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155CA640-048A-47EB-8515-0AC564AC378F}" xr6:coauthVersionLast="47" xr6:coauthVersionMax="47" xr10:uidLastSave="{00000000-0000-0000-0000-000000000000}"/>
  <bookViews>
    <workbookView xWindow="-120" yWindow="-120" windowWidth="29040" windowHeight="15840" tabRatio="899" firstSheet="1" activeTab="11" xr2:uid="{00000000-000D-0000-FFFF-FFFF00000000}"/>
  </bookViews>
  <sheets>
    <sheet name="资源-材料1" sheetId="55" state="hidden" r:id="rId1"/>
    <sheet name="节奏总纲" sheetId="65" r:id="rId2"/>
    <sheet name="信息索引" sheetId="74" r:id="rId3"/>
    <sheet name="基础状态预期" sheetId="67" r:id="rId4"/>
    <sheet name="爵位属性" sheetId="78" r:id="rId5"/>
    <sheet name="爵位俸禄" sheetId="81" r:id="rId6"/>
    <sheet name="爵位声望" sheetId="79" r:id="rId7"/>
    <sheet name="村县营基础信息" sheetId="82" r:id="rId8"/>
    <sheet name="战损信息" sheetId="85" r:id="rId9"/>
    <sheet name="村县营线路设计" sheetId="84" r:id="rId10"/>
    <sheet name="繁荣度奖励" sheetId="83" r:id="rId11"/>
    <sheet name="村镇首通奖励" sheetId="76" r:id="rId12"/>
    <sheet name="爵位实力" sheetId="68" r:id="rId13"/>
    <sheet name="繁荣度需求" sheetId="73" r:id="rId14"/>
    <sheet name="产出汇总" sheetId="72" r:id="rId15"/>
    <sheet name="爵位解锁村镇信息" sheetId="75" r:id="rId16"/>
    <sheet name="村镇繁荣度" sheetId="70" r:id="rId17"/>
    <sheet name="爵位升级备份" sheetId="69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6" i="72" l="1"/>
  <c r="H159" i="68"/>
  <c r="H160" i="68"/>
  <c r="H161" i="68"/>
  <c r="H162" i="68"/>
  <c r="H163" i="68"/>
  <c r="H164" i="68"/>
  <c r="H104" i="68"/>
  <c r="H105" i="68"/>
  <c r="H106" i="68"/>
  <c r="H107" i="68"/>
  <c r="H108" i="68"/>
  <c r="H109" i="68"/>
  <c r="H110" i="68"/>
  <c r="H111" i="68"/>
  <c r="H112" i="68"/>
  <c r="H113" i="68"/>
  <c r="H114" i="68"/>
  <c r="H115" i="68"/>
  <c r="H116" i="68"/>
  <c r="H117" i="68"/>
  <c r="H118" i="68"/>
  <c r="H119" i="68"/>
  <c r="H120" i="68"/>
  <c r="H121" i="68"/>
  <c r="H122" i="68"/>
  <c r="H123" i="68"/>
  <c r="H124" i="68"/>
  <c r="H125" i="68"/>
  <c r="H126" i="68"/>
  <c r="H127" i="68"/>
  <c r="H128" i="68"/>
  <c r="H129" i="68"/>
  <c r="H130" i="68"/>
  <c r="H131" i="68"/>
  <c r="H132" i="68"/>
  <c r="H133" i="68"/>
  <c r="H134" i="68"/>
  <c r="H135" i="68"/>
  <c r="H136" i="68"/>
  <c r="H137" i="68"/>
  <c r="H138" i="68"/>
  <c r="H139" i="68"/>
  <c r="H140" i="68"/>
  <c r="H141" i="68"/>
  <c r="H142" i="68"/>
  <c r="H143" i="68"/>
  <c r="H144" i="68"/>
  <c r="H145" i="68"/>
  <c r="H146" i="68"/>
  <c r="H147" i="68"/>
  <c r="H148" i="68"/>
  <c r="H149" i="68"/>
  <c r="H150" i="68"/>
  <c r="H151" i="68"/>
  <c r="H152" i="68"/>
  <c r="H153" i="68"/>
  <c r="H154" i="68"/>
  <c r="H155" i="68"/>
  <c r="H156" i="68"/>
  <c r="H157" i="68"/>
  <c r="H158" i="68"/>
  <c r="AL6" i="79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29" i="79"/>
  <c r="AL30" i="79"/>
  <c r="AL31" i="79"/>
  <c r="AL32" i="79"/>
  <c r="AL33" i="79"/>
  <c r="AL34" i="79"/>
  <c r="AL35" i="79"/>
  <c r="AL36" i="79"/>
  <c r="AL37" i="79"/>
  <c r="AL38" i="79"/>
  <c r="AL39" i="79"/>
  <c r="AL40" i="79"/>
  <c r="AL41" i="79"/>
  <c r="AL42" i="79"/>
  <c r="AL43" i="79"/>
  <c r="AL44" i="79"/>
  <c r="AL45" i="79"/>
  <c r="AL46" i="79"/>
  <c r="AL47" i="79"/>
  <c r="AL48" i="79"/>
  <c r="AL49" i="79"/>
  <c r="AL50" i="79"/>
  <c r="AL51" i="79"/>
  <c r="AL52" i="79"/>
  <c r="AL53" i="79"/>
  <c r="AL54" i="79"/>
  <c r="AL55" i="79"/>
  <c r="AL56" i="79"/>
  <c r="AL57" i="79"/>
  <c r="AL58" i="79"/>
  <c r="AL59" i="79"/>
  <c r="AL60" i="79"/>
  <c r="AL61" i="79"/>
  <c r="AL62" i="79"/>
  <c r="AL63" i="79"/>
  <c r="AL64" i="79"/>
  <c r="AL65" i="79"/>
  <c r="AL66" i="79"/>
  <c r="AL67" i="79"/>
  <c r="AL68" i="79"/>
  <c r="AL69" i="79"/>
  <c r="AL70" i="79"/>
  <c r="AL71" i="79"/>
  <c r="AL72" i="79"/>
  <c r="AL73" i="79"/>
  <c r="AL74" i="79"/>
  <c r="AL75" i="79"/>
  <c r="AL76" i="79"/>
  <c r="AL77" i="79"/>
  <c r="AL78" i="79"/>
  <c r="AL79" i="79"/>
  <c r="AL80" i="79"/>
  <c r="AL81" i="79"/>
  <c r="AL82" i="79"/>
  <c r="AL83" i="79"/>
  <c r="AL84" i="79"/>
  <c r="AL85" i="79"/>
  <c r="AL86" i="79"/>
  <c r="AL87" i="79"/>
  <c r="AL88" i="79"/>
  <c r="AL89" i="79"/>
  <c r="AL90" i="79"/>
  <c r="AL91" i="79"/>
  <c r="AL92" i="79"/>
  <c r="AL93" i="79"/>
  <c r="AL94" i="79"/>
  <c r="AL95" i="79"/>
  <c r="AL96" i="79"/>
  <c r="AL97" i="79"/>
  <c r="AL98" i="79"/>
  <c r="AL99" i="79"/>
  <c r="AL100" i="79"/>
  <c r="AL101" i="79"/>
  <c r="AL102" i="79"/>
  <c r="AL103" i="79"/>
  <c r="AL104" i="79"/>
  <c r="AL105" i="79"/>
  <c r="AL106" i="79"/>
  <c r="AL107" i="79"/>
  <c r="AL108" i="79"/>
  <c r="AL109" i="79"/>
  <c r="AL110" i="79"/>
  <c r="AL111" i="79"/>
  <c r="AL112" i="79"/>
  <c r="AL113" i="79"/>
  <c r="AL114" i="79"/>
  <c r="AL115" i="79"/>
  <c r="AL116" i="79"/>
  <c r="AL117" i="79"/>
  <c r="AL118" i="79"/>
  <c r="AL119" i="79"/>
  <c r="AL120" i="79"/>
  <c r="AL121" i="79"/>
  <c r="AL122" i="79"/>
  <c r="AL123" i="79"/>
  <c r="AL124" i="79"/>
  <c r="AL125" i="79"/>
  <c r="AL126" i="79"/>
  <c r="AL127" i="79"/>
  <c r="AL128" i="79"/>
  <c r="AL129" i="79"/>
  <c r="AL130" i="79"/>
  <c r="AL131" i="79"/>
  <c r="AL132" i="79"/>
  <c r="AL133" i="79"/>
  <c r="AL134" i="79"/>
  <c r="AL135" i="79"/>
  <c r="AL136" i="79"/>
  <c r="AL137" i="79"/>
  <c r="AL138" i="79"/>
  <c r="AL139" i="79"/>
  <c r="AL140" i="79"/>
  <c r="AL141" i="79"/>
  <c r="AL142" i="79"/>
  <c r="AL143" i="79"/>
  <c r="AL144" i="79"/>
  <c r="AL145" i="79"/>
  <c r="AL146" i="79"/>
  <c r="AL147" i="79"/>
  <c r="AL148" i="79"/>
  <c r="AL149" i="79"/>
  <c r="AL150" i="79"/>
  <c r="AL151" i="79"/>
  <c r="AL152" i="79"/>
  <c r="AL153" i="79"/>
  <c r="AL154" i="79"/>
  <c r="AL155" i="79"/>
  <c r="AL156" i="79"/>
  <c r="AL157" i="79"/>
  <c r="AL158" i="79"/>
  <c r="AL159" i="79"/>
  <c r="AL160" i="79"/>
  <c r="AL161" i="79"/>
  <c r="AL162" i="79"/>
  <c r="AL163" i="79"/>
  <c r="AL164" i="79"/>
  <c r="AL5" i="79"/>
  <c r="AK2" i="79"/>
  <c r="AZ8" i="76"/>
  <c r="BA8" i="76"/>
  <c r="BB8" i="76"/>
  <c r="BC8" i="76"/>
  <c r="BC9" i="76" s="1"/>
  <c r="BD8" i="76"/>
  <c r="BD9" i="76" s="1"/>
  <c r="BD10" i="76"/>
  <c r="BD11" i="76" s="1"/>
  <c r="BD12" i="76" s="1"/>
  <c r="AZ9" i="76"/>
  <c r="AZ10" i="76" s="1"/>
  <c r="BC10" i="76"/>
  <c r="BC11" i="76" s="1"/>
  <c r="BD13" i="76"/>
  <c r="BD14" i="76" s="1"/>
  <c r="BA9" i="76"/>
  <c r="BA10" i="76" s="1"/>
  <c r="BA11" i="76" s="1"/>
  <c r="BA12" i="76" s="1"/>
  <c r="BA13" i="76" s="1"/>
  <c r="BB9" i="76"/>
  <c r="BB10" i="76" s="1"/>
  <c r="BB11" i="76" s="1"/>
  <c r="BB12" i="76" s="1"/>
  <c r="BB13" i="76" s="1"/>
  <c r="BB14" i="76" s="1"/>
  <c r="BB15" i="76" s="1"/>
  <c r="BB16" i="76" s="1"/>
  <c r="BB17" i="76"/>
  <c r="BB18" i="76" s="1"/>
  <c r="BB19" i="76" s="1"/>
  <c r="BB20" i="76" s="1"/>
  <c r="BB21" i="76" s="1"/>
  <c r="BB22" i="76" s="1"/>
  <c r="BB23" i="76" s="1"/>
  <c r="BB24" i="76" s="1"/>
  <c r="AZ11" i="76"/>
  <c r="AZ12" i="76" s="1"/>
  <c r="AZ13" i="76" s="1"/>
  <c r="AZ14" i="76" s="1"/>
  <c r="AZ15" i="76" s="1"/>
  <c r="AZ16" i="76" s="1"/>
  <c r="AZ17" i="76" s="1"/>
  <c r="AZ18" i="76" s="1"/>
  <c r="BC12" i="76"/>
  <c r="BC13" i="76" s="1"/>
  <c r="BC14" i="76" s="1"/>
  <c r="BC15" i="76" s="1"/>
  <c r="BC16" i="76" s="1"/>
  <c r="BC17" i="76" s="1"/>
  <c r="BC18" i="76" s="1"/>
  <c r="BC19" i="76" s="1"/>
  <c r="BB25" i="76"/>
  <c r="BB26" i="76" s="1"/>
  <c r="BB27" i="76" s="1"/>
  <c r="BB28" i="76" s="1"/>
  <c r="BB29" i="76" s="1"/>
  <c r="BB30" i="76" s="1"/>
  <c r="BB31" i="76" s="1"/>
  <c r="BB32" i="76" s="1"/>
  <c r="BB33" i="76" s="1"/>
  <c r="BB34" i="76" s="1"/>
  <c r="BB35" i="76" s="1"/>
  <c r="BB36" i="76" s="1"/>
  <c r="BB37" i="76" s="1"/>
  <c r="BB38" i="76" s="1"/>
  <c r="BB39" i="76" s="1"/>
  <c r="BB40" i="76" s="1"/>
  <c r="AZ19" i="76"/>
  <c r="AZ20" i="76" s="1"/>
  <c r="AZ21" i="76" s="1"/>
  <c r="AZ22" i="76" s="1"/>
  <c r="AZ23" i="76" s="1"/>
  <c r="AZ24" i="76" s="1"/>
  <c r="AZ25" i="76" s="1"/>
  <c r="AZ26" i="76" s="1"/>
  <c r="BA14" i="76"/>
  <c r="BA15" i="76" s="1"/>
  <c r="BA16" i="76" s="1"/>
  <c r="BA17" i="76" s="1"/>
  <c r="BA18" i="76" s="1"/>
  <c r="BA19" i="76" s="1"/>
  <c r="BA20" i="76" s="1"/>
  <c r="BA21" i="76" s="1"/>
  <c r="BA22" i="76" s="1"/>
  <c r="BA23" i="76" s="1"/>
  <c r="BA24" i="76" s="1"/>
  <c r="BA25" i="76" s="1"/>
  <c r="BA26" i="76" s="1"/>
  <c r="BA27" i="76" s="1"/>
  <c r="BA28" i="76" s="1"/>
  <c r="BA29" i="76" s="1"/>
  <c r="BA30" i="76" s="1"/>
  <c r="BA31" i="76" s="1"/>
  <c r="BA32" i="76" s="1"/>
  <c r="BA33" i="76" s="1"/>
  <c r="BA34" i="76" s="1"/>
  <c r="BA35" i="76" s="1"/>
  <c r="BA36" i="76" s="1"/>
  <c r="BA37" i="76" s="1"/>
  <c r="BA38" i="76" s="1"/>
  <c r="BA39" i="76" s="1"/>
  <c r="BA40" i="76" s="1"/>
  <c r="BA41" i="76" s="1"/>
  <c r="BA42" i="76" s="1"/>
  <c r="BA43" i="76" s="1"/>
  <c r="BA44" i="76" s="1"/>
  <c r="BA45" i="76" s="1"/>
  <c r="BA46" i="76" s="1"/>
  <c r="BA47" i="76" s="1"/>
  <c r="BA48" i="76" s="1"/>
  <c r="BA49" i="76" s="1"/>
  <c r="BA50" i="76" s="1"/>
  <c r="BA51" i="76" s="1"/>
  <c r="BA52" i="76" s="1"/>
  <c r="BA53" i="76" s="1"/>
  <c r="AZ27" i="76"/>
  <c r="AZ28" i="76" s="1"/>
  <c r="AZ29" i="76" s="1"/>
  <c r="AZ30" i="76" s="1"/>
  <c r="AZ31" i="76" s="1"/>
  <c r="AZ32" i="76" s="1"/>
  <c r="AZ33" i="76" s="1"/>
  <c r="AZ34" i="76" s="1"/>
  <c r="AZ35" i="76" s="1"/>
  <c r="AZ36" i="76" s="1"/>
  <c r="AZ37" i="76" s="1"/>
  <c r="AZ38" i="76" s="1"/>
  <c r="AZ39" i="76" s="1"/>
  <c r="AZ40" i="76" s="1"/>
  <c r="AZ41" i="76" s="1"/>
  <c r="AZ42" i="76" s="1"/>
  <c r="BD15" i="76"/>
  <c r="BD16" i="76" s="1"/>
  <c r="BD17" i="76" s="1"/>
  <c r="BD18" i="76" s="1"/>
  <c r="BD19" i="76" s="1"/>
  <c r="BD20" i="76" s="1"/>
  <c r="BD21" i="76" s="1"/>
  <c r="BD22" i="76" s="1"/>
  <c r="BD23" i="76" s="1"/>
  <c r="BD24" i="76" s="1"/>
  <c r="BD25" i="76" s="1"/>
  <c r="BD26" i="76" s="1"/>
  <c r="BD27" i="76" s="1"/>
  <c r="BD28" i="76" s="1"/>
  <c r="BD29" i="76" s="1"/>
  <c r="BD30" i="76" s="1"/>
  <c r="BD31" i="76" s="1"/>
  <c r="BD32" i="76" s="1"/>
  <c r="BD33" i="76" s="1"/>
  <c r="BD34" i="76" s="1"/>
  <c r="BD35" i="76" s="1"/>
  <c r="BD36" i="76" s="1"/>
  <c r="BD37" i="76" s="1"/>
  <c r="BD38" i="76" s="1"/>
  <c r="BD39" i="76" s="1"/>
  <c r="BD40" i="76" s="1"/>
  <c r="BD41" i="76" s="1"/>
  <c r="BD42" i="76" s="1"/>
  <c r="BD43" i="76" s="1"/>
  <c r="BD44" i="76" s="1"/>
  <c r="BD45" i="76" s="1"/>
  <c r="BD46" i="76" s="1"/>
  <c r="BD47" i="76" s="1"/>
  <c r="BD48" i="76" s="1"/>
  <c r="BD49" i="76" s="1"/>
  <c r="BD50" i="76" s="1"/>
  <c r="BD51" i="76" s="1"/>
  <c r="BD52" i="76" s="1"/>
  <c r="BD53" i="76" s="1"/>
  <c r="BD54" i="76" s="1"/>
  <c r="BD55" i="76" s="1"/>
  <c r="BD56" i="76" s="1"/>
  <c r="BD57" i="76" s="1"/>
  <c r="BD58" i="76" s="1"/>
  <c r="BD59" i="76" s="1"/>
  <c r="BD60" i="76" s="1"/>
  <c r="BD61" i="76" s="1"/>
  <c r="BD62" i="76" s="1"/>
  <c r="BD63" i="76" s="1"/>
  <c r="BD64" i="76" s="1"/>
  <c r="BD65" i="76" s="1"/>
  <c r="BD66" i="76" s="1"/>
  <c r="BD67" i="76" s="1"/>
  <c r="BD68" i="76" s="1"/>
  <c r="BD69" i="76" s="1"/>
  <c r="BD70" i="76" s="1"/>
  <c r="BD71" i="76" s="1"/>
  <c r="BD72" i="76" s="1"/>
  <c r="BD73" i="76" s="1"/>
  <c r="BD74" i="76" s="1"/>
  <c r="BD75" i="76" s="1"/>
  <c r="BD76" i="76" s="1"/>
  <c r="BD77" i="76" s="1"/>
  <c r="BD78" i="76" s="1"/>
  <c r="BB41" i="76"/>
  <c r="BB42" i="76" s="1"/>
  <c r="BB43" i="76" s="1"/>
  <c r="BB44" i="76" s="1"/>
  <c r="BB45" i="76" s="1"/>
  <c r="BB46" i="76" s="1"/>
  <c r="BB47" i="76" s="1"/>
  <c r="BB48" i="76" s="1"/>
  <c r="BB49" i="76" s="1"/>
  <c r="BB50" i="76" s="1"/>
  <c r="BB51" i="76" s="1"/>
  <c r="BB52" i="76" s="1"/>
  <c r="BB53" i="76" s="1"/>
  <c r="BB54" i="76" s="1"/>
  <c r="BB55" i="76" s="1"/>
  <c r="BB56" i="76" s="1"/>
  <c r="BA54" i="76"/>
  <c r="BA55" i="76" s="1"/>
  <c r="BA56" i="76" s="1"/>
  <c r="BA57" i="76" s="1"/>
  <c r="BA58" i="76" s="1"/>
  <c r="BA59" i="76" s="1"/>
  <c r="BA60" i="76" s="1"/>
  <c r="BA61" i="76" s="1"/>
  <c r="BA62" i="76" s="1"/>
  <c r="BA63" i="76" s="1"/>
  <c r="BA64" i="76" s="1"/>
  <c r="BA65" i="76" s="1"/>
  <c r="BA66" i="76" s="1"/>
  <c r="BA67" i="76" s="1"/>
  <c r="BA68" i="76" s="1"/>
  <c r="BA69" i="76" s="1"/>
  <c r="BA70" i="76" s="1"/>
  <c r="BA71" i="76" s="1"/>
  <c r="BA72" i="76" s="1"/>
  <c r="BA73" i="76" s="1"/>
  <c r="BA74" i="76" s="1"/>
  <c r="BA75" i="76" s="1"/>
  <c r="BA76" i="76" s="1"/>
  <c r="BA77" i="76" s="1"/>
  <c r="BA78" i="76" s="1"/>
  <c r="BA79" i="76" s="1"/>
  <c r="BA80" i="76" s="1"/>
  <c r="BA81" i="76" s="1"/>
  <c r="BA82" i="76" s="1"/>
  <c r="BA83" i="76" s="1"/>
  <c r="BA84" i="76" s="1"/>
  <c r="BA85" i="76" s="1"/>
  <c r="BA86" i="76" s="1"/>
  <c r="BA87" i="76" s="1"/>
  <c r="BA88" i="76" s="1"/>
  <c r="BA89" i="76" s="1"/>
  <c r="BA90" i="76" s="1"/>
  <c r="BA91" i="76" s="1"/>
  <c r="BA92" i="76" s="1"/>
  <c r="BA93" i="76" s="1"/>
  <c r="BA94" i="76" s="1"/>
  <c r="BA95" i="76" s="1"/>
  <c r="BA96" i="76" s="1"/>
  <c r="BA97" i="76" s="1"/>
  <c r="BA98" i="76" s="1"/>
  <c r="BA99" i="76" s="1"/>
  <c r="BA100" i="76" s="1"/>
  <c r="BA101" i="76" s="1"/>
  <c r="BA102" i="76" s="1"/>
  <c r="BA103" i="76" s="1"/>
  <c r="BA104" i="76" s="1"/>
  <c r="BA105" i="76" s="1"/>
  <c r="BA106" i="76" s="1"/>
  <c r="BA107" i="76" s="1"/>
  <c r="BA108" i="76" s="1"/>
  <c r="BA109" i="76" s="1"/>
  <c r="BD79" i="76"/>
  <c r="BD80" i="76" s="1"/>
  <c r="BD81" i="76" s="1"/>
  <c r="BD82" i="76" s="1"/>
  <c r="BD83" i="76" s="1"/>
  <c r="BD84" i="76" s="1"/>
  <c r="BD85" i="76" s="1"/>
  <c r="BD86" i="76" s="1"/>
  <c r="BD87" i="76" s="1"/>
  <c r="BD88" i="76" s="1"/>
  <c r="BD89" i="76" s="1"/>
  <c r="BD90" i="76" s="1"/>
  <c r="BD91" i="76" s="1"/>
  <c r="BD92" i="76" s="1"/>
  <c r="BD93" i="76" s="1"/>
  <c r="BD94" i="76" s="1"/>
  <c r="BD95" i="76" s="1"/>
  <c r="BD96" i="76" s="1"/>
  <c r="BD97" i="76" s="1"/>
  <c r="BD98" i="76" s="1"/>
  <c r="BD99" i="76" s="1"/>
  <c r="BD100" i="76" s="1"/>
  <c r="BD101" i="76" s="1"/>
  <c r="BD102" i="76" s="1"/>
  <c r="BD103" i="76" s="1"/>
  <c r="BD104" i="76" s="1"/>
  <c r="BD105" i="76" s="1"/>
  <c r="BD106" i="76" s="1"/>
  <c r="BD107" i="76" s="1"/>
  <c r="BD108" i="76" s="1"/>
  <c r="BD109" i="76" s="1"/>
  <c r="BD110" i="76" s="1"/>
  <c r="BD111" i="76" s="1"/>
  <c r="BD112" i="76" s="1"/>
  <c r="BD113" i="76" s="1"/>
  <c r="BD114" i="76"/>
  <c r="BD115" i="76" s="1"/>
  <c r="BD116" i="76" s="1"/>
  <c r="BD117" i="76" s="1"/>
  <c r="BD118" i="76" s="1"/>
  <c r="BD119" i="76" s="1"/>
  <c r="BD120" i="76" s="1"/>
  <c r="BD121" i="76" s="1"/>
  <c r="BD122" i="76" s="1"/>
  <c r="BD123" i="76" s="1"/>
  <c r="BD124" i="76" s="1"/>
  <c r="BD125" i="76" s="1"/>
  <c r="BD126" i="76" s="1"/>
  <c r="AZ43" i="76"/>
  <c r="AZ44" i="76" s="1"/>
  <c r="AZ45" i="76" s="1"/>
  <c r="AZ46" i="76" s="1"/>
  <c r="AZ47" i="76" s="1"/>
  <c r="AZ48" i="76" s="1"/>
  <c r="AZ49" i="76" s="1"/>
  <c r="AZ50" i="76" s="1"/>
  <c r="AZ51" i="76" s="1"/>
  <c r="AZ52" i="76" s="1"/>
  <c r="AZ53" i="76" s="1"/>
  <c r="AZ54" i="76" s="1"/>
  <c r="AZ55" i="76" s="1"/>
  <c r="AZ56" i="76" s="1"/>
  <c r="AZ57" i="76" s="1"/>
  <c r="AZ58" i="76" s="1"/>
  <c r="AZ59" i="76" s="1"/>
  <c r="AZ60" i="76" s="1"/>
  <c r="AZ61" i="76" s="1"/>
  <c r="AZ62" i="76" s="1"/>
  <c r="AZ63" i="76" s="1"/>
  <c r="AZ64" i="76" s="1"/>
  <c r="AZ65" i="76" s="1"/>
  <c r="AZ66" i="76" s="1"/>
  <c r="AZ67" i="76" s="1"/>
  <c r="AZ68" i="76" s="1"/>
  <c r="AZ69" i="76" s="1"/>
  <c r="AZ70" i="76" s="1"/>
  <c r="AZ71" i="76" s="1"/>
  <c r="AZ72" i="76" s="1"/>
  <c r="AZ73" i="76" s="1"/>
  <c r="AZ74" i="76" s="1"/>
  <c r="AZ75" i="76" s="1"/>
  <c r="AZ76" i="76" s="1"/>
  <c r="AZ77" i="76" s="1"/>
  <c r="AZ78" i="76" s="1"/>
  <c r="AZ79" i="76" s="1"/>
  <c r="AZ80" i="76" s="1"/>
  <c r="AZ81" i="76" s="1"/>
  <c r="AZ82" i="76" s="1"/>
  <c r="AZ83" i="76" s="1"/>
  <c r="AZ84" i="76" s="1"/>
  <c r="AZ85" i="76" s="1"/>
  <c r="AZ86" i="76" s="1"/>
  <c r="AZ87" i="76" s="1"/>
  <c r="AZ88" i="76" s="1"/>
  <c r="AZ89" i="76" s="1"/>
  <c r="AZ90" i="76" s="1"/>
  <c r="AZ91" i="76" s="1"/>
  <c r="AZ92" i="76" s="1"/>
  <c r="AZ93" i="76" s="1"/>
  <c r="AZ94" i="76" s="1"/>
  <c r="AZ95" i="76" s="1"/>
  <c r="AZ96" i="76" s="1"/>
  <c r="AZ97" i="76" s="1"/>
  <c r="AZ98" i="76" s="1"/>
  <c r="AZ99" i="76" s="1"/>
  <c r="AZ100" i="76" s="1"/>
  <c r="AZ101" i="76" s="1"/>
  <c r="AZ102" i="76" s="1"/>
  <c r="AZ103" i="76" s="1"/>
  <c r="AZ104" i="76" s="1"/>
  <c r="AZ105" i="76" s="1"/>
  <c r="AZ106" i="76" s="1"/>
  <c r="AZ107" i="76" s="1"/>
  <c r="AZ108" i="76" s="1"/>
  <c r="AZ109" i="76" s="1"/>
  <c r="BD127" i="76"/>
  <c r="BD128" i="76" s="1"/>
  <c r="BD129" i="76" s="1"/>
  <c r="BD130" i="76" s="1"/>
  <c r="BD131" i="76" s="1"/>
  <c r="BD132" i="76" s="1"/>
  <c r="BD133" i="76" s="1"/>
  <c r="BD134" i="76" s="1"/>
  <c r="BD135" i="76" s="1"/>
  <c r="BD136" i="76" s="1"/>
  <c r="BD137" i="76" s="1"/>
  <c r="BD138" i="76" s="1"/>
  <c r="BD139" i="76" s="1"/>
  <c r="BD140" i="76" s="1"/>
  <c r="BD141" i="76" s="1"/>
  <c r="BD142" i="76" s="1"/>
  <c r="BD143" i="76" s="1"/>
  <c r="BD144" i="76" s="1"/>
  <c r="BD145" i="76" s="1"/>
  <c r="BD146" i="76" s="1"/>
  <c r="BD147" i="76" s="1"/>
  <c r="BD148" i="76" s="1"/>
  <c r="BD149" i="76" s="1"/>
  <c r="BD150" i="76" s="1"/>
  <c r="BD151" i="76" s="1"/>
  <c r="BD152" i="76" s="1"/>
  <c r="BD153" i="76" s="1"/>
  <c r="BD154" i="76" s="1"/>
  <c r="BD155" i="76" s="1"/>
  <c r="BD156" i="76" s="1"/>
  <c r="BD157" i="76" s="1"/>
  <c r="BD158" i="76" s="1"/>
  <c r="BD159" i="76"/>
  <c r="BD160" i="76" s="1"/>
  <c r="BD161" i="76" s="1"/>
  <c r="BD162" i="76" s="1"/>
  <c r="BD163" i="76" s="1"/>
  <c r="BD164" i="76" s="1"/>
  <c r="BD165" i="76" s="1"/>
  <c r="BB57" i="76"/>
  <c r="BB58" i="76" s="1"/>
  <c r="BB59" i="76" s="1"/>
  <c r="BB60" i="76" s="1"/>
  <c r="BB61" i="76" s="1"/>
  <c r="BB62" i="76" s="1"/>
  <c r="BB63" i="76" s="1"/>
  <c r="BB64" i="76" s="1"/>
  <c r="BB65" i="76" s="1"/>
  <c r="BB66" i="76" s="1"/>
  <c r="BB67" i="76" s="1"/>
  <c r="BB68" i="76" s="1"/>
  <c r="BB69" i="76" s="1"/>
  <c r="BB70" i="76" s="1"/>
  <c r="BB71" i="76" s="1"/>
  <c r="BB72" i="76" s="1"/>
  <c r="BB73" i="76" s="1"/>
  <c r="BB74" i="76" s="1"/>
  <c r="BB75" i="76" s="1"/>
  <c r="BB76" i="76" s="1"/>
  <c r="BB77" i="76" s="1"/>
  <c r="BB78" i="76" s="1"/>
  <c r="BB79" i="76" s="1"/>
  <c r="BB80" i="76" s="1"/>
  <c r="BB81" i="76" s="1"/>
  <c r="BB82" i="76" s="1"/>
  <c r="BB83" i="76" s="1"/>
  <c r="BB84" i="76" s="1"/>
  <c r="BB85" i="76" s="1"/>
  <c r="BB86" i="76" s="1"/>
  <c r="BB87" i="76" s="1"/>
  <c r="BB88" i="76" s="1"/>
  <c r="BB89" i="76" s="1"/>
  <c r="BB90" i="76" s="1"/>
  <c r="BB91" i="76" s="1"/>
  <c r="BB92" i="76" s="1"/>
  <c r="BB93" i="76" s="1"/>
  <c r="BB94" i="76" s="1"/>
  <c r="BB95" i="76" s="1"/>
  <c r="BB96" i="76" s="1"/>
  <c r="BB97" i="76" s="1"/>
  <c r="BB98" i="76" s="1"/>
  <c r="BB99" i="76" s="1"/>
  <c r="BB100" i="76" s="1"/>
  <c r="BB101" i="76" s="1"/>
  <c r="BB102" i="76" s="1"/>
  <c r="BB103" i="76" s="1"/>
  <c r="BB104" i="76" s="1"/>
  <c r="BB105" i="76" s="1"/>
  <c r="BB106" i="76" s="1"/>
  <c r="BB107" i="76" s="1"/>
  <c r="BB108" i="76" s="1"/>
  <c r="BB109" i="76" s="1"/>
  <c r="BB110" i="76" s="1"/>
  <c r="BB111" i="76" s="1"/>
  <c r="BB112" i="76" s="1"/>
  <c r="BB113" i="76" s="1"/>
  <c r="BB114" i="76" s="1"/>
  <c r="BB115" i="76" s="1"/>
  <c r="BB116" i="76" s="1"/>
  <c r="BB117" i="76" s="1"/>
  <c r="BB118" i="76" s="1"/>
  <c r="BB119" i="76" s="1"/>
  <c r="BB120" i="76" s="1"/>
  <c r="BB121" i="76" s="1"/>
  <c r="BB122" i="76" s="1"/>
  <c r="BB123" i="76" s="1"/>
  <c r="BB124" i="76" s="1"/>
  <c r="BB125" i="76" s="1"/>
  <c r="BB126" i="76" s="1"/>
  <c r="BB127" i="76" s="1"/>
  <c r="BB128" i="76" s="1"/>
  <c r="BB129" i="76" s="1"/>
  <c r="BB130" i="76" s="1"/>
  <c r="BB131" i="76" s="1"/>
  <c r="BB132" i="76" s="1"/>
  <c r="BB133" i="76" s="1"/>
  <c r="BB134" i="76" s="1"/>
  <c r="BB135" i="76" s="1"/>
  <c r="BB136" i="76" s="1"/>
  <c r="BB137" i="76" s="1"/>
  <c r="BB138" i="76" s="1"/>
  <c r="BB139" i="76" s="1"/>
  <c r="BB140" i="76" s="1"/>
  <c r="BB141" i="76" s="1"/>
  <c r="BB142" i="76" s="1"/>
  <c r="BB143" i="76" s="1"/>
  <c r="BB144" i="76" s="1"/>
  <c r="BB145" i="76" s="1"/>
  <c r="BB146" i="76" s="1"/>
  <c r="BB147" i="76" s="1"/>
  <c r="BB148" i="76" s="1"/>
  <c r="BB149" i="76" s="1"/>
  <c r="BB150" i="76" s="1"/>
  <c r="BB151" i="76" s="1"/>
  <c r="BB152" i="76" s="1"/>
  <c r="BB153" i="76" s="1"/>
  <c r="BB154" i="76" s="1"/>
  <c r="BB155" i="76" s="1"/>
  <c r="BB156" i="76" s="1"/>
  <c r="BB157" i="76" s="1"/>
  <c r="BB158" i="76" s="1"/>
  <c r="BB159" i="76" s="1"/>
  <c r="BB160" i="76" s="1"/>
  <c r="BB161" i="76" s="1"/>
  <c r="BB162" i="76" s="1"/>
  <c r="BB163" i="76" s="1"/>
  <c r="BB164" i="76" s="1"/>
  <c r="BB165" i="76" s="1"/>
  <c r="AZ110" i="76"/>
  <c r="AZ111" i="76" s="1"/>
  <c r="AZ112" i="76" s="1"/>
  <c r="AZ113" i="76" s="1"/>
  <c r="AZ114" i="76" s="1"/>
  <c r="AZ115" i="76" s="1"/>
  <c r="AZ116" i="76" s="1"/>
  <c r="AZ117" i="76" s="1"/>
  <c r="AZ118" i="76" s="1"/>
  <c r="AZ119" i="76" s="1"/>
  <c r="AZ120" i="76" s="1"/>
  <c r="AZ121" i="76" s="1"/>
  <c r="AZ122" i="76" s="1"/>
  <c r="AZ123" i="76" s="1"/>
  <c r="AZ124" i="76" s="1"/>
  <c r="AZ125" i="76" s="1"/>
  <c r="AZ126" i="76" s="1"/>
  <c r="AZ127" i="76" s="1"/>
  <c r="AZ128" i="76" s="1"/>
  <c r="AZ129" i="76" s="1"/>
  <c r="AZ130" i="76" s="1"/>
  <c r="AZ131" i="76" s="1"/>
  <c r="AZ132" i="76" s="1"/>
  <c r="AZ133" i="76" s="1"/>
  <c r="AZ134" i="76" s="1"/>
  <c r="AZ135" i="76" s="1"/>
  <c r="AZ136" i="76" s="1"/>
  <c r="AZ137" i="76" s="1"/>
  <c r="AZ138" i="76" s="1"/>
  <c r="AZ139" i="76" s="1"/>
  <c r="AZ140" i="76" s="1"/>
  <c r="AZ141" i="76" s="1"/>
  <c r="AZ142" i="76"/>
  <c r="AZ143" i="76" s="1"/>
  <c r="AZ144" i="76" s="1"/>
  <c r="AZ145" i="76" s="1"/>
  <c r="AZ146" i="76" s="1"/>
  <c r="AZ147" i="76" s="1"/>
  <c r="AZ148" i="76" s="1"/>
  <c r="AZ149" i="76" s="1"/>
  <c r="AZ150" i="76" s="1"/>
  <c r="AZ151" i="76" s="1"/>
  <c r="AZ152" i="76" s="1"/>
  <c r="AZ153" i="76" s="1"/>
  <c r="AZ154" i="76" s="1"/>
  <c r="AZ155" i="76" s="1"/>
  <c r="AZ156" i="76" s="1"/>
  <c r="AZ157" i="76" s="1"/>
  <c r="AZ158" i="76" s="1"/>
  <c r="AZ159" i="76" s="1"/>
  <c r="AZ160" i="76" s="1"/>
  <c r="AZ161" i="76" s="1"/>
  <c r="AZ162" i="76" s="1"/>
  <c r="AZ163" i="76" s="1"/>
  <c r="AZ164" i="76" s="1"/>
  <c r="AZ165" i="76" s="1"/>
  <c r="BC20" i="76"/>
  <c r="BC21" i="76" s="1"/>
  <c r="BC22" i="76" s="1"/>
  <c r="BC23" i="76" s="1"/>
  <c r="BC24" i="76" s="1"/>
  <c r="BC25" i="76" s="1"/>
  <c r="BC26" i="76" s="1"/>
  <c r="BC27" i="76" s="1"/>
  <c r="BC28" i="76" s="1"/>
  <c r="BC29" i="76" s="1"/>
  <c r="BC30" i="76" s="1"/>
  <c r="BC31" i="76" s="1"/>
  <c r="BC32" i="76" s="1"/>
  <c r="BC33" i="76" s="1"/>
  <c r="BC34" i="76" s="1"/>
  <c r="BC35" i="76" s="1"/>
  <c r="BC36" i="76" s="1"/>
  <c r="BC37" i="76" s="1"/>
  <c r="BC38" i="76" s="1"/>
  <c r="BC39" i="76" s="1"/>
  <c r="BC40" i="76" s="1"/>
  <c r="BC41" i="76" s="1"/>
  <c r="BC42" i="76" s="1"/>
  <c r="BC43" i="76" s="1"/>
  <c r="BC44" i="76" s="1"/>
  <c r="BC45" i="76" s="1"/>
  <c r="BC46" i="76" s="1"/>
  <c r="BC47" i="76" s="1"/>
  <c r="BC48" i="76" s="1"/>
  <c r="BC49" i="76" s="1"/>
  <c r="BC50" i="76" s="1"/>
  <c r="BC51" i="76" s="1"/>
  <c r="BC52" i="76" s="1"/>
  <c r="BC53" i="76" s="1"/>
  <c r="BC54" i="76" s="1"/>
  <c r="BC55" i="76" s="1"/>
  <c r="BC56" i="76" s="1"/>
  <c r="BC57" i="76" s="1"/>
  <c r="BC58" i="76" s="1"/>
  <c r="BC59" i="76" s="1"/>
  <c r="BC60" i="76" s="1"/>
  <c r="BC61" i="76" s="1"/>
  <c r="BC62" i="76" s="1"/>
  <c r="BC63" i="76" s="1"/>
  <c r="BC64" i="76" s="1"/>
  <c r="BC65" i="76" s="1"/>
  <c r="BC66" i="76" s="1"/>
  <c r="BC67" i="76" s="1"/>
  <c r="BC68" i="76" s="1"/>
  <c r="BC69" i="76" s="1"/>
  <c r="BC70" i="76" s="1"/>
  <c r="BC71" i="76" s="1"/>
  <c r="BC72" i="76" s="1"/>
  <c r="BC73" i="76" s="1"/>
  <c r="BC74" i="76" s="1"/>
  <c r="BC75" i="76" s="1"/>
  <c r="BC76" i="76" s="1"/>
  <c r="BC77" i="76" s="1"/>
  <c r="BC78" i="76" s="1"/>
  <c r="BC79" i="76" s="1"/>
  <c r="BC80" i="76" s="1"/>
  <c r="BC81" i="76" s="1"/>
  <c r="BC82" i="76" s="1"/>
  <c r="BC83" i="76" s="1"/>
  <c r="BC84" i="76" s="1"/>
  <c r="BC85" i="76" s="1"/>
  <c r="BC86" i="76" s="1"/>
  <c r="BC87" i="76" s="1"/>
  <c r="BC88" i="76" s="1"/>
  <c r="BC89" i="76" s="1"/>
  <c r="BC90" i="76" s="1"/>
  <c r="BC91" i="76" s="1"/>
  <c r="BC92" i="76" s="1"/>
  <c r="BC93" i="76" s="1"/>
  <c r="BC94" i="76" s="1"/>
  <c r="BC95" i="76" s="1"/>
  <c r="BC96" i="76" s="1"/>
  <c r="BC97" i="76" s="1"/>
  <c r="BC98" i="76" s="1"/>
  <c r="BC99" i="76" s="1"/>
  <c r="BC100" i="76" s="1"/>
  <c r="BC101" i="76" s="1"/>
  <c r="BC102" i="76" s="1"/>
  <c r="BC103" i="76" s="1"/>
  <c r="BC104" i="76" s="1"/>
  <c r="BC105" i="76" s="1"/>
  <c r="BC106" i="76" s="1"/>
  <c r="BC107" i="76" s="1"/>
  <c r="BC108" i="76" s="1"/>
  <c r="BC109" i="76" s="1"/>
  <c r="BC110" i="76" s="1"/>
  <c r="BC111" i="76" s="1"/>
  <c r="BC112" i="76" s="1"/>
  <c r="BC113" i="76" s="1"/>
  <c r="BC114" i="76" s="1"/>
  <c r="BC115" i="76" s="1"/>
  <c r="BC116" i="76" s="1"/>
  <c r="BC117" i="76" s="1"/>
  <c r="BC118" i="76" s="1"/>
  <c r="BC119" i="76" s="1"/>
  <c r="BC120" i="76" s="1"/>
  <c r="BC121" i="76" s="1"/>
  <c r="BC122" i="76" s="1"/>
  <c r="BC123" i="76" s="1"/>
  <c r="BC124" i="76" s="1"/>
  <c r="BC125" i="76" s="1"/>
  <c r="BC126" i="76" s="1"/>
  <c r="BC127" i="76" s="1"/>
  <c r="BC128" i="76" s="1"/>
  <c r="BC129" i="76" s="1"/>
  <c r="BC130" i="76" s="1"/>
  <c r="BC131" i="76" s="1"/>
  <c r="BC132" i="76" s="1"/>
  <c r="BC133" i="76" s="1"/>
  <c r="BC134" i="76" s="1"/>
  <c r="BC135" i="76" s="1"/>
  <c r="BC136" i="76" s="1"/>
  <c r="BC137" i="76" s="1"/>
  <c r="BC138" i="76" s="1"/>
  <c r="BC139" i="76" s="1"/>
  <c r="BC140" i="76" s="1"/>
  <c r="BC141" i="76" s="1"/>
  <c r="BC142" i="76" s="1"/>
  <c r="BC143" i="76" s="1"/>
  <c r="BC144" i="76" s="1"/>
  <c r="BC145" i="76" s="1"/>
  <c r="BC146" i="76" s="1"/>
  <c r="BC147" i="76" s="1"/>
  <c r="BA110" i="76"/>
  <c r="BA111" i="76" s="1"/>
  <c r="BA112" i="76" s="1"/>
  <c r="BA113" i="76" s="1"/>
  <c r="BA114" i="76" s="1"/>
  <c r="BA115" i="76" s="1"/>
  <c r="BA116" i="76" s="1"/>
  <c r="BA117" i="76" s="1"/>
  <c r="BA118" i="76" s="1"/>
  <c r="BA119" i="76" s="1"/>
  <c r="BA120" i="76" s="1"/>
  <c r="BA121" i="76" s="1"/>
  <c r="BA122" i="76" s="1"/>
  <c r="BA123" i="76" s="1"/>
  <c r="BA124" i="76" s="1"/>
  <c r="BA125" i="76" s="1"/>
  <c r="BA126" i="76" s="1"/>
  <c r="BA127" i="76" s="1"/>
  <c r="BA128" i="76" s="1"/>
  <c r="BA129" i="76" s="1"/>
  <c r="BA130" i="76" s="1"/>
  <c r="BA131" i="76" s="1"/>
  <c r="BA132" i="76" s="1"/>
  <c r="BA133" i="76" s="1"/>
  <c r="BA134" i="76" s="1"/>
  <c r="BA135" i="76" s="1"/>
  <c r="BA136" i="76" s="1"/>
  <c r="BA137" i="76" s="1"/>
  <c r="BA138" i="76" s="1"/>
  <c r="BA139" i="76" s="1"/>
  <c r="BA140" i="76" s="1"/>
  <c r="BA141" i="76" s="1"/>
  <c r="BA142" i="76" s="1"/>
  <c r="BA143" i="76" s="1"/>
  <c r="BA144" i="76" s="1"/>
  <c r="BA145" i="76" s="1"/>
  <c r="BA146" i="76" s="1"/>
  <c r="BA147" i="76" s="1"/>
  <c r="BA148" i="76" s="1"/>
  <c r="BA149" i="76" s="1"/>
  <c r="BA150" i="76" s="1"/>
  <c r="BA151" i="76" s="1"/>
  <c r="BA152" i="76" s="1"/>
  <c r="BA153" i="76" s="1"/>
  <c r="BA154" i="76" s="1"/>
  <c r="BA155" i="76" s="1"/>
  <c r="BA156" i="76" s="1"/>
  <c r="BA157" i="76" s="1"/>
  <c r="BA158" i="76" s="1"/>
  <c r="BA159" i="76" s="1"/>
  <c r="BA160" i="76" s="1"/>
  <c r="BA161" i="76" s="1"/>
  <c r="BA162" i="76" s="1"/>
  <c r="BA163" i="76" s="1"/>
  <c r="BA164" i="76" s="1"/>
  <c r="BA165" i="76" s="1"/>
  <c r="BC148" i="76"/>
  <c r="BC149" i="76" s="1"/>
  <c r="BC150" i="76" s="1"/>
  <c r="BC151" i="76" s="1"/>
  <c r="BC152" i="76" s="1"/>
  <c r="BC153" i="76" s="1"/>
  <c r="BC154" i="76" s="1"/>
  <c r="BC155" i="76" s="1"/>
  <c r="BC156" i="76" s="1"/>
  <c r="BC157" i="76" s="1"/>
  <c r="BC158" i="76" s="1"/>
  <c r="BC159" i="76" s="1"/>
  <c r="BC160" i="76" s="1"/>
  <c r="BC161" i="76" s="1"/>
  <c r="BC162" i="76" s="1"/>
  <c r="BC163" i="76" s="1"/>
  <c r="BC164" i="76" s="1"/>
  <c r="BC165" i="76" s="1"/>
  <c r="BB7" i="76"/>
  <c r="BC7" i="76"/>
  <c r="BD7" i="76"/>
  <c r="BA7" i="76"/>
  <c r="AZ7" i="76"/>
  <c r="AT8" i="76"/>
  <c r="AV8" i="76"/>
  <c r="AU8" i="76"/>
  <c r="AW8" i="76"/>
  <c r="AW9" i="76" s="1"/>
  <c r="AX8" i="76"/>
  <c r="AX9" i="76" s="1"/>
  <c r="AU9" i="76"/>
  <c r="AU10" i="76" s="1"/>
  <c r="AU11" i="76" s="1"/>
  <c r="AT9" i="76"/>
  <c r="AT10" i="76" s="1"/>
  <c r="AW10" i="76"/>
  <c r="AW11" i="76" s="1"/>
  <c r="AU12" i="76"/>
  <c r="AU13" i="76" s="1"/>
  <c r="AX10" i="76"/>
  <c r="AX11" i="76" s="1"/>
  <c r="AX12" i="76" s="1"/>
  <c r="AX13" i="76" s="1"/>
  <c r="AX14" i="76" s="1"/>
  <c r="AV9" i="76"/>
  <c r="AV10" i="76" s="1"/>
  <c r="AV11" i="76" s="1"/>
  <c r="AV12" i="76" s="1"/>
  <c r="AV13" i="76" s="1"/>
  <c r="AV14" i="76" s="1"/>
  <c r="AV15" i="76" s="1"/>
  <c r="AV16" i="76" s="1"/>
  <c r="AW12" i="76"/>
  <c r="AW13" i="76" s="1"/>
  <c r="AW14" i="76" s="1"/>
  <c r="AW15" i="76" s="1"/>
  <c r="AW16" i="76" s="1"/>
  <c r="AW17" i="76" s="1"/>
  <c r="AW18" i="76" s="1"/>
  <c r="AW19" i="76" s="1"/>
  <c r="AU14" i="76"/>
  <c r="AU15" i="76" s="1"/>
  <c r="AU16" i="76" s="1"/>
  <c r="AU17" i="76" s="1"/>
  <c r="AU18" i="76" s="1"/>
  <c r="AU19" i="76" s="1"/>
  <c r="AU20" i="76" s="1"/>
  <c r="AU21" i="76" s="1"/>
  <c r="AX15" i="76"/>
  <c r="AX16" i="76" s="1"/>
  <c r="AX17" i="76" s="1"/>
  <c r="AX18" i="76" s="1"/>
  <c r="AX19" i="76" s="1"/>
  <c r="AX20" i="76" s="1"/>
  <c r="AX21" i="76" s="1"/>
  <c r="AX22" i="76" s="1"/>
  <c r="AX23" i="76" s="1"/>
  <c r="AX24" i="76" s="1"/>
  <c r="AX25" i="76" s="1"/>
  <c r="AX26" i="76" s="1"/>
  <c r="AX27" i="76" s="1"/>
  <c r="AX28" i="76" s="1"/>
  <c r="AX29" i="76" s="1"/>
  <c r="AX30" i="76" s="1"/>
  <c r="AV17" i="76"/>
  <c r="AV18" i="76" s="1"/>
  <c r="AV19" i="76" s="1"/>
  <c r="AV20" i="76" s="1"/>
  <c r="AV21" i="76" s="1"/>
  <c r="AV22" i="76" s="1"/>
  <c r="AV23" i="76" s="1"/>
  <c r="AV24" i="76" s="1"/>
  <c r="AX31" i="76"/>
  <c r="AX32" i="76" s="1"/>
  <c r="AX33" i="76" s="1"/>
  <c r="AX34" i="76" s="1"/>
  <c r="AX35" i="76" s="1"/>
  <c r="AX36" i="76" s="1"/>
  <c r="AX37" i="76" s="1"/>
  <c r="AX38" i="76" s="1"/>
  <c r="AW20" i="76"/>
  <c r="AW21" i="76" s="1"/>
  <c r="AW22" i="76" s="1"/>
  <c r="AW23" i="76" s="1"/>
  <c r="AW24" i="76" s="1"/>
  <c r="AW25" i="76" s="1"/>
  <c r="AW26" i="76" s="1"/>
  <c r="AW27" i="76" s="1"/>
  <c r="AW28" i="76" s="1"/>
  <c r="AW29" i="76" s="1"/>
  <c r="AW30" i="76" s="1"/>
  <c r="AW31" i="76" s="1"/>
  <c r="AW32" i="76" s="1"/>
  <c r="AW33" i="76" s="1"/>
  <c r="AW34" i="76" s="1"/>
  <c r="AW35" i="76" s="1"/>
  <c r="AU22" i="76"/>
  <c r="AU23" i="76" s="1"/>
  <c r="AU24" i="76" s="1"/>
  <c r="AU25" i="76" s="1"/>
  <c r="AU26" i="76" s="1"/>
  <c r="AU27" i="76" s="1"/>
  <c r="AU28" i="76" s="1"/>
  <c r="AU29" i="76" s="1"/>
  <c r="AU30" i="76" s="1"/>
  <c r="AU31" i="76" s="1"/>
  <c r="AU32" i="76" s="1"/>
  <c r="AU33" i="76" s="1"/>
  <c r="AU34" i="76" s="1"/>
  <c r="AU35" i="76" s="1"/>
  <c r="AU36" i="76" s="1"/>
  <c r="AU37" i="76" s="1"/>
  <c r="AU38" i="76" s="1"/>
  <c r="AU39" i="76" s="1"/>
  <c r="AU40" i="76" s="1"/>
  <c r="AU41" i="76" s="1"/>
  <c r="AU42" i="76" s="1"/>
  <c r="AU43" i="76" s="1"/>
  <c r="AU44" i="76" s="1"/>
  <c r="AU45" i="76" s="1"/>
  <c r="AU46" i="76" s="1"/>
  <c r="AU47" i="76" s="1"/>
  <c r="AU48" i="76" s="1"/>
  <c r="AU49" i="76" s="1"/>
  <c r="AU50" i="76" s="1"/>
  <c r="AU51" i="76" s="1"/>
  <c r="AU52" i="76" s="1"/>
  <c r="AU53" i="76" s="1"/>
  <c r="AU54" i="76" s="1"/>
  <c r="AU55" i="76" s="1"/>
  <c r="AU56" i="76" s="1"/>
  <c r="AU57" i="76" s="1"/>
  <c r="AU58" i="76" s="1"/>
  <c r="AU59" i="76" s="1"/>
  <c r="AU60" i="76" s="1"/>
  <c r="AU61" i="76" s="1"/>
  <c r="AU62" i="76" s="1"/>
  <c r="AU63" i="76" s="1"/>
  <c r="AU64" i="76" s="1"/>
  <c r="AU65" i="76" s="1"/>
  <c r="AU66" i="76" s="1"/>
  <c r="AU67" i="76" s="1"/>
  <c r="AU68" i="76" s="1"/>
  <c r="AU69" i="76" s="1"/>
  <c r="AU70" i="76" s="1"/>
  <c r="AU71" i="76" s="1"/>
  <c r="AU72" i="76" s="1"/>
  <c r="AU73" i="76" s="1"/>
  <c r="AU74" i="76" s="1"/>
  <c r="AU75" i="76" s="1"/>
  <c r="AU76" i="76" s="1"/>
  <c r="AT11" i="76"/>
  <c r="AT12" i="76" s="1"/>
  <c r="AT13" i="76" s="1"/>
  <c r="AT14" i="76" s="1"/>
  <c r="AT15" i="76" s="1"/>
  <c r="AT16" i="76" s="1"/>
  <c r="AT17" i="76" s="1"/>
  <c r="AT18" i="76" s="1"/>
  <c r="AT19" i="76" s="1"/>
  <c r="AT20" i="76" s="1"/>
  <c r="AT21" i="76" s="1"/>
  <c r="AT22" i="76" s="1"/>
  <c r="AT23" i="76" s="1"/>
  <c r="AT24" i="76" s="1"/>
  <c r="AT25" i="76" s="1"/>
  <c r="AT26" i="76" s="1"/>
  <c r="AT27" i="76" s="1"/>
  <c r="AT28" i="76" s="1"/>
  <c r="AT29" i="76" s="1"/>
  <c r="AT30" i="76" s="1"/>
  <c r="AT31" i="76" s="1"/>
  <c r="AT32" i="76" s="1"/>
  <c r="AT33" i="76" s="1"/>
  <c r="AT34" i="76" s="1"/>
  <c r="AT35" i="76" s="1"/>
  <c r="AT36" i="76" s="1"/>
  <c r="AT37" i="76" s="1"/>
  <c r="AT38" i="76" s="1"/>
  <c r="AT39" i="76" s="1"/>
  <c r="AT40" i="76" s="1"/>
  <c r="AT41" i="76" s="1"/>
  <c r="AT42" i="76" s="1"/>
  <c r="AT43" i="76" s="1"/>
  <c r="AT44" i="76" s="1"/>
  <c r="AT45" i="76" s="1"/>
  <c r="AT46" i="76" s="1"/>
  <c r="AT47" i="76" s="1"/>
  <c r="AT48" i="76" s="1"/>
  <c r="AT49" i="76" s="1"/>
  <c r="AT50" i="76" s="1"/>
  <c r="AT51" i="76" s="1"/>
  <c r="AT52" i="76" s="1"/>
  <c r="AT53" i="76" s="1"/>
  <c r="AT54" i="76" s="1"/>
  <c r="AT55" i="76" s="1"/>
  <c r="AT56" i="76" s="1"/>
  <c r="AT57" i="76" s="1"/>
  <c r="AT58" i="76" s="1"/>
  <c r="AT59" i="76" s="1"/>
  <c r="AT60" i="76" s="1"/>
  <c r="AT61" i="76" s="1"/>
  <c r="AT62" i="76" s="1"/>
  <c r="AT63" i="76" s="1"/>
  <c r="AT64" i="76" s="1"/>
  <c r="AT65" i="76" s="1"/>
  <c r="AT66" i="76" s="1"/>
  <c r="AT67" i="76" s="1"/>
  <c r="AT68" i="76" s="1"/>
  <c r="AT69" i="76" s="1"/>
  <c r="AT70" i="76" s="1"/>
  <c r="AT71" i="76" s="1"/>
  <c r="AT72" i="76" s="1"/>
  <c r="AT73" i="76" s="1"/>
  <c r="AT74" i="76" s="1"/>
  <c r="AT75" i="76" s="1"/>
  <c r="AT76" i="76" s="1"/>
  <c r="AT77" i="76" s="1"/>
  <c r="AW36" i="76"/>
  <c r="AW37" i="76" s="1"/>
  <c r="AW38" i="76" s="1"/>
  <c r="AW39" i="76" s="1"/>
  <c r="AW40" i="76" s="1"/>
  <c r="AW41" i="76" s="1"/>
  <c r="AW42" i="76" s="1"/>
  <c r="AW43" i="76" s="1"/>
  <c r="AW44" i="76" s="1"/>
  <c r="AW45" i="76" s="1"/>
  <c r="AW46" i="76" s="1"/>
  <c r="AW47" i="76" s="1"/>
  <c r="AW48" i="76" s="1"/>
  <c r="AW49" i="76" s="1"/>
  <c r="AW50" i="76" s="1"/>
  <c r="AW51" i="76" s="1"/>
  <c r="AW52" i="76" s="1"/>
  <c r="AW53" i="76" s="1"/>
  <c r="AW54" i="76" s="1"/>
  <c r="AW55" i="76" s="1"/>
  <c r="AW56" i="76" s="1"/>
  <c r="AW57" i="76" s="1"/>
  <c r="AW58" i="76" s="1"/>
  <c r="AW59" i="76" s="1"/>
  <c r="AW60" i="76" s="1"/>
  <c r="AW61" i="76" s="1"/>
  <c r="AW62" i="76" s="1"/>
  <c r="AW63" i="76" s="1"/>
  <c r="AW64" i="76" s="1"/>
  <c r="AW65" i="76" s="1"/>
  <c r="AW66" i="76" s="1"/>
  <c r="AW67" i="76"/>
  <c r="AW68" i="76" s="1"/>
  <c r="AW69" i="76" s="1"/>
  <c r="AW70" i="76" s="1"/>
  <c r="AW71" i="76" s="1"/>
  <c r="AW72" i="76" s="1"/>
  <c r="AW73" i="76" s="1"/>
  <c r="AW74" i="76" s="1"/>
  <c r="AW75" i="76" s="1"/>
  <c r="AW76" i="76" s="1"/>
  <c r="AW77" i="76" s="1"/>
  <c r="AW78" i="76" s="1"/>
  <c r="AW79" i="76" s="1"/>
  <c r="AW80" i="76" s="1"/>
  <c r="AW81" i="76" s="1"/>
  <c r="AW82" i="76" s="1"/>
  <c r="AW83" i="76" s="1"/>
  <c r="AW84" i="76" s="1"/>
  <c r="AW85" i="76" s="1"/>
  <c r="AW86" i="76" s="1"/>
  <c r="AW87" i="76" s="1"/>
  <c r="AW88" i="76" s="1"/>
  <c r="AW89" i="76" s="1"/>
  <c r="AW90" i="76" s="1"/>
  <c r="AW91" i="76" s="1"/>
  <c r="AW92" i="76" s="1"/>
  <c r="AW93" i="76" s="1"/>
  <c r="AW94" i="76" s="1"/>
  <c r="AW95" i="76" s="1"/>
  <c r="AW96" i="76" s="1"/>
  <c r="AW97" i="76" s="1"/>
  <c r="AW98" i="76" s="1"/>
  <c r="AW99" i="76" s="1"/>
  <c r="AW100" i="76" s="1"/>
  <c r="AW101" i="76" s="1"/>
  <c r="AW102" i="76" s="1"/>
  <c r="AV25" i="76"/>
  <c r="AV26" i="76" s="1"/>
  <c r="AV27" i="76" s="1"/>
  <c r="AV28" i="76" s="1"/>
  <c r="AV29" i="76" s="1"/>
  <c r="AV30" i="76" s="1"/>
  <c r="AV31" i="76" s="1"/>
  <c r="AV32" i="76" s="1"/>
  <c r="AV33" i="76" s="1"/>
  <c r="AV34" i="76" s="1"/>
  <c r="AV35" i="76" s="1"/>
  <c r="AV36" i="76" s="1"/>
  <c r="AV37" i="76" s="1"/>
  <c r="AV38" i="76" s="1"/>
  <c r="AV39" i="76" s="1"/>
  <c r="AV40" i="76" s="1"/>
  <c r="AX39" i="76"/>
  <c r="AX40" i="76" s="1"/>
  <c r="AX41" i="76" s="1"/>
  <c r="AX42" i="76" s="1"/>
  <c r="AX43" i="76" s="1"/>
  <c r="AX44" i="76" s="1"/>
  <c r="AX45" i="76" s="1"/>
  <c r="AX46" i="76" s="1"/>
  <c r="AX47" i="76" s="1"/>
  <c r="AX48" i="76" s="1"/>
  <c r="AX49" i="76" s="1"/>
  <c r="AX50" i="76" s="1"/>
  <c r="AX51" i="76" s="1"/>
  <c r="AX52" i="76" s="1"/>
  <c r="AX53" i="76" s="1"/>
  <c r="AX54" i="76" s="1"/>
  <c r="AX55" i="76" s="1"/>
  <c r="AX56" i="76" s="1"/>
  <c r="AX57" i="76" s="1"/>
  <c r="AX58" i="76" s="1"/>
  <c r="AX59" i="76" s="1"/>
  <c r="AX60" i="76" s="1"/>
  <c r="AX61" i="76" s="1"/>
  <c r="AX62" i="76" s="1"/>
  <c r="AX63" i="76" s="1"/>
  <c r="AX64" i="76" s="1"/>
  <c r="AX65" i="76" s="1"/>
  <c r="AX66" i="76" s="1"/>
  <c r="AX67" i="76" s="1"/>
  <c r="AX68" i="76" s="1"/>
  <c r="AX69" i="76" s="1"/>
  <c r="AX70" i="76" s="1"/>
  <c r="AX71" i="76" s="1"/>
  <c r="AX72" i="76" s="1"/>
  <c r="AX73" i="76" s="1"/>
  <c r="AX74" i="76" s="1"/>
  <c r="AX75" i="76" s="1"/>
  <c r="AX76" i="76" s="1"/>
  <c r="AX77" i="76" s="1"/>
  <c r="AX78" i="76" s="1"/>
  <c r="AX79" i="76" s="1"/>
  <c r="AX80" i="76" s="1"/>
  <c r="AX81" i="76" s="1"/>
  <c r="AX82" i="76" s="1"/>
  <c r="AX83" i="76" s="1"/>
  <c r="AX84" i="76" s="1"/>
  <c r="AX85" i="76" s="1"/>
  <c r="AX86" i="76" s="1"/>
  <c r="AX87" i="76" s="1"/>
  <c r="AX88" i="76" s="1"/>
  <c r="AX89" i="76" s="1"/>
  <c r="AX90" i="76" s="1"/>
  <c r="AX91" i="76" s="1"/>
  <c r="AX92" i="76" s="1"/>
  <c r="AX93" i="76" s="1"/>
  <c r="AX94" i="76" s="1"/>
  <c r="AX95" i="76" s="1"/>
  <c r="AX96" i="76" s="1"/>
  <c r="AX97" i="76" s="1"/>
  <c r="AX98" i="76" s="1"/>
  <c r="AX99" i="76" s="1"/>
  <c r="AX100" i="76" s="1"/>
  <c r="AX101" i="76" s="1"/>
  <c r="AU77" i="76"/>
  <c r="AU78" i="76" s="1"/>
  <c r="AU79" i="76" s="1"/>
  <c r="AU80" i="76" s="1"/>
  <c r="AU81" i="76" s="1"/>
  <c r="AU82" i="76" s="1"/>
  <c r="AU83" i="76" s="1"/>
  <c r="AU84" i="76" s="1"/>
  <c r="AU85" i="76" s="1"/>
  <c r="AX102" i="76"/>
  <c r="AX103" i="76" s="1"/>
  <c r="AX104" i="76" s="1"/>
  <c r="AX105" i="76" s="1"/>
  <c r="AX106" i="76" s="1"/>
  <c r="AX107" i="76" s="1"/>
  <c r="AX108" i="76" s="1"/>
  <c r="AX109" i="76" s="1"/>
  <c r="AX110" i="76" s="1"/>
  <c r="AX111" i="76" s="1"/>
  <c r="AX112" i="76" s="1"/>
  <c r="AX113" i="76" s="1"/>
  <c r="AX114" i="76" s="1"/>
  <c r="AX115" i="76" s="1"/>
  <c r="AX116" i="76" s="1"/>
  <c r="AX117" i="76" s="1"/>
  <c r="AX118" i="76" s="1"/>
  <c r="AX119" i="76"/>
  <c r="AX120" i="76" s="1"/>
  <c r="AX121" i="76" s="1"/>
  <c r="AX122" i="76" s="1"/>
  <c r="AX123" i="76" s="1"/>
  <c r="AX124" i="76" s="1"/>
  <c r="AX125" i="76" s="1"/>
  <c r="AX126" i="76" s="1"/>
  <c r="AX127" i="76" s="1"/>
  <c r="AX128" i="76" s="1"/>
  <c r="AX129" i="76" s="1"/>
  <c r="AX130" i="76" s="1"/>
  <c r="AX131" i="76" s="1"/>
  <c r="AX132" i="76" s="1"/>
  <c r="AX133" i="76" s="1"/>
  <c r="AX134" i="76" s="1"/>
  <c r="AX135" i="76" s="1"/>
  <c r="AX136" i="76" s="1"/>
  <c r="AX137" i="76" s="1"/>
  <c r="AX138" i="76" s="1"/>
  <c r="AX139" i="76" s="1"/>
  <c r="AX140" i="76" s="1"/>
  <c r="AX141" i="76" s="1"/>
  <c r="AX142" i="76" s="1"/>
  <c r="AX143" i="76" s="1"/>
  <c r="AX144" i="76" s="1"/>
  <c r="AX145" i="76" s="1"/>
  <c r="AX146" i="76" s="1"/>
  <c r="AX147" i="76" s="1"/>
  <c r="AX148" i="76" s="1"/>
  <c r="AX149" i="76" s="1"/>
  <c r="AX150" i="76" s="1"/>
  <c r="AX151" i="76"/>
  <c r="AX152" i="76" s="1"/>
  <c r="AX153" i="76" s="1"/>
  <c r="AX154" i="76" s="1"/>
  <c r="AX155" i="76" s="1"/>
  <c r="AX156" i="76" s="1"/>
  <c r="AX157" i="76" s="1"/>
  <c r="AX158" i="76" s="1"/>
  <c r="AX159" i="76" s="1"/>
  <c r="AX160" i="76" s="1"/>
  <c r="AX161" i="76" s="1"/>
  <c r="AX162" i="76" s="1"/>
  <c r="AX163" i="76" s="1"/>
  <c r="AX164" i="76" s="1"/>
  <c r="AX165" i="76" s="1"/>
  <c r="AV41" i="76"/>
  <c r="AV42" i="76" s="1"/>
  <c r="AV43" i="76" s="1"/>
  <c r="AV44" i="76" s="1"/>
  <c r="AV45" i="76" s="1"/>
  <c r="AV46" i="76" s="1"/>
  <c r="AV47" i="76" s="1"/>
  <c r="AV48" i="76" s="1"/>
  <c r="AV49" i="76" s="1"/>
  <c r="AV50" i="76" s="1"/>
  <c r="AV51" i="76" s="1"/>
  <c r="AV52" i="76" s="1"/>
  <c r="AV53" i="76" s="1"/>
  <c r="AV54" i="76" s="1"/>
  <c r="AV55" i="76" s="1"/>
  <c r="AV56" i="76" s="1"/>
  <c r="AV57" i="76" s="1"/>
  <c r="AV58" i="76" s="1"/>
  <c r="AV59" i="76" s="1"/>
  <c r="AV60" i="76" s="1"/>
  <c r="AV61" i="76" s="1"/>
  <c r="AV62" i="76" s="1"/>
  <c r="AV63" i="76" s="1"/>
  <c r="AV64" i="76" s="1"/>
  <c r="AV65" i="76" s="1"/>
  <c r="AV66" i="76" s="1"/>
  <c r="AV67" i="76" s="1"/>
  <c r="AV68" i="76" s="1"/>
  <c r="AV69" i="76" s="1"/>
  <c r="AV70" i="76" s="1"/>
  <c r="AV71" i="76" s="1"/>
  <c r="AV72" i="76" s="1"/>
  <c r="AV73" i="76" s="1"/>
  <c r="AV74" i="76" s="1"/>
  <c r="AV75" i="76" s="1"/>
  <c r="AV76" i="76" s="1"/>
  <c r="AV77" i="76" s="1"/>
  <c r="AV78" i="76" s="1"/>
  <c r="AV79" i="76" s="1"/>
  <c r="AV80" i="76" s="1"/>
  <c r="AV81" i="76" s="1"/>
  <c r="AV82" i="76" s="1"/>
  <c r="AV83" i="76" s="1"/>
  <c r="AV84" i="76" s="1"/>
  <c r="AV85" i="76" s="1"/>
  <c r="AV86" i="76" s="1"/>
  <c r="AV87" i="76" s="1"/>
  <c r="AV88" i="76" s="1"/>
  <c r="AV89" i="76" s="1"/>
  <c r="AV90" i="76" s="1"/>
  <c r="AV91" i="76" s="1"/>
  <c r="AV92" i="76" s="1"/>
  <c r="AV93" i="76" s="1"/>
  <c r="AV94" i="76" s="1"/>
  <c r="AV95" i="76" s="1"/>
  <c r="AV96" i="76" s="1"/>
  <c r="AV97" i="76" s="1"/>
  <c r="AV98" i="76" s="1"/>
  <c r="AV99" i="76" s="1"/>
  <c r="AV100" i="76" s="1"/>
  <c r="AV101" i="76" s="1"/>
  <c r="AV102" i="76" s="1"/>
  <c r="AV103" i="76" s="1"/>
  <c r="AV104" i="76" s="1"/>
  <c r="AV105" i="76" s="1"/>
  <c r="AV106" i="76" s="1"/>
  <c r="AV107" i="76" s="1"/>
  <c r="AV108" i="76" s="1"/>
  <c r="AV109" i="76" s="1"/>
  <c r="AV110" i="76" s="1"/>
  <c r="AV111" i="76" s="1"/>
  <c r="AV112" i="76" s="1"/>
  <c r="AV113" i="76" s="1"/>
  <c r="AV114" i="76" s="1"/>
  <c r="AV115" i="76" s="1"/>
  <c r="AV116" i="76" s="1"/>
  <c r="AV117" i="76" s="1"/>
  <c r="AV118" i="76" s="1"/>
  <c r="AV119" i="76" s="1"/>
  <c r="AT78" i="76"/>
  <c r="AT79" i="76" s="1"/>
  <c r="AT80" i="76" s="1"/>
  <c r="AT81" i="76" s="1"/>
  <c r="AT82" i="76" s="1"/>
  <c r="AT83" i="76" s="1"/>
  <c r="AT84" i="76" s="1"/>
  <c r="AT85" i="76" s="1"/>
  <c r="AT86" i="76" s="1"/>
  <c r="AT87" i="76" s="1"/>
  <c r="AT88" i="76" s="1"/>
  <c r="AT89" i="76" s="1"/>
  <c r="AT90" i="76" s="1"/>
  <c r="AT91" i="76" s="1"/>
  <c r="AT92" i="76" s="1"/>
  <c r="AT93" i="76" s="1"/>
  <c r="AT94" i="76" s="1"/>
  <c r="AT95" i="76" s="1"/>
  <c r="AT96" i="76" s="1"/>
  <c r="AT97" i="76" s="1"/>
  <c r="AT98" i="76" s="1"/>
  <c r="AT99" i="76" s="1"/>
  <c r="AT100" i="76" s="1"/>
  <c r="AT101" i="76" s="1"/>
  <c r="AT102" i="76" s="1"/>
  <c r="AT103" i="76" s="1"/>
  <c r="AT104" i="76" s="1"/>
  <c r="AT105" i="76" s="1"/>
  <c r="AT106" i="76" s="1"/>
  <c r="AT107" i="76" s="1"/>
  <c r="AT108" i="76" s="1"/>
  <c r="AT109" i="76" s="1"/>
  <c r="AT110" i="76" s="1"/>
  <c r="AT111" i="76" s="1"/>
  <c r="AT112" i="76" s="1"/>
  <c r="AT113" i="76" s="1"/>
  <c r="AT114" i="76" s="1"/>
  <c r="AT115" i="76" s="1"/>
  <c r="AT116" i="76" s="1"/>
  <c r="AT117" i="76" s="1"/>
  <c r="AT118" i="76" s="1"/>
  <c r="AT119" i="76" s="1"/>
  <c r="AT120" i="76" s="1"/>
  <c r="AT121" i="76" s="1"/>
  <c r="AT122" i="76" s="1"/>
  <c r="AT123" i="76" s="1"/>
  <c r="AT124" i="76" s="1"/>
  <c r="AT125" i="76" s="1"/>
  <c r="AT126" i="76" s="1"/>
  <c r="AT127" i="76" s="1"/>
  <c r="AT128" i="76" s="1"/>
  <c r="AT129" i="76" s="1"/>
  <c r="AT130" i="76" s="1"/>
  <c r="AT131" i="76" s="1"/>
  <c r="AT132" i="76" s="1"/>
  <c r="AT133" i="76" s="1"/>
  <c r="AT134" i="76" s="1"/>
  <c r="AT135" i="76" s="1"/>
  <c r="AT136" i="76" s="1"/>
  <c r="AT137" i="76" s="1"/>
  <c r="AT138" i="76" s="1"/>
  <c r="AT139" i="76" s="1"/>
  <c r="AT140" i="76" s="1"/>
  <c r="AT141" i="76" s="1"/>
  <c r="AT142" i="76" s="1"/>
  <c r="AT143" i="76" s="1"/>
  <c r="AT144" i="76" s="1"/>
  <c r="AT145" i="76" s="1"/>
  <c r="AT146" i="76" s="1"/>
  <c r="AT147" i="76" s="1"/>
  <c r="AT148" i="76" s="1"/>
  <c r="AT149" i="76" s="1"/>
  <c r="AT150" i="76" s="1"/>
  <c r="AT151" i="76" s="1"/>
  <c r="AT152" i="76" s="1"/>
  <c r="AT153" i="76" s="1"/>
  <c r="AT154" i="76" s="1"/>
  <c r="AT155" i="76" s="1"/>
  <c r="AT156" i="76" s="1"/>
  <c r="AT157" i="76" s="1"/>
  <c r="AT158" i="76" s="1"/>
  <c r="AT159" i="76" s="1"/>
  <c r="AT160" i="76" s="1"/>
  <c r="AT161" i="76" s="1"/>
  <c r="AU86" i="76"/>
  <c r="AU87" i="76" s="1"/>
  <c r="AU88" i="76" s="1"/>
  <c r="AU89" i="76" s="1"/>
  <c r="AU90" i="76" s="1"/>
  <c r="AU91" i="76" s="1"/>
  <c r="AU92" i="76" s="1"/>
  <c r="AU93" i="76" s="1"/>
  <c r="AU94" i="76" s="1"/>
  <c r="AU95" i="76" s="1"/>
  <c r="AU96" i="76" s="1"/>
  <c r="AU97" i="76" s="1"/>
  <c r="AU98" i="76" s="1"/>
  <c r="AU99" i="76" s="1"/>
  <c r="AU100" i="76" s="1"/>
  <c r="AU101" i="76" s="1"/>
  <c r="AU102" i="76" s="1"/>
  <c r="AU103" i="76" s="1"/>
  <c r="AU104" i="76" s="1"/>
  <c r="AU105" i="76" s="1"/>
  <c r="AU106" i="76" s="1"/>
  <c r="AU107" i="76" s="1"/>
  <c r="AU108" i="76" s="1"/>
  <c r="AU109" i="76" s="1"/>
  <c r="AU110" i="76" s="1"/>
  <c r="AU111" i="76" s="1"/>
  <c r="AU112" i="76" s="1"/>
  <c r="AU113" i="76" s="1"/>
  <c r="AU114" i="76" s="1"/>
  <c r="AU115" i="76" s="1"/>
  <c r="AU116" i="76" s="1"/>
  <c r="AU117" i="76" s="1"/>
  <c r="AU118" i="76" s="1"/>
  <c r="AU119" i="76" s="1"/>
  <c r="AU120" i="76" s="1"/>
  <c r="AU121" i="76" s="1"/>
  <c r="AU122" i="76" s="1"/>
  <c r="AU123" i="76" s="1"/>
  <c r="AU124" i="76" s="1"/>
  <c r="AU125" i="76" s="1"/>
  <c r="AU126" i="76" s="1"/>
  <c r="AU127" i="76" s="1"/>
  <c r="AU128" i="76" s="1"/>
  <c r="AU129" i="76" s="1"/>
  <c r="AU130" i="76" s="1"/>
  <c r="AU131" i="76" s="1"/>
  <c r="AU132" i="76" s="1"/>
  <c r="AW103" i="76"/>
  <c r="AW104" i="76" s="1"/>
  <c r="AW105" i="76" s="1"/>
  <c r="AW106" i="76" s="1"/>
  <c r="AW107" i="76" s="1"/>
  <c r="AW108" i="76" s="1"/>
  <c r="AW109" i="76" s="1"/>
  <c r="AW110" i="76" s="1"/>
  <c r="AW111" i="76" s="1"/>
  <c r="AW112" i="76" s="1"/>
  <c r="AW113" i="76" s="1"/>
  <c r="AW114" i="76" s="1"/>
  <c r="AW115" i="76" s="1"/>
  <c r="AW116" i="76" s="1"/>
  <c r="AW117" i="76" s="1"/>
  <c r="AW118" i="76" s="1"/>
  <c r="AW119" i="76" s="1"/>
  <c r="AW120" i="76" s="1"/>
  <c r="AW121" i="76" s="1"/>
  <c r="AW122" i="76" s="1"/>
  <c r="AW123" i="76" s="1"/>
  <c r="AW124" i="76" s="1"/>
  <c r="AW125" i="76" s="1"/>
  <c r="AW126" i="76" s="1"/>
  <c r="AW127" i="76" s="1"/>
  <c r="AW128" i="76" s="1"/>
  <c r="AW129" i="76" s="1"/>
  <c r="AW130" i="76" s="1"/>
  <c r="AW131" i="76" s="1"/>
  <c r="AW132" i="76" s="1"/>
  <c r="AW133" i="76" s="1"/>
  <c r="AW134" i="76" s="1"/>
  <c r="AW135" i="76" s="1"/>
  <c r="AW136" i="76" s="1"/>
  <c r="AW137" i="76" s="1"/>
  <c r="AW138" i="76" s="1"/>
  <c r="AW139" i="76" s="1"/>
  <c r="AW140" i="76" s="1"/>
  <c r="AW141" i="76" s="1"/>
  <c r="AW142" i="76" s="1"/>
  <c r="AW143" i="76" s="1"/>
  <c r="AW144" i="76" s="1"/>
  <c r="AW145" i="76" s="1"/>
  <c r="AW146" i="76" s="1"/>
  <c r="AW147" i="76" s="1"/>
  <c r="AW148" i="76" s="1"/>
  <c r="AW149" i="76" s="1"/>
  <c r="AW150" i="76" s="1"/>
  <c r="AW151" i="76" s="1"/>
  <c r="AW152" i="76" s="1"/>
  <c r="AW153" i="76" s="1"/>
  <c r="AW154" i="76" s="1"/>
  <c r="AW155" i="76" s="1"/>
  <c r="AW156" i="76" s="1"/>
  <c r="AW157" i="76" s="1"/>
  <c r="AW158" i="76" s="1"/>
  <c r="AW159" i="76" s="1"/>
  <c r="AW160" i="76" s="1"/>
  <c r="AW161" i="76" s="1"/>
  <c r="AW162" i="76" s="1"/>
  <c r="AW163" i="76" s="1"/>
  <c r="AW164" i="76" s="1"/>
  <c r="AW165" i="76" s="1"/>
  <c r="AV120" i="76"/>
  <c r="AV121" i="76" s="1"/>
  <c r="AV122" i="76" s="1"/>
  <c r="AV123" i="76" s="1"/>
  <c r="AV124" i="76" s="1"/>
  <c r="AV125" i="76" s="1"/>
  <c r="AV126" i="76" s="1"/>
  <c r="AV127" i="76" s="1"/>
  <c r="AV128" i="76" s="1"/>
  <c r="AV129" i="76" s="1"/>
  <c r="AV130" i="76" s="1"/>
  <c r="AV131" i="76" s="1"/>
  <c r="AV132" i="76" s="1"/>
  <c r="AV133" i="76" s="1"/>
  <c r="AV134" i="76" s="1"/>
  <c r="AV135" i="76" s="1"/>
  <c r="AV136" i="76" s="1"/>
  <c r="AV137" i="76" s="1"/>
  <c r="AV138" i="76" s="1"/>
  <c r="AV139" i="76" s="1"/>
  <c r="AV140" i="76" s="1"/>
  <c r="AV141" i="76" s="1"/>
  <c r="AV142" i="76" s="1"/>
  <c r="AV143" i="76" s="1"/>
  <c r="AV144" i="76" s="1"/>
  <c r="AV145" i="76" s="1"/>
  <c r="AV146" i="76" s="1"/>
  <c r="AV147" i="76" s="1"/>
  <c r="AV148" i="76" s="1"/>
  <c r="AV149" i="76" s="1"/>
  <c r="AV150" i="76" s="1"/>
  <c r="AV151" i="76" s="1"/>
  <c r="AV152" i="76" s="1"/>
  <c r="AV153" i="76" s="1"/>
  <c r="AV154" i="76" s="1"/>
  <c r="AV155" i="76" s="1"/>
  <c r="AV156" i="76" s="1"/>
  <c r="AV157" i="76" s="1"/>
  <c r="AV158" i="76" s="1"/>
  <c r="AV159" i="76" s="1"/>
  <c r="AV160" i="76" s="1"/>
  <c r="AV161" i="76" s="1"/>
  <c r="AV162" i="76" s="1"/>
  <c r="AV163" i="76" s="1"/>
  <c r="AV164" i="76" s="1"/>
  <c r="AV165" i="76" s="1"/>
  <c r="AU133" i="76"/>
  <c r="AU134" i="76" s="1"/>
  <c r="AU135" i="76" s="1"/>
  <c r="AU136" i="76" s="1"/>
  <c r="AU137" i="76" s="1"/>
  <c r="AU138" i="76" s="1"/>
  <c r="AU139" i="76" s="1"/>
  <c r="AU140" i="76" s="1"/>
  <c r="AU141" i="76" s="1"/>
  <c r="AU142" i="76" s="1"/>
  <c r="AU143" i="76" s="1"/>
  <c r="AU144" i="76" s="1"/>
  <c r="AU145" i="76" s="1"/>
  <c r="AU146" i="76" s="1"/>
  <c r="AU147" i="76" s="1"/>
  <c r="AU148" i="76" s="1"/>
  <c r="AU149" i="76"/>
  <c r="AU150" i="76" s="1"/>
  <c r="AU151" i="76" s="1"/>
  <c r="AU152" i="76" s="1"/>
  <c r="AU153" i="76" s="1"/>
  <c r="AU154" i="76" s="1"/>
  <c r="AU155" i="76" s="1"/>
  <c r="AU156" i="76" s="1"/>
  <c r="AU157" i="76" s="1"/>
  <c r="AU158" i="76" s="1"/>
  <c r="AU159" i="76" s="1"/>
  <c r="AU160" i="76" s="1"/>
  <c r="AU161" i="76" s="1"/>
  <c r="AU162" i="76" s="1"/>
  <c r="AU163" i="76" s="1"/>
  <c r="AU164" i="76" s="1"/>
  <c r="AU165" i="76" s="1"/>
  <c r="AT162" i="76"/>
  <c r="AT163" i="76" s="1"/>
  <c r="AT164" i="76" s="1"/>
  <c r="AT165" i="76" s="1"/>
  <c r="AV7" i="76"/>
  <c r="AW7" i="76"/>
  <c r="AX7" i="76"/>
  <c r="AU7" i="76"/>
  <c r="AT7" i="76"/>
  <c r="AO8" i="76"/>
  <c r="AP8" i="76"/>
  <c r="AQ8" i="76"/>
  <c r="AQ9" i="76" s="1"/>
  <c r="AR8" i="76"/>
  <c r="AR9" i="76" s="1"/>
  <c r="AS8" i="76"/>
  <c r="AS9" i="76" s="1"/>
  <c r="AS10" i="76" s="1"/>
  <c r="AS11" i="76" s="1"/>
  <c r="AS12" i="76" s="1"/>
  <c r="AQ10" i="76"/>
  <c r="AQ11" i="76" s="1"/>
  <c r="AQ12" i="76" s="1"/>
  <c r="AQ13" i="76" s="1"/>
  <c r="AQ14" i="76" s="1"/>
  <c r="AO9" i="76"/>
  <c r="AO10" i="76" s="1"/>
  <c r="AO11" i="76" s="1"/>
  <c r="AO12" i="76" s="1"/>
  <c r="AO13" i="76" s="1"/>
  <c r="AO14" i="76" s="1"/>
  <c r="AO15" i="76" s="1"/>
  <c r="AO16" i="76" s="1"/>
  <c r="AR10" i="76"/>
  <c r="AR11" i="76" s="1"/>
  <c r="AR12" i="76" s="1"/>
  <c r="AR13" i="76" s="1"/>
  <c r="AR14" i="76" s="1"/>
  <c r="AR15" i="76" s="1"/>
  <c r="AR16" i="76" s="1"/>
  <c r="AR17" i="76" s="1"/>
  <c r="AS13" i="76"/>
  <c r="AS14" i="76" s="1"/>
  <c r="AQ15" i="76"/>
  <c r="AQ16" i="76" s="1"/>
  <c r="AQ17" i="76" s="1"/>
  <c r="AQ18" i="76" s="1"/>
  <c r="AQ19" i="76" s="1"/>
  <c r="AQ20" i="76" s="1"/>
  <c r="AQ21" i="76" s="1"/>
  <c r="AQ22" i="76" s="1"/>
  <c r="AO17" i="76"/>
  <c r="AO18" i="76" s="1"/>
  <c r="AO19" i="76" s="1"/>
  <c r="AO20" i="76" s="1"/>
  <c r="AO21" i="76" s="1"/>
  <c r="AO22" i="76" s="1"/>
  <c r="AO23" i="76" s="1"/>
  <c r="AO24" i="76" s="1"/>
  <c r="AR18" i="76"/>
  <c r="AR19" i="76" s="1"/>
  <c r="AR20" i="76" s="1"/>
  <c r="AR21" i="76" s="1"/>
  <c r="AR22" i="76" s="1"/>
  <c r="AQ23" i="76"/>
  <c r="AQ24" i="76" s="1"/>
  <c r="AQ25" i="76" s="1"/>
  <c r="AQ26" i="76" s="1"/>
  <c r="AQ27" i="76" s="1"/>
  <c r="AO25" i="76"/>
  <c r="AO26" i="76" s="1"/>
  <c r="AO27" i="76" s="1"/>
  <c r="AO28" i="76" s="1"/>
  <c r="AO29" i="76" s="1"/>
  <c r="AO30" i="76" s="1"/>
  <c r="AO31" i="76" s="1"/>
  <c r="AO32" i="76" s="1"/>
  <c r="AO33" i="76"/>
  <c r="AO34" i="76" s="1"/>
  <c r="AP9" i="76"/>
  <c r="AP10" i="76" s="1"/>
  <c r="AP11" i="76" s="1"/>
  <c r="AP12" i="76" s="1"/>
  <c r="AP13" i="76" s="1"/>
  <c r="AP14" i="76" s="1"/>
  <c r="AP15" i="76" s="1"/>
  <c r="AP16" i="76" s="1"/>
  <c r="AP17" i="76" s="1"/>
  <c r="AP18" i="76" s="1"/>
  <c r="AP19" i="76" s="1"/>
  <c r="AP20" i="76" s="1"/>
  <c r="AP21" i="76" s="1"/>
  <c r="AP22" i="76" s="1"/>
  <c r="AP23" i="76" s="1"/>
  <c r="AP24" i="76" s="1"/>
  <c r="AP25" i="76" s="1"/>
  <c r="AP26" i="76" s="1"/>
  <c r="AP27" i="76" s="1"/>
  <c r="AP28" i="76" s="1"/>
  <c r="AP29" i="76" s="1"/>
  <c r="AP30" i="76" s="1"/>
  <c r="AP31" i="76" s="1"/>
  <c r="AP32" i="76" s="1"/>
  <c r="AP33" i="76" s="1"/>
  <c r="AP34" i="76" s="1"/>
  <c r="AP35" i="76" s="1"/>
  <c r="AP36" i="76" s="1"/>
  <c r="AP37" i="76" s="1"/>
  <c r="AP38" i="76" s="1"/>
  <c r="AP39" i="76" s="1"/>
  <c r="AP40" i="76" s="1"/>
  <c r="AP41" i="76" s="1"/>
  <c r="AP42" i="76" s="1"/>
  <c r="AP43" i="76" s="1"/>
  <c r="AP44" i="76" s="1"/>
  <c r="AP45" i="76" s="1"/>
  <c r="AP46" i="76" s="1"/>
  <c r="AP47" i="76" s="1"/>
  <c r="AP48" i="76" s="1"/>
  <c r="AP49" i="76" s="1"/>
  <c r="AP50" i="76" s="1"/>
  <c r="AP51" i="76" s="1"/>
  <c r="AP52" i="76" s="1"/>
  <c r="AP53" i="76" s="1"/>
  <c r="AP54" i="76" s="1"/>
  <c r="AP55" i="76" s="1"/>
  <c r="AP56" i="76" s="1"/>
  <c r="AP57" i="76" s="1"/>
  <c r="AP58" i="76" s="1"/>
  <c r="AP59" i="76" s="1"/>
  <c r="AP60" i="76" s="1"/>
  <c r="AP61" i="76" s="1"/>
  <c r="AP62" i="76" s="1"/>
  <c r="AP63" i="76" s="1"/>
  <c r="AP64" i="76" s="1"/>
  <c r="AP65" i="76" s="1"/>
  <c r="AP66" i="76" s="1"/>
  <c r="AP67" i="76" s="1"/>
  <c r="AP68" i="76" s="1"/>
  <c r="AP69" i="76" s="1"/>
  <c r="AR23" i="76"/>
  <c r="AR24" i="76" s="1"/>
  <c r="AR25" i="76" s="1"/>
  <c r="AR26" i="76" s="1"/>
  <c r="AR27" i="76" s="1"/>
  <c r="AR28" i="76" s="1"/>
  <c r="AR29" i="76" s="1"/>
  <c r="AR30" i="76" s="1"/>
  <c r="AR31" i="76" s="1"/>
  <c r="AR32" i="76" s="1"/>
  <c r="AR33" i="76" s="1"/>
  <c r="AR34" i="76" s="1"/>
  <c r="AR35" i="76" s="1"/>
  <c r="AR36" i="76" s="1"/>
  <c r="AR37" i="76" s="1"/>
  <c r="AR38" i="76" s="1"/>
  <c r="AR39" i="76" s="1"/>
  <c r="AR40" i="76" s="1"/>
  <c r="AR41" i="76" s="1"/>
  <c r="AR42" i="76" s="1"/>
  <c r="AR43" i="76" s="1"/>
  <c r="AQ28" i="76"/>
  <c r="AQ29" i="76" s="1"/>
  <c r="AQ30" i="76" s="1"/>
  <c r="AQ31" i="76" s="1"/>
  <c r="AQ32" i="76" s="1"/>
  <c r="AQ33" i="76" s="1"/>
  <c r="AQ34" i="76" s="1"/>
  <c r="AQ35" i="76" s="1"/>
  <c r="AQ36" i="76" s="1"/>
  <c r="AQ37" i="76" s="1"/>
  <c r="AQ38" i="76" s="1"/>
  <c r="AQ39" i="76" s="1"/>
  <c r="AQ40" i="76" s="1"/>
  <c r="AQ41" i="76" s="1"/>
  <c r="AQ42" i="76" s="1"/>
  <c r="AQ43" i="76" s="1"/>
  <c r="AQ44" i="76"/>
  <c r="AQ45" i="76" s="1"/>
  <c r="AQ46" i="76" s="1"/>
  <c r="AQ47" i="76" s="1"/>
  <c r="AQ48" i="76" s="1"/>
  <c r="AQ49" i="76" s="1"/>
  <c r="AQ50" i="76" s="1"/>
  <c r="AQ51" i="76" s="1"/>
  <c r="AQ52" i="76" s="1"/>
  <c r="AQ53" i="76" s="1"/>
  <c r="AQ54" i="76" s="1"/>
  <c r="AQ55" i="76" s="1"/>
  <c r="AQ56" i="76" s="1"/>
  <c r="AQ57" i="76" s="1"/>
  <c r="AQ58" i="76" s="1"/>
  <c r="AQ59" i="76" s="1"/>
  <c r="AQ60" i="76" s="1"/>
  <c r="AQ61" i="76" s="1"/>
  <c r="AQ62" i="76" s="1"/>
  <c r="AQ63" i="76" s="1"/>
  <c r="AQ64" i="76" s="1"/>
  <c r="AQ65" i="76" s="1"/>
  <c r="AQ66" i="76" s="1"/>
  <c r="AQ67" i="76" s="1"/>
  <c r="AQ68" i="76" s="1"/>
  <c r="AQ69" i="76" s="1"/>
  <c r="AQ70" i="76" s="1"/>
  <c r="AQ71" i="76" s="1"/>
  <c r="AQ72" i="76" s="1"/>
  <c r="AQ73" i="76" s="1"/>
  <c r="AQ74" i="76" s="1"/>
  <c r="AQ75" i="76" s="1"/>
  <c r="AQ76" i="76"/>
  <c r="AQ77" i="76" s="1"/>
  <c r="AQ78" i="76" s="1"/>
  <c r="AQ79" i="76" s="1"/>
  <c r="AQ80" i="76" s="1"/>
  <c r="AS15" i="76"/>
  <c r="AS16" i="76" s="1"/>
  <c r="AS17" i="76" s="1"/>
  <c r="AS18" i="76" s="1"/>
  <c r="AS19" i="76" s="1"/>
  <c r="AS20" i="76" s="1"/>
  <c r="AS21" i="76" s="1"/>
  <c r="AS22" i="76" s="1"/>
  <c r="AS23" i="76"/>
  <c r="AS24" i="76" s="1"/>
  <c r="AS25" i="76" s="1"/>
  <c r="AS26" i="76" s="1"/>
  <c r="AS27" i="76" s="1"/>
  <c r="AS28" i="76" s="1"/>
  <c r="AS29" i="76" s="1"/>
  <c r="AS30" i="76" s="1"/>
  <c r="AS31" i="76" s="1"/>
  <c r="AS32" i="76" s="1"/>
  <c r="AS33" i="76" s="1"/>
  <c r="AS34" i="76" s="1"/>
  <c r="AS35" i="76" s="1"/>
  <c r="AS36" i="76" s="1"/>
  <c r="AS37" i="76" s="1"/>
  <c r="AS38" i="76" s="1"/>
  <c r="AS39" i="76" s="1"/>
  <c r="AS40" i="76" s="1"/>
  <c r="AS41" i="76" s="1"/>
  <c r="AS42" i="76" s="1"/>
  <c r="AS43" i="76" s="1"/>
  <c r="AS44" i="76" s="1"/>
  <c r="AS45" i="76" s="1"/>
  <c r="AS46" i="76" s="1"/>
  <c r="AS47" i="76" s="1"/>
  <c r="AS48" i="76" s="1"/>
  <c r="AS49" i="76" s="1"/>
  <c r="AS50" i="76" s="1"/>
  <c r="AS51" i="76" s="1"/>
  <c r="AS52" i="76" s="1"/>
  <c r="AS53" i="76" s="1"/>
  <c r="AS54" i="76" s="1"/>
  <c r="AS55" i="76" s="1"/>
  <c r="AS56" i="76" s="1"/>
  <c r="AS57" i="76" s="1"/>
  <c r="AS58" i="76" s="1"/>
  <c r="AS59" i="76" s="1"/>
  <c r="AS60" i="76" s="1"/>
  <c r="AS61" i="76" s="1"/>
  <c r="AS62" i="76" s="1"/>
  <c r="AS63" i="76" s="1"/>
  <c r="AS64" i="76" s="1"/>
  <c r="AS65" i="76" s="1"/>
  <c r="AS66" i="76" s="1"/>
  <c r="AS67" i="76" s="1"/>
  <c r="AS68" i="76" s="1"/>
  <c r="AS69" i="76" s="1"/>
  <c r="AS70" i="76" s="1"/>
  <c r="AS71" i="76" s="1"/>
  <c r="AS72" i="76" s="1"/>
  <c r="AS73" i="76" s="1"/>
  <c r="AS74" i="76" s="1"/>
  <c r="AS75" i="76" s="1"/>
  <c r="AS76" i="76" s="1"/>
  <c r="AS77" i="76" s="1"/>
  <c r="AS78" i="76" s="1"/>
  <c r="AS79" i="76" s="1"/>
  <c r="AS80" i="76" s="1"/>
  <c r="AS81" i="76" s="1"/>
  <c r="AS82" i="76" s="1"/>
  <c r="AS83" i="76" s="1"/>
  <c r="AS84" i="76" s="1"/>
  <c r="AS85" i="76" s="1"/>
  <c r="AS86" i="76" s="1"/>
  <c r="AS87" i="76" s="1"/>
  <c r="AS88" i="76" s="1"/>
  <c r="AS89" i="76" s="1"/>
  <c r="AS90" i="76" s="1"/>
  <c r="AS91" i="76" s="1"/>
  <c r="AS92" i="76" s="1"/>
  <c r="AS93" i="76" s="1"/>
  <c r="AS94" i="76" s="1"/>
  <c r="AS95" i="76" s="1"/>
  <c r="AS96" i="76" s="1"/>
  <c r="AS97" i="76" s="1"/>
  <c r="AS98" i="76" s="1"/>
  <c r="AS99" i="76" s="1"/>
  <c r="AS100" i="76" s="1"/>
  <c r="AS101" i="76" s="1"/>
  <c r="AS102" i="76" s="1"/>
  <c r="AS103" i="76" s="1"/>
  <c r="AS104" i="76" s="1"/>
  <c r="AS105" i="76" s="1"/>
  <c r="AS106" i="76" s="1"/>
  <c r="AS107" i="76" s="1"/>
  <c r="AS108" i="76" s="1"/>
  <c r="AS109" i="76" s="1"/>
  <c r="AS110" i="76" s="1"/>
  <c r="AO35" i="76"/>
  <c r="AO36" i="76" s="1"/>
  <c r="AO37" i="76" s="1"/>
  <c r="AO38" i="76" s="1"/>
  <c r="AO39" i="76" s="1"/>
  <c r="AO40" i="76" s="1"/>
  <c r="AO41" i="76" s="1"/>
  <c r="AO42" i="76" s="1"/>
  <c r="AO43" i="76" s="1"/>
  <c r="AO44" i="76" s="1"/>
  <c r="AO45" i="76" s="1"/>
  <c r="AO46" i="76" s="1"/>
  <c r="AO47" i="76" s="1"/>
  <c r="AO48" i="76" s="1"/>
  <c r="AO49" i="76" s="1"/>
  <c r="AO50" i="76" s="1"/>
  <c r="AR44" i="76"/>
  <c r="AR45" i="76" s="1"/>
  <c r="AR46" i="76" s="1"/>
  <c r="AR47" i="76" s="1"/>
  <c r="AR48" i="76" s="1"/>
  <c r="AR49" i="76" s="1"/>
  <c r="AR50" i="76" s="1"/>
  <c r="AR51" i="76" s="1"/>
  <c r="AR52" i="76" s="1"/>
  <c r="AR53" i="76" s="1"/>
  <c r="AR54" i="76" s="1"/>
  <c r="AR55" i="76" s="1"/>
  <c r="AR56" i="76" s="1"/>
  <c r="AR57" i="76" s="1"/>
  <c r="AR58" i="76" s="1"/>
  <c r="AR59" i="76" s="1"/>
  <c r="AO51" i="76"/>
  <c r="AO52" i="76" s="1"/>
  <c r="AO53" i="76" s="1"/>
  <c r="AO54" i="76" s="1"/>
  <c r="AO55" i="76" s="1"/>
  <c r="AO56" i="76" s="1"/>
  <c r="AO57" i="76" s="1"/>
  <c r="AO58" i="76" s="1"/>
  <c r="AO59" i="76" s="1"/>
  <c r="AO60" i="76" s="1"/>
  <c r="AO61" i="76" s="1"/>
  <c r="AO62" i="76" s="1"/>
  <c r="AO63" i="76" s="1"/>
  <c r="AO64" i="76" s="1"/>
  <c r="AO65" i="76" s="1"/>
  <c r="AO66" i="76" s="1"/>
  <c r="AO67" i="76" s="1"/>
  <c r="AO68" i="76" s="1"/>
  <c r="AO69" i="76" s="1"/>
  <c r="AO70" i="76" s="1"/>
  <c r="AO71" i="76" s="1"/>
  <c r="AO72" i="76" s="1"/>
  <c r="AO73" i="76" s="1"/>
  <c r="AO74" i="76" s="1"/>
  <c r="AO75" i="76" s="1"/>
  <c r="AO76" i="76" s="1"/>
  <c r="AO77" i="76" s="1"/>
  <c r="AO78" i="76" s="1"/>
  <c r="AO79" i="76" s="1"/>
  <c r="AO80" i="76" s="1"/>
  <c r="AO81" i="76" s="1"/>
  <c r="AO82" i="76" s="1"/>
  <c r="AO83" i="76" s="1"/>
  <c r="AO84" i="76" s="1"/>
  <c r="AO85" i="76" s="1"/>
  <c r="AO86" i="76" s="1"/>
  <c r="AO87" i="76" s="1"/>
  <c r="AO88" i="76" s="1"/>
  <c r="AO89" i="76" s="1"/>
  <c r="AO90" i="76" s="1"/>
  <c r="AO91" i="76" s="1"/>
  <c r="AO92" i="76" s="1"/>
  <c r="AO93" i="76" s="1"/>
  <c r="AO94" i="76" s="1"/>
  <c r="AO95" i="76" s="1"/>
  <c r="AO96" i="76" s="1"/>
  <c r="AO97" i="76" s="1"/>
  <c r="AO98" i="76" s="1"/>
  <c r="AR60" i="76"/>
  <c r="AR61" i="76" s="1"/>
  <c r="AR62" i="76" s="1"/>
  <c r="AR63" i="76" s="1"/>
  <c r="AR64" i="76" s="1"/>
  <c r="AR65" i="76" s="1"/>
  <c r="AR66" i="76" s="1"/>
  <c r="AR67" i="76" s="1"/>
  <c r="AR68" i="76" s="1"/>
  <c r="AR69" i="76" s="1"/>
  <c r="AR70" i="76" s="1"/>
  <c r="AR71" i="76" s="1"/>
  <c r="AR72" i="76" s="1"/>
  <c r="AR73" i="76" s="1"/>
  <c r="AR74" i="76" s="1"/>
  <c r="AR75" i="76" s="1"/>
  <c r="AR76" i="76" s="1"/>
  <c r="AR77" i="76" s="1"/>
  <c r="AR78" i="76" s="1"/>
  <c r="AR79" i="76" s="1"/>
  <c r="AR80" i="76" s="1"/>
  <c r="AR81" i="76" s="1"/>
  <c r="AR82" i="76" s="1"/>
  <c r="AR83" i="76" s="1"/>
  <c r="AR84" i="76" s="1"/>
  <c r="AR85" i="76" s="1"/>
  <c r="AR86" i="76" s="1"/>
  <c r="AR87" i="76" s="1"/>
  <c r="AR88" i="76" s="1"/>
  <c r="AR89" i="76" s="1"/>
  <c r="AR90" i="76" s="1"/>
  <c r="AR91" i="76" s="1"/>
  <c r="AR92" i="76" s="1"/>
  <c r="AR93" i="76" s="1"/>
  <c r="AR94" i="76" s="1"/>
  <c r="AR95" i="76" s="1"/>
  <c r="AR96" i="76" s="1"/>
  <c r="AR97" i="76" s="1"/>
  <c r="AR98" i="76" s="1"/>
  <c r="AR99" i="76" s="1"/>
  <c r="AR100" i="76" s="1"/>
  <c r="AR101" i="76" s="1"/>
  <c r="AR102" i="76" s="1"/>
  <c r="AR103" i="76" s="1"/>
  <c r="AR104" i="76" s="1"/>
  <c r="AR105" i="76" s="1"/>
  <c r="AR106" i="76" s="1"/>
  <c r="AR107" i="76" s="1"/>
  <c r="AP70" i="76"/>
  <c r="AP71" i="76" s="1"/>
  <c r="AP72" i="76" s="1"/>
  <c r="AP73" i="76" s="1"/>
  <c r="AP74" i="76" s="1"/>
  <c r="AP75" i="76" s="1"/>
  <c r="AP76" i="76" s="1"/>
  <c r="AP77" i="76" s="1"/>
  <c r="AP78" i="76" s="1"/>
  <c r="AP79" i="76" s="1"/>
  <c r="AP80" i="76" s="1"/>
  <c r="AP81" i="76" s="1"/>
  <c r="AP82" i="76" s="1"/>
  <c r="AP83" i="76" s="1"/>
  <c r="AP84" i="76" s="1"/>
  <c r="AP85" i="76" s="1"/>
  <c r="AP86" i="76" s="1"/>
  <c r="AP87" i="76" s="1"/>
  <c r="AP88" i="76" s="1"/>
  <c r="AP89" i="76" s="1"/>
  <c r="AP90" i="76" s="1"/>
  <c r="AP91" i="76" s="1"/>
  <c r="AP92" i="76" s="1"/>
  <c r="AP93" i="76" s="1"/>
  <c r="AP94" i="76" s="1"/>
  <c r="AP95" i="76" s="1"/>
  <c r="AP96" i="76" s="1"/>
  <c r="AP97" i="76" s="1"/>
  <c r="AP98" i="76" s="1"/>
  <c r="AP99" i="76" s="1"/>
  <c r="AP100" i="76" s="1"/>
  <c r="AP101" i="76" s="1"/>
  <c r="AP102" i="76" s="1"/>
  <c r="AP103" i="76" s="1"/>
  <c r="AP104" i="76" s="1"/>
  <c r="AP105" i="76" s="1"/>
  <c r="AP106" i="76" s="1"/>
  <c r="AP107" i="76" s="1"/>
  <c r="AP108" i="76" s="1"/>
  <c r="AP109" i="76" s="1"/>
  <c r="AQ81" i="76"/>
  <c r="AQ82" i="76" s="1"/>
  <c r="AQ83" i="76" s="1"/>
  <c r="AQ84" i="76" s="1"/>
  <c r="AQ85" i="76" s="1"/>
  <c r="AQ86" i="76" s="1"/>
  <c r="AQ87" i="76" s="1"/>
  <c r="AQ88" i="76" s="1"/>
  <c r="AQ89" i="76"/>
  <c r="AQ90" i="76" s="1"/>
  <c r="AQ91" i="76" s="1"/>
  <c r="AQ92" i="76" s="1"/>
  <c r="AQ93" i="76" s="1"/>
  <c r="AQ94" i="76" s="1"/>
  <c r="AQ95" i="76" s="1"/>
  <c r="AQ96" i="76" s="1"/>
  <c r="AQ97" i="76" s="1"/>
  <c r="AQ98" i="76" s="1"/>
  <c r="AQ99" i="76" s="1"/>
  <c r="AQ100" i="76" s="1"/>
  <c r="AQ101" i="76" s="1"/>
  <c r="AQ102" i="76" s="1"/>
  <c r="AQ103" i="76" s="1"/>
  <c r="AQ104" i="76" s="1"/>
  <c r="AQ105" i="76" s="1"/>
  <c r="AQ106" i="76" s="1"/>
  <c r="AQ107" i="76" s="1"/>
  <c r="AQ108" i="76" s="1"/>
  <c r="AQ109" i="76" s="1"/>
  <c r="AQ110" i="76" s="1"/>
  <c r="AQ111" i="76" s="1"/>
  <c r="AQ112" i="76" s="1"/>
  <c r="AO99" i="76"/>
  <c r="AO100" i="76" s="1"/>
  <c r="AO101" i="76" s="1"/>
  <c r="AO102" i="76" s="1"/>
  <c r="AO103" i="76" s="1"/>
  <c r="AO104" i="76" s="1"/>
  <c r="AO105" i="76" s="1"/>
  <c r="AO106" i="76" s="1"/>
  <c r="AO107" i="76" s="1"/>
  <c r="AO108" i="76" s="1"/>
  <c r="AO109" i="76" s="1"/>
  <c r="AO110" i="76" s="1"/>
  <c r="AO111" i="76" s="1"/>
  <c r="AO112" i="76" s="1"/>
  <c r="AO113" i="76" s="1"/>
  <c r="AO114" i="76" s="1"/>
  <c r="AR108" i="76"/>
  <c r="AR109" i="76" s="1"/>
  <c r="AR110" i="76" s="1"/>
  <c r="AR111" i="76" s="1"/>
  <c r="AR112" i="76" s="1"/>
  <c r="AR113" i="76" s="1"/>
  <c r="AR114" i="76" s="1"/>
  <c r="AR115" i="76" s="1"/>
  <c r="AP110" i="76"/>
  <c r="AP111" i="76" s="1"/>
  <c r="AP112" i="76" s="1"/>
  <c r="AP113" i="76" s="1"/>
  <c r="AP114" i="76" s="1"/>
  <c r="AP115" i="76" s="1"/>
  <c r="AP116" i="76" s="1"/>
  <c r="AP117" i="76" s="1"/>
  <c r="AS111" i="76"/>
  <c r="AS112" i="76" s="1"/>
  <c r="AS113" i="76" s="1"/>
  <c r="AS114" i="76" s="1"/>
  <c r="AS115" i="76" s="1"/>
  <c r="AS116" i="76" s="1"/>
  <c r="AS117" i="76" s="1"/>
  <c r="AS118" i="76" s="1"/>
  <c r="AS119" i="76" s="1"/>
  <c r="AS120" i="76" s="1"/>
  <c r="AS121" i="76" s="1"/>
  <c r="AS122" i="76" s="1"/>
  <c r="AS123" i="76" s="1"/>
  <c r="AS124" i="76" s="1"/>
  <c r="AS125" i="76" s="1"/>
  <c r="AS126" i="76" s="1"/>
  <c r="AQ113" i="76"/>
  <c r="AQ114" i="76" s="1"/>
  <c r="AQ115" i="76" s="1"/>
  <c r="AQ116" i="76" s="1"/>
  <c r="AQ117" i="76" s="1"/>
  <c r="AQ118" i="76" s="1"/>
  <c r="AQ119" i="76" s="1"/>
  <c r="AQ120" i="76" s="1"/>
  <c r="AQ121" i="76" s="1"/>
  <c r="AQ122" i="76" s="1"/>
  <c r="AQ123" i="76" s="1"/>
  <c r="AQ124" i="76" s="1"/>
  <c r="AQ125" i="76" s="1"/>
  <c r="AQ126" i="76" s="1"/>
  <c r="AQ127" i="76" s="1"/>
  <c r="AQ128" i="76" s="1"/>
  <c r="AO115" i="76"/>
  <c r="AO116" i="76" s="1"/>
  <c r="AO117" i="76" s="1"/>
  <c r="AO118" i="76" s="1"/>
  <c r="AO119" i="76" s="1"/>
  <c r="AO120" i="76" s="1"/>
  <c r="AO121" i="76" s="1"/>
  <c r="AO122" i="76" s="1"/>
  <c r="AO123" i="76" s="1"/>
  <c r="AO124" i="76" s="1"/>
  <c r="AO125" i="76" s="1"/>
  <c r="AO126" i="76" s="1"/>
  <c r="AO127" i="76" s="1"/>
  <c r="AO128" i="76" s="1"/>
  <c r="AO129" i="76" s="1"/>
  <c r="AO130" i="76" s="1"/>
  <c r="AS127" i="76"/>
  <c r="AS128" i="76" s="1"/>
  <c r="AS129" i="76" s="1"/>
  <c r="AS130" i="76" s="1"/>
  <c r="AS131" i="76" s="1"/>
  <c r="AS132" i="76" s="1"/>
  <c r="AS133" i="76" s="1"/>
  <c r="AS134" i="76" s="1"/>
  <c r="AS135" i="76" s="1"/>
  <c r="AS136" i="76" s="1"/>
  <c r="AS137" i="76" s="1"/>
  <c r="AS138" i="76" s="1"/>
  <c r="AS139" i="76" s="1"/>
  <c r="AS140" i="76" s="1"/>
  <c r="AS141" i="76" s="1"/>
  <c r="AS142" i="76" s="1"/>
  <c r="AR116" i="76"/>
  <c r="AR117" i="76" s="1"/>
  <c r="AR118" i="76" s="1"/>
  <c r="AR119" i="76" s="1"/>
  <c r="AR120" i="76" s="1"/>
  <c r="AR121" i="76" s="1"/>
  <c r="AR122" i="76" s="1"/>
  <c r="AR123" i="76" s="1"/>
  <c r="AR124" i="76" s="1"/>
  <c r="AR125" i="76" s="1"/>
  <c r="AR126" i="76" s="1"/>
  <c r="AR127" i="76" s="1"/>
  <c r="AR128" i="76" s="1"/>
  <c r="AR129" i="76" s="1"/>
  <c r="AR130" i="76" s="1"/>
  <c r="AR131" i="76" s="1"/>
  <c r="AR132" i="76" s="1"/>
  <c r="AR133" i="76" s="1"/>
  <c r="AR134" i="76" s="1"/>
  <c r="AR135" i="76" s="1"/>
  <c r="AR136" i="76" s="1"/>
  <c r="AR137" i="76" s="1"/>
  <c r="AR138" i="76" s="1"/>
  <c r="AR139" i="76" s="1"/>
  <c r="AR140" i="76" s="1"/>
  <c r="AR141" i="76" s="1"/>
  <c r="AR142" i="76" s="1"/>
  <c r="AR143" i="76" s="1"/>
  <c r="AR144" i="76" s="1"/>
  <c r="AR145" i="76" s="1"/>
  <c r="AR146" i="76" s="1"/>
  <c r="AR147" i="76" s="1"/>
  <c r="AR148" i="76" s="1"/>
  <c r="AR149" i="76" s="1"/>
  <c r="AR150" i="76" s="1"/>
  <c r="AR151" i="76" s="1"/>
  <c r="AR152" i="76" s="1"/>
  <c r="AR153" i="76" s="1"/>
  <c r="AR154" i="76" s="1"/>
  <c r="AR155" i="76" s="1"/>
  <c r="AQ129" i="76"/>
  <c r="AQ130" i="76" s="1"/>
  <c r="AQ131" i="76" s="1"/>
  <c r="AQ132" i="76" s="1"/>
  <c r="AQ133" i="76" s="1"/>
  <c r="AQ134" i="76" s="1"/>
  <c r="AQ135" i="76" s="1"/>
  <c r="AQ136" i="76" s="1"/>
  <c r="AQ137" i="76" s="1"/>
  <c r="AQ138" i="76" s="1"/>
  <c r="AQ139" i="76" s="1"/>
  <c r="AQ140" i="76" s="1"/>
  <c r="AQ141" i="76" s="1"/>
  <c r="AQ142" i="76" s="1"/>
  <c r="AQ143" i="76" s="1"/>
  <c r="AQ144" i="76" s="1"/>
  <c r="AQ145" i="76" s="1"/>
  <c r="AQ146" i="76" s="1"/>
  <c r="AQ147" i="76" s="1"/>
  <c r="AQ148" i="76" s="1"/>
  <c r="AQ149" i="76" s="1"/>
  <c r="AQ150" i="76" s="1"/>
  <c r="AQ151" i="76" s="1"/>
  <c r="AQ152" i="76" s="1"/>
  <c r="AQ153" i="76" s="1"/>
  <c r="AQ154" i="76" s="1"/>
  <c r="AQ155" i="76" s="1"/>
  <c r="AQ156" i="76" s="1"/>
  <c r="AQ157" i="76" s="1"/>
  <c r="AQ158" i="76" s="1"/>
  <c r="AQ159" i="76" s="1"/>
  <c r="AQ160" i="76" s="1"/>
  <c r="AQ161" i="76" s="1"/>
  <c r="AQ162" i="76" s="1"/>
  <c r="AQ163" i="76" s="1"/>
  <c r="AQ164" i="76" s="1"/>
  <c r="AQ165" i="76" s="1"/>
  <c r="AP118" i="76"/>
  <c r="AP119" i="76" s="1"/>
  <c r="AP120" i="76" s="1"/>
  <c r="AP121" i="76" s="1"/>
  <c r="AP122" i="76" s="1"/>
  <c r="AP123" i="76" s="1"/>
  <c r="AP124" i="76" s="1"/>
  <c r="AP125" i="76" s="1"/>
  <c r="AP126" i="76" s="1"/>
  <c r="AP127" i="76" s="1"/>
  <c r="AP128" i="76" s="1"/>
  <c r="AP129" i="76" s="1"/>
  <c r="AP130" i="76" s="1"/>
  <c r="AP131" i="76" s="1"/>
  <c r="AP132" i="76" s="1"/>
  <c r="AP133" i="76" s="1"/>
  <c r="AP134" i="76" s="1"/>
  <c r="AP135" i="76" s="1"/>
  <c r="AP136" i="76" s="1"/>
  <c r="AP137" i="76" s="1"/>
  <c r="AP138" i="76" s="1"/>
  <c r="AP139" i="76" s="1"/>
  <c r="AP140" i="76" s="1"/>
  <c r="AP141" i="76" s="1"/>
  <c r="AP142" i="76" s="1"/>
  <c r="AP143" i="76" s="1"/>
  <c r="AP144" i="76" s="1"/>
  <c r="AP145" i="76" s="1"/>
  <c r="AP146" i="76" s="1"/>
  <c r="AP147" i="76" s="1"/>
  <c r="AP148" i="76" s="1"/>
  <c r="AP149" i="76" s="1"/>
  <c r="AP150" i="76" s="1"/>
  <c r="AP151" i="76" s="1"/>
  <c r="AP152" i="76" s="1"/>
  <c r="AP153" i="76" s="1"/>
  <c r="AP154" i="76" s="1"/>
  <c r="AP155" i="76" s="1"/>
  <c r="AP156" i="76" s="1"/>
  <c r="AP157" i="76" s="1"/>
  <c r="AP158" i="76" s="1"/>
  <c r="AP159" i="76" s="1"/>
  <c r="AP160" i="76" s="1"/>
  <c r="AP161" i="76" s="1"/>
  <c r="AP162" i="76" s="1"/>
  <c r="AP163" i="76" s="1"/>
  <c r="AP164" i="76" s="1"/>
  <c r="AP165" i="76" s="1"/>
  <c r="AO131" i="76"/>
  <c r="AO132" i="76" s="1"/>
  <c r="AO133" i="76" s="1"/>
  <c r="AO134" i="76" s="1"/>
  <c r="AO135" i="76" s="1"/>
  <c r="AO136" i="76" s="1"/>
  <c r="AO137" i="76" s="1"/>
  <c r="AO138" i="76" s="1"/>
  <c r="AO139" i="76" s="1"/>
  <c r="AO140" i="76" s="1"/>
  <c r="AO141" i="76" s="1"/>
  <c r="AO142" i="76" s="1"/>
  <c r="AO143" i="76" s="1"/>
  <c r="AO144" i="76" s="1"/>
  <c r="AO145" i="76" s="1"/>
  <c r="AO146" i="76" s="1"/>
  <c r="AO147" i="76" s="1"/>
  <c r="AO148" i="76" s="1"/>
  <c r="AO149" i="76" s="1"/>
  <c r="AO150" i="76" s="1"/>
  <c r="AO151" i="76" s="1"/>
  <c r="AO152" i="76" s="1"/>
  <c r="AO153" i="76" s="1"/>
  <c r="AO154" i="76" s="1"/>
  <c r="AO155" i="76" s="1"/>
  <c r="AO156" i="76" s="1"/>
  <c r="AO157" i="76" s="1"/>
  <c r="AO158" i="76" s="1"/>
  <c r="AO159" i="76" s="1"/>
  <c r="AO160" i="76" s="1"/>
  <c r="AO161" i="76" s="1"/>
  <c r="AO162" i="76" s="1"/>
  <c r="AO163" i="76" s="1"/>
  <c r="AO164" i="76" s="1"/>
  <c r="AO165" i="76" s="1"/>
  <c r="AS143" i="76"/>
  <c r="AS144" i="76" s="1"/>
  <c r="AS145" i="76" s="1"/>
  <c r="AS146" i="76" s="1"/>
  <c r="AS147" i="76" s="1"/>
  <c r="AS148" i="76" s="1"/>
  <c r="AS149" i="76" s="1"/>
  <c r="AS150" i="76" s="1"/>
  <c r="AS151" i="76" s="1"/>
  <c r="AS152" i="76" s="1"/>
  <c r="AS153" i="76" s="1"/>
  <c r="AS154" i="76" s="1"/>
  <c r="AS155" i="76" s="1"/>
  <c r="AS156" i="76" s="1"/>
  <c r="AS157" i="76" s="1"/>
  <c r="AS158" i="76" s="1"/>
  <c r="AS159" i="76" s="1"/>
  <c r="AS160" i="76" s="1"/>
  <c r="AS161" i="76" s="1"/>
  <c r="AS162" i="76" s="1"/>
  <c r="AS163" i="76" s="1"/>
  <c r="AS164" i="76" s="1"/>
  <c r="AS165" i="76" s="1"/>
  <c r="AR156" i="76"/>
  <c r="AR157" i="76" s="1"/>
  <c r="AR158" i="76" s="1"/>
  <c r="AR159" i="76" s="1"/>
  <c r="AR160" i="76" s="1"/>
  <c r="AR161" i="76" s="1"/>
  <c r="AR162" i="76" s="1"/>
  <c r="AR163" i="76" s="1"/>
  <c r="AR164" i="76" s="1"/>
  <c r="AR165" i="76" s="1"/>
  <c r="AR7" i="76"/>
  <c r="AS7" i="76"/>
  <c r="AQ7" i="76"/>
  <c r="AP7" i="76"/>
  <c r="AO7" i="76"/>
  <c r="AI8" i="76"/>
  <c r="AJ8" i="76"/>
  <c r="AI9" i="76"/>
  <c r="AK8" i="76"/>
  <c r="AI10" i="76"/>
  <c r="AL8" i="76"/>
  <c r="AL9" i="76" s="1"/>
  <c r="AM8" i="76"/>
  <c r="AM9" i="76" s="1"/>
  <c r="AL10" i="76"/>
  <c r="AL11" i="76" s="1"/>
  <c r="AK9" i="76"/>
  <c r="AK10" i="76" s="1"/>
  <c r="AK11" i="76" s="1"/>
  <c r="AI11" i="76"/>
  <c r="AI12" i="76" s="1"/>
  <c r="AI13" i="76" s="1"/>
  <c r="AL12" i="76"/>
  <c r="AL13" i="76"/>
  <c r="AL14" i="76" s="1"/>
  <c r="AJ9" i="76"/>
  <c r="AJ10" i="76" s="1"/>
  <c r="AJ11" i="76" s="1"/>
  <c r="AJ12" i="76" s="1"/>
  <c r="AJ13" i="76" s="1"/>
  <c r="AJ14" i="76" s="1"/>
  <c r="AJ15" i="76" s="1"/>
  <c r="AJ16" i="76" s="1"/>
  <c r="AM10" i="76"/>
  <c r="AM11" i="76" s="1"/>
  <c r="AM12" i="76" s="1"/>
  <c r="AM13" i="76" s="1"/>
  <c r="AM14" i="76" s="1"/>
  <c r="AM15" i="76" s="1"/>
  <c r="AM16" i="76" s="1"/>
  <c r="AM17" i="76" s="1"/>
  <c r="AM18" i="76" s="1"/>
  <c r="AM19" i="76" s="1"/>
  <c r="AM20" i="76" s="1"/>
  <c r="AM21" i="76" s="1"/>
  <c r="AM22" i="76" s="1"/>
  <c r="AM23" i="76" s="1"/>
  <c r="AM24" i="76" s="1"/>
  <c r="AM25" i="76" s="1"/>
  <c r="AK12" i="76"/>
  <c r="AK13" i="76" s="1"/>
  <c r="AK14" i="76" s="1"/>
  <c r="AK15" i="76" s="1"/>
  <c r="AK16" i="76" s="1"/>
  <c r="AK17" i="76" s="1"/>
  <c r="AK18" i="76" s="1"/>
  <c r="AK19" i="76" s="1"/>
  <c r="AI14" i="76"/>
  <c r="AI15" i="76" s="1"/>
  <c r="AI16" i="76" s="1"/>
  <c r="AI17" i="76" s="1"/>
  <c r="AI18" i="76" s="1"/>
  <c r="AI19" i="76" s="1"/>
  <c r="AI20" i="76" s="1"/>
  <c r="AI21" i="76" s="1"/>
  <c r="AI22" i="76" s="1"/>
  <c r="AI23" i="76" s="1"/>
  <c r="AI24" i="76" s="1"/>
  <c r="AI25" i="76" s="1"/>
  <c r="AI26" i="76" s="1"/>
  <c r="AI27" i="76" s="1"/>
  <c r="AI28" i="76" s="1"/>
  <c r="AI29" i="76" s="1"/>
  <c r="AL15" i="76"/>
  <c r="AL16" i="76" s="1"/>
  <c r="AL17" i="76" s="1"/>
  <c r="AL18" i="76" s="1"/>
  <c r="AL19" i="76" s="1"/>
  <c r="AL20" i="76" s="1"/>
  <c r="AL21" i="76" s="1"/>
  <c r="AL22" i="76" s="1"/>
  <c r="AL23" i="76" s="1"/>
  <c r="AL24" i="76" s="1"/>
  <c r="AL25" i="76" s="1"/>
  <c r="AL26" i="76" s="1"/>
  <c r="AL27" i="76" s="1"/>
  <c r="AL28" i="76" s="1"/>
  <c r="AL29" i="76" s="1"/>
  <c r="AL30" i="76" s="1"/>
  <c r="AM26" i="76"/>
  <c r="AM27" i="76" s="1"/>
  <c r="AM28" i="76" s="1"/>
  <c r="AM29" i="76" s="1"/>
  <c r="AM30" i="76" s="1"/>
  <c r="AM31" i="76" s="1"/>
  <c r="AM32" i="76" s="1"/>
  <c r="AM33" i="76" s="1"/>
  <c r="AM34" i="76" s="1"/>
  <c r="AM35" i="76" s="1"/>
  <c r="AM36" i="76" s="1"/>
  <c r="AM37" i="76" s="1"/>
  <c r="AM38" i="76" s="1"/>
  <c r="AM39" i="76" s="1"/>
  <c r="AM40" i="76" s="1"/>
  <c r="AM41" i="76" s="1"/>
  <c r="AM42" i="76" s="1"/>
  <c r="AM43" i="76" s="1"/>
  <c r="AM44" i="76" s="1"/>
  <c r="AM45" i="76" s="1"/>
  <c r="AM46" i="76" s="1"/>
  <c r="AM47" i="76" s="1"/>
  <c r="AM48" i="76" s="1"/>
  <c r="AM49" i="76" s="1"/>
  <c r="AM50" i="76" s="1"/>
  <c r="AM51" i="76" s="1"/>
  <c r="AM52" i="76" s="1"/>
  <c r="AM53" i="76" s="1"/>
  <c r="AM54" i="76" s="1"/>
  <c r="AM55" i="76" s="1"/>
  <c r="AM56" i="76" s="1"/>
  <c r="AM57" i="76" s="1"/>
  <c r="AM58" i="76" s="1"/>
  <c r="AM59" i="76" s="1"/>
  <c r="AM60" i="76" s="1"/>
  <c r="AJ17" i="76"/>
  <c r="AJ18" i="76" s="1"/>
  <c r="AJ19" i="76" s="1"/>
  <c r="AJ20" i="76" s="1"/>
  <c r="AJ21" i="76" s="1"/>
  <c r="AJ22" i="76" s="1"/>
  <c r="AJ23" i="76" s="1"/>
  <c r="AJ24" i="76" s="1"/>
  <c r="AJ25" i="76" s="1"/>
  <c r="AJ26" i="76" s="1"/>
  <c r="AJ27" i="76" s="1"/>
  <c r="AJ28" i="76" s="1"/>
  <c r="AJ29" i="76" s="1"/>
  <c r="AJ30" i="76" s="1"/>
  <c r="AJ31" i="76" s="1"/>
  <c r="AJ32" i="76" s="1"/>
  <c r="AJ33" i="76" s="1"/>
  <c r="AJ34" i="76" s="1"/>
  <c r="AJ35" i="76" s="1"/>
  <c r="AJ36" i="76" s="1"/>
  <c r="AJ37" i="76" s="1"/>
  <c r="AJ38" i="76" s="1"/>
  <c r="AJ39" i="76" s="1"/>
  <c r="AJ40" i="76" s="1"/>
  <c r="AJ41" i="76"/>
  <c r="AJ42" i="76" s="1"/>
  <c r="AJ43" i="76" s="1"/>
  <c r="AJ44" i="76" s="1"/>
  <c r="AJ45" i="76" s="1"/>
  <c r="AJ46" i="76" s="1"/>
  <c r="AJ47" i="76" s="1"/>
  <c r="AJ48" i="76" s="1"/>
  <c r="AJ49" i="76" s="1"/>
  <c r="AJ50" i="76" s="1"/>
  <c r="AJ51" i="76" s="1"/>
  <c r="AJ52" i="76" s="1"/>
  <c r="AJ53" i="76" s="1"/>
  <c r="AJ54" i="76" s="1"/>
  <c r="AJ55" i="76" s="1"/>
  <c r="AJ56" i="76" s="1"/>
  <c r="AJ57" i="76" s="1"/>
  <c r="AJ58" i="76" s="1"/>
  <c r="AJ59" i="76" s="1"/>
  <c r="AJ60" i="76" s="1"/>
  <c r="AJ61" i="76" s="1"/>
  <c r="AJ62" i="76" s="1"/>
  <c r="AJ63" i="76" s="1"/>
  <c r="AJ64" i="76" s="1"/>
  <c r="AJ65" i="76" s="1"/>
  <c r="AJ66" i="76" s="1"/>
  <c r="AJ67" i="76" s="1"/>
  <c r="AJ68" i="76" s="1"/>
  <c r="AJ69" i="76" s="1"/>
  <c r="AJ70" i="76" s="1"/>
  <c r="AJ71" i="76" s="1"/>
  <c r="AJ72" i="76" s="1"/>
  <c r="AJ73" i="76"/>
  <c r="AJ74" i="76" s="1"/>
  <c r="AJ75" i="76" s="1"/>
  <c r="AJ76" i="76" s="1"/>
  <c r="AJ77" i="76" s="1"/>
  <c r="AJ78" i="76" s="1"/>
  <c r="AJ79" i="76" s="1"/>
  <c r="AJ80" i="76" s="1"/>
  <c r="AI30" i="76"/>
  <c r="AI31" i="76" s="1"/>
  <c r="AI32" i="76" s="1"/>
  <c r="AI33" i="76" s="1"/>
  <c r="AI34" i="76" s="1"/>
  <c r="AI35" i="76" s="1"/>
  <c r="AI36" i="76" s="1"/>
  <c r="AI37" i="76" s="1"/>
  <c r="AI38" i="76" s="1"/>
  <c r="AI39" i="76" s="1"/>
  <c r="AI40" i="76" s="1"/>
  <c r="AI41" i="76" s="1"/>
  <c r="AI42" i="76" s="1"/>
  <c r="AI43" i="76" s="1"/>
  <c r="AI44" i="76" s="1"/>
  <c r="AI45" i="76" s="1"/>
  <c r="AI46" i="76" s="1"/>
  <c r="AI47" i="76" s="1"/>
  <c r="AI48" i="76" s="1"/>
  <c r="AI49" i="76" s="1"/>
  <c r="AI50" i="76" s="1"/>
  <c r="AI51" i="76" s="1"/>
  <c r="AI52" i="76" s="1"/>
  <c r="AI53" i="76" s="1"/>
  <c r="AI54" i="76" s="1"/>
  <c r="AI55" i="76" s="1"/>
  <c r="AI56" i="76" s="1"/>
  <c r="AI57" i="76" s="1"/>
  <c r="AI58" i="76" s="1"/>
  <c r="AI59" i="76" s="1"/>
  <c r="AI60" i="76" s="1"/>
  <c r="AI61" i="76" s="1"/>
  <c r="AM61" i="76"/>
  <c r="AM62" i="76" s="1"/>
  <c r="AM63" i="76" s="1"/>
  <c r="AM64" i="76" s="1"/>
  <c r="AM65" i="76" s="1"/>
  <c r="AM66" i="76" s="1"/>
  <c r="AM67" i="76" s="1"/>
  <c r="AM68" i="76" s="1"/>
  <c r="AM69" i="76" s="1"/>
  <c r="AM70" i="76" s="1"/>
  <c r="AM71" i="76" s="1"/>
  <c r="AM72" i="76" s="1"/>
  <c r="AM73" i="76" s="1"/>
  <c r="AK20" i="76"/>
  <c r="AK21" i="76" s="1"/>
  <c r="AK22" i="76" s="1"/>
  <c r="AK23" i="76" s="1"/>
  <c r="AK24" i="76" s="1"/>
  <c r="AK25" i="76" s="1"/>
  <c r="AK26" i="76" s="1"/>
  <c r="AK27" i="76" s="1"/>
  <c r="AK28" i="76" s="1"/>
  <c r="AK29" i="76" s="1"/>
  <c r="AK30" i="76" s="1"/>
  <c r="AK31" i="76" s="1"/>
  <c r="AK32" i="76" s="1"/>
  <c r="AK33" i="76" s="1"/>
  <c r="AK34" i="76" s="1"/>
  <c r="AK35" i="76" s="1"/>
  <c r="AK36" i="76" s="1"/>
  <c r="AK37" i="76" s="1"/>
  <c r="AK38" i="76" s="1"/>
  <c r="AK39" i="76" s="1"/>
  <c r="AK40" i="76" s="1"/>
  <c r="AK41" i="76" s="1"/>
  <c r="AK42" i="76" s="1"/>
  <c r="AK43" i="76" s="1"/>
  <c r="AL31" i="76"/>
  <c r="AL32" i="76" s="1"/>
  <c r="AL33" i="76" s="1"/>
  <c r="AL34" i="76" s="1"/>
  <c r="AL35" i="76" s="1"/>
  <c r="AL36" i="76" s="1"/>
  <c r="AL37" i="76" s="1"/>
  <c r="AL38" i="76" s="1"/>
  <c r="AL39" i="76" s="1"/>
  <c r="AL40" i="76" s="1"/>
  <c r="AL41" i="76" s="1"/>
  <c r="AL42" i="76" s="1"/>
  <c r="AL43" i="76" s="1"/>
  <c r="AL44" i="76" s="1"/>
  <c r="AL45" i="76" s="1"/>
  <c r="AL46" i="76" s="1"/>
  <c r="AL47" i="76" s="1"/>
  <c r="AL48" i="76" s="1"/>
  <c r="AL49" i="76" s="1"/>
  <c r="AL50" i="76" s="1"/>
  <c r="AL51" i="76" s="1"/>
  <c r="AL52" i="76" s="1"/>
  <c r="AL53" i="76" s="1"/>
  <c r="AL54" i="76" s="1"/>
  <c r="AK44" i="76"/>
  <c r="AK45" i="76" s="1"/>
  <c r="AK46" i="76" s="1"/>
  <c r="AK47" i="76" s="1"/>
  <c r="AK48" i="76" s="1"/>
  <c r="AK49" i="76" s="1"/>
  <c r="AK50" i="76" s="1"/>
  <c r="AK51" i="76" s="1"/>
  <c r="AK52" i="76" s="1"/>
  <c r="AK53" i="76" s="1"/>
  <c r="AK54" i="76" s="1"/>
  <c r="AK55" i="76" s="1"/>
  <c r="AK56" i="76" s="1"/>
  <c r="AK57" i="76" s="1"/>
  <c r="AK58" i="76" s="1"/>
  <c r="AK59" i="76" s="1"/>
  <c r="AK60" i="76" s="1"/>
  <c r="AK61" i="76" s="1"/>
  <c r="AK62" i="76" s="1"/>
  <c r="AK63" i="76" s="1"/>
  <c r="AK64" i="76" s="1"/>
  <c r="AK65" i="76" s="1"/>
  <c r="AK66" i="76" s="1"/>
  <c r="AK67" i="76" s="1"/>
  <c r="AL55" i="76"/>
  <c r="AL56" i="76" s="1"/>
  <c r="AL57" i="76" s="1"/>
  <c r="AL58" i="76" s="1"/>
  <c r="AL59" i="76" s="1"/>
  <c r="AL60" i="76" s="1"/>
  <c r="AL61" i="76" s="1"/>
  <c r="AL62" i="76" s="1"/>
  <c r="AL63" i="76" s="1"/>
  <c r="AL64" i="76" s="1"/>
  <c r="AL65" i="76" s="1"/>
  <c r="AL66" i="76" s="1"/>
  <c r="AL67" i="76" s="1"/>
  <c r="AL68" i="76" s="1"/>
  <c r="AL69" i="76" s="1"/>
  <c r="AL70" i="76" s="1"/>
  <c r="AL71" i="76" s="1"/>
  <c r="AL72" i="76" s="1"/>
  <c r="AL73" i="76" s="1"/>
  <c r="AL74" i="76" s="1"/>
  <c r="AL75" i="76" s="1"/>
  <c r="AL76" i="76" s="1"/>
  <c r="AL77" i="76" s="1"/>
  <c r="AL78" i="76" s="1"/>
  <c r="AL79" i="76" s="1"/>
  <c r="AL80" i="76" s="1"/>
  <c r="AL81" i="76" s="1"/>
  <c r="AL82" i="76" s="1"/>
  <c r="AL83" i="76" s="1"/>
  <c r="AL84" i="76" s="1"/>
  <c r="AL85" i="76" s="1"/>
  <c r="AL86" i="76" s="1"/>
  <c r="AI62" i="76"/>
  <c r="AI63" i="76" s="1"/>
  <c r="AI64" i="76" s="1"/>
  <c r="AI65" i="76" s="1"/>
  <c r="AI66" i="76" s="1"/>
  <c r="AI67" i="76" s="1"/>
  <c r="AI68" i="76" s="1"/>
  <c r="AI69" i="76" s="1"/>
  <c r="AI70" i="76" s="1"/>
  <c r="AI71" i="76" s="1"/>
  <c r="AI72" i="76" s="1"/>
  <c r="AI73" i="76" s="1"/>
  <c r="AI74" i="76" s="1"/>
  <c r="AI75" i="76" s="1"/>
  <c r="AI76" i="76" s="1"/>
  <c r="AI77" i="76" s="1"/>
  <c r="AI78" i="76" s="1"/>
  <c r="AI79" i="76" s="1"/>
  <c r="AI80" i="76" s="1"/>
  <c r="AI81" i="76" s="1"/>
  <c r="AI82" i="76" s="1"/>
  <c r="AI83" i="76" s="1"/>
  <c r="AI84" i="76" s="1"/>
  <c r="AI85" i="76" s="1"/>
  <c r="AI86" i="76" s="1"/>
  <c r="AI87" i="76" s="1"/>
  <c r="AI88" i="76" s="1"/>
  <c r="AI89" i="76" s="1"/>
  <c r="AI90" i="76" s="1"/>
  <c r="AI91" i="76" s="1"/>
  <c r="AI92" i="76" s="1"/>
  <c r="AI93" i="76" s="1"/>
  <c r="AK68" i="76"/>
  <c r="AK69" i="76" s="1"/>
  <c r="AK70" i="76" s="1"/>
  <c r="AK71" i="76" s="1"/>
  <c r="AK72" i="76" s="1"/>
  <c r="AK73" i="76" s="1"/>
  <c r="AK74" i="76" s="1"/>
  <c r="AK75" i="76" s="1"/>
  <c r="AK76" i="76" s="1"/>
  <c r="AK77" i="76" s="1"/>
  <c r="AK78" i="76" s="1"/>
  <c r="AK79" i="76" s="1"/>
  <c r="AK80" i="76" s="1"/>
  <c r="AK81" i="76" s="1"/>
  <c r="AK82" i="76" s="1"/>
  <c r="AK83" i="76" s="1"/>
  <c r="AK84" i="76" s="1"/>
  <c r="AK85" i="76" s="1"/>
  <c r="AK86" i="76" s="1"/>
  <c r="AK87" i="76" s="1"/>
  <c r="AK88" i="76" s="1"/>
  <c r="AK89" i="76" s="1"/>
  <c r="AK90" i="76" s="1"/>
  <c r="AK91" i="76" s="1"/>
  <c r="AK92" i="76" s="1"/>
  <c r="AK93" i="76" s="1"/>
  <c r="AK94" i="76" s="1"/>
  <c r="AK95" i="76" s="1"/>
  <c r="AK96" i="76" s="1"/>
  <c r="AK97" i="76" s="1"/>
  <c r="AK98" i="76" s="1"/>
  <c r="AK99" i="76" s="1"/>
  <c r="AM74" i="76"/>
  <c r="AM75" i="76" s="1"/>
  <c r="AM76" i="76" s="1"/>
  <c r="AM77" i="76" s="1"/>
  <c r="AM78" i="76" s="1"/>
  <c r="AM79" i="76" s="1"/>
  <c r="AM80" i="76" s="1"/>
  <c r="AM81" i="76" s="1"/>
  <c r="AM82" i="76" s="1"/>
  <c r="AM83" i="76" s="1"/>
  <c r="AM84" i="76" s="1"/>
  <c r="AM85" i="76" s="1"/>
  <c r="AM86" i="76" s="1"/>
  <c r="AM87" i="76" s="1"/>
  <c r="AM88" i="76" s="1"/>
  <c r="AM89" i="76" s="1"/>
  <c r="AM90" i="76" s="1"/>
  <c r="AM91" i="76" s="1"/>
  <c r="AM92" i="76" s="1"/>
  <c r="AM93" i="76" s="1"/>
  <c r="AM94" i="76" s="1"/>
  <c r="AM95" i="76" s="1"/>
  <c r="AM96" i="76" s="1"/>
  <c r="AM97" i="76" s="1"/>
  <c r="AM98" i="76" s="1"/>
  <c r="AM99" i="76" s="1"/>
  <c r="AM100" i="76" s="1"/>
  <c r="AM101" i="76" s="1"/>
  <c r="AM102" i="76" s="1"/>
  <c r="AM103" i="76" s="1"/>
  <c r="AM104" i="76" s="1"/>
  <c r="AM105" i="76" s="1"/>
  <c r="AJ81" i="76"/>
  <c r="AJ82" i="76" s="1"/>
  <c r="AJ83" i="76" s="1"/>
  <c r="AJ84" i="76" s="1"/>
  <c r="AJ85" i="76" s="1"/>
  <c r="AJ86" i="76" s="1"/>
  <c r="AJ87" i="76" s="1"/>
  <c r="AJ88" i="76" s="1"/>
  <c r="AJ89" i="76" s="1"/>
  <c r="AJ90" i="76" s="1"/>
  <c r="AJ91" i="76" s="1"/>
  <c r="AJ92" i="76" s="1"/>
  <c r="AJ93" i="76" s="1"/>
  <c r="AJ94" i="76" s="1"/>
  <c r="AJ95" i="76" s="1"/>
  <c r="AJ96" i="76" s="1"/>
  <c r="AJ97" i="76" s="1"/>
  <c r="AJ98" i="76" s="1"/>
  <c r="AJ99" i="76" s="1"/>
  <c r="AJ100" i="76" s="1"/>
  <c r="AJ101" i="76" s="1"/>
  <c r="AJ102" i="76" s="1"/>
  <c r="AJ103" i="76" s="1"/>
  <c r="AJ104" i="76" s="1"/>
  <c r="AJ105" i="76" s="1"/>
  <c r="AJ106" i="76" s="1"/>
  <c r="AJ107" i="76" s="1"/>
  <c r="AJ108" i="76" s="1"/>
  <c r="AJ109" i="76" s="1"/>
  <c r="AJ110" i="76" s="1"/>
  <c r="AJ111" i="76" s="1"/>
  <c r="AJ112" i="76" s="1"/>
  <c r="AJ113" i="76" s="1"/>
  <c r="AJ114" i="76" s="1"/>
  <c r="AJ115" i="76" s="1"/>
  <c r="AJ116" i="76" s="1"/>
  <c r="AJ117" i="76" s="1"/>
  <c r="AJ118" i="76" s="1"/>
  <c r="AJ119" i="76" s="1"/>
  <c r="AJ120" i="76" s="1"/>
  <c r="AJ121" i="76" s="1"/>
  <c r="AJ122" i="76" s="1"/>
  <c r="AJ123" i="76" s="1"/>
  <c r="AJ124" i="76" s="1"/>
  <c r="AJ125" i="76" s="1"/>
  <c r="AJ126" i="76" s="1"/>
  <c r="AJ127" i="76" s="1"/>
  <c r="AJ128" i="76" s="1"/>
  <c r="AJ129" i="76" s="1"/>
  <c r="AJ130" i="76" s="1"/>
  <c r="AJ131" i="76" s="1"/>
  <c r="AJ132" i="76" s="1"/>
  <c r="AJ133" i="76" s="1"/>
  <c r="AJ134" i="76" s="1"/>
  <c r="AJ135" i="76" s="1"/>
  <c r="AJ136" i="76" s="1"/>
  <c r="AJ137" i="76" s="1"/>
  <c r="AJ138" i="76" s="1"/>
  <c r="AJ139" i="76" s="1"/>
  <c r="AJ140" i="76" s="1"/>
  <c r="AJ141" i="76" s="1"/>
  <c r="AJ142" i="76" s="1"/>
  <c r="AJ143" i="76" s="1"/>
  <c r="AJ144" i="76" s="1"/>
  <c r="AJ145" i="76" s="1"/>
  <c r="AJ146" i="76" s="1"/>
  <c r="AJ147" i="76" s="1"/>
  <c r="AJ148" i="76" s="1"/>
  <c r="AJ149" i="76" s="1"/>
  <c r="AJ150" i="76" s="1"/>
  <c r="AJ151" i="76" s="1"/>
  <c r="AJ152" i="76" s="1"/>
  <c r="AJ153" i="76" s="1"/>
  <c r="AJ154" i="76" s="1"/>
  <c r="AJ155" i="76" s="1"/>
  <c r="AJ156" i="76" s="1"/>
  <c r="AJ157" i="76" s="1"/>
  <c r="AJ158" i="76" s="1"/>
  <c r="AJ159" i="76" s="1"/>
  <c r="AJ160" i="76" s="1"/>
  <c r="AJ161" i="76" s="1"/>
  <c r="AJ162" i="76" s="1"/>
  <c r="AJ163" i="76" s="1"/>
  <c r="AJ164" i="76" s="1"/>
  <c r="AJ165" i="76" s="1"/>
  <c r="AL87" i="76"/>
  <c r="AL88" i="76" s="1"/>
  <c r="AL89" i="76" s="1"/>
  <c r="AL90" i="76" s="1"/>
  <c r="AL91" i="76" s="1"/>
  <c r="AL92" i="76" s="1"/>
  <c r="AL93" i="76" s="1"/>
  <c r="AL94" i="76" s="1"/>
  <c r="AL95" i="76" s="1"/>
  <c r="AL96" i="76" s="1"/>
  <c r="AL97" i="76" s="1"/>
  <c r="AL98" i="76" s="1"/>
  <c r="AL99" i="76" s="1"/>
  <c r="AL100" i="76" s="1"/>
  <c r="AL101" i="76" s="1"/>
  <c r="AL102" i="76" s="1"/>
  <c r="AL103" i="76" s="1"/>
  <c r="AL104" i="76" s="1"/>
  <c r="AL105" i="76" s="1"/>
  <c r="AL106" i="76" s="1"/>
  <c r="AL107" i="76" s="1"/>
  <c r="AL108" i="76" s="1"/>
  <c r="AL109" i="76" s="1"/>
  <c r="AL110" i="76" s="1"/>
  <c r="AL111" i="76" s="1"/>
  <c r="AL112" i="76" s="1"/>
  <c r="AL113" i="76" s="1"/>
  <c r="AL114" i="76" s="1"/>
  <c r="AL115" i="76" s="1"/>
  <c r="AL116" i="76" s="1"/>
  <c r="AL117" i="76" s="1"/>
  <c r="AL118" i="76" s="1"/>
  <c r="AL119" i="76" s="1"/>
  <c r="AL120" i="76" s="1"/>
  <c r="AL121" i="76" s="1"/>
  <c r="AL122" i="76" s="1"/>
  <c r="AL123" i="76" s="1"/>
  <c r="AL124" i="76" s="1"/>
  <c r="AL125" i="76" s="1"/>
  <c r="AL126" i="76" s="1"/>
  <c r="AL127" i="76" s="1"/>
  <c r="AL128" i="76" s="1"/>
  <c r="AL129" i="76" s="1"/>
  <c r="AL130" i="76" s="1"/>
  <c r="AL131" i="76" s="1"/>
  <c r="AL132" i="76" s="1"/>
  <c r="AL133" i="76" s="1"/>
  <c r="AL134" i="76" s="1"/>
  <c r="AL135" i="76" s="1"/>
  <c r="AL136" i="76" s="1"/>
  <c r="AL137" i="76" s="1"/>
  <c r="AL138" i="76" s="1"/>
  <c r="AL139" i="76" s="1"/>
  <c r="AL140" i="76" s="1"/>
  <c r="AL141" i="76" s="1"/>
  <c r="AL142" i="76" s="1"/>
  <c r="AL143" i="76" s="1"/>
  <c r="AL144" i="76" s="1"/>
  <c r="AL145" i="76" s="1"/>
  <c r="AL146" i="76" s="1"/>
  <c r="AL147" i="76" s="1"/>
  <c r="AL148" i="76" s="1"/>
  <c r="AL149" i="76" s="1"/>
  <c r="AL150" i="76" s="1"/>
  <c r="AL151" i="76" s="1"/>
  <c r="AL152" i="76" s="1"/>
  <c r="AL153" i="76" s="1"/>
  <c r="AL154" i="76" s="1"/>
  <c r="AL155" i="76" s="1"/>
  <c r="AL156" i="76" s="1"/>
  <c r="AL157" i="76" s="1"/>
  <c r="AL158" i="76" s="1"/>
  <c r="AL159" i="76" s="1"/>
  <c r="AL160" i="76" s="1"/>
  <c r="AL161" i="76" s="1"/>
  <c r="AL162" i="76" s="1"/>
  <c r="AL163" i="76" s="1"/>
  <c r="AL164" i="76" s="1"/>
  <c r="AL165" i="76" s="1"/>
  <c r="AI94" i="76"/>
  <c r="AI95" i="76" s="1"/>
  <c r="AI96" i="76" s="1"/>
  <c r="AI97" i="76" s="1"/>
  <c r="AI98" i="76" s="1"/>
  <c r="AI99" i="76" s="1"/>
  <c r="AI100" i="76" s="1"/>
  <c r="AI101" i="76" s="1"/>
  <c r="AI102" i="76" s="1"/>
  <c r="AI103" i="76" s="1"/>
  <c r="AI104" i="76" s="1"/>
  <c r="AI105" i="76" s="1"/>
  <c r="AI106" i="76" s="1"/>
  <c r="AI107" i="76" s="1"/>
  <c r="AI108" i="76" s="1"/>
  <c r="AI109" i="76" s="1"/>
  <c r="AI110" i="76" s="1"/>
  <c r="AI111" i="76" s="1"/>
  <c r="AI112" i="76" s="1"/>
  <c r="AI113" i="76" s="1"/>
  <c r="AI114" i="76" s="1"/>
  <c r="AI115" i="76" s="1"/>
  <c r="AI116" i="76" s="1"/>
  <c r="AI117" i="76" s="1"/>
  <c r="AI118" i="76" s="1"/>
  <c r="AI119" i="76" s="1"/>
  <c r="AI120" i="76" s="1"/>
  <c r="AI121" i="76" s="1"/>
  <c r="AI122" i="76" s="1"/>
  <c r="AI123" i="76" s="1"/>
  <c r="AI124" i="76" s="1"/>
  <c r="AI125" i="76" s="1"/>
  <c r="AI126" i="76" s="1"/>
  <c r="AI127" i="76" s="1"/>
  <c r="AI128" i="76" s="1"/>
  <c r="AI129" i="76" s="1"/>
  <c r="AI130" i="76" s="1"/>
  <c r="AI131" i="76" s="1"/>
  <c r="AI132" i="76" s="1"/>
  <c r="AI133" i="76" s="1"/>
  <c r="AI134" i="76" s="1"/>
  <c r="AI135" i="76" s="1"/>
  <c r="AI136" i="76" s="1"/>
  <c r="AI137" i="76" s="1"/>
  <c r="AI138" i="76" s="1"/>
  <c r="AI139" i="76" s="1"/>
  <c r="AI140" i="76" s="1"/>
  <c r="AI141" i="76" s="1"/>
  <c r="AI142" i="76" s="1"/>
  <c r="AI143" i="76" s="1"/>
  <c r="AI144" i="76" s="1"/>
  <c r="AI145" i="76" s="1"/>
  <c r="AI146" i="76" s="1"/>
  <c r="AI147" i="76" s="1"/>
  <c r="AI148" i="76" s="1"/>
  <c r="AI149" i="76" s="1"/>
  <c r="AI150" i="76" s="1"/>
  <c r="AI151" i="76" s="1"/>
  <c r="AI152" i="76" s="1"/>
  <c r="AI153" i="76" s="1"/>
  <c r="AI154" i="76" s="1"/>
  <c r="AI155" i="76" s="1"/>
  <c r="AI156" i="76" s="1"/>
  <c r="AI157" i="76" s="1"/>
  <c r="AK100" i="76"/>
  <c r="AK101" i="76" s="1"/>
  <c r="AK102" i="76" s="1"/>
  <c r="AK103" i="76" s="1"/>
  <c r="AK104" i="76" s="1"/>
  <c r="AK105" i="76" s="1"/>
  <c r="AK106" i="76" s="1"/>
  <c r="AK107" i="76" s="1"/>
  <c r="AK108" i="76" s="1"/>
  <c r="AK109" i="76" s="1"/>
  <c r="AK110" i="76" s="1"/>
  <c r="AK111" i="76" s="1"/>
  <c r="AK112" i="76" s="1"/>
  <c r="AK113" i="76" s="1"/>
  <c r="AK114" i="76" s="1"/>
  <c r="AK115" i="76" s="1"/>
  <c r="AK116" i="76" s="1"/>
  <c r="AK117" i="76" s="1"/>
  <c r="AK118" i="76" s="1"/>
  <c r="AK119" i="76" s="1"/>
  <c r="AK120" i="76" s="1"/>
  <c r="AK121" i="76" s="1"/>
  <c r="AK122" i="76" s="1"/>
  <c r="AK123" i="76" s="1"/>
  <c r="AK124" i="76" s="1"/>
  <c r="AK125" i="76" s="1"/>
  <c r="AK126" i="76" s="1"/>
  <c r="AK127" i="76" s="1"/>
  <c r="AK128" i="76" s="1"/>
  <c r="AK129" i="76" s="1"/>
  <c r="AK130" i="76" s="1"/>
  <c r="AK131" i="76" s="1"/>
  <c r="AM106" i="76"/>
  <c r="AM107" i="76" s="1"/>
  <c r="AM108" i="76" s="1"/>
  <c r="AM109" i="76" s="1"/>
  <c r="AM110" i="76" s="1"/>
  <c r="AM111" i="76" s="1"/>
  <c r="AM112" i="76" s="1"/>
  <c r="AM113" i="76" s="1"/>
  <c r="AM114" i="76" s="1"/>
  <c r="AM115" i="76" s="1"/>
  <c r="AM116" i="76" s="1"/>
  <c r="AM117" i="76" s="1"/>
  <c r="AM118" i="76" s="1"/>
  <c r="AM119" i="76" s="1"/>
  <c r="AM120" i="76" s="1"/>
  <c r="AM121" i="76" s="1"/>
  <c r="AM122" i="76" s="1"/>
  <c r="AM123" i="76" s="1"/>
  <c r="AM124" i="76" s="1"/>
  <c r="AM125" i="76" s="1"/>
  <c r="AM126" i="76" s="1"/>
  <c r="AM127" i="76" s="1"/>
  <c r="AM128" i="76" s="1"/>
  <c r="AM129" i="76" s="1"/>
  <c r="AM130" i="76" s="1"/>
  <c r="AM131" i="76" s="1"/>
  <c r="AM132" i="76" s="1"/>
  <c r="AM133" i="76" s="1"/>
  <c r="AM134" i="76" s="1"/>
  <c r="AM135" i="76" s="1"/>
  <c r="AM136" i="76" s="1"/>
  <c r="AM137" i="76" s="1"/>
  <c r="AM138" i="76" s="1"/>
  <c r="AM139" i="76" s="1"/>
  <c r="AM140" i="76" s="1"/>
  <c r="AM141" i="76" s="1"/>
  <c r="AM142" i="76" s="1"/>
  <c r="AM143" i="76" s="1"/>
  <c r="AM144" i="76" s="1"/>
  <c r="AM145" i="76" s="1"/>
  <c r="AM146" i="76" s="1"/>
  <c r="AM147" i="76" s="1"/>
  <c r="AM148" i="76" s="1"/>
  <c r="AM149" i="76" s="1"/>
  <c r="AM150" i="76" s="1"/>
  <c r="AM151" i="76" s="1"/>
  <c r="AM152" i="76" s="1"/>
  <c r="AM153" i="76" s="1"/>
  <c r="AM154" i="76" s="1"/>
  <c r="AM155" i="76" s="1"/>
  <c r="AM156" i="76" s="1"/>
  <c r="AM157" i="76" s="1"/>
  <c r="AM158" i="76" s="1"/>
  <c r="AM159" i="76" s="1"/>
  <c r="AM160" i="76" s="1"/>
  <c r="AM161" i="76" s="1"/>
  <c r="AM162" i="76" s="1"/>
  <c r="AM163" i="76" s="1"/>
  <c r="AM164" i="76" s="1"/>
  <c r="AM165" i="76" s="1"/>
  <c r="AK132" i="76"/>
  <c r="AK133" i="76" s="1"/>
  <c r="AK134" i="76" s="1"/>
  <c r="AK135" i="76" s="1"/>
  <c r="AK136" i="76" s="1"/>
  <c r="AK137" i="76" s="1"/>
  <c r="AK138" i="76" s="1"/>
  <c r="AK139" i="76" s="1"/>
  <c r="AK140" i="76" s="1"/>
  <c r="AK141" i="76" s="1"/>
  <c r="AK142" i="76" s="1"/>
  <c r="AK143" i="76" s="1"/>
  <c r="AK144" i="76" s="1"/>
  <c r="AK145" i="76" s="1"/>
  <c r="AK146" i="76" s="1"/>
  <c r="AK147" i="76" s="1"/>
  <c r="AK148" i="76" s="1"/>
  <c r="AK149" i="76" s="1"/>
  <c r="AK150" i="76" s="1"/>
  <c r="AK151" i="76" s="1"/>
  <c r="AK152" i="76" s="1"/>
  <c r="AK153" i="76" s="1"/>
  <c r="AK154" i="76" s="1"/>
  <c r="AK155" i="76" s="1"/>
  <c r="AK156" i="76" s="1"/>
  <c r="AK157" i="76" s="1"/>
  <c r="AK158" i="76" s="1"/>
  <c r="AK159" i="76" s="1"/>
  <c r="AK160" i="76" s="1"/>
  <c r="AK161" i="76" s="1"/>
  <c r="AK162" i="76" s="1"/>
  <c r="AK163" i="76" s="1"/>
  <c r="AK164" i="76" s="1"/>
  <c r="AK165" i="76" s="1"/>
  <c r="AI158" i="76"/>
  <c r="AI159" i="76" s="1"/>
  <c r="AI160" i="76" s="1"/>
  <c r="AI161" i="76" s="1"/>
  <c r="AI162" i="76" s="1"/>
  <c r="AI163" i="76" s="1"/>
  <c r="AI164" i="76" s="1"/>
  <c r="AI165" i="76" s="1"/>
  <c r="AK7" i="76"/>
  <c r="AL7" i="76"/>
  <c r="AM7" i="76"/>
  <c r="AJ7" i="76"/>
  <c r="AI7" i="76"/>
  <c r="Y8" i="76"/>
  <c r="Z8" i="76"/>
  <c r="AA8" i="76"/>
  <c r="AB8" i="76"/>
  <c r="AB9" i="76" s="1"/>
  <c r="AC8" i="76"/>
  <c r="AC9" i="76" s="1"/>
  <c r="Y9" i="76"/>
  <c r="Y10" i="76" s="1"/>
  <c r="AB10" i="76"/>
  <c r="AB11" i="76" s="1"/>
  <c r="Z9" i="76"/>
  <c r="Z10" i="76" s="1"/>
  <c r="Z11" i="76" s="1"/>
  <c r="Z12" i="76" s="1"/>
  <c r="Z13" i="76" s="1"/>
  <c r="AC10" i="76"/>
  <c r="AC11" i="76" s="1"/>
  <c r="AC12" i="76" s="1"/>
  <c r="AC13" i="76" s="1"/>
  <c r="AC14" i="76" s="1"/>
  <c r="AA9" i="76"/>
  <c r="AA10" i="76" s="1"/>
  <c r="AA11" i="76" s="1"/>
  <c r="AA12" i="76" s="1"/>
  <c r="AA13" i="76" s="1"/>
  <c r="AA14" i="76" s="1"/>
  <c r="AA15" i="76" s="1"/>
  <c r="AA16" i="76" s="1"/>
  <c r="Y11" i="76"/>
  <c r="Y12" i="76" s="1"/>
  <c r="Y13" i="76" s="1"/>
  <c r="Y14" i="76" s="1"/>
  <c r="Y15" i="76" s="1"/>
  <c r="Y16" i="76" s="1"/>
  <c r="Y17" i="76" s="1"/>
  <c r="Y18" i="76" s="1"/>
  <c r="AB12" i="76"/>
  <c r="AB13" i="76" s="1"/>
  <c r="AB14" i="76" s="1"/>
  <c r="AB15" i="76" s="1"/>
  <c r="AB16" i="76" s="1"/>
  <c r="AB17" i="76" s="1"/>
  <c r="AB18" i="76" s="1"/>
  <c r="AB19" i="76" s="1"/>
  <c r="Z14" i="76"/>
  <c r="Z15" i="76" s="1"/>
  <c r="Z16" i="76" s="1"/>
  <c r="Z17" i="76" s="1"/>
  <c r="Z18" i="76" s="1"/>
  <c r="Z19" i="76" s="1"/>
  <c r="Z20" i="76" s="1"/>
  <c r="Z21" i="76" s="1"/>
  <c r="AC15" i="76"/>
  <c r="AC16" i="76" s="1"/>
  <c r="AC17" i="76" s="1"/>
  <c r="AC18" i="76" s="1"/>
  <c r="AC19" i="76" s="1"/>
  <c r="AC20" i="76" s="1"/>
  <c r="AC21" i="76" s="1"/>
  <c r="AC22" i="76" s="1"/>
  <c r="AA17" i="76"/>
  <c r="AA18" i="76" s="1"/>
  <c r="AA19" i="76" s="1"/>
  <c r="AA20" i="76" s="1"/>
  <c r="AA21" i="76" s="1"/>
  <c r="AA22" i="76" s="1"/>
  <c r="AA23" i="76" s="1"/>
  <c r="AA24" i="76" s="1"/>
  <c r="Y19" i="76"/>
  <c r="Y20" i="76" s="1"/>
  <c r="Y21" i="76" s="1"/>
  <c r="Y22" i="76" s="1"/>
  <c r="Y23" i="76" s="1"/>
  <c r="Y24" i="76" s="1"/>
  <c r="Y25" i="76" s="1"/>
  <c r="Y26" i="76" s="1"/>
  <c r="AB20" i="76"/>
  <c r="AB21" i="76" s="1"/>
  <c r="AB22" i="76" s="1"/>
  <c r="AB23" i="76" s="1"/>
  <c r="AB24" i="76" s="1"/>
  <c r="AB25" i="76" s="1"/>
  <c r="AB26" i="76" s="1"/>
  <c r="AB27" i="76" s="1"/>
  <c r="Z22" i="76"/>
  <c r="Z23" i="76" s="1"/>
  <c r="Z24" i="76" s="1"/>
  <c r="Z25" i="76" s="1"/>
  <c r="Z26" i="76" s="1"/>
  <c r="Z27" i="76" s="1"/>
  <c r="Z28" i="76" s="1"/>
  <c r="Z29" i="76" s="1"/>
  <c r="AC23" i="76"/>
  <c r="AC24" i="76" s="1"/>
  <c r="AC25" i="76" s="1"/>
  <c r="AC26" i="76" s="1"/>
  <c r="AC27" i="76" s="1"/>
  <c r="AC28" i="76" s="1"/>
  <c r="AC29" i="76" s="1"/>
  <c r="AC30" i="76" s="1"/>
  <c r="AA25" i="76"/>
  <c r="AA26" i="76" s="1"/>
  <c r="AA27" i="76" s="1"/>
  <c r="AA28" i="76" s="1"/>
  <c r="AA29" i="76" s="1"/>
  <c r="AA30" i="76" s="1"/>
  <c r="AA31" i="76" s="1"/>
  <c r="AA32" i="76" s="1"/>
  <c r="Y27" i="76"/>
  <c r="Y28" i="76" s="1"/>
  <c r="Y29" i="76" s="1"/>
  <c r="Y30" i="76" s="1"/>
  <c r="Y31" i="76" s="1"/>
  <c r="Y32" i="76" s="1"/>
  <c r="Y33" i="76" s="1"/>
  <c r="Y34" i="76" s="1"/>
  <c r="AB28" i="76"/>
  <c r="AB29" i="76" s="1"/>
  <c r="AB30" i="76" s="1"/>
  <c r="AB31" i="76" s="1"/>
  <c r="AB32" i="76" s="1"/>
  <c r="AB33" i="76" s="1"/>
  <c r="AB34" i="76" s="1"/>
  <c r="AB35" i="76" s="1"/>
  <c r="Z30" i="76"/>
  <c r="Z31" i="76" s="1"/>
  <c r="Z32" i="76" s="1"/>
  <c r="Z33" i="76" s="1"/>
  <c r="Z34" i="76" s="1"/>
  <c r="Z35" i="76" s="1"/>
  <c r="Z36" i="76" s="1"/>
  <c r="Z37" i="76" s="1"/>
  <c r="AC31" i="76"/>
  <c r="AC32" i="76" s="1"/>
  <c r="AC33" i="76" s="1"/>
  <c r="AC34" i="76" s="1"/>
  <c r="AC35" i="76" s="1"/>
  <c r="AC36" i="76" s="1"/>
  <c r="AC37" i="76" s="1"/>
  <c r="AC38" i="76" s="1"/>
  <c r="AA33" i="76"/>
  <c r="AA34" i="76" s="1"/>
  <c r="AA35" i="76" s="1"/>
  <c r="AA36" i="76" s="1"/>
  <c r="AA37" i="76" s="1"/>
  <c r="AA38" i="76" s="1"/>
  <c r="AA39" i="76" s="1"/>
  <c r="AA40" i="76" s="1"/>
  <c r="Y35" i="76"/>
  <c r="Y36" i="76" s="1"/>
  <c r="Y37" i="76" s="1"/>
  <c r="Y38" i="76" s="1"/>
  <c r="Y39" i="76" s="1"/>
  <c r="Y40" i="76" s="1"/>
  <c r="Y41" i="76" s="1"/>
  <c r="Y42" i="76" s="1"/>
  <c r="AB36" i="76"/>
  <c r="AB37" i="76" s="1"/>
  <c r="AB38" i="76" s="1"/>
  <c r="AB39" i="76" s="1"/>
  <c r="AB40" i="76" s="1"/>
  <c r="AB41" i="76" s="1"/>
  <c r="AB42" i="76" s="1"/>
  <c r="AB43" i="76" s="1"/>
  <c r="Z38" i="76"/>
  <c r="Z39" i="76" s="1"/>
  <c r="Z40" i="76" s="1"/>
  <c r="Z41" i="76" s="1"/>
  <c r="Z42" i="76" s="1"/>
  <c r="Z43" i="76" s="1"/>
  <c r="Z44" i="76" s="1"/>
  <c r="Z45" i="76" s="1"/>
  <c r="AC39" i="76"/>
  <c r="AC40" i="76" s="1"/>
  <c r="AC41" i="76" s="1"/>
  <c r="AC42" i="76" s="1"/>
  <c r="AC43" i="76" s="1"/>
  <c r="AC44" i="76" s="1"/>
  <c r="AC45" i="76" s="1"/>
  <c r="AC46" i="76" s="1"/>
  <c r="AA41" i="76"/>
  <c r="AA42" i="76" s="1"/>
  <c r="AA43" i="76" s="1"/>
  <c r="AA44" i="76" s="1"/>
  <c r="AA45" i="76" s="1"/>
  <c r="AA46" i="76" s="1"/>
  <c r="AA47" i="76" s="1"/>
  <c r="AA48" i="76" s="1"/>
  <c r="Y43" i="76"/>
  <c r="Y44" i="76" s="1"/>
  <c r="Y45" i="76" s="1"/>
  <c r="Y46" i="76" s="1"/>
  <c r="Y47" i="76" s="1"/>
  <c r="Y48" i="76" s="1"/>
  <c r="Y49" i="76" s="1"/>
  <c r="Y50" i="76" s="1"/>
  <c r="AB44" i="76"/>
  <c r="AB45" i="76" s="1"/>
  <c r="AB46" i="76" s="1"/>
  <c r="AB47" i="76" s="1"/>
  <c r="AB48" i="76" s="1"/>
  <c r="AB49" i="76" s="1"/>
  <c r="AB50" i="76" s="1"/>
  <c r="AB51" i="76" s="1"/>
  <c r="Z46" i="76"/>
  <c r="Z47" i="76" s="1"/>
  <c r="Z48" i="76" s="1"/>
  <c r="Z49" i="76" s="1"/>
  <c r="Z50" i="76" s="1"/>
  <c r="Z51" i="76" s="1"/>
  <c r="Z52" i="76" s="1"/>
  <c r="Z53" i="76" s="1"/>
  <c r="AC47" i="76"/>
  <c r="AC48" i="76" s="1"/>
  <c r="AC49" i="76" s="1"/>
  <c r="AC50" i="76" s="1"/>
  <c r="AC51" i="76" s="1"/>
  <c r="AC52" i="76" s="1"/>
  <c r="AC53" i="76" s="1"/>
  <c r="AC54" i="76" s="1"/>
  <c r="AA49" i="76"/>
  <c r="AA50" i="76" s="1"/>
  <c r="AA51" i="76" s="1"/>
  <c r="AA52" i="76" s="1"/>
  <c r="AA53" i="76" s="1"/>
  <c r="AA54" i="76" s="1"/>
  <c r="AA55" i="76" s="1"/>
  <c r="AA56" i="76" s="1"/>
  <c r="Y51" i="76"/>
  <c r="Y52" i="76" s="1"/>
  <c r="Y53" i="76" s="1"/>
  <c r="AB52" i="76"/>
  <c r="AB53" i="76" s="1"/>
  <c r="AB54" i="76" s="1"/>
  <c r="Z54" i="76"/>
  <c r="Z55" i="76" s="1"/>
  <c r="Z56" i="76" s="1"/>
  <c r="AC55" i="76"/>
  <c r="AC56" i="76" s="1"/>
  <c r="AC57" i="76" s="1"/>
  <c r="AA57" i="76"/>
  <c r="AA58" i="76" s="1"/>
  <c r="AA59" i="76" s="1"/>
  <c r="Y54" i="76"/>
  <c r="Y55" i="76" s="1"/>
  <c r="Y56" i="76" s="1"/>
  <c r="Y57" i="76" s="1"/>
  <c r="Y58" i="76" s="1"/>
  <c r="Y59" i="76" s="1"/>
  <c r="Y60" i="76" s="1"/>
  <c r="Y61" i="76" s="1"/>
  <c r="AB55" i="76"/>
  <c r="AB56" i="76" s="1"/>
  <c r="AB57" i="76" s="1"/>
  <c r="AB58" i="76" s="1"/>
  <c r="AB59" i="76" s="1"/>
  <c r="AB60" i="76" s="1"/>
  <c r="AB61" i="76" s="1"/>
  <c r="AB62" i="76" s="1"/>
  <c r="Z57" i="76"/>
  <c r="Z58" i="76" s="1"/>
  <c r="Z59" i="76" s="1"/>
  <c r="Z60" i="76" s="1"/>
  <c r="Z61" i="76" s="1"/>
  <c r="Z62" i="76" s="1"/>
  <c r="Z63" i="76" s="1"/>
  <c r="Z64" i="76" s="1"/>
  <c r="AC58" i="76"/>
  <c r="AC59" i="76" s="1"/>
  <c r="AC60" i="76" s="1"/>
  <c r="AC61" i="76" s="1"/>
  <c r="AC62" i="76" s="1"/>
  <c r="AC63" i="76" s="1"/>
  <c r="AC64" i="76" s="1"/>
  <c r="AC65" i="76" s="1"/>
  <c r="AC66" i="76" s="1"/>
  <c r="AC67" i="76" s="1"/>
  <c r="AC68" i="76" s="1"/>
  <c r="AC69" i="76" s="1"/>
  <c r="AC70" i="76" s="1"/>
  <c r="AC71" i="76" s="1"/>
  <c r="AC72" i="76" s="1"/>
  <c r="AC73" i="76" s="1"/>
  <c r="Y62" i="76"/>
  <c r="Y63" i="76" s="1"/>
  <c r="Y64" i="76" s="1"/>
  <c r="Y65" i="76" s="1"/>
  <c r="Y66" i="76" s="1"/>
  <c r="Y67" i="76" s="1"/>
  <c r="Y68" i="76" s="1"/>
  <c r="Y69" i="76" s="1"/>
  <c r="Y70" i="76" s="1"/>
  <c r="Y71" i="76" s="1"/>
  <c r="Y72" i="76" s="1"/>
  <c r="Y73" i="76" s="1"/>
  <c r="Y74" i="76" s="1"/>
  <c r="Y75" i="76" s="1"/>
  <c r="Y76" i="76" s="1"/>
  <c r="Y77" i="76" s="1"/>
  <c r="AC74" i="76"/>
  <c r="AC75" i="76" s="1"/>
  <c r="AC76" i="76" s="1"/>
  <c r="AC77" i="76" s="1"/>
  <c r="AC78" i="76" s="1"/>
  <c r="AC79" i="76" s="1"/>
  <c r="AC80" i="76" s="1"/>
  <c r="AC81" i="76" s="1"/>
  <c r="AC82" i="76" s="1"/>
  <c r="AC83" i="76" s="1"/>
  <c r="AC84" i="76" s="1"/>
  <c r="AC85" i="76" s="1"/>
  <c r="AC86" i="76" s="1"/>
  <c r="AC87" i="76" s="1"/>
  <c r="AC88" i="76" s="1"/>
  <c r="AC89" i="76" s="1"/>
  <c r="AB63" i="76"/>
  <c r="AB64" i="76" s="1"/>
  <c r="AB65" i="76" s="1"/>
  <c r="AB66" i="76" s="1"/>
  <c r="AB67" i="76" s="1"/>
  <c r="AB68" i="76" s="1"/>
  <c r="AB69" i="76" s="1"/>
  <c r="AB70" i="76" s="1"/>
  <c r="AB71" i="76" s="1"/>
  <c r="AB72" i="76" s="1"/>
  <c r="AB73" i="76" s="1"/>
  <c r="AB74" i="76" s="1"/>
  <c r="AB75" i="76" s="1"/>
  <c r="AB76" i="76" s="1"/>
  <c r="AB77" i="76" s="1"/>
  <c r="AB78" i="76" s="1"/>
  <c r="AB79" i="76" s="1"/>
  <c r="AB80" i="76" s="1"/>
  <c r="AB81" i="76" s="1"/>
  <c r="AB82" i="76" s="1"/>
  <c r="AB83" i="76" s="1"/>
  <c r="AB84" i="76" s="1"/>
  <c r="AB85" i="76" s="1"/>
  <c r="AB86" i="76" s="1"/>
  <c r="AB87" i="76" s="1"/>
  <c r="AB88" i="76" s="1"/>
  <c r="AB89" i="76" s="1"/>
  <c r="AB90" i="76" s="1"/>
  <c r="AB91" i="76" s="1"/>
  <c r="AB92" i="76" s="1"/>
  <c r="AB93" i="76" s="1"/>
  <c r="AB94" i="76" s="1"/>
  <c r="AB95" i="76" s="1"/>
  <c r="AB96" i="76" s="1"/>
  <c r="AB97" i="76" s="1"/>
  <c r="AB98" i="76" s="1"/>
  <c r="AB99" i="76" s="1"/>
  <c r="AB100" i="76" s="1"/>
  <c r="AB101" i="76" s="1"/>
  <c r="AB102" i="76" s="1"/>
  <c r="Z65" i="76"/>
  <c r="Z66" i="76" s="1"/>
  <c r="Z67" i="76" s="1"/>
  <c r="Z68" i="76" s="1"/>
  <c r="Z69" i="76" s="1"/>
  <c r="Z70" i="76" s="1"/>
  <c r="Z71" i="76" s="1"/>
  <c r="Z72" i="76" s="1"/>
  <c r="Z73" i="76" s="1"/>
  <c r="Z74" i="76" s="1"/>
  <c r="Z75" i="76" s="1"/>
  <c r="Z76" i="76" s="1"/>
  <c r="Z77" i="76" s="1"/>
  <c r="Z78" i="76" s="1"/>
  <c r="Z79" i="76" s="1"/>
  <c r="Z80" i="76" s="1"/>
  <c r="Z81" i="76" s="1"/>
  <c r="Z82" i="76" s="1"/>
  <c r="Z83" i="76" s="1"/>
  <c r="Z84" i="76" s="1"/>
  <c r="Z85" i="76" s="1"/>
  <c r="Z86" i="76" s="1"/>
  <c r="Z87" i="76" s="1"/>
  <c r="Z88" i="76" s="1"/>
  <c r="Z89" i="76" s="1"/>
  <c r="Z90" i="76" s="1"/>
  <c r="Z91" i="76" s="1"/>
  <c r="Z92" i="76" s="1"/>
  <c r="Z93" i="76" s="1"/>
  <c r="Z94" i="76" s="1"/>
  <c r="Z95" i="76" s="1"/>
  <c r="Z96" i="76" s="1"/>
  <c r="Z97" i="76" s="1"/>
  <c r="Z98" i="76" s="1"/>
  <c r="Z99" i="76" s="1"/>
  <c r="Z100" i="76" s="1"/>
  <c r="Z101" i="76" s="1"/>
  <c r="Z102" i="76" s="1"/>
  <c r="Z103" i="76" s="1"/>
  <c r="Z104" i="76" s="1"/>
  <c r="Z105" i="76" s="1"/>
  <c r="Z106" i="76" s="1"/>
  <c r="Z107" i="76" s="1"/>
  <c r="Z108" i="76" s="1"/>
  <c r="Z109" i="76" s="1"/>
  <c r="Z110" i="76" s="1"/>
  <c r="Z111" i="76" s="1"/>
  <c r="Z112" i="76" s="1"/>
  <c r="Z113" i="76" s="1"/>
  <c r="Z114" i="76" s="1"/>
  <c r="Z115" i="76" s="1"/>
  <c r="Z116" i="76" s="1"/>
  <c r="Z117" i="76" s="1"/>
  <c r="Z118" i="76" s="1"/>
  <c r="Z119" i="76" s="1"/>
  <c r="Z120" i="76" s="1"/>
  <c r="Z121" i="76" s="1"/>
  <c r="Z122" i="76" s="1"/>
  <c r="Z123" i="76" s="1"/>
  <c r="Z124" i="76" s="1"/>
  <c r="Z125" i="76" s="1"/>
  <c r="Z126" i="76" s="1"/>
  <c r="Z127" i="76" s="1"/>
  <c r="Z128" i="76" s="1"/>
  <c r="Y78" i="76"/>
  <c r="Y79" i="76" s="1"/>
  <c r="Y80" i="76" s="1"/>
  <c r="Y81" i="76" s="1"/>
  <c r="Y82" i="76" s="1"/>
  <c r="Y83" i="76" s="1"/>
  <c r="Y84" i="76" s="1"/>
  <c r="Y85" i="76" s="1"/>
  <c r="Y86" i="76" s="1"/>
  <c r="Y87" i="76" s="1"/>
  <c r="Y88" i="76" s="1"/>
  <c r="Y89" i="76" s="1"/>
  <c r="Y90" i="76" s="1"/>
  <c r="Y91" i="76" s="1"/>
  <c r="Y92" i="76" s="1"/>
  <c r="Y93" i="76" s="1"/>
  <c r="Y94" i="76" s="1"/>
  <c r="Y95" i="76" s="1"/>
  <c r="Y96" i="76" s="1"/>
  <c r="Y97" i="76" s="1"/>
  <c r="Y98" i="76" s="1"/>
  <c r="Y99" i="76" s="1"/>
  <c r="Y100" i="76" s="1"/>
  <c r="Y101" i="76" s="1"/>
  <c r="Y102" i="76" s="1"/>
  <c r="Y103" i="76" s="1"/>
  <c r="Y104" i="76" s="1"/>
  <c r="Y105" i="76" s="1"/>
  <c r="Y106" i="76" s="1"/>
  <c r="Y107" i="76" s="1"/>
  <c r="Y108" i="76" s="1"/>
  <c r="Y109" i="76" s="1"/>
  <c r="Y110" i="76" s="1"/>
  <c r="Y111" i="76" s="1"/>
  <c r="Y112" i="76" s="1"/>
  <c r="Y113" i="76" s="1"/>
  <c r="Y114" i="76" s="1"/>
  <c r="Y115" i="76" s="1"/>
  <c r="Y116" i="76" s="1"/>
  <c r="Y117" i="76" s="1"/>
  <c r="Y118" i="76" s="1"/>
  <c r="Y119" i="76" s="1"/>
  <c r="Y120" i="76" s="1"/>
  <c r="Y121" i="76" s="1"/>
  <c r="Y122" i="76" s="1"/>
  <c r="Y123" i="76" s="1"/>
  <c r="Y124" i="76" s="1"/>
  <c r="Y125" i="76" s="1"/>
  <c r="Y126" i="76" s="1"/>
  <c r="Y127" i="76" s="1"/>
  <c r="Y128" i="76" s="1"/>
  <c r="Y129" i="76" s="1"/>
  <c r="Y130" i="76" s="1"/>
  <c r="Y131" i="76" s="1"/>
  <c r="Y132" i="76" s="1"/>
  <c r="Y133" i="76" s="1"/>
  <c r="Y134" i="76" s="1"/>
  <c r="Y135" i="76" s="1"/>
  <c r="Y136" i="76" s="1"/>
  <c r="Y137" i="76" s="1"/>
  <c r="Y138" i="76" s="1"/>
  <c r="Y139" i="76" s="1"/>
  <c r="Y140" i="76" s="1"/>
  <c r="Y141" i="76" s="1"/>
  <c r="AC90" i="76"/>
  <c r="AC91" i="76" s="1"/>
  <c r="AC92" i="76" s="1"/>
  <c r="AC93" i="76" s="1"/>
  <c r="AC94" i="76" s="1"/>
  <c r="AC95" i="76" s="1"/>
  <c r="AC96" i="76" s="1"/>
  <c r="AC97" i="76" s="1"/>
  <c r="AC98" i="76" s="1"/>
  <c r="AC99" i="76" s="1"/>
  <c r="AC100" i="76" s="1"/>
  <c r="AC101" i="76" s="1"/>
  <c r="AC102" i="76" s="1"/>
  <c r="AC103" i="76" s="1"/>
  <c r="AC104" i="76" s="1"/>
  <c r="AC105" i="76" s="1"/>
  <c r="AC106" i="76" s="1"/>
  <c r="AC107" i="76" s="1"/>
  <c r="AC108" i="76" s="1"/>
  <c r="AC109" i="76" s="1"/>
  <c r="AC110" i="76" s="1"/>
  <c r="AC111" i="76" s="1"/>
  <c r="AC112" i="76" s="1"/>
  <c r="AC113" i="76" s="1"/>
  <c r="AC114" i="76" s="1"/>
  <c r="AC115" i="76" s="1"/>
  <c r="AC116" i="76" s="1"/>
  <c r="AC117" i="76" s="1"/>
  <c r="AC118" i="76" s="1"/>
  <c r="AC119" i="76" s="1"/>
  <c r="AC120" i="76" s="1"/>
  <c r="AC121" i="76" s="1"/>
  <c r="AC122" i="76" s="1"/>
  <c r="AC123" i="76" s="1"/>
  <c r="AC124" i="76" s="1"/>
  <c r="AC125" i="76" s="1"/>
  <c r="AC126" i="76" s="1"/>
  <c r="AC127" i="76" s="1"/>
  <c r="AC128" i="76" s="1"/>
  <c r="AC129" i="76" s="1"/>
  <c r="AC130" i="76" s="1"/>
  <c r="AC131" i="76" s="1"/>
  <c r="AC132" i="76" s="1"/>
  <c r="AC133" i="76" s="1"/>
  <c r="AC134" i="76" s="1"/>
  <c r="AC135" i="76" s="1"/>
  <c r="AC136" i="76" s="1"/>
  <c r="AC137" i="76" s="1"/>
  <c r="AC138" i="76" s="1"/>
  <c r="AC139" i="76" s="1"/>
  <c r="AC140" i="76" s="1"/>
  <c r="AC141" i="76" s="1"/>
  <c r="AC142" i="76" s="1"/>
  <c r="AC143" i="76" s="1"/>
  <c r="AC144" i="76" s="1"/>
  <c r="AC145" i="76" s="1"/>
  <c r="AC146" i="76" s="1"/>
  <c r="AC147" i="76" s="1"/>
  <c r="AC148" i="76" s="1"/>
  <c r="AC149" i="76" s="1"/>
  <c r="AC150" i="76" s="1"/>
  <c r="AC151" i="76" s="1"/>
  <c r="AC152" i="76" s="1"/>
  <c r="AC153" i="76" s="1"/>
  <c r="AB103" i="76"/>
  <c r="AB104" i="76" s="1"/>
  <c r="AB105" i="76" s="1"/>
  <c r="AB106" i="76" s="1"/>
  <c r="AB107" i="76" s="1"/>
  <c r="AB108" i="76" s="1"/>
  <c r="AB109" i="76" s="1"/>
  <c r="AB110" i="76" s="1"/>
  <c r="AB111" i="76" s="1"/>
  <c r="AB112" i="76" s="1"/>
  <c r="AB113" i="76" s="1"/>
  <c r="AB114" i="76" s="1"/>
  <c r="AB115" i="76" s="1"/>
  <c r="AB116" i="76" s="1"/>
  <c r="AB117" i="76" s="1"/>
  <c r="AB118" i="76" s="1"/>
  <c r="AB119" i="76" s="1"/>
  <c r="AB120" i="76" s="1"/>
  <c r="AB121" i="76" s="1"/>
  <c r="AB122" i="76" s="1"/>
  <c r="AB123" i="76" s="1"/>
  <c r="AB124" i="76" s="1"/>
  <c r="AB125" i="76" s="1"/>
  <c r="AB126" i="76" s="1"/>
  <c r="AB127" i="76" s="1"/>
  <c r="AB128" i="76" s="1"/>
  <c r="AB129" i="76" s="1"/>
  <c r="AB130" i="76" s="1"/>
  <c r="AB131" i="76" s="1"/>
  <c r="AB132" i="76" s="1"/>
  <c r="AB133" i="76" s="1"/>
  <c r="AB134" i="76" s="1"/>
  <c r="AB135" i="76" s="1"/>
  <c r="AB136" i="76" s="1"/>
  <c r="AB137" i="76" s="1"/>
  <c r="AB138" i="76" s="1"/>
  <c r="AB139" i="76" s="1"/>
  <c r="AB140" i="76" s="1"/>
  <c r="AB141" i="76" s="1"/>
  <c r="AB142" i="76" s="1"/>
  <c r="AB143" i="76" s="1"/>
  <c r="AB144" i="76" s="1"/>
  <c r="AB145" i="76" s="1"/>
  <c r="AB146" i="76" s="1"/>
  <c r="AB147" i="76" s="1"/>
  <c r="AB148" i="76" s="1"/>
  <c r="AB149" i="76" s="1"/>
  <c r="AB150" i="76" s="1"/>
  <c r="AB151" i="76" s="1"/>
  <c r="AB152" i="76" s="1"/>
  <c r="AB153" i="76" s="1"/>
  <c r="AB154" i="76" s="1"/>
  <c r="AB155" i="76" s="1"/>
  <c r="AB156" i="76" s="1"/>
  <c r="AB157" i="76" s="1"/>
  <c r="AB158" i="76" s="1"/>
  <c r="Z129" i="76"/>
  <c r="Z130" i="76" s="1"/>
  <c r="Z131" i="76" s="1"/>
  <c r="Z132" i="76" s="1"/>
  <c r="Z133" i="76" s="1"/>
  <c r="Z134" i="76" s="1"/>
  <c r="Z135" i="76" s="1"/>
  <c r="Z136" i="76" s="1"/>
  <c r="Z137" i="76" s="1"/>
  <c r="Z138" i="76" s="1"/>
  <c r="Z139" i="76" s="1"/>
  <c r="Z140" i="76" s="1"/>
  <c r="Z141" i="76" s="1"/>
  <c r="Z142" i="76" s="1"/>
  <c r="Z143" i="76" s="1"/>
  <c r="Z144" i="76" s="1"/>
  <c r="Z145" i="76" s="1"/>
  <c r="Z146" i="76" s="1"/>
  <c r="Z147" i="76" s="1"/>
  <c r="Z148" i="76" s="1"/>
  <c r="Z149" i="76" s="1"/>
  <c r="Z150" i="76" s="1"/>
  <c r="Z151" i="76" s="1"/>
  <c r="Z152" i="76" s="1"/>
  <c r="Z153" i="76" s="1"/>
  <c r="Z154" i="76" s="1"/>
  <c r="Z155" i="76" s="1"/>
  <c r="Z156" i="76" s="1"/>
  <c r="Z157" i="76" s="1"/>
  <c r="Z158" i="76" s="1"/>
  <c r="Z159" i="76" s="1"/>
  <c r="Z160" i="76" s="1"/>
  <c r="Z161" i="76" s="1"/>
  <c r="Z162" i="76" s="1"/>
  <c r="Z163" i="76" s="1"/>
  <c r="Z164" i="76" s="1"/>
  <c r="Z165" i="76" s="1"/>
  <c r="Y142" i="76"/>
  <c r="Y143" i="76" s="1"/>
  <c r="Y144" i="76" s="1"/>
  <c r="Y145" i="76" s="1"/>
  <c r="Y146" i="76" s="1"/>
  <c r="Y147" i="76" s="1"/>
  <c r="Y148" i="76" s="1"/>
  <c r="Y149" i="76" s="1"/>
  <c r="Y150" i="76" s="1"/>
  <c r="Y151" i="76" s="1"/>
  <c r="Y152" i="76" s="1"/>
  <c r="Y153" i="76" s="1"/>
  <c r="Y154" i="76" s="1"/>
  <c r="Y155" i="76" s="1"/>
  <c r="Y156" i="76" s="1"/>
  <c r="Y157" i="76" s="1"/>
  <c r="Y158" i="76" s="1"/>
  <c r="Y159" i="76" s="1"/>
  <c r="Y160" i="76" s="1"/>
  <c r="Y161" i="76" s="1"/>
  <c r="Y162" i="76" s="1"/>
  <c r="Y163" i="76" s="1"/>
  <c r="Y164" i="76" s="1"/>
  <c r="Y165" i="76" s="1"/>
  <c r="AC154" i="76"/>
  <c r="AC155" i="76" s="1"/>
  <c r="AC156" i="76" s="1"/>
  <c r="AC157" i="76" s="1"/>
  <c r="AC158" i="76" s="1"/>
  <c r="AC159" i="76" s="1"/>
  <c r="AC160" i="76" s="1"/>
  <c r="AC161" i="76" s="1"/>
  <c r="AC162" i="76" s="1"/>
  <c r="AC163" i="76" s="1"/>
  <c r="AC164" i="76" s="1"/>
  <c r="AC165" i="76" s="1"/>
  <c r="AB159" i="76"/>
  <c r="AB160" i="76" s="1"/>
  <c r="AB161" i="76" s="1"/>
  <c r="AB162" i="76" s="1"/>
  <c r="AB163" i="76" s="1"/>
  <c r="AB164" i="76" s="1"/>
  <c r="AB165" i="76" s="1"/>
  <c r="AA60" i="76"/>
  <c r="AA61" i="76" s="1"/>
  <c r="AA62" i="76" s="1"/>
  <c r="AA63" i="76" s="1"/>
  <c r="AA64" i="76" s="1"/>
  <c r="AA65" i="76" s="1"/>
  <c r="AA66" i="76" s="1"/>
  <c r="AA67" i="76" s="1"/>
  <c r="AA68" i="76" s="1"/>
  <c r="AA69" i="76" s="1"/>
  <c r="AA70" i="76" s="1"/>
  <c r="AA71" i="76" s="1"/>
  <c r="AA72" i="76" s="1"/>
  <c r="AA73" i="76" s="1"/>
  <c r="AA74" i="76" s="1"/>
  <c r="AA75" i="76" s="1"/>
  <c r="AA76" i="76" s="1"/>
  <c r="AA77" i="76" s="1"/>
  <c r="AA78" i="76" s="1"/>
  <c r="AA79" i="76" s="1"/>
  <c r="AA80" i="76" s="1"/>
  <c r="AA81" i="76" s="1"/>
  <c r="AA82" i="76" s="1"/>
  <c r="AA83" i="76" s="1"/>
  <c r="AA84" i="76" s="1"/>
  <c r="AA85" i="76" s="1"/>
  <c r="AA86" i="76" s="1"/>
  <c r="AA87" i="76" s="1"/>
  <c r="AA88" i="76" s="1"/>
  <c r="AA89" i="76" s="1"/>
  <c r="AA90" i="76" s="1"/>
  <c r="AA91" i="76" s="1"/>
  <c r="AA92" i="76" s="1"/>
  <c r="AA93" i="76" s="1"/>
  <c r="AA94" i="76" s="1"/>
  <c r="AA95" i="76" s="1"/>
  <c r="AA96" i="76" s="1"/>
  <c r="AA97" i="76" s="1"/>
  <c r="AA98" i="76" s="1"/>
  <c r="AA99" i="76" s="1"/>
  <c r="AA100" i="76" s="1"/>
  <c r="AA101" i="76" s="1"/>
  <c r="AA102" i="76" s="1"/>
  <c r="AA103" i="76" s="1"/>
  <c r="AA104" i="76" s="1"/>
  <c r="AA105" i="76" s="1"/>
  <c r="AA106" i="76" s="1"/>
  <c r="AA107" i="76" s="1"/>
  <c r="AA108" i="76" s="1"/>
  <c r="AA109" i="76" s="1"/>
  <c r="AA110" i="76" s="1"/>
  <c r="AA111" i="76" s="1"/>
  <c r="AA112" i="76" s="1"/>
  <c r="AA113" i="76" s="1"/>
  <c r="AA114" i="76" s="1"/>
  <c r="AA115" i="76" s="1"/>
  <c r="AA116" i="76" s="1"/>
  <c r="AA117" i="76" s="1"/>
  <c r="AA118" i="76" s="1"/>
  <c r="AA119" i="76" s="1"/>
  <c r="AA120" i="76" s="1"/>
  <c r="AA121" i="76" s="1"/>
  <c r="AA122" i="76" s="1"/>
  <c r="AA123" i="76" s="1"/>
  <c r="AA124" i="76"/>
  <c r="AA125" i="76" s="1"/>
  <c r="AA126" i="76" s="1"/>
  <c r="AA127" i="76" s="1"/>
  <c r="AA128" i="76" s="1"/>
  <c r="AA129" i="76" s="1"/>
  <c r="AA130" i="76" s="1"/>
  <c r="AA131" i="76" s="1"/>
  <c r="AA132" i="76" s="1"/>
  <c r="AA133" i="76" s="1"/>
  <c r="AA134" i="76" s="1"/>
  <c r="AA135" i="76" s="1"/>
  <c r="AA136" i="76" s="1"/>
  <c r="AA137" i="76" s="1"/>
  <c r="AA138" i="76" s="1"/>
  <c r="AA139" i="76" s="1"/>
  <c r="AA140" i="76" s="1"/>
  <c r="AA141" i="76" s="1"/>
  <c r="AA142" i="76" s="1"/>
  <c r="AA143" i="76" s="1"/>
  <c r="AA144" i="76" s="1"/>
  <c r="AA145" i="76" s="1"/>
  <c r="AA146" i="76" s="1"/>
  <c r="AA147" i="76" s="1"/>
  <c r="AA148" i="76" s="1"/>
  <c r="AA149" i="76" s="1"/>
  <c r="AA150" i="76" s="1"/>
  <c r="AA151" i="76" s="1"/>
  <c r="AA152" i="76" s="1"/>
  <c r="AA153" i="76" s="1"/>
  <c r="AA154" i="76" s="1"/>
  <c r="AA155" i="76" s="1"/>
  <c r="AA156" i="76" s="1"/>
  <c r="AA157" i="76" s="1"/>
  <c r="AA158" i="76" s="1"/>
  <c r="AA159" i="76" s="1"/>
  <c r="AA160" i="76" s="1"/>
  <c r="AA161" i="76" s="1"/>
  <c r="AA162" i="76" s="1"/>
  <c r="AA163" i="76" s="1"/>
  <c r="AA164" i="76" s="1"/>
  <c r="AA165" i="76" s="1"/>
  <c r="Z7" i="76"/>
  <c r="AA7" i="76"/>
  <c r="AB7" i="76"/>
  <c r="AC7" i="76"/>
  <c r="Y7" i="76"/>
  <c r="A39" i="79" l="1"/>
  <c r="E39" i="79"/>
  <c r="A28" i="79"/>
  <c r="E28" i="79"/>
  <c r="A29" i="79"/>
  <c r="E29" i="79"/>
  <c r="A30" i="79"/>
  <c r="E30" i="79"/>
  <c r="A31" i="79"/>
  <c r="E31" i="79"/>
  <c r="A32" i="79"/>
  <c r="E32" i="79"/>
  <c r="A33" i="79"/>
  <c r="E33" i="79"/>
  <c r="A34" i="79"/>
  <c r="E34" i="79"/>
  <c r="A35" i="79"/>
  <c r="E35" i="79"/>
  <c r="A36" i="79"/>
  <c r="E36" i="79"/>
  <c r="A37" i="79"/>
  <c r="E37" i="79"/>
  <c r="A38" i="79"/>
  <c r="E38" i="79"/>
  <c r="G7" i="81"/>
  <c r="G8" i="81"/>
  <c r="G9" i="81"/>
  <c r="G10" i="81"/>
  <c r="G11" i="81"/>
  <c r="G12" i="81"/>
  <c r="G13" i="81"/>
  <c r="G14" i="81"/>
  <c r="G15" i="81"/>
  <c r="G16" i="81"/>
  <c r="G17" i="81"/>
  <c r="G18" i="81"/>
  <c r="G19" i="81"/>
  <c r="G20" i="81"/>
  <c r="G21" i="81"/>
  <c r="G22" i="81"/>
  <c r="G23" i="81"/>
  <c r="G24" i="81"/>
  <c r="G25" i="81"/>
  <c r="G26" i="81"/>
  <c r="G27" i="81"/>
  <c r="G28" i="81"/>
  <c r="G29" i="81"/>
  <c r="G30" i="81"/>
  <c r="G31" i="81"/>
  <c r="G32" i="81"/>
  <c r="G33" i="81"/>
  <c r="G34" i="81"/>
  <c r="G35" i="81"/>
  <c r="G36" i="81"/>
  <c r="G37" i="81"/>
  <c r="G6" i="81"/>
  <c r="C28" i="67"/>
  <c r="G28" i="67"/>
  <c r="F28" i="79" s="1"/>
  <c r="H28" i="67"/>
  <c r="G28" i="79" s="1"/>
  <c r="I28" i="67"/>
  <c r="H28" i="79" s="1"/>
  <c r="J28" i="67"/>
  <c r="I28" i="79" s="1"/>
  <c r="C29" i="67"/>
  <c r="G29" i="67"/>
  <c r="F29" i="79" s="1"/>
  <c r="H29" i="67"/>
  <c r="G29" i="79" s="1"/>
  <c r="I29" i="67"/>
  <c r="H29" i="79" s="1"/>
  <c r="J29" i="67"/>
  <c r="I29" i="79" s="1"/>
  <c r="C30" i="67"/>
  <c r="G30" i="67"/>
  <c r="F30" i="79" s="1"/>
  <c r="H30" i="67"/>
  <c r="G30" i="79" s="1"/>
  <c r="I30" i="67"/>
  <c r="H30" i="79" s="1"/>
  <c r="J30" i="67"/>
  <c r="I30" i="79" s="1"/>
  <c r="C31" i="67"/>
  <c r="G31" i="67"/>
  <c r="F31" i="79" s="1"/>
  <c r="H31" i="67"/>
  <c r="G31" i="79" s="1"/>
  <c r="I31" i="67"/>
  <c r="H31" i="79" s="1"/>
  <c r="J31" i="67"/>
  <c r="I31" i="79" s="1"/>
  <c r="C32" i="67"/>
  <c r="G32" i="67"/>
  <c r="F32" i="79" s="1"/>
  <c r="H32" i="67"/>
  <c r="G32" i="79" s="1"/>
  <c r="I32" i="67"/>
  <c r="H32" i="79" s="1"/>
  <c r="J32" i="67"/>
  <c r="I32" i="79" s="1"/>
  <c r="C33" i="67"/>
  <c r="G33" i="67"/>
  <c r="F33" i="79" s="1"/>
  <c r="H33" i="67"/>
  <c r="G33" i="79" s="1"/>
  <c r="I33" i="67"/>
  <c r="H33" i="79" s="1"/>
  <c r="J33" i="67"/>
  <c r="I33" i="79" s="1"/>
  <c r="C34" i="67"/>
  <c r="G34" i="67"/>
  <c r="F34" i="79" s="1"/>
  <c r="H34" i="67"/>
  <c r="G34" i="79" s="1"/>
  <c r="I34" i="67"/>
  <c r="H34" i="79" s="1"/>
  <c r="J34" i="67"/>
  <c r="I34" i="79" s="1"/>
  <c r="C35" i="67"/>
  <c r="G35" i="67"/>
  <c r="F35" i="79" s="1"/>
  <c r="H35" i="67"/>
  <c r="G35" i="79" s="1"/>
  <c r="I35" i="67"/>
  <c r="H35" i="79" s="1"/>
  <c r="J35" i="67"/>
  <c r="I35" i="79" s="1"/>
  <c r="C36" i="67"/>
  <c r="G36" i="67"/>
  <c r="F36" i="79" s="1"/>
  <c r="H36" i="67"/>
  <c r="G36" i="79" s="1"/>
  <c r="I36" i="67"/>
  <c r="H36" i="79" s="1"/>
  <c r="J36" i="67"/>
  <c r="I36" i="79" s="1"/>
  <c r="C37" i="67"/>
  <c r="G37" i="67"/>
  <c r="F37" i="79" s="1"/>
  <c r="H37" i="67"/>
  <c r="G37" i="79" s="1"/>
  <c r="I37" i="67"/>
  <c r="H37" i="79" s="1"/>
  <c r="J37" i="67"/>
  <c r="I37" i="79" s="1"/>
  <c r="C38" i="67"/>
  <c r="G38" i="67"/>
  <c r="F38" i="79" s="1"/>
  <c r="H38" i="67"/>
  <c r="G38" i="79" s="1"/>
  <c r="I38" i="67"/>
  <c r="H38" i="79" s="1"/>
  <c r="J38" i="67"/>
  <c r="I38" i="79" s="1"/>
  <c r="C39" i="67"/>
  <c r="G39" i="67"/>
  <c r="F39" i="79" s="1"/>
  <c r="H39" i="67"/>
  <c r="G39" i="79" s="1"/>
  <c r="I39" i="67"/>
  <c r="H39" i="79" s="1"/>
  <c r="J39" i="67"/>
  <c r="I39" i="79" s="1"/>
  <c r="BC12" i="82"/>
  <c r="BB25" i="82"/>
  <c r="BF37" i="82"/>
  <c r="BE50" i="82"/>
  <c r="BD63" i="82"/>
  <c r="BC76" i="82"/>
  <c r="BB89" i="82"/>
  <c r="BF101" i="82"/>
  <c r="BE114" i="82"/>
  <c r="BD127" i="82"/>
  <c r="BC140" i="82"/>
  <c r="BB153" i="82"/>
  <c r="BF165" i="82"/>
  <c r="BF18" i="82"/>
  <c r="BE31" i="82"/>
  <c r="BD44" i="82"/>
  <c r="BC57" i="82"/>
  <c r="BB70" i="82"/>
  <c r="BF82" i="82"/>
  <c r="BE95" i="82"/>
  <c r="BF15" i="82"/>
  <c r="BE28" i="82"/>
  <c r="BF12" i="82"/>
  <c r="BE25" i="82"/>
  <c r="BD38" i="82"/>
  <c r="BC16" i="82"/>
  <c r="BB29" i="82"/>
  <c r="BF14" i="82"/>
  <c r="BE27" i="82"/>
  <c r="BD10" i="82"/>
  <c r="BC23" i="82"/>
  <c r="BB36" i="82"/>
  <c r="BF48" i="82"/>
  <c r="BE61" i="82"/>
  <c r="BD74" i="82"/>
  <c r="BC87" i="82"/>
  <c r="BB100" i="82"/>
  <c r="BF112" i="82"/>
  <c r="BE125" i="82"/>
  <c r="BD138" i="82"/>
  <c r="BC151" i="82"/>
  <c r="BB164" i="82"/>
  <c r="BD46" i="82"/>
  <c r="BB67" i="82"/>
  <c r="BB87" i="82"/>
  <c r="BF106" i="82"/>
  <c r="BE123" i="82"/>
  <c r="BF140" i="82"/>
  <c r="BB158" i="82"/>
  <c r="BE40" i="82"/>
  <c r="BC62" i="82"/>
  <c r="BC82" i="82"/>
  <c r="BE102" i="82"/>
  <c r="BD41" i="82"/>
  <c r="BD62" i="82"/>
  <c r="BB83" i="82"/>
  <c r="BF102" i="82"/>
  <c r="BC46" i="82"/>
  <c r="BC66" i="82"/>
  <c r="BF86" i="82"/>
  <c r="BC106" i="82"/>
  <c r="BD123" i="82"/>
  <c r="BE140" i="82"/>
  <c r="BD157" i="82"/>
  <c r="BF49" i="82"/>
  <c r="BB91" i="82"/>
  <c r="BC121" i="82"/>
  <c r="BB144" i="82"/>
  <c r="BF166" i="82"/>
  <c r="BE70" i="82"/>
  <c r="BB133" i="82"/>
  <c r="BF155" i="82"/>
  <c r="BC50" i="82"/>
  <c r="BD91" i="82"/>
  <c r="BB122" i="82"/>
  <c r="BD144" i="82"/>
  <c r="BE167" i="82"/>
  <c r="BB71" i="82"/>
  <c r="BD133" i="82"/>
  <c r="BE52" i="82"/>
  <c r="BF122" i="82"/>
  <c r="BD29" i="82"/>
  <c r="BC114" i="82"/>
  <c r="BC160" i="82"/>
  <c r="BB104" i="82"/>
  <c r="BC152" i="82"/>
  <c r="BE68" i="82"/>
  <c r="BB152" i="82"/>
  <c r="AF6" i="76"/>
  <c r="BC148" i="82"/>
  <c r="BD158" i="82"/>
  <c r="BE166" i="82"/>
  <c r="BF13" i="82"/>
  <c r="BE26" i="82"/>
  <c r="BD39" i="82"/>
  <c r="BC52" i="82"/>
  <c r="BB65" i="82"/>
  <c r="BF77" i="82"/>
  <c r="BE90" i="82"/>
  <c r="BD103" i="82"/>
  <c r="BC116" i="82"/>
  <c r="BB129" i="82"/>
  <c r="BF141" i="82"/>
  <c r="BE154" i="82"/>
  <c r="BD167" i="82"/>
  <c r="BD20" i="82"/>
  <c r="BC33" i="82"/>
  <c r="BB46" i="82"/>
  <c r="BF58" i="82"/>
  <c r="BE71" i="82"/>
  <c r="BD84" i="82"/>
  <c r="BC97" i="82"/>
  <c r="BD17" i="82"/>
  <c r="BC30" i="82"/>
  <c r="BD14" i="82"/>
  <c r="BC27" i="82"/>
  <c r="BB40" i="82"/>
  <c r="BF17" i="82"/>
  <c r="BE30" i="82"/>
  <c r="BD16" i="82"/>
  <c r="BC29" i="82"/>
  <c r="BB12" i="82"/>
  <c r="BF24" i="82"/>
  <c r="BE37" i="82"/>
  <c r="BD50" i="82"/>
  <c r="BC63" i="82"/>
  <c r="BB76" i="82"/>
  <c r="BF88" i="82"/>
  <c r="BE101" i="82"/>
  <c r="BD114" i="82"/>
  <c r="BC127" i="82"/>
  <c r="BB140" i="82"/>
  <c r="BF152" i="82"/>
  <c r="BE165" i="82"/>
  <c r="BE48" i="82"/>
  <c r="BC69" i="82"/>
  <c r="BF89" i="82"/>
  <c r="BF108" i="82"/>
  <c r="BB126" i="82"/>
  <c r="BF142" i="82"/>
  <c r="BB160" i="82"/>
  <c r="BF43" i="82"/>
  <c r="BD64" i="82"/>
  <c r="BB85" i="82"/>
  <c r="BE104" i="82"/>
  <c r="BE44" i="82"/>
  <c r="BE64" i="82"/>
  <c r="BC85" i="82"/>
  <c r="BC105" i="82"/>
  <c r="BD48" i="82"/>
  <c r="BB69" i="82"/>
  <c r="BE89" i="82"/>
  <c r="BE108" i="82"/>
  <c r="BD125" i="82"/>
  <c r="BE142" i="82"/>
  <c r="BF159" i="82"/>
  <c r="BF54" i="82"/>
  <c r="BB96" i="82"/>
  <c r="BD124" i="82"/>
  <c r="BF146" i="82"/>
  <c r="BE16" i="82"/>
  <c r="BE75" i="82"/>
  <c r="BD113" i="82"/>
  <c r="BF135" i="82"/>
  <c r="BE158" i="82"/>
  <c r="BF55" i="82"/>
  <c r="BD96" i="82"/>
  <c r="BF124" i="82"/>
  <c r="BE147" i="82"/>
  <c r="BF19" i="82"/>
  <c r="BE76" i="82"/>
  <c r="BF113" i="82"/>
  <c r="BE136" i="82"/>
  <c r="BB159" i="82"/>
  <c r="BE57" i="82"/>
  <c r="BC98" i="82"/>
  <c r="BC125" i="82"/>
  <c r="BD148" i="82"/>
  <c r="BB42" i="82"/>
  <c r="BD83" i="82"/>
  <c r="BD117" i="82"/>
  <c r="BF139" i="82"/>
  <c r="BB163" i="82"/>
  <c r="BF68" i="82"/>
  <c r="BD108" i="82"/>
  <c r="BE132" i="82"/>
  <c r="BB155" i="82"/>
  <c r="BE137" i="82"/>
  <c r="BC123" i="82"/>
  <c r="BF148" i="82"/>
  <c r="BE73" i="82"/>
  <c r="BE8" i="82"/>
  <c r="AG6" i="76"/>
  <c r="BE58" i="82"/>
  <c r="BE122" i="82"/>
  <c r="BF26" i="82"/>
  <c r="BB78" i="82"/>
  <c r="BE36" i="82"/>
  <c r="BC24" i="82"/>
  <c r="BD18" i="82"/>
  <c r="BE69" i="82"/>
  <c r="BF120" i="82"/>
  <c r="BC59" i="82"/>
  <c r="BD134" i="82"/>
  <c r="BB75" i="82"/>
  <c r="BC75" i="82"/>
  <c r="BB79" i="82"/>
  <c r="BB15" i="82"/>
  <c r="BB55" i="82"/>
  <c r="BC18" i="82"/>
  <c r="BB56" i="82"/>
  <c r="BF27" i="82"/>
  <c r="BF62" i="82"/>
  <c r="BD89" i="82"/>
  <c r="BB63" i="82"/>
  <c r="BB9" i="82"/>
  <c r="BB73" i="82"/>
  <c r="BB137" i="82"/>
  <c r="BC41" i="82"/>
  <c r="BD15" i="82"/>
  <c r="BC28" i="82"/>
  <c r="BB41" i="82"/>
  <c r="BF53" i="82"/>
  <c r="BE66" i="82"/>
  <c r="BD79" i="82"/>
  <c r="BC92" i="82"/>
  <c r="BB105" i="82"/>
  <c r="BF117" i="82"/>
  <c r="BE130" i="82"/>
  <c r="BD143" i="82"/>
  <c r="BC156" i="82"/>
  <c r="BC9" i="82"/>
  <c r="BB22" i="82"/>
  <c r="BF34" i="82"/>
  <c r="BE47" i="82"/>
  <c r="BD60" i="82"/>
  <c r="BC73" i="82"/>
  <c r="BB86" i="82"/>
  <c r="BF98" i="82"/>
  <c r="BB19" i="82"/>
  <c r="BF31" i="82"/>
  <c r="BB16" i="82"/>
  <c r="BF28" i="82"/>
  <c r="BE41" i="82"/>
  <c r="BD19" i="82"/>
  <c r="BC32" i="82"/>
  <c r="BB18" i="82"/>
  <c r="BF30" i="82"/>
  <c r="BE13" i="82"/>
  <c r="BD26" i="82"/>
  <c r="BC39" i="82"/>
  <c r="BB52" i="82"/>
  <c r="BF64" i="82"/>
  <c r="BE77" i="82"/>
  <c r="BD90" i="82"/>
  <c r="BC103" i="82"/>
  <c r="BB116" i="82"/>
  <c r="BF128" i="82"/>
  <c r="BE141" i="82"/>
  <c r="BD154" i="82"/>
  <c r="BC167" i="82"/>
  <c r="BD51" i="82"/>
  <c r="BB72" i="82"/>
  <c r="BE92" i="82"/>
  <c r="BF110" i="82"/>
  <c r="BB128" i="82"/>
  <c r="BC145" i="82"/>
  <c r="BB162" i="82"/>
  <c r="BE46" i="82"/>
  <c r="BC67" i="82"/>
  <c r="BF87" i="82"/>
  <c r="BB107" i="82"/>
  <c r="BF46" i="82"/>
  <c r="BD67" i="82"/>
  <c r="BB88" i="82"/>
  <c r="BC107" i="82"/>
  <c r="BC51" i="82"/>
  <c r="BF71" i="82"/>
  <c r="BF91" i="82"/>
  <c r="BE110" i="82"/>
  <c r="BF127" i="82"/>
  <c r="BE144" i="82"/>
  <c r="BF161" i="82"/>
  <c r="BF59" i="82"/>
  <c r="BB101" i="82"/>
  <c r="BF126" i="82"/>
  <c r="BB150" i="82"/>
  <c r="BE38" i="82"/>
  <c r="BE80" i="82"/>
  <c r="BF115" i="82"/>
  <c r="BB139" i="82"/>
  <c r="BD161" i="82"/>
  <c r="BF60" i="82"/>
  <c r="BD101" i="82"/>
  <c r="BE127" i="82"/>
  <c r="BD150" i="82"/>
  <c r="BF39" i="82"/>
  <c r="BE81" i="82"/>
  <c r="BE116" i="82"/>
  <c r="BD139" i="82"/>
  <c r="BC162" i="82"/>
  <c r="BE62" i="82"/>
  <c r="BB103" i="82"/>
  <c r="BD128" i="82"/>
  <c r="BF150" i="82"/>
  <c r="BF47" i="82"/>
  <c r="BD88" i="82"/>
  <c r="BC120" i="82"/>
  <c r="BB143" i="82"/>
  <c r="BD165" i="82"/>
  <c r="BF73" i="82"/>
  <c r="BC112" i="82"/>
  <c r="BB135" i="82"/>
  <c r="BC158" i="82"/>
  <c r="BD160" i="82"/>
  <c r="BF107" i="82"/>
  <c r="BE131" i="82"/>
  <c r="BB112" i="82"/>
  <c r="BD8" i="82"/>
  <c r="AH6" i="76"/>
  <c r="BF45" i="82"/>
  <c r="BD135" i="82"/>
  <c r="BE39" i="82"/>
  <c r="BF90" i="82"/>
  <c r="BF20" i="82"/>
  <c r="BB10" i="82"/>
  <c r="BC31" i="82"/>
  <c r="BD82" i="82"/>
  <c r="BE133" i="82"/>
  <c r="BF79" i="82"/>
  <c r="BE151" i="82"/>
  <c r="BB95" i="82"/>
  <c r="BF95" i="82"/>
  <c r="BE99" i="82"/>
  <c r="BD75" i="82"/>
  <c r="BC96" i="82"/>
  <c r="BF75" i="82"/>
  <c r="BE96" i="82"/>
  <c r="BC78" i="82"/>
  <c r="BE103" i="82"/>
  <c r="BE120" i="82"/>
  <c r="BC42" i="82"/>
  <c r="BE34" i="82"/>
  <c r="BE98" i="82"/>
  <c r="BE162" i="82"/>
  <c r="BB17" i="82"/>
  <c r="BF29" i="82"/>
  <c r="BE42" i="82"/>
  <c r="BD55" i="82"/>
  <c r="BC68" i="82"/>
  <c r="BB81" i="82"/>
  <c r="BF93" i="82"/>
  <c r="BE106" i="82"/>
  <c r="BD119" i="82"/>
  <c r="BC132" i="82"/>
  <c r="BB145" i="82"/>
  <c r="BF157" i="82"/>
  <c r="BF10" i="82"/>
  <c r="BE23" i="82"/>
  <c r="BD36" i="82"/>
  <c r="BC49" i="82"/>
  <c r="BB62" i="82"/>
  <c r="BF74" i="82"/>
  <c r="BE87" i="82"/>
  <c r="BD100" i="82"/>
  <c r="BE20" i="82"/>
  <c r="BD33" i="82"/>
  <c r="BE17" i="82"/>
  <c r="BD30" i="82"/>
  <c r="BC43" i="82"/>
  <c r="BB21" i="82"/>
  <c r="BF33" i="82"/>
  <c r="BE19" i="82"/>
  <c r="BD32" i="82"/>
  <c r="BC15" i="82"/>
  <c r="BB28" i="82"/>
  <c r="BF40" i="82"/>
  <c r="BE53" i="82"/>
  <c r="BD66" i="82"/>
  <c r="BC79" i="82"/>
  <c r="BB92" i="82"/>
  <c r="BF104" i="82"/>
  <c r="BE117" i="82"/>
  <c r="BD130" i="82"/>
  <c r="BC143" i="82"/>
  <c r="BB156" i="82"/>
  <c r="BC10" i="82"/>
  <c r="BC54" i="82"/>
  <c r="BC74" i="82"/>
  <c r="BF94" i="82"/>
  <c r="BC113" i="82"/>
  <c r="BB130" i="82"/>
  <c r="BC147" i="82"/>
  <c r="BD164" i="82"/>
  <c r="BD49" i="82"/>
  <c r="BD69" i="82"/>
  <c r="BB90" i="82"/>
  <c r="BB109" i="82"/>
  <c r="BE49" i="82"/>
  <c r="BC70" i="82"/>
  <c r="BC90" i="82"/>
  <c r="BC109" i="82"/>
  <c r="BD53" i="82"/>
  <c r="BB74" i="82"/>
  <c r="BE94" i="82"/>
  <c r="BE112" i="82"/>
  <c r="BF129" i="82"/>
  <c r="BB147" i="82"/>
  <c r="BF163" i="82"/>
  <c r="BD65" i="82"/>
  <c r="BD105" i="82"/>
  <c r="BE129" i="82"/>
  <c r="BD152" i="82"/>
  <c r="BB45" i="82"/>
  <c r="BC86" i="82"/>
  <c r="BE118" i="82"/>
  <c r="BD141" i="82"/>
  <c r="BE164" i="82"/>
  <c r="BF65" i="82"/>
  <c r="BF105" i="82"/>
  <c r="BF130" i="82"/>
  <c r="BC153" i="82"/>
  <c r="BD45" i="82"/>
  <c r="BE86" i="82"/>
  <c r="BF119" i="82"/>
  <c r="BC142" i="82"/>
  <c r="BB165" i="82"/>
  <c r="BE67" i="82"/>
  <c r="BD107" i="82"/>
  <c r="BC131" i="82"/>
  <c r="BB154" i="82"/>
  <c r="BF52" i="82"/>
  <c r="BD93" i="82"/>
  <c r="BB123" i="82"/>
  <c r="BF145" i="82"/>
  <c r="BE32" i="82"/>
  <c r="BF78" i="82"/>
  <c r="BD115" i="82"/>
  <c r="BF137" i="82"/>
  <c r="BE160" i="82"/>
  <c r="BE83" i="82"/>
  <c r="BB48" i="82"/>
  <c r="BF154" i="82"/>
  <c r="BF134" i="82"/>
  <c r="BF8" i="82"/>
  <c r="BB33" i="82"/>
  <c r="BC84" i="82"/>
  <c r="BF109" i="82"/>
  <c r="BB14" i="82"/>
  <c r="BC65" i="82"/>
  <c r="BF23" i="82"/>
  <c r="BD11" i="82"/>
  <c r="BE35" i="82"/>
  <c r="BF56" i="82"/>
  <c r="BB108" i="82"/>
  <c r="BC159" i="82"/>
  <c r="BC117" i="82"/>
  <c r="BD54" i="82"/>
  <c r="BE54" i="82"/>
  <c r="BB59" i="82"/>
  <c r="BB151" i="82"/>
  <c r="BE135" i="82"/>
  <c r="BD147" i="82"/>
  <c r="BF158" i="82"/>
  <c r="BF147" i="82"/>
  <c r="BE159" i="82"/>
  <c r="BC48" i="82"/>
  <c r="BD120" i="82"/>
  <c r="BD47" i="82"/>
  <c r="BD111" i="82"/>
  <c r="BE15" i="82"/>
  <c r="BE18" i="82"/>
  <c r="BD31" i="82"/>
  <c r="BC44" i="82"/>
  <c r="BB57" i="82"/>
  <c r="BF69" i="82"/>
  <c r="BE82" i="82"/>
  <c r="BD95" i="82"/>
  <c r="BC108" i="82"/>
  <c r="BB121" i="82"/>
  <c r="BF133" i="82"/>
  <c r="BE146" i="82"/>
  <c r="BD159" i="82"/>
  <c r="BD12" i="82"/>
  <c r="BC25" i="82"/>
  <c r="BB38" i="82"/>
  <c r="BF50" i="82"/>
  <c r="BE63" i="82"/>
  <c r="BD76" i="82"/>
  <c r="BC89" i="82"/>
  <c r="BD9" i="82"/>
  <c r="BC22" i="82"/>
  <c r="BB35" i="82"/>
  <c r="BC19" i="82"/>
  <c r="BB32" i="82"/>
  <c r="BF9" i="82"/>
  <c r="BE22" i="82"/>
  <c r="BD35" i="82"/>
  <c r="BC21" i="82"/>
  <c r="BB34" i="82"/>
  <c r="BF16" i="82"/>
  <c r="BE29" i="82"/>
  <c r="BD42" i="82"/>
  <c r="BC55" i="82"/>
  <c r="BB68" i="82"/>
  <c r="BF80" i="82"/>
  <c r="BE93" i="82"/>
  <c r="BD106" i="82"/>
  <c r="BC119" i="82"/>
  <c r="BB132" i="82"/>
  <c r="BF144" i="82"/>
  <c r="BE157" i="82"/>
  <c r="BB23" i="82"/>
  <c r="BD56" i="82"/>
  <c r="BB77" i="82"/>
  <c r="BE97" i="82"/>
  <c r="BC115" i="82"/>
  <c r="BD132" i="82"/>
  <c r="BC149" i="82"/>
  <c r="BD166" i="82"/>
  <c r="BE51" i="82"/>
  <c r="BC72" i="82"/>
  <c r="BF92" i="82"/>
  <c r="BB111" i="82"/>
  <c r="BF51" i="82"/>
  <c r="BD72" i="82"/>
  <c r="BB93" i="82"/>
  <c r="BD21" i="82"/>
  <c r="BC56" i="82"/>
  <c r="BF76" i="82"/>
  <c r="BD97" i="82"/>
  <c r="BB115" i="82"/>
  <c r="BF131" i="82"/>
  <c r="BB149" i="82"/>
  <c r="BC166" i="82"/>
  <c r="BD70" i="82"/>
  <c r="BD109" i="82"/>
  <c r="BF132" i="82"/>
  <c r="BC155" i="82"/>
  <c r="BB50" i="82"/>
  <c r="BC91" i="82"/>
  <c r="BF121" i="82"/>
  <c r="BC144" i="82"/>
  <c r="BB167" i="82"/>
  <c r="BF70" i="82"/>
  <c r="BC110" i="82"/>
  <c r="BC133" i="82"/>
  <c r="BD156" i="82"/>
  <c r="BB51" i="82"/>
  <c r="BE91" i="82"/>
  <c r="BC122" i="82"/>
  <c r="BD145" i="82"/>
  <c r="BF167" i="82"/>
  <c r="BE72" i="82"/>
  <c r="BE111" i="82"/>
  <c r="BB134" i="82"/>
  <c r="BF156" i="82"/>
  <c r="BF57" i="82"/>
  <c r="BB99" i="82"/>
  <c r="BC126" i="82"/>
  <c r="BE148" i="82"/>
  <c r="BB43" i="82"/>
  <c r="BF83" i="82"/>
  <c r="BC118" i="82"/>
  <c r="BB141" i="82"/>
  <c r="BD163" i="82"/>
  <c r="BB118" i="82"/>
  <c r="BE88" i="82"/>
  <c r="BB58" i="82"/>
  <c r="BC157" i="82"/>
  <c r="BC8" i="82"/>
  <c r="BC20" i="82"/>
  <c r="BD71" i="82"/>
  <c r="BB97" i="82"/>
  <c r="BB161" i="82"/>
  <c r="BD52" i="82"/>
  <c r="BB11" i="82"/>
  <c r="BE33" i="82"/>
  <c r="BF22" i="82"/>
  <c r="BB44" i="82"/>
  <c r="BC95" i="82"/>
  <c r="BD146" i="82"/>
  <c r="BF99" i="82"/>
  <c r="BF11" i="82"/>
  <c r="BD13" i="82"/>
  <c r="BC34" i="82"/>
  <c r="BC134" i="82"/>
  <c r="BD112" i="82"/>
  <c r="BE124" i="82"/>
  <c r="BE113" i="82"/>
  <c r="BB125" i="82"/>
  <c r="BB114" i="82"/>
  <c r="BE128" i="82"/>
  <c r="BF143" i="82"/>
  <c r="BB8" i="82"/>
  <c r="BF21" i="82"/>
  <c r="BF85" i="82"/>
  <c r="BF149" i="82"/>
  <c r="BE10" i="82"/>
  <c r="BD23" i="82"/>
  <c r="BC36" i="82"/>
  <c r="BB49" i="82"/>
  <c r="BF61" i="82"/>
  <c r="BE74" i="82"/>
  <c r="BD87" i="82"/>
  <c r="BC100" i="82"/>
  <c r="BB113" i="82"/>
  <c r="BF125" i="82"/>
  <c r="BE138" i="82"/>
  <c r="BD151" i="82"/>
  <c r="BC164" i="82"/>
  <c r="BC17" i="82"/>
  <c r="BB30" i="82"/>
  <c r="BF42" i="82"/>
  <c r="BE55" i="82"/>
  <c r="BD68" i="82"/>
  <c r="BC81" i="82"/>
  <c r="BB94" i="82"/>
  <c r="BC14" i="82"/>
  <c r="BB27" i="82"/>
  <c r="BC11" i="82"/>
  <c r="BB24" i="82"/>
  <c r="BF36" i="82"/>
  <c r="BE14" i="82"/>
  <c r="BD27" i="82"/>
  <c r="BC13" i="82"/>
  <c r="BB26" i="82"/>
  <c r="BF38" i="82"/>
  <c r="BE21" i="82"/>
  <c r="BD34" i="82"/>
  <c r="BC47" i="82"/>
  <c r="BB60" i="82"/>
  <c r="BF72" i="82"/>
  <c r="BE85" i="82"/>
  <c r="BD98" i="82"/>
  <c r="BC111" i="82"/>
  <c r="BB124" i="82"/>
  <c r="BF136" i="82"/>
  <c r="BE149" i="82"/>
  <c r="BD162" i="82"/>
  <c r="BE43" i="82"/>
  <c r="BC64" i="82"/>
  <c r="BF84" i="82"/>
  <c r="BD104" i="82"/>
  <c r="BE121" i="82"/>
  <c r="BF138" i="82"/>
  <c r="BE155" i="82"/>
  <c r="BB37" i="82"/>
  <c r="BD59" i="82"/>
  <c r="BB80" i="82"/>
  <c r="BE100" i="82"/>
  <c r="BD37" i="82"/>
  <c r="BE59" i="82"/>
  <c r="BC80" i="82"/>
  <c r="BF100" i="82"/>
  <c r="BD43" i="82"/>
  <c r="BB64" i="82"/>
  <c r="BE84" i="82"/>
  <c r="BC104" i="82"/>
  <c r="BD121" i="82"/>
  <c r="BC138" i="82"/>
  <c r="BD155" i="82"/>
  <c r="BF44" i="82"/>
  <c r="BD85" i="82"/>
  <c r="BD118" i="82"/>
  <c r="BC141" i="82"/>
  <c r="BE163" i="82"/>
  <c r="BE65" i="82"/>
  <c r="BE105" i="82"/>
  <c r="BC130" i="82"/>
  <c r="BE152" i="82"/>
  <c r="BC45" i="82"/>
  <c r="BD86" i="82"/>
  <c r="BF118" i="82"/>
  <c r="BB142" i="82"/>
  <c r="BF164" i="82"/>
  <c r="BB66" i="82"/>
  <c r="BB106" i="82"/>
  <c r="BB131" i="82"/>
  <c r="BF153" i="82"/>
  <c r="BB47" i="82"/>
  <c r="BC88" i="82"/>
  <c r="BB120" i="82"/>
  <c r="BD142" i="82"/>
  <c r="BC165" i="82"/>
  <c r="BD73" i="82"/>
  <c r="BF111" i="82"/>
  <c r="BE134" i="82"/>
  <c r="BB157" i="82"/>
  <c r="BC58" i="82"/>
  <c r="BD99" i="82"/>
  <c r="BE126" i="82"/>
  <c r="BD149" i="82"/>
  <c r="BE78" i="82"/>
  <c r="BD126" i="82"/>
  <c r="BB166" i="82"/>
  <c r="BC129" i="82"/>
  <c r="BB53" i="82"/>
  <c r="AE6" i="76"/>
  <c r="BB110" i="82"/>
  <c r="BD110" i="82"/>
  <c r="BE156" i="82"/>
  <c r="BC93" i="82"/>
  <c r="BE145" i="82"/>
  <c r="BD78" i="82"/>
  <c r="BD137" i="82"/>
  <c r="BF63" i="82"/>
  <c r="BD129" i="82"/>
  <c r="BF114" i="82"/>
  <c r="BB146" i="82"/>
  <c r="BC99" i="82"/>
  <c r="BF35" i="82"/>
  <c r="BB117" i="82"/>
  <c r="BB136" i="82"/>
  <c r="BC137" i="82"/>
  <c r="BF151" i="82"/>
  <c r="BC163" i="82"/>
  <c r="BC60" i="82"/>
  <c r="BC124" i="82"/>
  <c r="BD28" i="82"/>
  <c r="BF66" i="82"/>
  <c r="BB13" i="82"/>
  <c r="BD58" i="82"/>
  <c r="BF160" i="82"/>
  <c r="BE24" i="82"/>
  <c r="BC40" i="82"/>
  <c r="BD80" i="82"/>
  <c r="BB39" i="82"/>
  <c r="BE150" i="82"/>
  <c r="BD131" i="82"/>
  <c r="BE143" i="82"/>
  <c r="BE79" i="82"/>
  <c r="BF25" i="82"/>
  <c r="BC71" i="82"/>
  <c r="BD40" i="82"/>
  <c r="BE56" i="82"/>
  <c r="BC61" i="82"/>
  <c r="BE115" i="82"/>
  <c r="BD81" i="82"/>
  <c r="BF41" i="82"/>
  <c r="BC154" i="82"/>
  <c r="BF103" i="82"/>
  <c r="BD57" i="82"/>
  <c r="BB61" i="82"/>
  <c r="BD92" i="82"/>
  <c r="BE11" i="82"/>
  <c r="BB84" i="82"/>
  <c r="BD61" i="82"/>
  <c r="BC77" i="82"/>
  <c r="BF81" i="82"/>
  <c r="BB138" i="82"/>
  <c r="BD116" i="82"/>
  <c r="BC83" i="82"/>
  <c r="BC53" i="82"/>
  <c r="BD140" i="82"/>
  <c r="BF116" i="82"/>
  <c r="AD6" i="76"/>
  <c r="BE109" i="82"/>
  <c r="BE60" i="82"/>
  <c r="BE139" i="82"/>
  <c r="BE9" i="82"/>
  <c r="BD122" i="82"/>
  <c r="BC136" i="82"/>
  <c r="BF162" i="82"/>
  <c r="BE12" i="82"/>
  <c r="BD24" i="82"/>
  <c r="BF96" i="82"/>
  <c r="BB82" i="82"/>
  <c r="BF97" i="82"/>
  <c r="BC102" i="82"/>
  <c r="BC161" i="82"/>
  <c r="BC139" i="82"/>
  <c r="BD94" i="82"/>
  <c r="BD25" i="82"/>
  <c r="BC37" i="82"/>
  <c r="BD102" i="82"/>
  <c r="BC26" i="82"/>
  <c r="BB119" i="82"/>
  <c r="BE161" i="82"/>
  <c r="BF123" i="82"/>
  <c r="BB20" i="82"/>
  <c r="BE119" i="82"/>
  <c r="BC101" i="82"/>
  <c r="BC146" i="82"/>
  <c r="BD22" i="82"/>
  <c r="BF32" i="82"/>
  <c r="BC135" i="82"/>
  <c r="BD136" i="82"/>
  <c r="BD77" i="82"/>
  <c r="BD153" i="82"/>
  <c r="BB127" i="82"/>
  <c r="BB102" i="82"/>
  <c r="BF67" i="82"/>
  <c r="BB31" i="82"/>
  <c r="BB54" i="82"/>
  <c r="BC35" i="82"/>
  <c r="BE45" i="82"/>
  <c r="BB148" i="82"/>
  <c r="BE153" i="82"/>
  <c r="BB98" i="82"/>
  <c r="BC38" i="82"/>
  <c r="BC150" i="82"/>
  <c r="BC128" i="82"/>
  <c r="BE107" i="82"/>
  <c r="BC94" i="82"/>
  <c r="K115" i="81"/>
  <c r="I60" i="78"/>
  <c r="K29" i="81"/>
  <c r="I41" i="78"/>
  <c r="I32" i="78"/>
  <c r="I154" i="78"/>
  <c r="K25" i="81"/>
  <c r="K144" i="81"/>
  <c r="K79" i="81"/>
  <c r="I86" i="78"/>
  <c r="I16" i="78"/>
  <c r="I19" i="78"/>
  <c r="K148" i="81"/>
  <c r="I42" i="78"/>
  <c r="K24" i="81"/>
  <c r="K155" i="81"/>
  <c r="K78" i="81"/>
  <c r="K119" i="81"/>
  <c r="K159" i="81"/>
  <c r="K102" i="81"/>
  <c r="K145" i="81"/>
  <c r="K47" i="81"/>
  <c r="K130" i="81"/>
  <c r="K142" i="81"/>
  <c r="I70" i="78"/>
  <c r="I139" i="78"/>
  <c r="I143" i="78"/>
  <c r="K44" i="81"/>
  <c r="I148" i="78"/>
  <c r="I31" i="78"/>
  <c r="K46" i="81"/>
  <c r="I82" i="78"/>
  <c r="I132" i="78"/>
  <c r="K66" i="81"/>
  <c r="K116" i="81"/>
  <c r="I27" i="78"/>
  <c r="I155" i="78"/>
  <c r="K77" i="81"/>
  <c r="I46" i="78"/>
  <c r="I156" i="78"/>
  <c r="I53" i="78"/>
  <c r="K56" i="81"/>
  <c r="I135" i="78"/>
  <c r="I85" i="78"/>
  <c r="K110" i="81"/>
  <c r="I108" i="78"/>
  <c r="I95" i="78"/>
  <c r="I59" i="78"/>
  <c r="I90" i="78"/>
  <c r="I147" i="78"/>
  <c r="I62" i="78"/>
  <c r="K15" i="81"/>
  <c r="K17" i="81"/>
  <c r="K6" i="81"/>
  <c r="K18" i="81"/>
  <c r="I80" i="78"/>
  <c r="I101" i="78"/>
  <c r="I30" i="78"/>
  <c r="K83" i="81"/>
  <c r="K76" i="81"/>
  <c r="I98" i="78"/>
  <c r="I116" i="78"/>
  <c r="I157" i="78"/>
  <c r="I99" i="78"/>
  <c r="K34" i="81"/>
  <c r="K35" i="81"/>
  <c r="K39" i="81"/>
  <c r="I111" i="78"/>
  <c r="I93" i="78"/>
  <c r="I66" i="78"/>
  <c r="K64" i="81"/>
  <c r="I28" i="78"/>
  <c r="I106" i="78"/>
  <c r="I136" i="78"/>
  <c r="K22" i="81"/>
  <c r="K26" i="81"/>
  <c r="K96" i="81"/>
  <c r="K53" i="81"/>
  <c r="K87" i="81"/>
  <c r="I129" i="78"/>
  <c r="I54" i="78"/>
  <c r="I141" i="78"/>
  <c r="I107" i="78"/>
  <c r="K154" i="81"/>
  <c r="I76" i="78"/>
  <c r="I162" i="78"/>
  <c r="K33" i="81"/>
  <c r="K108" i="81"/>
  <c r="K40" i="81"/>
  <c r="I44" i="78"/>
  <c r="I47" i="78"/>
  <c r="I140" i="78"/>
  <c r="K149" i="81"/>
  <c r="I21" i="78"/>
  <c r="K11" i="81"/>
  <c r="K51" i="81"/>
  <c r="K126" i="81"/>
  <c r="K63" i="81"/>
  <c r="K42" i="81"/>
  <c r="K150" i="81"/>
  <c r="K153" i="81"/>
  <c r="K95" i="81"/>
  <c r="K114" i="81"/>
  <c r="K147" i="81"/>
  <c r="I118" i="78"/>
  <c r="I26" i="78"/>
  <c r="I89" i="78"/>
  <c r="K140" i="81"/>
  <c r="I15" i="78"/>
  <c r="I126" i="78"/>
  <c r="K98" i="81"/>
  <c r="I130" i="78"/>
  <c r="I50" i="78"/>
  <c r="K101" i="81"/>
  <c r="K161" i="81"/>
  <c r="I75" i="78"/>
  <c r="K129" i="81"/>
  <c r="I94" i="78"/>
  <c r="I104" i="78"/>
  <c r="I35" i="78"/>
  <c r="I10" i="78"/>
  <c r="I51" i="78"/>
  <c r="K9" i="81"/>
  <c r="K31" i="81"/>
  <c r="K81" i="81"/>
  <c r="K45" i="81"/>
  <c r="I37" i="78"/>
  <c r="I91" i="78"/>
  <c r="I144" i="78"/>
  <c r="I161" i="78"/>
  <c r="I113" i="78"/>
  <c r="K135" i="81"/>
  <c r="I43" i="78"/>
  <c r="I134" i="78"/>
  <c r="K7" i="81"/>
  <c r="K60" i="81"/>
  <c r="K57" i="81"/>
  <c r="K73" i="81"/>
  <c r="I163" i="78"/>
  <c r="I83" i="78"/>
  <c r="K74" i="81"/>
  <c r="I114" i="78"/>
  <c r="I57" i="78"/>
  <c r="K67" i="81"/>
  <c r="I149" i="78"/>
  <c r="K28" i="81"/>
  <c r="K151" i="81"/>
  <c r="K52" i="81"/>
  <c r="K100" i="81"/>
  <c r="I36" i="78"/>
  <c r="I20" i="78"/>
  <c r="I124" i="78"/>
  <c r="I49" i="78"/>
  <c r="K21" i="81"/>
  <c r="K99" i="81"/>
  <c r="K41" i="81"/>
  <c r="K111" i="81"/>
  <c r="K90" i="81"/>
  <c r="K65" i="81"/>
  <c r="K88" i="81"/>
  <c r="K143" i="81"/>
  <c r="K137" i="81"/>
  <c r="K38" i="81"/>
  <c r="I33" i="78"/>
  <c r="I122" i="78"/>
  <c r="I5" i="78"/>
  <c r="K136" i="81"/>
  <c r="I63" i="78"/>
  <c r="I8" i="78"/>
  <c r="K58" i="81"/>
  <c r="I45" i="78"/>
  <c r="I68" i="78"/>
  <c r="K125" i="81"/>
  <c r="I18" i="78"/>
  <c r="I123" i="78"/>
  <c r="I55" i="78"/>
  <c r="K121" i="81"/>
  <c r="I142" i="78"/>
  <c r="I74" i="78"/>
  <c r="I25" i="78"/>
  <c r="I78" i="78"/>
  <c r="I158" i="78"/>
  <c r="K131" i="81"/>
  <c r="K80" i="81"/>
  <c r="I58" i="78"/>
  <c r="I133" i="78"/>
  <c r="I17" i="78"/>
  <c r="K112" i="81"/>
  <c r="I109" i="78"/>
  <c r="I13" i="78"/>
  <c r="K36" i="81"/>
  <c r="K8" i="81"/>
  <c r="K27" i="81"/>
  <c r="K30" i="81"/>
  <c r="K48" i="81"/>
  <c r="K43" i="81"/>
  <c r="K89" i="81"/>
  <c r="K55" i="81"/>
  <c r="K138" i="81"/>
  <c r="K113" i="81"/>
  <c r="K50" i="81"/>
  <c r="K5" i="81"/>
  <c r="I81" i="78"/>
  <c r="I151" i="78"/>
  <c r="I6" i="78"/>
  <c r="K70" i="81"/>
  <c r="K69" i="81"/>
  <c r="I11" i="78"/>
  <c r="I9" i="78"/>
  <c r="I121" i="78"/>
  <c r="K75" i="81"/>
  <c r="I88" i="78"/>
  <c r="K16" i="81"/>
  <c r="K91" i="81"/>
  <c r="K103" i="81"/>
  <c r="K134" i="81"/>
  <c r="I24" i="78"/>
  <c r="K133" i="81"/>
  <c r="I145" i="78"/>
  <c r="K61" i="81"/>
  <c r="I152" i="78"/>
  <c r="K128" i="81"/>
  <c r="K62" i="81"/>
  <c r="K139" i="81"/>
  <c r="K105" i="81"/>
  <c r="I23" i="78"/>
  <c r="I159" i="78"/>
  <c r="K157" i="81"/>
  <c r="I105" i="78"/>
  <c r="I131" i="78"/>
  <c r="I7" i="78"/>
  <c r="K59" i="81"/>
  <c r="K118" i="81"/>
  <c r="K156" i="81"/>
  <c r="K68" i="81"/>
  <c r="K120" i="81"/>
  <c r="K49" i="81"/>
  <c r="K84" i="81"/>
  <c r="K127" i="81"/>
  <c r="K122" i="81"/>
  <c r="I120" i="78"/>
  <c r="I119" i="78"/>
  <c r="I67" i="78"/>
  <c r="K163" i="81"/>
  <c r="I52" i="78"/>
  <c r="I77" i="78"/>
  <c r="K123" i="81"/>
  <c r="I84" i="78"/>
  <c r="I138" i="78"/>
  <c r="I150" i="78"/>
  <c r="K86" i="81"/>
  <c r="I64" i="78"/>
  <c r="I14" i="78"/>
  <c r="I92" i="78"/>
  <c r="I48" i="78"/>
  <c r="I153" i="78"/>
  <c r="I115" i="78"/>
  <c r="K93" i="81"/>
  <c r="I39" i="78"/>
  <c r="I160" i="78"/>
  <c r="K152" i="81"/>
  <c r="I12" i="78"/>
  <c r="I69" i="78"/>
  <c r="I125" i="78"/>
  <c r="K109" i="81"/>
  <c r="K117" i="81"/>
  <c r="I127" i="78"/>
  <c r="K20" i="81"/>
  <c r="K37" i="81"/>
  <c r="K14" i="81"/>
  <c r="K10" i="81"/>
  <c r="K107" i="81"/>
  <c r="K141" i="81"/>
  <c r="K71" i="81"/>
  <c r="K146" i="81"/>
  <c r="K54" i="81"/>
  <c r="K97" i="81"/>
  <c r="K132" i="81"/>
  <c r="K82" i="81"/>
  <c r="K106" i="81"/>
  <c r="I22" i="78"/>
  <c r="I65" i="78"/>
  <c r="I73" i="78"/>
  <c r="K162" i="81"/>
  <c r="I100" i="78"/>
  <c r="I56" i="78"/>
  <c r="I34" i="78"/>
  <c r="I164" i="78"/>
  <c r="I97" i="78"/>
  <c r="K94" i="81"/>
  <c r="I112" i="78"/>
  <c r="I110" i="78"/>
  <c r="I61" i="78"/>
  <c r="I96" i="78"/>
  <c r="I71" i="78"/>
  <c r="I146" i="78"/>
  <c r="K85" i="81"/>
  <c r="I87" i="78"/>
  <c r="I79" i="78"/>
  <c r="K104" i="81"/>
  <c r="I117" i="78"/>
  <c r="I137" i="78"/>
  <c r="K124" i="81"/>
  <c r="K158" i="81"/>
  <c r="K92" i="81"/>
  <c r="K32" i="81"/>
  <c r="K13" i="81"/>
  <c r="K19" i="81"/>
  <c r="I128" i="78"/>
  <c r="I38" i="78"/>
  <c r="I40" i="78"/>
  <c r="K12" i="81"/>
  <c r="K72" i="81"/>
  <c r="I72" i="78"/>
  <c r="I102" i="78"/>
  <c r="I29" i="78"/>
  <c r="K160" i="81"/>
  <c r="K164" i="81"/>
  <c r="I103" i="78"/>
  <c r="K23" i="81"/>
  <c r="S14" i="78" l="1"/>
  <c r="S15" i="78"/>
  <c r="S16" i="78"/>
  <c r="S17" i="78"/>
  <c r="S18" i="78"/>
  <c r="S19" i="78"/>
  <c r="AE104" i="74" l="1"/>
  <c r="AF104" i="74"/>
  <c r="AG104" i="74"/>
  <c r="AH104" i="74"/>
  <c r="AI104" i="74"/>
  <c r="AE105" i="74"/>
  <c r="AF105" i="74"/>
  <c r="AG105" i="74"/>
  <c r="AH105" i="74"/>
  <c r="AI105" i="74"/>
  <c r="AE106" i="74"/>
  <c r="AF106" i="74"/>
  <c r="AG106" i="74"/>
  <c r="AH106" i="74"/>
  <c r="AI106" i="74"/>
  <c r="AE107" i="74"/>
  <c r="AF107" i="74"/>
  <c r="AG107" i="74"/>
  <c r="AH107" i="74"/>
  <c r="AI107" i="74"/>
  <c r="AE108" i="74"/>
  <c r="AF108" i="74"/>
  <c r="AG108" i="74"/>
  <c r="AH108" i="74"/>
  <c r="AI108" i="74"/>
  <c r="AE109" i="74"/>
  <c r="AF109" i="74"/>
  <c r="AG109" i="74"/>
  <c r="AH109" i="74"/>
  <c r="AI109" i="74"/>
  <c r="AE110" i="74"/>
  <c r="AF110" i="74"/>
  <c r="AG110" i="74"/>
  <c r="AH110" i="74"/>
  <c r="AI110" i="74"/>
  <c r="AE111" i="74"/>
  <c r="AF111" i="74"/>
  <c r="AG111" i="74"/>
  <c r="AH111" i="74"/>
  <c r="AI111" i="74"/>
  <c r="AE112" i="74"/>
  <c r="AF112" i="74"/>
  <c r="AG112" i="74"/>
  <c r="AH112" i="74"/>
  <c r="AI112" i="74"/>
  <c r="AE113" i="74"/>
  <c r="AF113" i="74"/>
  <c r="AG113" i="74"/>
  <c r="AH113" i="74"/>
  <c r="AI113" i="74"/>
  <c r="AE114" i="74"/>
  <c r="AF114" i="74"/>
  <c r="AG114" i="74"/>
  <c r="AH114" i="74"/>
  <c r="AI114" i="74"/>
  <c r="AE115" i="74"/>
  <c r="AF115" i="74"/>
  <c r="AG115" i="74"/>
  <c r="AH115" i="74"/>
  <c r="AI115" i="74"/>
  <c r="AE116" i="74"/>
  <c r="AF116" i="74"/>
  <c r="AG116" i="74"/>
  <c r="AH116" i="74"/>
  <c r="AI116" i="74"/>
  <c r="AE117" i="74"/>
  <c r="AF117" i="74"/>
  <c r="AG117" i="74"/>
  <c r="AH117" i="74"/>
  <c r="AI117" i="74"/>
  <c r="AE118" i="74"/>
  <c r="AF118" i="74"/>
  <c r="AG118" i="74"/>
  <c r="AH118" i="74"/>
  <c r="AI118" i="74"/>
  <c r="AE119" i="74"/>
  <c r="AF119" i="74"/>
  <c r="AG119" i="74"/>
  <c r="AH119" i="74"/>
  <c r="AI119" i="74"/>
  <c r="AE120" i="74"/>
  <c r="AF120" i="74"/>
  <c r="AG120" i="74"/>
  <c r="AH120" i="74"/>
  <c r="AI120" i="74"/>
  <c r="AE121" i="74"/>
  <c r="AF121" i="74"/>
  <c r="AG121" i="74"/>
  <c r="AH121" i="74"/>
  <c r="AI121" i="74"/>
  <c r="AE122" i="74"/>
  <c r="AF122" i="74"/>
  <c r="AG122" i="74"/>
  <c r="AH122" i="74"/>
  <c r="AI122" i="74"/>
  <c r="AE123" i="74"/>
  <c r="AF123" i="74"/>
  <c r="AG123" i="74"/>
  <c r="AH123" i="74"/>
  <c r="AI123" i="74"/>
  <c r="AE124" i="74"/>
  <c r="AF124" i="74"/>
  <c r="AG124" i="74"/>
  <c r="AH124" i="74"/>
  <c r="AI124" i="74"/>
  <c r="AE125" i="74"/>
  <c r="AF125" i="74"/>
  <c r="AG125" i="74"/>
  <c r="AH125" i="74"/>
  <c r="AI125" i="74"/>
  <c r="AE126" i="74"/>
  <c r="AF126" i="74"/>
  <c r="AG126" i="74"/>
  <c r="AH126" i="74"/>
  <c r="AI126" i="74"/>
  <c r="AE127" i="74"/>
  <c r="AF127" i="74"/>
  <c r="AG127" i="74"/>
  <c r="AH127" i="74"/>
  <c r="AI127" i="74"/>
  <c r="AE128" i="74"/>
  <c r="AF128" i="74"/>
  <c r="AG128" i="74"/>
  <c r="AH128" i="74"/>
  <c r="AI128" i="74"/>
  <c r="AE129" i="74"/>
  <c r="AF129" i="74"/>
  <c r="AG129" i="74"/>
  <c r="AH129" i="74"/>
  <c r="AI129" i="74"/>
  <c r="AE130" i="74"/>
  <c r="AF130" i="74"/>
  <c r="AG130" i="74"/>
  <c r="AH130" i="74"/>
  <c r="AI130" i="74"/>
  <c r="AE131" i="74"/>
  <c r="AF131" i="74"/>
  <c r="AG131" i="74"/>
  <c r="AH131" i="74"/>
  <c r="AI131" i="74"/>
  <c r="AE132" i="74"/>
  <c r="AF132" i="74"/>
  <c r="AG132" i="74"/>
  <c r="AH132" i="74"/>
  <c r="AI132" i="74"/>
  <c r="AE133" i="74"/>
  <c r="AF133" i="74"/>
  <c r="AG133" i="74"/>
  <c r="AH133" i="74"/>
  <c r="AI133" i="74"/>
  <c r="AE134" i="74"/>
  <c r="AF134" i="74"/>
  <c r="AG134" i="74"/>
  <c r="AH134" i="74"/>
  <c r="AI134" i="74"/>
  <c r="AE135" i="74"/>
  <c r="AF135" i="74"/>
  <c r="AG135" i="74"/>
  <c r="AH135" i="74"/>
  <c r="AI135" i="74"/>
  <c r="AE136" i="74"/>
  <c r="AF136" i="74"/>
  <c r="AG136" i="74"/>
  <c r="AH136" i="74"/>
  <c r="AI136" i="74"/>
  <c r="AE137" i="74"/>
  <c r="AF137" i="74"/>
  <c r="AG137" i="74"/>
  <c r="AH137" i="74"/>
  <c r="AI137" i="74"/>
  <c r="AE138" i="74"/>
  <c r="AF138" i="74"/>
  <c r="AG138" i="74"/>
  <c r="AH138" i="74"/>
  <c r="AI138" i="74"/>
  <c r="AE139" i="74"/>
  <c r="AF139" i="74"/>
  <c r="AG139" i="74"/>
  <c r="AH139" i="74"/>
  <c r="AI139" i="74"/>
  <c r="AE140" i="74"/>
  <c r="AF140" i="74"/>
  <c r="AG140" i="74"/>
  <c r="AH140" i="74"/>
  <c r="AI140" i="74"/>
  <c r="AE141" i="74"/>
  <c r="AF141" i="74"/>
  <c r="AG141" i="74"/>
  <c r="AH141" i="74"/>
  <c r="AI141" i="74"/>
  <c r="AE142" i="74"/>
  <c r="AF142" i="74"/>
  <c r="AG142" i="74"/>
  <c r="AH142" i="74"/>
  <c r="AI142" i="74"/>
  <c r="AE143" i="74"/>
  <c r="AF143" i="74"/>
  <c r="AG143" i="74"/>
  <c r="AH143" i="74"/>
  <c r="AI143" i="74"/>
  <c r="AE144" i="74"/>
  <c r="AF144" i="74"/>
  <c r="AG144" i="74"/>
  <c r="AH144" i="74"/>
  <c r="AI144" i="74"/>
  <c r="AE145" i="74"/>
  <c r="AF145" i="74"/>
  <c r="AG145" i="74"/>
  <c r="AH145" i="74"/>
  <c r="AI145" i="74"/>
  <c r="AE146" i="74"/>
  <c r="AF146" i="74"/>
  <c r="AG146" i="74"/>
  <c r="AH146" i="74"/>
  <c r="AI146" i="74"/>
  <c r="AE147" i="74"/>
  <c r="AF147" i="74"/>
  <c r="AG147" i="74"/>
  <c r="AH147" i="74"/>
  <c r="AI147" i="74"/>
  <c r="AE148" i="74"/>
  <c r="AF148" i="74"/>
  <c r="AG148" i="74"/>
  <c r="AH148" i="74"/>
  <c r="AI148" i="74"/>
  <c r="AE149" i="74"/>
  <c r="AF149" i="74"/>
  <c r="AG149" i="74"/>
  <c r="AH149" i="74"/>
  <c r="AI149" i="74"/>
  <c r="AE150" i="74"/>
  <c r="AF150" i="74"/>
  <c r="AG150" i="74"/>
  <c r="AH150" i="74"/>
  <c r="AI150" i="74"/>
  <c r="AE151" i="74"/>
  <c r="AF151" i="74"/>
  <c r="AG151" i="74"/>
  <c r="AH151" i="74"/>
  <c r="AI151" i="74"/>
  <c r="AE152" i="74"/>
  <c r="AF152" i="74"/>
  <c r="AG152" i="74"/>
  <c r="AH152" i="74"/>
  <c r="AI152" i="74"/>
  <c r="AE153" i="74"/>
  <c r="AF153" i="74"/>
  <c r="AG153" i="74"/>
  <c r="AH153" i="74"/>
  <c r="AI153" i="74"/>
  <c r="AE154" i="74"/>
  <c r="AF154" i="74"/>
  <c r="AG154" i="74"/>
  <c r="AH154" i="74"/>
  <c r="AI154" i="74"/>
  <c r="AE155" i="74"/>
  <c r="AF155" i="74"/>
  <c r="AG155" i="74"/>
  <c r="AH155" i="74"/>
  <c r="AI155" i="74"/>
  <c r="AE156" i="74"/>
  <c r="AF156" i="74"/>
  <c r="AG156" i="74"/>
  <c r="AH156" i="74"/>
  <c r="AI156" i="74"/>
  <c r="AE157" i="74"/>
  <c r="AF157" i="74"/>
  <c r="AG157" i="74"/>
  <c r="AH157" i="74"/>
  <c r="AI157" i="74"/>
  <c r="AE158" i="74"/>
  <c r="AF158" i="74"/>
  <c r="AG158" i="74"/>
  <c r="AH158" i="74"/>
  <c r="AI158" i="74"/>
  <c r="AE159" i="74"/>
  <c r="AF159" i="74"/>
  <c r="AG159" i="74"/>
  <c r="AH159" i="74"/>
  <c r="AI159" i="74"/>
  <c r="AE160" i="74"/>
  <c r="AF160" i="74"/>
  <c r="AG160" i="74"/>
  <c r="AH160" i="74"/>
  <c r="AI160" i="74"/>
  <c r="AE161" i="74"/>
  <c r="AF161" i="74"/>
  <c r="AG161" i="74"/>
  <c r="AH161" i="74"/>
  <c r="AI161" i="74"/>
  <c r="AE162" i="74"/>
  <c r="AF162" i="74"/>
  <c r="AG162" i="74"/>
  <c r="AH162" i="74"/>
  <c r="AI162" i="74"/>
  <c r="AE163" i="74"/>
  <c r="AF163" i="74"/>
  <c r="AG163" i="74"/>
  <c r="AH163" i="74"/>
  <c r="AI163" i="74"/>
  <c r="Z83" i="65"/>
  <c r="AA83" i="65"/>
  <c r="AB83" i="65"/>
  <c r="AC83" i="65"/>
  <c r="AD83" i="65"/>
  <c r="AE83" i="65"/>
  <c r="AG83" i="65"/>
  <c r="AH83" i="65"/>
  <c r="AI83" i="65"/>
  <c r="AJ83" i="65"/>
  <c r="AK83" i="65"/>
  <c r="AL83" i="65"/>
  <c r="Z76" i="65"/>
  <c r="AA76" i="65"/>
  <c r="AB76" i="65"/>
  <c r="AC76" i="65"/>
  <c r="AD76" i="65"/>
  <c r="AE76" i="65"/>
  <c r="AG76" i="65"/>
  <c r="AH76" i="65"/>
  <c r="AI76" i="65"/>
  <c r="AJ76" i="65"/>
  <c r="AK76" i="65"/>
  <c r="AL76" i="65"/>
  <c r="Z77" i="65"/>
  <c r="AA77" i="65"/>
  <c r="AB77" i="65"/>
  <c r="AC77" i="65"/>
  <c r="AD77" i="65"/>
  <c r="AE77" i="65"/>
  <c r="AG77" i="65"/>
  <c r="AH77" i="65"/>
  <c r="AI77" i="65"/>
  <c r="AJ77" i="65"/>
  <c r="AK77" i="65"/>
  <c r="AL77" i="65"/>
  <c r="Z78" i="65"/>
  <c r="AA78" i="65"/>
  <c r="AB78" i="65"/>
  <c r="AC78" i="65"/>
  <c r="AD78" i="65"/>
  <c r="AE78" i="65"/>
  <c r="AG78" i="65"/>
  <c r="AH78" i="65"/>
  <c r="AI78" i="65"/>
  <c r="AJ78" i="65"/>
  <c r="AK78" i="65"/>
  <c r="AL78" i="65"/>
  <c r="Z79" i="65"/>
  <c r="AA79" i="65"/>
  <c r="AB79" i="65"/>
  <c r="AC79" i="65"/>
  <c r="AD79" i="65"/>
  <c r="AE79" i="65"/>
  <c r="AG79" i="65"/>
  <c r="AH79" i="65"/>
  <c r="AI79" i="65"/>
  <c r="AJ79" i="65"/>
  <c r="AK79" i="65"/>
  <c r="AL79" i="65"/>
  <c r="Z80" i="65"/>
  <c r="AA80" i="65"/>
  <c r="AB80" i="65"/>
  <c r="AC80" i="65"/>
  <c r="AD80" i="65"/>
  <c r="AE80" i="65"/>
  <c r="AG80" i="65"/>
  <c r="AH80" i="65"/>
  <c r="AI80" i="65"/>
  <c r="AJ80" i="65"/>
  <c r="AK80" i="65"/>
  <c r="AL80" i="65"/>
  <c r="Z81" i="65"/>
  <c r="AA81" i="65"/>
  <c r="AB81" i="65"/>
  <c r="AC81" i="65"/>
  <c r="AD81" i="65"/>
  <c r="AE81" i="65"/>
  <c r="AG81" i="65"/>
  <c r="AH81" i="65"/>
  <c r="AI81" i="65"/>
  <c r="AJ81" i="65"/>
  <c r="AK81" i="65"/>
  <c r="AL81" i="65"/>
  <c r="Z82" i="65"/>
  <c r="AA82" i="65"/>
  <c r="AB82" i="65"/>
  <c r="AC82" i="65"/>
  <c r="AD82" i="65"/>
  <c r="AE82" i="65"/>
  <c r="AG82" i="65"/>
  <c r="AH82" i="65"/>
  <c r="AI82" i="65"/>
  <c r="AJ82" i="65"/>
  <c r="AK82" i="65"/>
  <c r="AL82" i="65"/>
  <c r="Z54" i="65"/>
  <c r="AA54" i="65"/>
  <c r="AB54" i="65"/>
  <c r="AC54" i="65"/>
  <c r="AD54" i="65"/>
  <c r="AE54" i="65"/>
  <c r="AG54" i="65"/>
  <c r="AH54" i="65"/>
  <c r="AI54" i="65"/>
  <c r="AJ54" i="65"/>
  <c r="AK54" i="65"/>
  <c r="AL54" i="65"/>
  <c r="Z55" i="65"/>
  <c r="AA55" i="65"/>
  <c r="AB55" i="65"/>
  <c r="AC55" i="65"/>
  <c r="AD55" i="65"/>
  <c r="AE55" i="65"/>
  <c r="AG55" i="65"/>
  <c r="AH55" i="65"/>
  <c r="AI55" i="65"/>
  <c r="AJ55" i="65"/>
  <c r="AK55" i="65"/>
  <c r="AL55" i="65"/>
  <c r="Z56" i="65"/>
  <c r="AA56" i="65"/>
  <c r="AB56" i="65"/>
  <c r="AC56" i="65"/>
  <c r="AD56" i="65"/>
  <c r="AE56" i="65"/>
  <c r="AG56" i="65"/>
  <c r="AH56" i="65"/>
  <c r="AI56" i="65"/>
  <c r="AJ56" i="65"/>
  <c r="AK56" i="65"/>
  <c r="AL56" i="65"/>
  <c r="Z57" i="65"/>
  <c r="AA57" i="65"/>
  <c r="AB57" i="65"/>
  <c r="AC57" i="65"/>
  <c r="AD57" i="65"/>
  <c r="AE57" i="65"/>
  <c r="AG57" i="65"/>
  <c r="AH57" i="65"/>
  <c r="AI57" i="65"/>
  <c r="AJ57" i="65"/>
  <c r="AK57" i="65"/>
  <c r="AL57" i="65"/>
  <c r="Z58" i="65"/>
  <c r="AA58" i="65"/>
  <c r="AB58" i="65"/>
  <c r="AC58" i="65"/>
  <c r="AD58" i="65"/>
  <c r="AE58" i="65"/>
  <c r="AG58" i="65"/>
  <c r="AH58" i="65"/>
  <c r="AI58" i="65"/>
  <c r="AJ58" i="65"/>
  <c r="AK58" i="65"/>
  <c r="AL58" i="65"/>
  <c r="Z59" i="65"/>
  <c r="AA59" i="65"/>
  <c r="AB59" i="65"/>
  <c r="AC59" i="65"/>
  <c r="AD59" i="65"/>
  <c r="AE59" i="65"/>
  <c r="AG59" i="65"/>
  <c r="AH59" i="65"/>
  <c r="AI59" i="65"/>
  <c r="AJ59" i="65"/>
  <c r="AK59" i="65"/>
  <c r="AL59" i="65"/>
  <c r="Z60" i="65"/>
  <c r="AA60" i="65"/>
  <c r="AB60" i="65"/>
  <c r="AC60" i="65"/>
  <c r="AD60" i="65"/>
  <c r="AE60" i="65"/>
  <c r="AG60" i="65"/>
  <c r="AH60" i="65"/>
  <c r="AI60" i="65"/>
  <c r="AJ60" i="65"/>
  <c r="AK60" i="65"/>
  <c r="AL60" i="65"/>
  <c r="Z61" i="65"/>
  <c r="AA61" i="65"/>
  <c r="AB61" i="65"/>
  <c r="AC61" i="65"/>
  <c r="AD61" i="65"/>
  <c r="AE61" i="65"/>
  <c r="AG61" i="65"/>
  <c r="AH61" i="65"/>
  <c r="AI61" i="65"/>
  <c r="AJ61" i="65"/>
  <c r="AK61" i="65"/>
  <c r="AL61" i="65"/>
  <c r="Z62" i="65"/>
  <c r="AA62" i="65"/>
  <c r="AB62" i="65"/>
  <c r="AC62" i="65"/>
  <c r="AD62" i="65"/>
  <c r="AE62" i="65"/>
  <c r="AG62" i="65"/>
  <c r="AH62" i="65"/>
  <c r="AI62" i="65"/>
  <c r="AJ62" i="65"/>
  <c r="AK62" i="65"/>
  <c r="AL62" i="65"/>
  <c r="Z63" i="65"/>
  <c r="AA63" i="65"/>
  <c r="AB63" i="65"/>
  <c r="AC63" i="65"/>
  <c r="AD63" i="65"/>
  <c r="AE63" i="65"/>
  <c r="AG63" i="65"/>
  <c r="AH63" i="65"/>
  <c r="AI63" i="65"/>
  <c r="AJ63" i="65"/>
  <c r="AK63" i="65"/>
  <c r="AL63" i="65"/>
  <c r="Z64" i="65"/>
  <c r="AA64" i="65"/>
  <c r="AB64" i="65"/>
  <c r="AC64" i="65"/>
  <c r="AD64" i="65"/>
  <c r="AE64" i="65"/>
  <c r="AG64" i="65"/>
  <c r="AH64" i="65"/>
  <c r="AI64" i="65"/>
  <c r="AJ64" i="65"/>
  <c r="AK64" i="65"/>
  <c r="AL64" i="65"/>
  <c r="Z65" i="65"/>
  <c r="AA65" i="65"/>
  <c r="AB65" i="65"/>
  <c r="AC65" i="65"/>
  <c r="AD65" i="65"/>
  <c r="AE65" i="65"/>
  <c r="AG65" i="65"/>
  <c r="AH65" i="65"/>
  <c r="AI65" i="65"/>
  <c r="AJ65" i="65"/>
  <c r="AK65" i="65"/>
  <c r="AL65" i="65"/>
  <c r="Z66" i="65"/>
  <c r="AA66" i="65"/>
  <c r="AB66" i="65"/>
  <c r="AC66" i="65"/>
  <c r="AD66" i="65"/>
  <c r="AE66" i="65"/>
  <c r="AG66" i="65"/>
  <c r="AH66" i="65"/>
  <c r="AI66" i="65"/>
  <c r="AJ66" i="65"/>
  <c r="AK66" i="65"/>
  <c r="AL66" i="65"/>
  <c r="Z67" i="65"/>
  <c r="AA67" i="65"/>
  <c r="AB67" i="65"/>
  <c r="AC67" i="65"/>
  <c r="AD67" i="65"/>
  <c r="AE67" i="65"/>
  <c r="AG67" i="65"/>
  <c r="AH67" i="65"/>
  <c r="AI67" i="65"/>
  <c r="AJ67" i="65"/>
  <c r="AK67" i="65"/>
  <c r="AL67" i="65"/>
  <c r="Z68" i="65"/>
  <c r="AA68" i="65"/>
  <c r="AB68" i="65"/>
  <c r="AC68" i="65"/>
  <c r="AD68" i="65"/>
  <c r="AE68" i="65"/>
  <c r="AG68" i="65"/>
  <c r="AH68" i="65"/>
  <c r="AI68" i="65"/>
  <c r="AJ68" i="65"/>
  <c r="AK68" i="65"/>
  <c r="AL68" i="65"/>
  <c r="Z69" i="65"/>
  <c r="AA69" i="65"/>
  <c r="AB69" i="65"/>
  <c r="AC69" i="65"/>
  <c r="AD69" i="65"/>
  <c r="AE69" i="65"/>
  <c r="AG69" i="65"/>
  <c r="AH69" i="65"/>
  <c r="AI69" i="65"/>
  <c r="AJ69" i="65"/>
  <c r="AK69" i="65"/>
  <c r="AL69" i="65"/>
  <c r="Z70" i="65"/>
  <c r="AA70" i="65"/>
  <c r="AB70" i="65"/>
  <c r="AC70" i="65"/>
  <c r="AD70" i="65"/>
  <c r="AE70" i="65"/>
  <c r="AG70" i="65"/>
  <c r="AH70" i="65"/>
  <c r="AI70" i="65"/>
  <c r="AJ70" i="65"/>
  <c r="AK70" i="65"/>
  <c r="AL70" i="65"/>
  <c r="Z71" i="65"/>
  <c r="AA71" i="65"/>
  <c r="AB71" i="65"/>
  <c r="AC71" i="65"/>
  <c r="AD71" i="65"/>
  <c r="AE71" i="65"/>
  <c r="AG71" i="65"/>
  <c r="AH71" i="65"/>
  <c r="AI71" i="65"/>
  <c r="AJ71" i="65"/>
  <c r="AK71" i="65"/>
  <c r="AL71" i="65"/>
  <c r="Z72" i="65"/>
  <c r="AA72" i="65"/>
  <c r="AB72" i="65"/>
  <c r="AC72" i="65"/>
  <c r="AD72" i="65"/>
  <c r="AE72" i="65"/>
  <c r="AG72" i="65"/>
  <c r="AH72" i="65"/>
  <c r="AI72" i="65"/>
  <c r="AJ72" i="65"/>
  <c r="AK72" i="65"/>
  <c r="AL72" i="65"/>
  <c r="Z73" i="65"/>
  <c r="AA73" i="65"/>
  <c r="AB73" i="65"/>
  <c r="AC73" i="65"/>
  <c r="AD73" i="65"/>
  <c r="AE73" i="65"/>
  <c r="AG73" i="65"/>
  <c r="AH73" i="65"/>
  <c r="AI73" i="65"/>
  <c r="AJ73" i="65"/>
  <c r="AK73" i="65"/>
  <c r="AL73" i="65"/>
  <c r="Z74" i="65"/>
  <c r="AA74" i="65"/>
  <c r="AB74" i="65"/>
  <c r="AC74" i="65"/>
  <c r="AD74" i="65"/>
  <c r="AE74" i="65"/>
  <c r="AG74" i="65"/>
  <c r="AH74" i="65"/>
  <c r="AI74" i="65"/>
  <c r="AJ74" i="65"/>
  <c r="AK74" i="65"/>
  <c r="AL74" i="65"/>
  <c r="Z75" i="65"/>
  <c r="AA75" i="65"/>
  <c r="AB75" i="65"/>
  <c r="AC75" i="65"/>
  <c r="AD75" i="65"/>
  <c r="AE75" i="65"/>
  <c r="AG75" i="65"/>
  <c r="AH75" i="65"/>
  <c r="AI75" i="65"/>
  <c r="AJ75" i="65"/>
  <c r="AK75" i="65"/>
  <c r="AL75" i="65"/>
  <c r="B161" i="65"/>
  <c r="D161" i="65"/>
  <c r="E161" i="65"/>
  <c r="F161" i="65"/>
  <c r="G161" i="65"/>
  <c r="H161" i="65"/>
  <c r="K161" i="65"/>
  <c r="L161" i="65"/>
  <c r="M161" i="65"/>
  <c r="N161" i="65"/>
  <c r="O161" i="65"/>
  <c r="B162" i="65"/>
  <c r="D162" i="65"/>
  <c r="E162" i="65"/>
  <c r="F162" i="65"/>
  <c r="G162" i="65"/>
  <c r="H162" i="65"/>
  <c r="K162" i="65"/>
  <c r="L162" i="65"/>
  <c r="M162" i="65"/>
  <c r="N162" i="65"/>
  <c r="O162" i="65"/>
  <c r="B163" i="65"/>
  <c r="D163" i="65"/>
  <c r="E163" i="65"/>
  <c r="F163" i="65"/>
  <c r="G163" i="65"/>
  <c r="H163" i="65"/>
  <c r="K163" i="65"/>
  <c r="L163" i="65"/>
  <c r="M163" i="65"/>
  <c r="N163" i="65"/>
  <c r="O163" i="65"/>
  <c r="B145" i="65"/>
  <c r="D145" i="65"/>
  <c r="E145" i="65"/>
  <c r="F145" i="65"/>
  <c r="G145" i="65"/>
  <c r="H145" i="65"/>
  <c r="K145" i="65"/>
  <c r="L145" i="65"/>
  <c r="M145" i="65"/>
  <c r="N145" i="65"/>
  <c r="O145" i="65"/>
  <c r="B146" i="65"/>
  <c r="D146" i="65"/>
  <c r="E146" i="65"/>
  <c r="F146" i="65"/>
  <c r="G146" i="65"/>
  <c r="H146" i="65"/>
  <c r="K146" i="65"/>
  <c r="L146" i="65"/>
  <c r="M146" i="65"/>
  <c r="N146" i="65"/>
  <c r="O146" i="65"/>
  <c r="B147" i="65"/>
  <c r="D147" i="65"/>
  <c r="E147" i="65"/>
  <c r="F147" i="65"/>
  <c r="G147" i="65"/>
  <c r="H147" i="65"/>
  <c r="K147" i="65"/>
  <c r="L147" i="65"/>
  <c r="M147" i="65"/>
  <c r="N147" i="65"/>
  <c r="O147" i="65"/>
  <c r="B148" i="65"/>
  <c r="D148" i="65"/>
  <c r="E148" i="65"/>
  <c r="F148" i="65"/>
  <c r="G148" i="65"/>
  <c r="H148" i="65"/>
  <c r="K148" i="65"/>
  <c r="L148" i="65"/>
  <c r="M148" i="65"/>
  <c r="N148" i="65"/>
  <c r="O148" i="65"/>
  <c r="B149" i="65"/>
  <c r="D149" i="65"/>
  <c r="E149" i="65"/>
  <c r="F149" i="65"/>
  <c r="G149" i="65"/>
  <c r="H149" i="65"/>
  <c r="K149" i="65"/>
  <c r="L149" i="65"/>
  <c r="M149" i="65"/>
  <c r="N149" i="65"/>
  <c r="O149" i="65"/>
  <c r="B150" i="65"/>
  <c r="D150" i="65"/>
  <c r="E150" i="65"/>
  <c r="F150" i="65"/>
  <c r="G150" i="65"/>
  <c r="H150" i="65"/>
  <c r="K150" i="65"/>
  <c r="L150" i="65"/>
  <c r="M150" i="65"/>
  <c r="N150" i="65"/>
  <c r="O150" i="65"/>
  <c r="B151" i="65"/>
  <c r="D151" i="65"/>
  <c r="E151" i="65"/>
  <c r="F151" i="65"/>
  <c r="G151" i="65"/>
  <c r="H151" i="65"/>
  <c r="K151" i="65"/>
  <c r="L151" i="65"/>
  <c r="M151" i="65"/>
  <c r="N151" i="65"/>
  <c r="O151" i="65"/>
  <c r="B152" i="65"/>
  <c r="D152" i="65"/>
  <c r="E152" i="65"/>
  <c r="F152" i="65"/>
  <c r="G152" i="65"/>
  <c r="H152" i="65"/>
  <c r="K152" i="65"/>
  <c r="L152" i="65"/>
  <c r="M152" i="65"/>
  <c r="N152" i="65"/>
  <c r="O152" i="65"/>
  <c r="B153" i="65"/>
  <c r="D153" i="65"/>
  <c r="E153" i="65"/>
  <c r="F153" i="65"/>
  <c r="G153" i="65"/>
  <c r="H153" i="65"/>
  <c r="K153" i="65"/>
  <c r="L153" i="65"/>
  <c r="M153" i="65"/>
  <c r="N153" i="65"/>
  <c r="O153" i="65"/>
  <c r="B154" i="65"/>
  <c r="D154" i="65"/>
  <c r="E154" i="65"/>
  <c r="F154" i="65"/>
  <c r="G154" i="65"/>
  <c r="H154" i="65"/>
  <c r="K154" i="65"/>
  <c r="L154" i="65"/>
  <c r="M154" i="65"/>
  <c r="N154" i="65"/>
  <c r="O154" i="65"/>
  <c r="B155" i="65"/>
  <c r="D155" i="65"/>
  <c r="E155" i="65"/>
  <c r="F155" i="65"/>
  <c r="G155" i="65"/>
  <c r="H155" i="65"/>
  <c r="K155" i="65"/>
  <c r="L155" i="65"/>
  <c r="M155" i="65"/>
  <c r="N155" i="65"/>
  <c r="O155" i="65"/>
  <c r="B156" i="65"/>
  <c r="D156" i="65"/>
  <c r="E156" i="65"/>
  <c r="F156" i="65"/>
  <c r="G156" i="65"/>
  <c r="H156" i="65"/>
  <c r="K156" i="65"/>
  <c r="L156" i="65"/>
  <c r="M156" i="65"/>
  <c r="N156" i="65"/>
  <c r="O156" i="65"/>
  <c r="B157" i="65"/>
  <c r="D157" i="65"/>
  <c r="E157" i="65"/>
  <c r="F157" i="65"/>
  <c r="G157" i="65"/>
  <c r="H157" i="65"/>
  <c r="K157" i="65"/>
  <c r="L157" i="65"/>
  <c r="M157" i="65"/>
  <c r="N157" i="65"/>
  <c r="O157" i="65"/>
  <c r="B158" i="65"/>
  <c r="D158" i="65"/>
  <c r="E158" i="65"/>
  <c r="F158" i="65"/>
  <c r="G158" i="65"/>
  <c r="H158" i="65"/>
  <c r="K158" i="65"/>
  <c r="L158" i="65"/>
  <c r="M158" i="65"/>
  <c r="N158" i="65"/>
  <c r="O158" i="65"/>
  <c r="B159" i="65"/>
  <c r="D159" i="65"/>
  <c r="E159" i="65"/>
  <c r="F159" i="65"/>
  <c r="G159" i="65"/>
  <c r="H159" i="65"/>
  <c r="K159" i="65"/>
  <c r="L159" i="65"/>
  <c r="M159" i="65"/>
  <c r="N159" i="65"/>
  <c r="O159" i="65"/>
  <c r="B160" i="65"/>
  <c r="D160" i="65"/>
  <c r="E160" i="65"/>
  <c r="F160" i="65"/>
  <c r="G160" i="65"/>
  <c r="H160" i="65"/>
  <c r="K160" i="65"/>
  <c r="L160" i="65"/>
  <c r="M160" i="65"/>
  <c r="N160" i="65"/>
  <c r="O160" i="65"/>
  <c r="B114" i="65"/>
  <c r="D114" i="65"/>
  <c r="E114" i="65"/>
  <c r="F114" i="65"/>
  <c r="G114" i="65"/>
  <c r="H114" i="65"/>
  <c r="K114" i="65"/>
  <c r="L114" i="65"/>
  <c r="M114" i="65"/>
  <c r="N114" i="65"/>
  <c r="O114" i="65"/>
  <c r="B115" i="65"/>
  <c r="D115" i="65"/>
  <c r="E115" i="65"/>
  <c r="F115" i="65"/>
  <c r="G115" i="65"/>
  <c r="H115" i="65"/>
  <c r="K115" i="65"/>
  <c r="L115" i="65"/>
  <c r="M115" i="65"/>
  <c r="N115" i="65"/>
  <c r="O115" i="65"/>
  <c r="B116" i="65"/>
  <c r="D116" i="65"/>
  <c r="E116" i="65"/>
  <c r="F116" i="65"/>
  <c r="G116" i="65"/>
  <c r="H116" i="65"/>
  <c r="K116" i="65"/>
  <c r="L116" i="65"/>
  <c r="M116" i="65"/>
  <c r="N116" i="65"/>
  <c r="O116" i="65"/>
  <c r="B117" i="65"/>
  <c r="D117" i="65"/>
  <c r="E117" i="65"/>
  <c r="F117" i="65"/>
  <c r="G117" i="65"/>
  <c r="H117" i="65"/>
  <c r="K117" i="65"/>
  <c r="L117" i="65"/>
  <c r="M117" i="65"/>
  <c r="N117" i="65"/>
  <c r="O117" i="65"/>
  <c r="B118" i="65"/>
  <c r="D118" i="65"/>
  <c r="E118" i="65"/>
  <c r="F118" i="65"/>
  <c r="G118" i="65"/>
  <c r="H118" i="65"/>
  <c r="K118" i="65"/>
  <c r="L118" i="65"/>
  <c r="M118" i="65"/>
  <c r="N118" i="65"/>
  <c r="O118" i="65"/>
  <c r="B119" i="65"/>
  <c r="D119" i="65"/>
  <c r="E119" i="65"/>
  <c r="F119" i="65"/>
  <c r="G119" i="65"/>
  <c r="H119" i="65"/>
  <c r="K119" i="65"/>
  <c r="L119" i="65"/>
  <c r="M119" i="65"/>
  <c r="N119" i="65"/>
  <c r="O119" i="65"/>
  <c r="B120" i="65"/>
  <c r="D120" i="65"/>
  <c r="E120" i="65"/>
  <c r="F120" i="65"/>
  <c r="G120" i="65"/>
  <c r="H120" i="65"/>
  <c r="K120" i="65"/>
  <c r="L120" i="65"/>
  <c r="M120" i="65"/>
  <c r="N120" i="65"/>
  <c r="O120" i="65"/>
  <c r="B121" i="65"/>
  <c r="D121" i="65"/>
  <c r="E121" i="65"/>
  <c r="F121" i="65"/>
  <c r="G121" i="65"/>
  <c r="H121" i="65"/>
  <c r="K121" i="65"/>
  <c r="L121" i="65"/>
  <c r="M121" i="65"/>
  <c r="N121" i="65"/>
  <c r="O121" i="65"/>
  <c r="B122" i="65"/>
  <c r="D122" i="65"/>
  <c r="E122" i="65"/>
  <c r="F122" i="65"/>
  <c r="G122" i="65"/>
  <c r="H122" i="65"/>
  <c r="K122" i="65"/>
  <c r="L122" i="65"/>
  <c r="M122" i="65"/>
  <c r="N122" i="65"/>
  <c r="O122" i="65"/>
  <c r="B123" i="65"/>
  <c r="D123" i="65"/>
  <c r="E123" i="65"/>
  <c r="F123" i="65"/>
  <c r="G123" i="65"/>
  <c r="H123" i="65"/>
  <c r="K123" i="65"/>
  <c r="L123" i="65"/>
  <c r="M123" i="65"/>
  <c r="N123" i="65"/>
  <c r="O123" i="65"/>
  <c r="B124" i="65"/>
  <c r="D124" i="65"/>
  <c r="E124" i="65"/>
  <c r="F124" i="65"/>
  <c r="G124" i="65"/>
  <c r="H124" i="65"/>
  <c r="K124" i="65"/>
  <c r="L124" i="65"/>
  <c r="M124" i="65"/>
  <c r="N124" i="65"/>
  <c r="O124" i="65"/>
  <c r="B125" i="65"/>
  <c r="D125" i="65"/>
  <c r="E125" i="65"/>
  <c r="F125" i="65"/>
  <c r="G125" i="65"/>
  <c r="H125" i="65"/>
  <c r="K125" i="65"/>
  <c r="L125" i="65"/>
  <c r="M125" i="65"/>
  <c r="N125" i="65"/>
  <c r="O125" i="65"/>
  <c r="B126" i="65"/>
  <c r="D126" i="65"/>
  <c r="E126" i="65"/>
  <c r="F126" i="65"/>
  <c r="G126" i="65"/>
  <c r="H126" i="65"/>
  <c r="K126" i="65"/>
  <c r="L126" i="65"/>
  <c r="M126" i="65"/>
  <c r="N126" i="65"/>
  <c r="O126" i="65"/>
  <c r="B127" i="65"/>
  <c r="D127" i="65"/>
  <c r="E127" i="65"/>
  <c r="F127" i="65"/>
  <c r="G127" i="65"/>
  <c r="H127" i="65"/>
  <c r="K127" i="65"/>
  <c r="L127" i="65"/>
  <c r="M127" i="65"/>
  <c r="N127" i="65"/>
  <c r="O127" i="65"/>
  <c r="B128" i="65"/>
  <c r="D128" i="65"/>
  <c r="E128" i="65"/>
  <c r="F128" i="65"/>
  <c r="G128" i="65"/>
  <c r="H128" i="65"/>
  <c r="K128" i="65"/>
  <c r="L128" i="65"/>
  <c r="M128" i="65"/>
  <c r="N128" i="65"/>
  <c r="O128" i="65"/>
  <c r="B129" i="65"/>
  <c r="D129" i="65"/>
  <c r="E129" i="65"/>
  <c r="F129" i="65"/>
  <c r="G129" i="65"/>
  <c r="H129" i="65"/>
  <c r="K129" i="65"/>
  <c r="L129" i="65"/>
  <c r="M129" i="65"/>
  <c r="N129" i="65"/>
  <c r="O129" i="65"/>
  <c r="B130" i="65"/>
  <c r="D130" i="65"/>
  <c r="E130" i="65"/>
  <c r="F130" i="65"/>
  <c r="G130" i="65"/>
  <c r="H130" i="65"/>
  <c r="K130" i="65"/>
  <c r="L130" i="65"/>
  <c r="M130" i="65"/>
  <c r="N130" i="65"/>
  <c r="O130" i="65"/>
  <c r="B131" i="65"/>
  <c r="D131" i="65"/>
  <c r="E131" i="65"/>
  <c r="F131" i="65"/>
  <c r="G131" i="65"/>
  <c r="H131" i="65"/>
  <c r="K131" i="65"/>
  <c r="L131" i="65"/>
  <c r="M131" i="65"/>
  <c r="N131" i="65"/>
  <c r="O131" i="65"/>
  <c r="B132" i="65"/>
  <c r="D132" i="65"/>
  <c r="E132" i="65"/>
  <c r="F132" i="65"/>
  <c r="G132" i="65"/>
  <c r="H132" i="65"/>
  <c r="K132" i="65"/>
  <c r="L132" i="65"/>
  <c r="M132" i="65"/>
  <c r="N132" i="65"/>
  <c r="O132" i="65"/>
  <c r="B133" i="65"/>
  <c r="D133" i="65"/>
  <c r="E133" i="65"/>
  <c r="F133" i="65"/>
  <c r="G133" i="65"/>
  <c r="H133" i="65"/>
  <c r="K133" i="65"/>
  <c r="L133" i="65"/>
  <c r="M133" i="65"/>
  <c r="N133" i="65"/>
  <c r="O133" i="65"/>
  <c r="B134" i="65"/>
  <c r="D134" i="65"/>
  <c r="E134" i="65"/>
  <c r="F134" i="65"/>
  <c r="G134" i="65"/>
  <c r="H134" i="65"/>
  <c r="K134" i="65"/>
  <c r="L134" i="65"/>
  <c r="M134" i="65"/>
  <c r="N134" i="65"/>
  <c r="O134" i="65"/>
  <c r="B135" i="65"/>
  <c r="D135" i="65"/>
  <c r="E135" i="65"/>
  <c r="F135" i="65"/>
  <c r="G135" i="65"/>
  <c r="H135" i="65"/>
  <c r="K135" i="65"/>
  <c r="L135" i="65"/>
  <c r="M135" i="65"/>
  <c r="N135" i="65"/>
  <c r="O135" i="65"/>
  <c r="B136" i="65"/>
  <c r="D136" i="65"/>
  <c r="E136" i="65"/>
  <c r="F136" i="65"/>
  <c r="G136" i="65"/>
  <c r="H136" i="65"/>
  <c r="K136" i="65"/>
  <c r="L136" i="65"/>
  <c r="M136" i="65"/>
  <c r="N136" i="65"/>
  <c r="O136" i="65"/>
  <c r="B137" i="65"/>
  <c r="D137" i="65"/>
  <c r="E137" i="65"/>
  <c r="F137" i="65"/>
  <c r="G137" i="65"/>
  <c r="H137" i="65"/>
  <c r="K137" i="65"/>
  <c r="L137" i="65"/>
  <c r="M137" i="65"/>
  <c r="N137" i="65"/>
  <c r="O137" i="65"/>
  <c r="B138" i="65"/>
  <c r="D138" i="65"/>
  <c r="E138" i="65"/>
  <c r="F138" i="65"/>
  <c r="G138" i="65"/>
  <c r="H138" i="65"/>
  <c r="K138" i="65"/>
  <c r="L138" i="65"/>
  <c r="M138" i="65"/>
  <c r="N138" i="65"/>
  <c r="O138" i="65"/>
  <c r="B139" i="65"/>
  <c r="D139" i="65"/>
  <c r="E139" i="65"/>
  <c r="F139" i="65"/>
  <c r="G139" i="65"/>
  <c r="H139" i="65"/>
  <c r="K139" i="65"/>
  <c r="L139" i="65"/>
  <c r="M139" i="65"/>
  <c r="N139" i="65"/>
  <c r="O139" i="65"/>
  <c r="B140" i="65"/>
  <c r="D140" i="65"/>
  <c r="E140" i="65"/>
  <c r="F140" i="65"/>
  <c r="G140" i="65"/>
  <c r="H140" i="65"/>
  <c r="K140" i="65"/>
  <c r="L140" i="65"/>
  <c r="M140" i="65"/>
  <c r="N140" i="65"/>
  <c r="O140" i="65"/>
  <c r="B141" i="65"/>
  <c r="D141" i="65"/>
  <c r="E141" i="65"/>
  <c r="F141" i="65"/>
  <c r="G141" i="65"/>
  <c r="H141" i="65"/>
  <c r="K141" i="65"/>
  <c r="L141" i="65"/>
  <c r="M141" i="65"/>
  <c r="N141" i="65"/>
  <c r="O141" i="65"/>
  <c r="B142" i="65"/>
  <c r="D142" i="65"/>
  <c r="E142" i="65"/>
  <c r="F142" i="65"/>
  <c r="G142" i="65"/>
  <c r="H142" i="65"/>
  <c r="K142" i="65"/>
  <c r="L142" i="65"/>
  <c r="M142" i="65"/>
  <c r="N142" i="65"/>
  <c r="O142" i="65"/>
  <c r="B143" i="65"/>
  <c r="D143" i="65"/>
  <c r="E143" i="65"/>
  <c r="F143" i="65"/>
  <c r="G143" i="65"/>
  <c r="H143" i="65"/>
  <c r="K143" i="65"/>
  <c r="L143" i="65"/>
  <c r="M143" i="65"/>
  <c r="N143" i="65"/>
  <c r="O143" i="65"/>
  <c r="B144" i="65"/>
  <c r="D144" i="65"/>
  <c r="E144" i="65"/>
  <c r="F144" i="65"/>
  <c r="G144" i="65"/>
  <c r="H144" i="65"/>
  <c r="K144" i="65"/>
  <c r="L144" i="65"/>
  <c r="M144" i="65"/>
  <c r="N144" i="65"/>
  <c r="O144" i="65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8" i="67"/>
  <c r="Y8" i="83"/>
  <c r="Y7" i="83"/>
  <c r="P136" i="81" l="1"/>
  <c r="Z136" i="81"/>
  <c r="U136" i="81"/>
  <c r="P159" i="81"/>
  <c r="Z159" i="81"/>
  <c r="U159" i="81"/>
  <c r="U139" i="81"/>
  <c r="Z139" i="81"/>
  <c r="P139" i="81"/>
  <c r="Z131" i="81"/>
  <c r="P131" i="81"/>
  <c r="U131" i="81"/>
  <c r="Z123" i="81"/>
  <c r="U123" i="81"/>
  <c r="P123" i="81"/>
  <c r="Z115" i="81"/>
  <c r="U115" i="81"/>
  <c r="P115" i="81"/>
  <c r="U154" i="81"/>
  <c r="Z154" i="81"/>
  <c r="P154" i="81"/>
  <c r="P146" i="81"/>
  <c r="Z146" i="81"/>
  <c r="U146" i="81"/>
  <c r="Z141" i="81"/>
  <c r="P141" i="81"/>
  <c r="U141" i="81"/>
  <c r="Z133" i="81"/>
  <c r="U133" i="81"/>
  <c r="P133" i="81"/>
  <c r="U125" i="81"/>
  <c r="Z125" i="81"/>
  <c r="P125" i="81"/>
  <c r="Z117" i="81"/>
  <c r="P117" i="81"/>
  <c r="U117" i="81"/>
  <c r="Z156" i="81"/>
  <c r="U156" i="81"/>
  <c r="P156" i="81"/>
  <c r="Z148" i="81"/>
  <c r="U148" i="81"/>
  <c r="P148" i="81"/>
  <c r="Z144" i="81"/>
  <c r="P144" i="81"/>
  <c r="U144" i="81"/>
  <c r="P128" i="81"/>
  <c r="Z128" i="81"/>
  <c r="U128" i="81"/>
  <c r="Z120" i="81"/>
  <c r="P120" i="81"/>
  <c r="U120" i="81"/>
  <c r="Z138" i="81"/>
  <c r="U138" i="81"/>
  <c r="P138" i="81"/>
  <c r="Z130" i="81"/>
  <c r="P130" i="81"/>
  <c r="U130" i="81"/>
  <c r="U122" i="81"/>
  <c r="Z122" i="81"/>
  <c r="P122" i="81"/>
  <c r="P161" i="81"/>
  <c r="U161" i="81"/>
  <c r="Z161" i="81"/>
  <c r="U153" i="81"/>
  <c r="Z153" i="81"/>
  <c r="P153" i="81"/>
  <c r="P164" i="81"/>
  <c r="U164" i="81"/>
  <c r="Z164" i="81"/>
  <c r="Z151" i="81"/>
  <c r="P151" i="81"/>
  <c r="U151" i="81"/>
  <c r="U143" i="81"/>
  <c r="Z143" i="81"/>
  <c r="P143" i="81"/>
  <c r="P135" i="81"/>
  <c r="Z135" i="81"/>
  <c r="U135" i="81"/>
  <c r="P127" i="81"/>
  <c r="U127" i="81"/>
  <c r="Z127" i="81"/>
  <c r="P119" i="81"/>
  <c r="Z119" i="81"/>
  <c r="U119" i="81"/>
  <c r="Z158" i="81"/>
  <c r="P158" i="81"/>
  <c r="U158" i="81"/>
  <c r="Z150" i="81"/>
  <c r="P150" i="81"/>
  <c r="U150" i="81"/>
  <c r="U162" i="81"/>
  <c r="P162" i="81"/>
  <c r="Z162" i="81"/>
  <c r="P140" i="81"/>
  <c r="Z140" i="81"/>
  <c r="U140" i="81"/>
  <c r="Z132" i="81"/>
  <c r="U132" i="81"/>
  <c r="P132" i="81"/>
  <c r="P124" i="81"/>
  <c r="Z124" i="81"/>
  <c r="U124" i="81"/>
  <c r="Z116" i="81"/>
  <c r="U116" i="81"/>
  <c r="P116" i="81"/>
  <c r="Z155" i="81"/>
  <c r="U155" i="81"/>
  <c r="P155" i="81"/>
  <c r="Z147" i="81"/>
  <c r="P147" i="81"/>
  <c r="U147" i="81"/>
  <c r="U145" i="81"/>
  <c r="Z145" i="81"/>
  <c r="P145" i="81"/>
  <c r="U137" i="81"/>
  <c r="Z137" i="81"/>
  <c r="P137" i="81"/>
  <c r="Z129" i="81"/>
  <c r="U129" i="81"/>
  <c r="P129" i="81"/>
  <c r="Z121" i="81"/>
  <c r="U121" i="81"/>
  <c r="P121" i="81"/>
  <c r="Z160" i="81"/>
  <c r="U160" i="81"/>
  <c r="P160" i="81"/>
  <c r="Z152" i="81"/>
  <c r="U152" i="81"/>
  <c r="P152" i="81"/>
  <c r="U163" i="81"/>
  <c r="Z163" i="81"/>
  <c r="P163" i="81"/>
  <c r="U142" i="81"/>
  <c r="Z142" i="81"/>
  <c r="P142" i="81"/>
  <c r="Z134" i="81"/>
  <c r="P134" i="81"/>
  <c r="U134" i="81"/>
  <c r="U126" i="81"/>
  <c r="P126" i="81"/>
  <c r="Z126" i="81"/>
  <c r="Z118" i="81"/>
  <c r="P118" i="81"/>
  <c r="U118" i="81"/>
  <c r="P157" i="81"/>
  <c r="Z157" i="81"/>
  <c r="U157" i="81"/>
  <c r="Z149" i="81"/>
  <c r="U149" i="81"/>
  <c r="P149" i="81"/>
  <c r="F8" i="83"/>
  <c r="F9" i="83"/>
  <c r="F10" i="83"/>
  <c r="F11" i="83"/>
  <c r="F12" i="83"/>
  <c r="F13" i="83"/>
  <c r="F14" i="83"/>
  <c r="F15" i="83"/>
  <c r="F16" i="83"/>
  <c r="F17" i="83"/>
  <c r="F18" i="83"/>
  <c r="F19" i="83"/>
  <c r="F20" i="83"/>
  <c r="F21" i="83"/>
  <c r="F22" i="83"/>
  <c r="F23" i="83"/>
  <c r="F24" i="83"/>
  <c r="F25" i="83"/>
  <c r="F26" i="83"/>
  <c r="F27" i="83"/>
  <c r="F7" i="83"/>
  <c r="K4" i="65" l="1"/>
  <c r="K5" i="65"/>
  <c r="K6" i="65"/>
  <c r="K7" i="65"/>
  <c r="K8" i="65"/>
  <c r="K9" i="65"/>
  <c r="K10" i="65"/>
  <c r="K11" i="65"/>
  <c r="K12" i="65"/>
  <c r="K13" i="65"/>
  <c r="K14" i="65"/>
  <c r="K15" i="65"/>
  <c r="K16" i="65"/>
  <c r="K17" i="65"/>
  <c r="K18" i="65"/>
  <c r="K19" i="65"/>
  <c r="K20" i="65"/>
  <c r="K21" i="65"/>
  <c r="K22" i="65"/>
  <c r="K23" i="65"/>
  <c r="K24" i="65"/>
  <c r="K25" i="65"/>
  <c r="K26" i="65"/>
  <c r="K27" i="65"/>
  <c r="K28" i="65"/>
  <c r="K29" i="65"/>
  <c r="K30" i="65"/>
  <c r="K31" i="65"/>
  <c r="K32" i="65"/>
  <c r="K33" i="65"/>
  <c r="K34" i="65"/>
  <c r="K35" i="65"/>
  <c r="K36" i="65"/>
  <c r="K37" i="65"/>
  <c r="K38" i="65"/>
  <c r="K39" i="65"/>
  <c r="K40" i="65"/>
  <c r="K41" i="65"/>
  <c r="K42" i="65"/>
  <c r="K43" i="65"/>
  <c r="K44" i="65"/>
  <c r="K45" i="65"/>
  <c r="K46" i="65"/>
  <c r="K47" i="65"/>
  <c r="K48" i="65"/>
  <c r="K49" i="65"/>
  <c r="K50" i="65"/>
  <c r="K51" i="65"/>
  <c r="K52" i="65"/>
  <c r="K53" i="65"/>
  <c r="K54" i="65"/>
  <c r="K55" i="65"/>
  <c r="K56" i="65"/>
  <c r="K57" i="65"/>
  <c r="K58" i="65"/>
  <c r="K59" i="65"/>
  <c r="K60" i="65"/>
  <c r="K61" i="65"/>
  <c r="K62" i="65"/>
  <c r="K63" i="65"/>
  <c r="K64" i="65"/>
  <c r="K65" i="65"/>
  <c r="K66" i="65"/>
  <c r="K67" i="65"/>
  <c r="K68" i="65"/>
  <c r="K69" i="65"/>
  <c r="K70" i="65"/>
  <c r="K71" i="65"/>
  <c r="K72" i="65"/>
  <c r="K73" i="65"/>
  <c r="K74" i="65"/>
  <c r="K75" i="65"/>
  <c r="K76" i="65"/>
  <c r="K77" i="65"/>
  <c r="K78" i="65"/>
  <c r="K79" i="65"/>
  <c r="K80" i="65"/>
  <c r="K81" i="65"/>
  <c r="K82" i="65"/>
  <c r="K83" i="65"/>
  <c r="K84" i="65"/>
  <c r="K85" i="65"/>
  <c r="K86" i="65"/>
  <c r="K87" i="65"/>
  <c r="K88" i="65"/>
  <c r="K89" i="65"/>
  <c r="K90" i="65"/>
  <c r="K91" i="65"/>
  <c r="K92" i="65"/>
  <c r="K93" i="65"/>
  <c r="K94" i="65"/>
  <c r="K95" i="65"/>
  <c r="K96" i="65"/>
  <c r="K97" i="65"/>
  <c r="K98" i="65"/>
  <c r="K99" i="65"/>
  <c r="K100" i="65"/>
  <c r="K101" i="65"/>
  <c r="K102" i="65"/>
  <c r="K103" i="65"/>
  <c r="L4" i="65"/>
  <c r="L5" i="65"/>
  <c r="L6" i="65"/>
  <c r="L7" i="65"/>
  <c r="L8" i="65"/>
  <c r="L9" i="65"/>
  <c r="L10" i="65"/>
  <c r="L11" i="65"/>
  <c r="L12" i="65"/>
  <c r="L13" i="65"/>
  <c r="L14" i="65"/>
  <c r="L15" i="65"/>
  <c r="L16" i="65"/>
  <c r="L17" i="65"/>
  <c r="L18" i="65"/>
  <c r="L19" i="65"/>
  <c r="L20" i="65"/>
  <c r="L21" i="65"/>
  <c r="L22" i="65"/>
  <c r="L23" i="65"/>
  <c r="L24" i="65"/>
  <c r="L25" i="65"/>
  <c r="L26" i="65"/>
  <c r="L27" i="65"/>
  <c r="L28" i="65"/>
  <c r="L29" i="65"/>
  <c r="L30" i="65"/>
  <c r="L31" i="65"/>
  <c r="M4" i="65"/>
  <c r="M5" i="65"/>
  <c r="M6" i="65"/>
  <c r="M7" i="65"/>
  <c r="M8" i="65"/>
  <c r="M9" i="65"/>
  <c r="M10" i="65"/>
  <c r="M11" i="65"/>
  <c r="M12" i="65"/>
  <c r="M13" i="65"/>
  <c r="M14" i="65"/>
  <c r="M15" i="65"/>
  <c r="M16" i="65"/>
  <c r="M17" i="65"/>
  <c r="M18" i="65"/>
  <c r="M19" i="65"/>
  <c r="M20" i="65"/>
  <c r="M21" i="65"/>
  <c r="M22" i="65"/>
  <c r="M23" i="65"/>
  <c r="M24" i="65"/>
  <c r="M25" i="65"/>
  <c r="M26" i="65"/>
  <c r="M27" i="65"/>
  <c r="M28" i="65"/>
  <c r="M29" i="65"/>
  <c r="M30" i="65"/>
  <c r="M31" i="65"/>
  <c r="N4" i="65"/>
  <c r="N5" i="65"/>
  <c r="N6" i="65"/>
  <c r="N7" i="65"/>
  <c r="N8" i="65"/>
  <c r="N9" i="65"/>
  <c r="N10" i="65"/>
  <c r="N11" i="65"/>
  <c r="N12" i="65"/>
  <c r="N13" i="65"/>
  <c r="N14" i="65"/>
  <c r="N15" i="65"/>
  <c r="N16" i="65"/>
  <c r="N17" i="65"/>
  <c r="N18" i="65"/>
  <c r="N19" i="65"/>
  <c r="N20" i="65"/>
  <c r="N21" i="65"/>
  <c r="N22" i="65"/>
  <c r="N23" i="65"/>
  <c r="N24" i="65"/>
  <c r="N25" i="65"/>
  <c r="N26" i="65"/>
  <c r="N27" i="65"/>
  <c r="N28" i="65"/>
  <c r="N29" i="65"/>
  <c r="N30" i="65"/>
  <c r="N31" i="65"/>
  <c r="O4" i="65"/>
  <c r="O5" i="65"/>
  <c r="O6" i="65"/>
  <c r="O7" i="65"/>
  <c r="O8" i="65"/>
  <c r="O9" i="65"/>
  <c r="O10" i="65"/>
  <c r="O11" i="65"/>
  <c r="O12" i="65"/>
  <c r="O13" i="65"/>
  <c r="O14" i="65"/>
  <c r="O15" i="65"/>
  <c r="O16" i="65"/>
  <c r="O17" i="65"/>
  <c r="O18" i="65"/>
  <c r="O19" i="65"/>
  <c r="O20" i="65"/>
  <c r="O21" i="65"/>
  <c r="O22" i="65"/>
  <c r="O23" i="65"/>
  <c r="O24" i="65"/>
  <c r="O25" i="65"/>
  <c r="O26" i="65"/>
  <c r="O27" i="65"/>
  <c r="O28" i="65"/>
  <c r="O29" i="65"/>
  <c r="O30" i="65"/>
  <c r="O31" i="65"/>
  <c r="L32" i="65"/>
  <c r="M32" i="65"/>
  <c r="N32" i="65"/>
  <c r="O32" i="65"/>
  <c r="L33" i="65"/>
  <c r="M33" i="65"/>
  <c r="N33" i="65"/>
  <c r="O33" i="65"/>
  <c r="L34" i="65"/>
  <c r="M34" i="65"/>
  <c r="N34" i="65"/>
  <c r="O34" i="65"/>
  <c r="L35" i="65"/>
  <c r="M35" i="65"/>
  <c r="N35" i="65"/>
  <c r="O35" i="65"/>
  <c r="L36" i="65"/>
  <c r="M36" i="65"/>
  <c r="N36" i="65"/>
  <c r="O36" i="65"/>
  <c r="L37" i="65"/>
  <c r="M37" i="65"/>
  <c r="N37" i="65"/>
  <c r="O37" i="65"/>
  <c r="L38" i="65"/>
  <c r="M38" i="65"/>
  <c r="N38" i="65"/>
  <c r="O38" i="65"/>
  <c r="L39" i="65"/>
  <c r="M39" i="65"/>
  <c r="N39" i="65"/>
  <c r="O39" i="65"/>
  <c r="L40" i="65"/>
  <c r="M40" i="65"/>
  <c r="N40" i="65"/>
  <c r="O40" i="65"/>
  <c r="L41" i="65"/>
  <c r="M41" i="65"/>
  <c r="N41" i="65"/>
  <c r="O41" i="65"/>
  <c r="L42" i="65"/>
  <c r="M42" i="65"/>
  <c r="N42" i="65"/>
  <c r="O42" i="65"/>
  <c r="L43" i="65"/>
  <c r="M43" i="65"/>
  <c r="N43" i="65"/>
  <c r="O43" i="65"/>
  <c r="L44" i="65"/>
  <c r="M44" i="65"/>
  <c r="N44" i="65"/>
  <c r="O44" i="65"/>
  <c r="L45" i="65"/>
  <c r="M45" i="65"/>
  <c r="N45" i="65"/>
  <c r="O45" i="65"/>
  <c r="BC3" i="74"/>
  <c r="M4" i="85" s="1"/>
  <c r="AG4" i="74"/>
  <c r="AG5" i="74"/>
  <c r="AB3" i="74"/>
  <c r="AG6" i="74"/>
  <c r="AG7" i="74"/>
  <c r="AG8" i="74"/>
  <c r="AG10" i="74"/>
  <c r="AG11" i="74"/>
  <c r="AG13" i="74"/>
  <c r="AG14" i="74"/>
  <c r="AG16" i="74"/>
  <c r="AG17" i="74"/>
  <c r="AG19" i="74"/>
  <c r="AG20" i="74"/>
  <c r="AG22" i="74"/>
  <c r="AG23" i="74"/>
  <c r="AG25" i="74"/>
  <c r="AG26" i="74"/>
  <c r="AG28" i="74"/>
  <c r="AG29" i="74"/>
  <c r="AG31" i="74"/>
  <c r="AG32" i="74"/>
  <c r="AG35" i="74"/>
  <c r="AG36" i="74"/>
  <c r="AG39" i="74"/>
  <c r="AG40" i="74"/>
  <c r="AG44" i="74"/>
  <c r="AG45" i="74"/>
  <c r="AG50" i="74"/>
  <c r="AG51" i="74"/>
  <c r="AG55" i="74"/>
  <c r="AG56" i="74"/>
  <c r="AG61" i="74"/>
  <c r="AG62" i="74"/>
  <c r="AG67" i="74"/>
  <c r="AG68" i="74"/>
  <c r="AG73" i="74"/>
  <c r="AG74" i="74"/>
  <c r="AG79" i="74"/>
  <c r="AG80" i="74"/>
  <c r="AG85" i="74"/>
  <c r="AG86" i="74"/>
  <c r="AG18" i="74"/>
  <c r="AG21" i="74"/>
  <c r="AG30" i="74"/>
  <c r="AG33" i="74"/>
  <c r="AG34" i="74"/>
  <c r="AG43" i="74"/>
  <c r="AG48" i="74"/>
  <c r="AG49" i="74"/>
  <c r="AG54" i="74"/>
  <c r="AG60" i="74"/>
  <c r="AG66" i="74"/>
  <c r="AG72" i="74"/>
  <c r="AG78" i="74"/>
  <c r="AG84" i="74"/>
  <c r="AG87" i="74"/>
  <c r="AG88" i="74"/>
  <c r="BE3" i="74"/>
  <c r="AI4" i="74"/>
  <c r="AI5" i="74"/>
  <c r="AI6" i="74"/>
  <c r="AI7" i="74"/>
  <c r="AI8" i="74"/>
  <c r="AI10" i="74"/>
  <c r="AI11" i="74"/>
  <c r="AI13" i="74"/>
  <c r="AI14" i="74"/>
  <c r="AI16" i="74"/>
  <c r="AI17" i="74"/>
  <c r="AI19" i="74"/>
  <c r="AI20" i="74"/>
  <c r="AI22" i="74"/>
  <c r="AI23" i="74"/>
  <c r="AI24" i="74"/>
  <c r="AI25" i="74"/>
  <c r="AI27" i="74"/>
  <c r="AI28" i="74"/>
  <c r="AI30" i="74"/>
  <c r="AI31" i="74"/>
  <c r="AI34" i="74"/>
  <c r="AI35" i="74"/>
  <c r="AI38" i="74"/>
  <c r="AI39" i="74"/>
  <c r="AI42" i="74"/>
  <c r="AI43" i="74"/>
  <c r="AI48" i="74"/>
  <c r="AI49" i="74"/>
  <c r="AI54" i="74"/>
  <c r="AI55" i="74"/>
  <c r="AI60" i="74"/>
  <c r="AI61" i="74"/>
  <c r="AI65" i="74"/>
  <c r="AI66" i="74"/>
  <c r="AI71" i="74"/>
  <c r="AI72" i="74"/>
  <c r="AI77" i="74"/>
  <c r="AI78" i="74"/>
  <c r="AI82" i="74"/>
  <c r="AI83" i="74"/>
  <c r="AI9" i="74"/>
  <c r="AI32" i="74"/>
  <c r="AI33" i="74"/>
  <c r="AI36" i="74"/>
  <c r="AI37" i="74"/>
  <c r="AI40" i="74"/>
  <c r="AI41" i="74"/>
  <c r="AI44" i="74"/>
  <c r="AI45" i="74"/>
  <c r="AI51" i="74"/>
  <c r="AI52" i="74"/>
  <c r="AI57" i="74"/>
  <c r="AI58" i="74"/>
  <c r="AI64" i="74"/>
  <c r="AI70" i="74"/>
  <c r="AI75" i="74"/>
  <c r="AI76" i="74"/>
  <c r="AI81" i="74"/>
  <c r="AI84" i="74"/>
  <c r="AI85" i="74"/>
  <c r="BB3" i="74"/>
  <c r="L4" i="85" s="1"/>
  <c r="AF4" i="74"/>
  <c r="AF5" i="74"/>
  <c r="AF6" i="74"/>
  <c r="AF7" i="74"/>
  <c r="AF8" i="74"/>
  <c r="AF10" i="74"/>
  <c r="AF11" i="74"/>
  <c r="AF13" i="74"/>
  <c r="AF14" i="74"/>
  <c r="AF16" i="74"/>
  <c r="AF17" i="74"/>
  <c r="AF19" i="74"/>
  <c r="AF20" i="74"/>
  <c r="AF22" i="74"/>
  <c r="AF23" i="74"/>
  <c r="AF25" i="74"/>
  <c r="AF26" i="74"/>
  <c r="AF28" i="74"/>
  <c r="AF29" i="74"/>
  <c r="AF31" i="74"/>
  <c r="AF32" i="74"/>
  <c r="AF35" i="74"/>
  <c r="AF36" i="74"/>
  <c r="AF39" i="74"/>
  <c r="AF40" i="74"/>
  <c r="AF44" i="74"/>
  <c r="AF45" i="74"/>
  <c r="AF50" i="74"/>
  <c r="AF51" i="74"/>
  <c r="AF56" i="74"/>
  <c r="AF57" i="74"/>
  <c r="AF62" i="74"/>
  <c r="AF63" i="74"/>
  <c r="AF68" i="74"/>
  <c r="AF69" i="74"/>
  <c r="AF74" i="74"/>
  <c r="AF75" i="74"/>
  <c r="AF80" i="74"/>
  <c r="AF81" i="74"/>
  <c r="AF86" i="74"/>
  <c r="AF87" i="74"/>
  <c r="AF15" i="74"/>
  <c r="AF18" i="74"/>
  <c r="AF27" i="74"/>
  <c r="AF30" i="74"/>
  <c r="AF33" i="74"/>
  <c r="AF34" i="74"/>
  <c r="AF37" i="74"/>
  <c r="AF41" i="74"/>
  <c r="AF49" i="74"/>
  <c r="AF55" i="74"/>
  <c r="AF61" i="74"/>
  <c r="AF67" i="74"/>
  <c r="AF73" i="74"/>
  <c r="AF79" i="74"/>
  <c r="AF85" i="74"/>
  <c r="AF90" i="74"/>
  <c r="AF91" i="74"/>
  <c r="BD3" i="74"/>
  <c r="AH4" i="74"/>
  <c r="AH5" i="74"/>
  <c r="AH6" i="74"/>
  <c r="AH7" i="74"/>
  <c r="AH8" i="74"/>
  <c r="AH10" i="74"/>
  <c r="AH11" i="74"/>
  <c r="AH13" i="74"/>
  <c r="AH14" i="74"/>
  <c r="AH16" i="74"/>
  <c r="AH17" i="74"/>
  <c r="AH19" i="74"/>
  <c r="AH20" i="74"/>
  <c r="AH22" i="74"/>
  <c r="AH23" i="74"/>
  <c r="AH25" i="74"/>
  <c r="AH26" i="74"/>
  <c r="AH28" i="74"/>
  <c r="AH29" i="74"/>
  <c r="AH31" i="74"/>
  <c r="AH32" i="74"/>
  <c r="AH35" i="74"/>
  <c r="AH36" i="74"/>
  <c r="AH38" i="74"/>
  <c r="AH39" i="74"/>
  <c r="AH43" i="74"/>
  <c r="AH44" i="74"/>
  <c r="AH49" i="74"/>
  <c r="AH50" i="74"/>
  <c r="AH55" i="74"/>
  <c r="AH56" i="74"/>
  <c r="AH61" i="74"/>
  <c r="AH62" i="74"/>
  <c r="AH67" i="74"/>
  <c r="AH68" i="74"/>
  <c r="AH72" i="74"/>
  <c r="AH73" i="74"/>
  <c r="AH78" i="74"/>
  <c r="AH79" i="74"/>
  <c r="AH84" i="74"/>
  <c r="AH85" i="74"/>
  <c r="AH21" i="74"/>
  <c r="AH24" i="74"/>
  <c r="AH33" i="74"/>
  <c r="AH34" i="74"/>
  <c r="AH37" i="74"/>
  <c r="AH41" i="74"/>
  <c r="AH42" i="74"/>
  <c r="AH45" i="74"/>
  <c r="AH46" i="74"/>
  <c r="AH52" i="74"/>
  <c r="AH53" i="74"/>
  <c r="AH58" i="74"/>
  <c r="AH59" i="74"/>
  <c r="AH65" i="74"/>
  <c r="AH66" i="74"/>
  <c r="AH70" i="74"/>
  <c r="AH71" i="74"/>
  <c r="AH75" i="74"/>
  <c r="AH76" i="74"/>
  <c r="AH81" i="74"/>
  <c r="AH82" i="74"/>
  <c r="AH86" i="74"/>
  <c r="BA3" i="74"/>
  <c r="K4" i="85" s="1"/>
  <c r="K10" i="85" s="1"/>
  <c r="AE4" i="74"/>
  <c r="AE5" i="74"/>
  <c r="AE6" i="74"/>
  <c r="AE7" i="74"/>
  <c r="AE8" i="74"/>
  <c r="AE9" i="74"/>
  <c r="AE11" i="74"/>
  <c r="AE12" i="74"/>
  <c r="AE14" i="74"/>
  <c r="AE15" i="74"/>
  <c r="AE17" i="74"/>
  <c r="AE18" i="74"/>
  <c r="AE20" i="74"/>
  <c r="AE21" i="74"/>
  <c r="AE23" i="74"/>
  <c r="AE24" i="74"/>
  <c r="AE26" i="74"/>
  <c r="AE27" i="74"/>
  <c r="AE29" i="74"/>
  <c r="AE30" i="74"/>
  <c r="AE32" i="74"/>
  <c r="AE33" i="74"/>
  <c r="AE36" i="74"/>
  <c r="AE37" i="74"/>
  <c r="AE40" i="74"/>
  <c r="AE41" i="74"/>
  <c r="AE45" i="74"/>
  <c r="AE46" i="74"/>
  <c r="AE51" i="74"/>
  <c r="AE52" i="74"/>
  <c r="AE57" i="74"/>
  <c r="AE58" i="74"/>
  <c r="AE63" i="74"/>
  <c r="AE64" i="74"/>
  <c r="AE69" i="74"/>
  <c r="AE70" i="74"/>
  <c r="AE75" i="74"/>
  <c r="AE76" i="74"/>
  <c r="AE81" i="74"/>
  <c r="AE82" i="74"/>
  <c r="AE87" i="74"/>
  <c r="AE88" i="74"/>
  <c r="AE16" i="74"/>
  <c r="AE19" i="74"/>
  <c r="AE28" i="74"/>
  <c r="AE31" i="74"/>
  <c r="AE34" i="74"/>
  <c r="AE35" i="74"/>
  <c r="AE38" i="74"/>
  <c r="AE42" i="74"/>
  <c r="AE50" i="74"/>
  <c r="AE56" i="74"/>
  <c r="AE62" i="74"/>
  <c r="AE68" i="74"/>
  <c r="AE74" i="74"/>
  <c r="AE80" i="74"/>
  <c r="AE86" i="74"/>
  <c r="AE92" i="74"/>
  <c r="AE93" i="74"/>
  <c r="N46" i="65"/>
  <c r="O46" i="65"/>
  <c r="O47" i="65"/>
  <c r="N47" i="65"/>
  <c r="N48" i="65"/>
  <c r="O48" i="65"/>
  <c r="N49" i="65"/>
  <c r="O49" i="65"/>
  <c r="N50" i="65"/>
  <c r="O50" i="65"/>
  <c r="O51" i="65"/>
  <c r="N51" i="65"/>
  <c r="O52" i="65"/>
  <c r="N52" i="65"/>
  <c r="N53" i="65"/>
  <c r="O53" i="65"/>
  <c r="N54" i="65"/>
  <c r="O54" i="65"/>
  <c r="O55" i="65"/>
  <c r="N55" i="65"/>
  <c r="N56" i="65"/>
  <c r="O56" i="65"/>
  <c r="O57" i="65"/>
  <c r="N57" i="65"/>
  <c r="O58" i="65"/>
  <c r="N58" i="65"/>
  <c r="O59" i="65"/>
  <c r="N59" i="65"/>
  <c r="N60" i="65"/>
  <c r="O60" i="65"/>
  <c r="N61" i="65"/>
  <c r="O61" i="65"/>
  <c r="O62" i="65"/>
  <c r="N62" i="65"/>
  <c r="L46" i="65"/>
  <c r="M46" i="65"/>
  <c r="O63" i="65"/>
  <c r="N63" i="65"/>
  <c r="M47" i="65"/>
  <c r="N64" i="65"/>
  <c r="L47" i="65"/>
  <c r="O64" i="65"/>
  <c r="L48" i="65"/>
  <c r="M48" i="65"/>
  <c r="O65" i="65"/>
  <c r="N65" i="65"/>
  <c r="N66" i="65"/>
  <c r="M49" i="65"/>
  <c r="O66" i="65"/>
  <c r="L49" i="65"/>
  <c r="N67" i="65"/>
  <c r="L50" i="65"/>
  <c r="M50" i="65"/>
  <c r="O67" i="65"/>
  <c r="M51" i="65"/>
  <c r="L51" i="65"/>
  <c r="O68" i="65"/>
  <c r="N68" i="65"/>
  <c r="N69" i="65"/>
  <c r="O69" i="65"/>
  <c r="L52" i="65"/>
  <c r="M52" i="65"/>
  <c r="L53" i="65"/>
  <c r="O70" i="65"/>
  <c r="M53" i="65"/>
  <c r="N70" i="65"/>
  <c r="M54" i="65"/>
  <c r="O71" i="65"/>
  <c r="N71" i="65"/>
  <c r="L54" i="65"/>
  <c r="M55" i="65"/>
  <c r="L55" i="65"/>
  <c r="N72" i="65"/>
  <c r="O72" i="65"/>
  <c r="L56" i="65"/>
  <c r="N73" i="65"/>
  <c r="M56" i="65"/>
  <c r="O73" i="65"/>
  <c r="M57" i="65"/>
  <c r="L57" i="65"/>
  <c r="N74" i="65"/>
  <c r="O74" i="65"/>
  <c r="M58" i="65"/>
  <c r="L58" i="65"/>
  <c r="O75" i="65"/>
  <c r="N75" i="65"/>
  <c r="L59" i="65"/>
  <c r="N76" i="65"/>
  <c r="O76" i="65"/>
  <c r="M59" i="65"/>
  <c r="M60" i="65"/>
  <c r="O77" i="65"/>
  <c r="L60" i="65"/>
  <c r="N77" i="65"/>
  <c r="L61" i="65"/>
  <c r="M61" i="65"/>
  <c r="N78" i="65"/>
  <c r="O78" i="65"/>
  <c r="N79" i="65"/>
  <c r="L62" i="65"/>
  <c r="M62" i="65"/>
  <c r="O79" i="65"/>
  <c r="O80" i="65"/>
  <c r="N80" i="65"/>
  <c r="M63" i="65"/>
  <c r="L63" i="65"/>
  <c r="L64" i="65"/>
  <c r="N81" i="65"/>
  <c r="M64" i="65"/>
  <c r="O81" i="65"/>
  <c r="O82" i="65"/>
  <c r="L65" i="65"/>
  <c r="N82" i="65"/>
  <c r="M65" i="65"/>
  <c r="M66" i="65"/>
  <c r="L66" i="65"/>
  <c r="N83" i="65"/>
  <c r="O83" i="65"/>
  <c r="L67" i="65"/>
  <c r="O84" i="65"/>
  <c r="N84" i="65"/>
  <c r="M67" i="65"/>
  <c r="M68" i="65"/>
  <c r="N85" i="65"/>
  <c r="L68" i="65"/>
  <c r="O85" i="65"/>
  <c r="N86" i="65"/>
  <c r="M69" i="65"/>
  <c r="L69" i="65"/>
  <c r="O86" i="65"/>
  <c r="L70" i="65"/>
  <c r="M70" i="65"/>
  <c r="O87" i="65"/>
  <c r="N87" i="65"/>
  <c r="M71" i="65"/>
  <c r="N88" i="65"/>
  <c r="L71" i="65"/>
  <c r="O88" i="65"/>
  <c r="L72" i="65"/>
  <c r="M72" i="65"/>
  <c r="N89" i="65"/>
  <c r="O89" i="65"/>
  <c r="O90" i="65"/>
  <c r="M73" i="65"/>
  <c r="N90" i="65"/>
  <c r="L73" i="65"/>
  <c r="L74" i="65"/>
  <c r="O91" i="65"/>
  <c r="M74" i="65"/>
  <c r="N91" i="65"/>
  <c r="N92" i="65"/>
  <c r="M75" i="65"/>
  <c r="O92" i="65"/>
  <c r="L75" i="65"/>
  <c r="L76" i="65"/>
  <c r="N93" i="65"/>
  <c r="O93" i="65"/>
  <c r="M76" i="65"/>
  <c r="K104" i="65"/>
  <c r="O94" i="65"/>
  <c r="K105" i="65"/>
  <c r="M77" i="65"/>
  <c r="N94" i="65"/>
  <c r="L77" i="65"/>
  <c r="M78" i="65"/>
  <c r="O95" i="65"/>
  <c r="L78" i="65"/>
  <c r="K106" i="65"/>
  <c r="N95" i="65"/>
  <c r="O96" i="65"/>
  <c r="K107" i="65"/>
  <c r="N96" i="65"/>
  <c r="L79" i="65"/>
  <c r="M79" i="65"/>
  <c r="M80" i="65"/>
  <c r="L80" i="65"/>
  <c r="K108" i="65"/>
  <c r="O97" i="65"/>
  <c r="N97" i="65"/>
  <c r="L81" i="65"/>
  <c r="K109" i="65"/>
  <c r="N98" i="65"/>
  <c r="O98" i="65"/>
  <c r="M81" i="65"/>
  <c r="K110" i="65"/>
  <c r="L82" i="65"/>
  <c r="O99" i="65"/>
  <c r="M82" i="65"/>
  <c r="N99" i="65"/>
  <c r="N100" i="65"/>
  <c r="L83" i="65"/>
  <c r="M83" i="65"/>
  <c r="K111" i="65"/>
  <c r="O100" i="65"/>
  <c r="M84" i="65"/>
  <c r="L84" i="65"/>
  <c r="K112" i="65"/>
  <c r="N101" i="65"/>
  <c r="O101" i="65"/>
  <c r="L85" i="65"/>
  <c r="M85" i="65"/>
  <c r="O102" i="65"/>
  <c r="K113" i="65"/>
  <c r="N102" i="65"/>
  <c r="M86" i="65"/>
  <c r="N103" i="65"/>
  <c r="L86" i="65"/>
  <c r="O103" i="65"/>
  <c r="M87" i="65"/>
  <c r="L87" i="65"/>
  <c r="L88" i="65"/>
  <c r="M88" i="65"/>
  <c r="M89" i="65"/>
  <c r="L89" i="65"/>
  <c r="M90" i="65"/>
  <c r="L90" i="65"/>
  <c r="L91" i="65"/>
  <c r="M91" i="65"/>
  <c r="M92" i="65"/>
  <c r="L92" i="65"/>
  <c r="L93" i="65"/>
  <c r="M93" i="65"/>
  <c r="O104" i="65"/>
  <c r="L94" i="65"/>
  <c r="M94" i="65"/>
  <c r="N104" i="65"/>
  <c r="L95" i="65"/>
  <c r="M95" i="65"/>
  <c r="N105" i="65"/>
  <c r="O105" i="65"/>
  <c r="O106" i="65"/>
  <c r="L96" i="65"/>
  <c r="M96" i="65"/>
  <c r="N106" i="65"/>
  <c r="N107" i="65"/>
  <c r="M97" i="65"/>
  <c r="L97" i="65"/>
  <c r="O107" i="65"/>
  <c r="M98" i="65"/>
  <c r="N108" i="65"/>
  <c r="O108" i="65"/>
  <c r="L98" i="65"/>
  <c r="L99" i="65"/>
  <c r="M99" i="65"/>
  <c r="O109" i="65"/>
  <c r="N109" i="65"/>
  <c r="M100" i="65"/>
  <c r="O110" i="65"/>
  <c r="L100" i="65"/>
  <c r="N110" i="65"/>
  <c r="M101" i="65"/>
  <c r="L101" i="65"/>
  <c r="N111" i="65"/>
  <c r="O111" i="65"/>
  <c r="L102" i="65"/>
  <c r="O112" i="65"/>
  <c r="N112" i="65"/>
  <c r="M102" i="65"/>
  <c r="M103" i="65"/>
  <c r="L103" i="65"/>
  <c r="N113" i="65"/>
  <c r="O113" i="65"/>
  <c r="L104" i="65"/>
  <c r="M104" i="65"/>
  <c r="L105" i="65"/>
  <c r="M105" i="65"/>
  <c r="M106" i="65"/>
  <c r="L106" i="65"/>
  <c r="L107" i="65"/>
  <c r="M107" i="65"/>
  <c r="M108" i="65"/>
  <c r="L108" i="65"/>
  <c r="L109" i="65"/>
  <c r="M109" i="65"/>
  <c r="M110" i="65"/>
  <c r="L110" i="65"/>
  <c r="M111" i="65"/>
  <c r="L111" i="65"/>
  <c r="L112" i="65"/>
  <c r="M112" i="65"/>
  <c r="L113" i="65"/>
  <c r="M113" i="65"/>
  <c r="E27" i="79"/>
  <c r="E7" i="79"/>
  <c r="E8" i="79"/>
  <c r="E19" i="79"/>
  <c r="E20" i="79"/>
  <c r="E13" i="79"/>
  <c r="E14" i="79"/>
  <c r="E9" i="79"/>
  <c r="E10" i="79"/>
  <c r="E11" i="79"/>
  <c r="E12" i="79"/>
  <c r="E15" i="79"/>
  <c r="E16" i="79"/>
  <c r="E17" i="79"/>
  <c r="E18" i="79"/>
  <c r="E21" i="79"/>
  <c r="E22" i="79"/>
  <c r="E23" i="79"/>
  <c r="E24" i="79"/>
  <c r="E25" i="79"/>
  <c r="E26" i="79"/>
  <c r="F7" i="79"/>
  <c r="G7" i="79"/>
  <c r="H7" i="79"/>
  <c r="I7" i="79"/>
  <c r="L103" i="85"/>
  <c r="M103" i="85" s="1"/>
  <c r="L70" i="85"/>
  <c r="M70" i="85" s="1"/>
  <c r="K32" i="76"/>
  <c r="K58" i="76" s="1"/>
  <c r="L7" i="76"/>
  <c r="L8" i="76"/>
  <c r="L9" i="76"/>
  <c r="L10" i="76"/>
  <c r="L11" i="76"/>
  <c r="L12" i="76"/>
  <c r="L13" i="76"/>
  <c r="L14" i="76"/>
  <c r="L15" i="76"/>
  <c r="L16" i="76"/>
  <c r="L17" i="76"/>
  <c r="L18" i="76"/>
  <c r="L19" i="76"/>
  <c r="L20" i="76"/>
  <c r="L21" i="76"/>
  <c r="L22" i="76"/>
  <c r="L23" i="76"/>
  <c r="L24" i="76"/>
  <c r="L25" i="76"/>
  <c r="L26" i="76"/>
  <c r="L6" i="76"/>
  <c r="U6" i="76" s="1"/>
  <c r="J85" i="76"/>
  <c r="J86" i="76"/>
  <c r="J87" i="76"/>
  <c r="S94" i="76" s="1"/>
  <c r="J88" i="76"/>
  <c r="J89" i="76"/>
  <c r="J90" i="76"/>
  <c r="J91" i="76"/>
  <c r="J84" i="76"/>
  <c r="J93" i="76"/>
  <c r="J92" i="76"/>
  <c r="J94" i="76"/>
  <c r="J95" i="76"/>
  <c r="J96" i="76"/>
  <c r="J97" i="76"/>
  <c r="J98" i="76"/>
  <c r="J99" i="76"/>
  <c r="J100" i="76"/>
  <c r="J101" i="76"/>
  <c r="J102" i="76"/>
  <c r="J103" i="76"/>
  <c r="J104" i="76"/>
  <c r="E33" i="76"/>
  <c r="N33" i="76" s="1"/>
  <c r="E34" i="76"/>
  <c r="E35" i="76"/>
  <c r="E36" i="76"/>
  <c r="E37" i="76"/>
  <c r="E38" i="76"/>
  <c r="E39" i="76"/>
  <c r="E40" i="76"/>
  <c r="E41" i="76"/>
  <c r="E42" i="76"/>
  <c r="E43" i="76"/>
  <c r="E44" i="76"/>
  <c r="E45" i="76"/>
  <c r="E46" i="76"/>
  <c r="E47" i="76"/>
  <c r="E48" i="76"/>
  <c r="E49" i="76"/>
  <c r="E50" i="76"/>
  <c r="E51" i="76"/>
  <c r="E52" i="76"/>
  <c r="E32" i="76"/>
  <c r="U85" i="76"/>
  <c r="U86" i="76"/>
  <c r="U87" i="76"/>
  <c r="U88" i="76"/>
  <c r="U89" i="76"/>
  <c r="U90" i="76"/>
  <c r="U91" i="76"/>
  <c r="U92" i="76"/>
  <c r="U93" i="76"/>
  <c r="U94" i="76"/>
  <c r="U95" i="76"/>
  <c r="U96" i="76"/>
  <c r="U97" i="76"/>
  <c r="U98" i="76"/>
  <c r="U99" i="76"/>
  <c r="U100" i="76"/>
  <c r="U101" i="76"/>
  <c r="U102" i="76"/>
  <c r="U103" i="76"/>
  <c r="U104" i="76"/>
  <c r="U84" i="76"/>
  <c r="U59" i="76"/>
  <c r="U60" i="76"/>
  <c r="U61" i="76"/>
  <c r="U62" i="76"/>
  <c r="U63" i="76"/>
  <c r="U64" i="76"/>
  <c r="U65" i="76"/>
  <c r="U66" i="76"/>
  <c r="U67" i="76"/>
  <c r="U68" i="76"/>
  <c r="U69" i="76"/>
  <c r="U70" i="76"/>
  <c r="U71" i="76"/>
  <c r="U72" i="76"/>
  <c r="U73" i="76"/>
  <c r="U74" i="76"/>
  <c r="U75" i="76"/>
  <c r="U76" i="76"/>
  <c r="U77" i="76"/>
  <c r="U78" i="76"/>
  <c r="U58" i="76"/>
  <c r="U33" i="76"/>
  <c r="U34" i="76"/>
  <c r="U35" i="76"/>
  <c r="U32" i="76"/>
  <c r="R7" i="76"/>
  <c r="R8" i="76"/>
  <c r="R9" i="76"/>
  <c r="R10" i="76"/>
  <c r="R11" i="76"/>
  <c r="R12" i="76"/>
  <c r="R13" i="76"/>
  <c r="R14" i="76"/>
  <c r="R15" i="76"/>
  <c r="R16" i="76"/>
  <c r="R17" i="76"/>
  <c r="R18" i="76"/>
  <c r="R19" i="76"/>
  <c r="R20" i="76"/>
  <c r="R21" i="76"/>
  <c r="R22" i="76"/>
  <c r="R23" i="76"/>
  <c r="R24" i="76"/>
  <c r="R25" i="76"/>
  <c r="R26" i="76"/>
  <c r="R6" i="76"/>
  <c r="R33" i="76"/>
  <c r="R34" i="76"/>
  <c r="R35" i="76"/>
  <c r="R32" i="76"/>
  <c r="Q33" i="76"/>
  <c r="Q34" i="76"/>
  <c r="Q35" i="76"/>
  <c r="R59" i="76"/>
  <c r="R60" i="76"/>
  <c r="R61" i="76"/>
  <c r="R62" i="76"/>
  <c r="R63" i="76"/>
  <c r="R64" i="76"/>
  <c r="R65" i="76"/>
  <c r="R66" i="76"/>
  <c r="R67" i="76"/>
  <c r="R68" i="76"/>
  <c r="R69" i="76"/>
  <c r="R70" i="76"/>
  <c r="R71" i="76"/>
  <c r="R72" i="76"/>
  <c r="R73" i="76"/>
  <c r="R74" i="76"/>
  <c r="R75" i="76"/>
  <c r="R76" i="76"/>
  <c r="R77" i="76"/>
  <c r="R78" i="76"/>
  <c r="R58" i="76"/>
  <c r="R85" i="76"/>
  <c r="R86" i="76"/>
  <c r="R87" i="76"/>
  <c r="R88" i="76"/>
  <c r="R89" i="76"/>
  <c r="R90" i="76"/>
  <c r="R91" i="76"/>
  <c r="R92" i="76"/>
  <c r="R93" i="76"/>
  <c r="R94" i="76"/>
  <c r="R95" i="76"/>
  <c r="R96" i="76"/>
  <c r="R97" i="76"/>
  <c r="R98" i="76"/>
  <c r="R99" i="76"/>
  <c r="R100" i="76"/>
  <c r="R101" i="76"/>
  <c r="R102" i="76"/>
  <c r="R103" i="76"/>
  <c r="R104" i="76"/>
  <c r="R84" i="76"/>
  <c r="K111" i="85"/>
  <c r="K124" i="85"/>
  <c r="K121" i="85"/>
  <c r="K126" i="85"/>
  <c r="K113" i="85"/>
  <c r="K115" i="85"/>
  <c r="K127" i="85"/>
  <c r="K114" i="85"/>
  <c r="K109" i="85"/>
  <c r="K123" i="85"/>
  <c r="K128" i="85"/>
  <c r="K120" i="85"/>
  <c r="K122" i="85"/>
  <c r="K110" i="85"/>
  <c r="K112" i="85"/>
  <c r="K129" i="85"/>
  <c r="K119" i="85"/>
  <c r="K116" i="85"/>
  <c r="K118" i="85"/>
  <c r="K125" i="85"/>
  <c r="K117" i="85"/>
  <c r="L111" i="85"/>
  <c r="L120" i="85"/>
  <c r="L123" i="85"/>
  <c r="L109" i="85"/>
  <c r="L121" i="85"/>
  <c r="L110" i="85"/>
  <c r="L126" i="85"/>
  <c r="L125" i="85"/>
  <c r="L116" i="85"/>
  <c r="L115" i="85"/>
  <c r="L127" i="85"/>
  <c r="L114" i="85"/>
  <c r="L122" i="85"/>
  <c r="L124" i="85"/>
  <c r="L113" i="85"/>
  <c r="L129" i="85"/>
  <c r="L128" i="85"/>
  <c r="L112" i="85"/>
  <c r="L118" i="85"/>
  <c r="L117" i="85"/>
  <c r="L119" i="85"/>
  <c r="M83" i="85"/>
  <c r="M85" i="85"/>
  <c r="M84" i="85"/>
  <c r="L81" i="85"/>
  <c r="L96" i="85"/>
  <c r="L76" i="85"/>
  <c r="L93" i="85"/>
  <c r="L83" i="85"/>
  <c r="L79" i="85"/>
  <c r="L92" i="85"/>
  <c r="L90" i="85"/>
  <c r="L89" i="85"/>
  <c r="L85" i="85"/>
  <c r="L94" i="85"/>
  <c r="L91" i="85"/>
  <c r="L77" i="85"/>
  <c r="L95" i="85"/>
  <c r="L87" i="85"/>
  <c r="L82" i="85"/>
  <c r="L88" i="85"/>
  <c r="L84" i="85"/>
  <c r="L86" i="85"/>
  <c r="L80" i="85"/>
  <c r="L78" i="85"/>
  <c r="K93" i="85"/>
  <c r="K78" i="85"/>
  <c r="K82" i="85"/>
  <c r="K86" i="85"/>
  <c r="K96" i="85"/>
  <c r="K81" i="85"/>
  <c r="K85" i="85"/>
  <c r="K83" i="85"/>
  <c r="K88" i="85"/>
  <c r="K84" i="85"/>
  <c r="K80" i="85"/>
  <c r="K76" i="85"/>
  <c r="K91" i="85"/>
  <c r="K89" i="85"/>
  <c r="K94" i="85"/>
  <c r="K92" i="85"/>
  <c r="K87" i="85"/>
  <c r="K95" i="85"/>
  <c r="K79" i="85"/>
  <c r="K90" i="85"/>
  <c r="K77" i="85"/>
  <c r="N7" i="76"/>
  <c r="O7" i="76"/>
  <c r="P7" i="76"/>
  <c r="Q7" i="76"/>
  <c r="S7" i="76"/>
  <c r="N8" i="76"/>
  <c r="O8" i="76"/>
  <c r="P8" i="76"/>
  <c r="Q8" i="76"/>
  <c r="S8" i="76"/>
  <c r="N9" i="76"/>
  <c r="O9" i="76"/>
  <c r="P9" i="76"/>
  <c r="Q9" i="76"/>
  <c r="S9" i="76"/>
  <c r="N10" i="76"/>
  <c r="O10" i="76"/>
  <c r="P10" i="76"/>
  <c r="Q10" i="76"/>
  <c r="S10" i="76"/>
  <c r="N11" i="76"/>
  <c r="O11" i="76"/>
  <c r="P11" i="76"/>
  <c r="Q11" i="76"/>
  <c r="S11" i="76"/>
  <c r="N12" i="76"/>
  <c r="O12" i="76"/>
  <c r="P12" i="76"/>
  <c r="Q12" i="76"/>
  <c r="S12" i="76"/>
  <c r="N13" i="76"/>
  <c r="O13" i="76"/>
  <c r="P13" i="76"/>
  <c r="Q13" i="76"/>
  <c r="S13" i="76"/>
  <c r="N14" i="76"/>
  <c r="O14" i="76"/>
  <c r="P14" i="76"/>
  <c r="Q14" i="76"/>
  <c r="S14" i="76"/>
  <c r="N15" i="76"/>
  <c r="O15" i="76"/>
  <c r="P15" i="76"/>
  <c r="Q15" i="76"/>
  <c r="S15" i="76"/>
  <c r="N16" i="76"/>
  <c r="O16" i="76"/>
  <c r="P16" i="76"/>
  <c r="Q16" i="76"/>
  <c r="S16" i="76"/>
  <c r="N17" i="76"/>
  <c r="O17" i="76"/>
  <c r="P17" i="76"/>
  <c r="Q17" i="76"/>
  <c r="S17" i="76"/>
  <c r="N18" i="76"/>
  <c r="O18" i="76"/>
  <c r="P18" i="76"/>
  <c r="Q18" i="76"/>
  <c r="S18" i="76"/>
  <c r="N19" i="76"/>
  <c r="O19" i="76"/>
  <c r="P19" i="76"/>
  <c r="Q19" i="76"/>
  <c r="S19" i="76"/>
  <c r="N20" i="76"/>
  <c r="O20" i="76"/>
  <c r="P20" i="76"/>
  <c r="Q20" i="76"/>
  <c r="S20" i="76"/>
  <c r="N21" i="76"/>
  <c r="O21" i="76"/>
  <c r="P21" i="76"/>
  <c r="Q21" i="76"/>
  <c r="S21" i="76"/>
  <c r="N22" i="76"/>
  <c r="O22" i="76"/>
  <c r="P22" i="76"/>
  <c r="Q22" i="76"/>
  <c r="S22" i="76"/>
  <c r="N23" i="76"/>
  <c r="O23" i="76"/>
  <c r="P23" i="76"/>
  <c r="Q23" i="76"/>
  <c r="S23" i="76"/>
  <c r="N24" i="76"/>
  <c r="O24" i="76"/>
  <c r="P24" i="76"/>
  <c r="Q24" i="76"/>
  <c r="S24" i="76"/>
  <c r="N25" i="76"/>
  <c r="O25" i="76"/>
  <c r="P25" i="76"/>
  <c r="Q25" i="76"/>
  <c r="S25" i="76"/>
  <c r="N26" i="76"/>
  <c r="O26" i="76"/>
  <c r="P26" i="76"/>
  <c r="Q26" i="76"/>
  <c r="S26" i="76"/>
  <c r="AP10" i="83"/>
  <c r="AP12" i="83"/>
  <c r="O33" i="76"/>
  <c r="P33" i="76"/>
  <c r="S33" i="76"/>
  <c r="O34" i="76"/>
  <c r="P34" i="76"/>
  <c r="S34" i="76"/>
  <c r="O35" i="76"/>
  <c r="P35" i="76"/>
  <c r="S35" i="76"/>
  <c r="N59" i="76"/>
  <c r="P59" i="76"/>
  <c r="Q59" i="76"/>
  <c r="S59" i="76"/>
  <c r="N60" i="76"/>
  <c r="P60" i="76"/>
  <c r="Q60" i="76"/>
  <c r="S60" i="76"/>
  <c r="N61" i="76"/>
  <c r="P61" i="76"/>
  <c r="Q61" i="76"/>
  <c r="S61" i="76"/>
  <c r="N62" i="76"/>
  <c r="P62" i="76"/>
  <c r="Q62" i="76"/>
  <c r="S62" i="76"/>
  <c r="N63" i="76"/>
  <c r="P63" i="76"/>
  <c r="Q63" i="76"/>
  <c r="S63" i="76"/>
  <c r="N64" i="76"/>
  <c r="P64" i="76"/>
  <c r="Q64" i="76"/>
  <c r="S64" i="76"/>
  <c r="N65" i="76"/>
  <c r="P65" i="76"/>
  <c r="Q65" i="76"/>
  <c r="S65" i="76"/>
  <c r="N66" i="76"/>
  <c r="P66" i="76"/>
  <c r="Q66" i="76"/>
  <c r="S66" i="76"/>
  <c r="N67" i="76"/>
  <c r="P67" i="76"/>
  <c r="Q67" i="76"/>
  <c r="S67" i="76"/>
  <c r="N68" i="76"/>
  <c r="P68" i="76"/>
  <c r="Q68" i="76"/>
  <c r="S68" i="76"/>
  <c r="N69" i="76"/>
  <c r="P69" i="76"/>
  <c r="Q69" i="76"/>
  <c r="S69" i="76"/>
  <c r="N70" i="76"/>
  <c r="P70" i="76"/>
  <c r="Q70" i="76"/>
  <c r="S70" i="76"/>
  <c r="N71" i="76"/>
  <c r="P71" i="76"/>
  <c r="Q71" i="76"/>
  <c r="S71" i="76"/>
  <c r="N72" i="76"/>
  <c r="P72" i="76"/>
  <c r="Q72" i="76"/>
  <c r="S72" i="76"/>
  <c r="N73" i="76"/>
  <c r="P73" i="76"/>
  <c r="Q73" i="76"/>
  <c r="S73" i="76"/>
  <c r="N74" i="76"/>
  <c r="P74" i="76"/>
  <c r="Q74" i="76"/>
  <c r="S74" i="76"/>
  <c r="N75" i="76"/>
  <c r="P75" i="76"/>
  <c r="Q75" i="76"/>
  <c r="S75" i="76"/>
  <c r="N76" i="76"/>
  <c r="P76" i="76"/>
  <c r="Q76" i="76"/>
  <c r="S76" i="76"/>
  <c r="N77" i="76"/>
  <c r="P77" i="76"/>
  <c r="Q77" i="76"/>
  <c r="S77" i="76"/>
  <c r="N78" i="76"/>
  <c r="P78" i="76"/>
  <c r="Q78" i="76"/>
  <c r="S78" i="76"/>
  <c r="N85" i="76"/>
  <c r="O85" i="76"/>
  <c r="P85" i="76"/>
  <c r="Q85" i="76"/>
  <c r="S85" i="76"/>
  <c r="N86" i="76"/>
  <c r="O86" i="76"/>
  <c r="P86" i="76"/>
  <c r="Q86" i="76"/>
  <c r="S86" i="76"/>
  <c r="N87" i="76"/>
  <c r="O87" i="76"/>
  <c r="P87" i="76"/>
  <c r="Q87" i="76"/>
  <c r="S87" i="76"/>
  <c r="N88" i="76"/>
  <c r="O88" i="76"/>
  <c r="P88" i="76"/>
  <c r="Q88" i="76"/>
  <c r="N89" i="76"/>
  <c r="O89" i="76"/>
  <c r="P89" i="76"/>
  <c r="Q89" i="76"/>
  <c r="N90" i="76"/>
  <c r="O90" i="76"/>
  <c r="P90" i="76"/>
  <c r="Q90" i="76"/>
  <c r="N91" i="76"/>
  <c r="O91" i="76"/>
  <c r="P91" i="76"/>
  <c r="Q91" i="76"/>
  <c r="N92" i="76"/>
  <c r="O92" i="76"/>
  <c r="P92" i="76"/>
  <c r="Q92" i="76"/>
  <c r="S92" i="76"/>
  <c r="N93" i="76"/>
  <c r="O93" i="76"/>
  <c r="P93" i="76"/>
  <c r="Q93" i="76"/>
  <c r="N94" i="76"/>
  <c r="O94" i="76"/>
  <c r="P94" i="76"/>
  <c r="Q94" i="76"/>
  <c r="N95" i="76"/>
  <c r="O95" i="76"/>
  <c r="P95" i="76"/>
  <c r="Q95" i="76"/>
  <c r="S95" i="76"/>
  <c r="N96" i="76"/>
  <c r="O96" i="76"/>
  <c r="P96" i="76"/>
  <c r="Q96" i="76"/>
  <c r="N97" i="76"/>
  <c r="O97" i="76"/>
  <c r="P97" i="76"/>
  <c r="Q97" i="76"/>
  <c r="N98" i="76"/>
  <c r="O98" i="76"/>
  <c r="P98" i="76"/>
  <c r="Q98" i="76"/>
  <c r="N99" i="76"/>
  <c r="O99" i="76"/>
  <c r="P99" i="76"/>
  <c r="Q99" i="76"/>
  <c r="N100" i="76"/>
  <c r="O100" i="76"/>
  <c r="P100" i="76"/>
  <c r="Q100" i="76"/>
  <c r="S100" i="76"/>
  <c r="N101" i="76"/>
  <c r="O101" i="76"/>
  <c r="P101" i="76"/>
  <c r="Q101" i="76"/>
  <c r="N102" i="76"/>
  <c r="O102" i="76"/>
  <c r="P102" i="76"/>
  <c r="Q102" i="76"/>
  <c r="N103" i="76"/>
  <c r="O103" i="76"/>
  <c r="P103" i="76"/>
  <c r="Q103" i="76"/>
  <c r="S103" i="76"/>
  <c r="N104" i="76"/>
  <c r="O104" i="76"/>
  <c r="P104" i="76"/>
  <c r="Q104" i="76"/>
  <c r="O84" i="76"/>
  <c r="P84" i="76"/>
  <c r="Q84" i="76"/>
  <c r="S84" i="76"/>
  <c r="P58" i="76"/>
  <c r="Q58" i="76"/>
  <c r="S58" i="76"/>
  <c r="T32" i="76"/>
  <c r="O32" i="76"/>
  <c r="P32" i="76"/>
  <c r="Q32" i="76"/>
  <c r="S32" i="76"/>
  <c r="O6" i="76"/>
  <c r="P6" i="76"/>
  <c r="Q6" i="76"/>
  <c r="S6" i="76"/>
  <c r="N84" i="76"/>
  <c r="F59" i="76"/>
  <c r="F60" i="76"/>
  <c r="F61" i="76"/>
  <c r="F62" i="76"/>
  <c r="F63" i="76"/>
  <c r="F64" i="76"/>
  <c r="F65" i="76"/>
  <c r="F66" i="76"/>
  <c r="F67" i="76"/>
  <c r="F68" i="76"/>
  <c r="F69" i="76"/>
  <c r="F70" i="76"/>
  <c r="F71" i="76"/>
  <c r="F72" i="76"/>
  <c r="F73" i="76"/>
  <c r="F74" i="76"/>
  <c r="F75" i="76"/>
  <c r="F76" i="76"/>
  <c r="F77" i="76"/>
  <c r="F78" i="76"/>
  <c r="F58" i="76"/>
  <c r="BR8" i="83"/>
  <c r="BR34" i="83"/>
  <c r="BR9" i="83"/>
  <c r="BR35" i="83" s="1"/>
  <c r="BR10" i="83"/>
  <c r="BR11" i="83"/>
  <c r="BR12" i="83"/>
  <c r="BS43" i="83" s="1"/>
  <c r="BR13" i="83"/>
  <c r="BR39" i="83" s="1"/>
  <c r="BR14" i="83"/>
  <c r="BR15" i="83"/>
  <c r="BR41" i="83"/>
  <c r="BR16" i="83"/>
  <c r="BR17" i="83"/>
  <c r="BR18" i="83"/>
  <c r="BR44" i="83"/>
  <c r="BR19" i="83"/>
  <c r="BR45" i="83" s="1"/>
  <c r="BR20" i="83"/>
  <c r="BR46" i="83"/>
  <c r="BR21" i="83"/>
  <c r="BR47" i="83" s="1"/>
  <c r="BR22" i="83"/>
  <c r="BR23" i="83"/>
  <c r="BR24" i="83"/>
  <c r="BR50" i="83" s="1"/>
  <c r="BR25" i="83"/>
  <c r="BR51" i="83" s="1"/>
  <c r="BR26" i="83"/>
  <c r="BR52" i="83" s="1"/>
  <c r="BR27" i="83"/>
  <c r="BR53" i="83"/>
  <c r="BR7" i="83"/>
  <c r="BR33" i="83" s="1"/>
  <c r="BS8" i="83"/>
  <c r="BS9" i="83"/>
  <c r="BS38" i="83" s="1"/>
  <c r="BS10" i="83"/>
  <c r="BS11" i="83"/>
  <c r="BS12" i="83"/>
  <c r="BS13" i="83"/>
  <c r="BS14" i="83"/>
  <c r="BS15" i="83"/>
  <c r="BS16" i="83"/>
  <c r="BS17" i="83"/>
  <c r="BS18" i="83"/>
  <c r="BS19" i="83"/>
  <c r="BS20" i="83"/>
  <c r="BS21" i="83"/>
  <c r="BS22" i="83"/>
  <c r="BS23" i="83"/>
  <c r="BS24" i="83"/>
  <c r="BS25" i="83"/>
  <c r="BS26" i="83"/>
  <c r="BS27" i="83"/>
  <c r="BS7" i="83"/>
  <c r="AN8" i="83"/>
  <c r="AN9" i="83"/>
  <c r="AN10" i="83"/>
  <c r="AN11" i="83"/>
  <c r="AN12" i="83"/>
  <c r="AN38" i="83" s="1"/>
  <c r="AN13" i="83"/>
  <c r="AN14" i="83"/>
  <c r="AN15" i="83"/>
  <c r="AN16" i="83"/>
  <c r="AN17" i="83"/>
  <c r="AN18" i="83"/>
  <c r="AN19" i="83"/>
  <c r="AN20" i="83"/>
  <c r="AN46" i="83" s="1"/>
  <c r="AN21" i="83"/>
  <c r="AN22" i="83"/>
  <c r="AN23" i="83"/>
  <c r="AN24" i="83"/>
  <c r="AN25" i="83"/>
  <c r="AN26" i="83"/>
  <c r="AN27" i="83"/>
  <c r="AN7" i="83"/>
  <c r="BQ53" i="83"/>
  <c r="BQ52" i="83"/>
  <c r="BQ51" i="83"/>
  <c r="BQ50" i="83"/>
  <c r="BR49" i="83"/>
  <c r="BQ49" i="83"/>
  <c r="BR48" i="83"/>
  <c r="BQ48" i="83"/>
  <c r="BQ47" i="83"/>
  <c r="BQ46" i="83"/>
  <c r="BQ45" i="83"/>
  <c r="BQ44" i="83"/>
  <c r="BR43" i="83"/>
  <c r="BQ43" i="83"/>
  <c r="BR42" i="83"/>
  <c r="BQ42" i="83"/>
  <c r="BQ41" i="83"/>
  <c r="BR40" i="83"/>
  <c r="BQ40" i="83"/>
  <c r="BQ39" i="83"/>
  <c r="BQ38" i="83"/>
  <c r="BR37" i="83"/>
  <c r="BQ37" i="83"/>
  <c r="BR36" i="83"/>
  <c r="BQ36" i="83"/>
  <c r="BQ35" i="83"/>
  <c r="BQ34" i="83"/>
  <c r="BQ33" i="83"/>
  <c r="AY9" i="82"/>
  <c r="AY10" i="82"/>
  <c r="AY11" i="82"/>
  <c r="AY8" i="82"/>
  <c r="AC9" i="82"/>
  <c r="AC10" i="82"/>
  <c r="AC11" i="82"/>
  <c r="AC12" i="82"/>
  <c r="AC13" i="82"/>
  <c r="AC14" i="82"/>
  <c r="AC15" i="82"/>
  <c r="AC16" i="82"/>
  <c r="AC17" i="82"/>
  <c r="AC18" i="82"/>
  <c r="AC19" i="82"/>
  <c r="AC20" i="82"/>
  <c r="AC21" i="82"/>
  <c r="AC22" i="82"/>
  <c r="AC23" i="82"/>
  <c r="AC24" i="82"/>
  <c r="AC25" i="82"/>
  <c r="AC26" i="82"/>
  <c r="AC27" i="82"/>
  <c r="AC28" i="82"/>
  <c r="AD8" i="82"/>
  <c r="AE8" i="82"/>
  <c r="AF8" i="82"/>
  <c r="AG8" i="82"/>
  <c r="AC8" i="82"/>
  <c r="BS33" i="83"/>
  <c r="BS34" i="83"/>
  <c r="P5" i="84"/>
  <c r="E13" i="82"/>
  <c r="E12" i="82"/>
  <c r="P36" i="76"/>
  <c r="P37" i="76"/>
  <c r="AY13" i="82"/>
  <c r="H33" i="68"/>
  <c r="D4" i="68"/>
  <c r="H7" i="68" s="1"/>
  <c r="AP11" i="83"/>
  <c r="K10" i="76" s="1"/>
  <c r="T6" i="76"/>
  <c r="N6" i="76"/>
  <c r="N32" i="76"/>
  <c r="N58" i="76"/>
  <c r="AP8" i="83"/>
  <c r="AP9" i="83"/>
  <c r="K8" i="76" s="1"/>
  <c r="K34" i="76" s="1"/>
  <c r="K60" i="76" s="1"/>
  <c r="K86" i="76" s="1"/>
  <c r="AP13" i="83"/>
  <c r="K12" i="76" s="1"/>
  <c r="K38" i="76" s="1"/>
  <c r="K64" i="76" s="1"/>
  <c r="K90" i="76" s="1"/>
  <c r="AP14" i="83"/>
  <c r="K13" i="76"/>
  <c r="AP15" i="83"/>
  <c r="K14" i="76" s="1"/>
  <c r="K40" i="76" s="1"/>
  <c r="K66" i="76" s="1"/>
  <c r="K92" i="76" s="1"/>
  <c r="AP16" i="83"/>
  <c r="K15" i="76" s="1"/>
  <c r="AP17" i="83"/>
  <c r="K16" i="76" s="1"/>
  <c r="K42" i="76" s="1"/>
  <c r="K68" i="76" s="1"/>
  <c r="K94" i="76" s="1"/>
  <c r="AP18" i="83"/>
  <c r="K17" i="76" s="1"/>
  <c r="K43" i="76" s="1"/>
  <c r="AP19" i="83"/>
  <c r="K18" i="76" s="1"/>
  <c r="K44" i="76" s="1"/>
  <c r="K70" i="76" s="1"/>
  <c r="K96" i="76" s="1"/>
  <c r="AP20" i="83"/>
  <c r="K19" i="76" s="1"/>
  <c r="K45" i="76" s="1"/>
  <c r="K71" i="76" s="1"/>
  <c r="K97" i="76" s="1"/>
  <c r="AP21" i="83"/>
  <c r="K20" i="76" s="1"/>
  <c r="K46" i="76" s="1"/>
  <c r="AP22" i="83"/>
  <c r="K21" i="76" s="1"/>
  <c r="K47" i="76" s="1"/>
  <c r="K73" i="76" s="1"/>
  <c r="K99" i="76" s="1"/>
  <c r="AP23" i="83"/>
  <c r="K22" i="76"/>
  <c r="K48" i="76" s="1"/>
  <c r="K74" i="76" s="1"/>
  <c r="K100" i="76" s="1"/>
  <c r="AP24" i="83"/>
  <c r="K23" i="76" s="1"/>
  <c r="K49" i="76" s="1"/>
  <c r="K75" i="76" s="1"/>
  <c r="K101" i="76" s="1"/>
  <c r="AP25" i="83"/>
  <c r="K24" i="76"/>
  <c r="AP26" i="83"/>
  <c r="K25" i="76" s="1"/>
  <c r="K51" i="76" s="1"/>
  <c r="K77" i="76" s="1"/>
  <c r="K103" i="76" s="1"/>
  <c r="AP27" i="83"/>
  <c r="K26" i="76"/>
  <c r="K52" i="76" s="1"/>
  <c r="K78" i="76" s="1"/>
  <c r="K104" i="76" s="1"/>
  <c r="AP7" i="83"/>
  <c r="K39" i="76"/>
  <c r="K65" i="76" s="1"/>
  <c r="K91" i="76" s="1"/>
  <c r="K41" i="76"/>
  <c r="K67" i="76" s="1"/>
  <c r="K93" i="76" s="1"/>
  <c r="K50" i="76"/>
  <c r="K76" i="76" s="1"/>
  <c r="K72" i="76"/>
  <c r="K98" i="76" s="1"/>
  <c r="K69" i="76"/>
  <c r="K95" i="76" s="1"/>
  <c r="K102" i="76"/>
  <c r="AN34" i="83"/>
  <c r="AN35" i="83"/>
  <c r="AN36" i="83"/>
  <c r="AN37" i="83"/>
  <c r="AN39" i="83"/>
  <c r="AN40" i="83"/>
  <c r="AN41" i="83"/>
  <c r="AN42" i="83"/>
  <c r="AN43" i="83"/>
  <c r="AN44" i="83"/>
  <c r="AN45" i="83"/>
  <c r="AN47" i="83"/>
  <c r="AN48" i="83"/>
  <c r="AN49" i="83"/>
  <c r="AN50" i="83"/>
  <c r="AN51" i="83"/>
  <c r="AN52" i="83"/>
  <c r="AN53" i="83"/>
  <c r="AM34" i="83"/>
  <c r="AM35" i="83"/>
  <c r="AM36" i="83"/>
  <c r="AM38" i="83"/>
  <c r="AM39" i="83"/>
  <c r="AM40" i="83"/>
  <c r="AM41" i="83"/>
  <c r="AM43" i="83"/>
  <c r="AM44" i="83"/>
  <c r="AM45" i="83"/>
  <c r="AM46" i="83"/>
  <c r="AM47" i="83"/>
  <c r="AM50" i="83"/>
  <c r="AM51" i="83"/>
  <c r="AM52" i="83"/>
  <c r="AM53" i="83"/>
  <c r="X8" i="83"/>
  <c r="X9" i="83"/>
  <c r="X35" i="83" s="1"/>
  <c r="X10" i="83"/>
  <c r="X36" i="83" s="1"/>
  <c r="X7" i="83"/>
  <c r="Y35" i="83" s="1"/>
  <c r="AL34" i="83"/>
  <c r="AL35" i="83"/>
  <c r="AL36" i="83"/>
  <c r="AL37" i="83"/>
  <c r="AM37" i="83"/>
  <c r="AL38" i="83"/>
  <c r="AL39" i="83"/>
  <c r="AL40" i="83"/>
  <c r="AL41" i="83"/>
  <c r="AL42" i="83"/>
  <c r="AM42" i="83"/>
  <c r="AL43" i="83"/>
  <c r="AL44" i="83"/>
  <c r="AL45" i="83"/>
  <c r="AL46" i="83"/>
  <c r="AL47" i="83"/>
  <c r="AL48" i="83"/>
  <c r="AM48" i="83"/>
  <c r="AL49" i="83"/>
  <c r="AM49" i="83"/>
  <c r="AL50" i="83"/>
  <c r="AL51" i="83"/>
  <c r="AL52" i="83"/>
  <c r="AL53" i="83"/>
  <c r="AL33" i="83"/>
  <c r="AM33" i="83"/>
  <c r="AO35" i="83"/>
  <c r="AO48" i="83"/>
  <c r="AO51" i="83"/>
  <c r="AO42" i="83"/>
  <c r="AO46" i="83"/>
  <c r="AO33" i="83"/>
  <c r="AO36" i="83"/>
  <c r="AO53" i="83"/>
  <c r="AO50" i="83"/>
  <c r="AO44" i="83"/>
  <c r="AO41" i="83"/>
  <c r="AO38" i="83"/>
  <c r="AO45" i="83"/>
  <c r="AO47" i="83"/>
  <c r="AO39" i="83"/>
  <c r="AO52" i="83"/>
  <c r="AO49" i="83"/>
  <c r="AO43" i="83"/>
  <c r="AO40" i="83"/>
  <c r="AO37" i="83"/>
  <c r="AO34" i="83"/>
  <c r="W53" i="83"/>
  <c r="W52" i="83"/>
  <c r="W51" i="83"/>
  <c r="W50" i="83"/>
  <c r="W49" i="83"/>
  <c r="W48" i="83"/>
  <c r="W47" i="83"/>
  <c r="W46" i="83"/>
  <c r="W45" i="83"/>
  <c r="W44" i="83"/>
  <c r="W43" i="83"/>
  <c r="W42" i="83"/>
  <c r="W41" i="83"/>
  <c r="W40" i="83"/>
  <c r="W39" i="83"/>
  <c r="W38" i="83"/>
  <c r="W37" i="83"/>
  <c r="W36" i="83"/>
  <c r="W35" i="83"/>
  <c r="X34" i="83"/>
  <c r="W34" i="83"/>
  <c r="W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33" i="83"/>
  <c r="H8" i="83"/>
  <c r="H34" i="83" s="1"/>
  <c r="H9" i="83"/>
  <c r="H35" i="83"/>
  <c r="H10" i="83"/>
  <c r="H11" i="83"/>
  <c r="I38" i="83" s="1"/>
  <c r="H37" i="83"/>
  <c r="H12" i="83"/>
  <c r="H38" i="83" s="1"/>
  <c r="H13" i="83"/>
  <c r="H39" i="83" s="1"/>
  <c r="H14" i="83"/>
  <c r="H40" i="83" s="1"/>
  <c r="H15" i="83"/>
  <c r="H41" i="83"/>
  <c r="H16" i="83"/>
  <c r="H17" i="83"/>
  <c r="H43" i="83" s="1"/>
  <c r="H18" i="83"/>
  <c r="H44" i="83" s="1"/>
  <c r="H19" i="83"/>
  <c r="H45" i="83" s="1"/>
  <c r="H20" i="83"/>
  <c r="H46" i="83"/>
  <c r="H21" i="83"/>
  <c r="H47" i="83" s="1"/>
  <c r="H22" i="83"/>
  <c r="H48" i="83" s="1"/>
  <c r="H23" i="83"/>
  <c r="H49" i="83"/>
  <c r="H24" i="83"/>
  <c r="H50" i="83"/>
  <c r="H25" i="83"/>
  <c r="H51" i="83"/>
  <c r="H26" i="83"/>
  <c r="H52" i="83" s="1"/>
  <c r="H27" i="83"/>
  <c r="H53" i="83" s="1"/>
  <c r="H7" i="83"/>
  <c r="I33" i="83" s="1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U8" i="82"/>
  <c r="V8" i="82"/>
  <c r="W8" i="82"/>
  <c r="X8" i="82"/>
  <c r="T8" i="82"/>
  <c r="K9" i="82"/>
  <c r="AL9" i="82"/>
  <c r="K10" i="82"/>
  <c r="AL10" i="82"/>
  <c r="K11" i="82"/>
  <c r="AL11" i="82" s="1"/>
  <c r="K12" i="82"/>
  <c r="AL12" i="82" s="1"/>
  <c r="K13" i="82"/>
  <c r="AL13" i="82"/>
  <c r="K14" i="82"/>
  <c r="AL14" i="82"/>
  <c r="K15" i="82"/>
  <c r="AL15" i="82" s="1"/>
  <c r="K16" i="82"/>
  <c r="AL16" i="82" s="1"/>
  <c r="K17" i="82"/>
  <c r="AL17" i="82"/>
  <c r="K18" i="82"/>
  <c r="AL18" i="82"/>
  <c r="K19" i="82"/>
  <c r="AL19" i="82" s="1"/>
  <c r="K20" i="82"/>
  <c r="AL20" i="82" s="1"/>
  <c r="K21" i="82"/>
  <c r="AL21" i="82"/>
  <c r="K22" i="82"/>
  <c r="AL22" i="82"/>
  <c r="K23" i="82"/>
  <c r="AL23" i="82" s="1"/>
  <c r="K24" i="82"/>
  <c r="AL24" i="82" s="1"/>
  <c r="K25" i="82"/>
  <c r="AL25" i="82"/>
  <c r="K26" i="82"/>
  <c r="AL26" i="82" s="1"/>
  <c r="K27" i="82"/>
  <c r="AL27" i="82" s="1"/>
  <c r="K28" i="82"/>
  <c r="AL28" i="82" s="1"/>
  <c r="L8" i="82"/>
  <c r="M8" i="82"/>
  <c r="N8" i="82"/>
  <c r="O8" i="82"/>
  <c r="K8" i="82"/>
  <c r="H33" i="83"/>
  <c r="I35" i="83"/>
  <c r="I34" i="83"/>
  <c r="I36" i="83"/>
  <c r="B4" i="65"/>
  <c r="B5" i="6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25" i="65"/>
  <c r="B26" i="65"/>
  <c r="B27" i="65"/>
  <c r="B28" i="65"/>
  <c r="B29" i="65"/>
  <c r="B30" i="65"/>
  <c r="B31" i="65"/>
  <c r="B32" i="65"/>
  <c r="B33" i="65"/>
  <c r="B34" i="65"/>
  <c r="B35" i="65"/>
  <c r="B36" i="65"/>
  <c r="B37" i="65"/>
  <c r="B38" i="65"/>
  <c r="B39" i="65"/>
  <c r="B40" i="65"/>
  <c r="B41" i="65"/>
  <c r="B42" i="65"/>
  <c r="B43" i="65"/>
  <c r="B44" i="65"/>
  <c r="B45" i="65"/>
  <c r="B46" i="65"/>
  <c r="B47" i="65"/>
  <c r="B48" i="65"/>
  <c r="B49" i="65"/>
  <c r="B50" i="65"/>
  <c r="B51" i="65"/>
  <c r="B52" i="65"/>
  <c r="B53" i="65"/>
  <c r="B54" i="65"/>
  <c r="B55" i="65"/>
  <c r="B56" i="65"/>
  <c r="B57" i="65"/>
  <c r="B58" i="65"/>
  <c r="B59" i="65"/>
  <c r="B60" i="65"/>
  <c r="B61" i="65"/>
  <c r="B62" i="65"/>
  <c r="B63" i="65"/>
  <c r="B64" i="65"/>
  <c r="B65" i="65"/>
  <c r="B66" i="65"/>
  <c r="B67" i="65"/>
  <c r="B68" i="65"/>
  <c r="B69" i="65"/>
  <c r="B70" i="65"/>
  <c r="B71" i="65"/>
  <c r="B72" i="65"/>
  <c r="B73" i="65"/>
  <c r="B74" i="65"/>
  <c r="B75" i="65"/>
  <c r="B76" i="65"/>
  <c r="B77" i="65"/>
  <c r="B78" i="65"/>
  <c r="B79" i="65"/>
  <c r="B80" i="65"/>
  <c r="B81" i="65"/>
  <c r="B82" i="65"/>
  <c r="B83" i="65"/>
  <c r="B84" i="65"/>
  <c r="B85" i="65"/>
  <c r="B86" i="65"/>
  <c r="B87" i="65"/>
  <c r="B88" i="65"/>
  <c r="B89" i="65"/>
  <c r="B90" i="65"/>
  <c r="B91" i="65"/>
  <c r="B92" i="65"/>
  <c r="B93" i="65"/>
  <c r="B94" i="65"/>
  <c r="B95" i="65"/>
  <c r="B96" i="65"/>
  <c r="B97" i="65"/>
  <c r="B98" i="65"/>
  <c r="B99" i="65"/>
  <c r="B100" i="65"/>
  <c r="B101" i="65"/>
  <c r="B102" i="65"/>
  <c r="B103" i="65"/>
  <c r="B104" i="65"/>
  <c r="B105" i="65"/>
  <c r="B106" i="65"/>
  <c r="B107" i="65"/>
  <c r="B108" i="65"/>
  <c r="B109" i="65"/>
  <c r="B110" i="65"/>
  <c r="B111" i="65"/>
  <c r="B112" i="65"/>
  <c r="B113" i="65"/>
  <c r="B3" i="65"/>
  <c r="H5" i="68"/>
  <c r="H6" i="68"/>
  <c r="J21" i="67"/>
  <c r="I21" i="79" s="1"/>
  <c r="X22" i="82"/>
  <c r="A8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K13" i="70"/>
  <c r="Z91" i="70"/>
  <c r="Z90" i="70"/>
  <c r="Z89" i="70"/>
  <c r="Z88" i="70"/>
  <c r="Z87" i="70"/>
  <c r="Z86" i="70"/>
  <c r="Z85" i="70"/>
  <c r="Z84" i="70"/>
  <c r="Z83" i="70"/>
  <c r="Z82" i="70"/>
  <c r="Z81" i="70"/>
  <c r="Z80" i="70"/>
  <c r="Z79" i="70"/>
  <c r="Z78" i="70"/>
  <c r="Z77" i="70"/>
  <c r="Z76" i="70"/>
  <c r="Z75" i="70"/>
  <c r="Z74" i="70"/>
  <c r="Z73" i="70"/>
  <c r="Z72" i="70"/>
  <c r="Z71" i="70"/>
  <c r="Z70" i="70"/>
  <c r="Z69" i="70"/>
  <c r="Z68" i="70"/>
  <c r="Z67" i="70"/>
  <c r="Z66" i="70"/>
  <c r="Z65" i="70"/>
  <c r="Z64" i="70"/>
  <c r="Z63" i="70"/>
  <c r="Z62" i="70"/>
  <c r="Z61" i="70"/>
  <c r="Z60" i="70"/>
  <c r="Z59" i="70"/>
  <c r="Z58" i="70"/>
  <c r="Z57" i="70"/>
  <c r="Z56" i="70"/>
  <c r="Z55" i="70"/>
  <c r="Z54" i="70"/>
  <c r="Z53" i="70"/>
  <c r="Z52" i="70"/>
  <c r="Z51" i="70"/>
  <c r="Z50" i="70"/>
  <c r="Z49" i="70"/>
  <c r="Z48" i="70"/>
  <c r="Z47" i="70"/>
  <c r="Z46" i="70"/>
  <c r="Z45" i="70"/>
  <c r="Z44" i="70"/>
  <c r="Z43" i="70"/>
  <c r="Z42" i="70"/>
  <c r="Z41" i="70"/>
  <c r="Z40" i="70"/>
  <c r="Z39" i="70"/>
  <c r="Z38" i="70"/>
  <c r="Z37" i="70"/>
  <c r="Z36" i="70"/>
  <c r="Z35" i="70"/>
  <c r="Z34" i="70"/>
  <c r="Z33" i="70"/>
  <c r="Z32" i="70"/>
  <c r="Z31" i="70"/>
  <c r="Z30" i="70"/>
  <c r="Z29" i="70"/>
  <c r="Z28" i="70"/>
  <c r="Z27" i="70"/>
  <c r="Z26" i="70"/>
  <c r="Z25" i="70"/>
  <c r="Z24" i="70"/>
  <c r="Z23" i="70"/>
  <c r="Z22" i="70"/>
  <c r="Z21" i="70"/>
  <c r="Z20" i="70"/>
  <c r="Z19" i="70"/>
  <c r="Z18" i="70"/>
  <c r="Z17" i="70"/>
  <c r="Z16" i="70"/>
  <c r="Z15" i="70"/>
  <c r="Z14" i="70"/>
  <c r="Z13" i="70"/>
  <c r="Z12" i="70"/>
  <c r="K14" i="70"/>
  <c r="K15" i="70" s="1"/>
  <c r="K16" i="70" s="1"/>
  <c r="K17" i="70" s="1"/>
  <c r="K18" i="70" s="1"/>
  <c r="K19" i="70" s="1"/>
  <c r="K20" i="70" s="1"/>
  <c r="K21" i="70" s="1"/>
  <c r="K22" i="70" s="1"/>
  <c r="K23" i="70" s="1"/>
  <c r="K24" i="70" s="1"/>
  <c r="K25" i="70" s="1"/>
  <c r="K26" i="70" s="1"/>
  <c r="K27" i="70" s="1"/>
  <c r="K28" i="70" s="1"/>
  <c r="K29" i="70" s="1"/>
  <c r="K30" i="70" s="1"/>
  <c r="K31" i="70" s="1"/>
  <c r="K32" i="70" s="1"/>
  <c r="K33" i="70" s="1"/>
  <c r="K34" i="70" s="1"/>
  <c r="K35" i="70" s="1"/>
  <c r="K36" i="70" s="1"/>
  <c r="K37" i="70" s="1"/>
  <c r="K38" i="70" s="1"/>
  <c r="K39" i="70" s="1"/>
  <c r="K40" i="70" s="1"/>
  <c r="K41" i="70" s="1"/>
  <c r="K42" i="70" s="1"/>
  <c r="K43" i="70" s="1"/>
  <c r="K44" i="70" s="1"/>
  <c r="K45" i="70" s="1"/>
  <c r="K46" i="70" s="1"/>
  <c r="K47" i="70" s="1"/>
  <c r="K48" i="70" s="1"/>
  <c r="K49" i="70" s="1"/>
  <c r="K50" i="70" s="1"/>
  <c r="K51" i="70" s="1"/>
  <c r="K52" i="70" s="1"/>
  <c r="K53" i="70" s="1"/>
  <c r="K54" i="70" s="1"/>
  <c r="K55" i="70" s="1"/>
  <c r="K56" i="70" s="1"/>
  <c r="K57" i="70" s="1"/>
  <c r="K58" i="70" s="1"/>
  <c r="K59" i="70" s="1"/>
  <c r="K60" i="70" s="1"/>
  <c r="K61" i="70" s="1"/>
  <c r="K62" i="70" s="1"/>
  <c r="K63" i="70" s="1"/>
  <c r="K64" i="70" s="1"/>
  <c r="K65" i="70" s="1"/>
  <c r="K66" i="70" s="1"/>
  <c r="K67" i="70" s="1"/>
  <c r="K68" i="70" s="1"/>
  <c r="K69" i="70" s="1"/>
  <c r="K70" i="70" s="1"/>
  <c r="K71" i="70" s="1"/>
  <c r="K72" i="70" s="1"/>
  <c r="K73" i="70" s="1"/>
  <c r="K74" i="70" s="1"/>
  <c r="K75" i="70" s="1"/>
  <c r="K76" i="70" s="1"/>
  <c r="K77" i="70" s="1"/>
  <c r="K78" i="70" s="1"/>
  <c r="K79" i="70" s="1"/>
  <c r="K80" i="70" s="1"/>
  <c r="K81" i="70" s="1"/>
  <c r="K82" i="70" s="1"/>
  <c r="K83" i="70" s="1"/>
  <c r="K84" i="70" s="1"/>
  <c r="K85" i="70" s="1"/>
  <c r="K86" i="70" s="1"/>
  <c r="K87" i="70" s="1"/>
  <c r="K88" i="70" s="1"/>
  <c r="K89" i="70" s="1"/>
  <c r="K90" i="70" s="1"/>
  <c r="K91" i="70" s="1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K5" i="74"/>
  <c r="L5" i="74"/>
  <c r="M5" i="74"/>
  <c r="N5" i="74"/>
  <c r="J5" i="74"/>
  <c r="G9" i="67"/>
  <c r="H9" i="67"/>
  <c r="G9" i="79" s="1"/>
  <c r="I9" i="67"/>
  <c r="H9" i="79" s="1"/>
  <c r="J9" i="67"/>
  <c r="I9" i="79" s="1"/>
  <c r="G10" i="67"/>
  <c r="F10" i="79" s="1"/>
  <c r="AD11" i="82"/>
  <c r="H10" i="67"/>
  <c r="I10" i="67"/>
  <c r="J10" i="67"/>
  <c r="I10" i="79" s="1"/>
  <c r="G11" i="67"/>
  <c r="F11" i="79" s="1"/>
  <c r="H11" i="67"/>
  <c r="G11" i="79" s="1"/>
  <c r="AE12" i="82"/>
  <c r="I11" i="67"/>
  <c r="J11" i="67"/>
  <c r="G12" i="67"/>
  <c r="F12" i="79" s="1"/>
  <c r="H12" i="67"/>
  <c r="G12" i="79" s="1"/>
  <c r="I12" i="67"/>
  <c r="H12" i="79" s="1"/>
  <c r="AF13" i="82"/>
  <c r="J12" i="67"/>
  <c r="AG13" i="82"/>
  <c r="G13" i="67"/>
  <c r="F13" i="79" s="1"/>
  <c r="H13" i="67"/>
  <c r="G13" i="79" s="1"/>
  <c r="I13" i="67"/>
  <c r="H13" i="79" s="1"/>
  <c r="AF14" i="82"/>
  <c r="J13" i="67"/>
  <c r="G14" i="67"/>
  <c r="F14" i="79" s="1"/>
  <c r="H14" i="67"/>
  <c r="I14" i="67"/>
  <c r="H14" i="79" s="1"/>
  <c r="J14" i="67"/>
  <c r="I14" i="79" s="1"/>
  <c r="G15" i="67"/>
  <c r="F15" i="79" s="1"/>
  <c r="H15" i="67"/>
  <c r="G15" i="79" s="1"/>
  <c r="AE16" i="82"/>
  <c r="I15" i="67"/>
  <c r="J15" i="67"/>
  <c r="G16" i="67"/>
  <c r="F16" i="79" s="1"/>
  <c r="H16" i="67"/>
  <c r="G16" i="79" s="1"/>
  <c r="I16" i="67"/>
  <c r="H16" i="79" s="1"/>
  <c r="J16" i="67"/>
  <c r="I16" i="79" s="1"/>
  <c r="G17" i="67"/>
  <c r="H17" i="67"/>
  <c r="AE18" i="82"/>
  <c r="I17" i="67"/>
  <c r="J17" i="67"/>
  <c r="G18" i="67"/>
  <c r="F18" i="79" s="1"/>
  <c r="H18" i="67"/>
  <c r="G18" i="79" s="1"/>
  <c r="I18" i="67"/>
  <c r="J18" i="67"/>
  <c r="G19" i="67"/>
  <c r="H19" i="67"/>
  <c r="G19" i="79" s="1"/>
  <c r="AE20" i="82"/>
  <c r="I19" i="67"/>
  <c r="H19" i="79" s="1"/>
  <c r="J19" i="67"/>
  <c r="I19" i="79" s="1"/>
  <c r="G20" i="67"/>
  <c r="F20" i="79" s="1"/>
  <c r="H20" i="67"/>
  <c r="AE21" i="82" s="1"/>
  <c r="I20" i="67"/>
  <c r="J20" i="67"/>
  <c r="I20" i="79" s="1"/>
  <c r="G21" i="67"/>
  <c r="F21" i="79" s="1"/>
  <c r="H21" i="67"/>
  <c r="G21" i="79" s="1"/>
  <c r="AE22" i="82"/>
  <c r="I21" i="67"/>
  <c r="H21" i="79" s="1"/>
  <c r="G22" i="67"/>
  <c r="I82" i="68" s="1"/>
  <c r="H22" i="67"/>
  <c r="I22" i="67"/>
  <c r="J22" i="67"/>
  <c r="I22" i="79" s="1"/>
  <c r="G23" i="67"/>
  <c r="F23" i="79" s="1"/>
  <c r="H23" i="67"/>
  <c r="G23" i="79" s="1"/>
  <c r="I23" i="67"/>
  <c r="H23" i="79" s="1"/>
  <c r="AF24" i="82"/>
  <c r="J23" i="67"/>
  <c r="G24" i="67"/>
  <c r="H24" i="67"/>
  <c r="G24" i="79" s="1"/>
  <c r="I24" i="67"/>
  <c r="H24" i="79" s="1"/>
  <c r="AF25" i="82"/>
  <c r="J24" i="67"/>
  <c r="I24" i="79" s="1"/>
  <c r="G25" i="67"/>
  <c r="F25" i="79" s="1"/>
  <c r="H25" i="67"/>
  <c r="I25" i="67"/>
  <c r="AF26" i="82" s="1"/>
  <c r="J25" i="67"/>
  <c r="I25" i="79" s="1"/>
  <c r="G26" i="67"/>
  <c r="F26" i="79" s="1"/>
  <c r="H26" i="67"/>
  <c r="G26" i="79" s="1"/>
  <c r="I26" i="67"/>
  <c r="H26" i="79" s="1"/>
  <c r="J26" i="67"/>
  <c r="L80" i="68" s="1"/>
  <c r="G27" i="67"/>
  <c r="H27" i="67"/>
  <c r="I27" i="67"/>
  <c r="H27" i="79" s="1"/>
  <c r="AF28" i="82"/>
  <c r="J27" i="67"/>
  <c r="I27" i="79" s="1"/>
  <c r="H8" i="67"/>
  <c r="G8" i="79" s="1"/>
  <c r="I8" i="67"/>
  <c r="H8" i="79" s="1"/>
  <c r="J8" i="67"/>
  <c r="AG9" i="82" s="1"/>
  <c r="G8" i="67"/>
  <c r="K9" i="74"/>
  <c r="AD12" i="82"/>
  <c r="W9" i="82"/>
  <c r="V27" i="82"/>
  <c r="M27" i="82"/>
  <c r="V21" i="82"/>
  <c r="V19" i="82"/>
  <c r="M19" i="82"/>
  <c r="V13" i="82"/>
  <c r="U19" i="82"/>
  <c r="U17" i="82"/>
  <c r="L17" i="82"/>
  <c r="U15" i="82"/>
  <c r="L13" i="82"/>
  <c r="U11" i="82"/>
  <c r="L11" i="82"/>
  <c r="O16" i="82"/>
  <c r="X14" i="82"/>
  <c r="X10" i="82"/>
  <c r="O10" i="82"/>
  <c r="V9" i="82"/>
  <c r="U27" i="82"/>
  <c r="X28" i="82"/>
  <c r="W28" i="82"/>
  <c r="N28" i="82"/>
  <c r="W22" i="82"/>
  <c r="N22" i="82"/>
  <c r="W18" i="82"/>
  <c r="N18" i="82"/>
  <c r="W14" i="82"/>
  <c r="N14" i="82"/>
  <c r="N10" i="82"/>
  <c r="W10" i="82"/>
  <c r="M26" i="82"/>
  <c r="V20" i="82"/>
  <c r="M16" i="82"/>
  <c r="V14" i="82"/>
  <c r="V12" i="82"/>
  <c r="M10" i="82"/>
  <c r="X26" i="82"/>
  <c r="O26" i="82"/>
  <c r="W20" i="82"/>
  <c r="N20" i="82"/>
  <c r="L28" i="82"/>
  <c r="U26" i="82"/>
  <c r="L26" i="82"/>
  <c r="U24" i="82"/>
  <c r="L24" i="82"/>
  <c r="U22" i="82"/>
  <c r="L20" i="82"/>
  <c r="K15" i="74"/>
  <c r="L16" i="82"/>
  <c r="L14" i="82"/>
  <c r="L12" i="82"/>
  <c r="U12" i="82"/>
  <c r="X20" i="82"/>
  <c r="O20" i="82"/>
  <c r="N24" i="82"/>
  <c r="X25" i="82"/>
  <c r="O25" i="82"/>
  <c r="O23" i="82"/>
  <c r="X23" i="82"/>
  <c r="X21" i="82"/>
  <c r="O21" i="82"/>
  <c r="X17" i="82"/>
  <c r="O17" i="82"/>
  <c r="X15" i="82"/>
  <c r="O15" i="82"/>
  <c r="X11" i="82"/>
  <c r="O11" i="82"/>
  <c r="X18" i="82"/>
  <c r="O18" i="82"/>
  <c r="W26" i="82"/>
  <c r="N25" i="82"/>
  <c r="W17" i="82"/>
  <c r="N17" i="82"/>
  <c r="W15" i="82"/>
  <c r="N15" i="82"/>
  <c r="W13" i="82"/>
  <c r="N13" i="82"/>
  <c r="M11" i="74"/>
  <c r="N18" i="74"/>
  <c r="N12" i="74"/>
  <c r="L10" i="74"/>
  <c r="K6" i="68"/>
  <c r="K5" i="68"/>
  <c r="K21" i="74"/>
  <c r="M17" i="74"/>
  <c r="N23" i="74"/>
  <c r="L21" i="74"/>
  <c r="K20" i="74"/>
  <c r="N17" i="74"/>
  <c r="K14" i="74"/>
  <c r="M10" i="74"/>
  <c r="L9" i="74"/>
  <c r="K8" i="74"/>
  <c r="L22" i="74"/>
  <c r="N25" i="74"/>
  <c r="M24" i="74"/>
  <c r="N19" i="74"/>
  <c r="L17" i="74"/>
  <c r="K16" i="74"/>
  <c r="N13" i="74"/>
  <c r="M12" i="74"/>
  <c r="L11" i="74"/>
  <c r="K10" i="74"/>
  <c r="N7" i="74"/>
  <c r="M6" i="74"/>
  <c r="L16" i="74"/>
  <c r="M25" i="74"/>
  <c r="L24" i="74"/>
  <c r="K23" i="74"/>
  <c r="N20" i="74"/>
  <c r="M19" i="74"/>
  <c r="N14" i="74"/>
  <c r="M13" i="74"/>
  <c r="K11" i="74"/>
  <c r="N8" i="74"/>
  <c r="M7" i="74"/>
  <c r="L6" i="74"/>
  <c r="K24" i="74"/>
  <c r="M20" i="74"/>
  <c r="L19" i="74"/>
  <c r="K18" i="74"/>
  <c r="N15" i="74"/>
  <c r="M14" i="74"/>
  <c r="L13" i="74"/>
  <c r="K12" i="74"/>
  <c r="N22" i="74"/>
  <c r="M21" i="74"/>
  <c r="K19" i="74"/>
  <c r="N16" i="74"/>
  <c r="M15" i="74"/>
  <c r="L14" i="74"/>
  <c r="K13" i="74"/>
  <c r="B6" i="74"/>
  <c r="C6" i="74"/>
  <c r="D6" i="74"/>
  <c r="E6" i="74"/>
  <c r="F6" i="74"/>
  <c r="G6" i="74"/>
  <c r="B7" i="74"/>
  <c r="C7" i="74"/>
  <c r="D7" i="74"/>
  <c r="E7" i="74"/>
  <c r="F7" i="74"/>
  <c r="G7" i="74"/>
  <c r="B8" i="74"/>
  <c r="D8" i="74"/>
  <c r="E8" i="74"/>
  <c r="F8" i="74"/>
  <c r="G8" i="74"/>
  <c r="B9" i="74"/>
  <c r="D9" i="74"/>
  <c r="E9" i="74"/>
  <c r="F9" i="74"/>
  <c r="G9" i="74"/>
  <c r="B10" i="74"/>
  <c r="D10" i="74"/>
  <c r="E10" i="74"/>
  <c r="F10" i="74"/>
  <c r="G10" i="74"/>
  <c r="B11" i="74"/>
  <c r="E11" i="74"/>
  <c r="F11" i="74"/>
  <c r="G11" i="74"/>
  <c r="B12" i="74"/>
  <c r="E12" i="74"/>
  <c r="F12" i="74"/>
  <c r="G12" i="74"/>
  <c r="B13" i="74"/>
  <c r="C13" i="74"/>
  <c r="F13" i="74"/>
  <c r="G13" i="74"/>
  <c r="B14" i="74"/>
  <c r="C14" i="74"/>
  <c r="F14" i="74"/>
  <c r="G14" i="74"/>
  <c r="B15" i="74"/>
  <c r="C15" i="74"/>
  <c r="F15" i="74"/>
  <c r="G15" i="74"/>
  <c r="B16" i="74"/>
  <c r="C16" i="74"/>
  <c r="D16" i="74"/>
  <c r="G16" i="74"/>
  <c r="B17" i="74"/>
  <c r="C17" i="74"/>
  <c r="D17" i="74"/>
  <c r="F17" i="74"/>
  <c r="G17" i="74"/>
  <c r="B18" i="74"/>
  <c r="C18" i="74"/>
  <c r="D18" i="74"/>
  <c r="F18" i="74"/>
  <c r="G18" i="74"/>
  <c r="B19" i="74"/>
  <c r="C19" i="74"/>
  <c r="D19" i="74"/>
  <c r="F19" i="74"/>
  <c r="G19" i="74"/>
  <c r="B20" i="74"/>
  <c r="C20" i="74"/>
  <c r="D20" i="74"/>
  <c r="B21" i="74"/>
  <c r="C21" i="74"/>
  <c r="D21" i="74"/>
  <c r="C5" i="74"/>
  <c r="D5" i="74"/>
  <c r="E5" i="74"/>
  <c r="F5" i="74"/>
  <c r="G5" i="74"/>
  <c r="B5" i="74"/>
  <c r="G9" i="75"/>
  <c r="H9" i="75"/>
  <c r="G10" i="75"/>
  <c r="H10" i="75"/>
  <c r="G11" i="75"/>
  <c r="H11" i="75"/>
  <c r="G12" i="75"/>
  <c r="H12" i="75"/>
  <c r="G13" i="75"/>
  <c r="H13" i="75"/>
  <c r="G14" i="75"/>
  <c r="H14" i="75"/>
  <c r="G15" i="75"/>
  <c r="H15" i="75"/>
  <c r="G16" i="75"/>
  <c r="H16" i="75"/>
  <c r="G17" i="75"/>
  <c r="H17" i="75"/>
  <c r="G18" i="75"/>
  <c r="H18" i="75"/>
  <c r="G19" i="75"/>
  <c r="H19" i="75"/>
  <c r="G20" i="75"/>
  <c r="H20" i="75"/>
  <c r="G21" i="75"/>
  <c r="H21" i="75"/>
  <c r="G22" i="75"/>
  <c r="H22" i="75"/>
  <c r="G23" i="75"/>
  <c r="H23" i="75"/>
  <c r="G24" i="75"/>
  <c r="H24" i="75"/>
  <c r="G25" i="75"/>
  <c r="H25" i="75"/>
  <c r="G26" i="75"/>
  <c r="H26" i="75"/>
  <c r="G27" i="75"/>
  <c r="H27" i="75"/>
  <c r="G28" i="75"/>
  <c r="H28" i="75"/>
  <c r="G8" i="75"/>
  <c r="H8" i="75"/>
  <c r="Z5" i="73"/>
  <c r="AA5" i="73"/>
  <c r="AZ5" i="73"/>
  <c r="BE5" i="73" s="1"/>
  <c r="BA5" i="73"/>
  <c r="BF5" i="73" s="1"/>
  <c r="BB5" i="73"/>
  <c r="BG5" i="73" s="1"/>
  <c r="BC5" i="73"/>
  <c r="BH5" i="73" s="1"/>
  <c r="AD8" i="73"/>
  <c r="AO8" i="73" s="1"/>
  <c r="AE8" i="73"/>
  <c r="AI8" i="73"/>
  <c r="AJ8" i="73"/>
  <c r="AK8" i="73"/>
  <c r="AL8" i="73"/>
  <c r="AP8" i="73"/>
  <c r="AQ8" i="73"/>
  <c r="AR8" i="73"/>
  <c r="P9" i="73"/>
  <c r="Q9" i="73"/>
  <c r="R9" i="73"/>
  <c r="S9" i="73"/>
  <c r="T9" i="73"/>
  <c r="AD9" i="73"/>
  <c r="AE9" i="73" s="1"/>
  <c r="AI9" i="73"/>
  <c r="AJ9" i="73"/>
  <c r="AK9" i="73"/>
  <c r="AL9" i="73"/>
  <c r="AO9" i="73"/>
  <c r="AP9" i="73"/>
  <c r="AQ9" i="73"/>
  <c r="BK9" i="73"/>
  <c r="P10" i="73"/>
  <c r="Q10" i="73"/>
  <c r="R10" i="73"/>
  <c r="S10" i="73"/>
  <c r="T10" i="73"/>
  <c r="AD10" i="73"/>
  <c r="AE10" i="73" s="1"/>
  <c r="AI10" i="73"/>
  <c r="AJ10" i="73"/>
  <c r="AJ3" i="73" s="1"/>
  <c r="AK10" i="73"/>
  <c r="AL10" i="73"/>
  <c r="AO10" i="73"/>
  <c r="AQ10" i="73"/>
  <c r="AR10" i="73"/>
  <c r="BK10" i="73"/>
  <c r="P11" i="73"/>
  <c r="Q11" i="73"/>
  <c r="R11" i="73"/>
  <c r="S11" i="73"/>
  <c r="T11" i="73"/>
  <c r="AD11" i="73"/>
  <c r="AE11" i="73" s="1"/>
  <c r="AI11" i="73"/>
  <c r="AJ11" i="73"/>
  <c r="AK11" i="73"/>
  <c r="AL11" i="73"/>
  <c r="AO11" i="73"/>
  <c r="AP11" i="73"/>
  <c r="AQ11" i="73"/>
  <c r="BK11" i="73"/>
  <c r="P12" i="73"/>
  <c r="Q12" i="73"/>
  <c r="R12" i="73"/>
  <c r="S12" i="73"/>
  <c r="T12" i="73"/>
  <c r="AD12" i="73"/>
  <c r="AI12" i="73"/>
  <c r="AJ12" i="73"/>
  <c r="AK12" i="73"/>
  <c r="AL12" i="73"/>
  <c r="AO12" i="73"/>
  <c r="AP12" i="73"/>
  <c r="AQ12" i="73"/>
  <c r="BK12" i="73"/>
  <c r="P13" i="73"/>
  <c r="Q13" i="73"/>
  <c r="R13" i="73"/>
  <c r="S13" i="73"/>
  <c r="T13" i="73"/>
  <c r="AD13" i="73"/>
  <c r="AI13" i="73"/>
  <c r="AJ13" i="73"/>
  <c r="AK13" i="73"/>
  <c r="AL13" i="73"/>
  <c r="AO13" i="73"/>
  <c r="AP13" i="73"/>
  <c r="AR13" i="73"/>
  <c r="BK13" i="73"/>
  <c r="P14" i="73"/>
  <c r="Q14" i="73"/>
  <c r="R14" i="73"/>
  <c r="S14" i="73"/>
  <c r="T14" i="73"/>
  <c r="AD14" i="73"/>
  <c r="AE14" i="73"/>
  <c r="AI14" i="73"/>
  <c r="AJ14" i="73"/>
  <c r="AK14" i="73"/>
  <c r="AL14" i="73"/>
  <c r="AO14" i="73"/>
  <c r="AP14" i="73"/>
  <c r="AR14" i="73"/>
  <c r="BK14" i="73"/>
  <c r="P15" i="73"/>
  <c r="Q15" i="73"/>
  <c r="R15" i="73"/>
  <c r="S15" i="73"/>
  <c r="T15" i="73"/>
  <c r="AD15" i="73"/>
  <c r="AE15" i="73" s="1"/>
  <c r="AI15" i="73"/>
  <c r="AJ15" i="73"/>
  <c r="AK15" i="73"/>
  <c r="AL15" i="73"/>
  <c r="AO15" i="73"/>
  <c r="AP15" i="73"/>
  <c r="AQ15" i="73"/>
  <c r="BK15" i="73"/>
  <c r="P16" i="73"/>
  <c r="Q16" i="73"/>
  <c r="R16" i="73"/>
  <c r="S16" i="73"/>
  <c r="T16" i="73"/>
  <c r="AD16" i="73"/>
  <c r="AE16" i="73" s="1"/>
  <c r="AI16" i="73"/>
  <c r="AJ16" i="73"/>
  <c r="AK16" i="73"/>
  <c r="AL16" i="73"/>
  <c r="AO16" i="73"/>
  <c r="AP16" i="73"/>
  <c r="AQ16" i="73"/>
  <c r="BK16" i="73"/>
  <c r="P17" i="73"/>
  <c r="Q17" i="73"/>
  <c r="R17" i="73"/>
  <c r="S17" i="73"/>
  <c r="T17" i="73"/>
  <c r="AD17" i="73"/>
  <c r="AI17" i="73"/>
  <c r="AJ17" i="73"/>
  <c r="AK17" i="73"/>
  <c r="AL17" i="73"/>
  <c r="AP17" i="73"/>
  <c r="AQ17" i="73"/>
  <c r="AR17" i="73"/>
  <c r="BK17" i="73"/>
  <c r="P18" i="73"/>
  <c r="Q18" i="73"/>
  <c r="R18" i="73"/>
  <c r="S18" i="73"/>
  <c r="T18" i="73"/>
  <c r="AD18" i="73"/>
  <c r="AI18" i="73"/>
  <c r="AJ18" i="73"/>
  <c r="AK18" i="73"/>
  <c r="AL18" i="73"/>
  <c r="AO18" i="73"/>
  <c r="AQ18" i="73"/>
  <c r="AR18" i="73"/>
  <c r="BK18" i="73"/>
  <c r="P19" i="73"/>
  <c r="Q19" i="73"/>
  <c r="R19" i="73"/>
  <c r="S19" i="73"/>
  <c r="T19" i="73"/>
  <c r="AD19" i="73"/>
  <c r="AE19" i="73" s="1"/>
  <c r="AI19" i="73"/>
  <c r="AJ19" i="73"/>
  <c r="AK19" i="73"/>
  <c r="AL19" i="73"/>
  <c r="AO19" i="73"/>
  <c r="AP19" i="73"/>
  <c r="AQ19" i="73"/>
  <c r="BK19" i="73"/>
  <c r="P20" i="73"/>
  <c r="Q20" i="73"/>
  <c r="R20" i="73"/>
  <c r="S20" i="73"/>
  <c r="T20" i="73"/>
  <c r="AD20" i="73"/>
  <c r="AI20" i="73"/>
  <c r="AJ20" i="73"/>
  <c r="AK20" i="73"/>
  <c r="AL20" i="73"/>
  <c r="AO20" i="73"/>
  <c r="AP20" i="73"/>
  <c r="AQ20" i="73"/>
  <c r="BK20" i="73"/>
  <c r="P21" i="73"/>
  <c r="Q21" i="73"/>
  <c r="R21" i="73"/>
  <c r="S21" i="73"/>
  <c r="T21" i="73"/>
  <c r="AD21" i="73"/>
  <c r="AG21" i="73"/>
  <c r="AI21" i="73"/>
  <c r="AJ21" i="73"/>
  <c r="AK21" i="73"/>
  <c r="AL21" i="73"/>
  <c r="AO21" i="73"/>
  <c r="AP21" i="73"/>
  <c r="AR21" i="73"/>
  <c r="BK21" i="73"/>
  <c r="P22" i="73"/>
  <c r="Q22" i="73"/>
  <c r="R22" i="73"/>
  <c r="S22" i="73"/>
  <c r="T22" i="73"/>
  <c r="AD22" i="73"/>
  <c r="AF22" i="73" s="1"/>
  <c r="AI22" i="73"/>
  <c r="AJ22" i="73"/>
  <c r="AK22" i="73"/>
  <c r="AL22" i="73"/>
  <c r="AO22" i="73"/>
  <c r="AP22" i="73"/>
  <c r="AR22" i="73"/>
  <c r="BK22" i="73"/>
  <c r="P23" i="73"/>
  <c r="Q23" i="73"/>
  <c r="R23" i="73"/>
  <c r="S23" i="73"/>
  <c r="T23" i="73"/>
  <c r="AD23" i="73"/>
  <c r="AI23" i="73"/>
  <c r="AJ23" i="73"/>
  <c r="AK23" i="73"/>
  <c r="AL23" i="73"/>
  <c r="AO23" i="73"/>
  <c r="AP23" i="73"/>
  <c r="AR23" i="73"/>
  <c r="BK23" i="73"/>
  <c r="P24" i="73"/>
  <c r="Q24" i="73"/>
  <c r="R24" i="73"/>
  <c r="S24" i="73"/>
  <c r="T24" i="73"/>
  <c r="AD24" i="73"/>
  <c r="AI24" i="73"/>
  <c r="AJ24" i="73"/>
  <c r="AK24" i="73"/>
  <c r="AL24" i="73"/>
  <c r="AO24" i="73"/>
  <c r="AQ24" i="73"/>
  <c r="AR24" i="73"/>
  <c r="BK24" i="73"/>
  <c r="P25" i="73"/>
  <c r="Q25" i="73"/>
  <c r="R25" i="73"/>
  <c r="S25" i="73"/>
  <c r="T25" i="73"/>
  <c r="AD25" i="73"/>
  <c r="AG25" i="73" s="1"/>
  <c r="AI25" i="73"/>
  <c r="AJ25" i="73"/>
  <c r="AK25" i="73"/>
  <c r="AL25" i="73"/>
  <c r="AO25" i="73"/>
  <c r="AP25" i="73"/>
  <c r="AR25" i="73"/>
  <c r="BK25" i="73"/>
  <c r="P26" i="73"/>
  <c r="Q26" i="73"/>
  <c r="R26" i="73"/>
  <c r="S26" i="73"/>
  <c r="T26" i="73"/>
  <c r="AD26" i="73"/>
  <c r="AE26" i="73"/>
  <c r="AI26" i="73"/>
  <c r="AJ26" i="73"/>
  <c r="AK26" i="73"/>
  <c r="AL26" i="73"/>
  <c r="AO26" i="73"/>
  <c r="AP26" i="73"/>
  <c r="AQ26" i="73"/>
  <c r="BK26" i="73"/>
  <c r="P27" i="73"/>
  <c r="Q27" i="73"/>
  <c r="R27" i="73"/>
  <c r="S27" i="73"/>
  <c r="T27" i="73"/>
  <c r="AD27" i="73"/>
  <c r="AI27" i="73"/>
  <c r="AJ27" i="73"/>
  <c r="AK27" i="73"/>
  <c r="AL27" i="73"/>
  <c r="AO27" i="73"/>
  <c r="AP27" i="73"/>
  <c r="AR27" i="73"/>
  <c r="BK27" i="73"/>
  <c r="P28" i="73"/>
  <c r="Q28" i="73"/>
  <c r="R28" i="73"/>
  <c r="S28" i="73"/>
  <c r="T28" i="73"/>
  <c r="AD28" i="73"/>
  <c r="AI28" i="73"/>
  <c r="AJ28" i="73"/>
  <c r="AK28" i="73"/>
  <c r="AL28" i="73"/>
  <c r="AP28" i="73"/>
  <c r="AQ28" i="73"/>
  <c r="AR28" i="73"/>
  <c r="BK28" i="73"/>
  <c r="AD29" i="73"/>
  <c r="AQ29" i="73" s="1"/>
  <c r="AI29" i="73"/>
  <c r="AJ29" i="73"/>
  <c r="AK29" i="73"/>
  <c r="AL29" i="73"/>
  <c r="AO29" i="73"/>
  <c r="AP29" i="73"/>
  <c r="AR29" i="73"/>
  <c r="AD30" i="73"/>
  <c r="AF30" i="73"/>
  <c r="AI30" i="73"/>
  <c r="AJ30" i="73"/>
  <c r="AK30" i="73"/>
  <c r="AL30" i="73"/>
  <c r="AP30" i="73"/>
  <c r="AQ30" i="73"/>
  <c r="AR30" i="73"/>
  <c r="AD31" i="73"/>
  <c r="AI31" i="73"/>
  <c r="AJ31" i="73"/>
  <c r="AK31" i="73"/>
  <c r="AL31" i="73"/>
  <c r="AO31" i="73"/>
  <c r="AQ31" i="73"/>
  <c r="AR31" i="73"/>
  <c r="AD32" i="73"/>
  <c r="AI32" i="73"/>
  <c r="AJ32" i="73"/>
  <c r="AK32" i="73"/>
  <c r="AL32" i="73"/>
  <c r="AO32" i="73"/>
  <c r="AP32" i="73"/>
  <c r="AQ32" i="73"/>
  <c r="BK32" i="73"/>
  <c r="AD33" i="73"/>
  <c r="AE33" i="73" s="1"/>
  <c r="AI33" i="73"/>
  <c r="AJ33" i="73"/>
  <c r="AK33" i="73"/>
  <c r="AL33" i="73"/>
  <c r="AO33" i="73"/>
  <c r="AP33" i="73"/>
  <c r="AR33" i="73"/>
  <c r="BK33" i="73"/>
  <c r="AD34" i="73"/>
  <c r="AG34" i="73" s="1"/>
  <c r="AI34" i="73"/>
  <c r="AJ34" i="73"/>
  <c r="AK34" i="73"/>
  <c r="AL34" i="73"/>
  <c r="AO34" i="73"/>
  <c r="AP34" i="73"/>
  <c r="AR34" i="73"/>
  <c r="BK34" i="73"/>
  <c r="AD35" i="73"/>
  <c r="AG35" i="73" s="1"/>
  <c r="AI35" i="73"/>
  <c r="AJ35" i="73"/>
  <c r="AK35" i="73"/>
  <c r="AL35" i="73"/>
  <c r="AP35" i="73"/>
  <c r="AQ35" i="73"/>
  <c r="AR35" i="73"/>
  <c r="BK35" i="73"/>
  <c r="AD36" i="73"/>
  <c r="AE36" i="73"/>
  <c r="AI36" i="73"/>
  <c r="AJ36" i="73"/>
  <c r="AK36" i="73"/>
  <c r="AL36" i="73"/>
  <c r="AP36" i="73"/>
  <c r="AQ36" i="73"/>
  <c r="AR36" i="73"/>
  <c r="BK36" i="73"/>
  <c r="AD37" i="73"/>
  <c r="AI37" i="73"/>
  <c r="AJ37" i="73"/>
  <c r="AK37" i="73"/>
  <c r="AL37" i="73"/>
  <c r="AO37" i="73"/>
  <c r="AP37" i="73"/>
  <c r="AR37" i="73"/>
  <c r="BK37" i="73"/>
  <c r="AD38" i="73"/>
  <c r="AG38" i="73" s="1"/>
  <c r="AI38" i="73"/>
  <c r="AJ38" i="73"/>
  <c r="AK38" i="73"/>
  <c r="AL38" i="73"/>
  <c r="AO38" i="73"/>
  <c r="AP38" i="73"/>
  <c r="AQ38" i="73"/>
  <c r="BK38" i="73"/>
  <c r="AD39" i="73"/>
  <c r="AG39" i="73" s="1"/>
  <c r="AI39" i="73"/>
  <c r="AJ39" i="73"/>
  <c r="AK39" i="73"/>
  <c r="AL39" i="73"/>
  <c r="AO39" i="73"/>
  <c r="AP39" i="73"/>
  <c r="AR39" i="73"/>
  <c r="BK39" i="73"/>
  <c r="AD40" i="73"/>
  <c r="AG40" i="73" s="1"/>
  <c r="AI40" i="73"/>
  <c r="AJ40" i="73"/>
  <c r="AK40" i="73"/>
  <c r="AL40" i="73"/>
  <c r="AO40" i="73"/>
  <c r="AQ40" i="73"/>
  <c r="AR40" i="73"/>
  <c r="BK40" i="73"/>
  <c r="AD41" i="73"/>
  <c r="AE41" i="73" s="1"/>
  <c r="AI41" i="73"/>
  <c r="AJ41" i="73"/>
  <c r="AK41" i="73"/>
  <c r="AL41" i="73"/>
  <c r="AO41" i="73"/>
  <c r="AP41" i="73"/>
  <c r="AR41" i="73"/>
  <c r="BK41" i="73"/>
  <c r="AD42" i="73"/>
  <c r="AI42" i="73"/>
  <c r="AJ42" i="73"/>
  <c r="AK42" i="73"/>
  <c r="AL42" i="73"/>
  <c r="AO42" i="73"/>
  <c r="AP42" i="73"/>
  <c r="AR42" i="73"/>
  <c r="BK42" i="73"/>
  <c r="AD43" i="73"/>
  <c r="AG43" i="73" s="1"/>
  <c r="AI43" i="73"/>
  <c r="AJ43" i="73"/>
  <c r="AK43" i="73"/>
  <c r="AL43" i="73"/>
  <c r="AO43" i="73"/>
  <c r="AP43" i="73"/>
  <c r="AR43" i="73"/>
  <c r="BK43" i="73"/>
  <c r="AD44" i="73"/>
  <c r="AG44" i="73"/>
  <c r="AI44" i="73"/>
  <c r="AJ44" i="73"/>
  <c r="AK44" i="73"/>
  <c r="AL44" i="73"/>
  <c r="AO44" i="73"/>
  <c r="AP44" i="73"/>
  <c r="AQ44" i="73"/>
  <c r="BK44" i="73"/>
  <c r="AD45" i="73"/>
  <c r="AE45" i="73" s="1"/>
  <c r="AI45" i="73"/>
  <c r="AJ45" i="73"/>
  <c r="AK45" i="73"/>
  <c r="AL45" i="73"/>
  <c r="AO45" i="73"/>
  <c r="AP45" i="73"/>
  <c r="AQ45" i="73"/>
  <c r="BK45" i="73"/>
  <c r="AD46" i="73"/>
  <c r="AI46" i="73"/>
  <c r="AJ46" i="73"/>
  <c r="AK46" i="73"/>
  <c r="AL46" i="73"/>
  <c r="AO46" i="73"/>
  <c r="AP46" i="73"/>
  <c r="AR46" i="73"/>
  <c r="BK46" i="73"/>
  <c r="AD47" i="73"/>
  <c r="AI47" i="73"/>
  <c r="AJ47" i="73"/>
  <c r="AK47" i="73"/>
  <c r="AL47" i="73"/>
  <c r="AO47" i="73"/>
  <c r="AP47" i="73"/>
  <c r="AR47" i="73"/>
  <c r="BK47" i="73"/>
  <c r="AD48" i="73"/>
  <c r="AI48" i="73"/>
  <c r="AJ48" i="73"/>
  <c r="AK48" i="73"/>
  <c r="AL48" i="73"/>
  <c r="AO48" i="73"/>
  <c r="AQ48" i="73"/>
  <c r="AR48" i="73"/>
  <c r="BK48" i="73"/>
  <c r="AD49" i="73"/>
  <c r="AE49" i="73" s="1"/>
  <c r="AI49" i="73"/>
  <c r="AJ49" i="73"/>
  <c r="AK49" i="73"/>
  <c r="AL49" i="73"/>
  <c r="AO49" i="73"/>
  <c r="AQ49" i="73"/>
  <c r="AR49" i="73"/>
  <c r="BK49" i="73"/>
  <c r="BL49" i="73"/>
  <c r="BM49" i="73"/>
  <c r="BN49" i="73"/>
  <c r="BO49" i="73"/>
  <c r="BP49" i="73"/>
  <c r="AD50" i="73"/>
  <c r="AE50" i="73" s="1"/>
  <c r="AI50" i="73"/>
  <c r="AJ50" i="73"/>
  <c r="AK50" i="73"/>
  <c r="AL50" i="73"/>
  <c r="AP50" i="73"/>
  <c r="AQ50" i="73"/>
  <c r="AR50" i="73"/>
  <c r="BK50" i="73"/>
  <c r="BL50" i="73"/>
  <c r="BM50" i="73"/>
  <c r="BN50" i="73"/>
  <c r="BO50" i="73"/>
  <c r="BP50" i="73"/>
  <c r="AD51" i="73"/>
  <c r="AE51" i="73" s="1"/>
  <c r="AP51" i="73"/>
  <c r="AI51" i="73"/>
  <c r="AJ51" i="73"/>
  <c r="AK51" i="73"/>
  <c r="AL51" i="73"/>
  <c r="AO51" i="73"/>
  <c r="AQ51" i="73"/>
  <c r="AR51" i="73"/>
  <c r="BK51" i="73"/>
  <c r="BL51" i="73"/>
  <c r="BM51" i="73"/>
  <c r="BN51" i="73"/>
  <c r="BO51" i="73"/>
  <c r="BP51" i="73"/>
  <c r="AD52" i="73"/>
  <c r="AF52" i="73"/>
  <c r="AI52" i="73"/>
  <c r="AJ52" i="73"/>
  <c r="AK52" i="73"/>
  <c r="AL52" i="73"/>
  <c r="AO52" i="73"/>
  <c r="AQ52" i="73"/>
  <c r="AR52" i="73"/>
  <c r="BM52" i="73"/>
  <c r="BN52" i="73"/>
  <c r="BO52" i="73"/>
  <c r="BP52" i="73"/>
  <c r="AD53" i="73"/>
  <c r="AG53" i="73" s="1"/>
  <c r="AI53" i="73"/>
  <c r="AJ53" i="73"/>
  <c r="AK53" i="73"/>
  <c r="AL53" i="73"/>
  <c r="AO53" i="73"/>
  <c r="AQ53" i="73"/>
  <c r="AR53" i="73"/>
  <c r="AD54" i="73"/>
  <c r="AE54" i="73" s="1"/>
  <c r="AI54" i="73"/>
  <c r="AJ54" i="73"/>
  <c r="AK54" i="73"/>
  <c r="AL54" i="73"/>
  <c r="AO54" i="73"/>
  <c r="AP54" i="73"/>
  <c r="AR54" i="73"/>
  <c r="AD55" i="73"/>
  <c r="AE55" i="73" s="1"/>
  <c r="AI55" i="73"/>
  <c r="AJ55" i="73"/>
  <c r="AK55" i="73"/>
  <c r="AL55" i="73"/>
  <c r="AO55" i="73"/>
  <c r="AP55" i="73"/>
  <c r="AR55" i="73"/>
  <c r="BK55" i="73"/>
  <c r="AD56" i="73"/>
  <c r="AG56" i="73"/>
  <c r="AI56" i="73"/>
  <c r="AJ56" i="73"/>
  <c r="AK56" i="73"/>
  <c r="AL56" i="73"/>
  <c r="AO56" i="73"/>
  <c r="AQ56" i="73"/>
  <c r="AR56" i="73"/>
  <c r="BK56" i="73"/>
  <c r="AD57" i="73"/>
  <c r="AI57" i="73"/>
  <c r="AJ57" i="73"/>
  <c r="AK57" i="73"/>
  <c r="AL57" i="73"/>
  <c r="AP57" i="73"/>
  <c r="AQ57" i="73"/>
  <c r="AR57" i="73"/>
  <c r="BK57" i="73"/>
  <c r="AD58" i="73"/>
  <c r="AI58" i="73"/>
  <c r="AJ58" i="73"/>
  <c r="AK58" i="73"/>
  <c r="AL58" i="73"/>
  <c r="AO58" i="73"/>
  <c r="AQ58" i="73"/>
  <c r="AR58" i="73"/>
  <c r="BK58" i="73"/>
  <c r="AD59" i="73"/>
  <c r="AI59" i="73"/>
  <c r="AJ59" i="73"/>
  <c r="AK59" i="73"/>
  <c r="AL59" i="73"/>
  <c r="AO59" i="73"/>
  <c r="AP59" i="73"/>
  <c r="AR59" i="73"/>
  <c r="BK59" i="73"/>
  <c r="AD60" i="73"/>
  <c r="AE60" i="73" s="1"/>
  <c r="AI60" i="73"/>
  <c r="AJ60" i="73"/>
  <c r="AK60" i="73"/>
  <c r="AL60" i="73"/>
  <c r="AP60" i="73"/>
  <c r="AQ60" i="73"/>
  <c r="AR60" i="73"/>
  <c r="BK60" i="73"/>
  <c r="AD61" i="73"/>
  <c r="AE61" i="73" s="1"/>
  <c r="AI61" i="73"/>
  <c r="AJ61" i="73"/>
  <c r="AK61" i="73"/>
  <c r="AL61" i="73"/>
  <c r="AO61" i="73"/>
  <c r="AP61" i="73"/>
  <c r="AR61" i="73"/>
  <c r="BK61" i="73"/>
  <c r="AD62" i="73"/>
  <c r="AG62" i="73"/>
  <c r="AI62" i="73"/>
  <c r="AJ62" i="73"/>
  <c r="AK62" i="73"/>
  <c r="AL62" i="73"/>
  <c r="AO62" i="73"/>
  <c r="AP62" i="73"/>
  <c r="AR62" i="73"/>
  <c r="BK62" i="73"/>
  <c r="AD63" i="73"/>
  <c r="AG63" i="73"/>
  <c r="AI63" i="73"/>
  <c r="AJ63" i="73"/>
  <c r="AK63" i="73"/>
  <c r="AL63" i="73"/>
  <c r="AO63" i="73"/>
  <c r="AP63" i="73"/>
  <c r="AR63" i="73"/>
  <c r="BK63" i="73"/>
  <c r="AD64" i="73"/>
  <c r="AG64" i="73" s="1"/>
  <c r="AI64" i="73"/>
  <c r="AJ64" i="73"/>
  <c r="AK64" i="73"/>
  <c r="AL64" i="73"/>
  <c r="AO64" i="73"/>
  <c r="AP64" i="73"/>
  <c r="AR64" i="73"/>
  <c r="BK64" i="73"/>
  <c r="AD65" i="73"/>
  <c r="AF65" i="73" s="1"/>
  <c r="AI65" i="73"/>
  <c r="AJ65" i="73"/>
  <c r="AK65" i="73"/>
  <c r="AL65" i="73"/>
  <c r="AP65" i="73"/>
  <c r="AQ65" i="73"/>
  <c r="AR65" i="73"/>
  <c r="BK65" i="73"/>
  <c r="AD66" i="73"/>
  <c r="AF66" i="73" s="1"/>
  <c r="AI66" i="73"/>
  <c r="AJ66" i="73"/>
  <c r="AK66" i="73"/>
  <c r="AL66" i="73"/>
  <c r="AO66" i="73"/>
  <c r="AP66" i="73"/>
  <c r="AR66" i="73"/>
  <c r="BK66" i="73"/>
  <c r="AD67" i="73"/>
  <c r="AF67" i="73" s="1"/>
  <c r="AI67" i="73"/>
  <c r="AJ67" i="73"/>
  <c r="AK67" i="73"/>
  <c r="AL67" i="73"/>
  <c r="AO67" i="73"/>
  <c r="AQ67" i="73"/>
  <c r="AR67" i="73"/>
  <c r="BK67" i="73"/>
  <c r="AD68" i="73"/>
  <c r="AG68" i="73" s="1"/>
  <c r="AI68" i="73"/>
  <c r="AJ68" i="73"/>
  <c r="AK68" i="73"/>
  <c r="AL68" i="73"/>
  <c r="AO68" i="73"/>
  <c r="AQ68" i="73"/>
  <c r="AR68" i="73"/>
  <c r="BK68" i="73"/>
  <c r="AD69" i="73"/>
  <c r="AG69" i="73" s="1"/>
  <c r="AI69" i="73"/>
  <c r="AJ69" i="73"/>
  <c r="AK69" i="73"/>
  <c r="AL69" i="73"/>
  <c r="AO69" i="73"/>
  <c r="AP69" i="73"/>
  <c r="AR69" i="73"/>
  <c r="BK69" i="73"/>
  <c r="AD70" i="73"/>
  <c r="AE70" i="73" s="1"/>
  <c r="AI70" i="73"/>
  <c r="AJ70" i="73"/>
  <c r="AK70" i="73"/>
  <c r="AL70" i="73"/>
  <c r="AO70" i="73"/>
  <c r="AP70" i="73"/>
  <c r="AQ70" i="73"/>
  <c r="AR70" i="73"/>
  <c r="BK70" i="73"/>
  <c r="AD71" i="73"/>
  <c r="AI71" i="73"/>
  <c r="AJ71" i="73"/>
  <c r="AK71" i="73"/>
  <c r="AL71" i="73"/>
  <c r="AO71" i="73"/>
  <c r="AP71" i="73"/>
  <c r="AR71" i="73"/>
  <c r="BK71" i="73"/>
  <c r="AD72" i="73"/>
  <c r="AI72" i="73"/>
  <c r="AJ72" i="73"/>
  <c r="AK72" i="73"/>
  <c r="AL72" i="73"/>
  <c r="AO72" i="73"/>
  <c r="AP72" i="73"/>
  <c r="AQ72" i="73"/>
  <c r="BK72" i="73"/>
  <c r="AD73" i="73"/>
  <c r="AI73" i="73"/>
  <c r="AJ73" i="73"/>
  <c r="AK73" i="73"/>
  <c r="AL73" i="73"/>
  <c r="AO73" i="73"/>
  <c r="AP73" i="73"/>
  <c r="AR73" i="73"/>
  <c r="BK73" i="73"/>
  <c r="AD74" i="73"/>
  <c r="AE74" i="73" s="1"/>
  <c r="AI74" i="73"/>
  <c r="AJ74" i="73"/>
  <c r="AK74" i="73"/>
  <c r="AL74" i="73"/>
  <c r="AO74" i="73"/>
  <c r="AP74" i="73"/>
  <c r="AQ74" i="73"/>
  <c r="BK74" i="73"/>
  <c r="AD75" i="73"/>
  <c r="AF75" i="73" s="1"/>
  <c r="AI75" i="73"/>
  <c r="AJ75" i="73"/>
  <c r="AK75" i="73"/>
  <c r="AL75" i="73"/>
  <c r="AO75" i="73"/>
  <c r="AP75" i="73"/>
  <c r="AQ75" i="73"/>
  <c r="AD76" i="73"/>
  <c r="AF76" i="73" s="1"/>
  <c r="AI76" i="73"/>
  <c r="AJ76" i="73"/>
  <c r="AK76" i="73"/>
  <c r="AL76" i="73"/>
  <c r="AO76" i="73"/>
  <c r="AP76" i="73"/>
  <c r="AQ76" i="73"/>
  <c r="AD77" i="73"/>
  <c r="AE77" i="73" s="1"/>
  <c r="AI77" i="73"/>
  <c r="AJ77" i="73"/>
  <c r="AK77" i="73"/>
  <c r="AL77" i="73"/>
  <c r="AO77" i="73"/>
  <c r="AP77" i="73"/>
  <c r="AQ77" i="73"/>
  <c r="BK78" i="73"/>
  <c r="BK79" i="73"/>
  <c r="BK80" i="73"/>
  <c r="BK81" i="73"/>
  <c r="BK82" i="73"/>
  <c r="BK83" i="73"/>
  <c r="BK84" i="73"/>
  <c r="BK85" i="73"/>
  <c r="BK86" i="73"/>
  <c r="BK87" i="73"/>
  <c r="BK88" i="73"/>
  <c r="BK89" i="73"/>
  <c r="BK90" i="73"/>
  <c r="BK91" i="73"/>
  <c r="BK92" i="73"/>
  <c r="BK93" i="73"/>
  <c r="BK94" i="73"/>
  <c r="BK95" i="73"/>
  <c r="BL95" i="73"/>
  <c r="BM95" i="73"/>
  <c r="BN95" i="73"/>
  <c r="BO95" i="73"/>
  <c r="BP95" i="73"/>
  <c r="BK96" i="73"/>
  <c r="BL96" i="73"/>
  <c r="BM96" i="73"/>
  <c r="BN96" i="73"/>
  <c r="BO96" i="73"/>
  <c r="BP96" i="73"/>
  <c r="BK97" i="73"/>
  <c r="BL97" i="73"/>
  <c r="BM97" i="73"/>
  <c r="BN97" i="73"/>
  <c r="BO97" i="73"/>
  <c r="BP97" i="73"/>
  <c r="BM98" i="73"/>
  <c r="BN98" i="73"/>
  <c r="BO98" i="73"/>
  <c r="BP98" i="73"/>
  <c r="BK101" i="73"/>
  <c r="BK102" i="73"/>
  <c r="BK103" i="73"/>
  <c r="BK104" i="73"/>
  <c r="BK105" i="73"/>
  <c r="BK106" i="73"/>
  <c r="BK107" i="73"/>
  <c r="BK108" i="73"/>
  <c r="BK109" i="73"/>
  <c r="BK110" i="73"/>
  <c r="BK111" i="73"/>
  <c r="BK112" i="73"/>
  <c r="BK113" i="73"/>
  <c r="BK114" i="73"/>
  <c r="BK115" i="73"/>
  <c r="BK116" i="73"/>
  <c r="BK117" i="73"/>
  <c r="AQ21" i="73"/>
  <c r="AF21" i="73"/>
  <c r="AQ41" i="73"/>
  <c r="AF44" i="73"/>
  <c r="AQ54" i="73"/>
  <c r="AR11" i="73"/>
  <c r="AP48" i="73"/>
  <c r="AG54" i="73"/>
  <c r="AF35" i="73"/>
  <c r="AO35" i="73"/>
  <c r="AE35" i="73"/>
  <c r="AR19" i="73"/>
  <c r="AF14" i="73"/>
  <c r="AE75" i="73"/>
  <c r="AF33" i="73"/>
  <c r="AE21" i="73"/>
  <c r="AG19" i="73"/>
  <c r="AF70" i="73"/>
  <c r="AQ62" i="73"/>
  <c r="AF26" i="73"/>
  <c r="AF62" i="73"/>
  <c r="AF54" i="73"/>
  <c r="AQ33" i="73"/>
  <c r="AQ14" i="73"/>
  <c r="AR9" i="73"/>
  <c r="AR74" i="73"/>
  <c r="AE62" i="73"/>
  <c r="AG60" i="73"/>
  <c r="AP49" i="73"/>
  <c r="AG49" i="73"/>
  <c r="AF45" i="73"/>
  <c r="AG33" i="73"/>
  <c r="AG17" i="73"/>
  <c r="AR15" i="73"/>
  <c r="AG14" i="73"/>
  <c r="AG11" i="73"/>
  <c r="AO60" i="73"/>
  <c r="AF60" i="73"/>
  <c r="AF49" i="73"/>
  <c r="AF48" i="73"/>
  <c r="AQ39" i="73"/>
  <c r="AQ25" i="73"/>
  <c r="AG9" i="73"/>
  <c r="AG74" i="73"/>
  <c r="AE69" i="73"/>
  <c r="AF50" i="73"/>
  <c r="AQ43" i="73"/>
  <c r="AE39" i="73"/>
  <c r="AF25" i="73"/>
  <c r="AG15" i="73"/>
  <c r="AE76" i="73"/>
  <c r="AF74" i="73"/>
  <c r="AP56" i="73"/>
  <c r="AE56" i="73"/>
  <c r="AP40" i="73"/>
  <c r="AE40" i="73"/>
  <c r="AG10" i="73"/>
  <c r="AG8" i="73"/>
  <c r="AQ69" i="73"/>
  <c r="AF69" i="73"/>
  <c r="AE66" i="73"/>
  <c r="AF56" i="73"/>
  <c r="AG55" i="73"/>
  <c r="AR26" i="73"/>
  <c r="AG26" i="73"/>
  <c r="AR45" i="73"/>
  <c r="AG45" i="73"/>
  <c r="AG70" i="73"/>
  <c r="AF53" i="73"/>
  <c r="AO50" i="73"/>
  <c r="AE44" i="73"/>
  <c r="AE43" i="73"/>
  <c r="AF40" i="73"/>
  <c r="AF9" i="73"/>
  <c r="AG66" i="73"/>
  <c r="AQ66" i="73"/>
  <c r="AE25" i="73"/>
  <c r="AF10" i="73"/>
  <c r="AE68" i="73"/>
  <c r="AF77" i="73"/>
  <c r="AG77" i="73"/>
  <c r="AR77" i="73"/>
  <c r="AR76" i="73"/>
  <c r="AG76" i="73"/>
  <c r="AR75" i="73"/>
  <c r="AG75" i="73"/>
  <c r="AE67" i="73"/>
  <c r="AE59" i="73"/>
  <c r="AF59" i="73"/>
  <c r="AQ59" i="73"/>
  <c r="AG59" i="73"/>
  <c r="AQ73" i="73"/>
  <c r="AG73" i="73"/>
  <c r="AF72" i="73"/>
  <c r="AE64" i="73"/>
  <c r="AF64" i="73"/>
  <c r="AQ64" i="73"/>
  <c r="AG51" i="73"/>
  <c r="AF32" i="73"/>
  <c r="AG32" i="73"/>
  <c r="AR32" i="73"/>
  <c r="AE32" i="73"/>
  <c r="AG50" i="73"/>
  <c r="AE31" i="73"/>
  <c r="AQ55" i="73"/>
  <c r="AF55" i="73"/>
  <c r="AE53" i="73"/>
  <c r="AP53" i="73"/>
  <c r="AE34" i="73"/>
  <c r="AF34" i="73"/>
  <c r="AQ34" i="73"/>
  <c r="AR44" i="73"/>
  <c r="AF43" i="73"/>
  <c r="AE42" i="73"/>
  <c r="AF39" i="73"/>
  <c r="AR38" i="73"/>
  <c r="AE38" i="73"/>
  <c r="AF38" i="73"/>
  <c r="AG36" i="73"/>
  <c r="AE20" i="73"/>
  <c r="AF20" i="73"/>
  <c r="AG20" i="73"/>
  <c r="AR20" i="73"/>
  <c r="AE24" i="73"/>
  <c r="AP24" i="73"/>
  <c r="AF24" i="73"/>
  <c r="AG24" i="73"/>
  <c r="AR12" i="73"/>
  <c r="AF15" i="73"/>
  <c r="AP10" i="73"/>
  <c r="AF19" i="73"/>
  <c r="AR16" i="73"/>
  <c r="AG16" i="73"/>
  <c r="AF11" i="73"/>
  <c r="AF8" i="73"/>
  <c r="AF16" i="73"/>
  <c r="H87" i="68"/>
  <c r="K85" i="68"/>
  <c r="H89" i="68"/>
  <c r="H86" i="68"/>
  <c r="H88" i="68"/>
  <c r="K86" i="68"/>
  <c r="I88" i="68"/>
  <c r="H90" i="68"/>
  <c r="H47" i="68"/>
  <c r="K48" i="68"/>
  <c r="K45" i="68"/>
  <c r="I47" i="68"/>
  <c r="L48" i="68"/>
  <c r="L45" i="68"/>
  <c r="J47" i="68"/>
  <c r="H49" i="68"/>
  <c r="H46" i="68"/>
  <c r="K47" i="68"/>
  <c r="L47" i="68"/>
  <c r="L44" i="68"/>
  <c r="J46" i="68"/>
  <c r="H48" i="68"/>
  <c r="K49" i="68"/>
  <c r="K46" i="68"/>
  <c r="L46" i="68"/>
  <c r="H50" i="68"/>
  <c r="I10" i="68"/>
  <c r="L11" i="68"/>
  <c r="J10" i="68"/>
  <c r="H9" i="68"/>
  <c r="H11" i="68"/>
  <c r="L9" i="68"/>
  <c r="H10" i="68"/>
  <c r="L51" i="68"/>
  <c r="J53" i="68"/>
  <c r="H55" i="68"/>
  <c r="H52" i="68"/>
  <c r="K53" i="68"/>
  <c r="L53" i="68"/>
  <c r="L50" i="68"/>
  <c r="J52" i="68"/>
  <c r="H54" i="68"/>
  <c r="H51" i="68"/>
  <c r="L52" i="68"/>
  <c r="L49" i="68"/>
  <c r="H53" i="68"/>
  <c r="K80" i="68"/>
  <c r="H84" i="68"/>
  <c r="H81" i="68"/>
  <c r="I81" i="68"/>
  <c r="J84" i="68"/>
  <c r="J81" i="68"/>
  <c r="H83" i="68"/>
  <c r="H85" i="68"/>
  <c r="J80" i="68"/>
  <c r="H82" i="68"/>
  <c r="K40" i="68"/>
  <c r="L43" i="68"/>
  <c r="L40" i="68"/>
  <c r="H44" i="68"/>
  <c r="H41" i="68"/>
  <c r="K42" i="68"/>
  <c r="I44" i="68"/>
  <c r="L42" i="68"/>
  <c r="H43" i="68"/>
  <c r="K41" i="68"/>
  <c r="I43" i="68"/>
  <c r="L41" i="68"/>
  <c r="J43" i="68"/>
  <c r="H45" i="68"/>
  <c r="H42" i="68"/>
  <c r="H79" i="68"/>
  <c r="H76" i="68"/>
  <c r="K77" i="68"/>
  <c r="H78" i="68"/>
  <c r="J78" i="68"/>
  <c r="H80" i="68"/>
  <c r="J75" i="68"/>
  <c r="H77" i="68"/>
  <c r="H39" i="68"/>
  <c r="H36" i="68"/>
  <c r="L37" i="68"/>
  <c r="J39" i="68"/>
  <c r="H38" i="68"/>
  <c r="J38" i="68"/>
  <c r="H40" i="68"/>
  <c r="H37" i="68"/>
  <c r="K38" i="68"/>
  <c r="H95" i="68"/>
  <c r="H92" i="68"/>
  <c r="I95" i="68"/>
  <c r="K90" i="68"/>
  <c r="H94" i="68"/>
  <c r="H91" i="68"/>
  <c r="K92" i="68"/>
  <c r="I94" i="68"/>
  <c r="K89" i="68"/>
  <c r="H93" i="68"/>
  <c r="I93" i="68"/>
  <c r="H71" i="68"/>
  <c r="K72" i="68"/>
  <c r="I74" i="68"/>
  <c r="H73" i="68"/>
  <c r="K71" i="68"/>
  <c r="J73" i="68"/>
  <c r="H75" i="68"/>
  <c r="H72" i="68"/>
  <c r="I72" i="68"/>
  <c r="L70" i="68"/>
  <c r="J72" i="68"/>
  <c r="H74" i="68"/>
  <c r="H31" i="68"/>
  <c r="K32" i="68"/>
  <c r="J31" i="68"/>
  <c r="K34" i="68"/>
  <c r="K31" i="68"/>
  <c r="I33" i="68"/>
  <c r="H35" i="68"/>
  <c r="H32" i="68"/>
  <c r="I35" i="68"/>
  <c r="I32" i="68"/>
  <c r="L30" i="68"/>
  <c r="J32" i="68"/>
  <c r="H34" i="68"/>
  <c r="J66" i="68"/>
  <c r="H68" i="68"/>
  <c r="K66" i="68"/>
  <c r="I68" i="68"/>
  <c r="H70" i="68"/>
  <c r="H67" i="68"/>
  <c r="K68" i="68"/>
  <c r="I70" i="68"/>
  <c r="K65" i="68"/>
  <c r="H69" i="68"/>
  <c r="H66" i="68"/>
  <c r="I69" i="68"/>
  <c r="I26" i="68"/>
  <c r="L27" i="68"/>
  <c r="J29" i="68"/>
  <c r="J26" i="68"/>
  <c r="H28" i="68"/>
  <c r="K29" i="68"/>
  <c r="K26" i="68"/>
  <c r="I28" i="68"/>
  <c r="L29" i="68"/>
  <c r="L26" i="68"/>
  <c r="J28" i="68"/>
  <c r="H30" i="68"/>
  <c r="H27" i="68"/>
  <c r="K28" i="68"/>
  <c r="I27" i="68"/>
  <c r="L28" i="68"/>
  <c r="J30" i="68"/>
  <c r="L25" i="68"/>
  <c r="J27" i="68"/>
  <c r="H29" i="68"/>
  <c r="K30" i="68"/>
  <c r="H26" i="68"/>
  <c r="K27" i="68"/>
  <c r="I29" i="68"/>
  <c r="J13" i="68"/>
  <c r="H15" i="68"/>
  <c r="H12" i="68"/>
  <c r="L13" i="68"/>
  <c r="J15" i="68"/>
  <c r="J12" i="68"/>
  <c r="H14" i="68"/>
  <c r="L12" i="68"/>
  <c r="J14" i="68"/>
  <c r="H13" i="68"/>
  <c r="H63" i="68"/>
  <c r="K64" i="68"/>
  <c r="K61" i="68"/>
  <c r="I63" i="68"/>
  <c r="H65" i="68"/>
  <c r="H62" i="68"/>
  <c r="K63" i="68"/>
  <c r="I65" i="68"/>
  <c r="K60" i="68"/>
  <c r="H64" i="68"/>
  <c r="H61" i="68"/>
  <c r="K62" i="68"/>
  <c r="I64" i="68"/>
  <c r="I61" i="68"/>
  <c r="J21" i="68"/>
  <c r="H23" i="68"/>
  <c r="K24" i="68"/>
  <c r="K21" i="68"/>
  <c r="I23" i="68"/>
  <c r="L24" i="68"/>
  <c r="L21" i="68"/>
  <c r="J23" i="68"/>
  <c r="H25" i="68"/>
  <c r="H22" i="68"/>
  <c r="K23" i="68"/>
  <c r="I25" i="68"/>
  <c r="I22" i="68"/>
  <c r="L23" i="68"/>
  <c r="J25" i="68"/>
  <c r="J22" i="68"/>
  <c r="H24" i="68"/>
  <c r="K25" i="68"/>
  <c r="H21" i="68"/>
  <c r="K22" i="68"/>
  <c r="I24" i="68"/>
  <c r="I21" i="68"/>
  <c r="L22" i="68"/>
  <c r="J24" i="68"/>
  <c r="J101" i="68"/>
  <c r="H103" i="68"/>
  <c r="H100" i="68"/>
  <c r="J95" i="68"/>
  <c r="H97" i="68"/>
  <c r="K98" i="68"/>
  <c r="K95" i="68"/>
  <c r="I97" i="68"/>
  <c r="J100" i="68"/>
  <c r="H102" i="68"/>
  <c r="H99" i="68"/>
  <c r="K100" i="68"/>
  <c r="I102" i="68"/>
  <c r="H96" i="68"/>
  <c r="J102" i="68"/>
  <c r="K94" i="68"/>
  <c r="I96" i="68"/>
  <c r="H101" i="68"/>
  <c r="J96" i="68"/>
  <c r="H98" i="68"/>
  <c r="K99" i="68"/>
  <c r="I101" i="68"/>
  <c r="K56" i="68"/>
  <c r="J58" i="68"/>
  <c r="H60" i="68"/>
  <c r="J55" i="68"/>
  <c r="H57" i="68"/>
  <c r="K55" i="68"/>
  <c r="L58" i="68"/>
  <c r="L55" i="68"/>
  <c r="J57" i="68"/>
  <c r="H59" i="68"/>
  <c r="H56" i="68"/>
  <c r="L57" i="68"/>
  <c r="J59" i="68"/>
  <c r="L54" i="68"/>
  <c r="J56" i="68"/>
  <c r="H58" i="68"/>
  <c r="L19" i="68"/>
  <c r="L16" i="68"/>
  <c r="J18" i="68"/>
  <c r="H20" i="68"/>
  <c r="H17" i="68"/>
  <c r="K18" i="68"/>
  <c r="L18" i="68"/>
  <c r="J20" i="68"/>
  <c r="J17" i="68"/>
  <c r="H19" i="68"/>
  <c r="K20" i="68"/>
  <c r="H16" i="68"/>
  <c r="L20" i="68"/>
  <c r="I16" i="68"/>
  <c r="L17" i="68"/>
  <c r="J19" i="68"/>
  <c r="H18" i="68"/>
  <c r="K19" i="68"/>
  <c r="AN5" i="65"/>
  <c r="AN6" i="65"/>
  <c r="AN7" i="65"/>
  <c r="AN8" i="65"/>
  <c r="AN9" i="65"/>
  <c r="AN10" i="65"/>
  <c r="AN11" i="65"/>
  <c r="AN12" i="65"/>
  <c r="AN13" i="65"/>
  <c r="AN14" i="65"/>
  <c r="AN15" i="65"/>
  <c r="AN16" i="65"/>
  <c r="AN17" i="65"/>
  <c r="AN18" i="65"/>
  <c r="AN19" i="65"/>
  <c r="AN20" i="65"/>
  <c r="AN21" i="65"/>
  <c r="AN22" i="65"/>
  <c r="AN23" i="65"/>
  <c r="AN24" i="65"/>
  <c r="AN25" i="65"/>
  <c r="AN26" i="65"/>
  <c r="AN27" i="65"/>
  <c r="AN28" i="65"/>
  <c r="AN29" i="65"/>
  <c r="AN30" i="65"/>
  <c r="AN31" i="65"/>
  <c r="AN32" i="65"/>
  <c r="AN33" i="65"/>
  <c r="AN34" i="65"/>
  <c r="AN35" i="65"/>
  <c r="AN36" i="65"/>
  <c r="AN37" i="65"/>
  <c r="AN38" i="65"/>
  <c r="AN39" i="65"/>
  <c r="AN40" i="65"/>
  <c r="AN41" i="65"/>
  <c r="AN42" i="65"/>
  <c r="AN43" i="65"/>
  <c r="AN44" i="65"/>
  <c r="AN45" i="65"/>
  <c r="AN46" i="65"/>
  <c r="AN47" i="65"/>
  <c r="AN48" i="65"/>
  <c r="AN49" i="65"/>
  <c r="AN50" i="65"/>
  <c r="AN51" i="65"/>
  <c r="AN52" i="65"/>
  <c r="AN53" i="65"/>
  <c r="AN54" i="65"/>
  <c r="AN55" i="65"/>
  <c r="AN56" i="65"/>
  <c r="AN57" i="65"/>
  <c r="AN58" i="65"/>
  <c r="AN59" i="65"/>
  <c r="AN60" i="65"/>
  <c r="AN61" i="65"/>
  <c r="AN62" i="65"/>
  <c r="AN63" i="65"/>
  <c r="AN64" i="65"/>
  <c r="AN65" i="65"/>
  <c r="AN66" i="65"/>
  <c r="AN67" i="65"/>
  <c r="AN68" i="65"/>
  <c r="AN69" i="65"/>
  <c r="AN70" i="65"/>
  <c r="AN71" i="65"/>
  <c r="AN72" i="65"/>
  <c r="AN73" i="65"/>
  <c r="AN74" i="65"/>
  <c r="AN75" i="65"/>
  <c r="AN76" i="65"/>
  <c r="AN77" i="65"/>
  <c r="AN78" i="65"/>
  <c r="AN79" i="65"/>
  <c r="AN80" i="65"/>
  <c r="AN81" i="65"/>
  <c r="AN82" i="65"/>
  <c r="AN83" i="65"/>
  <c r="AN84" i="65"/>
  <c r="AN85" i="65"/>
  <c r="AN86" i="65"/>
  <c r="AN87" i="65"/>
  <c r="AN88" i="65"/>
  <c r="AN89" i="65"/>
  <c r="AN90" i="65"/>
  <c r="AN91" i="65"/>
  <c r="AN92" i="65"/>
  <c r="AN93" i="65"/>
  <c r="AN94" i="65"/>
  <c r="AN95" i="65"/>
  <c r="AN96" i="65"/>
  <c r="AN97" i="65"/>
  <c r="AN98" i="65"/>
  <c r="AN99" i="65"/>
  <c r="AN100" i="65"/>
  <c r="AN101" i="65"/>
  <c r="AN102" i="65"/>
  <c r="AN103" i="65"/>
  <c r="AN104" i="65"/>
  <c r="AN105" i="65"/>
  <c r="AN106" i="65"/>
  <c r="AN107" i="65"/>
  <c r="AN108" i="65"/>
  <c r="AN109" i="65"/>
  <c r="AN110" i="65"/>
  <c r="AN111" i="65"/>
  <c r="AN112" i="65"/>
  <c r="AN113" i="65"/>
  <c r="AN114" i="65"/>
  <c r="AN115" i="65"/>
  <c r="AN116" i="65"/>
  <c r="AN117" i="65"/>
  <c r="AN118" i="65"/>
  <c r="AN119" i="65"/>
  <c r="AN120" i="65"/>
  <c r="AN121" i="65"/>
  <c r="AN122" i="65"/>
  <c r="AN123" i="65"/>
  <c r="AN124" i="65"/>
  <c r="AN125" i="65"/>
  <c r="AN126" i="65"/>
  <c r="AN127" i="65"/>
  <c r="AN128" i="65"/>
  <c r="AN129" i="65"/>
  <c r="AN130" i="65"/>
  <c r="AN131" i="65"/>
  <c r="AN132" i="65"/>
  <c r="AN133" i="65"/>
  <c r="AN134" i="65"/>
  <c r="AN135" i="65"/>
  <c r="AN136" i="65"/>
  <c r="AN137" i="65"/>
  <c r="AN138" i="65"/>
  <c r="AN139" i="65"/>
  <c r="AN140" i="65"/>
  <c r="AN141" i="65"/>
  <c r="AN142" i="65"/>
  <c r="AN143" i="65"/>
  <c r="AN144" i="65"/>
  <c r="AN145" i="65"/>
  <c r="AN146" i="65"/>
  <c r="AN147" i="65"/>
  <c r="AN148" i="65"/>
  <c r="AN149" i="65"/>
  <c r="AN150" i="65"/>
  <c r="AN151" i="65"/>
  <c r="AN152" i="65"/>
  <c r="AN153" i="65"/>
  <c r="AN154" i="65"/>
  <c r="AN155" i="65"/>
  <c r="AN156" i="65"/>
  <c r="AN157" i="65"/>
  <c r="AN158" i="65"/>
  <c r="AN159" i="65"/>
  <c r="AN160" i="65"/>
  <c r="AN161" i="65"/>
  <c r="AN162" i="65"/>
  <c r="AN163" i="65"/>
  <c r="AN164" i="65"/>
  <c r="AN165" i="65"/>
  <c r="AN166" i="65"/>
  <c r="AN167" i="65"/>
  <c r="AN168" i="65"/>
  <c r="AN169" i="65"/>
  <c r="AN170" i="65"/>
  <c r="AN171" i="65"/>
  <c r="AN172" i="65"/>
  <c r="AN173" i="65"/>
  <c r="AN174" i="65"/>
  <c r="AN175" i="65"/>
  <c r="AN176" i="65"/>
  <c r="AN177" i="65"/>
  <c r="AN178" i="65"/>
  <c r="AN179" i="65"/>
  <c r="AN180" i="65"/>
  <c r="AN181" i="65"/>
  <c r="AN182" i="65"/>
  <c r="AN183" i="65"/>
  <c r="AN184" i="65"/>
  <c r="AN185" i="65"/>
  <c r="AN186" i="65"/>
  <c r="AN187" i="65"/>
  <c r="AN188" i="65"/>
  <c r="AN189" i="65"/>
  <c r="AN190" i="65"/>
  <c r="AN191" i="65"/>
  <c r="AN192" i="65"/>
  <c r="AN193" i="65"/>
  <c r="AN194" i="65"/>
  <c r="AN195" i="65"/>
  <c r="AN196" i="65"/>
  <c r="AN197" i="65"/>
  <c r="AN198" i="65"/>
  <c r="AN199" i="65"/>
  <c r="AN200" i="65"/>
  <c r="AN201" i="65"/>
  <c r="AN202" i="65"/>
  <c r="AN203" i="65"/>
  <c r="AN204" i="65"/>
  <c r="AN205" i="65"/>
  <c r="AN206" i="65"/>
  <c r="AN207" i="65"/>
  <c r="AN208" i="65"/>
  <c r="AN209" i="65"/>
  <c r="AN210" i="65"/>
  <c r="AN211" i="65"/>
  <c r="AN212" i="65"/>
  <c r="AN213" i="65"/>
  <c r="AN214" i="65"/>
  <c r="AN215" i="65"/>
  <c r="AN216" i="65"/>
  <c r="AN217" i="65"/>
  <c r="AN218" i="65"/>
  <c r="AN219" i="65"/>
  <c r="AN220" i="65"/>
  <c r="AN221" i="65"/>
  <c r="AN222" i="65"/>
  <c r="AN223" i="65"/>
  <c r="AN224" i="65"/>
  <c r="AN225" i="65"/>
  <c r="AN226" i="65"/>
  <c r="AN227" i="65"/>
  <c r="AN228" i="65"/>
  <c r="AN229" i="65"/>
  <c r="AN230" i="65"/>
  <c r="AN231" i="65"/>
  <c r="AN232" i="65"/>
  <c r="AN233" i="65"/>
  <c r="AN234" i="65"/>
  <c r="AN235" i="65"/>
  <c r="AN236" i="65"/>
  <c r="AN237" i="65"/>
  <c r="AN238" i="65"/>
  <c r="AN239" i="65"/>
  <c r="AN240" i="65"/>
  <c r="AN241" i="65"/>
  <c r="AN242" i="65"/>
  <c r="AN243" i="65"/>
  <c r="AN244" i="65"/>
  <c r="AN245" i="65"/>
  <c r="AN246" i="65"/>
  <c r="AN247" i="65"/>
  <c r="AN248" i="65"/>
  <c r="AN249" i="65"/>
  <c r="AN250" i="65"/>
  <c r="AN251" i="65"/>
  <c r="AN252" i="65"/>
  <c r="AN253" i="65"/>
  <c r="AN254" i="65"/>
  <c r="AN255" i="65"/>
  <c r="AN256" i="65"/>
  <c r="AN257" i="65"/>
  <c r="AN258" i="65"/>
  <c r="AN259" i="65"/>
  <c r="AN260" i="65"/>
  <c r="AN261" i="65"/>
  <c r="AN262" i="65"/>
  <c r="AN263" i="65"/>
  <c r="AN264" i="65"/>
  <c r="AN265" i="65"/>
  <c r="AN266" i="65"/>
  <c r="AN267" i="65"/>
  <c r="AN268" i="65"/>
  <c r="AN269" i="65"/>
  <c r="AN270" i="65"/>
  <c r="AN271" i="65"/>
  <c r="AN272" i="65"/>
  <c r="AN273" i="65"/>
  <c r="AN274" i="65"/>
  <c r="AN275" i="65"/>
  <c r="AN276" i="65"/>
  <c r="AN277" i="65"/>
  <c r="AN278" i="65"/>
  <c r="AN279" i="65"/>
  <c r="AN280" i="65"/>
  <c r="AN281" i="65"/>
  <c r="AN282" i="65"/>
  <c r="AN283" i="65"/>
  <c r="AN284" i="65"/>
  <c r="AN285" i="65"/>
  <c r="AN286" i="65"/>
  <c r="AN287" i="65"/>
  <c r="AN288" i="65"/>
  <c r="AN289" i="65"/>
  <c r="AN290" i="65"/>
  <c r="AN291" i="65"/>
  <c r="AN292" i="65"/>
  <c r="AN293" i="65"/>
  <c r="AN294" i="65"/>
  <c r="AN295" i="65"/>
  <c r="AN296" i="65"/>
  <c r="AN297" i="65"/>
  <c r="AN298" i="65"/>
  <c r="AN299" i="65"/>
  <c r="AN300" i="65"/>
  <c r="AN301" i="65"/>
  <c r="AN302" i="65"/>
  <c r="AN303" i="65"/>
  <c r="AN304" i="65"/>
  <c r="AN305" i="65"/>
  <c r="AN306" i="65"/>
  <c r="AN307" i="65"/>
  <c r="AN308" i="65"/>
  <c r="AN309" i="65"/>
  <c r="AN310" i="65"/>
  <c r="AN311" i="65"/>
  <c r="AN312" i="65"/>
  <c r="AN313" i="65"/>
  <c r="AN314" i="65"/>
  <c r="AN315" i="65"/>
  <c r="AN316" i="65"/>
  <c r="AN317" i="65"/>
  <c r="AN318" i="65"/>
  <c r="AN319" i="65"/>
  <c r="AN320" i="65"/>
  <c r="AN321" i="65"/>
  <c r="AN322" i="65"/>
  <c r="AN323" i="65"/>
  <c r="AN324" i="65"/>
  <c r="AN325" i="65"/>
  <c r="AN326" i="65"/>
  <c r="AN327" i="65"/>
  <c r="AN328" i="65"/>
  <c r="AN329" i="65"/>
  <c r="AN330" i="65"/>
  <c r="AN331" i="65"/>
  <c r="AN332" i="65"/>
  <c r="AN333" i="65"/>
  <c r="AN334" i="65"/>
  <c r="AN335" i="65"/>
  <c r="AN336" i="65"/>
  <c r="AN337" i="65"/>
  <c r="AN338" i="65"/>
  <c r="AN339" i="65"/>
  <c r="AN340" i="65"/>
  <c r="AN341" i="65"/>
  <c r="AN342" i="65"/>
  <c r="AN343" i="65"/>
  <c r="AN344" i="65"/>
  <c r="AN345" i="65"/>
  <c r="AN346" i="65"/>
  <c r="AN347" i="65"/>
  <c r="AN348" i="65"/>
  <c r="AN349" i="65"/>
  <c r="AN350" i="65"/>
  <c r="AN351" i="65"/>
  <c r="AN352" i="65"/>
  <c r="AN353" i="65"/>
  <c r="AN354" i="65"/>
  <c r="AN355" i="65"/>
  <c r="AN356" i="65"/>
  <c r="AN357" i="65"/>
  <c r="AN358" i="65"/>
  <c r="AN359" i="65"/>
  <c r="AN360" i="65"/>
  <c r="AN361" i="65"/>
  <c r="AN362" i="65"/>
  <c r="AN363" i="65"/>
  <c r="AN4" i="65"/>
  <c r="AG5" i="65"/>
  <c r="AH5" i="65"/>
  <c r="AI5" i="65"/>
  <c r="AJ5" i="65"/>
  <c r="AK5" i="65"/>
  <c r="AL5" i="65"/>
  <c r="AG6" i="65"/>
  <c r="AH6" i="65"/>
  <c r="AI6" i="65"/>
  <c r="AJ6" i="65"/>
  <c r="AK6" i="65"/>
  <c r="AL6" i="65"/>
  <c r="AG7" i="65"/>
  <c r="AH7" i="65"/>
  <c r="AI7" i="65"/>
  <c r="AJ7" i="65"/>
  <c r="AK7" i="65"/>
  <c r="AL7" i="65"/>
  <c r="AG8" i="65"/>
  <c r="AH8" i="65"/>
  <c r="AI8" i="65"/>
  <c r="AJ8" i="65"/>
  <c r="AK8" i="65"/>
  <c r="AL8" i="65"/>
  <c r="AG9" i="65"/>
  <c r="AH9" i="65"/>
  <c r="AI9" i="65"/>
  <c r="AJ9" i="65"/>
  <c r="AK9" i="65"/>
  <c r="AL9" i="65"/>
  <c r="AG10" i="65"/>
  <c r="AH10" i="65"/>
  <c r="AI10" i="65"/>
  <c r="AJ10" i="65"/>
  <c r="AK10" i="65"/>
  <c r="AL10" i="65"/>
  <c r="AG11" i="65"/>
  <c r="AH11" i="65"/>
  <c r="AI11" i="65"/>
  <c r="AJ11" i="65"/>
  <c r="AK11" i="65"/>
  <c r="AL11" i="65"/>
  <c r="AG12" i="65"/>
  <c r="AH12" i="65"/>
  <c r="AI12" i="65"/>
  <c r="AJ12" i="65"/>
  <c r="AK12" i="65"/>
  <c r="AL12" i="65"/>
  <c r="AG13" i="65"/>
  <c r="AH13" i="65"/>
  <c r="AI13" i="65"/>
  <c r="AJ13" i="65"/>
  <c r="AK13" i="65"/>
  <c r="AL13" i="65"/>
  <c r="AG14" i="65"/>
  <c r="AH14" i="65"/>
  <c r="AI14" i="65"/>
  <c r="AJ14" i="65"/>
  <c r="AK14" i="65"/>
  <c r="AL14" i="65"/>
  <c r="AG15" i="65"/>
  <c r="AH15" i="65"/>
  <c r="AI15" i="65"/>
  <c r="AJ15" i="65"/>
  <c r="AK15" i="65"/>
  <c r="AL15" i="65"/>
  <c r="AG16" i="65"/>
  <c r="AH16" i="65"/>
  <c r="AI16" i="65"/>
  <c r="AJ16" i="65"/>
  <c r="AK16" i="65"/>
  <c r="AL16" i="65"/>
  <c r="AG17" i="65"/>
  <c r="AH17" i="65"/>
  <c r="AI17" i="65"/>
  <c r="AJ17" i="65"/>
  <c r="AK17" i="65"/>
  <c r="AL17" i="65"/>
  <c r="AG18" i="65"/>
  <c r="AH18" i="65"/>
  <c r="AI18" i="65"/>
  <c r="AJ18" i="65"/>
  <c r="AK18" i="65"/>
  <c r="AL18" i="65"/>
  <c r="AG19" i="65"/>
  <c r="AH19" i="65"/>
  <c r="AI19" i="65"/>
  <c r="AJ19" i="65"/>
  <c r="AK19" i="65"/>
  <c r="AL19" i="65"/>
  <c r="AG20" i="65"/>
  <c r="AH20" i="65"/>
  <c r="AI20" i="65"/>
  <c r="AJ20" i="65"/>
  <c r="AK20" i="65"/>
  <c r="AL20" i="65"/>
  <c r="AG21" i="65"/>
  <c r="AH21" i="65"/>
  <c r="AI21" i="65"/>
  <c r="AJ21" i="65"/>
  <c r="AK21" i="65"/>
  <c r="AL21" i="65"/>
  <c r="AG22" i="65"/>
  <c r="AH22" i="65"/>
  <c r="AI22" i="65"/>
  <c r="AJ22" i="65"/>
  <c r="AK22" i="65"/>
  <c r="AL22" i="65"/>
  <c r="AG23" i="65"/>
  <c r="AH23" i="65"/>
  <c r="AI23" i="65"/>
  <c r="AJ23" i="65"/>
  <c r="AK23" i="65"/>
  <c r="AL23" i="65"/>
  <c r="AG24" i="65"/>
  <c r="AH24" i="65"/>
  <c r="AI24" i="65"/>
  <c r="AJ24" i="65"/>
  <c r="AK24" i="65"/>
  <c r="AL24" i="65"/>
  <c r="AG25" i="65"/>
  <c r="AH25" i="65"/>
  <c r="AI25" i="65"/>
  <c r="AJ25" i="65"/>
  <c r="AK25" i="65"/>
  <c r="AL25" i="65"/>
  <c r="AG26" i="65"/>
  <c r="AH26" i="65"/>
  <c r="AI26" i="65"/>
  <c r="AJ26" i="65"/>
  <c r="AK26" i="65"/>
  <c r="AL26" i="65"/>
  <c r="AG27" i="65"/>
  <c r="AH27" i="65"/>
  <c r="AI27" i="65"/>
  <c r="AJ27" i="65"/>
  <c r="AK27" i="65"/>
  <c r="AL27" i="65"/>
  <c r="AG28" i="65"/>
  <c r="AH28" i="65"/>
  <c r="AI28" i="65"/>
  <c r="AJ28" i="65"/>
  <c r="AK28" i="65"/>
  <c r="AL28" i="65"/>
  <c r="AG29" i="65"/>
  <c r="AH29" i="65"/>
  <c r="AI29" i="65"/>
  <c r="AJ29" i="65"/>
  <c r="AK29" i="65"/>
  <c r="AL29" i="65"/>
  <c r="AG30" i="65"/>
  <c r="AH30" i="65"/>
  <c r="AI30" i="65"/>
  <c r="AJ30" i="65"/>
  <c r="AK30" i="65"/>
  <c r="AL30" i="65"/>
  <c r="AG31" i="65"/>
  <c r="AH31" i="65"/>
  <c r="AI31" i="65"/>
  <c r="AJ31" i="65"/>
  <c r="AK31" i="65"/>
  <c r="AL31" i="65"/>
  <c r="AG32" i="65"/>
  <c r="AH32" i="65"/>
  <c r="AI32" i="65"/>
  <c r="AJ32" i="65"/>
  <c r="AK32" i="65"/>
  <c r="AL32" i="65"/>
  <c r="AG33" i="65"/>
  <c r="AH33" i="65"/>
  <c r="AI33" i="65"/>
  <c r="AJ33" i="65"/>
  <c r="AK33" i="65"/>
  <c r="AL33" i="65"/>
  <c r="AG34" i="65"/>
  <c r="AH34" i="65"/>
  <c r="AI34" i="65"/>
  <c r="AJ34" i="65"/>
  <c r="AK34" i="65"/>
  <c r="AL34" i="65"/>
  <c r="AG35" i="65"/>
  <c r="AH35" i="65"/>
  <c r="AI35" i="65"/>
  <c r="AJ35" i="65"/>
  <c r="AK35" i="65"/>
  <c r="AL35" i="65"/>
  <c r="AG36" i="65"/>
  <c r="AH36" i="65"/>
  <c r="AI36" i="65"/>
  <c r="AJ36" i="65"/>
  <c r="AK36" i="65"/>
  <c r="AL36" i="65"/>
  <c r="AG37" i="65"/>
  <c r="AH37" i="65"/>
  <c r="AI37" i="65"/>
  <c r="AJ37" i="65"/>
  <c r="AK37" i="65"/>
  <c r="AL37" i="65"/>
  <c r="AG38" i="65"/>
  <c r="AH38" i="65"/>
  <c r="AI38" i="65"/>
  <c r="AJ38" i="65"/>
  <c r="AK38" i="65"/>
  <c r="AL38" i="65"/>
  <c r="AG39" i="65"/>
  <c r="AH39" i="65"/>
  <c r="AI39" i="65"/>
  <c r="AJ39" i="65"/>
  <c r="AK39" i="65"/>
  <c r="AL39" i="65"/>
  <c r="AG40" i="65"/>
  <c r="AH40" i="65"/>
  <c r="AI40" i="65"/>
  <c r="AJ40" i="65"/>
  <c r="AK40" i="65"/>
  <c r="AL40" i="65"/>
  <c r="AG41" i="65"/>
  <c r="AH41" i="65"/>
  <c r="AI41" i="65"/>
  <c r="AJ41" i="65"/>
  <c r="AK41" i="65"/>
  <c r="AL41" i="65"/>
  <c r="AG42" i="65"/>
  <c r="AH42" i="65"/>
  <c r="AI42" i="65"/>
  <c r="AJ42" i="65"/>
  <c r="AK42" i="65"/>
  <c r="AL42" i="65"/>
  <c r="AG43" i="65"/>
  <c r="AH43" i="65"/>
  <c r="AI43" i="65"/>
  <c r="AJ43" i="65"/>
  <c r="AK43" i="65"/>
  <c r="AL43" i="65"/>
  <c r="AG44" i="65"/>
  <c r="AH44" i="65"/>
  <c r="AI44" i="65"/>
  <c r="AJ44" i="65"/>
  <c r="AK44" i="65"/>
  <c r="AL44" i="65"/>
  <c r="AG45" i="65"/>
  <c r="AH45" i="65"/>
  <c r="AI45" i="65"/>
  <c r="AJ45" i="65"/>
  <c r="AK45" i="65"/>
  <c r="AL45" i="65"/>
  <c r="AG46" i="65"/>
  <c r="AH46" i="65"/>
  <c r="AI46" i="65"/>
  <c r="AJ46" i="65"/>
  <c r="AK46" i="65"/>
  <c r="AL46" i="65"/>
  <c r="AG47" i="65"/>
  <c r="AH47" i="65"/>
  <c r="AI47" i="65"/>
  <c r="AJ47" i="65"/>
  <c r="AK47" i="65"/>
  <c r="AL47" i="65"/>
  <c r="AG48" i="65"/>
  <c r="AH48" i="65"/>
  <c r="AI48" i="65"/>
  <c r="AJ48" i="65"/>
  <c r="AK48" i="65"/>
  <c r="AL48" i="65"/>
  <c r="AG49" i="65"/>
  <c r="AH49" i="65"/>
  <c r="AI49" i="65"/>
  <c r="AJ49" i="65"/>
  <c r="AK49" i="65"/>
  <c r="AL49" i="65"/>
  <c r="AG50" i="65"/>
  <c r="AH50" i="65"/>
  <c r="AI50" i="65"/>
  <c r="AJ50" i="65"/>
  <c r="AK50" i="65"/>
  <c r="AL50" i="65"/>
  <c r="AG51" i="65"/>
  <c r="AH51" i="65"/>
  <c r="AI51" i="65"/>
  <c r="AJ51" i="65"/>
  <c r="AK51" i="65"/>
  <c r="AL51" i="65"/>
  <c r="AG52" i="65"/>
  <c r="AH52" i="65"/>
  <c r="AI52" i="65"/>
  <c r="AJ52" i="65"/>
  <c r="AK52" i="65"/>
  <c r="AL52" i="65"/>
  <c r="AG53" i="65"/>
  <c r="AH53" i="65"/>
  <c r="AI53" i="65"/>
  <c r="AJ53" i="65"/>
  <c r="AK53" i="65"/>
  <c r="AL53" i="65"/>
  <c r="AL4" i="65"/>
  <c r="AK4" i="65"/>
  <c r="AJ4" i="65"/>
  <c r="AI4" i="65"/>
  <c r="AH4" i="65"/>
  <c r="AG4" i="65"/>
  <c r="Z5" i="65"/>
  <c r="AA5" i="65"/>
  <c r="AB5" i="65"/>
  <c r="AC5" i="65"/>
  <c r="AD5" i="65"/>
  <c r="AE5" i="65"/>
  <c r="Z6" i="65"/>
  <c r="AA6" i="65"/>
  <c r="AB6" i="65"/>
  <c r="AC6" i="65"/>
  <c r="AD6" i="65"/>
  <c r="AE6" i="65"/>
  <c r="Z7" i="65"/>
  <c r="AA7" i="65"/>
  <c r="AB7" i="65"/>
  <c r="AC7" i="65"/>
  <c r="AD7" i="65"/>
  <c r="AE7" i="65"/>
  <c r="Z8" i="65"/>
  <c r="AA8" i="65"/>
  <c r="AB8" i="65"/>
  <c r="AC8" i="65"/>
  <c r="AD8" i="65"/>
  <c r="AE8" i="65"/>
  <c r="Z9" i="65"/>
  <c r="AA9" i="65"/>
  <c r="AB9" i="65"/>
  <c r="AC9" i="65"/>
  <c r="AD9" i="65"/>
  <c r="AE9" i="65"/>
  <c r="Z10" i="65"/>
  <c r="AA10" i="65"/>
  <c r="AB10" i="65"/>
  <c r="AC10" i="65"/>
  <c r="AD10" i="65"/>
  <c r="AE10" i="65"/>
  <c r="Z11" i="65"/>
  <c r="AA11" i="65"/>
  <c r="AB11" i="65"/>
  <c r="AC11" i="65"/>
  <c r="AD11" i="65"/>
  <c r="AE11" i="65"/>
  <c r="Z12" i="65"/>
  <c r="AA12" i="65"/>
  <c r="AB12" i="65"/>
  <c r="AC12" i="65"/>
  <c r="AD12" i="65"/>
  <c r="AE12" i="65"/>
  <c r="Z13" i="65"/>
  <c r="AA13" i="65"/>
  <c r="AB13" i="65"/>
  <c r="AC13" i="65"/>
  <c r="AD13" i="65"/>
  <c r="AE13" i="65"/>
  <c r="Z14" i="65"/>
  <c r="AA14" i="65"/>
  <c r="AB14" i="65"/>
  <c r="AC14" i="65"/>
  <c r="AD14" i="65"/>
  <c r="AE14" i="65"/>
  <c r="Z15" i="65"/>
  <c r="AA15" i="65"/>
  <c r="AB15" i="65"/>
  <c r="AC15" i="65"/>
  <c r="AD15" i="65"/>
  <c r="AE15" i="65"/>
  <c r="Z16" i="65"/>
  <c r="AA16" i="65"/>
  <c r="AB16" i="65"/>
  <c r="AC16" i="65"/>
  <c r="AD16" i="65"/>
  <c r="AE16" i="65"/>
  <c r="Z17" i="65"/>
  <c r="AA17" i="65"/>
  <c r="AB17" i="65"/>
  <c r="AC17" i="65"/>
  <c r="AD17" i="65"/>
  <c r="AE17" i="65"/>
  <c r="Z18" i="65"/>
  <c r="AA18" i="65"/>
  <c r="AB18" i="65"/>
  <c r="AC18" i="65"/>
  <c r="AD18" i="65"/>
  <c r="AE18" i="65"/>
  <c r="Z19" i="65"/>
  <c r="AA19" i="65"/>
  <c r="AB19" i="65"/>
  <c r="AC19" i="65"/>
  <c r="AD19" i="65"/>
  <c r="AE19" i="65"/>
  <c r="Z20" i="65"/>
  <c r="AA20" i="65"/>
  <c r="AB20" i="65"/>
  <c r="AC20" i="65"/>
  <c r="AD20" i="65"/>
  <c r="AE20" i="65"/>
  <c r="Z21" i="65"/>
  <c r="AA21" i="65"/>
  <c r="AB21" i="65"/>
  <c r="AC21" i="65"/>
  <c r="AD21" i="65"/>
  <c r="AE21" i="65"/>
  <c r="Z22" i="65"/>
  <c r="AA22" i="65"/>
  <c r="AB22" i="65"/>
  <c r="AC22" i="65"/>
  <c r="AD22" i="65"/>
  <c r="AE22" i="65"/>
  <c r="Z23" i="65"/>
  <c r="AA23" i="65"/>
  <c r="AB23" i="65"/>
  <c r="AC23" i="65"/>
  <c r="AD23" i="65"/>
  <c r="AE23" i="65"/>
  <c r="Z24" i="65"/>
  <c r="AA24" i="65"/>
  <c r="AB24" i="65"/>
  <c r="AC24" i="65"/>
  <c r="AD24" i="65"/>
  <c r="AE24" i="65"/>
  <c r="Z25" i="65"/>
  <c r="AA25" i="65"/>
  <c r="AB25" i="65"/>
  <c r="AC25" i="65"/>
  <c r="AD25" i="65"/>
  <c r="AE25" i="65"/>
  <c r="Z26" i="65"/>
  <c r="AA26" i="65"/>
  <c r="AB26" i="65"/>
  <c r="AC26" i="65"/>
  <c r="AD26" i="65"/>
  <c r="AE26" i="65"/>
  <c r="Z27" i="65"/>
  <c r="AA27" i="65"/>
  <c r="AB27" i="65"/>
  <c r="AC27" i="65"/>
  <c r="AD27" i="65"/>
  <c r="AE27" i="65"/>
  <c r="Z28" i="65"/>
  <c r="AA28" i="65"/>
  <c r="AB28" i="65"/>
  <c r="AC28" i="65"/>
  <c r="AD28" i="65"/>
  <c r="AE28" i="65"/>
  <c r="Z29" i="65"/>
  <c r="AA29" i="65"/>
  <c r="AB29" i="65"/>
  <c r="AC29" i="65"/>
  <c r="AD29" i="65"/>
  <c r="AE29" i="65"/>
  <c r="Z30" i="65"/>
  <c r="AA30" i="65"/>
  <c r="AB30" i="65"/>
  <c r="AC30" i="65"/>
  <c r="AD30" i="65"/>
  <c r="AE30" i="65"/>
  <c r="Z31" i="65"/>
  <c r="AA31" i="65"/>
  <c r="AB31" i="65"/>
  <c r="AC31" i="65"/>
  <c r="AD31" i="65"/>
  <c r="AE31" i="65"/>
  <c r="Z32" i="65"/>
  <c r="AA32" i="65"/>
  <c r="AB32" i="65"/>
  <c r="AC32" i="65"/>
  <c r="AD32" i="65"/>
  <c r="AE32" i="65"/>
  <c r="Z33" i="65"/>
  <c r="AA33" i="65"/>
  <c r="AB33" i="65"/>
  <c r="AC33" i="65"/>
  <c r="AD33" i="65"/>
  <c r="AE33" i="65"/>
  <c r="Z34" i="65"/>
  <c r="AA34" i="65"/>
  <c r="AB34" i="65"/>
  <c r="AC34" i="65"/>
  <c r="AD34" i="65"/>
  <c r="AE34" i="65"/>
  <c r="Z35" i="65"/>
  <c r="AA35" i="65"/>
  <c r="AB35" i="65"/>
  <c r="AC35" i="65"/>
  <c r="AD35" i="65"/>
  <c r="AE35" i="65"/>
  <c r="Z36" i="65"/>
  <c r="AA36" i="65"/>
  <c r="AB36" i="65"/>
  <c r="AC36" i="65"/>
  <c r="AD36" i="65"/>
  <c r="AE36" i="65"/>
  <c r="Z37" i="65"/>
  <c r="AA37" i="65"/>
  <c r="AB37" i="65"/>
  <c r="AC37" i="65"/>
  <c r="AD37" i="65"/>
  <c r="AE37" i="65"/>
  <c r="Z38" i="65"/>
  <c r="AA38" i="65"/>
  <c r="AB38" i="65"/>
  <c r="AC38" i="65"/>
  <c r="AD38" i="65"/>
  <c r="AE38" i="65"/>
  <c r="Z39" i="65"/>
  <c r="AA39" i="65"/>
  <c r="AB39" i="65"/>
  <c r="AC39" i="65"/>
  <c r="AD39" i="65"/>
  <c r="AE39" i="65"/>
  <c r="Z40" i="65"/>
  <c r="AA40" i="65"/>
  <c r="AB40" i="65"/>
  <c r="AC40" i="65"/>
  <c r="AD40" i="65"/>
  <c r="AE40" i="65"/>
  <c r="Z41" i="65"/>
  <c r="AA41" i="65"/>
  <c r="AB41" i="65"/>
  <c r="AC41" i="65"/>
  <c r="AD41" i="65"/>
  <c r="AE41" i="65"/>
  <c r="Z42" i="65"/>
  <c r="AA42" i="65"/>
  <c r="AB42" i="65"/>
  <c r="AC42" i="65"/>
  <c r="AD42" i="65"/>
  <c r="AE42" i="65"/>
  <c r="Z43" i="65"/>
  <c r="AA43" i="65"/>
  <c r="AB43" i="65"/>
  <c r="AC43" i="65"/>
  <c r="AD43" i="65"/>
  <c r="AE43" i="65"/>
  <c r="Z44" i="65"/>
  <c r="AA44" i="65"/>
  <c r="AB44" i="65"/>
  <c r="AC44" i="65"/>
  <c r="AD44" i="65"/>
  <c r="AE44" i="65"/>
  <c r="Z45" i="65"/>
  <c r="AA45" i="65"/>
  <c r="AB45" i="65"/>
  <c r="AC45" i="65"/>
  <c r="AD45" i="65"/>
  <c r="AE45" i="65"/>
  <c r="Z46" i="65"/>
  <c r="AA46" i="65"/>
  <c r="AB46" i="65"/>
  <c r="AC46" i="65"/>
  <c r="AD46" i="65"/>
  <c r="AE46" i="65"/>
  <c r="Z47" i="65"/>
  <c r="AA47" i="65"/>
  <c r="AB47" i="65"/>
  <c r="AC47" i="65"/>
  <c r="AD47" i="65"/>
  <c r="AE47" i="65"/>
  <c r="Z48" i="65"/>
  <c r="AA48" i="65"/>
  <c r="AB48" i="65"/>
  <c r="AC48" i="65"/>
  <c r="AD48" i="65"/>
  <c r="AE48" i="65"/>
  <c r="Z49" i="65"/>
  <c r="AA49" i="65"/>
  <c r="AB49" i="65"/>
  <c r="AC49" i="65"/>
  <c r="AD49" i="65"/>
  <c r="AE49" i="65"/>
  <c r="Z50" i="65"/>
  <c r="AA50" i="65"/>
  <c r="AB50" i="65"/>
  <c r="AC50" i="65"/>
  <c r="AD50" i="65"/>
  <c r="AE50" i="65"/>
  <c r="Z51" i="65"/>
  <c r="AA51" i="65"/>
  <c r="AB51" i="65"/>
  <c r="AC51" i="65"/>
  <c r="AD51" i="65"/>
  <c r="AE51" i="65"/>
  <c r="Z52" i="65"/>
  <c r="AA52" i="65"/>
  <c r="AB52" i="65"/>
  <c r="AC52" i="65"/>
  <c r="AD52" i="65"/>
  <c r="AE52" i="65"/>
  <c r="Z53" i="65"/>
  <c r="AA53" i="65"/>
  <c r="AB53" i="65"/>
  <c r="AC53" i="65"/>
  <c r="AD53" i="65"/>
  <c r="AE53" i="65"/>
  <c r="AA4" i="65"/>
  <c r="AB4" i="65"/>
  <c r="AC4" i="65"/>
  <c r="AD4" i="65"/>
  <c r="AE4" i="65"/>
  <c r="Z4" i="65"/>
  <c r="O107" i="69"/>
  <c r="M107" i="69"/>
  <c r="DH14" i="69" s="1"/>
  <c r="O106" i="69"/>
  <c r="R106" i="69" s="1"/>
  <c r="M106" i="69"/>
  <c r="DH13" i="69"/>
  <c r="O105" i="69"/>
  <c r="M105" i="69"/>
  <c r="DH12" i="69"/>
  <c r="O104" i="69"/>
  <c r="M104" i="69"/>
  <c r="DH11" i="69" s="1"/>
  <c r="O103" i="69"/>
  <c r="R103" i="69" s="1"/>
  <c r="M103" i="69"/>
  <c r="DH10" i="69" s="1"/>
  <c r="O102" i="69"/>
  <c r="M102" i="69"/>
  <c r="DH9" i="69"/>
  <c r="O101" i="69"/>
  <c r="M101" i="69"/>
  <c r="DH8" i="69"/>
  <c r="O100" i="69"/>
  <c r="M100" i="69"/>
  <c r="DH7" i="69" s="1"/>
  <c r="O99" i="69"/>
  <c r="M99" i="69"/>
  <c r="DH6" i="69" s="1"/>
  <c r="O98" i="69"/>
  <c r="M98" i="69"/>
  <c r="DH5" i="69"/>
  <c r="O84" i="69"/>
  <c r="M84" i="69"/>
  <c r="DG14" i="69"/>
  <c r="O83" i="69"/>
  <c r="R83" i="69" s="1"/>
  <c r="M83" i="69"/>
  <c r="DG13" i="69" s="1"/>
  <c r="O82" i="69"/>
  <c r="M82" i="69"/>
  <c r="DG12" i="69" s="1"/>
  <c r="O81" i="69"/>
  <c r="M81" i="69"/>
  <c r="DG11" i="69"/>
  <c r="O80" i="69"/>
  <c r="M80" i="69"/>
  <c r="DG10" i="69" s="1"/>
  <c r="O79" i="69"/>
  <c r="M79" i="69"/>
  <c r="DG9" i="69" s="1"/>
  <c r="O78" i="69"/>
  <c r="M78" i="69"/>
  <c r="DG8" i="69" s="1"/>
  <c r="O77" i="69"/>
  <c r="R77" i="69" s="1"/>
  <c r="M77" i="69"/>
  <c r="DG7" i="69"/>
  <c r="O76" i="69"/>
  <c r="M76" i="69"/>
  <c r="DG6" i="69"/>
  <c r="O75" i="69"/>
  <c r="M75" i="69"/>
  <c r="DG5" i="69" s="1"/>
  <c r="O61" i="69"/>
  <c r="M61" i="69"/>
  <c r="DF14" i="69" s="1"/>
  <c r="O60" i="69"/>
  <c r="R60" i="69" s="1"/>
  <c r="M60" i="69"/>
  <c r="DF13" i="69"/>
  <c r="O59" i="69"/>
  <c r="M59" i="69"/>
  <c r="DF12" i="69"/>
  <c r="O58" i="69"/>
  <c r="M58" i="69"/>
  <c r="DF11" i="69" s="1"/>
  <c r="O57" i="69"/>
  <c r="M57" i="69"/>
  <c r="O56" i="69"/>
  <c r="M56" i="69"/>
  <c r="DF9" i="69"/>
  <c r="O55" i="69"/>
  <c r="R55" i="69" s="1"/>
  <c r="M55" i="69"/>
  <c r="DF8" i="69" s="1"/>
  <c r="O54" i="69"/>
  <c r="M54" i="69"/>
  <c r="DF7" i="69" s="1"/>
  <c r="O53" i="69"/>
  <c r="M53" i="69"/>
  <c r="DF6" i="69"/>
  <c r="O52" i="69"/>
  <c r="M52" i="69"/>
  <c r="DF5" i="69"/>
  <c r="F45" i="69"/>
  <c r="F44" i="69"/>
  <c r="F43" i="69"/>
  <c r="F42" i="69"/>
  <c r="F41" i="69"/>
  <c r="F40" i="69"/>
  <c r="F39" i="69"/>
  <c r="O38" i="69"/>
  <c r="R38" i="69" s="1"/>
  <c r="M38" i="69"/>
  <c r="DE14" i="69" s="1"/>
  <c r="F38" i="69"/>
  <c r="O37" i="69"/>
  <c r="M37" i="69"/>
  <c r="DE13" i="69" s="1"/>
  <c r="F37" i="69"/>
  <c r="O36" i="69"/>
  <c r="M36" i="69"/>
  <c r="DE12" i="69" s="1"/>
  <c r="DG35" i="69"/>
  <c r="O35" i="69"/>
  <c r="M35" i="69"/>
  <c r="DE11" i="69" s="1"/>
  <c r="DG34" i="69"/>
  <c r="O34" i="69"/>
  <c r="M34" i="69"/>
  <c r="DE10" i="69" s="1"/>
  <c r="DG33" i="69"/>
  <c r="O33" i="69"/>
  <c r="M33" i="69"/>
  <c r="DE9" i="69" s="1"/>
  <c r="DG32" i="69"/>
  <c r="O32" i="69"/>
  <c r="R32" i="69" s="1"/>
  <c r="M32" i="69"/>
  <c r="DE8" i="69" s="1"/>
  <c r="DG31" i="69"/>
  <c r="O31" i="69"/>
  <c r="M31" i="69"/>
  <c r="DE7" i="69" s="1"/>
  <c r="I31" i="69"/>
  <c r="H31" i="69"/>
  <c r="G31" i="69"/>
  <c r="F31" i="69"/>
  <c r="E31" i="69"/>
  <c r="D31" i="69"/>
  <c r="DG30" i="69"/>
  <c r="O30" i="69"/>
  <c r="M30" i="69"/>
  <c r="DE6" i="69" s="1"/>
  <c r="I30" i="69"/>
  <c r="H30" i="69"/>
  <c r="G30" i="69"/>
  <c r="F30" i="69"/>
  <c r="E30" i="69"/>
  <c r="D30" i="69"/>
  <c r="DG29" i="69"/>
  <c r="O29" i="69"/>
  <c r="R29" i="69" s="1"/>
  <c r="M29" i="69"/>
  <c r="DE5" i="69"/>
  <c r="I29" i="69"/>
  <c r="H29" i="69"/>
  <c r="G29" i="69"/>
  <c r="F29" i="69"/>
  <c r="E29" i="69"/>
  <c r="D29" i="69"/>
  <c r="DG28" i="69"/>
  <c r="I28" i="69"/>
  <c r="H28" i="69"/>
  <c r="G28" i="69"/>
  <c r="F28" i="69"/>
  <c r="E28" i="69"/>
  <c r="D28" i="69"/>
  <c r="DG27" i="69"/>
  <c r="I27" i="69"/>
  <c r="H27" i="69"/>
  <c r="G27" i="69"/>
  <c r="F27" i="69"/>
  <c r="E27" i="69"/>
  <c r="D27" i="69"/>
  <c r="DG26" i="69"/>
  <c r="I26" i="69"/>
  <c r="H26" i="69"/>
  <c r="G26" i="69"/>
  <c r="F26" i="69"/>
  <c r="E26" i="69"/>
  <c r="D26" i="69"/>
  <c r="I25" i="69"/>
  <c r="H25" i="69"/>
  <c r="G25" i="69"/>
  <c r="F25" i="69"/>
  <c r="E25" i="69"/>
  <c r="D25" i="69"/>
  <c r="I24" i="69"/>
  <c r="H24" i="69"/>
  <c r="G24" i="69"/>
  <c r="F24" i="69"/>
  <c r="E24" i="69"/>
  <c r="D24" i="69"/>
  <c r="I23" i="69"/>
  <c r="H23" i="69"/>
  <c r="G23" i="69"/>
  <c r="F23" i="69"/>
  <c r="E23" i="69"/>
  <c r="D23" i="69"/>
  <c r="I22" i="69"/>
  <c r="H22" i="69"/>
  <c r="G22" i="69"/>
  <c r="F22" i="69"/>
  <c r="E22" i="69"/>
  <c r="D22" i="69"/>
  <c r="DE20" i="69"/>
  <c r="O15" i="69"/>
  <c r="M15" i="69"/>
  <c r="DD14" i="69" s="1"/>
  <c r="O14" i="69"/>
  <c r="DC13" i="69" s="1"/>
  <c r="M14" i="69"/>
  <c r="DD13" i="69" s="1"/>
  <c r="O13" i="69"/>
  <c r="DC12" i="69" s="1"/>
  <c r="M13" i="69"/>
  <c r="DD12" i="69" s="1"/>
  <c r="O12" i="69"/>
  <c r="M12" i="69"/>
  <c r="DD11" i="69" s="1"/>
  <c r="O11" i="69"/>
  <c r="DC10" i="69" s="1"/>
  <c r="M11" i="69"/>
  <c r="DD10" i="69" s="1"/>
  <c r="DF10" i="69"/>
  <c r="O10" i="69"/>
  <c r="DC9" i="69" s="1"/>
  <c r="M10" i="69"/>
  <c r="DD9" i="69"/>
  <c r="O9" i="69"/>
  <c r="M9" i="69"/>
  <c r="DD8" i="69"/>
  <c r="O8" i="69"/>
  <c r="DC7" i="69" s="1"/>
  <c r="M8" i="69"/>
  <c r="DD7" i="69" s="1"/>
  <c r="O7" i="69"/>
  <c r="DC6" i="69" s="1"/>
  <c r="M7" i="69"/>
  <c r="DD6" i="69" s="1"/>
  <c r="O6" i="69"/>
  <c r="M6" i="69"/>
  <c r="DD5" i="69" s="1"/>
  <c r="I4" i="69"/>
  <c r="H4" i="69"/>
  <c r="G4" i="69"/>
  <c r="F4" i="69"/>
  <c r="E4" i="69"/>
  <c r="D4" i="69"/>
  <c r="DC11" i="69"/>
  <c r="DC8" i="69"/>
  <c r="R7" i="69"/>
  <c r="R98" i="69"/>
  <c r="R81" i="69"/>
  <c r="R59" i="69"/>
  <c r="T106" i="69"/>
  <c r="DC14" i="69"/>
  <c r="R9" i="69"/>
  <c r="R14" i="69"/>
  <c r="U34" i="69"/>
  <c r="R31" i="69"/>
  <c r="R34" i="69"/>
  <c r="R78" i="69"/>
  <c r="R80" i="69"/>
  <c r="R82" i="69"/>
  <c r="R84" i="69"/>
  <c r="R105" i="69"/>
  <c r="R101" i="69"/>
  <c r="O6" i="55"/>
  <c r="U6" i="55"/>
  <c r="P6" i="55"/>
  <c r="V6" i="55" s="1"/>
  <c r="Q6" i="55"/>
  <c r="W6" i="55" s="1"/>
  <c r="R6" i="55"/>
  <c r="X6" i="55" s="1"/>
  <c r="S6" i="55"/>
  <c r="Y6" i="55" s="1"/>
  <c r="O7" i="55"/>
  <c r="U7" i="55" s="1"/>
  <c r="P7" i="55"/>
  <c r="V7" i="55" s="1"/>
  <c r="Q7" i="55"/>
  <c r="W7" i="55" s="1"/>
  <c r="R7" i="55"/>
  <c r="X7" i="55" s="1"/>
  <c r="S7" i="55"/>
  <c r="Y7" i="55" s="1"/>
  <c r="O8" i="55"/>
  <c r="AA8" i="55" s="1"/>
  <c r="U8" i="55"/>
  <c r="P8" i="55"/>
  <c r="V8" i="55"/>
  <c r="Q8" i="55"/>
  <c r="W8" i="55" s="1"/>
  <c r="R8" i="55"/>
  <c r="X8" i="55" s="1"/>
  <c r="S8" i="55"/>
  <c r="Y8" i="55"/>
  <c r="O9" i="55"/>
  <c r="AA9" i="55" s="1"/>
  <c r="U9" i="55"/>
  <c r="P9" i="55"/>
  <c r="V9" i="55" s="1"/>
  <c r="Q9" i="55"/>
  <c r="W9" i="55" s="1"/>
  <c r="R9" i="55"/>
  <c r="X9" i="55" s="1"/>
  <c r="S9" i="55"/>
  <c r="Y9" i="55"/>
  <c r="O10" i="55"/>
  <c r="AA10" i="55" s="1"/>
  <c r="U10" i="55"/>
  <c r="P10" i="55"/>
  <c r="V10" i="55" s="1"/>
  <c r="Q10" i="55"/>
  <c r="W10" i="55" s="1"/>
  <c r="R10" i="55"/>
  <c r="X10" i="55"/>
  <c r="S10" i="55"/>
  <c r="Y10" i="55"/>
  <c r="O11" i="55"/>
  <c r="U11" i="55" s="1"/>
  <c r="P11" i="55"/>
  <c r="V11" i="55" s="1"/>
  <c r="Q11" i="55"/>
  <c r="W11" i="55" s="1"/>
  <c r="R11" i="55"/>
  <c r="X11" i="55"/>
  <c r="S11" i="55"/>
  <c r="Y11" i="55" s="1"/>
  <c r="O12" i="55"/>
  <c r="U12" i="55" s="1"/>
  <c r="P12" i="55"/>
  <c r="V12" i="55" s="1"/>
  <c r="Q12" i="55"/>
  <c r="W12" i="55"/>
  <c r="R12" i="55"/>
  <c r="X12" i="55" s="1"/>
  <c r="S12" i="55"/>
  <c r="Y12" i="55"/>
  <c r="O13" i="55"/>
  <c r="U13" i="55" s="1"/>
  <c r="P13" i="55"/>
  <c r="V13" i="55" s="1"/>
  <c r="Q13" i="55"/>
  <c r="AC13" i="55" s="1"/>
  <c r="W13" i="55"/>
  <c r="R13" i="55"/>
  <c r="AD13" i="55" s="1"/>
  <c r="X13" i="55"/>
  <c r="S13" i="55"/>
  <c r="Y13" i="55" s="1"/>
  <c r="O14" i="55"/>
  <c r="U14" i="55" s="1"/>
  <c r="P14" i="55"/>
  <c r="V14" i="55"/>
  <c r="Q14" i="55"/>
  <c r="W14" i="55"/>
  <c r="R14" i="55"/>
  <c r="X14" i="55" s="1"/>
  <c r="S14" i="55"/>
  <c r="Y14" i="55" s="1"/>
  <c r="O15" i="55"/>
  <c r="U15" i="55"/>
  <c r="P15" i="55"/>
  <c r="V15" i="55"/>
  <c r="Q15" i="55"/>
  <c r="W15" i="55" s="1"/>
  <c r="R15" i="55"/>
  <c r="X15" i="55" s="1"/>
  <c r="S15" i="55"/>
  <c r="Y15" i="55"/>
  <c r="O16" i="55"/>
  <c r="U16" i="55"/>
  <c r="P16" i="55"/>
  <c r="V16" i="55" s="1"/>
  <c r="Q16" i="55"/>
  <c r="W16" i="55" s="1"/>
  <c r="R16" i="55"/>
  <c r="AD16" i="55" s="1"/>
  <c r="X16" i="55"/>
  <c r="S16" i="55"/>
  <c r="Y16" i="55"/>
  <c r="O17" i="55"/>
  <c r="U17" i="55" s="1"/>
  <c r="P17" i="55"/>
  <c r="V17" i="55" s="1"/>
  <c r="Q17" i="55"/>
  <c r="W17" i="55"/>
  <c r="R17" i="55"/>
  <c r="X17" i="55"/>
  <c r="S17" i="55"/>
  <c r="Y17" i="55" s="1"/>
  <c r="O18" i="55"/>
  <c r="U18" i="55"/>
  <c r="P18" i="55"/>
  <c r="V18" i="55" s="1"/>
  <c r="Q18" i="55"/>
  <c r="W18" i="55"/>
  <c r="R18" i="55"/>
  <c r="X18" i="55" s="1"/>
  <c r="S18" i="55"/>
  <c r="Y18" i="55" s="1"/>
  <c r="O19" i="55"/>
  <c r="U19" i="55"/>
  <c r="P19" i="55"/>
  <c r="V19" i="55" s="1"/>
  <c r="Q19" i="55"/>
  <c r="W19" i="55" s="1"/>
  <c r="R19" i="55"/>
  <c r="X19" i="55"/>
  <c r="S19" i="55"/>
  <c r="Y19" i="55"/>
  <c r="O20" i="55"/>
  <c r="U20" i="55"/>
  <c r="P20" i="55"/>
  <c r="V20" i="55" s="1"/>
  <c r="Q20" i="55"/>
  <c r="W20" i="55" s="1"/>
  <c r="R20" i="55"/>
  <c r="X20" i="55" s="1"/>
  <c r="S20" i="55"/>
  <c r="Y20" i="55" s="1"/>
  <c r="O21" i="55"/>
  <c r="U21" i="55" s="1"/>
  <c r="P21" i="55"/>
  <c r="AB21" i="55" s="1"/>
  <c r="V21" i="55"/>
  <c r="Q21" i="55"/>
  <c r="W21" i="55"/>
  <c r="R21" i="55"/>
  <c r="X21" i="55" s="1"/>
  <c r="S21" i="55"/>
  <c r="Y21" i="55" s="1"/>
  <c r="O22" i="55"/>
  <c r="U22" i="55"/>
  <c r="P22" i="55"/>
  <c r="AB22" i="55" s="1"/>
  <c r="V22" i="55"/>
  <c r="Q22" i="55"/>
  <c r="W22" i="55" s="1"/>
  <c r="R22" i="55"/>
  <c r="X22" i="55" s="1"/>
  <c r="S22" i="55"/>
  <c r="Y22" i="55" s="1"/>
  <c r="O23" i="55"/>
  <c r="U23" i="55"/>
  <c r="P23" i="55"/>
  <c r="V23" i="55" s="1"/>
  <c r="Q23" i="55"/>
  <c r="W23" i="55" s="1"/>
  <c r="R23" i="55"/>
  <c r="X23" i="55" s="1"/>
  <c r="S23" i="55"/>
  <c r="Y23" i="55" s="1"/>
  <c r="O24" i="55"/>
  <c r="U24" i="55" s="1"/>
  <c r="P24" i="55"/>
  <c r="V24" i="55"/>
  <c r="Q24" i="55"/>
  <c r="W24" i="55"/>
  <c r="R24" i="55"/>
  <c r="X24" i="55" s="1"/>
  <c r="S24" i="55"/>
  <c r="Y24" i="55" s="1"/>
  <c r="O25" i="55"/>
  <c r="U25" i="55"/>
  <c r="P25" i="55"/>
  <c r="V25" i="55"/>
  <c r="Q25" i="55"/>
  <c r="W25" i="55" s="1"/>
  <c r="R25" i="55"/>
  <c r="X25" i="55" s="1"/>
  <c r="S25" i="55"/>
  <c r="Y25" i="55" s="1"/>
  <c r="O26" i="55"/>
  <c r="U26" i="55"/>
  <c r="P26" i="55"/>
  <c r="V26" i="55" s="1"/>
  <c r="Q26" i="55"/>
  <c r="W26" i="55" s="1"/>
  <c r="R26" i="55"/>
  <c r="AD26" i="55" s="1"/>
  <c r="X26" i="55"/>
  <c r="S26" i="55"/>
  <c r="Y26" i="55" s="1"/>
  <c r="O27" i="55"/>
  <c r="U27" i="55" s="1"/>
  <c r="P27" i="55"/>
  <c r="V27" i="55" s="1"/>
  <c r="Q27" i="55"/>
  <c r="W27" i="55" s="1"/>
  <c r="R27" i="55"/>
  <c r="X27" i="55" s="1"/>
  <c r="S27" i="55"/>
  <c r="Y27" i="55" s="1"/>
  <c r="O28" i="55"/>
  <c r="U28" i="55" s="1"/>
  <c r="P28" i="55"/>
  <c r="V28" i="55" s="1"/>
  <c r="Q28" i="55"/>
  <c r="W28" i="55"/>
  <c r="R28" i="55"/>
  <c r="X28" i="55" s="1"/>
  <c r="S28" i="55"/>
  <c r="Y28" i="55" s="1"/>
  <c r="O29" i="55"/>
  <c r="U29" i="55"/>
  <c r="P29" i="55"/>
  <c r="V29" i="55" s="1"/>
  <c r="Q29" i="55"/>
  <c r="W29" i="55" s="1"/>
  <c r="R29" i="55"/>
  <c r="X29" i="55" s="1"/>
  <c r="S29" i="55"/>
  <c r="Y29" i="55"/>
  <c r="O30" i="55"/>
  <c r="U30" i="55" s="1"/>
  <c r="P30" i="55"/>
  <c r="V30" i="55" s="1"/>
  <c r="Q30" i="55"/>
  <c r="W30" i="55" s="1"/>
  <c r="R30" i="55"/>
  <c r="X30" i="55" s="1"/>
  <c r="S30" i="55"/>
  <c r="Y30" i="55" s="1"/>
  <c r="O31" i="55"/>
  <c r="U31" i="55" s="1"/>
  <c r="P31" i="55"/>
  <c r="V31" i="55" s="1"/>
  <c r="Q31" i="55"/>
  <c r="W31" i="55" s="1"/>
  <c r="R31" i="55"/>
  <c r="X31" i="55" s="1"/>
  <c r="S31" i="55"/>
  <c r="Y31" i="55" s="1"/>
  <c r="O32" i="55"/>
  <c r="U32" i="55" s="1"/>
  <c r="P32" i="55"/>
  <c r="V32" i="55" s="1"/>
  <c r="Q32" i="55"/>
  <c r="AC32" i="55" s="1"/>
  <c r="W32" i="55"/>
  <c r="R32" i="55"/>
  <c r="X32" i="55" s="1"/>
  <c r="S32" i="55"/>
  <c r="Y32" i="55" s="1"/>
  <c r="O33" i="55"/>
  <c r="U33" i="55" s="1"/>
  <c r="P33" i="55"/>
  <c r="V33" i="55"/>
  <c r="Q33" i="55"/>
  <c r="W33" i="55" s="1"/>
  <c r="R33" i="55"/>
  <c r="X33" i="55" s="1"/>
  <c r="S33" i="55"/>
  <c r="Y33" i="55" s="1"/>
  <c r="O34" i="55"/>
  <c r="U34" i="55"/>
  <c r="P34" i="55"/>
  <c r="V34" i="55" s="1"/>
  <c r="Q34" i="55"/>
  <c r="W34" i="55" s="1"/>
  <c r="R34" i="55"/>
  <c r="X34" i="55" s="1"/>
  <c r="S34" i="55"/>
  <c r="Y34" i="55"/>
  <c r="O35" i="55"/>
  <c r="U35" i="55" s="1"/>
  <c r="P35" i="55"/>
  <c r="V35" i="55" s="1"/>
  <c r="Q35" i="55"/>
  <c r="W35" i="55" s="1"/>
  <c r="R35" i="55"/>
  <c r="X35" i="55" s="1"/>
  <c r="S35" i="55"/>
  <c r="Y35" i="55"/>
  <c r="O36" i="55"/>
  <c r="AA36" i="55" s="1"/>
  <c r="U36" i="55"/>
  <c r="P36" i="55"/>
  <c r="V36" i="55" s="1"/>
  <c r="Q36" i="55"/>
  <c r="W36" i="55" s="1"/>
  <c r="R36" i="55"/>
  <c r="X36" i="55" s="1"/>
  <c r="S36" i="55"/>
  <c r="Y36" i="55"/>
  <c r="O37" i="55"/>
  <c r="U37" i="55" s="1"/>
  <c r="P37" i="55"/>
  <c r="V37" i="55" s="1"/>
  <c r="Q37" i="55"/>
  <c r="W37" i="55" s="1"/>
  <c r="R37" i="55"/>
  <c r="X37" i="55" s="1"/>
  <c r="S37" i="55"/>
  <c r="Y37" i="55" s="1"/>
  <c r="O38" i="55"/>
  <c r="U38" i="55" s="1"/>
  <c r="P38" i="55"/>
  <c r="V38" i="55" s="1"/>
  <c r="Q38" i="55"/>
  <c r="W38" i="55" s="1"/>
  <c r="R38" i="55"/>
  <c r="X38" i="55" s="1"/>
  <c r="S38" i="55"/>
  <c r="Y38" i="55"/>
  <c r="O39" i="55"/>
  <c r="U39" i="55" s="1"/>
  <c r="P39" i="55"/>
  <c r="V39" i="55" s="1"/>
  <c r="Q39" i="55"/>
  <c r="W39" i="55"/>
  <c r="R39" i="55"/>
  <c r="X39" i="55" s="1"/>
  <c r="S39" i="55"/>
  <c r="Y39" i="55" s="1"/>
  <c r="O40" i="55"/>
  <c r="U40" i="55" s="1"/>
  <c r="P40" i="55"/>
  <c r="V40" i="55" s="1"/>
  <c r="Q40" i="55"/>
  <c r="W40" i="55" s="1"/>
  <c r="R40" i="55"/>
  <c r="X40" i="55" s="1"/>
  <c r="S40" i="55"/>
  <c r="AE40" i="55" s="1"/>
  <c r="Y40" i="55"/>
  <c r="O41" i="55"/>
  <c r="U41" i="55" s="1"/>
  <c r="P41" i="55"/>
  <c r="V41" i="55" s="1"/>
  <c r="Q41" i="55"/>
  <c r="W41" i="55"/>
  <c r="R41" i="55"/>
  <c r="X41" i="55"/>
  <c r="S41" i="55"/>
  <c r="Y41" i="55" s="1"/>
  <c r="O42" i="55"/>
  <c r="AA42" i="55" s="1"/>
  <c r="U42" i="55"/>
  <c r="P42" i="55"/>
  <c r="V42" i="55" s="1"/>
  <c r="Q42" i="55"/>
  <c r="W42" i="55" s="1"/>
  <c r="R42" i="55"/>
  <c r="X42" i="55" s="1"/>
  <c r="S42" i="55"/>
  <c r="Y42" i="55"/>
  <c r="O43" i="55"/>
  <c r="U43" i="55" s="1"/>
  <c r="P43" i="55"/>
  <c r="V43" i="55" s="1"/>
  <c r="Q43" i="55"/>
  <c r="W43" i="55" s="1"/>
  <c r="R43" i="55"/>
  <c r="X43" i="55"/>
  <c r="S43" i="55"/>
  <c r="Y43" i="55" s="1"/>
  <c r="O44" i="55"/>
  <c r="U44" i="55" s="1"/>
  <c r="P44" i="55"/>
  <c r="V44" i="55" s="1"/>
  <c r="Q44" i="55"/>
  <c r="W44" i="55"/>
  <c r="R44" i="55"/>
  <c r="X44" i="55"/>
  <c r="S44" i="55"/>
  <c r="Y44" i="55" s="1"/>
  <c r="O45" i="55"/>
  <c r="U45" i="55" s="1"/>
  <c r="P45" i="55"/>
  <c r="V45" i="55" s="1"/>
  <c r="Q45" i="55"/>
  <c r="W45" i="55" s="1"/>
  <c r="R45" i="55"/>
  <c r="X45" i="55"/>
  <c r="S45" i="55"/>
  <c r="Y45" i="55" s="1"/>
  <c r="O46" i="55"/>
  <c r="U46" i="55"/>
  <c r="P46" i="55"/>
  <c r="V46" i="55" s="1"/>
  <c r="Q46" i="55"/>
  <c r="W46" i="55" s="1"/>
  <c r="R46" i="55"/>
  <c r="AD46" i="55" s="1"/>
  <c r="X46" i="55"/>
  <c r="S46" i="55"/>
  <c r="AE46" i="55" s="1"/>
  <c r="Y46" i="55"/>
  <c r="O47" i="55"/>
  <c r="U47" i="55" s="1"/>
  <c r="P47" i="55"/>
  <c r="V47" i="55" s="1"/>
  <c r="Q47" i="55"/>
  <c r="W47" i="55"/>
  <c r="R47" i="55"/>
  <c r="AD47" i="55" s="1"/>
  <c r="X47" i="55"/>
  <c r="S47" i="55"/>
  <c r="Y47" i="55"/>
  <c r="O48" i="55"/>
  <c r="U48" i="55" s="1"/>
  <c r="P48" i="55"/>
  <c r="V48" i="55" s="1"/>
  <c r="Q48" i="55"/>
  <c r="AC48" i="55" s="1"/>
  <c r="W48" i="55"/>
  <c r="R48" i="55"/>
  <c r="X48" i="55" s="1"/>
  <c r="S48" i="55"/>
  <c r="Y48" i="55" s="1"/>
  <c r="O49" i="55"/>
  <c r="AA49" i="55" s="1"/>
  <c r="P49" i="55"/>
  <c r="V49" i="55" s="1"/>
  <c r="Q49" i="55"/>
  <c r="W49" i="55" s="1"/>
  <c r="R49" i="55"/>
  <c r="X49" i="55" s="1"/>
  <c r="S49" i="55"/>
  <c r="AE49" i="55" s="1"/>
  <c r="Y49" i="55"/>
  <c r="O50" i="55"/>
  <c r="U50" i="55" s="1"/>
  <c r="P50" i="55"/>
  <c r="V50" i="55" s="1"/>
  <c r="Q50" i="55"/>
  <c r="W50" i="55" s="1"/>
  <c r="R50" i="55"/>
  <c r="AD50" i="55" s="1"/>
  <c r="X50" i="55"/>
  <c r="S50" i="55"/>
  <c r="AE50" i="55" s="1"/>
  <c r="Y50" i="55"/>
  <c r="O51" i="55"/>
  <c r="U51" i="55" s="1"/>
  <c r="P51" i="55"/>
  <c r="V51" i="55" s="1"/>
  <c r="Q51" i="55"/>
  <c r="W51" i="55" s="1"/>
  <c r="R51" i="55"/>
  <c r="X51" i="55"/>
  <c r="S51" i="55"/>
  <c r="Y51" i="55" s="1"/>
  <c r="O52" i="55"/>
  <c r="U52" i="55" s="1"/>
  <c r="P52" i="55"/>
  <c r="V52" i="55" s="1"/>
  <c r="Q52" i="55"/>
  <c r="W52" i="55" s="1"/>
  <c r="R52" i="55"/>
  <c r="X52" i="55" s="1"/>
  <c r="S52" i="55"/>
  <c r="Y52" i="55"/>
  <c r="O53" i="55"/>
  <c r="AA53" i="55" s="1"/>
  <c r="U53" i="55"/>
  <c r="P53" i="55"/>
  <c r="V53" i="55" s="1"/>
  <c r="Q53" i="55"/>
  <c r="W53" i="55" s="1"/>
  <c r="R53" i="55"/>
  <c r="X53" i="55" s="1"/>
  <c r="S53" i="55"/>
  <c r="Y53" i="55" s="1"/>
  <c r="O54" i="55"/>
  <c r="U54" i="55" s="1"/>
  <c r="P54" i="55"/>
  <c r="V54" i="55"/>
  <c r="Q54" i="55"/>
  <c r="W54" i="55" s="1"/>
  <c r="R54" i="55"/>
  <c r="X54" i="55" s="1"/>
  <c r="S54" i="55"/>
  <c r="Y54" i="55" s="1"/>
  <c r="O55" i="55"/>
  <c r="AA55" i="55" s="1"/>
  <c r="U55" i="55"/>
  <c r="P55" i="55"/>
  <c r="V55" i="55"/>
  <c r="Q55" i="55"/>
  <c r="W55" i="55" s="1"/>
  <c r="R55" i="55"/>
  <c r="X55" i="55" s="1"/>
  <c r="S55" i="55"/>
  <c r="Y55" i="55"/>
  <c r="O56" i="55"/>
  <c r="U56" i="55"/>
  <c r="P56" i="55"/>
  <c r="V56" i="55" s="1"/>
  <c r="Q56" i="55"/>
  <c r="W56" i="55" s="1"/>
  <c r="R56" i="55"/>
  <c r="X56" i="55"/>
  <c r="S56" i="55"/>
  <c r="Y56" i="55" s="1"/>
  <c r="O57" i="55"/>
  <c r="U57" i="55" s="1"/>
  <c r="P57" i="55"/>
  <c r="V57" i="55" s="1"/>
  <c r="Q57" i="55"/>
  <c r="W57" i="55" s="1"/>
  <c r="R57" i="55"/>
  <c r="X57" i="55"/>
  <c r="S57" i="55"/>
  <c r="Y57" i="55" s="1"/>
  <c r="O58" i="55"/>
  <c r="U58" i="55" s="1"/>
  <c r="P58" i="55"/>
  <c r="V58" i="55"/>
  <c r="Q58" i="55"/>
  <c r="W58" i="55" s="1"/>
  <c r="R58" i="55"/>
  <c r="X58" i="55" s="1"/>
  <c r="S58" i="55"/>
  <c r="AE58" i="55" s="1"/>
  <c r="O59" i="55"/>
  <c r="U59" i="55" s="1"/>
  <c r="P59" i="55"/>
  <c r="V59" i="55" s="1"/>
  <c r="Q59" i="55"/>
  <c r="W59" i="55" s="1"/>
  <c r="R59" i="55"/>
  <c r="X59" i="55"/>
  <c r="S59" i="55"/>
  <c r="AE59" i="55" s="1"/>
  <c r="O60" i="55"/>
  <c r="U60" i="55" s="1"/>
  <c r="P60" i="55"/>
  <c r="V60" i="55" s="1"/>
  <c r="Q60" i="55"/>
  <c r="W60" i="55"/>
  <c r="R60" i="55"/>
  <c r="X60" i="55"/>
  <c r="S60" i="55"/>
  <c r="Y60" i="55" s="1"/>
  <c r="O61" i="55"/>
  <c r="U61" i="55" s="1"/>
  <c r="P61" i="55"/>
  <c r="V61" i="55" s="1"/>
  <c r="Q61" i="55"/>
  <c r="W61" i="55" s="1"/>
  <c r="R61" i="55"/>
  <c r="X61" i="55" s="1"/>
  <c r="S61" i="55"/>
  <c r="Y61" i="55" s="1"/>
  <c r="O62" i="55"/>
  <c r="AA62" i="55" s="1"/>
  <c r="U62" i="55"/>
  <c r="P62" i="55"/>
  <c r="V62" i="55" s="1"/>
  <c r="Q62" i="55"/>
  <c r="W62" i="55" s="1"/>
  <c r="R62" i="55"/>
  <c r="X62" i="55" s="1"/>
  <c r="S62" i="55"/>
  <c r="Y62" i="55"/>
  <c r="O63" i="55"/>
  <c r="AA63" i="55" s="1"/>
  <c r="U63" i="55"/>
  <c r="P63" i="55"/>
  <c r="V63" i="55" s="1"/>
  <c r="Q63" i="55"/>
  <c r="W63" i="55" s="1"/>
  <c r="R63" i="55"/>
  <c r="X63" i="55"/>
  <c r="S63" i="55"/>
  <c r="AE63" i="55" s="1"/>
  <c r="Y63" i="55"/>
  <c r="O64" i="55"/>
  <c r="AA64" i="55" s="1"/>
  <c r="U64" i="55"/>
  <c r="P64" i="55"/>
  <c r="V64" i="55" s="1"/>
  <c r="Q64" i="55"/>
  <c r="W64" i="55" s="1"/>
  <c r="R64" i="55"/>
  <c r="X64" i="55"/>
  <c r="S64" i="55"/>
  <c r="AE64" i="55" s="1"/>
  <c r="Y64" i="55"/>
  <c r="O65" i="55"/>
  <c r="U65" i="55" s="1"/>
  <c r="P65" i="55"/>
  <c r="V65" i="55" s="1"/>
  <c r="Q65" i="55"/>
  <c r="W65" i="55" s="1"/>
  <c r="R65" i="55"/>
  <c r="X65" i="55"/>
  <c r="S65" i="55"/>
  <c r="Y65" i="55" s="1"/>
  <c r="O66" i="55"/>
  <c r="U66" i="55" s="1"/>
  <c r="P66" i="55"/>
  <c r="V66" i="55" s="1"/>
  <c r="Q66" i="55"/>
  <c r="W66" i="55"/>
  <c r="R66" i="55"/>
  <c r="X66" i="55" s="1"/>
  <c r="S66" i="55"/>
  <c r="Y66" i="55"/>
  <c r="O67" i="55"/>
  <c r="U67" i="55"/>
  <c r="P67" i="55"/>
  <c r="V67" i="55"/>
  <c r="Q67" i="55"/>
  <c r="AC67" i="55" s="1"/>
  <c r="W67" i="55"/>
  <c r="R67" i="55"/>
  <c r="X67" i="55"/>
  <c r="S67" i="55"/>
  <c r="Y67" i="55"/>
  <c r="O68" i="55"/>
  <c r="U68" i="55" s="1"/>
  <c r="P68" i="55"/>
  <c r="V68" i="55"/>
  <c r="Q68" i="55"/>
  <c r="AC68" i="55" s="1"/>
  <c r="R68" i="55"/>
  <c r="X68" i="55"/>
  <c r="S68" i="55"/>
  <c r="Y68" i="55" s="1"/>
  <c r="O69" i="55"/>
  <c r="U69" i="55" s="1"/>
  <c r="P69" i="55"/>
  <c r="AB69" i="55" s="1"/>
  <c r="V69" i="55"/>
  <c r="Q69" i="55"/>
  <c r="W69" i="55" s="1"/>
  <c r="R69" i="55"/>
  <c r="X69" i="55" s="1"/>
  <c r="S69" i="55"/>
  <c r="Y69" i="55" s="1"/>
  <c r="O70" i="55"/>
  <c r="U70" i="55"/>
  <c r="P70" i="55"/>
  <c r="V70" i="55"/>
  <c r="Q70" i="55"/>
  <c r="W70" i="55" s="1"/>
  <c r="R70" i="55"/>
  <c r="X70" i="55" s="1"/>
  <c r="S70" i="55"/>
  <c r="Y70" i="55"/>
  <c r="O71" i="55"/>
  <c r="U71" i="55"/>
  <c r="P71" i="55"/>
  <c r="V71" i="55"/>
  <c r="Q71" i="55"/>
  <c r="W71" i="55" s="1"/>
  <c r="R71" i="55"/>
  <c r="X71" i="55"/>
  <c r="S71" i="55"/>
  <c r="Y71" i="55" s="1"/>
  <c r="O72" i="55"/>
  <c r="U72" i="55"/>
  <c r="P72" i="55"/>
  <c r="V72" i="55" s="1"/>
  <c r="Q72" i="55"/>
  <c r="W72" i="55"/>
  <c r="R72" i="55"/>
  <c r="X72" i="55"/>
  <c r="S72" i="55"/>
  <c r="Y72" i="55"/>
  <c r="O73" i="55"/>
  <c r="U73" i="55"/>
  <c r="P73" i="55"/>
  <c r="V73" i="55"/>
  <c r="Q73" i="55"/>
  <c r="W73" i="55"/>
  <c r="R73" i="55"/>
  <c r="X73" i="55"/>
  <c r="S73" i="55"/>
  <c r="Y73" i="55"/>
  <c r="O74" i="55"/>
  <c r="U74" i="55"/>
  <c r="P74" i="55"/>
  <c r="V74" i="55"/>
  <c r="Q74" i="55"/>
  <c r="W74" i="55"/>
  <c r="R74" i="55"/>
  <c r="X74" i="55"/>
  <c r="S74" i="55"/>
  <c r="Y74" i="55"/>
  <c r="O75" i="55"/>
  <c r="U75" i="55"/>
  <c r="P75" i="55"/>
  <c r="V75" i="55"/>
  <c r="Q75" i="55"/>
  <c r="W75" i="55" s="1"/>
  <c r="R75" i="55"/>
  <c r="X75" i="55"/>
  <c r="S75" i="55"/>
  <c r="AE75" i="55" s="1"/>
  <c r="O76" i="55"/>
  <c r="U76" i="55" s="1"/>
  <c r="P76" i="55"/>
  <c r="V76" i="55" s="1"/>
  <c r="Q76" i="55"/>
  <c r="W76" i="55" s="1"/>
  <c r="R76" i="55"/>
  <c r="AD76" i="55" s="1"/>
  <c r="X76" i="55"/>
  <c r="S76" i="55"/>
  <c r="Y76" i="55" s="1"/>
  <c r="O77" i="55"/>
  <c r="U77" i="55" s="1"/>
  <c r="P77" i="55"/>
  <c r="V77" i="55" s="1"/>
  <c r="Q77" i="55"/>
  <c r="W77" i="55"/>
  <c r="R77" i="55"/>
  <c r="X77" i="55" s="1"/>
  <c r="S77" i="55"/>
  <c r="AE77" i="55" s="1"/>
  <c r="Y77" i="55"/>
  <c r="O78" i="55"/>
  <c r="U78" i="55" s="1"/>
  <c r="P78" i="55"/>
  <c r="V78" i="55" s="1"/>
  <c r="Q78" i="55"/>
  <c r="W78" i="55" s="1"/>
  <c r="R78" i="55"/>
  <c r="X78" i="55"/>
  <c r="S78" i="55"/>
  <c r="Y78" i="55" s="1"/>
  <c r="O79" i="55"/>
  <c r="U79" i="55" s="1"/>
  <c r="P79" i="55"/>
  <c r="V79" i="55" s="1"/>
  <c r="Q79" i="55"/>
  <c r="W79" i="55" s="1"/>
  <c r="R79" i="55"/>
  <c r="X79" i="55" s="1"/>
  <c r="S79" i="55"/>
  <c r="Y79" i="55"/>
  <c r="O80" i="55"/>
  <c r="U80" i="55" s="1"/>
  <c r="P80" i="55"/>
  <c r="V80" i="55"/>
  <c r="Q80" i="55"/>
  <c r="W80" i="55" s="1"/>
  <c r="R80" i="55"/>
  <c r="X80" i="55" s="1"/>
  <c r="S80" i="55"/>
  <c r="Y80" i="55" s="1"/>
  <c r="O81" i="55"/>
  <c r="U81" i="55" s="1"/>
  <c r="P81" i="55"/>
  <c r="V81" i="55"/>
  <c r="Q81" i="55"/>
  <c r="AC81" i="55" s="1"/>
  <c r="R81" i="55"/>
  <c r="X81" i="55" s="1"/>
  <c r="S81" i="55"/>
  <c r="Y81" i="55" s="1"/>
  <c r="O82" i="55"/>
  <c r="U82" i="55" s="1"/>
  <c r="P82" i="55"/>
  <c r="AB82" i="55" s="1"/>
  <c r="V82" i="55"/>
  <c r="Q82" i="55"/>
  <c r="W82" i="55" s="1"/>
  <c r="R82" i="55"/>
  <c r="X82" i="55" s="1"/>
  <c r="S82" i="55"/>
  <c r="Y82" i="55" s="1"/>
  <c r="O83" i="55"/>
  <c r="U83" i="55"/>
  <c r="P83" i="55"/>
  <c r="V83" i="55" s="1"/>
  <c r="Q83" i="55"/>
  <c r="W83" i="55"/>
  <c r="R83" i="55"/>
  <c r="X83" i="55"/>
  <c r="S83" i="55"/>
  <c r="Y83" i="55"/>
  <c r="O84" i="55"/>
  <c r="U84" i="55" s="1"/>
  <c r="P84" i="55"/>
  <c r="V84" i="55" s="1"/>
  <c r="Q84" i="55"/>
  <c r="W84" i="55" s="1"/>
  <c r="R84" i="55"/>
  <c r="X84" i="55" s="1"/>
  <c r="S84" i="55"/>
  <c r="Y84" i="55" s="1"/>
  <c r="O85" i="55"/>
  <c r="U85" i="55"/>
  <c r="P85" i="55"/>
  <c r="V85" i="55" s="1"/>
  <c r="Q85" i="55"/>
  <c r="W85" i="55"/>
  <c r="R85" i="55"/>
  <c r="X85" i="55" s="1"/>
  <c r="S85" i="55"/>
  <c r="Y85" i="55" s="1"/>
  <c r="O86" i="55"/>
  <c r="U86" i="55"/>
  <c r="P86" i="55"/>
  <c r="V86" i="55" s="1"/>
  <c r="Q86" i="55"/>
  <c r="W86" i="55" s="1"/>
  <c r="R86" i="55"/>
  <c r="X86" i="55"/>
  <c r="S86" i="55"/>
  <c r="Y86" i="55" s="1"/>
  <c r="O87" i="55"/>
  <c r="AA87" i="55" s="1"/>
  <c r="P87" i="55"/>
  <c r="V87" i="55" s="1"/>
  <c r="Q87" i="55"/>
  <c r="W87" i="55" s="1"/>
  <c r="R87" i="55"/>
  <c r="X87" i="55" s="1"/>
  <c r="S87" i="55"/>
  <c r="Y87" i="55"/>
  <c r="O88" i="55"/>
  <c r="U88" i="55" s="1"/>
  <c r="P88" i="55"/>
  <c r="V88" i="55" s="1"/>
  <c r="Q88" i="55"/>
  <c r="W88" i="55" s="1"/>
  <c r="R88" i="55"/>
  <c r="X88" i="55" s="1"/>
  <c r="S88" i="55"/>
  <c r="Y88" i="55" s="1"/>
  <c r="O89" i="55"/>
  <c r="AA89" i="55" s="1"/>
  <c r="U89" i="55"/>
  <c r="P89" i="55"/>
  <c r="V89" i="55" s="1"/>
  <c r="Q89" i="55"/>
  <c r="W89" i="55" s="1"/>
  <c r="R89" i="55"/>
  <c r="X89" i="55" s="1"/>
  <c r="S89" i="55"/>
  <c r="Y89" i="55" s="1"/>
  <c r="O90" i="55"/>
  <c r="U90" i="55"/>
  <c r="P90" i="55"/>
  <c r="V90" i="55"/>
  <c r="Q90" i="55"/>
  <c r="W90" i="55" s="1"/>
  <c r="R90" i="55"/>
  <c r="X90" i="55"/>
  <c r="S90" i="55"/>
  <c r="Y90" i="55"/>
  <c r="O91" i="55"/>
  <c r="U91" i="55" s="1"/>
  <c r="P91" i="55"/>
  <c r="V91" i="55" s="1"/>
  <c r="Q91" i="55"/>
  <c r="W91" i="55" s="1"/>
  <c r="R91" i="55"/>
  <c r="AD91" i="55" s="1"/>
  <c r="S91" i="55"/>
  <c r="Y91" i="55" s="1"/>
  <c r="O92" i="55"/>
  <c r="U92" i="55" s="1"/>
  <c r="P92" i="55"/>
  <c r="V92" i="55"/>
  <c r="Q92" i="55"/>
  <c r="W92" i="55"/>
  <c r="R92" i="55"/>
  <c r="X92" i="55"/>
  <c r="S92" i="55"/>
  <c r="Y92" i="55" s="1"/>
  <c r="O93" i="55"/>
  <c r="U93" i="55" s="1"/>
  <c r="P93" i="55"/>
  <c r="V93" i="55" s="1"/>
  <c r="Q93" i="55"/>
  <c r="AC93" i="55" s="1"/>
  <c r="W93" i="55"/>
  <c r="R93" i="55"/>
  <c r="X93" i="55" s="1"/>
  <c r="S93" i="55"/>
  <c r="Y93" i="55" s="1"/>
  <c r="O94" i="55"/>
  <c r="U94" i="55" s="1"/>
  <c r="P94" i="55"/>
  <c r="V94" i="55"/>
  <c r="Q94" i="55"/>
  <c r="W94" i="55" s="1"/>
  <c r="R94" i="55"/>
  <c r="AD94" i="55" s="1"/>
  <c r="X94" i="55"/>
  <c r="S94" i="55"/>
  <c r="Y94" i="55"/>
  <c r="O95" i="55"/>
  <c r="U95" i="55" s="1"/>
  <c r="P95" i="55"/>
  <c r="V95" i="55" s="1"/>
  <c r="Q95" i="55"/>
  <c r="W95" i="55"/>
  <c r="R95" i="55"/>
  <c r="X95" i="55" s="1"/>
  <c r="S95" i="55"/>
  <c r="Y95" i="55"/>
  <c r="O96" i="55"/>
  <c r="U96" i="55" s="1"/>
  <c r="P96" i="55"/>
  <c r="V96" i="55" s="1"/>
  <c r="Q96" i="55"/>
  <c r="AC96" i="55" s="1"/>
  <c r="W96" i="55"/>
  <c r="R96" i="55"/>
  <c r="X96" i="55"/>
  <c r="S96" i="55"/>
  <c r="Y96" i="55" s="1"/>
  <c r="O97" i="55"/>
  <c r="U97" i="55"/>
  <c r="P97" i="55"/>
  <c r="V97" i="55"/>
  <c r="Q97" i="55"/>
  <c r="W97" i="55"/>
  <c r="R97" i="55"/>
  <c r="X97" i="55" s="1"/>
  <c r="S97" i="55"/>
  <c r="AE97" i="55" s="1"/>
  <c r="O98" i="55"/>
  <c r="U98" i="55" s="1"/>
  <c r="P98" i="55"/>
  <c r="V98" i="55"/>
  <c r="Q98" i="55"/>
  <c r="W98" i="55" s="1"/>
  <c r="R98" i="55"/>
  <c r="AD98" i="55" s="1"/>
  <c r="X98" i="55"/>
  <c r="S98" i="55"/>
  <c r="Y98" i="55" s="1"/>
  <c r="O99" i="55"/>
  <c r="U99" i="55" s="1"/>
  <c r="P99" i="55"/>
  <c r="V99" i="55" s="1"/>
  <c r="Q99" i="55"/>
  <c r="AC99" i="55" s="1"/>
  <c r="W99" i="55"/>
  <c r="R99" i="55"/>
  <c r="X99" i="55" s="1"/>
  <c r="S99" i="55"/>
  <c r="AE99" i="55" s="1"/>
  <c r="O100" i="55"/>
  <c r="U100" i="55" s="1"/>
  <c r="P100" i="55"/>
  <c r="V100" i="55"/>
  <c r="Q100" i="55"/>
  <c r="W100" i="55" s="1"/>
  <c r="R100" i="55"/>
  <c r="AD100" i="55" s="1"/>
  <c r="X100" i="55"/>
  <c r="S100" i="55"/>
  <c r="Y100" i="55" s="1"/>
  <c r="O101" i="55"/>
  <c r="U101" i="55"/>
  <c r="P101" i="55"/>
  <c r="V101" i="55"/>
  <c r="Q101" i="55"/>
  <c r="W101" i="55"/>
  <c r="R101" i="55"/>
  <c r="X101" i="55" s="1"/>
  <c r="S101" i="55"/>
  <c r="AE101" i="55" s="1"/>
  <c r="O102" i="55"/>
  <c r="U102" i="55" s="1"/>
  <c r="P102" i="55"/>
  <c r="AB102" i="55" s="1"/>
  <c r="V102" i="55"/>
  <c r="Q102" i="55"/>
  <c r="W102" i="55" s="1"/>
  <c r="R102" i="55"/>
  <c r="AD102" i="55" s="1"/>
  <c r="X102" i="55"/>
  <c r="S102" i="55"/>
  <c r="Y102" i="55" s="1"/>
  <c r="O103" i="55"/>
  <c r="U103" i="55" s="1"/>
  <c r="P103" i="55"/>
  <c r="V103" i="55" s="1"/>
  <c r="Q103" i="55"/>
  <c r="AC103" i="55" s="1"/>
  <c r="W103" i="55"/>
  <c r="R103" i="55"/>
  <c r="AD103" i="55" s="1"/>
  <c r="X103" i="55"/>
  <c r="S103" i="55"/>
  <c r="Y103" i="55" s="1"/>
  <c r="O104" i="55"/>
  <c r="U104" i="55" s="1"/>
  <c r="P104" i="55"/>
  <c r="V104" i="55"/>
  <c r="Q104" i="55"/>
  <c r="W104" i="55"/>
  <c r="R104" i="55"/>
  <c r="X104" i="55" s="1"/>
  <c r="S104" i="55"/>
  <c r="Y104" i="55" s="1"/>
  <c r="P5" i="55"/>
  <c r="V5" i="55"/>
  <c r="Q5" i="55"/>
  <c r="W5" i="55"/>
  <c r="R5" i="55"/>
  <c r="X5" i="55"/>
  <c r="S5" i="55"/>
  <c r="Y5" i="55" s="1"/>
  <c r="O5" i="55"/>
  <c r="U5" i="55" s="1"/>
  <c r="AB104" i="55"/>
  <c r="AA101" i="55"/>
  <c r="AC91" i="55"/>
  <c r="AA85" i="55"/>
  <c r="AE81" i="55"/>
  <c r="AD78" i="55"/>
  <c r="AC75" i="55"/>
  <c r="AB72" i="55"/>
  <c r="AA69" i="55"/>
  <c r="AE65" i="55"/>
  <c r="AD62" i="55"/>
  <c r="AC59" i="55"/>
  <c r="AC43" i="55"/>
  <c r="AB40" i="55"/>
  <c r="AA37" i="55"/>
  <c r="AE33" i="55"/>
  <c r="AD30" i="55"/>
  <c r="AC27" i="55"/>
  <c r="AB24" i="55"/>
  <c r="AA21" i="55"/>
  <c r="AE17" i="55"/>
  <c r="AD14" i="55"/>
  <c r="AC11" i="55"/>
  <c r="AB8" i="55"/>
  <c r="AB97" i="55"/>
  <c r="AA94" i="55"/>
  <c r="AE90" i="55"/>
  <c r="AD87" i="55"/>
  <c r="AC84" i="55"/>
  <c r="AB81" i="55"/>
  <c r="AA78" i="55"/>
  <c r="AE74" i="55"/>
  <c r="AD71" i="55"/>
  <c r="AB65" i="55"/>
  <c r="AD55" i="55"/>
  <c r="AC52" i="55"/>
  <c r="AB49" i="55"/>
  <c r="AA46" i="55"/>
  <c r="AE42" i="55"/>
  <c r="AD39" i="55"/>
  <c r="AC36" i="55"/>
  <c r="AB33" i="55"/>
  <c r="AA30" i="55"/>
  <c r="AC20" i="55"/>
  <c r="AB17" i="55"/>
  <c r="AA14" i="55"/>
  <c r="AE10" i="55"/>
  <c r="AD7" i="55"/>
  <c r="AA5" i="55"/>
  <c r="AB96" i="55"/>
  <c r="AA93" i="55"/>
  <c r="AE89" i="55"/>
  <c r="AD86" i="55"/>
  <c r="AC83" i="55"/>
  <c r="AB80" i="55"/>
  <c r="AA77" i="55"/>
  <c r="AE73" i="55"/>
  <c r="AD70" i="55"/>
  <c r="AB64" i="55"/>
  <c r="AA61" i="55"/>
  <c r="AE57" i="55"/>
  <c r="AD54" i="55"/>
  <c r="AC51" i="55"/>
  <c r="AB48" i="55"/>
  <c r="AA45" i="55"/>
  <c r="AD38" i="55"/>
  <c r="AC35" i="55"/>
  <c r="AB32" i="55"/>
  <c r="AA29" i="55"/>
  <c r="AD22" i="55"/>
  <c r="AC19" i="55"/>
  <c r="AB16" i="55"/>
  <c r="AA13" i="55"/>
  <c r="AE9" i="55"/>
  <c r="AD6" i="55"/>
  <c r="AC5" i="55"/>
  <c r="AE98" i="55"/>
  <c r="AC92" i="55"/>
  <c r="AA86" i="55"/>
  <c r="AE82" i="55"/>
  <c r="AD79" i="55"/>
  <c r="AC76" i="55"/>
  <c r="AB73" i="55"/>
  <c r="AA70" i="55"/>
  <c r="AE66" i="55"/>
  <c r="AD63" i="55"/>
  <c r="AC60" i="55"/>
  <c r="AB57" i="55"/>
  <c r="AA54" i="55"/>
  <c r="AC44" i="55"/>
  <c r="AA38" i="55"/>
  <c r="AE34" i="55"/>
  <c r="AD31" i="55"/>
  <c r="AC28" i="55"/>
  <c r="AB25" i="55"/>
  <c r="AA22" i="55"/>
  <c r="AE18" i="55"/>
  <c r="AD15" i="55"/>
  <c r="AC12" i="55"/>
  <c r="AB9" i="55"/>
  <c r="AA6" i="55"/>
  <c r="AD5" i="55"/>
  <c r="AE103" i="55"/>
  <c r="AA99" i="55"/>
  <c r="AC97" i="55"/>
  <c r="AE95" i="55"/>
  <c r="AB94" i="55"/>
  <c r="AD92" i="55"/>
  <c r="AC89" i="55"/>
  <c r="AE87" i="55"/>
  <c r="AB86" i="55"/>
  <c r="AA83" i="55"/>
  <c r="AE79" i="55"/>
  <c r="AB78" i="55"/>
  <c r="AA75" i="55"/>
  <c r="AC73" i="55"/>
  <c r="AE71" i="55"/>
  <c r="AB70" i="55"/>
  <c r="AD68" i="55"/>
  <c r="AA67" i="55"/>
  <c r="AC65" i="55"/>
  <c r="AB62" i="55"/>
  <c r="AD60" i="55"/>
  <c r="AA59" i="55"/>
  <c r="AC57" i="55"/>
  <c r="AE55" i="55"/>
  <c r="AB54" i="55"/>
  <c r="AD52" i="55"/>
  <c r="AA51" i="55"/>
  <c r="AC49" i="55"/>
  <c r="AE47" i="55"/>
  <c r="AB46" i="55"/>
  <c r="AD44" i="55"/>
  <c r="AA43" i="55"/>
  <c r="AC41" i="55"/>
  <c r="AD36" i="55"/>
  <c r="AC33" i="55"/>
  <c r="AE31" i="55"/>
  <c r="AB30" i="55"/>
  <c r="AD28" i="55"/>
  <c r="AA27" i="55"/>
  <c r="AE23" i="55"/>
  <c r="AD20" i="55"/>
  <c r="AA19" i="55"/>
  <c r="AC17" i="55"/>
  <c r="AE15" i="55"/>
  <c r="AB14" i="55"/>
  <c r="AC9" i="55"/>
  <c r="AE7" i="55"/>
  <c r="AB6" i="55"/>
  <c r="AE5" i="55"/>
  <c r="AA104" i="55"/>
  <c r="AA96" i="55"/>
  <c r="AC94" i="55"/>
  <c r="AE92" i="55"/>
  <c r="AB91" i="55"/>
  <c r="AD89" i="55"/>
  <c r="AE84" i="55"/>
  <c r="AB83" i="55"/>
  <c r="AD81" i="55"/>
  <c r="AA80" i="55"/>
  <c r="AC78" i="55"/>
  <c r="AB75" i="55"/>
  <c r="AD73" i="55"/>
  <c r="AA72" i="55"/>
  <c r="AC70" i="55"/>
  <c r="AE68" i="55"/>
  <c r="AB67" i="55"/>
  <c r="AD65" i="55"/>
  <c r="AC62" i="55"/>
  <c r="AB59" i="55"/>
  <c r="AD57" i="55"/>
  <c r="AA56" i="55"/>
  <c r="AE52" i="55"/>
  <c r="AB51" i="55"/>
  <c r="AD49" i="55"/>
  <c r="AA48" i="55"/>
  <c r="AC46" i="55"/>
  <c r="AE44" i="55"/>
  <c r="AB43" i="55"/>
  <c r="AD41" i="55"/>
  <c r="AA40" i="55"/>
  <c r="AC38" i="55"/>
  <c r="AE36" i="55"/>
  <c r="AB35" i="55"/>
  <c r="AA32" i="55"/>
  <c r="AC30" i="55"/>
  <c r="AE28" i="55"/>
  <c r="AB27" i="55"/>
  <c r="AA24" i="55"/>
  <c r="AC22" i="55"/>
  <c r="AE20" i="55"/>
  <c r="AB19" i="55"/>
  <c r="AD17" i="55"/>
  <c r="AA16" i="55"/>
  <c r="AC14" i="55"/>
  <c r="AE12" i="55"/>
  <c r="AB11" i="55"/>
  <c r="AD9" i="55"/>
  <c r="AC104" i="55"/>
  <c r="AE102" i="55"/>
  <c r="AB101" i="55"/>
  <c r="AA98" i="55"/>
  <c r="AE94" i="55"/>
  <c r="AB93" i="55"/>
  <c r="AA90" i="55"/>
  <c r="AC88" i="55"/>
  <c r="AE86" i="55"/>
  <c r="AB85" i="55"/>
  <c r="AD83" i="55"/>
  <c r="AA82" i="55"/>
  <c r="AC80" i="55"/>
  <c r="AE78" i="55"/>
  <c r="AB77" i="55"/>
  <c r="AD75" i="55"/>
  <c r="AA74" i="55"/>
  <c r="AC72" i="55"/>
  <c r="AE70" i="55"/>
  <c r="AD67" i="55"/>
  <c r="AA66" i="55"/>
  <c r="AC64" i="55"/>
  <c r="AE62" i="55"/>
  <c r="AB61" i="55"/>
  <c r="AD59" i="55"/>
  <c r="AA58" i="55"/>
  <c r="AC56" i="55"/>
  <c r="AE54" i="55"/>
  <c r="AB53" i="55"/>
  <c r="AD51" i="55"/>
  <c r="AA50" i="55"/>
  <c r="AD43" i="55"/>
  <c r="AC40" i="55"/>
  <c r="AE38" i="55"/>
  <c r="AB37" i="55"/>
  <c r="AD35" i="55"/>
  <c r="AA34" i="55"/>
  <c r="AE30" i="55"/>
  <c r="AB29" i="55"/>
  <c r="AD27" i="55"/>
  <c r="AA26" i="55"/>
  <c r="AC24" i="55"/>
  <c r="AE22" i="55"/>
  <c r="AD19" i="55"/>
  <c r="AA18" i="55"/>
  <c r="AC16" i="55"/>
  <c r="AE14" i="55"/>
  <c r="AB13" i="55"/>
  <c r="AD11" i="55"/>
  <c r="AC8" i="55"/>
  <c r="AE6" i="55"/>
  <c r="AA103" i="55"/>
  <c r="AC101" i="55"/>
  <c r="AD96" i="55"/>
  <c r="AA95" i="55"/>
  <c r="AE91" i="55"/>
  <c r="AB90" i="55"/>
  <c r="AD88" i="55"/>
  <c r="AC85" i="55"/>
  <c r="AE83" i="55"/>
  <c r="AD80" i="55"/>
  <c r="AA79" i="55"/>
  <c r="AC77" i="55"/>
  <c r="AB74" i="55"/>
  <c r="AD72" i="55"/>
  <c r="AA71" i="55"/>
  <c r="AE67" i="55"/>
  <c r="AB66" i="55"/>
  <c r="AD64" i="55"/>
  <c r="AC61" i="55"/>
  <c r="AB58" i="55"/>
  <c r="AD56" i="55"/>
  <c r="AC53" i="55"/>
  <c r="AE51" i="55"/>
  <c r="AB50" i="55"/>
  <c r="AD48" i="55"/>
  <c r="AA47" i="55"/>
  <c r="AC45" i="55"/>
  <c r="AE43" i="55"/>
  <c r="AB42" i="55"/>
  <c r="AD40" i="55"/>
  <c r="AA39" i="55"/>
  <c r="AC37" i="55"/>
  <c r="AE35" i="55"/>
  <c r="AB34" i="55"/>
  <c r="AD32" i="55"/>
  <c r="AC29" i="55"/>
  <c r="AB26" i="55"/>
  <c r="AA23" i="55"/>
  <c r="AC21" i="55"/>
  <c r="AE19" i="55"/>
  <c r="AB18" i="55"/>
  <c r="AA15" i="55"/>
  <c r="AE11" i="55"/>
  <c r="AB10" i="55"/>
  <c r="AD8" i="55"/>
  <c r="AA7" i="55"/>
  <c r="AA100" i="55"/>
  <c r="AB95" i="55"/>
  <c r="AD93" i="55"/>
  <c r="AA92" i="55"/>
  <c r="AC90" i="55"/>
  <c r="AB87" i="55"/>
  <c r="AD85" i="55"/>
  <c r="AA84" i="55"/>
  <c r="AC82" i="55"/>
  <c r="AE80" i="55"/>
  <c r="AB79" i="55"/>
  <c r="AA76" i="55"/>
  <c r="AC74" i="55"/>
  <c r="AE72" i="55"/>
  <c r="AB71" i="55"/>
  <c r="AD69" i="55"/>
  <c r="AA68" i="55"/>
  <c r="AC66" i="55"/>
  <c r="AB63" i="55"/>
  <c r="AD61" i="55"/>
  <c r="AA60" i="55"/>
  <c r="AC58" i="55"/>
  <c r="AE56" i="55"/>
  <c r="AB55" i="55"/>
  <c r="AD53" i="55"/>
  <c r="AA52" i="55"/>
  <c r="AC50" i="55"/>
  <c r="AE48" i="55"/>
  <c r="AB47" i="55"/>
  <c r="AD45" i="55"/>
  <c r="AA44" i="55"/>
  <c r="AC42" i="55"/>
  <c r="AB39" i="55"/>
  <c r="AD37" i="55"/>
  <c r="AC34" i="55"/>
  <c r="AE32" i="55"/>
  <c r="AB31" i="55"/>
  <c r="AD29" i="55"/>
  <c r="AC26" i="55"/>
  <c r="AE24" i="55"/>
  <c r="AD21" i="55"/>
  <c r="AA20" i="55"/>
  <c r="AC18" i="55"/>
  <c r="AE16" i="55"/>
  <c r="AB15" i="55"/>
  <c r="AC10" i="55"/>
  <c r="AE8" i="55"/>
  <c r="AB7" i="55"/>
  <c r="AB98" i="55"/>
  <c r="AB5" i="55"/>
  <c r="AB100" i="55"/>
  <c r="AA97" i="55"/>
  <c r="AC95" i="55"/>
  <c r="AE93" i="55"/>
  <c r="AB92" i="55"/>
  <c r="AD90" i="55"/>
  <c r="AC87" i="55"/>
  <c r="AE85" i="55"/>
  <c r="AB84" i="55"/>
  <c r="AA81" i="55"/>
  <c r="AC79" i="55"/>
  <c r="AB76" i="55"/>
  <c r="AD74" i="55"/>
  <c r="AA73" i="55"/>
  <c r="AC71" i="55"/>
  <c r="AE69" i="55"/>
  <c r="AB68" i="55"/>
  <c r="AD66" i="55"/>
  <c r="AC63" i="55"/>
  <c r="AB60" i="55"/>
  <c r="AD58" i="55"/>
  <c r="AA57" i="55"/>
  <c r="AC55" i="55"/>
  <c r="AE53" i="55"/>
  <c r="AC47" i="55"/>
  <c r="AB44" i="55"/>
  <c r="AD42" i="55"/>
  <c r="AA41" i="55"/>
  <c r="AC39" i="55"/>
  <c r="AE37" i="55"/>
  <c r="AD34" i="55"/>
  <c r="AA33" i="55"/>
  <c r="AC31" i="55"/>
  <c r="AE29" i="55"/>
  <c r="AB28" i="55"/>
  <c r="AA25" i="55"/>
  <c r="AE21" i="55"/>
  <c r="AB20" i="55"/>
  <c r="AD18" i="55"/>
  <c r="AA17" i="55"/>
  <c r="AC15" i="55"/>
  <c r="AE13" i="55"/>
  <c r="AB12" i="55"/>
  <c r="AD10" i="55"/>
  <c r="AC7" i="55"/>
  <c r="AS6" i="55"/>
  <c r="AT6" i="55"/>
  <c r="AU6" i="55"/>
  <c r="AV6" i="55"/>
  <c r="AW6" i="55"/>
  <c r="AS7" i="55"/>
  <c r="AT7" i="55"/>
  <c r="AU7" i="55"/>
  <c r="AV7" i="55"/>
  <c r="AW7" i="55"/>
  <c r="AS8" i="55"/>
  <c r="AT8" i="55"/>
  <c r="AU8" i="55"/>
  <c r="AV8" i="55"/>
  <c r="AW8" i="55"/>
  <c r="AS9" i="55"/>
  <c r="AT9" i="55"/>
  <c r="AU9" i="55"/>
  <c r="AV9" i="55"/>
  <c r="AW9" i="55"/>
  <c r="AS10" i="55"/>
  <c r="AT10" i="55"/>
  <c r="AU10" i="55"/>
  <c r="AV10" i="55"/>
  <c r="AW10" i="55"/>
  <c r="AS11" i="55"/>
  <c r="AT11" i="55"/>
  <c r="AU11" i="55"/>
  <c r="AV11" i="55"/>
  <c r="AW11" i="55"/>
  <c r="AS12" i="55"/>
  <c r="AT12" i="55"/>
  <c r="AU12" i="55"/>
  <c r="AV12" i="55"/>
  <c r="AW12" i="55"/>
  <c r="AS13" i="55"/>
  <c r="AT13" i="55"/>
  <c r="AU13" i="55"/>
  <c r="AV13" i="55"/>
  <c r="AW13" i="55"/>
  <c r="AS14" i="55"/>
  <c r="AT14" i="55"/>
  <c r="AU14" i="55"/>
  <c r="AV14" i="55"/>
  <c r="AW14" i="55"/>
  <c r="AS15" i="55"/>
  <c r="AT15" i="55"/>
  <c r="AU15" i="55"/>
  <c r="AV15" i="55"/>
  <c r="AW15" i="55"/>
  <c r="AS16" i="55"/>
  <c r="AT16" i="55"/>
  <c r="AU16" i="55"/>
  <c r="AV16" i="55"/>
  <c r="AW16" i="55"/>
  <c r="AS17" i="55"/>
  <c r="AT17" i="55"/>
  <c r="AU17" i="55"/>
  <c r="AV17" i="55"/>
  <c r="AW17" i="55"/>
  <c r="AS18" i="55"/>
  <c r="AT18" i="55"/>
  <c r="AU18" i="55"/>
  <c r="AV18" i="55"/>
  <c r="AW18" i="55"/>
  <c r="AS19" i="55"/>
  <c r="AT19" i="55"/>
  <c r="AU19" i="55"/>
  <c r="AV19" i="55"/>
  <c r="AW19" i="55"/>
  <c r="AS20" i="55"/>
  <c r="AT20" i="55"/>
  <c r="AU20" i="55"/>
  <c r="AV20" i="55"/>
  <c r="AW20" i="55"/>
  <c r="AS21" i="55"/>
  <c r="AT21" i="55"/>
  <c r="AU21" i="55"/>
  <c r="AV21" i="55"/>
  <c r="AW21" i="55"/>
  <c r="AS22" i="55"/>
  <c r="AT22" i="55"/>
  <c r="AU22" i="55"/>
  <c r="AV22" i="55"/>
  <c r="AW22" i="55"/>
  <c r="AS23" i="55"/>
  <c r="AT23" i="55"/>
  <c r="AU23" i="55"/>
  <c r="AV23" i="55"/>
  <c r="AW23" i="55"/>
  <c r="AS24" i="55"/>
  <c r="AT24" i="55"/>
  <c r="AU24" i="55"/>
  <c r="AV24" i="55"/>
  <c r="AW24" i="55"/>
  <c r="AS25" i="55"/>
  <c r="AT25" i="55"/>
  <c r="AU25" i="55"/>
  <c r="AV25" i="55"/>
  <c r="AW25" i="55"/>
  <c r="AS26" i="55"/>
  <c r="AT26" i="55"/>
  <c r="AU26" i="55"/>
  <c r="AV26" i="55"/>
  <c r="AW26" i="55"/>
  <c r="AS27" i="55"/>
  <c r="AT27" i="55"/>
  <c r="AU27" i="55"/>
  <c r="AV27" i="55"/>
  <c r="AW27" i="55"/>
  <c r="AS28" i="55"/>
  <c r="AT28" i="55"/>
  <c r="AU28" i="55"/>
  <c r="AV28" i="55"/>
  <c r="AW28" i="55"/>
  <c r="AS29" i="55"/>
  <c r="AT29" i="55"/>
  <c r="AU29" i="55"/>
  <c r="AV29" i="55"/>
  <c r="AW29" i="55"/>
  <c r="AS30" i="55"/>
  <c r="AT30" i="55"/>
  <c r="AU30" i="55"/>
  <c r="AV30" i="55"/>
  <c r="AW30" i="55"/>
  <c r="AS31" i="55"/>
  <c r="AT31" i="55"/>
  <c r="AU31" i="55"/>
  <c r="AV31" i="55"/>
  <c r="AW31" i="55"/>
  <c r="AS32" i="55"/>
  <c r="AT32" i="55"/>
  <c r="AU32" i="55"/>
  <c r="AV32" i="55"/>
  <c r="AW32" i="55"/>
  <c r="AS33" i="55"/>
  <c r="AT33" i="55"/>
  <c r="AU33" i="55"/>
  <c r="AV33" i="55"/>
  <c r="AW33" i="55"/>
  <c r="AS34" i="55"/>
  <c r="AT34" i="55"/>
  <c r="AU34" i="55"/>
  <c r="AV34" i="55"/>
  <c r="AW34" i="55"/>
  <c r="AS35" i="55"/>
  <c r="AT35" i="55"/>
  <c r="AU35" i="55"/>
  <c r="AV35" i="55"/>
  <c r="AW35" i="55"/>
  <c r="AS36" i="55"/>
  <c r="AT36" i="55"/>
  <c r="AU36" i="55"/>
  <c r="AV36" i="55"/>
  <c r="AW36" i="55"/>
  <c r="AS37" i="55"/>
  <c r="AT37" i="55"/>
  <c r="AU37" i="55"/>
  <c r="AV37" i="55"/>
  <c r="AW37" i="55"/>
  <c r="AS38" i="55"/>
  <c r="AT38" i="55"/>
  <c r="AU38" i="55"/>
  <c r="AV38" i="55"/>
  <c r="AW38" i="55"/>
  <c r="AS39" i="55"/>
  <c r="AT39" i="55"/>
  <c r="AU39" i="55"/>
  <c r="AV39" i="55"/>
  <c r="AW39" i="55"/>
  <c r="AS40" i="55"/>
  <c r="AT40" i="55"/>
  <c r="AU40" i="55"/>
  <c r="AV40" i="55"/>
  <c r="AW40" i="55"/>
  <c r="AS41" i="55"/>
  <c r="AT41" i="55"/>
  <c r="AU41" i="55"/>
  <c r="AV41" i="55"/>
  <c r="AW41" i="55"/>
  <c r="AS42" i="55"/>
  <c r="AT42" i="55"/>
  <c r="AU42" i="55"/>
  <c r="AV42" i="55"/>
  <c r="AW42" i="55"/>
  <c r="AS43" i="55"/>
  <c r="AT43" i="55"/>
  <c r="AU43" i="55"/>
  <c r="AV43" i="55"/>
  <c r="AW43" i="55"/>
  <c r="AS44" i="55"/>
  <c r="AT44" i="55"/>
  <c r="AU44" i="55"/>
  <c r="AV44" i="55"/>
  <c r="AW44" i="55"/>
  <c r="AS45" i="55"/>
  <c r="AT45" i="55"/>
  <c r="AU45" i="55"/>
  <c r="AV45" i="55"/>
  <c r="AW45" i="55"/>
  <c r="AS46" i="55"/>
  <c r="AT46" i="55"/>
  <c r="AU46" i="55"/>
  <c r="AV46" i="55"/>
  <c r="AW46" i="55"/>
  <c r="AS47" i="55"/>
  <c r="AT47" i="55"/>
  <c r="AU47" i="55"/>
  <c r="AV47" i="55"/>
  <c r="AW47" i="55"/>
  <c r="AS48" i="55"/>
  <c r="AT48" i="55"/>
  <c r="AU48" i="55"/>
  <c r="AV48" i="55"/>
  <c r="AW48" i="55"/>
  <c r="AS49" i="55"/>
  <c r="AT49" i="55"/>
  <c r="AU49" i="55"/>
  <c r="AV49" i="55"/>
  <c r="AW49" i="55"/>
  <c r="AS50" i="55"/>
  <c r="AT50" i="55"/>
  <c r="AU50" i="55"/>
  <c r="AV50" i="55"/>
  <c r="AW50" i="55"/>
  <c r="AS51" i="55"/>
  <c r="AT51" i="55"/>
  <c r="AU51" i="55"/>
  <c r="AV51" i="55"/>
  <c r="AW51" i="55"/>
  <c r="AS52" i="55"/>
  <c r="AT52" i="55"/>
  <c r="AU52" i="55"/>
  <c r="AV52" i="55"/>
  <c r="AW52" i="55"/>
  <c r="AS53" i="55"/>
  <c r="AT53" i="55"/>
  <c r="AU53" i="55"/>
  <c r="AV53" i="55"/>
  <c r="AW53" i="55"/>
  <c r="AS54" i="55"/>
  <c r="AT54" i="55"/>
  <c r="AU54" i="55"/>
  <c r="AV54" i="55"/>
  <c r="AW54" i="55"/>
  <c r="AS55" i="55"/>
  <c r="AT55" i="55"/>
  <c r="AU55" i="55"/>
  <c r="AV55" i="55"/>
  <c r="AW55" i="55"/>
  <c r="AS56" i="55"/>
  <c r="AT56" i="55"/>
  <c r="AU56" i="55"/>
  <c r="AV56" i="55"/>
  <c r="AW56" i="55"/>
  <c r="AS57" i="55"/>
  <c r="AT57" i="55"/>
  <c r="AU57" i="55"/>
  <c r="AV57" i="55"/>
  <c r="AW57" i="55"/>
  <c r="AS58" i="55"/>
  <c r="AT58" i="55"/>
  <c r="AU58" i="55"/>
  <c r="AV58" i="55"/>
  <c r="AW58" i="55"/>
  <c r="AS59" i="55"/>
  <c r="AT59" i="55"/>
  <c r="AU59" i="55"/>
  <c r="AV59" i="55"/>
  <c r="AW59" i="55"/>
  <c r="AS60" i="55"/>
  <c r="AT60" i="55"/>
  <c r="AU60" i="55"/>
  <c r="AV60" i="55"/>
  <c r="AW60" i="55"/>
  <c r="AS61" i="55"/>
  <c r="AT61" i="55"/>
  <c r="AU61" i="55"/>
  <c r="AV61" i="55"/>
  <c r="AW61" i="55"/>
  <c r="AS62" i="55"/>
  <c r="AT62" i="55"/>
  <c r="AU62" i="55"/>
  <c r="AV62" i="55"/>
  <c r="AW62" i="55"/>
  <c r="AS63" i="55"/>
  <c r="AT63" i="55"/>
  <c r="AU63" i="55"/>
  <c r="AV63" i="55"/>
  <c r="AW63" i="55"/>
  <c r="AS64" i="55"/>
  <c r="AT64" i="55"/>
  <c r="AU64" i="55"/>
  <c r="AV64" i="55"/>
  <c r="AW64" i="55"/>
  <c r="AS65" i="55"/>
  <c r="AT65" i="55"/>
  <c r="AU65" i="55"/>
  <c r="AV65" i="55"/>
  <c r="AW65" i="55"/>
  <c r="AS66" i="55"/>
  <c r="AT66" i="55"/>
  <c r="AU66" i="55"/>
  <c r="AV66" i="55"/>
  <c r="AW66" i="55"/>
  <c r="AS67" i="55"/>
  <c r="AT67" i="55"/>
  <c r="AU67" i="55"/>
  <c r="AV67" i="55"/>
  <c r="AW67" i="55"/>
  <c r="AS68" i="55"/>
  <c r="AT68" i="55"/>
  <c r="AU68" i="55"/>
  <c r="AV68" i="55"/>
  <c r="AW68" i="55"/>
  <c r="AS69" i="55"/>
  <c r="AT69" i="55"/>
  <c r="AU69" i="55"/>
  <c r="AV69" i="55"/>
  <c r="AW69" i="55"/>
  <c r="AS70" i="55"/>
  <c r="AT70" i="55"/>
  <c r="AU70" i="55"/>
  <c r="AV70" i="55"/>
  <c r="AW70" i="55"/>
  <c r="AS71" i="55"/>
  <c r="AT71" i="55"/>
  <c r="AU71" i="55"/>
  <c r="AV71" i="55"/>
  <c r="AW71" i="55"/>
  <c r="AS72" i="55"/>
  <c r="AT72" i="55"/>
  <c r="AU72" i="55"/>
  <c r="AV72" i="55"/>
  <c r="AW72" i="55"/>
  <c r="AS73" i="55"/>
  <c r="AT73" i="55"/>
  <c r="AU73" i="55"/>
  <c r="AV73" i="55"/>
  <c r="AW73" i="55"/>
  <c r="AS74" i="55"/>
  <c r="AT74" i="55"/>
  <c r="AU74" i="55"/>
  <c r="AV74" i="55"/>
  <c r="AW74" i="55"/>
  <c r="AS75" i="55"/>
  <c r="AT75" i="55"/>
  <c r="AU75" i="55"/>
  <c r="AV75" i="55"/>
  <c r="AW75" i="55"/>
  <c r="AS76" i="55"/>
  <c r="AT76" i="55"/>
  <c r="AU76" i="55"/>
  <c r="AV76" i="55"/>
  <c r="AW76" i="55"/>
  <c r="AS77" i="55"/>
  <c r="AT77" i="55"/>
  <c r="AU77" i="55"/>
  <c r="AV77" i="55"/>
  <c r="AW77" i="55"/>
  <c r="AS78" i="55"/>
  <c r="AT78" i="55"/>
  <c r="AU78" i="55"/>
  <c r="AV78" i="55"/>
  <c r="AW78" i="55"/>
  <c r="AS79" i="55"/>
  <c r="AT79" i="55"/>
  <c r="AU79" i="55"/>
  <c r="AV79" i="55"/>
  <c r="AW79" i="55"/>
  <c r="AS80" i="55"/>
  <c r="AT80" i="55"/>
  <c r="AU80" i="55"/>
  <c r="AV80" i="55"/>
  <c r="AW80" i="55"/>
  <c r="AS81" i="55"/>
  <c r="AT81" i="55"/>
  <c r="AU81" i="55"/>
  <c r="AV81" i="55"/>
  <c r="AW81" i="55"/>
  <c r="AS82" i="55"/>
  <c r="AT82" i="55"/>
  <c r="AU82" i="55"/>
  <c r="AV82" i="55"/>
  <c r="AW82" i="55"/>
  <c r="AS83" i="55"/>
  <c r="AT83" i="55"/>
  <c r="AU83" i="55"/>
  <c r="AV83" i="55"/>
  <c r="AW83" i="55"/>
  <c r="AS84" i="55"/>
  <c r="AT84" i="55"/>
  <c r="AU84" i="55"/>
  <c r="AV84" i="55"/>
  <c r="AW84" i="55"/>
  <c r="AS85" i="55"/>
  <c r="AT85" i="55"/>
  <c r="AU85" i="55"/>
  <c r="AV85" i="55"/>
  <c r="AW85" i="55"/>
  <c r="AS86" i="55"/>
  <c r="AT86" i="55"/>
  <c r="AU86" i="55"/>
  <c r="AV86" i="55"/>
  <c r="AW86" i="55"/>
  <c r="AS87" i="55"/>
  <c r="AT87" i="55"/>
  <c r="AU87" i="55"/>
  <c r="AV87" i="55"/>
  <c r="AW87" i="55"/>
  <c r="AS88" i="55"/>
  <c r="AT88" i="55"/>
  <c r="AU88" i="55"/>
  <c r="AV88" i="55"/>
  <c r="AW88" i="55"/>
  <c r="AS89" i="55"/>
  <c r="AT89" i="55"/>
  <c r="AU89" i="55"/>
  <c r="AV89" i="55"/>
  <c r="AW89" i="55"/>
  <c r="AS90" i="55"/>
  <c r="AT90" i="55"/>
  <c r="AU90" i="55"/>
  <c r="AV90" i="55"/>
  <c r="AW90" i="55"/>
  <c r="AS91" i="55"/>
  <c r="AT91" i="55"/>
  <c r="AU91" i="55"/>
  <c r="AV91" i="55"/>
  <c r="AW91" i="55"/>
  <c r="AS92" i="55"/>
  <c r="AT92" i="55"/>
  <c r="AU92" i="55"/>
  <c r="AV92" i="55"/>
  <c r="AW92" i="55"/>
  <c r="AS93" i="55"/>
  <c r="AT93" i="55"/>
  <c r="AU93" i="55"/>
  <c r="AV93" i="55"/>
  <c r="AW93" i="55"/>
  <c r="AS94" i="55"/>
  <c r="AT94" i="55"/>
  <c r="AU94" i="55"/>
  <c r="AV94" i="55"/>
  <c r="AW94" i="55"/>
  <c r="AS95" i="55"/>
  <c r="AT95" i="55"/>
  <c r="AU95" i="55"/>
  <c r="AV95" i="55"/>
  <c r="AW95" i="55"/>
  <c r="AS96" i="55"/>
  <c r="AT96" i="55"/>
  <c r="AU96" i="55"/>
  <c r="AV96" i="55"/>
  <c r="AW96" i="55"/>
  <c r="AS97" i="55"/>
  <c r="AT97" i="55"/>
  <c r="AU97" i="55"/>
  <c r="AV97" i="55"/>
  <c r="AW97" i="55"/>
  <c r="AS98" i="55"/>
  <c r="AT98" i="55"/>
  <c r="AU98" i="55"/>
  <c r="AV98" i="55"/>
  <c r="AW98" i="55"/>
  <c r="AS99" i="55"/>
  <c r="AT99" i="55"/>
  <c r="AU99" i="55"/>
  <c r="AV99" i="55"/>
  <c r="AW99" i="55"/>
  <c r="AS100" i="55"/>
  <c r="AT100" i="55"/>
  <c r="AU100" i="55"/>
  <c r="AV100" i="55"/>
  <c r="AW100" i="55"/>
  <c r="AS101" i="55"/>
  <c r="AT101" i="55"/>
  <c r="AU101" i="55"/>
  <c r="AV101" i="55"/>
  <c r="AW101" i="55"/>
  <c r="AS102" i="55"/>
  <c r="AT102" i="55"/>
  <c r="AU102" i="55"/>
  <c r="AV102" i="55"/>
  <c r="AW102" i="55"/>
  <c r="AS103" i="55"/>
  <c r="AT103" i="55"/>
  <c r="AU103" i="55"/>
  <c r="AV103" i="55"/>
  <c r="AW103" i="55"/>
  <c r="AS104" i="55"/>
  <c r="AT104" i="55"/>
  <c r="AU104" i="55"/>
  <c r="AV104" i="55"/>
  <c r="AW104" i="55"/>
  <c r="AT5" i="55"/>
  <c r="AU5" i="55"/>
  <c r="AV5" i="55"/>
  <c r="AW5" i="55"/>
  <c r="AS5" i="55"/>
  <c r="AM6" i="55"/>
  <c r="AN6" i="55"/>
  <c r="AO6" i="55"/>
  <c r="AP6" i="55"/>
  <c r="AQ6" i="55"/>
  <c r="AM7" i="55"/>
  <c r="AN7" i="55"/>
  <c r="AO7" i="55"/>
  <c r="AP7" i="55"/>
  <c r="AQ7" i="55"/>
  <c r="AM8" i="55"/>
  <c r="AN8" i="55"/>
  <c r="AO8" i="55"/>
  <c r="AP8" i="55"/>
  <c r="AQ8" i="55"/>
  <c r="AM9" i="55"/>
  <c r="AN9" i="55"/>
  <c r="AO9" i="55"/>
  <c r="AP9" i="55"/>
  <c r="AQ9" i="55"/>
  <c r="AM10" i="55"/>
  <c r="AN10" i="55"/>
  <c r="AO10" i="55"/>
  <c r="AP10" i="55"/>
  <c r="AQ10" i="55"/>
  <c r="AM11" i="55"/>
  <c r="AN11" i="55"/>
  <c r="AO11" i="55"/>
  <c r="AP11" i="55"/>
  <c r="AQ11" i="55"/>
  <c r="AM12" i="55"/>
  <c r="AN12" i="55"/>
  <c r="AO12" i="55"/>
  <c r="AP12" i="55"/>
  <c r="AQ12" i="55"/>
  <c r="AM13" i="55"/>
  <c r="AN13" i="55"/>
  <c r="AO13" i="55"/>
  <c r="AP13" i="55"/>
  <c r="AQ13" i="55"/>
  <c r="AM14" i="55"/>
  <c r="AN14" i="55"/>
  <c r="AO14" i="55"/>
  <c r="AP14" i="55"/>
  <c r="AQ14" i="55"/>
  <c r="AM15" i="55"/>
  <c r="AN15" i="55"/>
  <c r="AO15" i="55"/>
  <c r="AP15" i="55"/>
  <c r="AQ15" i="55"/>
  <c r="AM16" i="55"/>
  <c r="AN16" i="55"/>
  <c r="AO16" i="55"/>
  <c r="AP16" i="55"/>
  <c r="AQ16" i="55"/>
  <c r="AM17" i="55"/>
  <c r="AN17" i="55"/>
  <c r="AO17" i="55"/>
  <c r="AP17" i="55"/>
  <c r="AQ17" i="55"/>
  <c r="AM18" i="55"/>
  <c r="AN18" i="55"/>
  <c r="AO18" i="55"/>
  <c r="AP18" i="55"/>
  <c r="AQ18" i="55"/>
  <c r="AM19" i="55"/>
  <c r="AN19" i="55"/>
  <c r="AO19" i="55"/>
  <c r="AP19" i="55"/>
  <c r="AQ19" i="55"/>
  <c r="AM20" i="55"/>
  <c r="AN20" i="55"/>
  <c r="AO20" i="55"/>
  <c r="AP20" i="55"/>
  <c r="AQ20" i="55"/>
  <c r="AM21" i="55"/>
  <c r="AN21" i="55"/>
  <c r="AO21" i="55"/>
  <c r="AP21" i="55"/>
  <c r="AQ21" i="55"/>
  <c r="AM22" i="55"/>
  <c r="AN22" i="55"/>
  <c r="AO22" i="55"/>
  <c r="AP22" i="55"/>
  <c r="AQ22" i="55"/>
  <c r="AM23" i="55"/>
  <c r="AN23" i="55"/>
  <c r="AO23" i="55"/>
  <c r="AP23" i="55"/>
  <c r="AQ23" i="55"/>
  <c r="AM24" i="55"/>
  <c r="AN24" i="55"/>
  <c r="AO24" i="55"/>
  <c r="AP24" i="55"/>
  <c r="AQ24" i="55"/>
  <c r="AM25" i="55"/>
  <c r="AN25" i="55"/>
  <c r="AO25" i="55"/>
  <c r="AP25" i="55"/>
  <c r="AQ25" i="55"/>
  <c r="AM26" i="55"/>
  <c r="AN26" i="55"/>
  <c r="AO26" i="55"/>
  <c r="AP26" i="55"/>
  <c r="AQ26" i="55"/>
  <c r="AM27" i="55"/>
  <c r="AN27" i="55"/>
  <c r="AO27" i="55"/>
  <c r="AP27" i="55"/>
  <c r="AQ27" i="55"/>
  <c r="AM28" i="55"/>
  <c r="AN28" i="55"/>
  <c r="AO28" i="55"/>
  <c r="AP28" i="55"/>
  <c r="AQ28" i="55"/>
  <c r="AM29" i="55"/>
  <c r="AN29" i="55"/>
  <c r="AO29" i="55"/>
  <c r="AP29" i="55"/>
  <c r="AQ29" i="55"/>
  <c r="AM30" i="55"/>
  <c r="AN30" i="55"/>
  <c r="AO30" i="55"/>
  <c r="AP30" i="55"/>
  <c r="AQ30" i="55"/>
  <c r="AM31" i="55"/>
  <c r="AN31" i="55"/>
  <c r="AO31" i="55"/>
  <c r="AP31" i="55"/>
  <c r="AQ31" i="55"/>
  <c r="AM32" i="55"/>
  <c r="AN32" i="55"/>
  <c r="AO32" i="55"/>
  <c r="AP32" i="55"/>
  <c r="AQ32" i="55"/>
  <c r="AM33" i="55"/>
  <c r="AN33" i="55"/>
  <c r="AO33" i="55"/>
  <c r="AP33" i="55"/>
  <c r="AQ33" i="55"/>
  <c r="AM34" i="55"/>
  <c r="AN34" i="55"/>
  <c r="AO34" i="55"/>
  <c r="AP34" i="55"/>
  <c r="AQ34" i="55"/>
  <c r="AM35" i="55"/>
  <c r="AN35" i="55"/>
  <c r="AO35" i="55"/>
  <c r="AP35" i="55"/>
  <c r="AQ35" i="55"/>
  <c r="AM36" i="55"/>
  <c r="AN36" i="55"/>
  <c r="AO36" i="55"/>
  <c r="AP36" i="55"/>
  <c r="AQ36" i="55"/>
  <c r="AM37" i="55"/>
  <c r="AN37" i="55"/>
  <c r="AO37" i="55"/>
  <c r="AP37" i="55"/>
  <c r="AQ37" i="55"/>
  <c r="AM38" i="55"/>
  <c r="AN38" i="55"/>
  <c r="AO38" i="55"/>
  <c r="AP38" i="55"/>
  <c r="AQ38" i="55"/>
  <c r="AM39" i="55"/>
  <c r="AN39" i="55"/>
  <c r="AO39" i="55"/>
  <c r="AP39" i="55"/>
  <c r="AQ39" i="55"/>
  <c r="AM40" i="55"/>
  <c r="AN40" i="55"/>
  <c r="AO40" i="55"/>
  <c r="AP40" i="55"/>
  <c r="AQ40" i="55"/>
  <c r="AM41" i="55"/>
  <c r="AN41" i="55"/>
  <c r="AO41" i="55"/>
  <c r="AP41" i="55"/>
  <c r="AQ41" i="55"/>
  <c r="AM42" i="55"/>
  <c r="AN42" i="55"/>
  <c r="AO42" i="55"/>
  <c r="AP42" i="55"/>
  <c r="AQ42" i="55"/>
  <c r="AM43" i="55"/>
  <c r="AN43" i="55"/>
  <c r="AO43" i="55"/>
  <c r="AP43" i="55"/>
  <c r="AQ43" i="55"/>
  <c r="AM44" i="55"/>
  <c r="AN44" i="55"/>
  <c r="AO44" i="55"/>
  <c r="AP44" i="55"/>
  <c r="AQ44" i="55"/>
  <c r="AM45" i="55"/>
  <c r="AN45" i="55"/>
  <c r="AO45" i="55"/>
  <c r="AP45" i="55"/>
  <c r="AQ45" i="55"/>
  <c r="AM46" i="55"/>
  <c r="AN46" i="55"/>
  <c r="AO46" i="55"/>
  <c r="AP46" i="55"/>
  <c r="AQ46" i="55"/>
  <c r="AM47" i="55"/>
  <c r="AN47" i="55"/>
  <c r="AO47" i="55"/>
  <c r="AP47" i="55"/>
  <c r="AQ47" i="55"/>
  <c r="AM48" i="55"/>
  <c r="AN48" i="55"/>
  <c r="AO48" i="55"/>
  <c r="AP48" i="55"/>
  <c r="AQ48" i="55"/>
  <c r="AM49" i="55"/>
  <c r="AN49" i="55"/>
  <c r="AO49" i="55"/>
  <c r="AP49" i="55"/>
  <c r="AQ49" i="55"/>
  <c r="AM50" i="55"/>
  <c r="AN50" i="55"/>
  <c r="AO50" i="55"/>
  <c r="AP50" i="55"/>
  <c r="AQ50" i="55"/>
  <c r="AM51" i="55"/>
  <c r="AN51" i="55"/>
  <c r="AO51" i="55"/>
  <c r="AP51" i="55"/>
  <c r="AQ51" i="55"/>
  <c r="AM52" i="55"/>
  <c r="AN52" i="55"/>
  <c r="AO52" i="55"/>
  <c r="AP52" i="55"/>
  <c r="AQ52" i="55"/>
  <c r="AM53" i="55"/>
  <c r="AN53" i="55"/>
  <c r="AO53" i="55"/>
  <c r="AP53" i="55"/>
  <c r="AQ53" i="55"/>
  <c r="AM54" i="55"/>
  <c r="AN54" i="55"/>
  <c r="AO54" i="55"/>
  <c r="AP54" i="55"/>
  <c r="AQ54" i="55"/>
  <c r="AM55" i="55"/>
  <c r="AN55" i="55"/>
  <c r="AO55" i="55"/>
  <c r="AP55" i="55"/>
  <c r="AQ55" i="55"/>
  <c r="AM56" i="55"/>
  <c r="AN56" i="55"/>
  <c r="AO56" i="55"/>
  <c r="AP56" i="55"/>
  <c r="AQ56" i="55"/>
  <c r="AM57" i="55"/>
  <c r="AN57" i="55"/>
  <c r="AO57" i="55"/>
  <c r="AP57" i="55"/>
  <c r="AQ57" i="55"/>
  <c r="AM58" i="55"/>
  <c r="AN58" i="55"/>
  <c r="AO58" i="55"/>
  <c r="AP58" i="55"/>
  <c r="AQ58" i="55"/>
  <c r="AM59" i="55"/>
  <c r="AN59" i="55"/>
  <c r="AO59" i="55"/>
  <c r="AP59" i="55"/>
  <c r="AQ59" i="55"/>
  <c r="AM60" i="55"/>
  <c r="AN60" i="55"/>
  <c r="AO60" i="55"/>
  <c r="AP60" i="55"/>
  <c r="AQ60" i="55"/>
  <c r="AM61" i="55"/>
  <c r="AN61" i="55"/>
  <c r="AO61" i="55"/>
  <c r="AP61" i="55"/>
  <c r="AQ61" i="55"/>
  <c r="AM62" i="55"/>
  <c r="AN62" i="55"/>
  <c r="AO62" i="55"/>
  <c r="AP62" i="55"/>
  <c r="AQ62" i="55"/>
  <c r="AM63" i="55"/>
  <c r="AN63" i="55"/>
  <c r="AO63" i="55"/>
  <c r="AP63" i="55"/>
  <c r="AQ63" i="55"/>
  <c r="AM64" i="55"/>
  <c r="AN64" i="55"/>
  <c r="AO64" i="55"/>
  <c r="AP64" i="55"/>
  <c r="AQ64" i="55"/>
  <c r="AM65" i="55"/>
  <c r="AN65" i="55"/>
  <c r="AO65" i="55"/>
  <c r="AP65" i="55"/>
  <c r="AQ65" i="55"/>
  <c r="AM66" i="55"/>
  <c r="AN66" i="55"/>
  <c r="AO66" i="55"/>
  <c r="AP66" i="55"/>
  <c r="AQ66" i="55"/>
  <c r="AM67" i="55"/>
  <c r="AN67" i="55"/>
  <c r="AO67" i="55"/>
  <c r="AP67" i="55"/>
  <c r="AQ67" i="55"/>
  <c r="AM68" i="55"/>
  <c r="AN68" i="55"/>
  <c r="AO68" i="55"/>
  <c r="AP68" i="55"/>
  <c r="AQ68" i="55"/>
  <c r="AM69" i="55"/>
  <c r="AN69" i="55"/>
  <c r="AO69" i="55"/>
  <c r="AP69" i="55"/>
  <c r="AQ69" i="55"/>
  <c r="AM70" i="55"/>
  <c r="AN70" i="55"/>
  <c r="AO70" i="55"/>
  <c r="AP70" i="55"/>
  <c r="AQ70" i="55"/>
  <c r="AM71" i="55"/>
  <c r="AN71" i="55"/>
  <c r="AO71" i="55"/>
  <c r="AP71" i="55"/>
  <c r="AQ71" i="55"/>
  <c r="AM72" i="55"/>
  <c r="AN72" i="55"/>
  <c r="AO72" i="55"/>
  <c r="AP72" i="55"/>
  <c r="AQ72" i="55"/>
  <c r="AM73" i="55"/>
  <c r="AN73" i="55"/>
  <c r="AO73" i="55"/>
  <c r="AP73" i="55"/>
  <c r="AQ73" i="55"/>
  <c r="AM74" i="55"/>
  <c r="AN74" i="55"/>
  <c r="AO74" i="55"/>
  <c r="AP74" i="55"/>
  <c r="AQ74" i="55"/>
  <c r="AM75" i="55"/>
  <c r="AN75" i="55"/>
  <c r="AO75" i="55"/>
  <c r="AP75" i="55"/>
  <c r="AQ75" i="55"/>
  <c r="AM76" i="55"/>
  <c r="AN76" i="55"/>
  <c r="AO76" i="55"/>
  <c r="AP76" i="55"/>
  <c r="AQ76" i="55"/>
  <c r="AM77" i="55"/>
  <c r="AN77" i="55"/>
  <c r="AO77" i="55"/>
  <c r="AP77" i="55"/>
  <c r="AQ77" i="55"/>
  <c r="AM78" i="55"/>
  <c r="AN78" i="55"/>
  <c r="AO78" i="55"/>
  <c r="AP78" i="55"/>
  <c r="AQ78" i="55"/>
  <c r="AM79" i="55"/>
  <c r="AN79" i="55"/>
  <c r="AO79" i="55"/>
  <c r="AP79" i="55"/>
  <c r="AQ79" i="55"/>
  <c r="AM80" i="55"/>
  <c r="AN80" i="55"/>
  <c r="AO80" i="55"/>
  <c r="AP80" i="55"/>
  <c r="AQ80" i="55"/>
  <c r="AM81" i="55"/>
  <c r="AN81" i="55"/>
  <c r="AO81" i="55"/>
  <c r="AP81" i="55"/>
  <c r="AQ81" i="55"/>
  <c r="AM82" i="55"/>
  <c r="AN82" i="55"/>
  <c r="AO82" i="55"/>
  <c r="AP82" i="55"/>
  <c r="AQ82" i="55"/>
  <c r="AM83" i="55"/>
  <c r="AN83" i="55"/>
  <c r="AO83" i="55"/>
  <c r="AP83" i="55"/>
  <c r="AQ83" i="55"/>
  <c r="AM84" i="55"/>
  <c r="AN84" i="55"/>
  <c r="AO84" i="55"/>
  <c r="AP84" i="55"/>
  <c r="AQ84" i="55"/>
  <c r="AM85" i="55"/>
  <c r="AN85" i="55"/>
  <c r="AO85" i="55"/>
  <c r="AP85" i="55"/>
  <c r="AQ85" i="55"/>
  <c r="AM86" i="55"/>
  <c r="AN86" i="55"/>
  <c r="AO86" i="55"/>
  <c r="AP86" i="55"/>
  <c r="AQ86" i="55"/>
  <c r="AM87" i="55"/>
  <c r="AN87" i="55"/>
  <c r="AO87" i="55"/>
  <c r="AP87" i="55"/>
  <c r="AQ87" i="55"/>
  <c r="AM88" i="55"/>
  <c r="AN88" i="55"/>
  <c r="AO88" i="55"/>
  <c r="AP88" i="55"/>
  <c r="AQ88" i="55"/>
  <c r="AM89" i="55"/>
  <c r="AN89" i="55"/>
  <c r="AO89" i="55"/>
  <c r="AP89" i="55"/>
  <c r="AQ89" i="55"/>
  <c r="AM90" i="55"/>
  <c r="AN90" i="55"/>
  <c r="AO90" i="55"/>
  <c r="AP90" i="55"/>
  <c r="AQ90" i="55"/>
  <c r="AM91" i="55"/>
  <c r="AN91" i="55"/>
  <c r="AO91" i="55"/>
  <c r="AP91" i="55"/>
  <c r="AQ91" i="55"/>
  <c r="AM92" i="55"/>
  <c r="AN92" i="55"/>
  <c r="AO92" i="55"/>
  <c r="AP92" i="55"/>
  <c r="AQ92" i="55"/>
  <c r="AM93" i="55"/>
  <c r="AN93" i="55"/>
  <c r="AO93" i="55"/>
  <c r="AP93" i="55"/>
  <c r="AQ93" i="55"/>
  <c r="AM94" i="55"/>
  <c r="AN94" i="55"/>
  <c r="AO94" i="55"/>
  <c r="AP94" i="55"/>
  <c r="AQ94" i="55"/>
  <c r="AM95" i="55"/>
  <c r="AN95" i="55"/>
  <c r="AO95" i="55"/>
  <c r="AP95" i="55"/>
  <c r="AQ95" i="55"/>
  <c r="AM96" i="55"/>
  <c r="AN96" i="55"/>
  <c r="AO96" i="55"/>
  <c r="AP96" i="55"/>
  <c r="AQ96" i="55"/>
  <c r="AM97" i="55"/>
  <c r="AN97" i="55"/>
  <c r="AO97" i="55"/>
  <c r="AP97" i="55"/>
  <c r="AQ97" i="55"/>
  <c r="AM98" i="55"/>
  <c r="AN98" i="55"/>
  <c r="AO98" i="55"/>
  <c r="AP98" i="55"/>
  <c r="AQ98" i="55"/>
  <c r="AM99" i="55"/>
  <c r="AN99" i="55"/>
  <c r="AO99" i="55"/>
  <c r="AP99" i="55"/>
  <c r="AQ99" i="55"/>
  <c r="AM100" i="55"/>
  <c r="AN100" i="55"/>
  <c r="AO100" i="55"/>
  <c r="AP100" i="55"/>
  <c r="AQ100" i="55"/>
  <c r="AM101" i="55"/>
  <c r="AN101" i="55"/>
  <c r="AO101" i="55"/>
  <c r="AP101" i="55"/>
  <c r="AQ101" i="55"/>
  <c r="AM102" i="55"/>
  <c r="AN102" i="55"/>
  <c r="AO102" i="55"/>
  <c r="AP102" i="55"/>
  <c r="AQ102" i="55"/>
  <c r="AM103" i="55"/>
  <c r="AN103" i="55"/>
  <c r="AO103" i="55"/>
  <c r="AP103" i="55"/>
  <c r="AQ103" i="55"/>
  <c r="AM104" i="55"/>
  <c r="AN104" i="55"/>
  <c r="AO104" i="55"/>
  <c r="AP104" i="55"/>
  <c r="AQ104" i="55"/>
  <c r="AN5" i="55"/>
  <c r="AO5" i="55"/>
  <c r="AP5" i="55"/>
  <c r="AQ5" i="55"/>
  <c r="AM5" i="55"/>
  <c r="D81" i="65"/>
  <c r="D51" i="65"/>
  <c r="D110" i="65"/>
  <c r="D56" i="65"/>
  <c r="D38" i="65"/>
  <c r="D32" i="65"/>
  <c r="D22" i="65"/>
  <c r="D97" i="65"/>
  <c r="D91" i="65"/>
  <c r="D67" i="65"/>
  <c r="D19" i="65"/>
  <c r="D43" i="65"/>
  <c r="D84" i="65"/>
  <c r="D78" i="65"/>
  <c r="D54" i="65"/>
  <c r="D6" i="65"/>
  <c r="D94" i="65"/>
  <c r="D16" i="65"/>
  <c r="D113" i="65"/>
  <c r="D107" i="65"/>
  <c r="D41" i="65"/>
  <c r="D70" i="65"/>
  <c r="D8" i="65"/>
  <c r="D40" i="65"/>
  <c r="D72" i="65"/>
  <c r="D96" i="65"/>
  <c r="D55" i="65"/>
  <c r="D15" i="65"/>
  <c r="D66" i="65"/>
  <c r="D25" i="65"/>
  <c r="D57" i="65"/>
  <c r="D79" i="65"/>
  <c r="D102" i="65"/>
  <c r="D58" i="65"/>
  <c r="D77" i="65"/>
  <c r="D64" i="65"/>
  <c r="D93" i="65"/>
  <c r="D112" i="65"/>
  <c r="D92" i="65"/>
  <c r="D104" i="65"/>
  <c r="D85" i="65"/>
  <c r="D5" i="65"/>
  <c r="D36" i="65"/>
  <c r="D103" i="65"/>
  <c r="D11" i="65"/>
  <c r="D33" i="65"/>
  <c r="D35" i="65"/>
  <c r="D14" i="65"/>
  <c r="D109" i="65"/>
  <c r="D53" i="65"/>
  <c r="D49" i="65"/>
  <c r="D21" i="65"/>
  <c r="D28" i="65"/>
  <c r="D60" i="65"/>
  <c r="D80" i="65"/>
  <c r="D99" i="65"/>
  <c r="D111" i="65"/>
  <c r="D7" i="65"/>
  <c r="D89" i="65"/>
  <c r="D101" i="65"/>
  <c r="D98" i="65"/>
  <c r="D30" i="65"/>
  <c r="D9" i="65"/>
  <c r="D17" i="65"/>
  <c r="D47" i="65"/>
  <c r="D83" i="65"/>
  <c r="D26" i="65"/>
  <c r="D100" i="65"/>
  <c r="D52" i="65"/>
  <c r="D69" i="65"/>
  <c r="D48" i="65"/>
  <c r="D76" i="65"/>
  <c r="D88" i="65"/>
  <c r="D73" i="65"/>
  <c r="D37" i="65"/>
  <c r="D24" i="65"/>
  <c r="D95" i="65"/>
  <c r="D31" i="65"/>
  <c r="D74" i="65"/>
  <c r="D18" i="65"/>
  <c r="D39" i="65"/>
  <c r="D62" i="65"/>
  <c r="D82" i="65"/>
  <c r="D68" i="65"/>
  <c r="D20" i="65"/>
  <c r="D63" i="65"/>
  <c r="D75" i="65"/>
  <c r="D27" i="65"/>
  <c r="D65" i="65"/>
  <c r="D90" i="65"/>
  <c r="D34" i="65"/>
  <c r="D10" i="65"/>
  <c r="D87" i="65"/>
  <c r="D46" i="65"/>
  <c r="D108" i="65"/>
  <c r="D105" i="65"/>
  <c r="D61" i="65"/>
  <c r="D12" i="65"/>
  <c r="D44" i="65"/>
  <c r="D59" i="65"/>
  <c r="D71" i="65"/>
  <c r="D23" i="65"/>
  <c r="D106" i="65"/>
  <c r="D50" i="65"/>
  <c r="D13" i="65"/>
  <c r="D42" i="65"/>
  <c r="D86" i="65"/>
  <c r="D45" i="65"/>
  <c r="D29" i="65"/>
  <c r="D4" i="65"/>
  <c r="G106" i="65"/>
  <c r="G112" i="65"/>
  <c r="H111" i="65"/>
  <c r="H101" i="65"/>
  <c r="H98" i="65"/>
  <c r="G90" i="65"/>
  <c r="G87" i="65"/>
  <c r="H112" i="65"/>
  <c r="H105" i="65"/>
  <c r="G113" i="65"/>
  <c r="G111" i="65"/>
  <c r="H113" i="65"/>
  <c r="H104" i="65"/>
  <c r="H84" i="65"/>
  <c r="G107" i="65"/>
  <c r="H107" i="65"/>
  <c r="G108" i="65"/>
  <c r="G109" i="65"/>
  <c r="H106" i="65"/>
  <c r="H110" i="65"/>
  <c r="H109" i="65"/>
  <c r="G110" i="65"/>
  <c r="G104" i="65"/>
  <c r="G105" i="65"/>
  <c r="H108" i="65"/>
  <c r="G97" i="65"/>
  <c r="H97" i="65"/>
  <c r="G93" i="65"/>
  <c r="H100" i="65"/>
  <c r="G92" i="65"/>
  <c r="G84" i="65"/>
  <c r="G88" i="65"/>
  <c r="H92" i="65"/>
  <c r="H96" i="65"/>
  <c r="G100" i="65"/>
  <c r="H93" i="65"/>
  <c r="G89" i="65"/>
  <c r="G101" i="65"/>
  <c r="H88" i="65"/>
  <c r="G96" i="65"/>
  <c r="H91" i="65"/>
  <c r="H87" i="65"/>
  <c r="H103" i="65"/>
  <c r="H99" i="65"/>
  <c r="G102" i="65"/>
  <c r="H94" i="65"/>
  <c r="G86" i="65"/>
  <c r="H89" i="65"/>
  <c r="G91" i="65"/>
  <c r="H86" i="65"/>
  <c r="G98" i="65"/>
  <c r="G85" i="65"/>
  <c r="H85" i="65"/>
  <c r="G95" i="65"/>
  <c r="H95" i="65"/>
  <c r="G99" i="65"/>
  <c r="G103" i="65"/>
  <c r="G94" i="65"/>
  <c r="H102" i="65"/>
  <c r="H90" i="65"/>
  <c r="E84" i="65"/>
  <c r="E86" i="65"/>
  <c r="E85" i="65"/>
  <c r="F84" i="65"/>
  <c r="F85" i="65"/>
  <c r="E109" i="65"/>
  <c r="E111" i="65"/>
  <c r="E104" i="65"/>
  <c r="E110" i="65"/>
  <c r="E113" i="65"/>
  <c r="E112" i="65"/>
  <c r="E107" i="65"/>
  <c r="E106" i="65"/>
  <c r="E108" i="65"/>
  <c r="E105" i="65"/>
  <c r="E93" i="65"/>
  <c r="E99" i="65"/>
  <c r="E88" i="65"/>
  <c r="E91" i="65"/>
  <c r="E92" i="65"/>
  <c r="E102" i="65"/>
  <c r="E89" i="65"/>
  <c r="E100" i="65"/>
  <c r="E94" i="65"/>
  <c r="E96" i="65"/>
  <c r="E87" i="65"/>
  <c r="E103" i="65"/>
  <c r="E97" i="65"/>
  <c r="E90" i="65"/>
  <c r="E95" i="65"/>
  <c r="E98" i="65"/>
  <c r="E101" i="65"/>
  <c r="F107" i="65"/>
  <c r="F106" i="65"/>
  <c r="F110" i="65"/>
  <c r="F104" i="65"/>
  <c r="F109" i="65"/>
  <c r="F108" i="65"/>
  <c r="F111" i="65"/>
  <c r="F112" i="65"/>
  <c r="F105" i="65"/>
  <c r="F113" i="65"/>
  <c r="F100" i="65"/>
  <c r="F86" i="65"/>
  <c r="F93" i="65"/>
  <c r="F96" i="65"/>
  <c r="F91" i="65"/>
  <c r="F101" i="65"/>
  <c r="F88" i="65"/>
  <c r="F103" i="65"/>
  <c r="F94" i="65"/>
  <c r="F102" i="65"/>
  <c r="F89" i="65"/>
  <c r="F99" i="65"/>
  <c r="F98" i="65"/>
  <c r="F97" i="65"/>
  <c r="F92" i="65"/>
  <c r="F90" i="65"/>
  <c r="F95" i="65"/>
  <c r="F87" i="65"/>
  <c r="N9" i="69"/>
  <c r="N6" i="69"/>
  <c r="N15" i="69"/>
  <c r="N14" i="69"/>
  <c r="N8" i="69"/>
  <c r="N10" i="69"/>
  <c r="N12" i="69"/>
  <c r="N7" i="69"/>
  <c r="N13" i="69"/>
  <c r="N11" i="69"/>
  <c r="G5" i="65"/>
  <c r="H7" i="65"/>
  <c r="G12" i="65"/>
  <c r="H13" i="65"/>
  <c r="G18" i="65"/>
  <c r="H20" i="65"/>
  <c r="H23" i="65"/>
  <c r="G28" i="65"/>
  <c r="H29" i="65"/>
  <c r="G34" i="65"/>
  <c r="H39" i="65"/>
  <c r="H45" i="65"/>
  <c r="G50" i="65"/>
  <c r="G53" i="65"/>
  <c r="H61" i="65"/>
  <c r="H64" i="65"/>
  <c r="G66" i="65"/>
  <c r="G68" i="65"/>
  <c r="G69" i="65"/>
  <c r="H82" i="65"/>
  <c r="H36" i="65"/>
  <c r="H46" i="65"/>
  <c r="G6" i="65"/>
  <c r="H66" i="65"/>
  <c r="H4" i="65"/>
  <c r="G76" i="65"/>
  <c r="G58" i="65"/>
  <c r="G82" i="65"/>
  <c r="H34" i="65"/>
  <c r="G70" i="65"/>
  <c r="H17" i="65"/>
  <c r="G26" i="65"/>
  <c r="G44" i="65"/>
  <c r="H14" i="65"/>
  <c r="G38" i="65"/>
  <c r="H79" i="65"/>
  <c r="H71" i="65"/>
  <c r="G63" i="65"/>
  <c r="H55" i="65"/>
  <c r="G55" i="65"/>
  <c r="H35" i="65"/>
  <c r="H31" i="65"/>
  <c r="H27" i="65"/>
  <c r="G45" i="65"/>
  <c r="H5" i="65"/>
  <c r="G29" i="65"/>
  <c r="H73" i="65"/>
  <c r="G57" i="65"/>
  <c r="G37" i="65"/>
  <c r="H37" i="65"/>
  <c r="G21" i="65"/>
  <c r="G9" i="65"/>
  <c r="G10" i="65"/>
  <c r="H18" i="65"/>
  <c r="G42" i="65"/>
  <c r="H50" i="65"/>
  <c r="G4" i="65"/>
  <c r="G22" i="65"/>
  <c r="H30" i="65"/>
  <c r="G54" i="65"/>
  <c r="H62" i="65"/>
  <c r="G74" i="65"/>
  <c r="G78" i="65"/>
  <c r="G59" i="65"/>
  <c r="G25" i="65"/>
  <c r="H33" i="65"/>
  <c r="H65" i="65"/>
  <c r="H6" i="65"/>
  <c r="G14" i="65"/>
  <c r="H22" i="65"/>
  <c r="G30" i="65"/>
  <c r="H38" i="65"/>
  <c r="G46" i="65"/>
  <c r="H54" i="65"/>
  <c r="G62" i="65"/>
  <c r="H70" i="65"/>
  <c r="H78" i="65"/>
  <c r="G13" i="65"/>
  <c r="H21" i="65"/>
  <c r="H53" i="65"/>
  <c r="H77" i="65"/>
  <c r="H10" i="65"/>
  <c r="H26" i="65"/>
  <c r="H42" i="65"/>
  <c r="H58" i="65"/>
  <c r="H74" i="65"/>
  <c r="H11" i="65"/>
  <c r="H15" i="65"/>
  <c r="H19" i="65"/>
  <c r="G39" i="65"/>
  <c r="G43" i="65"/>
  <c r="G47" i="65"/>
  <c r="H75" i="65"/>
  <c r="G79" i="65"/>
  <c r="G83" i="65"/>
  <c r="G23" i="65"/>
  <c r="G27" i="65"/>
  <c r="G31" i="65"/>
  <c r="H59" i="65"/>
  <c r="H63" i="65"/>
  <c r="H67" i="65"/>
  <c r="G7" i="65"/>
  <c r="G11" i="65"/>
  <c r="G15" i="65"/>
  <c r="H43" i="65"/>
  <c r="H47" i="65"/>
  <c r="H51" i="65"/>
  <c r="G71" i="65"/>
  <c r="G75" i="65"/>
  <c r="H83" i="65"/>
  <c r="G80" i="65"/>
  <c r="G72" i="65"/>
  <c r="H72" i="65"/>
  <c r="H60" i="65"/>
  <c r="G56" i="65"/>
  <c r="G52" i="65"/>
  <c r="H48" i="65"/>
  <c r="H44" i="65"/>
  <c r="G40" i="65"/>
  <c r="H40" i="65"/>
  <c r="G36" i="65"/>
  <c r="H32" i="65"/>
  <c r="G32" i="65"/>
  <c r="H28" i="65"/>
  <c r="G24" i="65"/>
  <c r="H24" i="65"/>
  <c r="G20" i="65"/>
  <c r="H16" i="65"/>
  <c r="G16" i="65"/>
  <c r="H12" i="65"/>
  <c r="G8" i="65"/>
  <c r="H8" i="65"/>
  <c r="H9" i="65"/>
  <c r="G17" i="65"/>
  <c r="H25" i="65"/>
  <c r="G33" i="65"/>
  <c r="G41" i="65"/>
  <c r="H49" i="65"/>
  <c r="G61" i="65"/>
  <c r="H69" i="65"/>
  <c r="G19" i="65"/>
  <c r="G35" i="65"/>
  <c r="G51" i="65"/>
  <c r="G67" i="65"/>
  <c r="H80" i="65"/>
  <c r="H76" i="65"/>
  <c r="H68" i="65"/>
  <c r="G64" i="65"/>
  <c r="G60" i="65"/>
  <c r="H56" i="65"/>
  <c r="H52" i="65"/>
  <c r="G48" i="65"/>
  <c r="H41" i="65"/>
  <c r="G49" i="65"/>
  <c r="H57" i="65"/>
  <c r="G65" i="65"/>
  <c r="G73" i="65"/>
  <c r="G77" i="65"/>
  <c r="H81" i="65"/>
  <c r="G81" i="65"/>
  <c r="N77" i="69"/>
  <c r="N79" i="69"/>
  <c r="N99" i="69"/>
  <c r="N101" i="69"/>
  <c r="N84" i="69"/>
  <c r="N83" i="69"/>
  <c r="N80" i="69"/>
  <c r="N98" i="69"/>
  <c r="N75" i="69"/>
  <c r="N102" i="69"/>
  <c r="N105" i="69"/>
  <c r="N78" i="69"/>
  <c r="N82" i="69"/>
  <c r="N76" i="69"/>
  <c r="N104" i="69"/>
  <c r="N103" i="69"/>
  <c r="N100" i="69"/>
  <c r="N81" i="69"/>
  <c r="N106" i="69"/>
  <c r="N107" i="69"/>
  <c r="E4" i="65"/>
  <c r="F4" i="65"/>
  <c r="E5" i="65"/>
  <c r="E6" i="65"/>
  <c r="F6" i="65"/>
  <c r="E7" i="65"/>
  <c r="F5" i="65"/>
  <c r="F8" i="65"/>
  <c r="E8" i="65"/>
  <c r="F7" i="65"/>
  <c r="F9" i="65"/>
  <c r="E9" i="65"/>
  <c r="N29" i="69"/>
  <c r="N52" i="69"/>
  <c r="E10" i="65"/>
  <c r="F10" i="65"/>
  <c r="F11" i="65"/>
  <c r="E11" i="65"/>
  <c r="E12" i="65"/>
  <c r="F12" i="65"/>
  <c r="E14" i="65"/>
  <c r="F13" i="65"/>
  <c r="E13" i="65"/>
  <c r="N30" i="69"/>
  <c r="E15" i="65"/>
  <c r="E16" i="65"/>
  <c r="E17" i="65"/>
  <c r="F14" i="65"/>
  <c r="N53" i="69"/>
  <c r="F15" i="65"/>
  <c r="F16" i="65"/>
  <c r="F17" i="65"/>
  <c r="E18" i="65"/>
  <c r="F18" i="65"/>
  <c r="E21" i="65"/>
  <c r="E22" i="65"/>
  <c r="E20" i="65"/>
  <c r="E19" i="65"/>
  <c r="N31" i="69"/>
  <c r="F22" i="65"/>
  <c r="F21" i="65"/>
  <c r="F19" i="65"/>
  <c r="F20" i="65"/>
  <c r="N54" i="69"/>
  <c r="E23" i="65"/>
  <c r="F23" i="65"/>
  <c r="E26" i="65"/>
  <c r="E25" i="65"/>
  <c r="E24" i="65"/>
  <c r="N32" i="69"/>
  <c r="F25" i="65"/>
  <c r="E29" i="65"/>
  <c r="E28" i="65"/>
  <c r="F26" i="65"/>
  <c r="F24" i="65"/>
  <c r="E27" i="65"/>
  <c r="N55" i="69"/>
  <c r="N33" i="69"/>
  <c r="F29" i="65"/>
  <c r="F27" i="65"/>
  <c r="F28" i="65"/>
  <c r="N56" i="69"/>
  <c r="E30" i="65"/>
  <c r="E31" i="65"/>
  <c r="E32" i="65"/>
  <c r="E34" i="65"/>
  <c r="F32" i="65"/>
  <c r="E35" i="65"/>
  <c r="E36" i="65"/>
  <c r="F30" i="65"/>
  <c r="F31" i="65"/>
  <c r="E33" i="65"/>
  <c r="N34" i="69"/>
  <c r="F35" i="65"/>
  <c r="F36" i="65"/>
  <c r="F33" i="65"/>
  <c r="F34" i="65"/>
  <c r="N57" i="69"/>
  <c r="E38" i="65"/>
  <c r="E39" i="65"/>
  <c r="E40" i="65"/>
  <c r="E37" i="65"/>
  <c r="E41" i="65"/>
  <c r="N35" i="69"/>
  <c r="F41" i="65"/>
  <c r="F38" i="65"/>
  <c r="F37" i="65"/>
  <c r="F40" i="65"/>
  <c r="F39" i="65"/>
  <c r="N58" i="69"/>
  <c r="E43" i="65"/>
  <c r="E42" i="65"/>
  <c r="E44" i="65"/>
  <c r="F42" i="65"/>
  <c r="F43" i="65"/>
  <c r="E45" i="65"/>
  <c r="N36" i="69"/>
  <c r="F44" i="65"/>
  <c r="E46" i="65"/>
  <c r="F45" i="65"/>
  <c r="E48" i="65"/>
  <c r="E47" i="65"/>
  <c r="N59" i="69"/>
  <c r="E49" i="65"/>
  <c r="F47" i="65"/>
  <c r="F46" i="65"/>
  <c r="N37" i="69"/>
  <c r="E54" i="65"/>
  <c r="E52" i="65"/>
  <c r="E51" i="65"/>
  <c r="F49" i="65"/>
  <c r="E50" i="65"/>
  <c r="E53" i="65"/>
  <c r="F48" i="65"/>
  <c r="N60" i="69"/>
  <c r="N38" i="69"/>
  <c r="F50" i="65"/>
  <c r="F52" i="65"/>
  <c r="F53" i="65"/>
  <c r="F51" i="65"/>
  <c r="E56" i="65"/>
  <c r="E55" i="65"/>
  <c r="E57" i="65"/>
  <c r="E60" i="65"/>
  <c r="E61" i="65"/>
  <c r="E58" i="65"/>
  <c r="E59" i="65"/>
  <c r="F54" i="65"/>
  <c r="F55" i="65"/>
  <c r="F56" i="65"/>
  <c r="N61" i="69"/>
  <c r="F60" i="65"/>
  <c r="F58" i="65"/>
  <c r="F57" i="65"/>
  <c r="F59" i="65"/>
  <c r="F61" i="65"/>
  <c r="E65" i="65"/>
  <c r="E66" i="65"/>
  <c r="E62" i="65"/>
  <c r="E63" i="65"/>
  <c r="E64" i="65"/>
  <c r="E67" i="65"/>
  <c r="F65" i="65"/>
  <c r="F63" i="65"/>
  <c r="F64" i="65"/>
  <c r="F62" i="65"/>
  <c r="F67" i="65"/>
  <c r="F66" i="65"/>
  <c r="E68" i="65"/>
  <c r="E70" i="65"/>
  <c r="E69" i="65"/>
  <c r="E73" i="65"/>
  <c r="E74" i="65"/>
  <c r="E71" i="65"/>
  <c r="E72" i="65"/>
  <c r="F69" i="65"/>
  <c r="F68" i="65"/>
  <c r="F70" i="65"/>
  <c r="F73" i="65"/>
  <c r="F72" i="65"/>
  <c r="F71" i="65"/>
  <c r="F74" i="65"/>
  <c r="E75" i="65"/>
  <c r="E78" i="65"/>
  <c r="E77" i="65"/>
  <c r="E76" i="65"/>
  <c r="F75" i="65"/>
  <c r="E80" i="65"/>
  <c r="E79" i="65"/>
  <c r="F76" i="65"/>
  <c r="E82" i="65"/>
  <c r="F77" i="65"/>
  <c r="F79" i="65"/>
  <c r="E81" i="65"/>
  <c r="E83" i="65"/>
  <c r="F78" i="65"/>
  <c r="F81" i="65"/>
  <c r="F80" i="65"/>
  <c r="F82" i="65"/>
  <c r="F83" i="65"/>
  <c r="F6" i="69"/>
  <c r="H6" i="69"/>
  <c r="G6" i="69"/>
  <c r="G20" i="74"/>
  <c r="F16" i="74"/>
  <c r="D13" i="74"/>
  <c r="E13" i="74"/>
  <c r="C10" i="74"/>
  <c r="D11" i="74"/>
  <c r="C9" i="74"/>
  <c r="C8" i="74"/>
  <c r="G21" i="74"/>
  <c r="E17" i="74"/>
  <c r="E16" i="74"/>
  <c r="D14" i="74"/>
  <c r="E15" i="74"/>
  <c r="E14" i="74"/>
  <c r="D12" i="74"/>
  <c r="C11" i="74"/>
  <c r="F20" i="74"/>
  <c r="E18" i="74"/>
  <c r="E19" i="74"/>
  <c r="D15" i="74"/>
  <c r="C12" i="74"/>
  <c r="F21" i="74"/>
  <c r="E20" i="74"/>
  <c r="E21" i="74"/>
  <c r="M12" i="70"/>
  <c r="M15" i="70"/>
  <c r="M21" i="70"/>
  <c r="M27" i="70"/>
  <c r="M33" i="70"/>
  <c r="M39" i="70"/>
  <c r="M45" i="70"/>
  <c r="M51" i="70"/>
  <c r="M57" i="70"/>
  <c r="M63" i="70"/>
  <c r="M69" i="70"/>
  <c r="M75" i="70"/>
  <c r="M87" i="70"/>
  <c r="M20" i="70"/>
  <c r="M26" i="70"/>
  <c r="M32" i="70"/>
  <c r="M56" i="70"/>
  <c r="M68" i="70"/>
  <c r="M19" i="70"/>
  <c r="M31" i="70"/>
  <c r="M37" i="70"/>
  <c r="M43" i="70"/>
  <c r="M49" i="70"/>
  <c r="M55" i="70"/>
  <c r="M61" i="70"/>
  <c r="M67" i="70"/>
  <c r="M79" i="70"/>
  <c r="M85" i="70"/>
  <c r="M18" i="70"/>
  <c r="M24" i="70"/>
  <c r="M30" i="70"/>
  <c r="M29" i="70"/>
  <c r="M77" i="70"/>
  <c r="M28" i="70"/>
  <c r="M48" i="70"/>
  <c r="M66" i="70"/>
  <c r="M22" i="70"/>
  <c r="M52" i="70"/>
  <c r="M70" i="70"/>
  <c r="M72" i="70"/>
  <c r="M90" i="70"/>
  <c r="M16" i="70"/>
  <c r="M42" i="70"/>
  <c r="M60" i="70"/>
  <c r="M78" i="70"/>
  <c r="M64" i="70"/>
  <c r="M82" i="70"/>
  <c r="M54" i="70"/>
  <c r="M34" i="70"/>
  <c r="M40" i="70"/>
  <c r="M76" i="70"/>
  <c r="M13" i="70"/>
  <c r="M46" i="70"/>
  <c r="M84" i="70"/>
  <c r="M83" i="70"/>
  <c r="M35" i="70"/>
  <c r="M62" i="70"/>
  <c r="M14" i="70"/>
  <c r="M58" i="70"/>
  <c r="M71" i="70"/>
  <c r="M23" i="70"/>
  <c r="M88" i="70"/>
  <c r="M65" i="70"/>
  <c r="M17" i="70"/>
  <c r="M91" i="70"/>
  <c r="M50" i="70"/>
  <c r="M59" i="70"/>
  <c r="M36" i="70"/>
  <c r="M44" i="70"/>
  <c r="M81" i="70"/>
  <c r="M53" i="70"/>
  <c r="M86" i="70"/>
  <c r="M38" i="70"/>
  <c r="M47" i="70"/>
  <c r="M73" i="70"/>
  <c r="M25" i="70"/>
  <c r="M80" i="70"/>
  <c r="M89" i="70"/>
  <c r="M41" i="70"/>
  <c r="M74" i="70"/>
  <c r="V78" i="65"/>
  <c r="AQ257" i="65"/>
  <c r="AR66" i="65"/>
  <c r="V166" i="65"/>
  <c r="U81" i="65"/>
  <c r="AR119" i="65"/>
  <c r="AO9" i="65"/>
  <c r="V132" i="65"/>
  <c r="AP72" i="65"/>
  <c r="AO356" i="65"/>
  <c r="U5" i="65"/>
  <c r="V73" i="65"/>
  <c r="R255" i="65"/>
  <c r="AQ65" i="65"/>
  <c r="AQ197" i="65"/>
  <c r="U257" i="65"/>
  <c r="V206" i="65"/>
  <c r="U126" i="65"/>
  <c r="AR59" i="65"/>
  <c r="R238" i="65"/>
  <c r="AS220" i="65"/>
  <c r="U316" i="65"/>
  <c r="V81" i="65"/>
  <c r="V22" i="65"/>
  <c r="U227" i="65"/>
  <c r="R23" i="65"/>
  <c r="R28" i="65"/>
  <c r="V87" i="65"/>
  <c r="AP117" i="65"/>
  <c r="R123" i="65"/>
  <c r="AP363" i="65"/>
  <c r="U234" i="65"/>
  <c r="U180" i="65"/>
  <c r="V262" i="65"/>
  <c r="V339" i="65"/>
  <c r="V84" i="65"/>
  <c r="U358" i="65"/>
  <c r="R27" i="65"/>
  <c r="V115" i="65"/>
  <c r="V8" i="65"/>
  <c r="AP78" i="65"/>
  <c r="AQ234" i="65"/>
  <c r="AQ131" i="65"/>
  <c r="AS207" i="65"/>
  <c r="U11" i="65"/>
  <c r="AO298" i="65"/>
  <c r="V295" i="65"/>
  <c r="U137" i="65"/>
  <c r="AO57" i="65"/>
  <c r="AO252" i="65"/>
  <c r="AP102" i="65"/>
  <c r="V207" i="65"/>
  <c r="AO226" i="65"/>
  <c r="U10" i="65"/>
  <c r="AR240" i="65"/>
  <c r="R187" i="65"/>
  <c r="V205" i="65"/>
  <c r="AQ227" i="65"/>
  <c r="U288" i="65"/>
  <c r="V198" i="65"/>
  <c r="U64" i="65"/>
  <c r="AS175" i="65"/>
  <c r="U21" i="65"/>
  <c r="AQ42" i="65"/>
  <c r="V56" i="65"/>
  <c r="V178" i="65"/>
  <c r="U86" i="65"/>
  <c r="AR173" i="65"/>
  <c r="V67" i="65"/>
  <c r="U32" i="65"/>
  <c r="U91" i="65"/>
  <c r="U139" i="65"/>
  <c r="AR89" i="65"/>
  <c r="V105" i="65"/>
  <c r="AS148" i="65"/>
  <c r="AP94" i="65"/>
  <c r="U169" i="65"/>
  <c r="U263" i="65"/>
  <c r="V161" i="65"/>
  <c r="V15" i="65"/>
  <c r="AR85" i="65"/>
  <c r="V306" i="65"/>
  <c r="AO132" i="65"/>
  <c r="V195" i="65"/>
  <c r="AR346" i="65"/>
  <c r="U131" i="65"/>
  <c r="AP256" i="65"/>
  <c r="AP22" i="65"/>
  <c r="U15" i="65"/>
  <c r="U155" i="65"/>
  <c r="U317" i="65"/>
  <c r="AO23" i="65"/>
  <c r="V285" i="65"/>
  <c r="V248" i="65"/>
  <c r="U84" i="65"/>
  <c r="U172" i="65"/>
  <c r="V157" i="65"/>
  <c r="V108" i="65"/>
  <c r="AR4" i="65"/>
  <c r="AQ237" i="65"/>
  <c r="V109" i="65"/>
  <c r="U256" i="65"/>
  <c r="V71" i="65"/>
  <c r="U347" i="65"/>
  <c r="V152" i="65"/>
  <c r="V267" i="65"/>
  <c r="V53" i="65"/>
  <c r="U362" i="65"/>
  <c r="AQ287" i="65"/>
  <c r="V167" i="65"/>
  <c r="V363" i="65"/>
  <c r="U52" i="65"/>
  <c r="U73" i="65"/>
  <c r="AQ4" i="65"/>
  <c r="V263" i="65"/>
  <c r="V217" i="65"/>
  <c r="V242" i="65"/>
  <c r="V121" i="65"/>
  <c r="V266" i="65"/>
  <c r="U244" i="65"/>
  <c r="AP55" i="65"/>
  <c r="U326" i="65"/>
  <c r="AQ87" i="65"/>
  <c r="AQ301" i="65"/>
  <c r="AP64" i="65"/>
  <c r="U228" i="65"/>
  <c r="AQ302" i="65"/>
  <c r="U145" i="65"/>
  <c r="V52" i="65"/>
  <c r="U324" i="65"/>
  <c r="U293" i="65"/>
  <c r="V284" i="65"/>
  <c r="AR37" i="65"/>
  <c r="AQ362" i="65"/>
  <c r="AS344" i="65"/>
  <c r="U147" i="65"/>
  <c r="R288" i="65"/>
  <c r="AO165" i="65"/>
  <c r="V126" i="65"/>
  <c r="AO138" i="65"/>
  <c r="V137" i="65"/>
  <c r="AR6" i="65"/>
  <c r="R290" i="65"/>
  <c r="R335" i="65"/>
  <c r="U194" i="65"/>
  <c r="V155" i="65"/>
  <c r="AO203" i="65"/>
  <c r="U291" i="65"/>
  <c r="R144" i="65"/>
  <c r="U168" i="65"/>
  <c r="AQ71" i="65"/>
  <c r="AR108" i="65"/>
  <c r="V255" i="65"/>
  <c r="V88" i="65"/>
  <c r="AQ35" i="65"/>
  <c r="AO22" i="65"/>
  <c r="V111" i="65"/>
  <c r="AP135" i="65"/>
  <c r="AO276" i="65"/>
  <c r="U353" i="65"/>
  <c r="V218" i="65"/>
  <c r="AQ110" i="65"/>
  <c r="AO15" i="65"/>
  <c r="V298" i="65"/>
  <c r="AO350" i="65"/>
  <c r="V141" i="65"/>
  <c r="U205" i="65"/>
  <c r="U43" i="65"/>
  <c r="U153" i="65"/>
  <c r="U239" i="65"/>
  <c r="U351" i="65"/>
  <c r="U305" i="65"/>
  <c r="V324" i="65"/>
  <c r="V307" i="65"/>
  <c r="V93" i="65"/>
  <c r="R360" i="65"/>
  <c r="AS86" i="65"/>
  <c r="U307" i="65"/>
  <c r="AQ59" i="65"/>
  <c r="U101" i="65"/>
  <c r="R86" i="65"/>
  <c r="U191" i="65"/>
  <c r="AS62" i="65"/>
  <c r="U92" i="65"/>
  <c r="V358" i="65"/>
  <c r="V282" i="65"/>
  <c r="AR227" i="65"/>
  <c r="U303" i="65"/>
  <c r="U350" i="65"/>
  <c r="AS61" i="65"/>
  <c r="U83" i="65"/>
  <c r="U238" i="65"/>
  <c r="AR105" i="65"/>
  <c r="V213" i="65"/>
  <c r="AR297" i="65"/>
  <c r="U360" i="65"/>
  <c r="U135" i="65"/>
  <c r="AQ171" i="65"/>
  <c r="U102" i="65"/>
  <c r="AP73" i="65"/>
  <c r="AP161" i="65"/>
  <c r="U87" i="65"/>
  <c r="AQ340" i="65"/>
  <c r="AO258" i="65"/>
  <c r="AP352" i="65"/>
  <c r="V296" i="65"/>
  <c r="U97" i="65"/>
  <c r="U197" i="65"/>
  <c r="AS36" i="65"/>
  <c r="V30" i="65"/>
  <c r="AS227" i="65"/>
  <c r="V327" i="65"/>
  <c r="V163" i="65"/>
  <c r="U266" i="65"/>
  <c r="AQ225" i="65"/>
  <c r="AR278" i="65"/>
  <c r="V119" i="65"/>
  <c r="R149" i="65"/>
  <c r="AQ213" i="65"/>
  <c r="U255" i="65"/>
  <c r="AR50" i="65"/>
  <c r="V27" i="65"/>
  <c r="AO102" i="65"/>
  <c r="U108" i="65"/>
  <c r="V118" i="65"/>
  <c r="AS115" i="65"/>
  <c r="AO295" i="65"/>
  <c r="U146" i="65"/>
  <c r="U240" i="65"/>
  <c r="V321" i="65"/>
  <c r="U157" i="65"/>
  <c r="AR262" i="65"/>
  <c r="R49" i="65"/>
  <c r="AS226" i="65"/>
  <c r="V64" i="65"/>
  <c r="U336" i="65"/>
  <c r="U116" i="65"/>
  <c r="V77" i="65"/>
  <c r="AR235" i="65"/>
  <c r="R154" i="65"/>
  <c r="V151" i="65"/>
  <c r="R53" i="65"/>
  <c r="V66" i="65"/>
  <c r="V277" i="65"/>
  <c r="U100" i="65"/>
  <c r="U284" i="65"/>
  <c r="V82" i="65"/>
  <c r="V253" i="65"/>
  <c r="R213" i="65"/>
  <c r="U36" i="65"/>
  <c r="V60" i="65"/>
  <c r="V209" i="65"/>
  <c r="V91" i="65"/>
  <c r="U129" i="65"/>
  <c r="V313" i="65"/>
  <c r="AQ230" i="65"/>
  <c r="AQ216" i="65"/>
  <c r="AR199" i="65"/>
  <c r="AR216" i="65"/>
  <c r="V94" i="65"/>
  <c r="AQ38" i="65"/>
  <c r="U33" i="65"/>
  <c r="V47" i="65"/>
  <c r="V212" i="65"/>
  <c r="AR322" i="65"/>
  <c r="AR121" i="65"/>
  <c r="AR239" i="65"/>
  <c r="U318" i="65"/>
  <c r="U77" i="65"/>
  <c r="AP121" i="65"/>
  <c r="AS137" i="65"/>
  <c r="U232" i="65"/>
  <c r="V325" i="65"/>
  <c r="U24" i="65"/>
  <c r="AQ86" i="65"/>
  <c r="AQ292" i="65"/>
  <c r="R341" i="65"/>
  <c r="U188" i="65"/>
  <c r="V179" i="65"/>
  <c r="U117" i="65"/>
  <c r="U112" i="65"/>
  <c r="V251" i="65"/>
  <c r="U310" i="65"/>
  <c r="U264" i="65"/>
  <c r="V92" i="65"/>
  <c r="AQ252" i="65"/>
  <c r="AS65" i="65"/>
  <c r="AP108" i="65"/>
  <c r="U211" i="65"/>
  <c r="U200" i="65"/>
  <c r="V154" i="65"/>
  <c r="U315" i="65"/>
  <c r="V276" i="65"/>
  <c r="V61" i="65"/>
  <c r="V142" i="65"/>
  <c r="AQ122" i="65"/>
  <c r="AP260" i="65"/>
  <c r="U140" i="65"/>
  <c r="V112" i="65"/>
  <c r="V344" i="65"/>
  <c r="U268" i="65"/>
  <c r="AO215" i="65"/>
  <c r="V143" i="65"/>
  <c r="AS268" i="65"/>
  <c r="U107" i="65"/>
  <c r="AQ231" i="65"/>
  <c r="V256" i="65"/>
  <c r="U47" i="65"/>
  <c r="U335" i="65"/>
  <c r="U325" i="65"/>
  <c r="V279" i="65"/>
  <c r="V234" i="65"/>
  <c r="V275" i="65"/>
  <c r="V89" i="65"/>
  <c r="U125" i="65"/>
  <c r="V192" i="65"/>
  <c r="R279" i="65"/>
  <c r="U215" i="65"/>
  <c r="V292" i="65"/>
  <c r="AQ93" i="65"/>
  <c r="AQ7" i="65"/>
  <c r="AO172" i="65"/>
  <c r="U167" i="65"/>
  <c r="AO48" i="65"/>
  <c r="U62" i="65"/>
  <c r="R215" i="65"/>
  <c r="U85" i="65"/>
  <c r="AQ22" i="65"/>
  <c r="V301" i="65"/>
  <c r="AS203" i="65"/>
  <c r="AO219" i="65"/>
  <c r="U233" i="65"/>
  <c r="U65" i="65"/>
  <c r="U222" i="65"/>
  <c r="AP228" i="65"/>
  <c r="V75" i="65"/>
  <c r="AP316" i="65"/>
  <c r="V5" i="65"/>
  <c r="U333" i="65"/>
  <c r="AP299" i="65"/>
  <c r="U356" i="65"/>
  <c r="U174" i="65"/>
  <c r="U327" i="65"/>
  <c r="AO317" i="65"/>
  <c r="U185" i="65"/>
  <c r="V26" i="65"/>
  <c r="AR350" i="65"/>
  <c r="AS6" i="65"/>
  <c r="AR16" i="65"/>
  <c r="U202" i="65"/>
  <c r="R109" i="65"/>
  <c r="U158" i="65"/>
  <c r="U72" i="65"/>
  <c r="U16" i="65"/>
  <c r="V219" i="65"/>
  <c r="V237" i="65"/>
  <c r="V355" i="65"/>
  <c r="AR212" i="65"/>
  <c r="AP348" i="65"/>
  <c r="AP38" i="65"/>
  <c r="V225" i="65"/>
  <c r="AQ296" i="65"/>
  <c r="V322" i="65"/>
  <c r="V264" i="65"/>
  <c r="U9" i="65"/>
  <c r="V318" i="65"/>
  <c r="V50" i="65"/>
  <c r="AO281" i="65"/>
  <c r="V6" i="65"/>
  <c r="U150" i="65"/>
  <c r="V38" i="65"/>
  <c r="U106" i="65"/>
  <c r="V33" i="65"/>
  <c r="U31" i="65"/>
  <c r="V85" i="65"/>
  <c r="V331" i="65"/>
  <c r="R257" i="65"/>
  <c r="AR81" i="65"/>
  <c r="AQ27" i="65"/>
  <c r="U328" i="65"/>
  <c r="AS189" i="65"/>
  <c r="R338" i="65"/>
  <c r="V305" i="65"/>
  <c r="V123" i="65"/>
  <c r="AP219" i="65"/>
  <c r="V18" i="65"/>
  <c r="U175" i="65"/>
  <c r="V172" i="65"/>
  <c r="U331" i="65"/>
  <c r="R306" i="65"/>
  <c r="V252" i="65"/>
  <c r="V101" i="65"/>
  <c r="AQ84" i="65"/>
  <c r="AQ210" i="65"/>
  <c r="U39" i="65"/>
  <c r="V270" i="65"/>
  <c r="V199" i="65"/>
  <c r="AO320" i="65"/>
  <c r="V312" i="65"/>
  <c r="U241" i="65"/>
  <c r="U69" i="65"/>
  <c r="AQ240" i="65"/>
  <c r="R286" i="65"/>
  <c r="V156" i="65"/>
  <c r="AS300" i="65"/>
  <c r="V133" i="65"/>
  <c r="U271" i="65"/>
  <c r="V232" i="65"/>
  <c r="V10" i="65"/>
  <c r="AQ117" i="65"/>
  <c r="U323" i="65"/>
  <c r="V304" i="65"/>
  <c r="V187" i="65"/>
  <c r="AR148" i="65"/>
  <c r="AS5" i="65"/>
  <c r="U79" i="65"/>
  <c r="V31" i="65"/>
  <c r="R18" i="65"/>
  <c r="AP319" i="65"/>
  <c r="R346" i="65"/>
  <c r="R260" i="65"/>
  <c r="U28" i="65"/>
  <c r="R90" i="65"/>
  <c r="V200" i="65"/>
  <c r="V201" i="65"/>
  <c r="U88" i="65"/>
  <c r="AO179" i="65"/>
  <c r="V194" i="65"/>
  <c r="U214" i="65"/>
  <c r="V349" i="65"/>
  <c r="V41" i="65"/>
  <c r="U283" i="65"/>
  <c r="AO325" i="65"/>
  <c r="V13" i="65"/>
  <c r="AS238" i="65"/>
  <c r="V319" i="65"/>
  <c r="AO124" i="65"/>
  <c r="V300" i="65"/>
  <c r="U321" i="65"/>
  <c r="AO277" i="65"/>
  <c r="V203" i="65"/>
  <c r="U159" i="65"/>
  <c r="U122" i="65"/>
  <c r="U352" i="65"/>
  <c r="U207" i="65"/>
  <c r="V315" i="65"/>
  <c r="U296" i="65"/>
  <c r="U51" i="65"/>
  <c r="V25" i="65"/>
  <c r="AS125" i="65"/>
  <c r="V21" i="65"/>
  <c r="U182" i="65"/>
  <c r="AQ273" i="65"/>
  <c r="U312" i="65"/>
  <c r="U259" i="65"/>
  <c r="U136" i="65"/>
  <c r="V196" i="65"/>
  <c r="AQ134" i="65"/>
  <c r="V136" i="65"/>
  <c r="V4" i="65"/>
  <c r="V135" i="65"/>
  <c r="V250" i="65"/>
  <c r="V23" i="65"/>
  <c r="U219" i="65"/>
  <c r="V289" i="65"/>
  <c r="U103" i="65"/>
  <c r="V168" i="65"/>
  <c r="U311" i="65"/>
  <c r="V210" i="65"/>
  <c r="U93" i="65"/>
  <c r="R61" i="65"/>
  <c r="V185" i="65"/>
  <c r="V354" i="65"/>
  <c r="AP51" i="65"/>
  <c r="V19" i="65"/>
  <c r="AR274" i="65"/>
  <c r="V63" i="65"/>
  <c r="AR27" i="65"/>
  <c r="AS75" i="65"/>
  <c r="AQ44" i="65"/>
  <c r="U236" i="65"/>
  <c r="AO314" i="65"/>
  <c r="R45" i="65"/>
  <c r="U27" i="65"/>
  <c r="U220" i="65"/>
  <c r="AP229" i="65"/>
  <c r="AO78" i="65"/>
  <c r="R68" i="65"/>
  <c r="V165" i="65"/>
  <c r="U96" i="65"/>
  <c r="AO256" i="65"/>
  <c r="U110" i="65"/>
  <c r="U121" i="65"/>
  <c r="V28" i="65"/>
  <c r="V107" i="65"/>
  <c r="AQ303" i="65"/>
  <c r="U34" i="65"/>
  <c r="U280" i="65"/>
  <c r="AR191" i="65"/>
  <c r="U141" i="65"/>
  <c r="U343" i="65"/>
  <c r="U29" i="65"/>
  <c r="V257" i="65"/>
  <c r="AO241" i="65"/>
  <c r="V171" i="65"/>
  <c r="AQ259" i="65"/>
  <c r="V159" i="65"/>
  <c r="U98" i="65"/>
  <c r="R311" i="65"/>
  <c r="U286" i="65"/>
  <c r="V83" i="65"/>
  <c r="AO62" i="65"/>
  <c r="U133" i="65"/>
  <c r="AQ269" i="65"/>
  <c r="V177" i="65"/>
  <c r="AS32" i="65"/>
  <c r="R125" i="65"/>
  <c r="V278" i="65"/>
  <c r="AS318" i="65"/>
  <c r="U306" i="65"/>
  <c r="U37" i="65"/>
  <c r="U163" i="65"/>
  <c r="AO97" i="65"/>
  <c r="V235" i="65"/>
  <c r="R264" i="65"/>
  <c r="AQ111" i="65"/>
  <c r="AO173" i="65"/>
  <c r="AP345" i="65"/>
  <c r="U26" i="65"/>
  <c r="R356" i="65"/>
  <c r="U223" i="65"/>
  <c r="V69" i="65"/>
  <c r="V55" i="65"/>
  <c r="U104" i="65"/>
  <c r="AR29" i="65"/>
  <c r="AQ308" i="65"/>
  <c r="R337" i="65"/>
  <c r="U19" i="65"/>
  <c r="V35" i="65"/>
  <c r="V134" i="65"/>
  <c r="V40" i="65"/>
  <c r="V36" i="65"/>
  <c r="U287" i="65"/>
  <c r="V247" i="65"/>
  <c r="U216" i="65"/>
  <c r="U252" i="65"/>
  <c r="U57" i="65"/>
  <c r="AP104" i="65"/>
  <c r="V188" i="65"/>
  <c r="AO290" i="65"/>
  <c r="V97" i="65"/>
  <c r="V233" i="65"/>
  <c r="AS161" i="65"/>
  <c r="AS58" i="65"/>
  <c r="V268" i="65"/>
  <c r="V330" i="65"/>
  <c r="AQ217" i="65"/>
  <c r="U281" i="65"/>
  <c r="V49" i="65"/>
  <c r="AP58" i="65"/>
  <c r="U127" i="65"/>
  <c r="AP6" i="65"/>
  <c r="U337" i="65"/>
  <c r="AO322" i="65"/>
  <c r="V104" i="65"/>
  <c r="R208" i="65"/>
  <c r="AS164" i="65"/>
  <c r="AP151" i="65"/>
  <c r="U75" i="65"/>
  <c r="AQ289" i="65"/>
  <c r="AO87" i="65"/>
  <c r="U118" i="65"/>
  <c r="U144" i="65"/>
  <c r="V229" i="65"/>
  <c r="R342" i="65"/>
  <c r="AS287" i="65"/>
  <c r="U251" i="65"/>
  <c r="U282" i="65"/>
  <c r="AO56" i="65"/>
  <c r="U261" i="65"/>
  <c r="V240" i="65"/>
  <c r="AR84" i="65"/>
  <c r="AR290" i="65"/>
  <c r="AS208" i="65"/>
  <c r="V236" i="65"/>
  <c r="AQ261" i="65"/>
  <c r="AS209" i="65"/>
  <c r="V86" i="65"/>
  <c r="V223" i="65"/>
  <c r="AQ164" i="65"/>
  <c r="AQ189" i="65"/>
  <c r="V303" i="65"/>
  <c r="U196" i="65"/>
  <c r="U357" i="65"/>
  <c r="V226" i="65"/>
  <c r="AS131" i="65"/>
  <c r="U339" i="65"/>
  <c r="AP166" i="65"/>
  <c r="AS337" i="65"/>
  <c r="R202" i="65"/>
  <c r="R43" i="65"/>
  <c r="AS205" i="65"/>
  <c r="U12" i="65"/>
  <c r="R312" i="65"/>
  <c r="U363" i="65"/>
  <c r="V24" i="65"/>
  <c r="AO313" i="65"/>
  <c r="V160" i="65"/>
  <c r="AO160" i="65"/>
  <c r="V352" i="65"/>
  <c r="V265" i="65"/>
  <c r="V351" i="65"/>
  <c r="V16" i="65"/>
  <c r="U130" i="65"/>
  <c r="U275" i="65"/>
  <c r="V149" i="65"/>
  <c r="AQ235" i="65"/>
  <c r="AO347" i="65"/>
  <c r="U195" i="65"/>
  <c r="U78" i="65"/>
  <c r="AQ315" i="65"/>
  <c r="U44" i="65"/>
  <c r="R224" i="65"/>
  <c r="U209" i="65"/>
  <c r="AP318" i="65"/>
  <c r="V68" i="65"/>
  <c r="U330" i="65"/>
  <c r="AP250" i="65"/>
  <c r="V294" i="65"/>
  <c r="AS91" i="65"/>
  <c r="U279" i="65"/>
  <c r="V39" i="65"/>
  <c r="AS319" i="65"/>
  <c r="U192" i="65"/>
  <c r="V258" i="65"/>
  <c r="U213" i="65"/>
  <c r="U245" i="65"/>
  <c r="V180" i="65"/>
  <c r="AO343" i="65"/>
  <c r="AR129" i="65"/>
  <c r="V9" i="65"/>
  <c r="V153" i="65"/>
  <c r="AP126" i="65"/>
  <c r="V139" i="65"/>
  <c r="V297" i="65"/>
  <c r="U80" i="65"/>
  <c r="U292" i="65"/>
  <c r="AQ226" i="65"/>
  <c r="AS181" i="65"/>
  <c r="V272" i="65"/>
  <c r="U346" i="65"/>
  <c r="AR20" i="65"/>
  <c r="V62" i="65"/>
  <c r="V314" i="65"/>
  <c r="AS51" i="65"/>
  <c r="R296" i="65"/>
  <c r="R113" i="65"/>
  <c r="AQ168" i="65"/>
  <c r="V122" i="65"/>
  <c r="AP296" i="65"/>
  <c r="U105" i="65"/>
  <c r="V20" i="65"/>
  <c r="U156" i="65"/>
  <c r="AQ172" i="65"/>
  <c r="V32" i="65"/>
  <c r="V140" i="65"/>
  <c r="AQ236" i="65"/>
  <c r="U173" i="65"/>
  <c r="AO7" i="65"/>
  <c r="V44" i="65"/>
  <c r="V99" i="65"/>
  <c r="AS158" i="65"/>
  <c r="R50" i="65"/>
  <c r="AS348" i="65"/>
  <c r="U113" i="65"/>
  <c r="AO344" i="65"/>
  <c r="R246" i="65"/>
  <c r="AS126" i="65"/>
  <c r="R197" i="65"/>
  <c r="AP325" i="65"/>
  <c r="AS84" i="65"/>
  <c r="AR74" i="65"/>
  <c r="AS278" i="65"/>
  <c r="AP146" i="65"/>
  <c r="V230" i="65"/>
  <c r="AR117" i="65"/>
  <c r="AO275" i="65"/>
  <c r="AP255" i="65"/>
  <c r="AQ23" i="65"/>
  <c r="R135" i="65"/>
  <c r="AQ187" i="65"/>
  <c r="AR175" i="65"/>
  <c r="U334" i="65"/>
  <c r="AP285" i="65"/>
  <c r="U71" i="65"/>
  <c r="U235" i="65"/>
  <c r="AS229" i="65"/>
  <c r="U242" i="65"/>
  <c r="U128" i="65"/>
  <c r="U189" i="65"/>
  <c r="U285" i="65"/>
  <c r="AP16" i="65"/>
  <c r="AP307" i="65"/>
  <c r="U70" i="65"/>
  <c r="AR193" i="65"/>
  <c r="AS109" i="65"/>
  <c r="U203" i="65"/>
  <c r="V79" i="65"/>
  <c r="U123" i="65"/>
  <c r="AO117" i="65"/>
  <c r="R283" i="65"/>
  <c r="V243" i="65"/>
  <c r="AP125" i="65"/>
  <c r="AO107" i="65"/>
  <c r="U40" i="65"/>
  <c r="AQ278" i="65"/>
  <c r="U20" i="65"/>
  <c r="AR164" i="65"/>
  <c r="U54" i="65"/>
  <c r="U55" i="65"/>
  <c r="AO151" i="65"/>
  <c r="U23" i="65"/>
  <c r="U149" i="65"/>
  <c r="R158" i="65"/>
  <c r="AP105" i="65"/>
  <c r="U230" i="65"/>
  <c r="U258" i="65"/>
  <c r="AR351" i="65"/>
  <c r="AP124" i="65"/>
  <c r="V170" i="65"/>
  <c r="AR345" i="65"/>
  <c r="U225" i="65"/>
  <c r="AO35" i="65"/>
  <c r="U35" i="65"/>
  <c r="AR42" i="65"/>
  <c r="R207" i="65"/>
  <c r="V12" i="65"/>
  <c r="AP335" i="65"/>
  <c r="AQ205" i="65"/>
  <c r="V37" i="65"/>
  <c r="AR362" i="65"/>
  <c r="AP202" i="65"/>
  <c r="U181" i="65"/>
  <c r="R242" i="65"/>
  <c r="U270" i="65"/>
  <c r="V17" i="65"/>
  <c r="AP7" i="65"/>
  <c r="V345" i="65"/>
  <c r="U304" i="65"/>
  <c r="AS317" i="65"/>
  <c r="V241" i="65"/>
  <c r="AS123" i="65"/>
  <c r="U119" i="65"/>
  <c r="V174" i="65"/>
  <c r="V334" i="65"/>
  <c r="U148" i="65"/>
  <c r="R317" i="65"/>
  <c r="AR187" i="65"/>
  <c r="V100" i="65"/>
  <c r="U243" i="65"/>
  <c r="V42" i="65"/>
  <c r="R21" i="65"/>
  <c r="U58" i="65"/>
  <c r="AS345" i="65"/>
  <c r="U4" i="65"/>
  <c r="AS160" i="65"/>
  <c r="U38" i="65"/>
  <c r="AR232" i="65"/>
  <c r="R54" i="65"/>
  <c r="AO265" i="65"/>
  <c r="U198" i="65"/>
  <c r="AR88" i="65"/>
  <c r="R110" i="65"/>
  <c r="AQ288" i="65"/>
  <c r="R41" i="65"/>
  <c r="AP113" i="65"/>
  <c r="V271" i="65"/>
  <c r="AS170" i="65"/>
  <c r="AQ336" i="65"/>
  <c r="V158" i="65"/>
  <c r="R4" i="65"/>
  <c r="AO5" i="65"/>
  <c r="AQ355" i="65"/>
  <c r="AR140" i="65"/>
  <c r="AR327" i="65"/>
  <c r="V348" i="65"/>
  <c r="U246" i="65"/>
  <c r="AS290" i="65"/>
  <c r="U348" i="65"/>
  <c r="U267" i="65"/>
  <c r="U249" i="65"/>
  <c r="U66" i="65"/>
  <c r="AP273" i="65"/>
  <c r="U63" i="65"/>
  <c r="R75" i="65"/>
  <c r="AO225" i="65"/>
  <c r="AS201" i="65"/>
  <c r="V317" i="65"/>
  <c r="U272" i="65"/>
  <c r="AP210" i="65"/>
  <c r="R198" i="65"/>
  <c r="U300" i="65"/>
  <c r="AS279" i="65"/>
  <c r="U184" i="65"/>
  <c r="V106" i="65"/>
  <c r="AQ220" i="65"/>
  <c r="AP145" i="65"/>
  <c r="U217" i="65"/>
  <c r="V260" i="65"/>
  <c r="AP194" i="65"/>
  <c r="U294" i="65"/>
  <c r="AS200" i="65"/>
  <c r="V290" i="65"/>
  <c r="AR261" i="65"/>
  <c r="U95" i="65"/>
  <c r="V208" i="65"/>
  <c r="AR315" i="65"/>
  <c r="V129" i="65"/>
  <c r="R81" i="65"/>
  <c r="V302" i="65"/>
  <c r="U273" i="65"/>
  <c r="R108" i="65"/>
  <c r="U154" i="65"/>
  <c r="AP344" i="65"/>
  <c r="V164" i="65"/>
  <c r="U68" i="65"/>
  <c r="AP50" i="65"/>
  <c r="V173" i="65"/>
  <c r="AO318" i="65"/>
  <c r="U269" i="65"/>
  <c r="V11" i="65"/>
  <c r="AQ199" i="65"/>
  <c r="V360" i="65"/>
  <c r="V186" i="65"/>
  <c r="AR125" i="65"/>
  <c r="V326" i="65"/>
  <c r="U49" i="65"/>
  <c r="R150" i="65"/>
  <c r="U17" i="65"/>
  <c r="V58" i="65"/>
  <c r="AR313" i="65"/>
  <c r="AS50" i="65"/>
  <c r="AS48" i="65"/>
  <c r="U253" i="65"/>
  <c r="AR271" i="65"/>
  <c r="U30" i="65"/>
  <c r="R355" i="65"/>
  <c r="U61" i="65"/>
  <c r="V114" i="65"/>
  <c r="U48" i="65"/>
  <c r="AQ175" i="65"/>
  <c r="V221" i="65"/>
  <c r="AS82" i="65"/>
  <c r="AQ350" i="65"/>
  <c r="V176" i="65"/>
  <c r="U212" i="65"/>
  <c r="V308" i="65"/>
  <c r="AQ43" i="65"/>
  <c r="U164" i="65"/>
  <c r="V7" i="65"/>
  <c r="R240" i="65"/>
  <c r="U132" i="65"/>
  <c r="AO123" i="65"/>
  <c r="AR195" i="65"/>
  <c r="AR40" i="65"/>
  <c r="AO315" i="65"/>
  <c r="R56" i="65"/>
  <c r="R180" i="65"/>
  <c r="AQ344" i="65"/>
  <c r="R127" i="65"/>
  <c r="U60" i="65"/>
  <c r="AO84" i="65"/>
  <c r="AO167" i="65"/>
  <c r="AR154" i="65"/>
  <c r="AO55" i="65"/>
  <c r="U301" i="65"/>
  <c r="V138" i="65"/>
  <c r="AO169" i="65"/>
  <c r="V239" i="65"/>
  <c r="V280" i="65"/>
  <c r="V333" i="65"/>
  <c r="R79" i="65"/>
  <c r="U208" i="65"/>
  <c r="AQ363" i="65"/>
  <c r="R157" i="65"/>
  <c r="AS270" i="65"/>
  <c r="AS106" i="65"/>
  <c r="AS195" i="65"/>
  <c r="R16" i="65"/>
  <c r="R188" i="65"/>
  <c r="AO66" i="65"/>
  <c r="R205" i="65"/>
  <c r="AP177" i="65"/>
  <c r="AP97" i="65"/>
  <c r="R189" i="65"/>
  <c r="V211" i="65"/>
  <c r="V335" i="65"/>
  <c r="AR279" i="65"/>
  <c r="V34" i="65"/>
  <c r="AR243" i="65"/>
  <c r="V102" i="65"/>
  <c r="R308" i="65"/>
  <c r="AO246" i="65"/>
  <c r="V362" i="65"/>
  <c r="V222" i="65"/>
  <c r="AQ68" i="65"/>
  <c r="V320" i="65"/>
  <c r="AP322" i="65"/>
  <c r="AQ157" i="65"/>
  <c r="V45" i="65"/>
  <c r="U76" i="65"/>
  <c r="AP66" i="65"/>
  <c r="U90" i="65"/>
  <c r="V244" i="65"/>
  <c r="R287" i="65"/>
  <c r="U329" i="65"/>
  <c r="AP305" i="65"/>
  <c r="AO254" i="65"/>
  <c r="U22" i="65"/>
  <c r="R42" i="65"/>
  <c r="V346" i="65"/>
  <c r="V95" i="65"/>
  <c r="AS163" i="65"/>
  <c r="AQ120" i="65"/>
  <c r="AR165" i="65"/>
  <c r="V337" i="65"/>
  <c r="AS234" i="65"/>
  <c r="AQ82" i="65"/>
  <c r="U320" i="65"/>
  <c r="AQ360" i="65"/>
  <c r="U56" i="65"/>
  <c r="V274" i="65"/>
  <c r="V224" i="65"/>
  <c r="U170" i="65"/>
  <c r="AQ361" i="65"/>
  <c r="V342" i="65"/>
  <c r="AQ140" i="65"/>
  <c r="AS143" i="65"/>
  <c r="V65" i="65"/>
  <c r="R87" i="65"/>
  <c r="AR138" i="65"/>
  <c r="U177" i="65"/>
  <c r="U50" i="65"/>
  <c r="U124" i="65"/>
  <c r="AS255" i="65"/>
  <c r="AS242" i="65"/>
  <c r="AO236" i="65"/>
  <c r="AQ233" i="65"/>
  <c r="V357" i="65"/>
  <c r="AQ190" i="65"/>
  <c r="R31" i="65"/>
  <c r="AP342" i="65"/>
  <c r="V220" i="65"/>
  <c r="AP306" i="65"/>
  <c r="AP233" i="65"/>
  <c r="U152" i="65"/>
  <c r="V353" i="65"/>
  <c r="AO110" i="65"/>
  <c r="U18" i="65"/>
  <c r="R131" i="65"/>
  <c r="V336" i="65"/>
  <c r="AQ107" i="65"/>
  <c r="AS239" i="65"/>
  <c r="U99" i="65"/>
  <c r="V227" i="65"/>
  <c r="AR318" i="65"/>
  <c r="V127" i="65"/>
  <c r="V72" i="65"/>
  <c r="U226" i="65"/>
  <c r="AS151" i="65"/>
  <c r="AS66" i="65"/>
  <c r="R145" i="65"/>
  <c r="AR250" i="65"/>
  <c r="AS179" i="65"/>
  <c r="V184" i="65"/>
  <c r="R305" i="65"/>
  <c r="V191" i="65"/>
  <c r="V98" i="65"/>
  <c r="AO176" i="65"/>
  <c r="AO116" i="65"/>
  <c r="U176" i="65"/>
  <c r="AQ218" i="65"/>
  <c r="AR60" i="65"/>
  <c r="AS240" i="65"/>
  <c r="AS150" i="65"/>
  <c r="R64" i="65"/>
  <c r="U313" i="65"/>
  <c r="U25" i="65"/>
  <c r="AS81" i="65"/>
  <c r="AR211" i="65"/>
  <c r="AS285" i="65"/>
  <c r="R96" i="65"/>
  <c r="U74" i="65"/>
  <c r="U298" i="65"/>
  <c r="V259" i="65"/>
  <c r="V183" i="65"/>
  <c r="AR5" i="65"/>
  <c r="AS108" i="65"/>
  <c r="AP15" i="65"/>
  <c r="U231" i="65"/>
  <c r="AS177" i="65"/>
  <c r="AO243" i="65"/>
  <c r="V310" i="65"/>
  <c r="AP242" i="65"/>
  <c r="V311" i="65"/>
  <c r="R76" i="65"/>
  <c r="AS149" i="65"/>
  <c r="AO297" i="65"/>
  <c r="V147" i="65"/>
  <c r="V130" i="65"/>
  <c r="AS53" i="65"/>
  <c r="AS312" i="65"/>
  <c r="V145" i="65"/>
  <c r="AS314" i="65"/>
  <c r="V144" i="65"/>
  <c r="AQ88" i="65"/>
  <c r="AR10" i="65"/>
  <c r="V214" i="65"/>
  <c r="R124" i="65"/>
  <c r="U115" i="65"/>
  <c r="U8" i="65"/>
  <c r="AR334" i="65"/>
  <c r="AP266" i="65"/>
  <c r="U299" i="65"/>
  <c r="AS303" i="65"/>
  <c r="AS22" i="65"/>
  <c r="V261" i="65"/>
  <c r="U183" i="65"/>
  <c r="AS215" i="65"/>
  <c r="U224" i="65"/>
  <c r="U289" i="65"/>
  <c r="U354" i="65"/>
  <c r="AO171" i="65"/>
  <c r="AO42" i="65"/>
  <c r="V329" i="65"/>
  <c r="AO98" i="65"/>
  <c r="R203" i="65"/>
  <c r="R105" i="65"/>
  <c r="AS264" i="65"/>
  <c r="U151" i="65"/>
  <c r="AS198" i="65"/>
  <c r="AO209" i="65"/>
  <c r="AS16" i="65"/>
  <c r="AR324" i="65"/>
  <c r="AQ183" i="65"/>
  <c r="AR308" i="65"/>
  <c r="R348" i="65"/>
  <c r="AR80" i="65"/>
  <c r="R48" i="65"/>
  <c r="AO150" i="65"/>
  <c r="U143" i="65"/>
  <c r="AO8" i="65"/>
  <c r="V128" i="65"/>
  <c r="AO80" i="65"/>
  <c r="R52" i="65"/>
  <c r="R106" i="65"/>
  <c r="AP301" i="65"/>
  <c r="AO83" i="65"/>
  <c r="AO19" i="65"/>
  <c r="R206" i="65"/>
  <c r="AO247" i="65"/>
  <c r="R249" i="65"/>
  <c r="V287" i="65"/>
  <c r="AO340" i="65"/>
  <c r="R148" i="65"/>
  <c r="R227" i="65"/>
  <c r="V328" i="65"/>
  <c r="AR155" i="65"/>
  <c r="AO238" i="65"/>
  <c r="AQ24" i="65"/>
  <c r="AO224" i="65"/>
  <c r="R134" i="65"/>
  <c r="AO68" i="65"/>
  <c r="AQ85" i="65"/>
  <c r="V273" i="65"/>
  <c r="AS252" i="65"/>
  <c r="AS309" i="65"/>
  <c r="AP80" i="65"/>
  <c r="R163" i="65"/>
  <c r="AS52" i="65"/>
  <c r="AS63" i="65"/>
  <c r="AR214" i="65"/>
  <c r="AQ98" i="65"/>
  <c r="R95" i="65"/>
  <c r="AS327" i="65"/>
  <c r="R303" i="65"/>
  <c r="R318" i="65"/>
  <c r="AO180" i="65"/>
  <c r="AO235" i="65"/>
  <c r="AS190" i="65"/>
  <c r="AO331" i="65"/>
  <c r="R60" i="65"/>
  <c r="AQ247" i="65"/>
  <c r="AR158" i="65"/>
  <c r="AQ354" i="65"/>
  <c r="AO345" i="65"/>
  <c r="AR91" i="65"/>
  <c r="AR260" i="65"/>
  <c r="AR186" i="65"/>
  <c r="AQ194" i="65"/>
  <c r="AR101" i="65"/>
  <c r="AP40" i="65"/>
  <c r="AS110" i="65"/>
  <c r="R336" i="65"/>
  <c r="R9" i="65"/>
  <c r="AS102" i="65"/>
  <c r="AS30" i="65"/>
  <c r="AO205" i="65"/>
  <c r="AR126" i="65"/>
  <c r="AP267" i="65"/>
  <c r="R358" i="65"/>
  <c r="AO204" i="65"/>
  <c r="AQ316" i="65"/>
  <c r="V117" i="65"/>
  <c r="AR273" i="65"/>
  <c r="U46" i="65"/>
  <c r="V197" i="65"/>
  <c r="AQ212" i="65"/>
  <c r="AQ232" i="65"/>
  <c r="U53" i="65"/>
  <c r="AP205" i="65"/>
  <c r="U237" i="65"/>
  <c r="AP150" i="65"/>
  <c r="V14" i="65"/>
  <c r="AR328" i="65"/>
  <c r="V181" i="65"/>
  <c r="AP170" i="65"/>
  <c r="U134" i="65"/>
  <c r="AQ264" i="65"/>
  <c r="AS25" i="65"/>
  <c r="U295" i="65"/>
  <c r="AS154" i="65"/>
  <c r="U250" i="65"/>
  <c r="U204" i="65"/>
  <c r="AR255" i="65"/>
  <c r="AS336" i="65"/>
  <c r="AQ28" i="65"/>
  <c r="U221" i="65"/>
  <c r="U254" i="65"/>
  <c r="R7" i="65"/>
  <c r="AO217" i="65"/>
  <c r="R85" i="65"/>
  <c r="V90" i="65"/>
  <c r="AQ53" i="65"/>
  <c r="U277" i="65"/>
  <c r="AP49" i="65"/>
  <c r="AP332" i="65"/>
  <c r="V350" i="65"/>
  <c r="AR18" i="65"/>
  <c r="AP48" i="65"/>
  <c r="R139" i="65"/>
  <c r="U332" i="65"/>
  <c r="AS329" i="65"/>
  <c r="AQ245" i="65"/>
  <c r="R17" i="65"/>
  <c r="R300" i="65"/>
  <c r="U6" i="65"/>
  <c r="AO170" i="65"/>
  <c r="AO294" i="65"/>
  <c r="R278" i="65"/>
  <c r="V103" i="65"/>
  <c r="AR76" i="65"/>
  <c r="R280" i="65"/>
  <c r="AP257" i="65"/>
  <c r="AS80" i="65"/>
  <c r="AS342" i="65"/>
  <c r="R223" i="65"/>
  <c r="R243" i="65"/>
  <c r="AQ105" i="65"/>
  <c r="AP138" i="65"/>
  <c r="AP286" i="65"/>
  <c r="U290" i="65"/>
  <c r="R137" i="65"/>
  <c r="V74" i="65"/>
  <c r="AQ90" i="65"/>
  <c r="AS95" i="65"/>
  <c r="AS304" i="65"/>
  <c r="AR61" i="65"/>
  <c r="AS217" i="65"/>
  <c r="AO46" i="65"/>
  <c r="R170" i="65"/>
  <c r="R179" i="65"/>
  <c r="AO153" i="65"/>
  <c r="AQ47" i="65"/>
  <c r="AR21" i="65"/>
  <c r="U309" i="65"/>
  <c r="R15" i="65"/>
  <c r="AP17" i="65"/>
  <c r="V249" i="65"/>
  <c r="AS253" i="65"/>
  <c r="AO286" i="65"/>
  <c r="AS64" i="65"/>
  <c r="AQ184" i="65"/>
  <c r="AR64" i="65"/>
  <c r="AS182" i="65"/>
  <c r="AO357" i="65"/>
  <c r="AS346" i="65"/>
  <c r="AO30" i="65"/>
  <c r="AQ357" i="65"/>
  <c r="AP196" i="65"/>
  <c r="AR35" i="65"/>
  <c r="R143" i="65"/>
  <c r="AP302" i="65"/>
  <c r="AP238" i="65"/>
  <c r="AQ353" i="65"/>
  <c r="AP327" i="65"/>
  <c r="AQ25" i="65"/>
  <c r="AO36" i="65"/>
  <c r="AP252" i="65"/>
  <c r="AQ21" i="65"/>
  <c r="AP112" i="65"/>
  <c r="AQ286" i="65"/>
  <c r="AP103" i="65"/>
  <c r="AS132" i="65"/>
  <c r="AO168" i="65"/>
  <c r="R136" i="65"/>
  <c r="AP36" i="65"/>
  <c r="AS286" i="65"/>
  <c r="AO268" i="65"/>
  <c r="AO24" i="65"/>
  <c r="AS111" i="65"/>
  <c r="AP357" i="65"/>
  <c r="AR157" i="65"/>
  <c r="U67" i="65"/>
  <c r="U265" i="65"/>
  <c r="AP183" i="65"/>
  <c r="V359" i="65"/>
  <c r="AS224" i="65"/>
  <c r="V182" i="65"/>
  <c r="V269" i="65"/>
  <c r="AO213" i="65"/>
  <c r="AS7" i="65"/>
  <c r="AP198" i="65"/>
  <c r="U45" i="65"/>
  <c r="R282" i="65"/>
  <c r="V190" i="65"/>
  <c r="V110" i="65"/>
  <c r="AR300" i="65"/>
  <c r="U179" i="65"/>
  <c r="R271" i="65"/>
  <c r="AO194" i="65"/>
  <c r="AO227" i="65"/>
  <c r="AP35" i="65"/>
  <c r="R314" i="65"/>
  <c r="AP350" i="65"/>
  <c r="V113" i="65"/>
  <c r="V202" i="65"/>
  <c r="V70" i="65"/>
  <c r="R247" i="65"/>
  <c r="AR107" i="65"/>
  <c r="AS276" i="65"/>
  <c r="U341" i="65"/>
  <c r="V146" i="65"/>
  <c r="AS194" i="65"/>
  <c r="V246" i="65"/>
  <c r="AS293" i="65"/>
  <c r="AQ221" i="65"/>
  <c r="U206" i="65"/>
  <c r="AP328" i="65"/>
  <c r="V80" i="65"/>
  <c r="U276" i="65"/>
  <c r="U355" i="65"/>
  <c r="AP303" i="65"/>
  <c r="V291" i="65"/>
  <c r="U59" i="65"/>
  <c r="U229" i="65"/>
  <c r="R183" i="65"/>
  <c r="AQ255" i="65"/>
  <c r="R261" i="65"/>
  <c r="AP248" i="65"/>
  <c r="R165" i="65"/>
  <c r="AO342" i="65"/>
  <c r="U319" i="65"/>
  <c r="U260" i="65"/>
  <c r="AQ151" i="65"/>
  <c r="AP87" i="65"/>
  <c r="AO141" i="65"/>
  <c r="V120" i="65"/>
  <c r="V29" i="65"/>
  <c r="AS352" i="65"/>
  <c r="AO260" i="65"/>
  <c r="R304" i="65"/>
  <c r="AS85" i="65"/>
  <c r="AP89" i="65"/>
  <c r="AP168" i="65"/>
  <c r="AS78" i="65"/>
  <c r="AS233" i="65"/>
  <c r="AR55" i="65"/>
  <c r="V356" i="65"/>
  <c r="U186" i="65"/>
  <c r="AR176" i="65"/>
  <c r="V150" i="65"/>
  <c r="AO6" i="65"/>
  <c r="AR167" i="65"/>
  <c r="AP184" i="65"/>
  <c r="AR72" i="65"/>
  <c r="AO65" i="65"/>
  <c r="AP355" i="65"/>
  <c r="AR224" i="65"/>
  <c r="V286" i="65"/>
  <c r="AR109" i="65"/>
  <c r="AP24" i="65"/>
  <c r="AP277" i="65"/>
  <c r="AS197" i="65"/>
  <c r="AQ319" i="65"/>
  <c r="AQ80" i="65"/>
  <c r="AQ72" i="65"/>
  <c r="R193" i="65"/>
  <c r="AR359" i="65"/>
  <c r="AP182" i="65"/>
  <c r="U199" i="65"/>
  <c r="AP236" i="65"/>
  <c r="AS295" i="65"/>
  <c r="AQ74" i="65"/>
  <c r="R172" i="65"/>
  <c r="AQ337" i="65"/>
  <c r="R69" i="65"/>
  <c r="AQ291" i="65"/>
  <c r="R38" i="65"/>
  <c r="AP136" i="65"/>
  <c r="AQ118" i="65"/>
  <c r="AR43" i="65"/>
  <c r="AP297" i="65"/>
  <c r="AP43" i="65"/>
  <c r="AO211" i="65"/>
  <c r="AS282" i="65"/>
  <c r="AR330" i="65"/>
  <c r="AQ312" i="65"/>
  <c r="AQ17" i="65"/>
  <c r="R151" i="65"/>
  <c r="AR136" i="65"/>
  <c r="AO143" i="65"/>
  <c r="AR123" i="65"/>
  <c r="AS174" i="65"/>
  <c r="AR73" i="65"/>
  <c r="AR295" i="65"/>
  <c r="AP140" i="65"/>
  <c r="AQ200" i="65"/>
  <c r="AO94" i="65"/>
  <c r="AQ77" i="65"/>
  <c r="AR237" i="65"/>
  <c r="AQ268" i="65"/>
  <c r="AO201" i="65"/>
  <c r="V204" i="65"/>
  <c r="V323" i="65"/>
  <c r="AP361" i="65"/>
  <c r="R262" i="65"/>
  <c r="AR49" i="65"/>
  <c r="V293" i="65"/>
  <c r="AQ342" i="65"/>
  <c r="U322" i="65"/>
  <c r="U248" i="65"/>
  <c r="AP107" i="65"/>
  <c r="U162" i="65"/>
  <c r="V361" i="65"/>
  <c r="AO177" i="65"/>
  <c r="AR11" i="65"/>
  <c r="AR283" i="65"/>
  <c r="U297" i="65"/>
  <c r="AP90" i="65"/>
  <c r="V254" i="65"/>
  <c r="U13" i="65"/>
  <c r="AR39" i="65"/>
  <c r="AO261" i="65"/>
  <c r="AP190" i="65"/>
  <c r="AS199" i="65"/>
  <c r="AP176" i="65"/>
  <c r="V51" i="65"/>
  <c r="U114" i="65"/>
  <c r="AQ229" i="65"/>
  <c r="U111" i="65"/>
  <c r="U308" i="65"/>
  <c r="V215" i="65"/>
  <c r="AO216" i="65"/>
  <c r="R66" i="65"/>
  <c r="AR152" i="65"/>
  <c r="AR86" i="65"/>
  <c r="AR245" i="65"/>
  <c r="V338" i="65"/>
  <c r="AS291" i="65"/>
  <c r="V340" i="65"/>
  <c r="U109" i="65"/>
  <c r="V43" i="65"/>
  <c r="AP268" i="65"/>
  <c r="AR249" i="65"/>
  <c r="U178" i="65"/>
  <c r="AO186" i="65"/>
  <c r="V343" i="65"/>
  <c r="V347" i="65"/>
  <c r="AP46" i="65"/>
  <c r="AQ209" i="65"/>
  <c r="AO202" i="65"/>
  <c r="AP165" i="65"/>
  <c r="AO354" i="65"/>
  <c r="AS225" i="65"/>
  <c r="AR354" i="65"/>
  <c r="R62" i="65"/>
  <c r="AS212" i="65"/>
  <c r="U278" i="65"/>
  <c r="U359" i="65"/>
  <c r="U89" i="65"/>
  <c r="AP158" i="65"/>
  <c r="AS103" i="65"/>
  <c r="AP61" i="65"/>
  <c r="R83" i="65"/>
  <c r="AP75" i="65"/>
  <c r="AP324" i="65"/>
  <c r="U340" i="65"/>
  <c r="AS266" i="65"/>
  <c r="AR96" i="65"/>
  <c r="AQ349" i="65"/>
  <c r="AS59" i="65"/>
  <c r="AO255" i="65"/>
  <c r="AR254" i="65"/>
  <c r="V125" i="65"/>
  <c r="AR284" i="65"/>
  <c r="R363" i="65"/>
  <c r="AP272" i="65"/>
  <c r="V189" i="65"/>
  <c r="AO348" i="65"/>
  <c r="AP181" i="65"/>
  <c r="AR291" i="65"/>
  <c r="AQ282" i="65"/>
  <c r="AR52" i="65"/>
  <c r="AO362" i="65"/>
  <c r="R12" i="65"/>
  <c r="AQ9" i="65"/>
  <c r="AQ13" i="65"/>
  <c r="R138" i="65"/>
  <c r="AP338" i="65"/>
  <c r="AR189" i="65"/>
  <c r="AR197" i="65"/>
  <c r="AQ92" i="65"/>
  <c r="R331" i="65"/>
  <c r="AQ14" i="65"/>
  <c r="AQ99" i="65"/>
  <c r="AO332" i="65"/>
  <c r="AS172" i="65"/>
  <c r="AO251" i="65"/>
  <c r="AR22" i="65"/>
  <c r="AR8" i="65"/>
  <c r="AR110" i="65"/>
  <c r="AS265" i="65"/>
  <c r="AO304" i="65"/>
  <c r="AR293" i="65"/>
  <c r="AO288" i="65"/>
  <c r="AP132" i="65"/>
  <c r="AS129" i="65"/>
  <c r="AQ317" i="65"/>
  <c r="R155" i="65"/>
  <c r="AQ179" i="65"/>
  <c r="AR289" i="65"/>
  <c r="AO192" i="65"/>
  <c r="V57" i="65"/>
  <c r="AR82" i="65"/>
  <c r="AS228" i="65"/>
  <c r="AO32" i="65"/>
  <c r="AR182" i="65"/>
  <c r="AS60" i="65"/>
  <c r="AP224" i="65"/>
  <c r="AO70" i="65"/>
  <c r="AO51" i="65"/>
  <c r="AR344" i="65"/>
  <c r="AQ277" i="65"/>
  <c r="AQ167" i="65"/>
  <c r="AR363" i="65"/>
  <c r="AQ31" i="65"/>
  <c r="AP354" i="65"/>
  <c r="R29" i="65"/>
  <c r="AR294" i="65"/>
  <c r="AQ136" i="65"/>
  <c r="R274" i="65"/>
  <c r="AS147" i="65"/>
  <c r="R221" i="65"/>
  <c r="AP192" i="65"/>
  <c r="AO146" i="65"/>
  <c r="AS69" i="65"/>
  <c r="AP215" i="65"/>
  <c r="AP41" i="65"/>
  <c r="AR124" i="65"/>
  <c r="AS335" i="65"/>
  <c r="AO73" i="65"/>
  <c r="AR238" i="65"/>
  <c r="AP310" i="65"/>
  <c r="U166" i="65"/>
  <c r="U171" i="65"/>
  <c r="AP98" i="65"/>
  <c r="U247" i="65"/>
  <c r="AP330" i="65"/>
  <c r="AS184" i="65"/>
  <c r="AQ324" i="65"/>
  <c r="V341" i="65"/>
  <c r="AQ262" i="65"/>
  <c r="AO137" i="65"/>
  <c r="AQ214" i="65"/>
  <c r="U161" i="65"/>
  <c r="U42" i="65"/>
  <c r="R152" i="65"/>
  <c r="U218" i="65"/>
  <c r="AP343" i="65"/>
  <c r="U349" i="65"/>
  <c r="U120" i="65"/>
  <c r="AR316" i="65"/>
  <c r="U7" i="65"/>
  <c r="AO161" i="65"/>
  <c r="AP129" i="65"/>
  <c r="AO135" i="65"/>
  <c r="U14" i="65"/>
  <c r="AR174" i="65"/>
  <c r="U262" i="65"/>
  <c r="V245" i="65"/>
  <c r="AQ76" i="65"/>
  <c r="R63" i="65"/>
  <c r="R212" i="65"/>
  <c r="R146" i="65"/>
  <c r="R130" i="65"/>
  <c r="AO359" i="65"/>
  <c r="AO25" i="65"/>
  <c r="R102" i="65"/>
  <c r="AQ173" i="65"/>
  <c r="AQ320" i="65"/>
  <c r="AS232" i="65"/>
  <c r="U187" i="65"/>
  <c r="U274" i="65"/>
  <c r="AQ228" i="65"/>
  <c r="AP28" i="65"/>
  <c r="V116" i="65"/>
  <c r="U345" i="65"/>
  <c r="R70" i="65"/>
  <c r="R8" i="65"/>
  <c r="AQ51" i="65"/>
  <c r="AR286" i="65"/>
  <c r="AQ293" i="65"/>
  <c r="AS104" i="65"/>
  <c r="AS28" i="65"/>
  <c r="R59" i="65"/>
  <c r="AS187" i="65"/>
  <c r="AR218" i="65"/>
  <c r="V76" i="65"/>
  <c r="AO319" i="65"/>
  <c r="AS191" i="65"/>
  <c r="V216" i="65"/>
  <c r="AP225" i="65"/>
  <c r="AP240" i="65"/>
  <c r="AP188" i="65"/>
  <c r="AO152" i="65"/>
  <c r="AP179" i="65"/>
  <c r="AS333" i="65"/>
  <c r="R88" i="65"/>
  <c r="V231" i="65"/>
  <c r="AQ78" i="65"/>
  <c r="AP155" i="65"/>
  <c r="R324" i="65"/>
  <c r="AP321" i="65"/>
  <c r="AO96" i="65"/>
  <c r="U344" i="65"/>
  <c r="AO127" i="65"/>
  <c r="AO199" i="65"/>
  <c r="AQ169" i="65"/>
  <c r="AO154" i="65"/>
  <c r="AQ266" i="65"/>
  <c r="AO272" i="65"/>
  <c r="AR67" i="65"/>
  <c r="R354" i="65"/>
  <c r="AP195" i="65"/>
  <c r="AO284" i="65"/>
  <c r="AR56" i="65"/>
  <c r="AS112" i="65"/>
  <c r="AP71" i="65"/>
  <c r="AO131" i="65"/>
  <c r="AQ96" i="65"/>
  <c r="R40" i="65"/>
  <c r="AS8" i="65"/>
  <c r="AO140" i="65"/>
  <c r="AR159" i="65"/>
  <c r="AQ133" i="65"/>
  <c r="AR282" i="65"/>
  <c r="AS323" i="65"/>
  <c r="AP313" i="65"/>
  <c r="AO61" i="65"/>
  <c r="AS316" i="65"/>
  <c r="AR314" i="65"/>
  <c r="AQ12" i="65"/>
  <c r="AQ204" i="65"/>
  <c r="AR116" i="65"/>
  <c r="AS118" i="65"/>
  <c r="AR306" i="65"/>
  <c r="AP186" i="65"/>
  <c r="AP69" i="65"/>
  <c r="V193" i="65"/>
  <c r="V332" i="65"/>
  <c r="AR112" i="65"/>
  <c r="AS294" i="65"/>
  <c r="AR178" i="65"/>
  <c r="AP77" i="65"/>
  <c r="R46" i="65"/>
  <c r="AO222" i="65"/>
  <c r="V54" i="65"/>
  <c r="U342" i="65"/>
  <c r="AP100" i="65"/>
  <c r="AR320" i="65"/>
  <c r="AS120" i="65"/>
  <c r="AQ125" i="65"/>
  <c r="U190" i="65"/>
  <c r="V169" i="65"/>
  <c r="R174" i="65"/>
  <c r="V46" i="65"/>
  <c r="AO334" i="65"/>
  <c r="AP62" i="65"/>
  <c r="AR311" i="65"/>
  <c r="AP254" i="65"/>
  <c r="AQ143" i="65"/>
  <c r="AR139" i="65"/>
  <c r="R104" i="65"/>
  <c r="R132" i="65"/>
  <c r="R297" i="65"/>
  <c r="R5" i="65"/>
  <c r="AP241" i="65"/>
  <c r="AR220" i="65"/>
  <c r="R167" i="65"/>
  <c r="AR217" i="65"/>
  <c r="AQ60" i="65"/>
  <c r="AQ253" i="65"/>
  <c r="AS280" i="65"/>
  <c r="R252" i="65"/>
  <c r="AO250" i="65"/>
  <c r="AS145" i="65"/>
  <c r="AS139" i="65"/>
  <c r="AS96" i="65"/>
  <c r="AP340" i="65"/>
  <c r="AR135" i="65"/>
  <c r="AR57" i="65"/>
  <c r="AO300" i="65"/>
  <c r="AQ141" i="65"/>
  <c r="AO175" i="65"/>
  <c r="AS107" i="65"/>
  <c r="AS326" i="65"/>
  <c r="AS178" i="65"/>
  <c r="AR209" i="65"/>
  <c r="AR233" i="65"/>
  <c r="AR78" i="65"/>
  <c r="AQ67" i="65"/>
  <c r="R328" i="65"/>
  <c r="AR343" i="65"/>
  <c r="R281" i="65"/>
  <c r="R133" i="65"/>
  <c r="AS356" i="65"/>
  <c r="AO262" i="65"/>
  <c r="AR122" i="65"/>
  <c r="AR161" i="65"/>
  <c r="AR223" i="65"/>
  <c r="AO181" i="65"/>
  <c r="AR169" i="65"/>
  <c r="AS124" i="65"/>
  <c r="AO28" i="65"/>
  <c r="AS26" i="65"/>
  <c r="R84" i="65"/>
  <c r="AR194" i="65"/>
  <c r="AR83" i="65"/>
  <c r="AP42" i="65"/>
  <c r="AO196" i="65"/>
  <c r="AQ119" i="65"/>
  <c r="AP157" i="65"/>
  <c r="AP258" i="65"/>
  <c r="R103" i="65"/>
  <c r="R196" i="65"/>
  <c r="AR215" i="65"/>
  <c r="AQ165" i="65"/>
  <c r="AR77" i="65"/>
  <c r="AR256" i="65"/>
  <c r="R357" i="65"/>
  <c r="AP234" i="65"/>
  <c r="AP323" i="65"/>
  <c r="AO149" i="65"/>
  <c r="R298" i="65"/>
  <c r="R313" i="65"/>
  <c r="AP31" i="65"/>
  <c r="AS269" i="65"/>
  <c r="AR347" i="65"/>
  <c r="AQ307" i="65"/>
  <c r="AQ55" i="65"/>
  <c r="AR205" i="65"/>
  <c r="AR204" i="65"/>
  <c r="AP291" i="65"/>
  <c r="AP10" i="65"/>
  <c r="AQ135" i="65"/>
  <c r="AP133" i="65"/>
  <c r="R10" i="65"/>
  <c r="AR340" i="65"/>
  <c r="AS284" i="65"/>
  <c r="AQ11" i="65"/>
  <c r="AQ329" i="65"/>
  <c r="AS90" i="65"/>
  <c r="R126" i="65"/>
  <c r="AQ206" i="65"/>
  <c r="AP270" i="65"/>
  <c r="AP70" i="65"/>
  <c r="AP67" i="65"/>
  <c r="AP25" i="65"/>
  <c r="AO90" i="65"/>
  <c r="AS44" i="65"/>
  <c r="AQ322" i="65"/>
  <c r="AP282" i="65"/>
  <c r="AP171" i="65"/>
  <c r="AR95" i="65"/>
  <c r="AR26" i="65"/>
  <c r="R316" i="65"/>
  <c r="AQ48" i="65"/>
  <c r="AO47" i="65"/>
  <c r="AR31" i="65"/>
  <c r="AO12" i="65"/>
  <c r="AR276" i="65"/>
  <c r="AQ37" i="65"/>
  <c r="AS168" i="65"/>
  <c r="AP39" i="65"/>
  <c r="R258" i="65"/>
  <c r="V283" i="65"/>
  <c r="AQ335" i="65"/>
  <c r="AR100" i="65"/>
  <c r="AO218" i="65"/>
  <c r="AP152" i="65"/>
  <c r="R339" i="65"/>
  <c r="AQ267" i="65"/>
  <c r="AO232" i="65"/>
  <c r="AS328" i="65"/>
  <c r="AQ325" i="65"/>
  <c r="AP122" i="65"/>
  <c r="AO353" i="65"/>
  <c r="AS43" i="65"/>
  <c r="AP293" i="65"/>
  <c r="V59" i="65"/>
  <c r="AR184" i="65"/>
  <c r="AS305" i="65"/>
  <c r="AS267" i="65"/>
  <c r="AO207" i="65"/>
  <c r="AR115" i="65"/>
  <c r="AP294" i="65"/>
  <c r="AS353" i="65"/>
  <c r="AR132" i="65"/>
  <c r="AP115" i="65"/>
  <c r="U361" i="65"/>
  <c r="U165" i="65"/>
  <c r="V48" i="65"/>
  <c r="AP189" i="65"/>
  <c r="R119" i="65"/>
  <c r="AO126" i="65"/>
  <c r="AP11" i="65"/>
  <c r="V309" i="65"/>
  <c r="U201" i="65"/>
  <c r="AS254" i="65"/>
  <c r="AP211" i="65"/>
  <c r="AQ75" i="65"/>
  <c r="AR71" i="65"/>
  <c r="AS230" i="65"/>
  <c r="AP47" i="65"/>
  <c r="AP79" i="65"/>
  <c r="V175" i="65"/>
  <c r="AR33" i="65"/>
  <c r="V316" i="65"/>
  <c r="V124" i="65"/>
  <c r="AP5" i="65"/>
  <c r="AP153" i="65"/>
  <c r="AR207" i="65"/>
  <c r="R111" i="65"/>
  <c r="AR234" i="65"/>
  <c r="AQ195" i="65"/>
  <c r="AQ121" i="65"/>
  <c r="AS263" i="65"/>
  <c r="AO164" i="65"/>
  <c r="AQ298" i="65"/>
  <c r="R72" i="65"/>
  <c r="AP295" i="65"/>
  <c r="AO321" i="65"/>
  <c r="AP76" i="65"/>
  <c r="AO248" i="65"/>
  <c r="AQ249" i="65"/>
  <c r="AP12" i="65"/>
  <c r="AR156" i="65"/>
  <c r="AO278" i="65"/>
  <c r="AO310" i="65"/>
  <c r="R13" i="65"/>
  <c r="R214" i="65"/>
  <c r="R266" i="65"/>
  <c r="AR183" i="65"/>
  <c r="R319" i="65"/>
  <c r="AS311" i="65"/>
  <c r="AS176" i="65"/>
  <c r="AS167" i="65"/>
  <c r="R216" i="65"/>
  <c r="AP213" i="65"/>
  <c r="R98" i="65"/>
  <c r="AS360" i="65"/>
  <c r="AP337" i="65"/>
  <c r="AS202" i="65"/>
  <c r="AQ290" i="65"/>
  <c r="U160" i="65"/>
  <c r="AQ323" i="65"/>
  <c r="R259" i="65"/>
  <c r="AP276" i="65"/>
  <c r="AP92" i="65"/>
  <c r="AQ321" i="65"/>
  <c r="R6" i="65"/>
  <c r="R204" i="65"/>
  <c r="AP141" i="65"/>
  <c r="AR32" i="65"/>
  <c r="AR63" i="65"/>
  <c r="U41" i="65"/>
  <c r="AP212" i="65"/>
  <c r="AQ326" i="65"/>
  <c r="AQ160" i="65"/>
  <c r="AR296" i="65"/>
  <c r="AP120" i="65"/>
  <c r="AO29" i="65"/>
  <c r="AS99" i="65"/>
  <c r="R347" i="65"/>
  <c r="AO234" i="65"/>
  <c r="AS306" i="65"/>
  <c r="R241" i="65"/>
  <c r="AP317" i="65"/>
  <c r="AR28" i="65"/>
  <c r="AQ106" i="65"/>
  <c r="AP101" i="65"/>
  <c r="AP33" i="65"/>
  <c r="AR106" i="65"/>
  <c r="AO306" i="65"/>
  <c r="AR180" i="65"/>
  <c r="AS24" i="65"/>
  <c r="AO223" i="65"/>
  <c r="AR219" i="65"/>
  <c r="AO273" i="65"/>
  <c r="AO112" i="65"/>
  <c r="AQ36" i="65"/>
  <c r="AO147" i="65"/>
  <c r="AQ330" i="65"/>
  <c r="AR118" i="65"/>
  <c r="R191" i="65"/>
  <c r="AR253" i="65"/>
  <c r="R120" i="65"/>
  <c r="AO142" i="65"/>
  <c r="AS173" i="65"/>
  <c r="AR44" i="65"/>
  <c r="AP290" i="65"/>
  <c r="AQ193" i="65"/>
  <c r="AQ310" i="65"/>
  <c r="AS298" i="65"/>
  <c r="AO257" i="65"/>
  <c r="AS76" i="65"/>
  <c r="AO139" i="65"/>
  <c r="AR181" i="65"/>
  <c r="AS93" i="65"/>
  <c r="AR288" i="65"/>
  <c r="AR361" i="65"/>
  <c r="R194" i="65"/>
  <c r="AO136" i="65"/>
  <c r="AP360" i="65"/>
  <c r="AQ246" i="65"/>
  <c r="AO360" i="65"/>
  <c r="AS128" i="65"/>
  <c r="AO259" i="65"/>
  <c r="AR94" i="65"/>
  <c r="AO178" i="65"/>
  <c r="AP253" i="65"/>
  <c r="AR312" i="65"/>
  <c r="AO237" i="65"/>
  <c r="AS340" i="65"/>
  <c r="R353" i="65"/>
  <c r="AR104" i="65"/>
  <c r="U138" i="65"/>
  <c r="V162" i="65"/>
  <c r="R175" i="65"/>
  <c r="U193" i="65"/>
  <c r="AO16" i="65"/>
  <c r="R329" i="65"/>
  <c r="AS236" i="65"/>
  <c r="R142" i="65"/>
  <c r="AP137" i="65"/>
  <c r="AQ124" i="65"/>
  <c r="AQ238" i="65"/>
  <c r="R161" i="65"/>
  <c r="AP245" i="65"/>
  <c r="V96" i="65"/>
  <c r="AR360" i="65"/>
  <c r="V131" i="65"/>
  <c r="U302" i="65"/>
  <c r="AQ41" i="65"/>
  <c r="AP206" i="65"/>
  <c r="AS299" i="65"/>
  <c r="AR200" i="65"/>
  <c r="AS361" i="65"/>
  <c r="AO210" i="65"/>
  <c r="AO49" i="65"/>
  <c r="R89" i="65"/>
  <c r="V281" i="65"/>
  <c r="AO266" i="65"/>
  <c r="AQ156" i="65"/>
  <c r="AS357" i="65"/>
  <c r="R210" i="65"/>
  <c r="AP298" i="65"/>
  <c r="R100" i="65"/>
  <c r="R147" i="65"/>
  <c r="AS94" i="65"/>
  <c r="AO289" i="65"/>
  <c r="AS332" i="65"/>
  <c r="R299" i="65"/>
  <c r="AR228" i="65"/>
  <c r="AR79" i="65"/>
  <c r="AQ224" i="65"/>
  <c r="AS171" i="65"/>
  <c r="AS222" i="65"/>
  <c r="AQ150" i="65"/>
  <c r="AQ203" i="65"/>
  <c r="AQ333" i="65"/>
  <c r="AO79" i="65"/>
  <c r="AQ63" i="65"/>
  <c r="AQ198" i="65"/>
  <c r="AO190" i="65"/>
  <c r="AR307" i="65"/>
  <c r="AR299" i="65"/>
  <c r="AQ32" i="65"/>
  <c r="AP110" i="65"/>
  <c r="AQ265" i="65"/>
  <c r="R184" i="65"/>
  <c r="AP160" i="65"/>
  <c r="AS257" i="65"/>
  <c r="AR58" i="65"/>
  <c r="AP143" i="65"/>
  <c r="AQ26" i="65"/>
  <c r="AR267" i="65"/>
  <c r="AP59" i="65"/>
  <c r="AP118" i="65"/>
  <c r="AR342" i="65"/>
  <c r="R272" i="65"/>
  <c r="AP239" i="65"/>
  <c r="AP311" i="65"/>
  <c r="AO100" i="65"/>
  <c r="AP216" i="65"/>
  <c r="AQ313" i="65"/>
  <c r="AQ186" i="65"/>
  <c r="AO316" i="65"/>
  <c r="AS251" i="65"/>
  <c r="AR131" i="65"/>
  <c r="AO195" i="65"/>
  <c r="R182" i="65"/>
  <c r="AO311" i="65"/>
  <c r="AS260" i="65"/>
  <c r="AQ64" i="65"/>
  <c r="AR206" i="65"/>
  <c r="AO197" i="65"/>
  <c r="AS218" i="65"/>
  <c r="AO191" i="65"/>
  <c r="AR236" i="65"/>
  <c r="AR221" i="65"/>
  <c r="R166" i="65"/>
  <c r="AS324" i="65"/>
  <c r="AP289" i="65"/>
  <c r="AO103" i="65"/>
  <c r="AS68" i="65"/>
  <c r="AO229" i="65"/>
  <c r="AR302" i="65"/>
  <c r="AO99" i="65"/>
  <c r="AS315" i="65"/>
  <c r="AR102" i="65"/>
  <c r="AP148" i="65"/>
  <c r="AP174" i="65"/>
  <c r="AS216" i="65"/>
  <c r="AQ314" i="65"/>
  <c r="AO106" i="65"/>
  <c r="AR34" i="65"/>
  <c r="AP21" i="65"/>
  <c r="R251" i="65"/>
  <c r="AS320" i="65"/>
  <c r="AP275" i="65"/>
  <c r="AS330" i="65"/>
  <c r="AR137" i="65"/>
  <c r="AQ242" i="65"/>
  <c r="AO129" i="65"/>
  <c r="AO81" i="65"/>
  <c r="AR146" i="65"/>
  <c r="AR309" i="65"/>
  <c r="R343" i="65"/>
  <c r="AP214" i="65"/>
  <c r="AQ112" i="65"/>
  <c r="AO38" i="65"/>
  <c r="AP197" i="65"/>
  <c r="R256" i="65"/>
  <c r="AS243" i="65"/>
  <c r="AR305" i="65"/>
  <c r="AS74" i="65"/>
  <c r="AQ152" i="65"/>
  <c r="AO242" i="65"/>
  <c r="AR30" i="65"/>
  <c r="R321" i="65"/>
  <c r="AO174" i="65"/>
  <c r="AP191" i="65"/>
  <c r="AQ163" i="65"/>
  <c r="AS138" i="65"/>
  <c r="R35" i="65"/>
  <c r="AQ222" i="65"/>
  <c r="AR153" i="65"/>
  <c r="AS247" i="65"/>
  <c r="AP329" i="65"/>
  <c r="AR355" i="65"/>
  <c r="AO166" i="65"/>
  <c r="AP304" i="65"/>
  <c r="R159" i="65"/>
  <c r="AS141" i="65"/>
  <c r="AQ62" i="65"/>
  <c r="AP274" i="65"/>
  <c r="AR15" i="65"/>
  <c r="V299" i="65"/>
  <c r="V228" i="65"/>
  <c r="AP284" i="65"/>
  <c r="AR133" i="65"/>
  <c r="AQ116" i="65"/>
  <c r="AO305" i="65"/>
  <c r="AO60" i="65"/>
  <c r="AO264" i="65"/>
  <c r="AO58" i="65"/>
  <c r="AQ191" i="65"/>
  <c r="U210" i="65"/>
  <c r="AO233" i="65"/>
  <c r="AQ178" i="65"/>
  <c r="AR281" i="65"/>
  <c r="AR317" i="65"/>
  <c r="R236" i="65"/>
  <c r="R107" i="65"/>
  <c r="AQ137" i="65"/>
  <c r="R310" i="65"/>
  <c r="R11" i="65"/>
  <c r="AQ73" i="65"/>
  <c r="AO188" i="65"/>
  <c r="U142" i="65"/>
  <c r="R217" i="65"/>
  <c r="U338" i="65"/>
  <c r="U94" i="65"/>
  <c r="V288" i="65"/>
  <c r="AR303" i="65"/>
  <c r="AS341" i="65"/>
  <c r="R222" i="65"/>
  <c r="AS142" i="65"/>
  <c r="R218" i="65"/>
  <c r="AR201" i="65"/>
  <c r="AO145" i="65"/>
  <c r="AQ254" i="65"/>
  <c r="AP262" i="65"/>
  <c r="AP180" i="65"/>
  <c r="AQ328" i="65"/>
  <c r="R351" i="65"/>
  <c r="AP221" i="65"/>
  <c r="AQ101" i="65"/>
  <c r="R185" i="65"/>
  <c r="R268" i="65"/>
  <c r="AQ338" i="65"/>
  <c r="AO338" i="65"/>
  <c r="AO86" i="65"/>
  <c r="AQ250" i="65"/>
  <c r="AO17" i="65"/>
  <c r="AS9" i="65"/>
  <c r="AP269" i="65"/>
  <c r="AP34" i="65"/>
  <c r="AQ155" i="65"/>
  <c r="AS35" i="65"/>
  <c r="AS355" i="65"/>
  <c r="AS73" i="65"/>
  <c r="R121" i="65"/>
  <c r="R39" i="65"/>
  <c r="AQ33" i="65"/>
  <c r="AO206" i="65"/>
  <c r="AR358" i="65"/>
  <c r="R97" i="65"/>
  <c r="AR19" i="65"/>
  <c r="AS41" i="65"/>
  <c r="AQ356" i="65"/>
  <c r="AS350" i="65"/>
  <c r="AQ66" i="65"/>
  <c r="R200" i="65"/>
  <c r="AQ345" i="65"/>
  <c r="R122" i="65"/>
  <c r="AO282" i="65"/>
  <c r="AO13" i="65"/>
  <c r="AR92" i="65"/>
  <c r="R334" i="65"/>
  <c r="R80" i="65"/>
  <c r="AP218" i="65"/>
  <c r="AR127" i="65"/>
  <c r="AR24" i="65"/>
  <c r="AO92" i="65"/>
  <c r="R171" i="65"/>
  <c r="AQ142" i="65"/>
  <c r="AO158" i="65"/>
  <c r="AQ244" i="65"/>
  <c r="AQ57" i="65"/>
  <c r="AS358" i="65"/>
  <c r="AQ126" i="65"/>
  <c r="AQ297" i="65"/>
  <c r="R292" i="65"/>
  <c r="AP259" i="65"/>
  <c r="AS321" i="65"/>
  <c r="AS162" i="65"/>
  <c r="AO214" i="65"/>
  <c r="AP265" i="65"/>
  <c r="AO119" i="65"/>
  <c r="AO312" i="65"/>
  <c r="AO263" i="65"/>
  <c r="AP30" i="65"/>
  <c r="AS97" i="65"/>
  <c r="R24" i="65"/>
  <c r="AQ207" i="65"/>
  <c r="R82" i="65"/>
  <c r="AS359" i="65"/>
  <c r="AR213" i="65"/>
  <c r="AO59" i="65"/>
  <c r="AO33" i="65"/>
  <c r="AO200" i="65"/>
  <c r="AQ19" i="65"/>
  <c r="AS119" i="65"/>
  <c r="AO157" i="65"/>
  <c r="AQ34" i="65"/>
  <c r="AR7" i="65"/>
  <c r="AS105" i="65"/>
  <c r="AS250" i="65"/>
  <c r="R47" i="65"/>
  <c r="AS235" i="65"/>
  <c r="AR162" i="65"/>
  <c r="AP37" i="65"/>
  <c r="R178" i="65"/>
  <c r="R177" i="65"/>
  <c r="AP185" i="65"/>
  <c r="AR41" i="65"/>
  <c r="AO111" i="65"/>
  <c r="AQ147" i="65"/>
  <c r="R359" i="65"/>
  <c r="R237" i="65"/>
  <c r="R20" i="65"/>
  <c r="AP167" i="65"/>
  <c r="AQ132" i="65"/>
  <c r="AO303" i="65"/>
  <c r="AP4" i="65"/>
  <c r="AO244" i="65"/>
  <c r="AS67" i="65"/>
  <c r="AQ358" i="65"/>
  <c r="AP251" i="65"/>
  <c r="AQ130" i="65"/>
  <c r="AP175" i="65"/>
  <c r="AQ275" i="65"/>
  <c r="AR172" i="65"/>
  <c r="AS277" i="65"/>
  <c r="AQ327" i="65"/>
  <c r="R114" i="65"/>
  <c r="AR202" i="65"/>
  <c r="AQ347" i="65"/>
  <c r="AQ260" i="65"/>
  <c r="AO193" i="65"/>
  <c r="AP203" i="65"/>
  <c r="AR99" i="65"/>
  <c r="AQ243" i="65"/>
  <c r="AP99" i="65"/>
  <c r="AS281" i="65"/>
  <c r="R315" i="65"/>
  <c r="AO18" i="65"/>
  <c r="AP235" i="65"/>
  <c r="AQ276" i="65"/>
  <c r="AS322" i="65"/>
  <c r="AQ346" i="65"/>
  <c r="R263" i="65"/>
  <c r="AR241" i="65"/>
  <c r="AS71" i="65"/>
  <c r="AQ10" i="65"/>
  <c r="AP45" i="65"/>
  <c r="AR53" i="65"/>
  <c r="AR336" i="65"/>
  <c r="AO105" i="65"/>
  <c r="AO270" i="65"/>
  <c r="AQ359" i="65"/>
  <c r="AR301" i="65"/>
  <c r="AR149" i="65"/>
  <c r="AP26" i="65"/>
  <c r="AR339" i="65"/>
  <c r="R250" i="65"/>
  <c r="R118" i="65"/>
  <c r="AR292" i="65"/>
  <c r="AR190" i="65"/>
  <c r="AQ181" i="65"/>
  <c r="R344" i="65"/>
  <c r="R248" i="65"/>
  <c r="AR47" i="65"/>
  <c r="AR65" i="65"/>
  <c r="R277" i="65"/>
  <c r="AO323" i="65"/>
  <c r="AS206" i="65"/>
  <c r="AO21" i="65"/>
  <c r="AO40" i="65"/>
  <c r="AS325" i="65"/>
  <c r="AS347" i="65"/>
  <c r="AQ300" i="65"/>
  <c r="AO324" i="65"/>
  <c r="AO355" i="65"/>
  <c r="AP223" i="65"/>
  <c r="R349" i="65"/>
  <c r="R77" i="65"/>
  <c r="R209" i="65"/>
  <c r="AR62" i="65"/>
  <c r="AP8" i="65"/>
  <c r="AS292" i="65"/>
  <c r="AO299" i="65"/>
  <c r="AR160" i="65"/>
  <c r="R285" i="65"/>
  <c r="AQ343" i="65"/>
  <c r="AS157" i="65"/>
  <c r="AR229" i="65"/>
  <c r="R129" i="65"/>
  <c r="AO271" i="65"/>
  <c r="AS87" i="65"/>
  <c r="AS339" i="65"/>
  <c r="R141" i="65"/>
  <c r="AP91" i="65"/>
  <c r="AQ294" i="65"/>
  <c r="AQ91" i="65"/>
  <c r="AQ281" i="65"/>
  <c r="AR17" i="65"/>
  <c r="AQ129" i="65"/>
  <c r="AP29" i="65"/>
  <c r="AQ295" i="65"/>
  <c r="AR335" i="65"/>
  <c r="AR9" i="65"/>
  <c r="R19" i="65"/>
  <c r="AP320" i="65"/>
  <c r="R244" i="65"/>
  <c r="AR338" i="65"/>
  <c r="AR185" i="65"/>
  <c r="R245" i="65"/>
  <c r="AQ154" i="65"/>
  <c r="R51" i="65"/>
  <c r="AS134" i="65"/>
  <c r="AR70" i="65"/>
  <c r="R228" i="65"/>
  <c r="R295" i="65"/>
  <c r="AP333" i="65"/>
  <c r="R333" i="65"/>
  <c r="AR252" i="65"/>
  <c r="AS100" i="65"/>
  <c r="AS88" i="65"/>
  <c r="AS262" i="65"/>
  <c r="AQ158" i="65"/>
  <c r="R232" i="65"/>
  <c r="R239" i="65"/>
  <c r="AQ284" i="65"/>
  <c r="AO352" i="65"/>
  <c r="AS55" i="65"/>
  <c r="AP349" i="65"/>
  <c r="AO118" i="65"/>
  <c r="AS363" i="65"/>
  <c r="AR54" i="65"/>
  <c r="AO34" i="65"/>
  <c r="AS33" i="65"/>
  <c r="AQ18" i="65"/>
  <c r="AR87" i="65"/>
  <c r="AP264" i="65"/>
  <c r="R275" i="65"/>
  <c r="AP209" i="65"/>
  <c r="AS17" i="65"/>
  <c r="AQ54" i="65"/>
  <c r="AO43" i="65"/>
  <c r="AR113" i="65"/>
  <c r="AO122" i="65"/>
  <c r="AP18" i="65"/>
  <c r="AO101" i="65"/>
  <c r="AR45" i="65"/>
  <c r="AO208" i="65"/>
  <c r="AO292" i="65"/>
  <c r="AP139" i="65"/>
  <c r="R22" i="65"/>
  <c r="AS113" i="65"/>
  <c r="AP226" i="65"/>
  <c r="AO280" i="65"/>
  <c r="AO133" i="65"/>
  <c r="AS72" i="65"/>
  <c r="AR12" i="65"/>
  <c r="AQ180" i="65"/>
  <c r="AS248" i="65"/>
  <c r="AP127" i="65"/>
  <c r="AQ146" i="65"/>
  <c r="R30" i="65"/>
  <c r="AP106" i="65"/>
  <c r="AS261" i="65"/>
  <c r="AO113" i="65"/>
  <c r="AP54" i="65"/>
  <c r="AP86" i="65"/>
  <c r="AO10" i="65"/>
  <c r="AR75" i="65"/>
  <c r="AR14" i="65"/>
  <c r="AR198" i="65"/>
  <c r="AP271" i="65"/>
  <c r="AP326" i="65"/>
  <c r="AO45" i="65"/>
  <c r="AR98" i="65"/>
  <c r="AP287" i="65"/>
  <c r="AO337" i="65"/>
  <c r="AR144" i="65"/>
  <c r="AR13" i="65"/>
  <c r="AP154" i="65"/>
  <c r="R57" i="65"/>
  <c r="AP247" i="65"/>
  <c r="R226" i="65"/>
  <c r="AR319" i="65"/>
  <c r="AP334" i="65"/>
  <c r="AO159" i="65"/>
  <c r="AQ272" i="65"/>
  <c r="AS307" i="65"/>
  <c r="AO184" i="65"/>
  <c r="AO130" i="65"/>
  <c r="AQ331" i="65"/>
  <c r="AP63" i="65"/>
  <c r="AS130" i="65"/>
  <c r="AS331" i="65"/>
  <c r="AO274" i="65"/>
  <c r="AP116" i="65"/>
  <c r="AP44" i="65"/>
  <c r="AO162" i="65"/>
  <c r="AS244" i="65"/>
  <c r="AP312" i="65"/>
  <c r="AQ285" i="65"/>
  <c r="AP114" i="65"/>
  <c r="AP85" i="65"/>
  <c r="AS223" i="65"/>
  <c r="AR285" i="65"/>
  <c r="AP20" i="65"/>
  <c r="AO358" i="65"/>
  <c r="AO239" i="65"/>
  <c r="AO198" i="65"/>
  <c r="AS297" i="65"/>
  <c r="AO41" i="65"/>
  <c r="AQ20" i="65"/>
  <c r="AR120" i="65"/>
  <c r="AQ52" i="65"/>
  <c r="AP149" i="65"/>
  <c r="AR225" i="65"/>
  <c r="AS204" i="65"/>
  <c r="AR141" i="65"/>
  <c r="AQ352" i="65"/>
  <c r="AP83" i="65"/>
  <c r="AQ97" i="65"/>
  <c r="R273" i="65"/>
  <c r="AP84" i="65"/>
  <c r="AR103" i="65"/>
  <c r="V148" i="65"/>
  <c r="R293" i="65"/>
  <c r="R78" i="65"/>
  <c r="AR349" i="65"/>
  <c r="R199" i="65"/>
  <c r="AP147" i="65"/>
  <c r="AO240" i="65"/>
  <c r="AR170" i="65"/>
  <c r="AO44" i="65"/>
  <c r="AP309" i="65"/>
  <c r="AQ306" i="65"/>
  <c r="R74" i="65"/>
  <c r="AP278" i="65"/>
  <c r="AR326" i="65"/>
  <c r="AP52" i="65"/>
  <c r="AO20" i="65"/>
  <c r="AP144" i="65"/>
  <c r="R345" i="65"/>
  <c r="AO82" i="65"/>
  <c r="AQ280" i="65"/>
  <c r="AS152" i="65"/>
  <c r="AS249" i="65"/>
  <c r="AR287" i="65"/>
  <c r="R36" i="65"/>
  <c r="AR251" i="65"/>
  <c r="AS275" i="65"/>
  <c r="AR51" i="65"/>
  <c r="AR179" i="65"/>
  <c r="AR244" i="65"/>
  <c r="AO293" i="65"/>
  <c r="R160" i="65"/>
  <c r="AS221" i="65"/>
  <c r="AS144" i="65"/>
  <c r="AP208" i="65"/>
  <c r="AR242" i="65"/>
  <c r="R270" i="65"/>
  <c r="AP246" i="65"/>
  <c r="R25" i="65"/>
  <c r="AS42" i="65"/>
  <c r="AP130" i="65"/>
  <c r="R58" i="65"/>
  <c r="AQ108" i="65"/>
  <c r="AP123" i="65"/>
  <c r="AO336" i="65"/>
  <c r="AP217" i="65"/>
  <c r="AP187" i="65"/>
  <c r="AQ29" i="65"/>
  <c r="AO253" i="65"/>
  <c r="AQ174" i="65"/>
  <c r="AP142" i="65"/>
  <c r="AP164" i="65"/>
  <c r="AQ299" i="65"/>
  <c r="R140" i="65"/>
  <c r="AR246" i="65"/>
  <c r="R26" i="65"/>
  <c r="AO349" i="65"/>
  <c r="AO185" i="65"/>
  <c r="AS19" i="65"/>
  <c r="AP172" i="65"/>
  <c r="AQ69" i="65"/>
  <c r="AO221" i="65"/>
  <c r="AQ148" i="65"/>
  <c r="AR275" i="65"/>
  <c r="AR332" i="65"/>
  <c r="AO120" i="65"/>
  <c r="AQ100" i="65"/>
  <c r="R117" i="65"/>
  <c r="AS56" i="65"/>
  <c r="R211" i="65"/>
  <c r="AR321" i="65"/>
  <c r="AS10" i="65"/>
  <c r="AO269" i="65"/>
  <c r="AS362" i="65"/>
  <c r="AS13" i="65"/>
  <c r="AP300" i="65"/>
  <c r="AQ211" i="65"/>
  <c r="R332" i="65"/>
  <c r="R307" i="65"/>
  <c r="AR310" i="65"/>
  <c r="R361" i="65"/>
  <c r="AO52" i="65"/>
  <c r="AS83" i="65"/>
  <c r="AP88" i="65"/>
  <c r="AQ5" i="65"/>
  <c r="AP314" i="65"/>
  <c r="AQ219" i="65"/>
  <c r="AQ102" i="65"/>
  <c r="AQ61" i="65"/>
  <c r="AR268" i="65"/>
  <c r="AS288" i="65"/>
  <c r="AP13" i="65"/>
  <c r="AO287" i="65"/>
  <c r="AO307" i="65"/>
  <c r="AO228" i="65"/>
  <c r="R37" i="65"/>
  <c r="R269" i="65"/>
  <c r="AP111" i="65"/>
  <c r="AP93" i="65"/>
  <c r="AS219" i="65"/>
  <c r="AP220" i="65"/>
  <c r="AQ109" i="65"/>
  <c r="R294" i="65"/>
  <c r="AO93" i="65"/>
  <c r="R91" i="65"/>
  <c r="AR248" i="65"/>
  <c r="AS283" i="65"/>
  <c r="AO155" i="65"/>
  <c r="AO346" i="65"/>
  <c r="R195" i="65"/>
  <c r="AS153" i="65"/>
  <c r="AR130" i="65"/>
  <c r="R309" i="65"/>
  <c r="AR348" i="65"/>
  <c r="AQ103" i="65"/>
  <c r="AS98" i="65"/>
  <c r="AO104" i="65"/>
  <c r="AQ113" i="65"/>
  <c r="R67" i="65"/>
  <c r="AO26" i="65"/>
  <c r="AR46" i="65"/>
  <c r="AS23" i="65"/>
  <c r="AQ145" i="65"/>
  <c r="AS185" i="65"/>
  <c r="AP14" i="65"/>
  <c r="AP131" i="65"/>
  <c r="AS12" i="65"/>
  <c r="AO67" i="65"/>
  <c r="AS274" i="65"/>
  <c r="AR247" i="65"/>
  <c r="AS70" i="65"/>
  <c r="AP207" i="65"/>
  <c r="AP81" i="65"/>
  <c r="AS121" i="65"/>
  <c r="AS343" i="65"/>
  <c r="AP261" i="65"/>
  <c r="R181" i="65"/>
  <c r="R94" i="65"/>
  <c r="AO108" i="65"/>
  <c r="AR134" i="65"/>
  <c r="AO291" i="65"/>
  <c r="AS210" i="65"/>
  <c r="AP109" i="65"/>
  <c r="AP9" i="65"/>
  <c r="R164" i="65"/>
  <c r="AS258" i="65"/>
  <c r="AQ58" i="65"/>
  <c r="AR333" i="65"/>
  <c r="AR272" i="65"/>
  <c r="AQ202" i="65"/>
  <c r="AR147" i="65"/>
  <c r="R350" i="65"/>
  <c r="AO144" i="65"/>
  <c r="AQ332" i="65"/>
  <c r="R34" i="65"/>
  <c r="AQ192" i="65"/>
  <c r="AR114" i="65"/>
  <c r="R231" i="65"/>
  <c r="AR352" i="65"/>
  <c r="AP288" i="65"/>
  <c r="AS39" i="65"/>
  <c r="R116" i="65"/>
  <c r="AO328" i="65"/>
  <c r="R253" i="65"/>
  <c r="R330" i="65"/>
  <c r="R327" i="65"/>
  <c r="R65" i="65"/>
  <c r="AQ30" i="65"/>
  <c r="AS117" i="65"/>
  <c r="AQ176" i="65"/>
  <c r="AR226" i="65"/>
  <c r="AR265" i="65"/>
  <c r="AQ162" i="65"/>
  <c r="AO339" i="65"/>
  <c r="AQ239" i="65"/>
  <c r="R233" i="65"/>
  <c r="AO163" i="65"/>
  <c r="AR145" i="65"/>
  <c r="AO245" i="65"/>
  <c r="AS196" i="65"/>
  <c r="AS140" i="65"/>
  <c r="AR356" i="65"/>
  <c r="AQ104" i="65"/>
  <c r="AP336" i="65"/>
  <c r="AR151" i="65"/>
  <c r="AO31" i="65"/>
  <c r="AS301" i="65"/>
  <c r="AR331" i="65"/>
  <c r="AP292" i="65"/>
  <c r="AP68" i="65"/>
  <c r="AS46" i="65"/>
  <c r="AR196" i="65"/>
  <c r="AO72" i="65"/>
  <c r="AS180" i="65"/>
  <c r="AQ56" i="65"/>
  <c r="AR270" i="65"/>
  <c r="AP23" i="65"/>
  <c r="AS135" i="65"/>
  <c r="AP358" i="65"/>
  <c r="AO296" i="65"/>
  <c r="R267" i="65"/>
  <c r="R173" i="65"/>
  <c r="AP119" i="65"/>
  <c r="R301" i="65"/>
  <c r="AQ318" i="65"/>
  <c r="R55" i="65"/>
  <c r="R276" i="65"/>
  <c r="AP263" i="65"/>
  <c r="AO114" i="65"/>
  <c r="R32" i="65"/>
  <c r="R190" i="65"/>
  <c r="AS169" i="65"/>
  <c r="AS159" i="65"/>
  <c r="AS156" i="65"/>
  <c r="AQ270" i="65"/>
  <c r="AS29" i="65"/>
  <c r="AR93" i="65"/>
  <c r="AR264" i="65"/>
  <c r="AR230" i="65"/>
  <c r="AQ283" i="65"/>
  <c r="AQ114" i="65"/>
  <c r="AR69" i="65"/>
  <c r="AP351" i="65"/>
  <c r="AQ215" i="65"/>
  <c r="AO88" i="65"/>
  <c r="AP163" i="65"/>
  <c r="AO115" i="65"/>
  <c r="AS116" i="65"/>
  <c r="AP199" i="65"/>
  <c r="AP60" i="65"/>
  <c r="AR143" i="65"/>
  <c r="AO4" i="65"/>
  <c r="AQ208" i="65"/>
  <c r="AR97" i="65"/>
  <c r="AO148" i="65"/>
  <c r="AS15" i="65"/>
  <c r="AS11" i="65"/>
  <c r="AO283" i="65"/>
  <c r="AP162" i="65"/>
  <c r="AQ348" i="65"/>
  <c r="AS45" i="65"/>
  <c r="R44" i="65"/>
  <c r="R362" i="65"/>
  <c r="AO50" i="65"/>
  <c r="AO89" i="65"/>
  <c r="AS192" i="65"/>
  <c r="AO134" i="65"/>
  <c r="AS302" i="65"/>
  <c r="AO37" i="65"/>
  <c r="AR128" i="65"/>
  <c r="AS256" i="65"/>
  <c r="AP222" i="65"/>
  <c r="AS241" i="65"/>
  <c r="AP281" i="65"/>
  <c r="AQ263" i="65"/>
  <c r="AO75" i="65"/>
  <c r="AR337" i="65"/>
  <c r="AR257" i="65"/>
  <c r="AP57" i="65"/>
  <c r="AP362" i="65"/>
  <c r="AR168" i="65"/>
  <c r="AP315" i="65"/>
  <c r="AR353" i="65"/>
  <c r="AS49" i="65"/>
  <c r="AQ15" i="65"/>
  <c r="AP200" i="65"/>
  <c r="AQ279" i="65"/>
  <c r="R230" i="65"/>
  <c r="AQ49" i="65"/>
  <c r="AS166" i="65"/>
  <c r="AP308" i="65"/>
  <c r="AO156" i="65"/>
  <c r="AQ115" i="65"/>
  <c r="AR280" i="65"/>
  <c r="AR142" i="65"/>
  <c r="AR269" i="65"/>
  <c r="R73" i="65"/>
  <c r="AR171" i="65"/>
  <c r="AS47" i="65"/>
  <c r="AS273" i="65"/>
  <c r="AP193" i="65"/>
  <c r="AR266" i="65"/>
  <c r="AR263" i="65"/>
  <c r="AQ309" i="65"/>
  <c r="AR259" i="65"/>
  <c r="AR323" i="65"/>
  <c r="AS231" i="65"/>
  <c r="AS214" i="65"/>
  <c r="R99" i="65"/>
  <c r="AS133" i="65"/>
  <c r="R284" i="65"/>
  <c r="AQ16" i="65"/>
  <c r="AS245" i="65"/>
  <c r="AS54" i="65"/>
  <c r="AS351" i="65"/>
  <c r="AQ274" i="65"/>
  <c r="AQ161" i="65"/>
  <c r="AQ89" i="65"/>
  <c r="AQ177" i="65"/>
  <c r="AQ258" i="65"/>
  <c r="AS296" i="65"/>
  <c r="AR203" i="65"/>
  <c r="AS213" i="65"/>
  <c r="AQ8" i="65"/>
  <c r="AO220" i="65"/>
  <c r="AS354" i="65"/>
  <c r="AO212" i="65"/>
  <c r="AP359" i="65"/>
  <c r="AS79" i="65"/>
  <c r="R219" i="65"/>
  <c r="AS183" i="65"/>
  <c r="AS127" i="65"/>
  <c r="AP159" i="65"/>
  <c r="AP32" i="65"/>
  <c r="AQ185" i="65"/>
  <c r="AO54" i="65"/>
  <c r="AQ341" i="65"/>
  <c r="AR177" i="65"/>
  <c r="R229" i="65"/>
  <c r="AS146" i="65"/>
  <c r="AQ159" i="65"/>
  <c r="AO341" i="65"/>
  <c r="AQ70" i="65"/>
  <c r="AP19" i="65"/>
  <c r="AO69" i="65"/>
  <c r="AS27" i="65"/>
  <c r="AS193" i="65"/>
  <c r="AO363" i="65"/>
  <c r="R162" i="65"/>
  <c r="AO183" i="65"/>
  <c r="R220" i="65"/>
  <c r="AO64" i="65"/>
  <c r="AP249" i="65"/>
  <c r="AO361" i="65"/>
  <c r="R192" i="65"/>
  <c r="R33" i="65"/>
  <c r="AP244" i="65"/>
  <c r="AO326" i="65"/>
  <c r="AQ39" i="65"/>
  <c r="AP201" i="65"/>
  <c r="AQ139" i="65"/>
  <c r="AR258" i="65"/>
  <c r="AQ45" i="65"/>
  <c r="AO301" i="65"/>
  <c r="AP346" i="65"/>
  <c r="AR325" i="65"/>
  <c r="AS165" i="65"/>
  <c r="AR188" i="65"/>
  <c r="AQ81" i="65"/>
  <c r="AQ138" i="65"/>
  <c r="AS155" i="65"/>
  <c r="AQ201" i="65"/>
  <c r="AR111" i="65"/>
  <c r="R156" i="65"/>
  <c r="AQ256" i="65"/>
  <c r="AS101" i="65"/>
  <c r="AO76" i="65"/>
  <c r="R326" i="65"/>
  <c r="R14" i="65"/>
  <c r="AP279" i="65"/>
  <c r="R128" i="65"/>
  <c r="AO71" i="65"/>
  <c r="AQ241" i="65"/>
  <c r="R235" i="65"/>
  <c r="AS122" i="65"/>
  <c r="AP331" i="65"/>
  <c r="AS349" i="65"/>
  <c r="AQ223" i="65"/>
  <c r="AS188" i="65"/>
  <c r="AR304" i="65"/>
  <c r="AR298" i="65"/>
  <c r="AQ50" i="65"/>
  <c r="R186" i="65"/>
  <c r="AP134" i="65"/>
  <c r="AO329" i="65"/>
  <c r="AO74" i="65"/>
  <c r="AO327" i="65"/>
  <c r="R93" i="65"/>
  <c r="AO95" i="65"/>
  <c r="AR210" i="65"/>
  <c r="AP65" i="65"/>
  <c r="AS334" i="65"/>
  <c r="AO125" i="65"/>
  <c r="AS89" i="65"/>
  <c r="AO63" i="65"/>
  <c r="AP283" i="65"/>
  <c r="AS308" i="65"/>
  <c r="AR38" i="65"/>
  <c r="V238" i="65"/>
  <c r="AS38" i="65"/>
  <c r="AO231" i="65"/>
  <c r="AQ311" i="65"/>
  <c r="AS246" i="65"/>
  <c r="AS34" i="65"/>
  <c r="AR277" i="65"/>
  <c r="R112" i="65"/>
  <c r="AQ46" i="65"/>
  <c r="AQ182" i="65"/>
  <c r="AS313" i="65"/>
  <c r="AO230" i="65"/>
  <c r="R323" i="65"/>
  <c r="AS136" i="65"/>
  <c r="AR208" i="65"/>
  <c r="AO351" i="65"/>
  <c r="R115" i="65"/>
  <c r="AO335" i="65"/>
  <c r="AP173" i="65"/>
  <c r="R153" i="65"/>
  <c r="AS338" i="65"/>
  <c r="R176" i="65"/>
  <c r="AQ196" i="65"/>
  <c r="AQ6" i="65"/>
  <c r="AP341" i="65"/>
  <c r="AP178" i="65"/>
  <c r="AR341" i="65"/>
  <c r="AR222" i="65"/>
  <c r="AS289" i="65"/>
  <c r="AS21" i="65"/>
  <c r="R291" i="65"/>
  <c r="R201" i="65"/>
  <c r="AS4" i="65"/>
  <c r="AS186" i="65"/>
  <c r="AO85" i="65"/>
  <c r="R289" i="65"/>
  <c r="AQ166" i="65"/>
  <c r="AO128" i="65"/>
  <c r="AS114" i="65"/>
  <c r="AR231" i="65"/>
  <c r="AS37" i="65"/>
  <c r="AO109" i="65"/>
  <c r="U82" i="65"/>
  <c r="AS77" i="65"/>
  <c r="AO333" i="65"/>
  <c r="AR36" i="65"/>
  <c r="AS310" i="65"/>
  <c r="AS18" i="65"/>
  <c r="AS31" i="65"/>
  <c r="AQ40" i="65"/>
  <c r="AQ149" i="65"/>
  <c r="AR163" i="65"/>
  <c r="AQ123" i="65"/>
  <c r="R325" i="65"/>
  <c r="AS237" i="65"/>
  <c r="AR329" i="65"/>
  <c r="R92" i="65"/>
  <c r="AQ339" i="65"/>
  <c r="AQ271" i="65"/>
  <c r="AP356" i="65"/>
  <c r="AQ170" i="65"/>
  <c r="AR150" i="65"/>
  <c r="AP96" i="65"/>
  <c r="AP230" i="65"/>
  <c r="R320" i="65"/>
  <c r="AS57" i="65"/>
  <c r="R265" i="65"/>
  <c r="AR192" i="65"/>
  <c r="AO14" i="65"/>
  <c r="AP231" i="65"/>
  <c r="AO121" i="65"/>
  <c r="U314" i="65"/>
  <c r="AO189" i="65"/>
  <c r="AS259" i="65"/>
  <c r="AQ79" i="65"/>
  <c r="AP156" i="65"/>
  <c r="AR68" i="65"/>
  <c r="AP204" i="65"/>
  <c r="AO309" i="65"/>
  <c r="R302" i="65"/>
  <c r="R101" i="65"/>
  <c r="AO308" i="65"/>
  <c r="AQ334" i="65"/>
  <c r="AQ304" i="65"/>
  <c r="AO267" i="65"/>
  <c r="R254" i="65"/>
  <c r="AO330" i="65"/>
  <c r="AO182" i="65"/>
  <c r="AQ128" i="65"/>
  <c r="AP339" i="65"/>
  <c r="AP53" i="65"/>
  <c r="AQ83" i="65"/>
  <c r="R71" i="65"/>
  <c r="AP227" i="65"/>
  <c r="AO302" i="65"/>
  <c r="AP280" i="65"/>
  <c r="AP82" i="65"/>
  <c r="AQ248" i="65"/>
  <c r="AP237" i="65"/>
  <c r="AS14" i="65"/>
  <c r="AO279" i="65"/>
  <c r="AP95" i="65"/>
  <c r="AS92" i="65"/>
  <c r="AR166" i="65"/>
  <c r="AR23" i="65"/>
  <c r="AO39" i="65"/>
  <c r="AQ251" i="65"/>
  <c r="AS20" i="65"/>
  <c r="AR357" i="65"/>
  <c r="AQ144" i="65"/>
  <c r="AO91" i="65"/>
  <c r="AP347" i="65"/>
  <c r="AP353" i="65"/>
  <c r="AS271" i="65"/>
  <c r="AS272" i="65"/>
  <c r="AP27" i="65"/>
  <c r="AO53" i="65"/>
  <c r="R168" i="65"/>
  <c r="AR48" i="65"/>
  <c r="AP128" i="65"/>
  <c r="R234" i="65"/>
  <c r="AS40" i="65"/>
  <c r="R352" i="65"/>
  <c r="AQ94" i="65"/>
  <c r="AP74" i="65"/>
  <c r="AQ351" i="65"/>
  <c r="AO249" i="65"/>
  <c r="AR90" i="65"/>
  <c r="AQ153" i="65"/>
  <c r="AS211" i="65"/>
  <c r="AO77" i="65"/>
  <c r="AR25" i="65"/>
  <c r="R225" i="65"/>
  <c r="AQ95" i="65"/>
  <c r="AQ305" i="65"/>
  <c r="R340" i="65"/>
  <c r="AQ127" i="65"/>
  <c r="AQ188" i="65"/>
  <c r="AP56" i="65"/>
  <c r="R169" i="65"/>
  <c r="AP243" i="65"/>
  <c r="AP232" i="65"/>
  <c r="AO11" i="65"/>
  <c r="R322" i="65"/>
  <c r="AO27" i="65"/>
  <c r="AO187" i="65"/>
  <c r="AO285" i="65"/>
  <c r="AP169" i="65"/>
  <c r="S69" i="65"/>
  <c r="T298" i="65"/>
  <c r="S322" i="65"/>
  <c r="T113" i="65"/>
  <c r="T158" i="65"/>
  <c r="T321" i="65"/>
  <c r="S81" i="65"/>
  <c r="T210" i="65"/>
  <c r="S271" i="65"/>
  <c r="S349" i="65"/>
  <c r="T358" i="65"/>
  <c r="S230" i="65"/>
  <c r="S63" i="65"/>
  <c r="S246" i="65"/>
  <c r="T178" i="65"/>
  <c r="S131" i="65"/>
  <c r="T338" i="65"/>
  <c r="T307" i="65"/>
  <c r="T291" i="65"/>
  <c r="S104" i="65"/>
  <c r="S86" i="65"/>
  <c r="T114" i="65"/>
  <c r="S353" i="65"/>
  <c r="T64" i="65"/>
  <c r="T282" i="65"/>
  <c r="S18" i="65"/>
  <c r="T68" i="65"/>
  <c r="S109" i="65"/>
  <c r="S60" i="65"/>
  <c r="T345" i="65"/>
  <c r="T318" i="65"/>
  <c r="T315" i="65"/>
  <c r="T271" i="65"/>
  <c r="S56" i="65"/>
  <c r="S351" i="65"/>
  <c r="T164" i="65"/>
  <c r="S192" i="65"/>
  <c r="S266" i="65"/>
  <c r="T132" i="65"/>
  <c r="S130" i="65"/>
  <c r="S38" i="65"/>
  <c r="T69" i="65"/>
  <c r="S78" i="65"/>
  <c r="T100" i="65"/>
  <c r="S66" i="65"/>
  <c r="S188" i="65"/>
  <c r="T144" i="65"/>
  <c r="S190" i="65"/>
  <c r="T56" i="65"/>
  <c r="T341" i="65"/>
  <c r="S332" i="65"/>
  <c r="S312" i="65"/>
  <c r="T343" i="65"/>
  <c r="T125" i="65"/>
  <c r="S93" i="65"/>
  <c r="T332" i="65"/>
  <c r="S284" i="65"/>
  <c r="S333" i="65"/>
  <c r="T72" i="65"/>
  <c r="S254" i="65"/>
  <c r="S91" i="65"/>
  <c r="S292" i="65"/>
  <c r="S260" i="65"/>
  <c r="S282" i="65"/>
  <c r="S33" i="65"/>
  <c r="S344" i="65"/>
  <c r="S326" i="65"/>
  <c r="T361" i="65"/>
  <c r="T293" i="65"/>
  <c r="T57" i="65"/>
  <c r="S73" i="65"/>
  <c r="T74" i="65"/>
  <c r="T273" i="65"/>
  <c r="S337" i="65"/>
  <c r="S325" i="65"/>
  <c r="T26" i="65"/>
  <c r="S158" i="65"/>
  <c r="S87" i="65"/>
  <c r="S36" i="65"/>
  <c r="T254" i="65"/>
  <c r="T326" i="65"/>
  <c r="S203" i="65"/>
  <c r="T261" i="65"/>
  <c r="T25" i="65"/>
  <c r="T196" i="65"/>
  <c r="T199" i="65"/>
  <c r="S125" i="65"/>
  <c r="T351" i="65"/>
  <c r="S232" i="65"/>
  <c r="S343" i="65"/>
  <c r="S147" i="65"/>
  <c r="T331" i="65"/>
  <c r="T163" i="65"/>
  <c r="T346" i="65"/>
  <c r="S172" i="65"/>
  <c r="T328" i="65"/>
  <c r="S317" i="65"/>
  <c r="T141" i="65"/>
  <c r="T90" i="65"/>
  <c r="S16" i="65"/>
  <c r="S80" i="65"/>
  <c r="S129" i="65"/>
  <c r="T195" i="65"/>
  <c r="S327" i="65"/>
  <c r="S283" i="65"/>
  <c r="T160" i="65"/>
  <c r="S220" i="65"/>
  <c r="T279" i="65"/>
  <c r="T177" i="65"/>
  <c r="S275" i="65"/>
  <c r="T208" i="65"/>
  <c r="S280" i="65"/>
  <c r="T88" i="65"/>
  <c r="S39" i="65"/>
  <c r="T105" i="65"/>
  <c r="S137" i="65"/>
  <c r="T204" i="65"/>
  <c r="S34" i="65"/>
  <c r="S176" i="65"/>
  <c r="T169" i="65"/>
  <c r="S43" i="65"/>
  <c r="T37" i="65"/>
  <c r="S23" i="65"/>
  <c r="T240" i="65"/>
  <c r="S200" i="65"/>
  <c r="S318" i="65"/>
  <c r="T251" i="65"/>
  <c r="S124" i="65"/>
  <c r="T65" i="65"/>
  <c r="T198" i="65"/>
  <c r="T245" i="65"/>
  <c r="S214" i="65"/>
  <c r="S300" i="65"/>
  <c r="S238" i="65"/>
  <c r="S206" i="65"/>
  <c r="S304" i="65"/>
  <c r="S183" i="65"/>
  <c r="S363" i="65"/>
  <c r="S331" i="65"/>
  <c r="T253" i="65"/>
  <c r="S358" i="65"/>
  <c r="T344" i="65"/>
  <c r="T161" i="65"/>
  <c r="S77" i="65"/>
  <c r="T99" i="65"/>
  <c r="S360" i="65"/>
  <c r="S268" i="65"/>
  <c r="T8" i="65"/>
  <c r="T147" i="65"/>
  <c r="S108" i="65"/>
  <c r="T237" i="65"/>
  <c r="S19" i="65"/>
  <c r="S161" i="65"/>
  <c r="T283" i="65"/>
  <c r="S142" i="65"/>
  <c r="S290" i="65"/>
  <c r="T145" i="65"/>
  <c r="T305" i="65"/>
  <c r="T124" i="65"/>
  <c r="S329" i="65"/>
  <c r="T46" i="65"/>
  <c r="T6" i="65"/>
  <c r="S298" i="65"/>
  <c r="S9" i="65"/>
  <c r="S252" i="65"/>
  <c r="T274" i="65"/>
  <c r="S313" i="65"/>
  <c r="T188" i="65"/>
  <c r="S197" i="65"/>
  <c r="T223" i="65"/>
  <c r="T156" i="65"/>
  <c r="T337" i="65"/>
  <c r="T300" i="65"/>
  <c r="S236" i="65"/>
  <c r="T354" i="65"/>
  <c r="S259" i="65"/>
  <c r="S123" i="65"/>
  <c r="T101" i="65"/>
  <c r="T4" i="65"/>
  <c r="T51" i="65"/>
  <c r="S267" i="65"/>
  <c r="T252" i="65"/>
  <c r="S48" i="65"/>
  <c r="T14" i="65"/>
  <c r="T83" i="65"/>
  <c r="S88" i="65"/>
  <c r="T285" i="65"/>
  <c r="S128" i="65"/>
  <c r="T247" i="65"/>
  <c r="T325" i="65"/>
  <c r="T137" i="65"/>
  <c r="S75" i="65"/>
  <c r="T221" i="65"/>
  <c r="S194" i="65"/>
  <c r="T126" i="65"/>
  <c r="S89" i="65"/>
  <c r="S6" i="65"/>
  <c r="T277" i="65"/>
  <c r="T347" i="65"/>
  <c r="T60" i="65"/>
  <c r="S100" i="65"/>
  <c r="S293" i="65"/>
  <c r="S181" i="65"/>
  <c r="T115" i="65"/>
  <c r="T78" i="65"/>
  <c r="T183" i="65"/>
  <c r="T339" i="65"/>
  <c r="T320" i="65"/>
  <c r="S255" i="65"/>
  <c r="T92" i="65"/>
  <c r="T110" i="65"/>
  <c r="T299" i="65"/>
  <c r="T35" i="65"/>
  <c r="S12" i="65"/>
  <c r="S243" i="65"/>
  <c r="T182" i="65"/>
  <c r="T58" i="65"/>
  <c r="T359" i="65"/>
  <c r="S55" i="65"/>
  <c r="S179" i="65"/>
  <c r="T63" i="65"/>
  <c r="T49" i="65"/>
  <c r="T197" i="65"/>
  <c r="S270" i="65"/>
  <c r="T330" i="65"/>
  <c r="T258" i="65"/>
  <c r="S155" i="65"/>
  <c r="T176" i="65"/>
  <c r="T21" i="65"/>
  <c r="S350" i="65"/>
  <c r="T226" i="65"/>
  <c r="S321" i="65"/>
  <c r="T262" i="65"/>
  <c r="S257" i="65"/>
  <c r="S37" i="65"/>
  <c r="S335" i="65"/>
  <c r="T286" i="65"/>
  <c r="S65" i="65"/>
  <c r="T53" i="65"/>
  <c r="T228" i="65"/>
  <c r="T15" i="65"/>
  <c r="T23" i="65"/>
  <c r="S205" i="65"/>
  <c r="S195" i="65"/>
  <c r="S58" i="65"/>
  <c r="T194" i="65"/>
  <c r="T190" i="65"/>
  <c r="S145" i="65"/>
  <c r="T323" i="65"/>
  <c r="T116" i="65"/>
  <c r="T5" i="65"/>
  <c r="T233" i="65"/>
  <c r="S98" i="65"/>
  <c r="T276" i="65"/>
  <c r="T165" i="65"/>
  <c r="T172" i="65"/>
  <c r="T148" i="65"/>
  <c r="T150" i="65"/>
  <c r="S301" i="65"/>
  <c r="T224" i="65"/>
  <c r="S277" i="65"/>
  <c r="T209" i="65"/>
  <c r="S262" i="65"/>
  <c r="S45" i="65"/>
  <c r="S303" i="65"/>
  <c r="T205" i="65"/>
  <c r="S96" i="65"/>
  <c r="T96" i="65"/>
  <c r="T19" i="65"/>
  <c r="S345" i="65"/>
  <c r="S62" i="65"/>
  <c r="S330" i="65"/>
  <c r="T206" i="65"/>
  <c r="T50" i="65"/>
  <c r="S336" i="65"/>
  <c r="S115" i="65"/>
  <c r="T76" i="65"/>
  <c r="S285" i="65"/>
  <c r="T66" i="65"/>
  <c r="S273" i="65"/>
  <c r="S323" i="65"/>
  <c r="T18" i="65"/>
  <c r="T269" i="65"/>
  <c r="S229" i="65"/>
  <c r="S31" i="65"/>
  <c r="S320" i="65"/>
  <c r="T167" i="65"/>
  <c r="T140" i="65"/>
  <c r="T52" i="65"/>
  <c r="S94" i="65"/>
  <c r="S164" i="65"/>
  <c r="S35" i="65"/>
  <c r="S215" i="65"/>
  <c r="T166" i="65"/>
  <c r="S40" i="65"/>
  <c r="T217" i="65"/>
  <c r="S233" i="65"/>
  <c r="S354" i="65"/>
  <c r="S74" i="65"/>
  <c r="S237" i="65"/>
  <c r="T280" i="65"/>
  <c r="S29" i="65"/>
  <c r="T314" i="65"/>
  <c r="S157" i="65"/>
  <c r="S44" i="65"/>
  <c r="T20" i="65"/>
  <c r="T175" i="65"/>
  <c r="S217" i="65"/>
  <c r="T89" i="65"/>
  <c r="T222" i="65"/>
  <c r="T186" i="65"/>
  <c r="T242" i="65"/>
  <c r="T234" i="65"/>
  <c r="S251" i="65"/>
  <c r="S286" i="65"/>
  <c r="S102" i="65"/>
  <c r="T119" i="65"/>
  <c r="T212" i="65"/>
  <c r="T32" i="65"/>
  <c r="T103" i="65"/>
  <c r="T294" i="65"/>
  <c r="T327" i="65"/>
  <c r="T249" i="65"/>
  <c r="T117" i="65"/>
  <c r="T12" i="65"/>
  <c r="S148" i="65"/>
  <c r="T139" i="65"/>
  <c r="S296" i="65"/>
  <c r="S226" i="65"/>
  <c r="S256" i="65"/>
  <c r="S68" i="65"/>
  <c r="S90" i="65"/>
  <c r="T311" i="65"/>
  <c r="S287" i="65"/>
  <c r="S231" i="65"/>
  <c r="S120" i="65"/>
  <c r="T33" i="65"/>
  <c r="T128" i="65"/>
  <c r="T138" i="65"/>
  <c r="S139" i="65"/>
  <c r="T39" i="65"/>
  <c r="S121" i="65"/>
  <c r="S119" i="65"/>
  <c r="T324" i="65"/>
  <c r="T218" i="65"/>
  <c r="T220" i="65"/>
  <c r="T153" i="65"/>
  <c r="S110" i="65"/>
  <c r="S227" i="65"/>
  <c r="S167" i="65"/>
  <c r="S274" i="65"/>
  <c r="T329" i="65"/>
  <c r="T312" i="65"/>
  <c r="S22" i="65"/>
  <c r="T55" i="65"/>
  <c r="S135" i="65"/>
  <c r="S116" i="65"/>
  <c r="S201" i="65"/>
  <c r="S247" i="65"/>
  <c r="S149" i="65"/>
  <c r="S114" i="65"/>
  <c r="S187" i="65"/>
  <c r="S151" i="65"/>
  <c r="T157" i="65"/>
  <c r="T7" i="65"/>
  <c r="T109" i="65"/>
  <c r="T174" i="65"/>
  <c r="S97" i="65"/>
  <c r="S308" i="65"/>
  <c r="S291" i="65"/>
  <c r="S338" i="65"/>
  <c r="T295" i="65"/>
  <c r="S311" i="65"/>
  <c r="T211" i="65"/>
  <c r="S49" i="65"/>
  <c r="T335" i="65"/>
  <c r="T84" i="65"/>
  <c r="S307" i="65"/>
  <c r="S133" i="65"/>
  <c r="S64" i="65"/>
  <c r="S175" i="65"/>
  <c r="S85" i="65"/>
  <c r="T38" i="65"/>
  <c r="T296" i="65"/>
  <c r="T213" i="65"/>
  <c r="S208" i="65"/>
  <c r="S41" i="65"/>
  <c r="T189" i="65"/>
  <c r="T200" i="65"/>
  <c r="S105" i="65"/>
  <c r="T129" i="65"/>
  <c r="T133" i="65"/>
  <c r="T266" i="65"/>
  <c r="T264" i="65"/>
  <c r="T9" i="65"/>
  <c r="S359" i="65"/>
  <c r="S244" i="65"/>
  <c r="S173" i="65"/>
  <c r="T40" i="65"/>
  <c r="S346" i="65"/>
  <c r="S297" i="65"/>
  <c r="T47" i="65"/>
  <c r="T349" i="65"/>
  <c r="S146" i="65"/>
  <c r="S153" i="65"/>
  <c r="S165" i="65"/>
  <c r="T357" i="65"/>
  <c r="S218" i="65"/>
  <c r="T44" i="65"/>
  <c r="S54" i="65"/>
  <c r="S52" i="65"/>
  <c r="T236" i="65"/>
  <c r="S171" i="65"/>
  <c r="T54" i="65"/>
  <c r="T82" i="65"/>
  <c r="S272" i="65"/>
  <c r="S53" i="65"/>
  <c r="S17" i="65"/>
  <c r="T270" i="65"/>
  <c r="T352" i="65"/>
  <c r="T334" i="65"/>
  <c r="S263" i="65"/>
  <c r="T91" i="65"/>
  <c r="S347" i="65"/>
  <c r="T303" i="65"/>
  <c r="T355" i="65"/>
  <c r="S14" i="65"/>
  <c r="T229" i="65"/>
  <c r="T106" i="65"/>
  <c r="T179" i="65"/>
  <c r="S95" i="65"/>
  <c r="S250" i="65"/>
  <c r="T34" i="65"/>
  <c r="T317" i="65"/>
  <c r="S140" i="65"/>
  <c r="T61" i="65"/>
  <c r="T171" i="65"/>
  <c r="T170" i="65"/>
  <c r="S7" i="65"/>
  <c r="S169" i="65"/>
  <c r="S46" i="65"/>
  <c r="T93" i="65"/>
  <c r="S126" i="65"/>
  <c r="S234" i="65"/>
  <c r="S21" i="65"/>
  <c r="S184" i="65"/>
  <c r="S143" i="65"/>
  <c r="S306" i="65"/>
  <c r="T80" i="65"/>
  <c r="T238" i="65"/>
  <c r="T232" i="65"/>
  <c r="S186" i="65"/>
  <c r="S245" i="65"/>
  <c r="T246" i="65"/>
  <c r="T309" i="65"/>
  <c r="T59" i="65"/>
  <c r="T123" i="65"/>
  <c r="T342" i="65"/>
  <c r="S25" i="65"/>
  <c r="S314" i="65"/>
  <c r="T244" i="65"/>
  <c r="T131" i="65"/>
  <c r="S136" i="65"/>
  <c r="T257" i="65"/>
  <c r="T308" i="65"/>
  <c r="S50" i="65"/>
  <c r="T97" i="65"/>
  <c r="T108" i="65"/>
  <c r="S315" i="65"/>
  <c r="S265" i="65"/>
  <c r="S182" i="65"/>
  <c r="T87" i="65"/>
  <c r="T94" i="65"/>
  <c r="S156" i="65"/>
  <c r="S310" i="65"/>
  <c r="S209" i="65"/>
  <c r="S213" i="65"/>
  <c r="T71" i="65"/>
  <c r="T304" i="65"/>
  <c r="T301" i="65"/>
  <c r="S71" i="65"/>
  <c r="S289" i="65"/>
  <c r="S27" i="65"/>
  <c r="T136" i="65"/>
  <c r="T13" i="65"/>
  <c r="S269" i="65"/>
  <c r="S76" i="65"/>
  <c r="T250" i="65"/>
  <c r="S362" i="65"/>
  <c r="T319" i="65"/>
  <c r="S4" i="65"/>
  <c r="S352" i="65"/>
  <c r="S32" i="65"/>
  <c r="S281" i="65"/>
  <c r="S106" i="65"/>
  <c r="T288" i="65"/>
  <c r="S118" i="65"/>
  <c r="S11" i="65"/>
  <c r="S204" i="65"/>
  <c r="S261" i="65"/>
  <c r="T16" i="65"/>
  <c r="S316" i="65"/>
  <c r="T193" i="65"/>
  <c r="T162" i="65"/>
  <c r="T340" i="65"/>
  <c r="S28" i="65"/>
  <c r="T203" i="65"/>
  <c r="S211" i="65"/>
  <c r="S150" i="65"/>
  <c r="S191" i="65"/>
  <c r="T130" i="65"/>
  <c r="S163" i="65"/>
  <c r="S82" i="65"/>
  <c r="S219" i="65"/>
  <c r="T292" i="65"/>
  <c r="T95" i="65"/>
  <c r="S276" i="65"/>
  <c r="T281" i="65"/>
  <c r="S113" i="65"/>
  <c r="S199" i="65"/>
  <c r="T350" i="65"/>
  <c r="T122" i="65"/>
  <c r="T322" i="65"/>
  <c r="T22" i="65"/>
  <c r="T256" i="65"/>
  <c r="S189" i="65"/>
  <c r="S159" i="65"/>
  <c r="T272" i="65"/>
  <c r="T235" i="65"/>
  <c r="S228" i="65"/>
  <c r="S166" i="65"/>
  <c r="S241" i="65"/>
  <c r="T154" i="65"/>
  <c r="T159" i="65"/>
  <c r="S361" i="65"/>
  <c r="T146" i="65"/>
  <c r="T75" i="65"/>
  <c r="T41" i="65"/>
  <c r="T30" i="65"/>
  <c r="T215" i="65"/>
  <c r="T104" i="65"/>
  <c r="S279" i="65"/>
  <c r="T43" i="65"/>
  <c r="S222" i="65"/>
  <c r="S138" i="65"/>
  <c r="S207" i="65"/>
  <c r="T187" i="65"/>
  <c r="S224" i="65"/>
  <c r="T239" i="65"/>
  <c r="T151" i="65"/>
  <c r="S225" i="65"/>
  <c r="S302" i="65"/>
  <c r="T85" i="65"/>
  <c r="T313" i="65"/>
  <c r="S162" i="65"/>
  <c r="T152" i="65"/>
  <c r="T268" i="65"/>
  <c r="S216" i="65"/>
  <c r="T192" i="65"/>
  <c r="T42" i="65"/>
  <c r="T48" i="65"/>
  <c r="S15" i="65"/>
  <c r="S132" i="65"/>
  <c r="S235" i="65"/>
  <c r="T348" i="65"/>
  <c r="S178" i="65"/>
  <c r="S99" i="65"/>
  <c r="S193" i="65"/>
  <c r="T45" i="65"/>
  <c r="S339" i="65"/>
  <c r="S357" i="65"/>
  <c r="T120" i="65"/>
  <c r="S210" i="65"/>
  <c r="T336" i="65"/>
  <c r="T241" i="65"/>
  <c r="T29" i="65"/>
  <c r="S264" i="65"/>
  <c r="S8" i="65"/>
  <c r="S185" i="65"/>
  <c r="T302" i="65"/>
  <c r="S356" i="65"/>
  <c r="T143" i="65"/>
  <c r="T135" i="65"/>
  <c r="T363" i="65"/>
  <c r="S83" i="65"/>
  <c r="T77" i="65"/>
  <c r="S295" i="65"/>
  <c r="S328" i="65"/>
  <c r="S248" i="65"/>
  <c r="T260" i="65"/>
  <c r="T356" i="65"/>
  <c r="T191" i="65"/>
  <c r="S154" i="65"/>
  <c r="S84" i="65"/>
  <c r="T134" i="65"/>
  <c r="T219" i="65"/>
  <c r="S341" i="65"/>
  <c r="T225" i="65"/>
  <c r="S177" i="65"/>
  <c r="T102" i="65"/>
  <c r="S319" i="65"/>
  <c r="T180" i="65"/>
  <c r="S134" i="65"/>
  <c r="T265" i="65"/>
  <c r="T184" i="65"/>
  <c r="S127" i="65"/>
  <c r="T333" i="65"/>
  <c r="T28" i="65"/>
  <c r="S196" i="65"/>
  <c r="T255" i="65"/>
  <c r="T79" i="65"/>
  <c r="T284" i="65"/>
  <c r="T111" i="65"/>
  <c r="S72" i="65"/>
  <c r="T231" i="65"/>
  <c r="T297" i="65"/>
  <c r="S20" i="65"/>
  <c r="T127" i="65"/>
  <c r="S160" i="65"/>
  <c r="T290" i="65"/>
  <c r="T360" i="65"/>
  <c r="T24" i="65"/>
  <c r="T316" i="65"/>
  <c r="T202" i="65"/>
  <c r="S212" i="65"/>
  <c r="T98" i="65"/>
  <c r="T36" i="65"/>
  <c r="S180" i="65"/>
  <c r="S59" i="65"/>
  <c r="S122" i="65"/>
  <c r="T62" i="65"/>
  <c r="T31" i="65"/>
  <c r="T185" i="65"/>
  <c r="T118" i="65"/>
  <c r="T149" i="65"/>
  <c r="T112" i="65"/>
  <c r="S111" i="65"/>
  <c r="S198" i="65"/>
  <c r="S107" i="65"/>
  <c r="S51" i="65"/>
  <c r="S253" i="65"/>
  <c r="S168" i="65"/>
  <c r="S242" i="65"/>
  <c r="S309" i="65"/>
  <c r="S144" i="65"/>
  <c r="S202" i="65"/>
  <c r="S5" i="65"/>
  <c r="T227" i="65"/>
  <c r="T362" i="65"/>
  <c r="S141" i="65"/>
  <c r="S340" i="65"/>
  <c r="T181" i="65"/>
  <c r="S79" i="65"/>
  <c r="S294" i="65"/>
  <c r="S61" i="65"/>
  <c r="S348" i="65"/>
  <c r="S249" i="65"/>
  <c r="T168" i="65"/>
  <c r="S288" i="65"/>
  <c r="S324" i="65"/>
  <c r="S239" i="65"/>
  <c r="T10" i="65"/>
  <c r="T207" i="65"/>
  <c r="T81" i="65"/>
  <c r="T230" i="65"/>
  <c r="T86" i="65"/>
  <c r="T216" i="65"/>
  <c r="T155" i="65"/>
  <c r="S117" i="65"/>
  <c r="T278" i="65"/>
  <c r="T306" i="65"/>
  <c r="S30" i="65"/>
  <c r="T259" i="65"/>
  <c r="S92" i="65"/>
  <c r="T17" i="65"/>
  <c r="T70" i="65"/>
  <c r="T287" i="65"/>
  <c r="T310" i="65"/>
  <c r="S13" i="65"/>
  <c r="S170" i="65"/>
  <c r="S258" i="65"/>
  <c r="T243" i="65"/>
  <c r="T201" i="65"/>
  <c r="S152" i="65"/>
  <c r="T263" i="65"/>
  <c r="T214" i="65"/>
  <c r="S240" i="65"/>
  <c r="T289" i="65"/>
  <c r="S174" i="65"/>
  <c r="S10" i="65"/>
  <c r="T67" i="65"/>
  <c r="S47" i="65"/>
  <c r="S42" i="65"/>
  <c r="S112" i="65"/>
  <c r="S70" i="65"/>
  <c r="T27" i="65"/>
  <c r="S342" i="65"/>
  <c r="S67" i="65"/>
  <c r="S57" i="65"/>
  <c r="T121" i="65"/>
  <c r="T107" i="65"/>
  <c r="T173" i="65"/>
  <c r="S24" i="65"/>
  <c r="S305" i="65"/>
  <c r="S103" i="65"/>
  <c r="T267" i="65"/>
  <c r="S334" i="65"/>
  <c r="S101" i="65"/>
  <c r="T353" i="65"/>
  <c r="S26" i="65"/>
  <c r="S223" i="65"/>
  <c r="T275" i="65"/>
  <c r="T11" i="65"/>
  <c r="S278" i="65"/>
  <c r="S221" i="65"/>
  <c r="T142" i="65"/>
  <c r="T248" i="65"/>
  <c r="T73" i="65"/>
  <c r="S299" i="65"/>
  <c r="S355" i="65"/>
  <c r="AL8" i="82"/>
  <c r="AG98" i="74"/>
  <c r="AE83" i="74"/>
  <c r="AF43" i="74"/>
  <c r="AI86" i="74"/>
  <c r="AI103" i="74"/>
  <c r="AI79" i="74"/>
  <c r="AI53" i="74"/>
  <c r="AG82" i="74"/>
  <c r="AG90" i="74"/>
  <c r="AI46" i="74"/>
  <c r="AG83" i="74"/>
  <c r="AH27" i="74"/>
  <c r="AE22" i="74"/>
  <c r="AE25" i="74"/>
  <c r="AF100" i="74"/>
  <c r="AE71" i="74"/>
  <c r="AH48" i="74"/>
  <c r="AI96" i="74"/>
  <c r="AF101" i="74"/>
  <c r="AG42" i="74"/>
  <c r="AG95" i="74"/>
  <c r="AH12" i="74"/>
  <c r="AH94" i="74"/>
  <c r="AE97" i="74"/>
  <c r="AI91" i="74"/>
  <c r="AH47" i="74"/>
  <c r="AF77" i="74"/>
  <c r="AI80" i="74"/>
  <c r="AI99" i="74"/>
  <c r="AF103" i="74"/>
  <c r="AG63" i="74"/>
  <c r="AG64" i="74"/>
  <c r="AH54" i="74"/>
  <c r="AG92" i="74"/>
  <c r="AF76" i="74"/>
  <c r="AG41" i="74"/>
  <c r="AF66" i="74"/>
  <c r="AE55" i="74"/>
  <c r="AG57" i="74"/>
  <c r="AE79" i="74"/>
  <c r="AH100" i="74"/>
  <c r="AI69" i="74"/>
  <c r="AH40" i="74"/>
  <c r="AF24" i="74"/>
  <c r="AF96" i="74"/>
  <c r="AI101" i="74"/>
  <c r="AE84" i="74"/>
  <c r="AF95" i="74"/>
  <c r="AI12" i="74"/>
  <c r="AF70" i="74"/>
  <c r="AE94" i="74"/>
  <c r="AI97" i="74"/>
  <c r="AG58" i="74"/>
  <c r="AH91" i="74"/>
  <c r="AI67" i="74"/>
  <c r="AG37" i="74"/>
  <c r="AE99" i="74"/>
  <c r="AH103" i="74"/>
  <c r="AE49" i="74"/>
  <c r="AI63" i="74"/>
  <c r="AE61" i="74"/>
  <c r="AI21" i="74"/>
  <c r="AI92" i="74"/>
  <c r="AH9" i="74"/>
  <c r="AE96" i="74"/>
  <c r="AI94" i="74"/>
  <c r="AG99" i="74"/>
  <c r="AH57" i="74"/>
  <c r="AI98" i="74"/>
  <c r="AH74" i="74"/>
  <c r="AG9" i="74"/>
  <c r="AF46" i="74"/>
  <c r="AF83" i="74"/>
  <c r="AI68" i="74"/>
  <c r="AG27" i="74"/>
  <c r="AI73" i="74"/>
  <c r="AG96" i="74"/>
  <c r="AF84" i="74"/>
  <c r="AH95" i="74"/>
  <c r="AG89" i="74"/>
  <c r="AF94" i="74"/>
  <c r="AF102" i="74"/>
  <c r="AH97" i="74"/>
  <c r="AF58" i="74"/>
  <c r="AG59" i="74"/>
  <c r="AF38" i="74"/>
  <c r="AF99" i="74"/>
  <c r="AE103" i="74"/>
  <c r="AI29" i="74"/>
  <c r="AH63" i="74"/>
  <c r="AF21" i="74"/>
  <c r="AF54" i="74"/>
  <c r="AH18" i="74"/>
  <c r="AG46" i="74"/>
  <c r="AF89" i="74"/>
  <c r="AF98" i="74"/>
  <c r="AF60" i="74"/>
  <c r="AF53" i="74"/>
  <c r="AF82" i="74"/>
  <c r="AE39" i="74"/>
  <c r="AG76" i="74"/>
  <c r="AF71" i="74"/>
  <c r="AG24" i="74"/>
  <c r="AE65" i="74"/>
  <c r="AH96" i="74"/>
  <c r="AE10" i="74"/>
  <c r="AE95" i="74"/>
  <c r="AG70" i="74"/>
  <c r="AI89" i="74"/>
  <c r="AG94" i="74"/>
  <c r="AI102" i="74"/>
  <c r="AG15" i="74"/>
  <c r="AI88" i="74"/>
  <c r="AG97" i="74"/>
  <c r="AI47" i="74"/>
  <c r="AE59" i="74"/>
  <c r="AI26" i="74"/>
  <c r="AE77" i="74"/>
  <c r="AE78" i="74"/>
  <c r="AG103" i="74"/>
  <c r="AH87" i="74"/>
  <c r="AF64" i="74"/>
  <c r="AF92" i="74"/>
  <c r="AF59" i="74"/>
  <c r="AG52" i="74"/>
  <c r="AH98" i="74"/>
  <c r="AG53" i="74"/>
  <c r="AI74" i="74"/>
  <c r="AF9" i="74"/>
  <c r="AE90" i="74"/>
  <c r="AG75" i="74"/>
  <c r="AG100" i="74"/>
  <c r="AH69" i="74"/>
  <c r="AE48" i="74"/>
  <c r="AG101" i="74"/>
  <c r="AH89" i="74"/>
  <c r="AG102" i="74"/>
  <c r="AH15" i="74"/>
  <c r="AH30" i="74"/>
  <c r="AG47" i="74"/>
  <c r="AI59" i="74"/>
  <c r="AH77" i="74"/>
  <c r="AE43" i="74"/>
  <c r="AH93" i="74"/>
  <c r="AG81" i="74"/>
  <c r="AF52" i="74"/>
  <c r="AH64" i="74"/>
  <c r="AI56" i="74"/>
  <c r="AF42" i="74"/>
  <c r="AI95" i="74"/>
  <c r="AG12" i="74"/>
  <c r="AI50" i="74"/>
  <c r="AH92" i="74"/>
  <c r="AE98" i="74"/>
  <c r="AH60" i="74"/>
  <c r="AE53" i="74"/>
  <c r="AI90" i="74"/>
  <c r="AE100" i="74"/>
  <c r="AF48" i="74"/>
  <c r="AG65" i="74"/>
  <c r="AH101" i="74"/>
  <c r="AE89" i="74"/>
  <c r="AH102" i="74"/>
  <c r="AI15" i="74"/>
  <c r="AH88" i="74"/>
  <c r="AG91" i="74"/>
  <c r="AF47" i="74"/>
  <c r="AG77" i="74"/>
  <c r="AH80" i="74"/>
  <c r="AI93" i="74"/>
  <c r="AF78" i="74"/>
  <c r="AE72" i="74"/>
  <c r="AI87" i="74"/>
  <c r="AI18" i="74"/>
  <c r="AE85" i="74"/>
  <c r="AE102" i="74"/>
  <c r="AF97" i="74"/>
  <c r="AF93" i="74"/>
  <c r="AE60" i="74"/>
  <c r="AH90" i="74"/>
  <c r="AH83" i="74"/>
  <c r="AI100" i="74"/>
  <c r="AG69" i="74"/>
  <c r="AE66" i="74"/>
  <c r="AG71" i="74"/>
  <c r="AE73" i="74"/>
  <c r="AH51" i="74"/>
  <c r="AF65" i="74"/>
  <c r="AE101" i="74"/>
  <c r="AF12" i="74"/>
  <c r="AF88" i="74"/>
  <c r="AE91" i="74"/>
  <c r="AE67" i="74"/>
  <c r="AE47" i="74"/>
  <c r="AE44" i="74"/>
  <c r="AG38" i="74"/>
  <c r="AE13" i="74"/>
  <c r="AG93" i="74"/>
  <c r="AI62" i="74"/>
  <c r="AH99" i="74"/>
  <c r="AF72" i="74"/>
  <c r="AE54" i="74"/>
  <c r="AU6" i="76"/>
  <c r="CP6" i="76"/>
  <c r="BX112" i="70"/>
  <c r="BZ112" i="70"/>
  <c r="CT111" i="70"/>
  <c r="CO108" i="70"/>
  <c r="CO106" i="70"/>
  <c r="CO115" i="70"/>
  <c r="CQ115" i="70"/>
  <c r="CA109" i="70"/>
  <c r="CU112" i="70"/>
  <c r="BX115" i="70"/>
  <c r="CF107" i="70"/>
  <c r="BY115" i="70"/>
  <c r="CY113" i="70"/>
  <c r="BY110" i="70"/>
  <c r="CR110" i="70"/>
  <c r="DA107" i="70"/>
  <c r="CB109" i="70"/>
  <c r="CH113" i="70"/>
  <c r="CE113" i="70"/>
  <c r="CT112" i="70"/>
  <c r="N82" i="75"/>
  <c r="L100" i="75"/>
  <c r="O9" i="75"/>
  <c r="CO111" i="70"/>
  <c r="CB108" i="70"/>
  <c r="CE108" i="70"/>
  <c r="CT114" i="70"/>
  <c r="DC114" i="70"/>
  <c r="CU114" i="70"/>
  <c r="CL110" i="70"/>
  <c r="CI110" i="70"/>
  <c r="N25" i="75"/>
  <c r="L82" i="75"/>
  <c r="O91" i="75"/>
  <c r="L91" i="75"/>
  <c r="L22" i="75"/>
  <c r="CQ107" i="70"/>
  <c r="CI111" i="70"/>
  <c r="DD110" i="70"/>
  <c r="M79" i="75"/>
  <c r="L89" i="75"/>
  <c r="O105" i="75"/>
  <c r="M12" i="75"/>
  <c r="L47" i="75"/>
  <c r="O30" i="75"/>
  <c r="CL107" i="70"/>
  <c r="CH107" i="70"/>
  <c r="CE109" i="70"/>
  <c r="L33" i="75"/>
  <c r="P54" i="75"/>
  <c r="N80" i="75"/>
  <c r="P79" i="75"/>
  <c r="O12" i="75"/>
  <c r="L79" i="75"/>
  <c r="CM110" i="70"/>
  <c r="CJ108" i="70"/>
  <c r="BZ113" i="70"/>
  <c r="N44" i="75"/>
  <c r="O55" i="75"/>
  <c r="O33" i="75"/>
  <c r="L16" i="75"/>
  <c r="P11" i="75"/>
  <c r="O32" i="75"/>
  <c r="L62" i="75"/>
  <c r="O108" i="75"/>
  <c r="L98" i="75"/>
  <c r="O88" i="75"/>
  <c r="BX27" i="69"/>
  <c r="BS96" i="69"/>
  <c r="BS74" i="69"/>
  <c r="BY8" i="69"/>
  <c r="BR97" i="69"/>
  <c r="BY59" i="69"/>
  <c r="BS46" i="69"/>
  <c r="BX6" i="69"/>
  <c r="BQ34" i="69"/>
  <c r="BT79" i="69"/>
  <c r="BY7" i="69"/>
  <c r="BP14" i="69"/>
  <c r="CA39" i="69"/>
  <c r="BZ81" i="69"/>
  <c r="BZ34" i="69"/>
  <c r="BZ102" i="69"/>
  <c r="BX79" i="69"/>
  <c r="CL109" i="70"/>
  <c r="N34" i="75"/>
  <c r="O11" i="75"/>
  <c r="O57" i="75"/>
  <c r="BQ92" i="69"/>
  <c r="O69" i="75"/>
  <c r="BT35" i="69"/>
  <c r="BW51" i="69"/>
  <c r="BX101" i="69"/>
  <c r="BW85" i="69"/>
  <c r="BT68" i="69"/>
  <c r="N76" i="75"/>
  <c r="BR42" i="69"/>
  <c r="CA93" i="69"/>
  <c r="CA90" i="69"/>
  <c r="BY33" i="69"/>
  <c r="M64" i="75"/>
  <c r="O31" i="75"/>
  <c r="CN112" i="70"/>
  <c r="L107" i="75"/>
  <c r="M59" i="75"/>
  <c r="N57" i="75"/>
  <c r="BY20" i="69"/>
  <c r="BX6" i="76"/>
  <c r="CG6" i="76"/>
  <c r="AX6" i="76"/>
  <c r="DA111" i="70"/>
  <c r="CH110" i="70"/>
  <c r="DA108" i="70"/>
  <c r="DD107" i="70"/>
  <c r="CS112" i="70"/>
  <c r="CM113" i="70"/>
  <c r="CD115" i="70"/>
  <c r="DD115" i="70"/>
  <c r="CZ113" i="70"/>
  <c r="CD112" i="70"/>
  <c r="CG110" i="70"/>
  <c r="L81" i="75"/>
  <c r="N61" i="75"/>
  <c r="N14" i="75"/>
  <c r="CC112" i="70"/>
  <c r="CR109" i="70"/>
  <c r="CW106" i="70"/>
  <c r="N86" i="75"/>
  <c r="P89" i="75"/>
  <c r="CU108" i="70"/>
  <c r="CB107" i="70"/>
  <c r="CX112" i="70"/>
  <c r="CC113" i="70"/>
  <c r="CN108" i="70"/>
  <c r="CY114" i="70"/>
  <c r="P17" i="75"/>
  <c r="P100" i="75"/>
  <c r="L64" i="75"/>
  <c r="P44" i="75"/>
  <c r="M18" i="75"/>
  <c r="M106" i="75"/>
  <c r="DD109" i="70"/>
  <c r="DA113" i="70"/>
  <c r="CJ106" i="70"/>
  <c r="N67" i="75"/>
  <c r="M23" i="75"/>
  <c r="O56" i="75"/>
  <c r="M63" i="75"/>
  <c r="O66" i="75"/>
  <c r="L18" i="75"/>
  <c r="DC109" i="70"/>
  <c r="CW115" i="70"/>
  <c r="CM107" i="70"/>
  <c r="N10" i="75"/>
  <c r="P21" i="75"/>
  <c r="P90" i="75"/>
  <c r="O39" i="75"/>
  <c r="M41" i="75"/>
  <c r="O14" i="75"/>
  <c r="CG106" i="70"/>
  <c r="CS109" i="70"/>
  <c r="CN109" i="70"/>
  <c r="O73" i="75"/>
  <c r="N68" i="75"/>
  <c r="P34" i="75"/>
  <c r="N77" i="75"/>
  <c r="M61" i="75"/>
  <c r="L94" i="75"/>
  <c r="O106" i="75"/>
  <c r="CM115" i="70"/>
  <c r="M49" i="75"/>
  <c r="M105" i="75"/>
  <c r="BX96" i="69"/>
  <c r="BY29" i="69"/>
  <c r="BR19" i="69"/>
  <c r="BW54" i="69"/>
  <c r="BZ91" i="69"/>
  <c r="BX38" i="69"/>
  <c r="BY16" i="69"/>
  <c r="BR30" i="69"/>
  <c r="BT94" i="69"/>
  <c r="BT61" i="69"/>
  <c r="BR62" i="69"/>
  <c r="CA9" i="69"/>
  <c r="CA83" i="69"/>
  <c r="BQ90" i="69"/>
  <c r="BP51" i="69"/>
  <c r="BS104" i="69"/>
  <c r="BT10" i="69"/>
  <c r="O70" i="75"/>
  <c r="CC115" i="70"/>
  <c r="O107" i="75"/>
  <c r="N23" i="75"/>
  <c r="M33" i="75"/>
  <c r="P39" i="75"/>
  <c r="O76" i="75"/>
  <c r="BR15" i="69"/>
  <c r="BX65" i="69"/>
  <c r="BY86" i="69"/>
  <c r="BW62" i="69"/>
  <c r="BY89" i="69"/>
  <c r="BX91" i="69"/>
  <c r="BT15" i="69"/>
  <c r="BS41" i="69"/>
  <c r="BW80" i="69"/>
  <c r="O79" i="75"/>
  <c r="P78" i="75"/>
  <c r="P62" i="75"/>
  <c r="L75" i="75"/>
  <c r="P35" i="75"/>
  <c r="O20" i="75"/>
  <c r="L24" i="75"/>
  <c r="R146" i="79"/>
  <c r="AT6" i="76"/>
  <c r="CB111" i="70"/>
  <c r="BY107" i="70"/>
  <c r="CE115" i="70"/>
  <c r="CJ109" i="70"/>
  <c r="CS114" i="70"/>
  <c r="CN113" i="70"/>
  <c r="CV111" i="70"/>
  <c r="CC107" i="70"/>
  <c r="CP112" i="70"/>
  <c r="CZ108" i="70"/>
  <c r="CU111" i="70"/>
  <c r="CT107" i="70"/>
  <c r="CX113" i="70"/>
  <c r="BW115" i="70"/>
  <c r="O59" i="75"/>
  <c r="O84" i="75"/>
  <c r="L84" i="75"/>
  <c r="CR115" i="70"/>
  <c r="CD111" i="70"/>
  <c r="CX106" i="70"/>
  <c r="N15" i="75"/>
  <c r="M68" i="75"/>
  <c r="CO110" i="70"/>
  <c r="CY110" i="70"/>
  <c r="CI113" i="70"/>
  <c r="CG114" i="70"/>
  <c r="CR113" i="70"/>
  <c r="CO109" i="70"/>
  <c r="CI114" i="70"/>
  <c r="N50" i="75"/>
  <c r="L58" i="75"/>
  <c r="O21" i="75"/>
  <c r="P94" i="75"/>
  <c r="L31" i="75"/>
  <c r="M101" i="75"/>
  <c r="BV110" i="70"/>
  <c r="CW108" i="70"/>
  <c r="N21" i="75"/>
  <c r="P56" i="75"/>
  <c r="P38" i="75"/>
  <c r="P53" i="75"/>
  <c r="L68" i="75"/>
  <c r="O38" i="75"/>
  <c r="CR107" i="70"/>
  <c r="CG107" i="70"/>
  <c r="CW113" i="70"/>
  <c r="P61" i="75"/>
  <c r="M76" i="75"/>
  <c r="O87" i="75"/>
  <c r="L35" i="75"/>
  <c r="CR108" i="70"/>
  <c r="CE111" i="70"/>
  <c r="CI109" i="70"/>
  <c r="CQ109" i="70"/>
  <c r="CE114" i="70"/>
  <c r="CE110" i="70"/>
  <c r="CB112" i="70"/>
  <c r="CO107" i="70"/>
  <c r="M31" i="75"/>
  <c r="O85" i="75"/>
  <c r="O44" i="75"/>
  <c r="CA112" i="70"/>
  <c r="N88" i="75"/>
  <c r="BV107" i="70"/>
  <c r="CV107" i="70"/>
  <c r="CU115" i="70"/>
  <c r="L93" i="75"/>
  <c r="P72" i="75"/>
  <c r="BR65" i="69"/>
  <c r="BQ36" i="69"/>
  <c r="BZ51" i="69"/>
  <c r="BP26" i="69"/>
  <c r="L34" i="75"/>
  <c r="BS53" i="69"/>
  <c r="BP12" i="69"/>
  <c r="BQ102" i="69"/>
  <c r="BY52" i="69"/>
  <c r="BQ41" i="69"/>
  <c r="BQ22" i="69"/>
  <c r="BZ62" i="69"/>
  <c r="BZ73" i="69"/>
  <c r="BZ87" i="69"/>
  <c r="M47" i="75"/>
  <c r="M100" i="75"/>
  <c r="DC111" i="70"/>
  <c r="P66" i="75"/>
  <c r="L53" i="75"/>
  <c r="O82" i="75"/>
  <c r="M50" i="75"/>
  <c r="BY66" i="69"/>
  <c r="BR36" i="69"/>
  <c r="BY11" i="69"/>
  <c r="BY38" i="69"/>
  <c r="BW48" i="69"/>
  <c r="BP43" i="69"/>
  <c r="BQ96" i="69"/>
  <c r="CA98" i="69"/>
  <c r="BX11" i="69"/>
  <c r="P93" i="75"/>
  <c r="O10" i="75"/>
  <c r="O80" i="75"/>
  <c r="N90" i="75"/>
  <c r="P76" i="75"/>
  <c r="P98" i="75"/>
  <c r="AL6" i="76"/>
  <c r="CZ106" i="70"/>
  <c r="CQ106" i="70"/>
  <c r="CY106" i="70"/>
  <c r="CV110" i="70"/>
  <c r="BZ108" i="70"/>
  <c r="CP115" i="70"/>
  <c r="BY106" i="70"/>
  <c r="CI112" i="70"/>
  <c r="BX107" i="70"/>
  <c r="L9" i="75"/>
  <c r="CQ113" i="70"/>
  <c r="CG111" i="70"/>
  <c r="BX113" i="70"/>
  <c r="CY107" i="70"/>
  <c r="CF113" i="70"/>
  <c r="CR111" i="70"/>
  <c r="DA115" i="70"/>
  <c r="L95" i="75"/>
  <c r="P74" i="75"/>
  <c r="N30" i="75"/>
  <c r="CZ114" i="70"/>
  <c r="CH111" i="70"/>
  <c r="O92" i="75"/>
  <c r="P27" i="75"/>
  <c r="CB115" i="70"/>
  <c r="CY112" i="70"/>
  <c r="CG112" i="70"/>
  <c r="DB112" i="70"/>
  <c r="CD106" i="70"/>
  <c r="BV115" i="70"/>
  <c r="CU109" i="70"/>
  <c r="BZ115" i="70"/>
  <c r="M94" i="75"/>
  <c r="P95" i="75"/>
  <c r="P42" i="75"/>
  <c r="N101" i="75"/>
  <c r="L51" i="75"/>
  <c r="O74" i="75"/>
  <c r="CH115" i="70"/>
  <c r="BY108" i="70"/>
  <c r="CT115" i="70"/>
  <c r="P24" i="75"/>
  <c r="P51" i="75"/>
  <c r="O100" i="75"/>
  <c r="M70" i="75"/>
  <c r="CL114" i="70"/>
  <c r="CF108" i="70"/>
  <c r="CK115" i="70"/>
  <c r="CQ112" i="70"/>
  <c r="CU106" i="70"/>
  <c r="DA109" i="70"/>
  <c r="DC115" i="70"/>
  <c r="DD113" i="70"/>
  <c r="O16" i="75"/>
  <c r="L60" i="75"/>
  <c r="CE107" i="70"/>
  <c r="BY112" i="70"/>
  <c r="CB114" i="70"/>
  <c r="CW112" i="70"/>
  <c r="CF114" i="70"/>
  <c r="CY115" i="70"/>
  <c r="BY113" i="70"/>
  <c r="CF111" i="70"/>
  <c r="BZ114" i="70"/>
  <c r="M39" i="75"/>
  <c r="O102" i="75"/>
  <c r="P87" i="75"/>
  <c r="P83" i="75"/>
  <c r="N40" i="75"/>
  <c r="P55" i="75"/>
  <c r="O77" i="75"/>
  <c r="M60" i="75"/>
  <c r="BR33" i="69"/>
  <c r="BQ71" i="69"/>
  <c r="BW30" i="69"/>
  <c r="BX63" i="69"/>
  <c r="BR73" i="69"/>
  <c r="CA95" i="69"/>
  <c r="CA15" i="69"/>
  <c r="CA58" i="69"/>
  <c r="BZ92" i="69"/>
  <c r="BY45" i="69"/>
  <c r="BP99" i="69"/>
  <c r="BX5" i="69"/>
  <c r="BT90" i="69"/>
  <c r="BS25" i="69"/>
  <c r="N95" i="75"/>
  <c r="M108" i="75"/>
  <c r="P32" i="75"/>
  <c r="N71" i="75"/>
  <c r="BQ70" i="69"/>
  <c r="N97" i="75"/>
  <c r="BX89" i="69"/>
  <c r="BR61" i="69"/>
  <c r="BT92" i="69"/>
  <c r="BR5" i="69"/>
  <c r="BS58" i="69"/>
  <c r="BP103" i="69"/>
  <c r="BS69" i="69"/>
  <c r="BW102" i="69"/>
  <c r="BW19" i="69"/>
  <c r="CA102" i="69"/>
  <c r="P92" i="75"/>
  <c r="L41" i="75"/>
  <c r="P99" i="75"/>
  <c r="BT104" i="69"/>
  <c r="BX33" i="69"/>
  <c r="P18" i="75"/>
  <c r="AI6" i="76"/>
  <c r="AV6" i="76"/>
  <c r="AW6" i="76"/>
  <c r="DC113" i="70"/>
  <c r="CL108" i="70"/>
  <c r="DD108" i="70"/>
  <c r="CB106" i="70"/>
  <c r="CP113" i="70"/>
  <c r="CA114" i="70"/>
  <c r="CX114" i="70"/>
  <c r="CI115" i="70"/>
  <c r="DB114" i="70"/>
  <c r="CD110" i="70"/>
  <c r="CZ107" i="70"/>
  <c r="BV106" i="70"/>
  <c r="BW111" i="70"/>
  <c r="CM106" i="70"/>
  <c r="DC106" i="70"/>
  <c r="CN115" i="70"/>
  <c r="P15" i="75"/>
  <c r="P80" i="75"/>
  <c r="CY109" i="70"/>
  <c r="CQ110" i="70"/>
  <c r="CL113" i="70"/>
  <c r="O17" i="75"/>
  <c r="DB109" i="70"/>
  <c r="CI108" i="70"/>
  <c r="CZ109" i="70"/>
  <c r="CM112" i="70"/>
  <c r="DD111" i="70"/>
  <c r="CA108" i="70"/>
  <c r="CP110" i="70"/>
  <c r="BX110" i="70"/>
  <c r="CP108" i="70"/>
  <c r="N24" i="75"/>
  <c r="N16" i="75"/>
  <c r="CT109" i="70"/>
  <c r="N79" i="75"/>
  <c r="L106" i="75"/>
  <c r="CO112" i="70"/>
  <c r="CT110" i="70"/>
  <c r="CC108" i="70"/>
  <c r="DB108" i="70"/>
  <c r="BW107" i="70"/>
  <c r="DB115" i="70"/>
  <c r="CV115" i="70"/>
  <c r="L63" i="75"/>
  <c r="L77" i="75"/>
  <c r="CF115" i="70"/>
  <c r="CK113" i="70"/>
  <c r="DB107" i="70"/>
  <c r="CN107" i="70"/>
  <c r="DA106" i="70"/>
  <c r="CV112" i="70"/>
  <c r="L103" i="75"/>
  <c r="O27" i="75"/>
  <c r="L25" i="75"/>
  <c r="CK108" i="70"/>
  <c r="BX108" i="70"/>
  <c r="CK109" i="70"/>
  <c r="M48" i="75"/>
  <c r="M19" i="75"/>
  <c r="O104" i="75"/>
  <c r="O78" i="75"/>
  <c r="N32" i="75"/>
  <c r="P40" i="75"/>
  <c r="CG115" i="70"/>
  <c r="P96" i="75"/>
  <c r="P60" i="75"/>
  <c r="N20" i="75"/>
  <c r="O63" i="75"/>
  <c r="N69" i="75"/>
  <c r="O19" i="75"/>
  <c r="L14" i="75"/>
  <c r="BS51" i="69"/>
  <c r="BS10" i="69"/>
  <c r="CA56" i="69"/>
  <c r="BY17" i="69"/>
  <c r="BW26" i="69"/>
  <c r="BT51" i="69"/>
  <c r="BY13" i="69"/>
  <c r="BW91" i="69"/>
  <c r="BY92" i="69"/>
  <c r="BR68" i="69"/>
  <c r="BP6" i="69"/>
  <c r="BY57" i="69"/>
  <c r="BY36" i="69"/>
  <c r="CA96" i="69"/>
  <c r="N42" i="75"/>
  <c r="O49" i="75"/>
  <c r="N52" i="75"/>
  <c r="BW78" i="69"/>
  <c r="BR74" i="69"/>
  <c r="M13" i="75"/>
  <c r="BZ30" i="69"/>
  <c r="BR56" i="69"/>
  <c r="BX48" i="69"/>
  <c r="BS67" i="69"/>
  <c r="BQ81" i="69"/>
  <c r="BX64" i="69"/>
  <c r="P67" i="75"/>
  <c r="BR80" i="69"/>
  <c r="BR28" i="69"/>
  <c r="CF112" i="70"/>
  <c r="M83" i="75"/>
  <c r="P64" i="75"/>
  <c r="L104" i="75"/>
  <c r="BT21" i="69"/>
  <c r="BP15" i="69"/>
  <c r="P41" i="75"/>
  <c r="CS106" i="70"/>
  <c r="CN111" i="70"/>
  <c r="CB110" i="70"/>
  <c r="CF106" i="70"/>
  <c r="CD113" i="70"/>
  <c r="BW109" i="70"/>
  <c r="CI106" i="70"/>
  <c r="CY108" i="70"/>
  <c r="CA115" i="70"/>
  <c r="CD108" i="70"/>
  <c r="BX111" i="70"/>
  <c r="CI107" i="70"/>
  <c r="CD109" i="70"/>
  <c r="CZ111" i="70"/>
  <c r="CL115" i="70"/>
  <c r="BX109" i="70"/>
  <c r="CG108" i="70"/>
  <c r="M78" i="75"/>
  <c r="N75" i="75"/>
  <c r="CW111" i="70"/>
  <c r="BV108" i="70"/>
  <c r="DD106" i="70"/>
  <c r="CX110" i="70"/>
  <c r="CR112" i="70"/>
  <c r="CJ110" i="70"/>
  <c r="BV114" i="70"/>
  <c r="CN110" i="70"/>
  <c r="CA110" i="70"/>
  <c r="CQ111" i="70"/>
  <c r="BX106" i="70"/>
  <c r="DD112" i="70"/>
  <c r="CL106" i="70"/>
  <c r="CW109" i="70"/>
  <c r="N103" i="75"/>
  <c r="CC109" i="70"/>
  <c r="L20" i="75"/>
  <c r="P52" i="75"/>
  <c r="M38" i="75"/>
  <c r="CP109" i="70"/>
  <c r="CU110" i="70"/>
  <c r="BW112" i="70"/>
  <c r="CS115" i="70"/>
  <c r="DC112" i="70"/>
  <c r="CG113" i="70"/>
  <c r="O94" i="75"/>
  <c r="O41" i="75"/>
  <c r="N33" i="75"/>
  <c r="CA113" i="70"/>
  <c r="CH109" i="70"/>
  <c r="BV112" i="70"/>
  <c r="P29" i="75"/>
  <c r="O97" i="75"/>
  <c r="M77" i="75"/>
  <c r="O24" i="75"/>
  <c r="BW5" i="69"/>
  <c r="M46" i="75"/>
  <c r="CV114" i="70"/>
  <c r="CK107" i="70"/>
  <c r="CO114" i="70"/>
  <c r="M10" i="75"/>
  <c r="N48" i="75"/>
  <c r="N9" i="75"/>
  <c r="M57" i="75"/>
  <c r="N98" i="75"/>
  <c r="O58" i="75"/>
  <c r="CS108" i="70"/>
  <c r="P71" i="75"/>
  <c r="O95" i="75"/>
  <c r="N65" i="75"/>
  <c r="BT40" i="69"/>
  <c r="BW61" i="69"/>
  <c r="P88" i="75"/>
  <c r="BQ62" i="69"/>
  <c r="BY87" i="69"/>
  <c r="BQ73" i="69"/>
  <c r="BW60" i="69"/>
  <c r="BW92" i="69"/>
  <c r="BQ19" i="69"/>
  <c r="BQ104" i="69"/>
  <c r="CA42" i="69"/>
  <c r="CA28" i="69"/>
  <c r="BW50" i="69"/>
  <c r="BX90" i="69"/>
  <c r="BR9" i="69"/>
  <c r="BT24" i="69"/>
  <c r="BX28" i="69"/>
  <c r="BS44" i="69"/>
  <c r="N62" i="75"/>
  <c r="L74" i="75"/>
  <c r="N46" i="75"/>
  <c r="BR39" i="69"/>
  <c r="BR37" i="69"/>
  <c r="M36" i="75"/>
  <c r="BW34" i="69"/>
  <c r="BW52" i="69"/>
  <c r="BS100" i="69"/>
  <c r="BR20" i="69"/>
  <c r="BZ82" i="69"/>
  <c r="BX39" i="69"/>
  <c r="CA61" i="69"/>
  <c r="BP32" i="69"/>
  <c r="BP68" i="69"/>
  <c r="M97" i="75"/>
  <c r="M104" i="75"/>
  <c r="L76" i="75"/>
  <c r="O36" i="75"/>
  <c r="BS52" i="69"/>
  <c r="BX12" i="69"/>
  <c r="BW12" i="69"/>
  <c r="AJ6" i="76"/>
  <c r="CW107" i="70"/>
  <c r="CP114" i="70"/>
  <c r="CW114" i="70"/>
  <c r="CN106" i="70"/>
  <c r="CH106" i="70"/>
  <c r="CC110" i="70"/>
  <c r="CK114" i="70"/>
  <c r="CK112" i="70"/>
  <c r="DC107" i="70"/>
  <c r="CI7" i="83"/>
  <c r="DB111" i="70"/>
  <c r="CJ112" i="70"/>
  <c r="DD114" i="70"/>
  <c r="CN114" i="70"/>
  <c r="CP107" i="70"/>
  <c r="CX111" i="70"/>
  <c r="M84" i="75"/>
  <c r="O34" i="75"/>
  <c r="CV113" i="70"/>
  <c r="CS107" i="70"/>
  <c r="DA110" i="70"/>
  <c r="CJ115" i="70"/>
  <c r="CE112" i="70"/>
  <c r="O54" i="75"/>
  <c r="BV111" i="70"/>
  <c r="CH108" i="70"/>
  <c r="DA112" i="70"/>
  <c r="CZ115" i="70"/>
  <c r="CJ113" i="70"/>
  <c r="CZ112" i="70"/>
  <c r="CX115" i="70"/>
  <c r="BY109" i="70"/>
  <c r="CJ107" i="70"/>
  <c r="M45" i="75"/>
  <c r="M28" i="75"/>
  <c r="M67" i="75"/>
  <c r="O83" i="75"/>
  <c r="DB110" i="70"/>
  <c r="BW110" i="70"/>
  <c r="BY114" i="70"/>
  <c r="CX107" i="70"/>
  <c r="L36" i="75"/>
  <c r="O35" i="75"/>
  <c r="L65" i="75"/>
  <c r="O62" i="75"/>
  <c r="M92" i="75"/>
  <c r="BZ110" i="70"/>
  <c r="CC106" i="70"/>
  <c r="BV113" i="70"/>
  <c r="O75" i="75"/>
  <c r="P13" i="75"/>
  <c r="M69" i="75"/>
  <c r="P19" i="75"/>
  <c r="M99" i="75"/>
  <c r="L96" i="75"/>
  <c r="BW106" i="70"/>
  <c r="CD114" i="70"/>
  <c r="BW114" i="70"/>
  <c r="L50" i="75"/>
  <c r="P68" i="75"/>
  <c r="M89" i="75"/>
  <c r="L30" i="75"/>
  <c r="O13" i="75"/>
  <c r="N72" i="75"/>
  <c r="CF110" i="70"/>
  <c r="L39" i="75"/>
  <c r="L42" i="75"/>
  <c r="N17" i="75"/>
  <c r="BS21" i="69"/>
  <c r="BQ60" i="69"/>
  <c r="M32" i="75"/>
  <c r="BS87" i="69"/>
  <c r="BS85" i="69"/>
  <c r="BZ80" i="69"/>
  <c r="N39" i="75"/>
  <c r="BZ72" i="69"/>
  <c r="BZ33" i="69"/>
  <c r="BY93" i="69"/>
  <c r="BY40" i="69"/>
  <c r="BT63" i="69"/>
  <c r="BX52" i="69"/>
  <c r="BZ88" i="69"/>
  <c r="BT14" i="69"/>
  <c r="BS73" i="69"/>
  <c r="BZ15" i="69"/>
  <c r="P102" i="75"/>
  <c r="N28" i="75"/>
  <c r="L54" i="75"/>
  <c r="BQ94" i="69"/>
  <c r="BZ59" i="69"/>
  <c r="BZ58" i="69"/>
  <c r="CA16" i="69"/>
  <c r="BP94" i="69"/>
  <c r="BX58" i="69"/>
  <c r="BW66" i="69"/>
  <c r="BX23" i="69"/>
  <c r="BR88" i="69"/>
  <c r="BW47" i="69"/>
  <c r="BX68" i="69"/>
  <c r="BT74" i="69"/>
  <c r="CD107" i="70"/>
  <c r="M96" i="75"/>
  <c r="M44" i="75"/>
  <c r="N93" i="75"/>
  <c r="BR43" i="69"/>
  <c r="CA77" i="69"/>
  <c r="BR34" i="69"/>
  <c r="CQ114" i="70"/>
  <c r="CA107" i="70"/>
  <c r="CX109" i="70"/>
  <c r="O96" i="75"/>
  <c r="L43" i="75"/>
  <c r="N27" i="75"/>
  <c r="P73" i="75"/>
  <c r="L37" i="75"/>
  <c r="BQ61" i="69"/>
  <c r="BP38" i="69"/>
  <c r="BX55" i="69"/>
  <c r="BW25" i="69"/>
  <c r="BR48" i="69"/>
  <c r="BW70" i="69"/>
  <c r="BZ93" i="69"/>
  <c r="BW88" i="69"/>
  <c r="BS48" i="69"/>
  <c r="BW86" i="69"/>
  <c r="BX72" i="69"/>
  <c r="BQ85" i="69"/>
  <c r="BS20" i="69"/>
  <c r="L71" i="75"/>
  <c r="P86" i="75"/>
  <c r="L27" i="75"/>
  <c r="N66" i="75"/>
  <c r="BX76" i="69"/>
  <c r="BT57" i="69"/>
  <c r="BP39" i="69"/>
  <c r="BZ36" i="69"/>
  <c r="BP83" i="69"/>
  <c r="BT48" i="69"/>
  <c r="BR44" i="69"/>
  <c r="BZ10" i="69"/>
  <c r="BR100" i="69"/>
  <c r="M37" i="75"/>
  <c r="BY46" i="69"/>
  <c r="BY54" i="69"/>
  <c r="N94" i="75"/>
  <c r="CV106" i="70"/>
  <c r="L97" i="75"/>
  <c r="P49" i="75"/>
  <c r="L78" i="75"/>
  <c r="P9" i="75"/>
  <c r="M26" i="75"/>
  <c r="BY79" i="69"/>
  <c r="BZ104" i="69"/>
  <c r="BW6" i="69"/>
  <c r="BS57" i="69"/>
  <c r="BT32" i="69"/>
  <c r="BZ84" i="69"/>
  <c r="BY28" i="69"/>
  <c r="BT75" i="69"/>
  <c r="BT33" i="69"/>
  <c r="BW63" i="69"/>
  <c r="BW96" i="69"/>
  <c r="BT36" i="69"/>
  <c r="BY56" i="69"/>
  <c r="BQ15" i="69"/>
  <c r="P70" i="75"/>
  <c r="P47" i="75"/>
  <c r="N11" i="75"/>
  <c r="BS97" i="69"/>
  <c r="CA5" i="69"/>
  <c r="BX69" i="69"/>
  <c r="BP76" i="69"/>
  <c r="CA73" i="69"/>
  <c r="CA99" i="69"/>
  <c r="CA54" i="69"/>
  <c r="BS55" i="69"/>
  <c r="BS71" i="69"/>
  <c r="BQ69" i="69"/>
  <c r="CA6" i="69"/>
  <c r="CM109" i="70"/>
  <c r="N36" i="75"/>
  <c r="M9" i="75"/>
  <c r="N96" i="75"/>
  <c r="CA76" i="69"/>
  <c r="BS88" i="69"/>
  <c r="M74" i="75"/>
  <c r="CT106" i="70"/>
  <c r="CA106" i="70"/>
  <c r="CH112" i="70"/>
  <c r="CH114" i="70"/>
  <c r="N54" i="75"/>
  <c r="N22" i="75"/>
  <c r="O22" i="75"/>
  <c r="N29" i="75"/>
  <c r="O68" i="75"/>
  <c r="BQ67" i="69"/>
  <c r="BP50" i="69"/>
  <c r="BP92" i="69"/>
  <c r="BP5" i="69"/>
  <c r="BZ89" i="69"/>
  <c r="BZ57" i="69"/>
  <c r="BW37" i="69"/>
  <c r="BT55" i="69"/>
  <c r="BQ14" i="69"/>
  <c r="L88" i="75"/>
  <c r="BS65" i="69"/>
  <c r="BR52" i="69"/>
  <c r="BR83" i="69"/>
  <c r="CS110" i="70"/>
  <c r="N100" i="75"/>
  <c r="P59" i="75"/>
  <c r="N38" i="75"/>
  <c r="BY53" i="69"/>
  <c r="BY80" i="69"/>
  <c r="BQ76" i="69"/>
  <c r="BP79" i="69"/>
  <c r="BZ29" i="69"/>
  <c r="CA94" i="69"/>
  <c r="BX10" i="69"/>
  <c r="BR23" i="69"/>
  <c r="BY99" i="69"/>
  <c r="BW14" i="69"/>
  <c r="BX94" i="69"/>
  <c r="BQ64" i="69"/>
  <c r="P105" i="75"/>
  <c r="N59" i="75"/>
  <c r="M22" i="75"/>
  <c r="CA79" i="69"/>
  <c r="BX57" i="69"/>
  <c r="L10" i="75"/>
  <c r="BT65" i="69"/>
  <c r="BX97" i="69"/>
  <c r="BT72" i="69"/>
  <c r="BZ54" i="69"/>
  <c r="BP18" i="69"/>
  <c r="BX56" i="69"/>
  <c r="BW32" i="69"/>
  <c r="CA62" i="69"/>
  <c r="BX30" i="69"/>
  <c r="BZ47" i="69"/>
  <c r="BR27" i="69"/>
  <c r="BX15" i="69"/>
  <c r="BQ42" i="69"/>
  <c r="BW38" i="69"/>
  <c r="BX92" i="69"/>
  <c r="P63" i="75"/>
  <c r="N78" i="75"/>
  <c r="L92" i="75"/>
  <c r="BT58" i="69"/>
  <c r="BT87" i="69"/>
  <c r="BZ9" i="69"/>
  <c r="BT9" i="69"/>
  <c r="M82" i="75"/>
  <c r="BQ6" i="69"/>
  <c r="BX34" i="69"/>
  <c r="BQ55" i="69"/>
  <c r="BY70" i="69"/>
  <c r="BZ38" i="69"/>
  <c r="BZ43" i="69"/>
  <c r="P14" i="75"/>
  <c r="P10" i="75"/>
  <c r="O93" i="75"/>
  <c r="O42" i="75"/>
  <c r="BQ9" i="69"/>
  <c r="BW36" i="69"/>
  <c r="BZ39" i="69"/>
  <c r="BS29" i="69"/>
  <c r="BZ8" i="69"/>
  <c r="BY25" i="69"/>
  <c r="BX74" i="69"/>
  <c r="BR38" i="69"/>
  <c r="BR96" i="69"/>
  <c r="BW53" i="69"/>
  <c r="BR63" i="69"/>
  <c r="CA49" i="69"/>
  <c r="BP64" i="69"/>
  <c r="BZ63" i="69"/>
  <c r="BZ85" i="69"/>
  <c r="BQ20" i="69"/>
  <c r="BQ28" i="69"/>
  <c r="N45" i="75"/>
  <c r="L69" i="75"/>
  <c r="L45" i="75"/>
  <c r="M24" i="75"/>
  <c r="O37" i="75"/>
  <c r="O90" i="75"/>
  <c r="O61" i="75"/>
  <c r="BP30" i="69"/>
  <c r="BP90" i="69"/>
  <c r="BW56" i="69"/>
  <c r="BY58" i="69"/>
  <c r="BX22" i="69"/>
  <c r="BX80" i="69"/>
  <c r="BT43" i="69"/>
  <c r="BW99" i="69"/>
  <c r="BR31" i="69"/>
  <c r="BQ79" i="69"/>
  <c r="BP44" i="69"/>
  <c r="BX84" i="69"/>
  <c r="BT47" i="69"/>
  <c r="CA55" i="69"/>
  <c r="BR54" i="69"/>
  <c r="BP66" i="69"/>
  <c r="BW68" i="69"/>
  <c r="BW69" i="69"/>
  <c r="BT45" i="69"/>
  <c r="CA84" i="69"/>
  <c r="BR18" i="69"/>
  <c r="BW49" i="69"/>
  <c r="BP82" i="69"/>
  <c r="CM114" i="70"/>
  <c r="CG109" i="70"/>
  <c r="DC108" i="70"/>
  <c r="CO113" i="70"/>
  <c r="CV109" i="70"/>
  <c r="O50" i="75"/>
  <c r="P26" i="75"/>
  <c r="O53" i="75"/>
  <c r="O67" i="75"/>
  <c r="BY73" i="69"/>
  <c r="CA68" i="69"/>
  <c r="BS102" i="69"/>
  <c r="BY42" i="69"/>
  <c r="BZ32" i="69"/>
  <c r="N106" i="75"/>
  <c r="BX49" i="69"/>
  <c r="BX37" i="69"/>
  <c r="BR10" i="69"/>
  <c r="BT53" i="69"/>
  <c r="BT76" i="69"/>
  <c r="CA27" i="69"/>
  <c r="BT41" i="69"/>
  <c r="BT96" i="69"/>
  <c r="L66" i="75"/>
  <c r="P69" i="75"/>
  <c r="DC110" i="70"/>
  <c r="L11" i="75"/>
  <c r="BW73" i="69"/>
  <c r="BR78" i="69"/>
  <c r="BT50" i="69"/>
  <c r="BT99" i="69"/>
  <c r="M87" i="75"/>
  <c r="CA52" i="69"/>
  <c r="BT22" i="69"/>
  <c r="BQ100" i="69"/>
  <c r="BQ72" i="69"/>
  <c r="BS56" i="69"/>
  <c r="BT80" i="69"/>
  <c r="N56" i="75"/>
  <c r="M20" i="75"/>
  <c r="M53" i="75"/>
  <c r="M54" i="75"/>
  <c r="BY81" i="69"/>
  <c r="BR21" i="69"/>
  <c r="L102" i="75"/>
  <c r="BQ47" i="69"/>
  <c r="BX95" i="69"/>
  <c r="BX73" i="69"/>
  <c r="BP40" i="69"/>
  <c r="BZ14" i="69"/>
  <c r="BQ83" i="69"/>
  <c r="BS24" i="69"/>
  <c r="CA80" i="69"/>
  <c r="BS40" i="69"/>
  <c r="BX46" i="69"/>
  <c r="BP80" i="69"/>
  <c r="BQ99" i="69"/>
  <c r="BW33" i="69"/>
  <c r="BT82" i="69"/>
  <c r="P37" i="75"/>
  <c r="O101" i="75"/>
  <c r="L19" i="75"/>
  <c r="BS5" i="69"/>
  <c r="BZ25" i="69"/>
  <c r="N81" i="75"/>
  <c r="BP49" i="69"/>
  <c r="BQ18" i="69"/>
  <c r="BZ100" i="69"/>
  <c r="BZ28" i="69"/>
  <c r="BT101" i="69"/>
  <c r="CA48" i="69"/>
  <c r="BS22" i="69"/>
  <c r="BT26" i="69"/>
  <c r="M66" i="75"/>
  <c r="L86" i="75"/>
  <c r="L67" i="75"/>
  <c r="P75" i="75"/>
  <c r="BQ38" i="69"/>
  <c r="BS101" i="69"/>
  <c r="BQ32" i="69"/>
  <c r="BZ56" i="69"/>
  <c r="BW44" i="69"/>
  <c r="BS35" i="69"/>
  <c r="BW20" i="69"/>
  <c r="BR7" i="69"/>
  <c r="BX24" i="69"/>
  <c r="BT73" i="69"/>
  <c r="BP11" i="69"/>
  <c r="BQ21" i="69"/>
  <c r="BX71" i="69"/>
  <c r="BP52" i="69"/>
  <c r="BS99" i="69"/>
  <c r="BY67" i="69"/>
  <c r="BX99" i="69"/>
  <c r="AB6" i="76"/>
  <c r="N47" i="75"/>
  <c r="M11" i="75"/>
  <c r="P22" i="75"/>
  <c r="BW24" i="69"/>
  <c r="BT71" i="69"/>
  <c r="O47" i="75"/>
  <c r="O26" i="75"/>
  <c r="BZ23" i="69"/>
  <c r="BW11" i="69"/>
  <c r="BR93" i="69"/>
  <c r="BP23" i="69"/>
  <c r="BW40" i="69"/>
  <c r="BW28" i="69"/>
  <c r="BY101" i="69"/>
  <c r="BR6" i="69"/>
  <c r="BP100" i="69"/>
  <c r="BS13" i="69"/>
  <c r="BT12" i="69"/>
  <c r="BP31" i="69"/>
  <c r="BR47" i="69"/>
  <c r="BY76" i="69"/>
  <c r="BZ46" i="69"/>
  <c r="CA74" i="69"/>
  <c r="BT88" i="69"/>
  <c r="BZ74" i="69"/>
  <c r="BS76" i="69"/>
  <c r="BW95" i="69"/>
  <c r="BQ16" i="69"/>
  <c r="BR90" i="69"/>
  <c r="BX98" i="69"/>
  <c r="CZ110" i="70"/>
  <c r="CP106" i="70"/>
  <c r="CS113" i="70"/>
  <c r="N84" i="75"/>
  <c r="CX108" i="70"/>
  <c r="CK111" i="70"/>
  <c r="O28" i="75"/>
  <c r="O71" i="75"/>
  <c r="L26" i="75"/>
  <c r="BZ83" i="69"/>
  <c r="BX70" i="69"/>
  <c r="BZ111" i="70"/>
  <c r="BT38" i="69"/>
  <c r="L17" i="75"/>
  <c r="M71" i="75"/>
  <c r="BR102" i="69"/>
  <c r="BW43" i="69"/>
  <c r="BX21" i="69"/>
  <c r="BS64" i="69"/>
  <c r="CA38" i="69"/>
  <c r="BX82" i="69"/>
  <c r="CA12" i="69"/>
  <c r="BQ68" i="69"/>
  <c r="L55" i="75"/>
  <c r="M27" i="75"/>
  <c r="P57" i="75"/>
  <c r="M62" i="75"/>
  <c r="P104" i="75"/>
  <c r="N104" i="75"/>
  <c r="CL112" i="70"/>
  <c r="BY71" i="69"/>
  <c r="BQ74" i="69"/>
  <c r="BP67" i="69"/>
  <c r="BS34" i="69"/>
  <c r="BZ45" i="69"/>
  <c r="BP29" i="69"/>
  <c r="BY94" i="69"/>
  <c r="CA69" i="69"/>
  <c r="CQ108" i="70"/>
  <c r="M21" i="75"/>
  <c r="P31" i="75"/>
  <c r="L83" i="75"/>
  <c r="BP13" i="69"/>
  <c r="CA26" i="69"/>
  <c r="BQ27" i="69"/>
  <c r="BW72" i="69"/>
  <c r="BP88" i="69"/>
  <c r="BQ58" i="69"/>
  <c r="BP10" i="69"/>
  <c r="BS6" i="69"/>
  <c r="BR57" i="69"/>
  <c r="CA8" i="69"/>
  <c r="BY22" i="69"/>
  <c r="BT8" i="69"/>
  <c r="BZ40" i="69"/>
  <c r="BP65" i="69"/>
  <c r="BQ33" i="69"/>
  <c r="BZ21" i="69"/>
  <c r="BY98" i="69"/>
  <c r="L85" i="75"/>
  <c r="L49" i="75"/>
  <c r="P43" i="75"/>
  <c r="L23" i="75"/>
  <c r="L72" i="75"/>
  <c r="M16" i="75"/>
  <c r="N74" i="75"/>
  <c r="BY55" i="69"/>
  <c r="BY15" i="69"/>
  <c r="BR49" i="69"/>
  <c r="BP53" i="69"/>
  <c r="BY74" i="69"/>
  <c r="BZ76" i="69"/>
  <c r="BY84" i="69"/>
  <c r="BW10" i="69"/>
  <c r="P85" i="75"/>
  <c r="N58" i="75"/>
  <c r="P48" i="75"/>
  <c r="N91" i="75"/>
  <c r="BZ48" i="69"/>
  <c r="BT69" i="69"/>
  <c r="BX16" i="69"/>
  <c r="BQ98" i="69"/>
  <c r="M81" i="75"/>
  <c r="BZ44" i="69"/>
  <c r="CA40" i="69"/>
  <c r="BX67" i="69"/>
  <c r="BS8" i="69"/>
  <c r="BQ75" i="69"/>
  <c r="BY83" i="69"/>
  <c r="BX75" i="69"/>
  <c r="BR85" i="69"/>
  <c r="BS39" i="69"/>
  <c r="BQ82" i="69"/>
  <c r="BR64" i="69"/>
  <c r="BS33" i="69"/>
  <c r="DB106" i="70"/>
  <c r="CU113" i="70"/>
  <c r="L108" i="75"/>
  <c r="N18" i="75"/>
  <c r="BP63" i="69"/>
  <c r="CA72" i="69"/>
  <c r="O46" i="75"/>
  <c r="BP60" i="69"/>
  <c r="BY50" i="69"/>
  <c r="BQ86" i="69"/>
  <c r="BP57" i="69"/>
  <c r="BT7" i="69"/>
  <c r="BP27" i="69"/>
  <c r="BS94" i="69"/>
  <c r="BR16" i="69"/>
  <c r="BS31" i="69"/>
  <c r="BW100" i="69"/>
  <c r="BS92" i="69"/>
  <c r="BW67" i="69"/>
  <c r="BQ101" i="69"/>
  <c r="BS27" i="69"/>
  <c r="BS83" i="69"/>
  <c r="BP81" i="69"/>
  <c r="BT98" i="69"/>
  <c r="BR41" i="69"/>
  <c r="BP24" i="69"/>
  <c r="AC6" i="76"/>
  <c r="BR95" i="69"/>
  <c r="BT81" i="69"/>
  <c r="BS18" i="69"/>
  <c r="CT108" i="70"/>
  <c r="BX114" i="70"/>
  <c r="M34" i="75"/>
  <c r="CL111" i="70"/>
  <c r="CJ114" i="70"/>
  <c r="CC114" i="70"/>
  <c r="O65" i="75"/>
  <c r="O29" i="75"/>
  <c r="BT91" i="69"/>
  <c r="BR89" i="69"/>
  <c r="P46" i="75"/>
  <c r="BT16" i="69"/>
  <c r="CJ111" i="70"/>
  <c r="BS62" i="69"/>
  <c r="BZ64" i="69"/>
  <c r="BR32" i="69"/>
  <c r="BY5" i="69"/>
  <c r="BX53" i="69"/>
  <c r="BP54" i="69"/>
  <c r="BR67" i="69"/>
  <c r="BX81" i="69"/>
  <c r="BW13" i="69"/>
  <c r="N92" i="75"/>
  <c r="L44" i="75"/>
  <c r="P97" i="75"/>
  <c r="L70" i="75"/>
  <c r="N70" i="75"/>
  <c r="L101" i="75"/>
  <c r="P103" i="75"/>
  <c r="BT100" i="69"/>
  <c r="BS11" i="69"/>
  <c r="BQ13" i="69"/>
  <c r="BP77" i="69"/>
  <c r="CA70" i="69"/>
  <c r="BW103" i="69"/>
  <c r="BX20" i="69"/>
  <c r="BY82" i="69"/>
  <c r="L38" i="75"/>
  <c r="P50" i="75"/>
  <c r="P45" i="75"/>
  <c r="N51" i="75"/>
  <c r="BX86" i="69"/>
  <c r="BY104" i="69"/>
  <c r="BZ24" i="69"/>
  <c r="BR24" i="69"/>
  <c r="P106" i="75"/>
  <c r="BZ101" i="69"/>
  <c r="BY77" i="69"/>
  <c r="BW22" i="69"/>
  <c r="BY9" i="69"/>
  <c r="BS54" i="69"/>
  <c r="BT44" i="69"/>
  <c r="BX14" i="69"/>
  <c r="BY34" i="69"/>
  <c r="BZ67" i="69"/>
  <c r="BT60" i="69"/>
  <c r="BZ69" i="69"/>
  <c r="BZ61" i="69"/>
  <c r="O60" i="75"/>
  <c r="P84" i="75"/>
  <c r="P20" i="75"/>
  <c r="L13" i="75"/>
  <c r="O89" i="75"/>
  <c r="N35" i="75"/>
  <c r="P65" i="75"/>
  <c r="BZ68" i="69"/>
  <c r="BX45" i="69"/>
  <c r="BP87" i="69"/>
  <c r="BP75" i="69"/>
  <c r="BY47" i="69"/>
  <c r="BS79" i="69"/>
  <c r="BR55" i="69"/>
  <c r="BZ6" i="69"/>
  <c r="BZ109" i="70"/>
  <c r="M72" i="75"/>
  <c r="M95" i="75"/>
  <c r="M40" i="75"/>
  <c r="M88" i="75"/>
  <c r="N105" i="75"/>
  <c r="N19" i="75"/>
  <c r="BQ84" i="69"/>
  <c r="BR91" i="69"/>
  <c r="CA17" i="69"/>
  <c r="BP19" i="69"/>
  <c r="BQ45" i="69"/>
  <c r="BW94" i="69"/>
  <c r="BW64" i="69"/>
  <c r="BY97" i="69"/>
  <c r="BW23" i="69"/>
  <c r="BS28" i="69"/>
  <c r="CA43" i="69"/>
  <c r="BW101" i="69"/>
  <c r="BY100" i="69"/>
  <c r="BS70" i="69"/>
  <c r="CK106" i="70"/>
  <c r="M107" i="75"/>
  <c r="M30" i="75"/>
  <c r="L105" i="75"/>
  <c r="BQ12" i="69"/>
  <c r="BP85" i="69"/>
  <c r="N85" i="75"/>
  <c r="BP20" i="69"/>
  <c r="BY41" i="69"/>
  <c r="CA66" i="69"/>
  <c r="M103" i="75"/>
  <c r="BR8" i="69"/>
  <c r="BT18" i="69"/>
  <c r="BX78" i="69"/>
  <c r="BQ53" i="69"/>
  <c r="BQ97" i="69"/>
  <c r="BY75" i="69"/>
  <c r="BP98" i="69"/>
  <c r="BR58" i="69"/>
  <c r="BZ70" i="69"/>
  <c r="BQ103" i="69"/>
  <c r="BZ11" i="69"/>
  <c r="AK6" i="76"/>
  <c r="CW110" i="70"/>
  <c r="BY111" i="70"/>
  <c r="M91" i="75"/>
  <c r="DA114" i="70"/>
  <c r="CS111" i="70"/>
  <c r="BW108" i="70"/>
  <c r="CK110" i="70"/>
  <c r="N55" i="75"/>
  <c r="BT25" i="69"/>
  <c r="BP95" i="69"/>
  <c r="M58" i="75"/>
  <c r="BR35" i="69"/>
  <c r="P82" i="75"/>
  <c r="BX32" i="69"/>
  <c r="BS60" i="69"/>
  <c r="BX62" i="69"/>
  <c r="BP56" i="69"/>
  <c r="CA86" i="69"/>
  <c r="BP74" i="69"/>
  <c r="M51" i="75"/>
  <c r="BY37" i="69"/>
  <c r="BX35" i="69"/>
  <c r="M65" i="75"/>
  <c r="O48" i="75"/>
  <c r="M90" i="75"/>
  <c r="M98" i="75"/>
  <c r="M15" i="75"/>
  <c r="N60" i="75"/>
  <c r="O51" i="75"/>
  <c r="BT31" i="69"/>
  <c r="BS42" i="69"/>
  <c r="BY31" i="69"/>
  <c r="BZ37" i="69"/>
  <c r="CA22" i="69"/>
  <c r="BT103" i="69"/>
  <c r="BS50" i="69"/>
  <c r="BT34" i="69"/>
  <c r="O64" i="75"/>
  <c r="O18" i="75"/>
  <c r="CE106" i="70"/>
  <c r="N102" i="75"/>
  <c r="BP22" i="69"/>
  <c r="BW31" i="69"/>
  <c r="BQ88" i="69"/>
  <c r="BT6" i="69"/>
  <c r="BX41" i="69"/>
  <c r="BR82" i="69"/>
  <c r="CA88" i="69"/>
  <c r="BS59" i="69"/>
  <c r="BZ79" i="69"/>
  <c r="BY26" i="69"/>
  <c r="BS38" i="69"/>
  <c r="BT93" i="69"/>
  <c r="BW21" i="69"/>
  <c r="CA29" i="69"/>
  <c r="BY63" i="69"/>
  <c r="BP42" i="69"/>
  <c r="BR92" i="69"/>
  <c r="P25" i="75"/>
  <c r="N53" i="75"/>
  <c r="L12" i="75"/>
  <c r="N73" i="75"/>
  <c r="P107" i="75"/>
  <c r="L61" i="75"/>
  <c r="L57" i="75"/>
  <c r="BZ22" i="69"/>
  <c r="BT49" i="69"/>
  <c r="BP84" i="69"/>
  <c r="BR87" i="69"/>
  <c r="BW9" i="69"/>
  <c r="BT85" i="69"/>
  <c r="BT56" i="69"/>
  <c r="BY85" i="69"/>
  <c r="M75" i="75"/>
  <c r="M80" i="75"/>
  <c r="M56" i="75"/>
  <c r="P91" i="75"/>
  <c r="N13" i="75"/>
  <c r="N49" i="75"/>
  <c r="L80" i="75"/>
  <c r="BZ66" i="69"/>
  <c r="CA33" i="69"/>
  <c r="CA11" i="69"/>
  <c r="BR76" i="69"/>
  <c r="BQ87" i="69"/>
  <c r="BS66" i="69"/>
  <c r="BX8" i="69"/>
  <c r="CA59" i="69"/>
  <c r="BQ30" i="69"/>
  <c r="BP61" i="69"/>
  <c r="BZ65" i="69"/>
  <c r="BS93" i="69"/>
  <c r="BR22" i="69"/>
  <c r="BT66" i="69"/>
  <c r="O98" i="75"/>
  <c r="M55" i="75"/>
  <c r="L52" i="75"/>
  <c r="M73" i="75"/>
  <c r="BP91" i="69"/>
  <c r="BT64" i="69"/>
  <c r="BW41" i="69"/>
  <c r="BP69" i="69"/>
  <c r="BW39" i="69"/>
  <c r="BW65" i="69"/>
  <c r="BQ24" i="69"/>
  <c r="BZ98" i="69"/>
  <c r="BP59" i="69"/>
  <c r="BW83" i="69"/>
  <c r="CA14" i="69"/>
  <c r="CA35" i="69"/>
  <c r="BS61" i="69"/>
  <c r="BS16" i="69"/>
  <c r="BQ5" i="69"/>
  <c r="BS23" i="69"/>
  <c r="BQ7" i="69"/>
  <c r="BD6" i="76"/>
  <c r="BR104" i="69"/>
  <c r="BT23" i="69"/>
  <c r="BX13" i="69"/>
  <c r="CA13" i="69"/>
  <c r="BW104" i="69"/>
  <c r="BX36" i="69"/>
  <c r="BT70" i="69"/>
  <c r="BR14" i="69"/>
  <c r="AM6" i="76"/>
  <c r="CV108" i="70"/>
  <c r="CT113" i="70"/>
  <c r="DB113" i="70"/>
  <c r="CC111" i="70"/>
  <c r="M35" i="75"/>
  <c r="N63" i="75"/>
  <c r="CY111" i="70"/>
  <c r="CM108" i="70"/>
  <c r="L56" i="75"/>
  <c r="BT86" i="69"/>
  <c r="BT5" i="69"/>
  <c r="N64" i="75"/>
  <c r="BQ10" i="69"/>
  <c r="P33" i="75"/>
  <c r="BR103" i="69"/>
  <c r="BS84" i="69"/>
  <c r="BP72" i="69"/>
  <c r="CA20" i="69"/>
  <c r="BY95" i="69"/>
  <c r="BS103" i="69"/>
  <c r="BZ5" i="69"/>
  <c r="BP78" i="69"/>
  <c r="L99" i="75"/>
  <c r="P101" i="75"/>
  <c r="P81" i="75"/>
  <c r="P77" i="75"/>
  <c r="BX88" i="69"/>
  <c r="BT28" i="69"/>
  <c r="O99" i="75"/>
  <c r="L40" i="75"/>
  <c r="CA82" i="69"/>
  <c r="BW7" i="69"/>
  <c r="BS82" i="69"/>
  <c r="CA19" i="69"/>
  <c r="BY103" i="69"/>
  <c r="BX19" i="69"/>
  <c r="N99" i="75"/>
  <c r="BS77" i="69"/>
  <c r="M25" i="75"/>
  <c r="N12" i="75"/>
  <c r="L87" i="75"/>
  <c r="M43" i="75"/>
  <c r="O43" i="75"/>
  <c r="O25" i="75"/>
  <c r="M86" i="75"/>
  <c r="BQ59" i="69"/>
  <c r="BW17" i="69"/>
  <c r="BW57" i="69"/>
  <c r="BZ17" i="69"/>
  <c r="BY69" i="69"/>
  <c r="BW79" i="69"/>
  <c r="BQ57" i="69"/>
  <c r="BQ51" i="69"/>
  <c r="BP34" i="69"/>
  <c r="BP70" i="69"/>
  <c r="BP17" i="69"/>
  <c r="BY10" i="69"/>
  <c r="BX93" i="69"/>
  <c r="BP8" i="69"/>
  <c r="CR106" i="70"/>
  <c r="N87" i="75"/>
  <c r="P23" i="75"/>
  <c r="BR45" i="69"/>
  <c r="BQ93" i="69"/>
  <c r="O23" i="75"/>
  <c r="BY44" i="69"/>
  <c r="BZ20" i="69"/>
  <c r="BX47" i="69"/>
  <c r="CA67" i="69"/>
  <c r="CA34" i="69"/>
  <c r="BY24" i="69"/>
  <c r="BR77" i="69"/>
  <c r="BT89" i="69"/>
  <c r="BR71" i="69"/>
  <c r="P12" i="75"/>
  <c r="O103" i="75"/>
  <c r="O15" i="75"/>
  <c r="N89" i="75"/>
  <c r="CA104" i="69"/>
  <c r="N108" i="75"/>
  <c r="M93" i="75"/>
  <c r="CA31" i="69"/>
  <c r="BS98" i="69"/>
  <c r="BW8" i="69"/>
  <c r="BQ78" i="69"/>
  <c r="CA53" i="69"/>
  <c r="CA50" i="69"/>
  <c r="BQ56" i="69"/>
  <c r="CA46" i="69"/>
  <c r="BX102" i="69"/>
  <c r="BS80" i="69"/>
  <c r="BR17" i="69"/>
  <c r="CA103" i="69"/>
  <c r="BQ65" i="69"/>
  <c r="BS36" i="69"/>
  <c r="P108" i="75"/>
  <c r="P36" i="75"/>
  <c r="M102" i="75"/>
  <c r="L15" i="75"/>
  <c r="BW81" i="69"/>
  <c r="BZ55" i="69"/>
  <c r="BT39" i="69"/>
  <c r="BT13" i="69"/>
  <c r="BP93" i="69"/>
  <c r="BR81" i="69"/>
  <c r="BW27" i="69"/>
  <c r="BZ99" i="69"/>
  <c r="BW74" i="69"/>
  <c r="BY30" i="69"/>
  <c r="BY65" i="69"/>
  <c r="BR84" i="69"/>
  <c r="BR69" i="69"/>
  <c r="CA36" i="69"/>
  <c r="BT83" i="69"/>
  <c r="BT19" i="69"/>
  <c r="BR98" i="69"/>
  <c r="BQ26" i="69"/>
  <c r="BX25" i="69"/>
  <c r="BB6" i="76"/>
  <c r="BS86" i="69"/>
  <c r="BY72" i="69"/>
  <c r="CA44" i="69"/>
  <c r="BZ52" i="69"/>
  <c r="BZ86" i="69"/>
  <c r="BW77" i="69"/>
  <c r="CU107" i="70"/>
  <c r="BW89" i="69"/>
  <c r="BP101" i="69"/>
  <c r="CA25" i="69"/>
  <c r="BP86" i="69"/>
  <c r="P30" i="75"/>
  <c r="BZ103" i="69"/>
  <c r="BT46" i="69"/>
  <c r="BZ78" i="69"/>
  <c r="BZ106" i="70"/>
  <c r="BY19" i="69"/>
  <c r="BQ89" i="69"/>
  <c r="BW45" i="69"/>
  <c r="BS43" i="69"/>
  <c r="L28" i="75"/>
  <c r="BX9" i="69"/>
  <c r="BY48" i="69"/>
  <c r="BR70" i="69"/>
  <c r="BR50" i="69"/>
  <c r="BP46" i="69"/>
  <c r="BT52" i="69"/>
  <c r="BS89" i="69"/>
  <c r="BQ40" i="69"/>
  <c r="BX43" i="69"/>
  <c r="BW97" i="69"/>
  <c r="BQ35" i="69"/>
  <c r="BX104" i="69"/>
  <c r="BA6" i="76"/>
  <c r="BW46" i="69"/>
  <c r="BX77" i="69"/>
  <c r="Z6" i="76"/>
  <c r="BQ52" i="69"/>
  <c r="BY68" i="69"/>
  <c r="CA7" i="69"/>
  <c r="BR79" i="69"/>
  <c r="BT27" i="69"/>
  <c r="BW98" i="69"/>
  <c r="BP55" i="69"/>
  <c r="Q117" i="79"/>
  <c r="O104" i="79"/>
  <c r="O20" i="79"/>
  <c r="O39" i="79"/>
  <c r="O149" i="79"/>
  <c r="O9" i="79"/>
  <c r="O87" i="79"/>
  <c r="O12" i="79"/>
  <c r="O33" i="79"/>
  <c r="O85" i="79"/>
  <c r="O77" i="79"/>
  <c r="O164" i="79"/>
  <c r="O73" i="79"/>
  <c r="O62" i="79"/>
  <c r="O17" i="79"/>
  <c r="O84" i="79"/>
  <c r="O74" i="79"/>
  <c r="O16" i="79"/>
  <c r="O13" i="79"/>
  <c r="O141" i="79"/>
  <c r="O42" i="79"/>
  <c r="P133" i="79"/>
  <c r="P49" i="79"/>
  <c r="P112" i="79"/>
  <c r="P91" i="79"/>
  <c r="P51" i="79"/>
  <c r="P124" i="79"/>
  <c r="P31" i="79"/>
  <c r="P87" i="79"/>
  <c r="P30" i="79"/>
  <c r="P155" i="79"/>
  <c r="P48" i="79"/>
  <c r="P95" i="79"/>
  <c r="P92" i="79"/>
  <c r="P45" i="79"/>
  <c r="P73" i="79"/>
  <c r="P156" i="79"/>
  <c r="P83" i="79"/>
  <c r="P32" i="79"/>
  <c r="P72" i="79"/>
  <c r="Q153" i="79"/>
  <c r="Q77" i="79"/>
  <c r="Q112" i="79"/>
  <c r="Q28" i="79"/>
  <c r="Q9" i="79"/>
  <c r="Q42" i="79"/>
  <c r="Q70" i="79"/>
  <c r="Q159" i="79"/>
  <c r="Q30" i="79"/>
  <c r="Q96" i="79"/>
  <c r="Q93" i="79"/>
  <c r="CM111" i="70"/>
  <c r="BR75" i="69"/>
  <c r="BT77" i="69"/>
  <c r="BR13" i="69"/>
  <c r="BW15" i="69"/>
  <c r="O81" i="75"/>
  <c r="BS17" i="69"/>
  <c r="P16" i="75"/>
  <c r="BS91" i="69"/>
  <c r="N41" i="75"/>
  <c r="CA23" i="69"/>
  <c r="BX17" i="69"/>
  <c r="BZ35" i="69"/>
  <c r="BW75" i="69"/>
  <c r="L73" i="75"/>
  <c r="L90" i="75"/>
  <c r="BX83" i="69"/>
  <c r="BY96" i="69"/>
  <c r="CA30" i="69"/>
  <c r="BQ43" i="69"/>
  <c r="BP37" i="69"/>
  <c r="BQ46" i="69"/>
  <c r="BS72" i="69"/>
  <c r="BR94" i="69"/>
  <c r="BS12" i="69"/>
  <c r="BT37" i="69"/>
  <c r="BZ94" i="69"/>
  <c r="AA6" i="76"/>
  <c r="BS7" i="69"/>
  <c r="BY51" i="69"/>
  <c r="BW18" i="69"/>
  <c r="BS19" i="69"/>
  <c r="CA64" i="69"/>
  <c r="BT95" i="69"/>
  <c r="BP36" i="69"/>
  <c r="AZ6" i="76"/>
  <c r="BS90" i="69"/>
  <c r="Y6" i="76"/>
  <c r="Q69" i="79"/>
  <c r="O86" i="79"/>
  <c r="O130" i="79"/>
  <c r="O156" i="79"/>
  <c r="O158" i="79"/>
  <c r="O80" i="79"/>
  <c r="O32" i="79"/>
  <c r="O145" i="79"/>
  <c r="O88" i="79"/>
  <c r="O37" i="79"/>
  <c r="O29" i="79"/>
  <c r="O124" i="79"/>
  <c r="O25" i="79"/>
  <c r="O144" i="79"/>
  <c r="O54" i="79"/>
  <c r="O57" i="79"/>
  <c r="O154" i="79"/>
  <c r="O83" i="79"/>
  <c r="O120" i="79"/>
  <c r="O15" i="79"/>
  <c r="P41" i="79"/>
  <c r="P135" i="79"/>
  <c r="P149" i="79"/>
  <c r="P109" i="79"/>
  <c r="P150" i="79"/>
  <c r="P123" i="79"/>
  <c r="P106" i="79"/>
  <c r="P116" i="79"/>
  <c r="P70" i="79"/>
  <c r="P67" i="79"/>
  <c r="P132" i="79"/>
  <c r="P37" i="79"/>
  <c r="P47" i="79"/>
  <c r="P44" i="79"/>
  <c r="P129" i="79"/>
  <c r="P25" i="79"/>
  <c r="P93" i="79"/>
  <c r="P35" i="79"/>
  <c r="P81" i="79"/>
  <c r="P24" i="79"/>
  <c r="Q127" i="79"/>
  <c r="Q122" i="79"/>
  <c r="Q82" i="79"/>
  <c r="Q60" i="79"/>
  <c r="Q100" i="79"/>
  <c r="Q109" i="79"/>
  <c r="Q134" i="79"/>
  <c r="Q124" i="79"/>
  <c r="Q97" i="79"/>
  <c r="Q48" i="79"/>
  <c r="Q45" i="79"/>
  <c r="Q26" i="79"/>
  <c r="Q132" i="79"/>
  <c r="Q55" i="79"/>
  <c r="Q104" i="79"/>
  <c r="Q54" i="79"/>
  <c r="Q51" i="79"/>
  <c r="Q59" i="79"/>
  <c r="Q64" i="79"/>
  <c r="R11" i="79"/>
  <c r="R125" i="79"/>
  <c r="R147" i="79"/>
  <c r="R39" i="79"/>
  <c r="R137" i="79"/>
  <c r="R48" i="79"/>
  <c r="R13" i="79"/>
  <c r="R10" i="79"/>
  <c r="R151" i="79"/>
  <c r="R68" i="79"/>
  <c r="R143" i="79"/>
  <c r="R112" i="79"/>
  <c r="R56" i="79"/>
  <c r="R30" i="79"/>
  <c r="R7" i="79"/>
  <c r="R5" i="79"/>
  <c r="R161" i="79"/>
  <c r="R70" i="79"/>
  <c r="R113" i="79"/>
  <c r="R110" i="79"/>
  <c r="BX8" i="76"/>
  <c r="J152" i="78"/>
  <c r="J36" i="78"/>
  <c r="J95" i="78"/>
  <c r="L104" i="81"/>
  <c r="J150" i="78"/>
  <c r="J90" i="78"/>
  <c r="J67" i="78"/>
  <c r="L29" i="81"/>
  <c r="N31" i="75"/>
  <c r="BX18" i="69"/>
  <c r="BP97" i="69"/>
  <c r="O52" i="75"/>
  <c r="BZ96" i="69"/>
  <c r="M29" i="75"/>
  <c r="BT102" i="69"/>
  <c r="N83" i="75"/>
  <c r="BR72" i="69"/>
  <c r="N43" i="75"/>
  <c r="BQ8" i="69"/>
  <c r="BQ91" i="69"/>
  <c r="BS30" i="69"/>
  <c r="BS14" i="69"/>
  <c r="L48" i="75"/>
  <c r="BX26" i="69"/>
  <c r="BS32" i="69"/>
  <c r="BP25" i="69"/>
  <c r="BP16" i="69"/>
  <c r="BY12" i="69"/>
  <c r="BP47" i="69"/>
  <c r="BR12" i="69"/>
  <c r="BZ77" i="69"/>
  <c r="BX50" i="69"/>
  <c r="BP71" i="69"/>
  <c r="BT17" i="69"/>
  <c r="BZ95" i="69"/>
  <c r="BZ97" i="69"/>
  <c r="BP58" i="69"/>
  <c r="BS68" i="69"/>
  <c r="BZ13" i="69"/>
  <c r="BQ48" i="69"/>
  <c r="CA24" i="69"/>
  <c r="BX44" i="69"/>
  <c r="BY18" i="69"/>
  <c r="BY64" i="69"/>
  <c r="BR26" i="69"/>
  <c r="O127" i="79"/>
  <c r="Q21" i="79"/>
  <c r="O75" i="79"/>
  <c r="O150" i="79"/>
  <c r="O70" i="79"/>
  <c r="O89" i="79"/>
  <c r="O38" i="79"/>
  <c r="O100" i="79"/>
  <c r="O97" i="79"/>
  <c r="O40" i="79"/>
  <c r="O143" i="79"/>
  <c r="O66" i="79"/>
  <c r="O76" i="79"/>
  <c r="O136" i="79"/>
  <c r="O51" i="79"/>
  <c r="O6" i="79"/>
  <c r="O140" i="79"/>
  <c r="O131" i="79"/>
  <c r="O35" i="79"/>
  <c r="O134" i="79"/>
  <c r="O138" i="79"/>
  <c r="P10" i="79"/>
  <c r="P60" i="79"/>
  <c r="P46" i="79"/>
  <c r="P57" i="79"/>
  <c r="P12" i="79"/>
  <c r="P151" i="79"/>
  <c r="P119" i="79"/>
  <c r="P68" i="79"/>
  <c r="P145" i="79"/>
  <c r="P19" i="79"/>
  <c r="P118" i="79"/>
  <c r="P122" i="79"/>
  <c r="P114" i="79"/>
  <c r="P9" i="79"/>
  <c r="P94" i="79"/>
  <c r="P110" i="79"/>
  <c r="P85" i="79"/>
  <c r="P102" i="79"/>
  <c r="P52" i="79"/>
  <c r="P61" i="79"/>
  <c r="Q128" i="79"/>
  <c r="Q57" i="79"/>
  <c r="Q40" i="79"/>
  <c r="Q20" i="79"/>
  <c r="Q143" i="79"/>
  <c r="Q61" i="79"/>
  <c r="Q71" i="79"/>
  <c r="Q106" i="79"/>
  <c r="Q49" i="79"/>
  <c r="Q115" i="79"/>
  <c r="Q46" i="79"/>
  <c r="Q111" i="79"/>
  <c r="Q118" i="79"/>
  <c r="Q7" i="79"/>
  <c r="Q58" i="79"/>
  <c r="Q6" i="79"/>
  <c r="Q5" i="79"/>
  <c r="Q131" i="79"/>
  <c r="Q120" i="79"/>
  <c r="R114" i="79"/>
  <c r="R134" i="79"/>
  <c r="R50" i="79"/>
  <c r="R41" i="79"/>
  <c r="R158" i="79"/>
  <c r="R83" i="79"/>
  <c r="R80" i="79"/>
  <c r="R157" i="79"/>
  <c r="R156" i="79"/>
  <c r="R20" i="79"/>
  <c r="R115" i="79"/>
  <c r="R64" i="79"/>
  <c r="R8" i="79"/>
  <c r="R119" i="79"/>
  <c r="R74" i="79"/>
  <c r="R90" i="79"/>
  <c r="R121" i="79"/>
  <c r="R22" i="79"/>
  <c r="R72" i="79"/>
  <c r="R62" i="79"/>
  <c r="BX19" i="76"/>
  <c r="J104" i="78"/>
  <c r="J129" i="78"/>
  <c r="J47" i="78"/>
  <c r="L8" i="81"/>
  <c r="J44" i="78"/>
  <c r="J124" i="78"/>
  <c r="J19" i="78"/>
  <c r="L161" i="81"/>
  <c r="L59" i="75"/>
  <c r="CA10" i="69"/>
  <c r="BY14" i="69"/>
  <c r="BS78" i="69"/>
  <c r="BZ53" i="69"/>
  <c r="BP89" i="69"/>
  <c r="BP73" i="69"/>
  <c r="M42" i="75"/>
  <c r="BT59" i="69"/>
  <c r="BT84" i="69"/>
  <c r="BW76" i="69"/>
  <c r="BZ19" i="69"/>
  <c r="BS15" i="69"/>
  <c r="BR46" i="69"/>
  <c r="N37" i="75"/>
  <c r="BX103" i="69"/>
  <c r="CA111" i="70"/>
  <c r="BY49" i="69"/>
  <c r="BX85" i="69"/>
  <c r="BR25" i="69"/>
  <c r="BQ17" i="69"/>
  <c r="BW87" i="69"/>
  <c r="BT42" i="69"/>
  <c r="BX60" i="69"/>
  <c r="BY23" i="69"/>
  <c r="CA21" i="69"/>
  <c r="BQ39" i="69"/>
  <c r="CA32" i="69"/>
  <c r="BS47" i="69"/>
  <c r="BW71" i="69"/>
  <c r="BP21" i="69"/>
  <c r="BT62" i="69"/>
  <c r="CA101" i="69"/>
  <c r="BW16" i="69"/>
  <c r="BQ37" i="69"/>
  <c r="BR51" i="69"/>
  <c r="BZ18" i="69"/>
  <c r="O79" i="79"/>
  <c r="R136" i="79"/>
  <c r="O8" i="79"/>
  <c r="O98" i="79"/>
  <c r="O30" i="79"/>
  <c r="CP111" i="70"/>
  <c r="BW58" i="69"/>
  <c r="L32" i="75"/>
  <c r="BQ50" i="69"/>
  <c r="O45" i="75"/>
  <c r="BX42" i="69"/>
  <c r="BY88" i="69"/>
  <c r="BQ95" i="69"/>
  <c r="BY91" i="69"/>
  <c r="O40" i="75"/>
  <c r="M14" i="75"/>
  <c r="BQ11" i="69"/>
  <c r="CA47" i="69"/>
  <c r="BV109" i="70"/>
  <c r="L21" i="75"/>
  <c r="BR86" i="69"/>
  <c r="BQ44" i="69"/>
  <c r="BW59" i="69"/>
  <c r="BQ25" i="69"/>
  <c r="CA45" i="69"/>
  <c r="BY39" i="69"/>
  <c r="BR11" i="69"/>
  <c r="BQ23" i="69"/>
  <c r="BQ80" i="69"/>
  <c r="BP48" i="69"/>
  <c r="BQ31" i="69"/>
  <c r="BS37" i="69"/>
  <c r="BW55" i="69"/>
  <c r="BZ16" i="69"/>
  <c r="BS95" i="69"/>
  <c r="BY32" i="69"/>
  <c r="CA75" i="69"/>
  <c r="CA78" i="69"/>
  <c r="CA87" i="69"/>
  <c r="BW35" i="69"/>
  <c r="BP33" i="69"/>
  <c r="BP96" i="69"/>
  <c r="BZ41" i="69"/>
  <c r="P146" i="79"/>
  <c r="R40" i="79"/>
  <c r="O67" i="79"/>
  <c r="O115" i="79"/>
  <c r="O117" i="79"/>
  <c r="O21" i="79"/>
  <c r="O69" i="79"/>
  <c r="O71" i="79"/>
  <c r="O129" i="79"/>
  <c r="O11" i="79"/>
  <c r="O106" i="79"/>
  <c r="O103" i="79"/>
  <c r="O47" i="79"/>
  <c r="O63" i="79"/>
  <c r="O46" i="79"/>
  <c r="O43" i="79"/>
  <c r="O81" i="79"/>
  <c r="O68" i="79"/>
  <c r="O157" i="79"/>
  <c r="O146" i="79"/>
  <c r="O34" i="79"/>
  <c r="P138" i="79"/>
  <c r="P64" i="79"/>
  <c r="P126" i="79"/>
  <c r="P97" i="79"/>
  <c r="P147" i="79"/>
  <c r="P162" i="79"/>
  <c r="P90" i="79"/>
  <c r="P141" i="79"/>
  <c r="P59" i="79"/>
  <c r="P56" i="79"/>
  <c r="P77" i="79"/>
  <c r="P63" i="79"/>
  <c r="P55" i="79"/>
  <c r="P161" i="79"/>
  <c r="P17" i="79"/>
  <c r="P127" i="79"/>
  <c r="P76" i="79"/>
  <c r="P43" i="79"/>
  <c r="P101" i="79"/>
  <c r="Q130" i="79"/>
  <c r="Q108" i="79"/>
  <c r="Q116" i="79"/>
  <c r="Q105" i="79"/>
  <c r="Q164" i="79"/>
  <c r="Q11" i="79"/>
  <c r="Q135" i="79"/>
  <c r="Q121" i="79"/>
  <c r="Q101" i="79"/>
  <c r="Q75" i="79"/>
  <c r="Q56" i="79"/>
  <c r="Q18" i="79"/>
  <c r="Q86" i="79"/>
  <c r="Q113" i="79"/>
  <c r="Q81" i="79"/>
  <c r="Q119" i="79"/>
  <c r="Q62" i="79"/>
  <c r="Q133" i="79"/>
  <c r="Q107" i="79"/>
  <c r="Q91" i="79"/>
  <c r="R163" i="79"/>
  <c r="R89" i="79"/>
  <c r="R111" i="79"/>
  <c r="R164" i="79"/>
  <c r="R12" i="79"/>
  <c r="R99" i="79"/>
  <c r="R21" i="79"/>
  <c r="R93" i="79"/>
  <c r="R53" i="79"/>
  <c r="R142" i="79"/>
  <c r="R86" i="79"/>
  <c r="R17" i="79"/>
  <c r="R82" i="79"/>
  <c r="R128" i="79"/>
  <c r="R15" i="79"/>
  <c r="R29" i="79"/>
  <c r="R92" i="79"/>
  <c r="R95" i="79"/>
  <c r="R35" i="79"/>
  <c r="BX20" i="76"/>
  <c r="BX18" i="76"/>
  <c r="J133" i="78"/>
  <c r="J106" i="78"/>
  <c r="L27" i="81"/>
  <c r="L85" i="81"/>
  <c r="J158" i="78"/>
  <c r="J113" i="78"/>
  <c r="L81" i="81"/>
  <c r="L140" i="81"/>
  <c r="M17" i="75"/>
  <c r="BP62" i="69"/>
  <c r="M85" i="75"/>
  <c r="BP45" i="69"/>
  <c r="N26" i="75"/>
  <c r="BY78" i="69"/>
  <c r="BZ7" i="69"/>
  <c r="BW84" i="69"/>
  <c r="BX31" i="69"/>
  <c r="BX7" i="69"/>
  <c r="BT67" i="69"/>
  <c r="BT54" i="69"/>
  <c r="CA81" i="69"/>
  <c r="P28" i="75"/>
  <c r="BZ107" i="70"/>
  <c r="BY62" i="69"/>
  <c r="O86" i="75"/>
  <c r="BQ63" i="69"/>
  <c r="BY61" i="69"/>
  <c r="BS45" i="69"/>
  <c r="BR99" i="69"/>
  <c r="BT11" i="69"/>
  <c r="BS63" i="69"/>
  <c r="BR40" i="69"/>
  <c r="BP28" i="69"/>
  <c r="CA91" i="69"/>
  <c r="BZ31" i="69"/>
  <c r="CA100" i="69"/>
  <c r="BX51" i="69"/>
  <c r="CA92" i="69"/>
  <c r="BR60" i="69"/>
  <c r="BS81" i="69"/>
  <c r="CA89" i="69"/>
  <c r="CA18" i="69"/>
  <c r="BX61" i="69"/>
  <c r="BW42" i="69"/>
  <c r="CA51" i="69"/>
  <c r="P98" i="79"/>
  <c r="O90" i="79"/>
  <c r="O22" i="79"/>
  <c r="O142" i="79"/>
  <c r="O96" i="79"/>
  <c r="O125" i="79"/>
  <c r="O110" i="79"/>
  <c r="O23" i="79"/>
  <c r="O114" i="79"/>
  <c r="O48" i="79"/>
  <c r="O58" i="79"/>
  <c r="O55" i="79"/>
  <c r="O36" i="79"/>
  <c r="O93" i="79"/>
  <c r="O113" i="79"/>
  <c r="O161" i="79"/>
  <c r="O147" i="79"/>
  <c r="O112" i="79"/>
  <c r="O109" i="79"/>
  <c r="O56" i="79"/>
  <c r="O101" i="79"/>
  <c r="P154" i="79"/>
  <c r="P117" i="79"/>
  <c r="P38" i="79"/>
  <c r="P58" i="79"/>
  <c r="P137" i="79"/>
  <c r="P100" i="79"/>
  <c r="P42" i="79"/>
  <c r="P15" i="79"/>
  <c r="P11" i="79"/>
  <c r="P8" i="79"/>
  <c r="P29" i="79"/>
  <c r="P142" i="79"/>
  <c r="P7" i="79"/>
  <c r="P99" i="79"/>
  <c r="P84" i="79"/>
  <c r="P103" i="79"/>
  <c r="P27" i="79"/>
  <c r="P128" i="79"/>
  <c r="P53" i="79"/>
  <c r="Q79" i="79"/>
  <c r="Q68" i="79"/>
  <c r="Q12" i="79"/>
  <c r="Q35" i="79"/>
  <c r="Q138" i="79"/>
  <c r="Q136" i="79"/>
  <c r="Q87" i="79"/>
  <c r="Q125" i="79"/>
  <c r="Q126" i="79"/>
  <c r="Q27" i="79"/>
  <c r="Q8" i="79"/>
  <c r="Q85" i="79"/>
  <c r="Q148" i="79"/>
  <c r="Q84" i="79"/>
  <c r="Q33" i="79"/>
  <c r="Q139" i="79"/>
  <c r="Q14" i="79"/>
  <c r="Q53" i="79"/>
  <c r="Q160" i="79"/>
  <c r="Q43" i="79"/>
  <c r="R101" i="79"/>
  <c r="R150" i="79"/>
  <c r="R47" i="79"/>
  <c r="R102" i="79"/>
  <c r="R117" i="79"/>
  <c r="R139" i="79"/>
  <c r="R154" i="79"/>
  <c r="R42" i="79"/>
  <c r="R97" i="79"/>
  <c r="R94" i="79"/>
  <c r="R38" i="79"/>
  <c r="R85" i="79"/>
  <c r="R34" i="79"/>
  <c r="R71" i="79"/>
  <c r="R148" i="79"/>
  <c r="R138" i="79"/>
  <c r="R44" i="79"/>
  <c r="R145" i="79"/>
  <c r="R6" i="79"/>
  <c r="BX10" i="76"/>
  <c r="BX7" i="76"/>
  <c r="J98" i="78"/>
  <c r="J58" i="78"/>
  <c r="L130" i="81"/>
  <c r="J5" i="78"/>
  <c r="J93" i="78"/>
  <c r="J65" i="78"/>
  <c r="L95" i="81"/>
  <c r="BW113" i="70"/>
  <c r="BW90" i="69"/>
  <c r="BY35" i="69"/>
  <c r="L46" i="75"/>
  <c r="BW93" i="69"/>
  <c r="L29" i="75"/>
  <c r="BT20" i="69"/>
  <c r="CA60" i="69"/>
  <c r="BZ26" i="69"/>
  <c r="CR114" i="70"/>
  <c r="BY43" i="69"/>
  <c r="BP102" i="69"/>
  <c r="BR53" i="69"/>
  <c r="BR66" i="69"/>
  <c r="O72" i="75"/>
  <c r="P58" i="75"/>
  <c r="BX100" i="69"/>
  <c r="CA65" i="69"/>
  <c r="CA37" i="69"/>
  <c r="BT97" i="69"/>
  <c r="CA63" i="69"/>
  <c r="BP9" i="69"/>
  <c r="BR101" i="69"/>
  <c r="BS75" i="69"/>
  <c r="BW29" i="69"/>
  <c r="BZ71" i="69"/>
  <c r="BY21" i="69"/>
  <c r="BY27" i="69"/>
  <c r="BT30" i="69"/>
  <c r="BS49" i="69"/>
  <c r="BY90" i="69"/>
  <c r="BZ75" i="69"/>
  <c r="BY102" i="69"/>
  <c r="BZ12" i="69"/>
  <c r="BZ49" i="69"/>
  <c r="BP7" i="69"/>
  <c r="P50" i="79"/>
  <c r="O78" i="79"/>
  <c r="O45" i="79"/>
  <c r="O108" i="79"/>
  <c r="O19" i="79"/>
  <c r="O160" i="79"/>
  <c r="O148" i="79"/>
  <c r="O60" i="79"/>
  <c r="O44" i="79"/>
  <c r="O133" i="79"/>
  <c r="O10" i="79"/>
  <c r="O7" i="79"/>
  <c r="O121" i="79"/>
  <c r="O137" i="79"/>
  <c r="O65" i="79"/>
  <c r="O122" i="79"/>
  <c r="O123" i="79"/>
  <c r="O64" i="79"/>
  <c r="O61" i="79"/>
  <c r="O163" i="79"/>
  <c r="O53" i="79"/>
  <c r="P69" i="79"/>
  <c r="P89" i="79"/>
  <c r="P34" i="79"/>
  <c r="P88" i="79"/>
  <c r="P144" i="79"/>
  <c r="P159" i="79"/>
  <c r="P79" i="79"/>
  <c r="P148" i="79"/>
  <c r="P78" i="79"/>
  <c r="P16" i="79"/>
  <c r="P96" i="79"/>
  <c r="P75" i="79"/>
  <c r="P140" i="79"/>
  <c r="P22" i="79"/>
  <c r="P36" i="79"/>
  <c r="P28" i="79"/>
  <c r="P39" i="79"/>
  <c r="P80" i="79"/>
  <c r="P120" i="79"/>
  <c r="Q145" i="79"/>
  <c r="Q52" i="79"/>
  <c r="Q110" i="79"/>
  <c r="Q157" i="79"/>
  <c r="Q92" i="79"/>
  <c r="Q90" i="79"/>
  <c r="Q39" i="79"/>
  <c r="Q163" i="79"/>
  <c r="Q78" i="79"/>
  <c r="Q29" i="79"/>
  <c r="Q141" i="79"/>
  <c r="Q37" i="79"/>
  <c r="Q144" i="79"/>
  <c r="Q36" i="79"/>
  <c r="Q146" i="79"/>
  <c r="Q10" i="79"/>
  <c r="Q147" i="79"/>
  <c r="Q150" i="79"/>
  <c r="Q149" i="79"/>
  <c r="Q80" i="79"/>
  <c r="R31" i="79"/>
  <c r="R65" i="79"/>
  <c r="R84" i="79"/>
  <c r="R149" i="79"/>
  <c r="R78" i="79"/>
  <c r="R109" i="79"/>
  <c r="R106" i="79"/>
  <c r="R23" i="79"/>
  <c r="R49" i="79"/>
  <c r="R46" i="79"/>
  <c r="R75" i="79"/>
  <c r="R37" i="79"/>
  <c r="R105" i="79"/>
  <c r="R103" i="79"/>
  <c r="R100" i="79"/>
  <c r="R18" i="79"/>
  <c r="R33" i="79"/>
  <c r="R152" i="79"/>
  <c r="R91" i="79"/>
  <c r="BX12" i="76"/>
  <c r="BX14" i="76"/>
  <c r="J57" i="78"/>
  <c r="J10" i="78"/>
  <c r="L15" i="81"/>
  <c r="J126" i="78"/>
  <c r="J24" i="78"/>
  <c r="J17" i="78"/>
  <c r="L123" i="81"/>
  <c r="BP104" i="69"/>
  <c r="BP35" i="69"/>
  <c r="BT29" i="69"/>
  <c r="BZ90" i="69"/>
  <c r="R88" i="79"/>
  <c r="O52" i="79"/>
  <c r="O18" i="79"/>
  <c r="O139" i="79"/>
  <c r="O102" i="79"/>
  <c r="P105" i="79"/>
  <c r="P71" i="79"/>
  <c r="P21" i="79"/>
  <c r="P113" i="79"/>
  <c r="P157" i="79"/>
  <c r="Q65" i="79"/>
  <c r="Q95" i="79"/>
  <c r="Q114" i="79"/>
  <c r="Q103" i="79"/>
  <c r="Q25" i="79"/>
  <c r="Q72" i="79"/>
  <c r="R160" i="79"/>
  <c r="R127" i="79"/>
  <c r="R162" i="79"/>
  <c r="R77" i="79"/>
  <c r="R130" i="79"/>
  <c r="R107" i="79"/>
  <c r="R129" i="79"/>
  <c r="BX11" i="76"/>
  <c r="J97" i="78"/>
  <c r="J127" i="78"/>
  <c r="L93" i="81"/>
  <c r="J74" i="78"/>
  <c r="J131" i="78"/>
  <c r="J108" i="78"/>
  <c r="J84" i="78"/>
  <c r="J16" i="78"/>
  <c r="L147" i="81"/>
  <c r="L46" i="81"/>
  <c r="J9" i="78"/>
  <c r="J119" i="78"/>
  <c r="L129" i="81"/>
  <c r="J92" i="78"/>
  <c r="J148" i="78"/>
  <c r="L9" i="81"/>
  <c r="L149" i="81"/>
  <c r="L50" i="81"/>
  <c r="L103" i="81"/>
  <c r="L116" i="81"/>
  <c r="L36" i="81"/>
  <c r="L72" i="81"/>
  <c r="L125" i="81"/>
  <c r="L42" i="81"/>
  <c r="L49" i="81"/>
  <c r="L62" i="81"/>
  <c r="L115" i="81"/>
  <c r="K117" i="78"/>
  <c r="K125" i="78"/>
  <c r="K20" i="78"/>
  <c r="M40" i="81"/>
  <c r="K22" i="78"/>
  <c r="K146" i="78"/>
  <c r="K132" i="78"/>
  <c r="M30" i="81"/>
  <c r="K94" i="78"/>
  <c r="K154" i="78"/>
  <c r="K6" i="78"/>
  <c r="M126" i="81"/>
  <c r="M67" i="81"/>
  <c r="K85" i="78"/>
  <c r="M52" i="75"/>
  <c r="BT78" i="69"/>
  <c r="BQ66" i="69"/>
  <c r="BW82" i="69"/>
  <c r="BZ27" i="69"/>
  <c r="O135" i="79"/>
  <c r="O119" i="79"/>
  <c r="O151" i="79"/>
  <c r="O91" i="79"/>
  <c r="O26" i="79"/>
  <c r="P158" i="79"/>
  <c r="P23" i="79"/>
  <c r="P125" i="79"/>
  <c r="P65" i="79"/>
  <c r="P121" i="79"/>
  <c r="Q31" i="79"/>
  <c r="Q41" i="79"/>
  <c r="Q66" i="79"/>
  <c r="Q44" i="79"/>
  <c r="Q99" i="79"/>
  <c r="Q24" i="79"/>
  <c r="R124" i="79"/>
  <c r="R59" i="79"/>
  <c r="R140" i="79"/>
  <c r="R67" i="79"/>
  <c r="R60" i="79"/>
  <c r="R135" i="79"/>
  <c r="R123" i="79"/>
  <c r="J60" i="78"/>
  <c r="J49" i="78"/>
  <c r="J76" i="78"/>
  <c r="L44" i="81"/>
  <c r="J156" i="78"/>
  <c r="J83" i="78"/>
  <c r="J160" i="78"/>
  <c r="J12" i="78"/>
  <c r="J149" i="78"/>
  <c r="L51" i="81"/>
  <c r="L96" i="81"/>
  <c r="J144" i="78"/>
  <c r="J71" i="78"/>
  <c r="L148" i="81"/>
  <c r="J162" i="78"/>
  <c r="J100" i="78"/>
  <c r="L83" i="81"/>
  <c r="L101" i="81"/>
  <c r="L106" i="81"/>
  <c r="L55" i="81"/>
  <c r="L68" i="81"/>
  <c r="L121" i="81"/>
  <c r="L24" i="81"/>
  <c r="L122" i="81"/>
  <c r="L127" i="81"/>
  <c r="L141" i="81"/>
  <c r="L14" i="81"/>
  <c r="L67" i="81"/>
  <c r="K21" i="78"/>
  <c r="K77" i="78"/>
  <c r="M5" i="81"/>
  <c r="M148" i="81"/>
  <c r="K133" i="78"/>
  <c r="K82" i="78"/>
  <c r="K84" i="78"/>
  <c r="M130" i="81"/>
  <c r="K161" i="78"/>
  <c r="K49" i="78"/>
  <c r="K104" i="78"/>
  <c r="M142" i="81"/>
  <c r="K39" i="78"/>
  <c r="K131" i="78"/>
  <c r="K26" i="78"/>
  <c r="M65" i="81"/>
  <c r="K130" i="78"/>
  <c r="K138" i="78"/>
  <c r="M18" i="81"/>
  <c r="K157" i="78"/>
  <c r="K135" i="78"/>
  <c r="K71" i="78"/>
  <c r="K14" i="78"/>
  <c r="M115" i="81"/>
  <c r="M24" i="81"/>
  <c r="M85" i="81"/>
  <c r="M39" i="81"/>
  <c r="M92" i="81"/>
  <c r="M80" i="81"/>
  <c r="M101" i="81"/>
  <c r="M50" i="81"/>
  <c r="M120" i="81"/>
  <c r="M97" i="81"/>
  <c r="L113" i="78"/>
  <c r="L110" i="78"/>
  <c r="L48" i="78"/>
  <c r="N13" i="81"/>
  <c r="L131" i="78"/>
  <c r="L151" i="78"/>
  <c r="N65" i="81"/>
  <c r="N90" i="81"/>
  <c r="L129" i="78"/>
  <c r="L84" i="78"/>
  <c r="N77" i="81"/>
  <c r="N126" i="81"/>
  <c r="L137" i="78"/>
  <c r="L102" i="78"/>
  <c r="N156" i="81"/>
  <c r="L77" i="78"/>
  <c r="L152" i="78"/>
  <c r="L109" i="78"/>
  <c r="N55" i="81"/>
  <c r="N123" i="81"/>
  <c r="L80" i="78"/>
  <c r="L33" i="78"/>
  <c r="N34" i="81"/>
  <c r="N136" i="81"/>
  <c r="N8" i="81"/>
  <c r="N154" i="81"/>
  <c r="N74" i="81"/>
  <c r="N33" i="81"/>
  <c r="N37" i="81"/>
  <c r="N16" i="81"/>
  <c r="N69" i="81"/>
  <c r="N148" i="81"/>
  <c r="N20" i="81"/>
  <c r="M137" i="78"/>
  <c r="M15" i="78"/>
  <c r="M106" i="78"/>
  <c r="O32" i="81"/>
  <c r="O129" i="81"/>
  <c r="M54" i="78"/>
  <c r="M76" i="78"/>
  <c r="CA85" i="69"/>
  <c r="BQ77" i="69"/>
  <c r="BZ60" i="69"/>
  <c r="BX59" i="69"/>
  <c r="BX40" i="69"/>
  <c r="O41" i="79"/>
  <c r="O49" i="79"/>
  <c r="O28" i="79"/>
  <c r="O27" i="79"/>
  <c r="O126" i="79"/>
  <c r="P108" i="79"/>
  <c r="P20" i="79"/>
  <c r="P74" i="79"/>
  <c r="P62" i="79"/>
  <c r="P13" i="79"/>
  <c r="Q17" i="79"/>
  <c r="Q162" i="79"/>
  <c r="Q74" i="79"/>
  <c r="Q129" i="79"/>
  <c r="Q154" i="79"/>
  <c r="Q32" i="79"/>
  <c r="R141" i="79"/>
  <c r="R155" i="79"/>
  <c r="R144" i="79"/>
  <c r="R19" i="79"/>
  <c r="R159" i="79"/>
  <c r="R131" i="79"/>
  <c r="R108" i="79"/>
  <c r="J8" i="78"/>
  <c r="L71" i="81"/>
  <c r="J28" i="78"/>
  <c r="L52" i="81"/>
  <c r="J33" i="78"/>
  <c r="J35" i="78"/>
  <c r="J132" i="78"/>
  <c r="J140" i="78"/>
  <c r="J101" i="78"/>
  <c r="L163" i="81"/>
  <c r="L133" i="81"/>
  <c r="J72" i="78"/>
  <c r="J23" i="78"/>
  <c r="L152" i="81"/>
  <c r="J96" i="78"/>
  <c r="J52" i="78"/>
  <c r="L154" i="81"/>
  <c r="L77" i="81"/>
  <c r="L58" i="81"/>
  <c r="L11" i="81"/>
  <c r="L20" i="81"/>
  <c r="L73" i="81"/>
  <c r="L157" i="81"/>
  <c r="L74" i="81"/>
  <c r="L79" i="81"/>
  <c r="L155" i="81"/>
  <c r="L118" i="81"/>
  <c r="L25" i="81"/>
  <c r="K10" i="78"/>
  <c r="K29" i="78"/>
  <c r="M124" i="81"/>
  <c r="M100" i="81"/>
  <c r="K57" i="78"/>
  <c r="K163" i="78"/>
  <c r="K36" i="78"/>
  <c r="M160" i="81"/>
  <c r="K99" i="78"/>
  <c r="K113" i="78"/>
  <c r="K56" i="78"/>
  <c r="M112" i="81"/>
  <c r="K115" i="78"/>
  <c r="K83" i="78"/>
  <c r="M161" i="81"/>
  <c r="M121" i="81"/>
  <c r="K28" i="78"/>
  <c r="K90" i="78"/>
  <c r="M42" i="81"/>
  <c r="CF109" i="70"/>
  <c r="BZ50" i="69"/>
  <c r="BS9" i="69"/>
  <c r="BX87" i="69"/>
  <c r="CA97" i="69"/>
  <c r="O5" i="79"/>
  <c r="O152" i="79"/>
  <c r="O95" i="79"/>
  <c r="O153" i="79"/>
  <c r="O82" i="79"/>
  <c r="P139" i="79"/>
  <c r="P163" i="79"/>
  <c r="P26" i="79"/>
  <c r="P14" i="79"/>
  <c r="Q161" i="79"/>
  <c r="Q137" i="79"/>
  <c r="Q88" i="79"/>
  <c r="Q63" i="79"/>
  <c r="Q158" i="79"/>
  <c r="Q156" i="79"/>
  <c r="R76" i="79"/>
  <c r="R79" i="79"/>
  <c r="R132" i="79"/>
  <c r="R133" i="79"/>
  <c r="R27" i="79"/>
  <c r="R87" i="79"/>
  <c r="R73" i="79"/>
  <c r="R43" i="79"/>
  <c r="J111" i="78"/>
  <c r="L112" i="81"/>
  <c r="J115" i="78"/>
  <c r="L102" i="81"/>
  <c r="J139" i="78"/>
  <c r="J85" i="78"/>
  <c r="J116" i="78"/>
  <c r="J69" i="78"/>
  <c r="J53" i="78"/>
  <c r="L135" i="81"/>
  <c r="J56" i="78"/>
  <c r="J102" i="78"/>
  <c r="J121" i="78"/>
  <c r="L56" i="81"/>
  <c r="J153" i="78"/>
  <c r="J137" i="78"/>
  <c r="L35" i="81"/>
  <c r="L111" i="81"/>
  <c r="CB113" i="70"/>
  <c r="BR29" i="69"/>
  <c r="BX66" i="69"/>
  <c r="CA71" i="69"/>
  <c r="BY60" i="69"/>
  <c r="O132" i="79"/>
  <c r="O59" i="79"/>
  <c r="O159" i="79"/>
  <c r="O111" i="79"/>
  <c r="P160" i="79"/>
  <c r="P5" i="79"/>
  <c r="P107" i="79"/>
  <c r="P18" i="79"/>
  <c r="P164" i="79"/>
  <c r="Q83" i="79"/>
  <c r="Q22" i="79"/>
  <c r="Q123" i="79"/>
  <c r="Q155" i="79"/>
  <c r="Q47" i="79"/>
  <c r="Q94" i="79"/>
  <c r="R153" i="79"/>
  <c r="R28" i="79"/>
  <c r="R32" i="79"/>
  <c r="R116" i="79"/>
  <c r="R96" i="79"/>
  <c r="R26" i="79"/>
  <c r="R118" i="79"/>
  <c r="R51" i="79"/>
  <c r="J54" i="78"/>
  <c r="J48" i="78"/>
  <c r="L143" i="81"/>
  <c r="J134" i="78"/>
  <c r="J142" i="78"/>
  <c r="L80" i="81"/>
  <c r="J75" i="78"/>
  <c r="J66" i="78"/>
  <c r="J55" i="78"/>
  <c r="L75" i="81"/>
  <c r="J164" i="78"/>
  <c r="J130" i="78"/>
  <c r="J25" i="78"/>
  <c r="L120" i="81"/>
  <c r="J123" i="78"/>
  <c r="J41" i="78"/>
  <c r="L100" i="81"/>
  <c r="L53" i="81"/>
  <c r="L66" i="81"/>
  <c r="L153" i="81"/>
  <c r="L28" i="81"/>
  <c r="L139" i="81"/>
  <c r="L7" i="81"/>
  <c r="L34" i="81"/>
  <c r="L12" i="81"/>
  <c r="L89" i="81"/>
  <c r="L126" i="81"/>
  <c r="K5" i="78"/>
  <c r="K145" i="78"/>
  <c r="K18" i="78"/>
  <c r="M156" i="81"/>
  <c r="M35" i="81"/>
  <c r="K129" i="78"/>
  <c r="K143" i="78"/>
  <c r="M52" i="81"/>
  <c r="M71" i="81"/>
  <c r="K127" i="78"/>
  <c r="K150" i="78"/>
  <c r="M154" i="81"/>
  <c r="M99" i="81"/>
  <c r="K88" i="78"/>
  <c r="K72" i="78"/>
  <c r="M90" i="81"/>
  <c r="K75" i="78"/>
  <c r="K25" i="78"/>
  <c r="K44" i="78"/>
  <c r="M139" i="81"/>
  <c r="K164" i="78"/>
  <c r="K46" i="78"/>
  <c r="K60" i="78"/>
  <c r="M111" i="81"/>
  <c r="M136" i="81"/>
  <c r="M125" i="81"/>
  <c r="M66" i="81"/>
  <c r="M103" i="81"/>
  <c r="M110" i="81"/>
  <c r="M96" i="81"/>
  <c r="M61" i="81"/>
  <c r="M68" i="81"/>
  <c r="M33" i="81"/>
  <c r="M38" i="81"/>
  <c r="L142" i="78"/>
  <c r="L143" i="78"/>
  <c r="L87" i="78"/>
  <c r="L101" i="78"/>
  <c r="L32" i="78"/>
  <c r="L105" i="78"/>
  <c r="N143" i="81"/>
  <c r="L148" i="78"/>
  <c r="L158" i="78"/>
  <c r="L25" i="78"/>
  <c r="N19" i="81"/>
  <c r="L146" i="78"/>
  <c r="L123" i="78"/>
  <c r="L91" i="78"/>
  <c r="N103" i="81"/>
  <c r="L94" i="78"/>
  <c r="L120" i="78"/>
  <c r="L63" i="78"/>
  <c r="N94" i="81"/>
  <c r="L28" i="78"/>
  <c r="L127" i="78"/>
  <c r="N7" i="81"/>
  <c r="N164" i="81"/>
  <c r="N48" i="81"/>
  <c r="N149" i="81"/>
  <c r="N114" i="81"/>
  <c r="N15" i="81"/>
  <c r="N147" i="81"/>
  <c r="N161" i="81"/>
  <c r="N128" i="81"/>
  <c r="N87" i="81"/>
  <c r="N60" i="81"/>
  <c r="N27" i="81"/>
  <c r="M96" i="78"/>
  <c r="M152" i="78"/>
  <c r="O72" i="81"/>
  <c r="O162" i="81"/>
  <c r="M135" i="78"/>
  <c r="BS26" i="69"/>
  <c r="N107" i="75"/>
  <c r="CA57" i="69"/>
  <c r="BR59" i="69"/>
  <c r="BY6" i="69"/>
  <c r="O128" i="79"/>
  <c r="O99" i="79"/>
  <c r="O14" i="79"/>
  <c r="O72" i="79"/>
  <c r="P134" i="79"/>
  <c r="P111" i="79"/>
  <c r="P152" i="79"/>
  <c r="P136" i="79"/>
  <c r="P54" i="79"/>
  <c r="Q34" i="79"/>
  <c r="Q13" i="79"/>
  <c r="Q67" i="79"/>
  <c r="Q140" i="79"/>
  <c r="Q102" i="79"/>
  <c r="Q16" i="79"/>
  <c r="R126" i="79"/>
  <c r="R98" i="79"/>
  <c r="R69" i="79"/>
  <c r="R57" i="79"/>
  <c r="R104" i="79"/>
  <c r="R63" i="79"/>
  <c r="R81" i="79"/>
  <c r="BX15" i="76"/>
  <c r="J154" i="78"/>
  <c r="J38" i="78"/>
  <c r="L65" i="81"/>
  <c r="J80" i="78"/>
  <c r="J94" i="78"/>
  <c r="L88" i="81"/>
  <c r="J110" i="78"/>
  <c r="J112" i="78"/>
  <c r="J7" i="78"/>
  <c r="L134" i="81"/>
  <c r="J138" i="78"/>
  <c r="J82" i="78"/>
  <c r="L99" i="81"/>
  <c r="L48" i="81"/>
  <c r="J45" i="78"/>
  <c r="J91" i="78"/>
  <c r="L156" i="81"/>
  <c r="L146" i="81"/>
  <c r="L18" i="81"/>
  <c r="L21" i="81"/>
  <c r="L132" i="81"/>
  <c r="L91" i="81"/>
  <c r="L105" i="81"/>
  <c r="L138" i="81"/>
  <c r="L145" i="81"/>
  <c r="L158" i="81"/>
  <c r="L78" i="81"/>
  <c r="K123" i="78"/>
  <c r="K76" i="78"/>
  <c r="K116" i="78"/>
  <c r="M48" i="81"/>
  <c r="K63" i="78"/>
  <c r="K112" i="78"/>
  <c r="K95" i="78"/>
  <c r="M163" i="81"/>
  <c r="M127" i="81"/>
  <c r="K52" i="78"/>
  <c r="K102" i="78"/>
  <c r="M58" i="81"/>
  <c r="M107" i="81"/>
  <c r="K151" i="78"/>
  <c r="K24" i="78"/>
  <c r="M84" i="81"/>
  <c r="K7" i="78"/>
  <c r="K149" i="78"/>
  <c r="M70" i="81"/>
  <c r="K70" i="78"/>
  <c r="K124" i="78"/>
  <c r="K134" i="78"/>
  <c r="K12" i="78"/>
  <c r="M15" i="81"/>
  <c r="M82" i="81"/>
  <c r="M77" i="81"/>
  <c r="M78" i="81"/>
  <c r="M55" i="81"/>
  <c r="M62" i="81"/>
  <c r="M141" i="81"/>
  <c r="M13" i="81"/>
  <c r="M26" i="81"/>
  <c r="M89" i="81"/>
  <c r="M20" i="81"/>
  <c r="L62" i="78"/>
  <c r="L92" i="78"/>
  <c r="L39" i="78"/>
  <c r="L162" i="78"/>
  <c r="L114" i="78"/>
  <c r="L57" i="78"/>
  <c r="N35" i="81"/>
  <c r="L118" i="78"/>
  <c r="L125" i="78"/>
  <c r="L75" i="78"/>
  <c r="N109" i="81"/>
  <c r="L58" i="78"/>
  <c r="L104" i="78"/>
  <c r="L43" i="78"/>
  <c r="N76" i="81"/>
  <c r="L65" i="78"/>
  <c r="L72" i="78"/>
  <c r="L15" i="78"/>
  <c r="N102" i="81"/>
  <c r="L136" i="78"/>
  <c r="L79" i="78"/>
  <c r="N83" i="81"/>
  <c r="N132" i="81"/>
  <c r="N152" i="81"/>
  <c r="N107" i="81"/>
  <c r="N66" i="81"/>
  <c r="N44" i="81"/>
  <c r="N99" i="81"/>
  <c r="N67" i="81"/>
  <c r="N80" i="81"/>
  <c r="N39" i="81"/>
  <c r="N12" i="81"/>
  <c r="N21" i="81"/>
  <c r="M114" i="78"/>
  <c r="M104" i="78"/>
  <c r="O134" i="81"/>
  <c r="O128" i="81"/>
  <c r="M101" i="78"/>
  <c r="M122" i="78"/>
  <c r="BZ42" i="69"/>
  <c r="BX54" i="69"/>
  <c r="BQ49" i="69"/>
  <c r="BQ54" i="69"/>
  <c r="O31" i="79"/>
  <c r="O92" i="79"/>
  <c r="O50" i="79"/>
  <c r="O94" i="79"/>
  <c r="O24" i="79"/>
  <c r="P115" i="79"/>
  <c r="P40" i="79"/>
  <c r="P104" i="79"/>
  <c r="P33" i="79"/>
  <c r="P6" i="79"/>
  <c r="Q151" i="79"/>
  <c r="Q50" i="79"/>
  <c r="Q19" i="79"/>
  <c r="Q152" i="79"/>
  <c r="Q73" i="79"/>
  <c r="Q89" i="79"/>
  <c r="R66" i="79"/>
  <c r="R54" i="79"/>
  <c r="R58" i="79"/>
  <c r="R9" i="79"/>
  <c r="R45" i="79"/>
  <c r="R52" i="79"/>
  <c r="R24" i="79"/>
  <c r="BX16" i="76"/>
  <c r="J143" i="78"/>
  <c r="J87" i="78"/>
  <c r="L33" i="81"/>
  <c r="J157" i="78"/>
  <c r="J46" i="78"/>
  <c r="L144" i="81"/>
  <c r="J14" i="78"/>
  <c r="J64" i="78"/>
  <c r="L45" i="81"/>
  <c r="L38" i="81"/>
  <c r="J105" i="78"/>
  <c r="J34" i="78"/>
  <c r="L119" i="81"/>
  <c r="J141" i="78"/>
  <c r="J42" i="78"/>
  <c r="J43" i="78"/>
  <c r="L37" i="81"/>
  <c r="L98" i="81"/>
  <c r="L151" i="81"/>
  <c r="L107" i="81"/>
  <c r="L84" i="81"/>
  <c r="L43" i="81"/>
  <c r="L39" i="81"/>
  <c r="L90" i="81"/>
  <c r="L97" i="81"/>
  <c r="L110" i="81"/>
  <c r="L30" i="81"/>
  <c r="K27" i="78"/>
  <c r="K73" i="78"/>
  <c r="K68" i="78"/>
  <c r="M137" i="81"/>
  <c r="K162" i="78"/>
  <c r="K16" i="78"/>
  <c r="K47" i="78"/>
  <c r="M132" i="81"/>
  <c r="M152" i="81"/>
  <c r="K91" i="78"/>
  <c r="K54" i="78"/>
  <c r="M164" i="81"/>
  <c r="M11" i="81"/>
  <c r="K152" i="78"/>
  <c r="K122" i="78"/>
  <c r="M153" i="81"/>
  <c r="K140" i="78"/>
  <c r="K101" i="78"/>
  <c r="M144" i="81"/>
  <c r="K153" i="78"/>
  <c r="K105" i="78"/>
  <c r="K61" i="78"/>
  <c r="K110" i="78"/>
  <c r="M119" i="81"/>
  <c r="M162" i="81"/>
  <c r="M29" i="81"/>
  <c r="M135" i="81"/>
  <c r="M7" i="81"/>
  <c r="M43" i="81"/>
  <c r="M93" i="81"/>
  <c r="M146" i="81"/>
  <c r="M159" i="81"/>
  <c r="M41" i="81"/>
  <c r="M8" i="81"/>
  <c r="L147" i="78"/>
  <c r="L144" i="78"/>
  <c r="N145" i="81"/>
  <c r="L82" i="78"/>
  <c r="L66" i="78"/>
  <c r="L9" i="78"/>
  <c r="N121" i="81"/>
  <c r="L22" i="78"/>
  <c r="L68" i="78"/>
  <c r="L27" i="78"/>
  <c r="N118" i="81"/>
  <c r="L17" i="78"/>
  <c r="L8" i="78"/>
  <c r="L93" i="78"/>
  <c r="N84" i="81"/>
  <c r="L88" i="78"/>
  <c r="L24" i="78"/>
  <c r="N157" i="81"/>
  <c r="N6" i="81"/>
  <c r="L83" i="78"/>
  <c r="L31" i="78"/>
  <c r="N160" i="81"/>
  <c r="N155" i="81"/>
  <c r="N104" i="81"/>
  <c r="N158" i="81"/>
  <c r="N18" i="81"/>
  <c r="N129" i="81"/>
  <c r="N51" i="81"/>
  <c r="N112" i="81"/>
  <c r="N32" i="81"/>
  <c r="N89" i="81"/>
  <c r="N116" i="81"/>
  <c r="M131" i="78"/>
  <c r="M18" i="78"/>
  <c r="M56" i="78"/>
  <c r="O104" i="81"/>
  <c r="O65" i="81"/>
  <c r="M95" i="78"/>
  <c r="CA41" i="69"/>
  <c r="P66" i="79"/>
  <c r="R36" i="79"/>
  <c r="J15" i="78"/>
  <c r="J103" i="78"/>
  <c r="L92" i="81"/>
  <c r="L54" i="81"/>
  <c r="L41" i="81"/>
  <c r="K114" i="78"/>
  <c r="K109" i="78"/>
  <c r="K65" i="78"/>
  <c r="K35" i="78"/>
  <c r="K69" i="78"/>
  <c r="M83" i="81"/>
  <c r="K118" i="78"/>
  <c r="M143" i="81"/>
  <c r="M21" i="81"/>
  <c r="M151" i="81"/>
  <c r="M10" i="81"/>
  <c r="M116" i="81"/>
  <c r="M86" i="81"/>
  <c r="L89" i="78"/>
  <c r="N54" i="81"/>
  <c r="L7" i="78"/>
  <c r="L38" i="78"/>
  <c r="L73" i="78"/>
  <c r="L164" i="78"/>
  <c r="L139" i="78"/>
  <c r="L130" i="78"/>
  <c r="L111" i="78"/>
  <c r="L135" i="78"/>
  <c r="N115" i="81"/>
  <c r="N96" i="81"/>
  <c r="N10" i="81"/>
  <c r="N14" i="81"/>
  <c r="N24" i="81"/>
  <c r="N108" i="81"/>
  <c r="M59" i="78"/>
  <c r="O84" i="81"/>
  <c r="O9" i="81"/>
  <c r="M28" i="78"/>
  <c r="M35" i="78"/>
  <c r="M87" i="78"/>
  <c r="M94" i="78"/>
  <c r="O137" i="81"/>
  <c r="M71" i="78"/>
  <c r="M25" i="78"/>
  <c r="O108" i="81"/>
  <c r="M159" i="78"/>
  <c r="M123" i="78"/>
  <c r="M43" i="78"/>
  <c r="O86" i="81"/>
  <c r="O46" i="81"/>
  <c r="M157" i="78"/>
  <c r="M52" i="78"/>
  <c r="O6" i="81"/>
  <c r="O24" i="81"/>
  <c r="O67" i="81"/>
  <c r="O126" i="81"/>
  <c r="O85" i="81"/>
  <c r="O63" i="81"/>
  <c r="O161" i="81"/>
  <c r="O91" i="81"/>
  <c r="O28" i="81"/>
  <c r="O119" i="81"/>
  <c r="O39" i="81"/>
  <c r="CG7" i="76"/>
  <c r="L57" i="81"/>
  <c r="L142" i="81"/>
  <c r="J117" i="78"/>
  <c r="J136" i="78"/>
  <c r="L117" i="81"/>
  <c r="L150" i="81"/>
  <c r="M104" i="81"/>
  <c r="K106" i="78"/>
  <c r="K144" i="78"/>
  <c r="M108" i="81"/>
  <c r="M19" i="81"/>
  <c r="L119" i="78"/>
  <c r="L74" i="78"/>
  <c r="L56" i="78"/>
  <c r="L69" i="78"/>
  <c r="M108" i="78"/>
  <c r="M70" i="78"/>
  <c r="M36" i="78"/>
  <c r="M130" i="78"/>
  <c r="M88" i="78"/>
  <c r="O47" i="81"/>
  <c r="CG12" i="76"/>
  <c r="J122" i="78"/>
  <c r="L63" i="81"/>
  <c r="L32" i="81"/>
  <c r="M34" i="81"/>
  <c r="N138" i="81"/>
  <c r="L51" i="78"/>
  <c r="M155" i="78"/>
  <c r="M79" i="78"/>
  <c r="M89" i="78"/>
  <c r="N81" i="79"/>
  <c r="N42" i="79"/>
  <c r="N77" i="79"/>
  <c r="N106" i="79"/>
  <c r="N29" i="79"/>
  <c r="N92" i="79"/>
  <c r="N110" i="79"/>
  <c r="J30" i="78"/>
  <c r="J159" i="78"/>
  <c r="N75" i="79"/>
  <c r="N163" i="79"/>
  <c r="O155" i="79"/>
  <c r="P153" i="79"/>
  <c r="R122" i="79"/>
  <c r="L16" i="81"/>
  <c r="L164" i="81"/>
  <c r="L136" i="81"/>
  <c r="L6" i="81"/>
  <c r="L159" i="81"/>
  <c r="K66" i="78"/>
  <c r="K13" i="78"/>
  <c r="K17" i="78"/>
  <c r="K120" i="78"/>
  <c r="K136" i="78"/>
  <c r="K19" i="78"/>
  <c r="K119" i="78"/>
  <c r="M23" i="81"/>
  <c r="M133" i="81"/>
  <c r="M140" i="81"/>
  <c r="M45" i="81"/>
  <c r="M118" i="81"/>
  <c r="M14" i="81"/>
  <c r="L96" i="78"/>
  <c r="L159" i="78"/>
  <c r="N23" i="81"/>
  <c r="L124" i="78"/>
  <c r="N162" i="81"/>
  <c r="L52" i="78"/>
  <c r="L45" i="78"/>
  <c r="L140" i="78"/>
  <c r="N41" i="81"/>
  <c r="L161" i="78"/>
  <c r="N130" i="81"/>
  <c r="N56" i="81"/>
  <c r="N122" i="81"/>
  <c r="N127" i="81"/>
  <c r="N117" i="81"/>
  <c r="N68" i="81"/>
  <c r="M111" i="78"/>
  <c r="O68" i="81"/>
  <c r="M143" i="78"/>
  <c r="O120" i="81"/>
  <c r="M144" i="78"/>
  <c r="M151" i="78"/>
  <c r="M46" i="78"/>
  <c r="O41" i="81"/>
  <c r="M149" i="78"/>
  <c r="M110" i="78"/>
  <c r="O146" i="81"/>
  <c r="M113" i="78"/>
  <c r="M66" i="78"/>
  <c r="M128" i="78"/>
  <c r="O116" i="81"/>
  <c r="M53" i="78"/>
  <c r="M109" i="78"/>
  <c r="O152" i="81"/>
  <c r="O92" i="81"/>
  <c r="O98" i="81"/>
  <c r="O19" i="81"/>
  <c r="O78" i="81"/>
  <c r="O37" i="81"/>
  <c r="O15" i="81"/>
  <c r="O96" i="81"/>
  <c r="O43" i="81"/>
  <c r="O117" i="81"/>
  <c r="O71" i="81"/>
  <c r="O124" i="81"/>
  <c r="BX21" i="76"/>
  <c r="J151" i="78"/>
  <c r="L40" i="81"/>
  <c r="J21" i="78"/>
  <c r="J88" i="78"/>
  <c r="L113" i="81"/>
  <c r="K97" i="78"/>
  <c r="K128" i="78"/>
  <c r="K147" i="78"/>
  <c r="K96" i="78"/>
  <c r="M36" i="81"/>
  <c r="L70" i="78"/>
  <c r="N113" i="81"/>
  <c r="L149" i="78"/>
  <c r="L126" i="78"/>
  <c r="L21" i="78"/>
  <c r="M127" i="78"/>
  <c r="O163" i="81"/>
  <c r="M147" i="78"/>
  <c r="M75" i="78"/>
  <c r="M40" i="78"/>
  <c r="O55" i="81"/>
  <c r="CP12" i="76"/>
  <c r="J81" i="78"/>
  <c r="J11" i="78"/>
  <c r="K141" i="78"/>
  <c r="M147" i="81"/>
  <c r="L156" i="78"/>
  <c r="L86" i="78"/>
  <c r="M39" i="78"/>
  <c r="M118" i="78"/>
  <c r="M164" i="78"/>
  <c r="N153" i="79"/>
  <c r="N15" i="79"/>
  <c r="N47" i="79"/>
  <c r="N88" i="79"/>
  <c r="N132" i="79"/>
  <c r="N135" i="79"/>
  <c r="N52" i="79"/>
  <c r="N145" i="79"/>
  <c r="N157" i="79"/>
  <c r="N46" i="79"/>
  <c r="N50" i="79"/>
  <c r="N45" i="79"/>
  <c r="N122" i="79"/>
  <c r="N91" i="79"/>
  <c r="N30" i="79"/>
  <c r="N83" i="79"/>
  <c r="N116" i="79"/>
  <c r="N7" i="79"/>
  <c r="N39" i="79"/>
  <c r="N141" i="79"/>
  <c r="L26" i="81"/>
  <c r="K108" i="78"/>
  <c r="M81" i="81"/>
  <c r="L141" i="78"/>
  <c r="N25" i="81"/>
  <c r="L44" i="78"/>
  <c r="N43" i="81"/>
  <c r="N135" i="81"/>
  <c r="O144" i="81"/>
  <c r="M141" i="78"/>
  <c r="M84" i="78"/>
  <c r="O95" i="81"/>
  <c r="M82" i="78"/>
  <c r="M146" i="78"/>
  <c r="O107" i="81"/>
  <c r="O45" i="81"/>
  <c r="O51" i="81"/>
  <c r="J118" i="78"/>
  <c r="L59" i="81"/>
  <c r="K50" i="78"/>
  <c r="L5" i="78"/>
  <c r="O89" i="81"/>
  <c r="M49" i="78"/>
  <c r="L131" i="81"/>
  <c r="K137" i="78"/>
  <c r="M68" i="78"/>
  <c r="N143" i="79"/>
  <c r="N84" i="79"/>
  <c r="N23" i="79"/>
  <c r="N146" i="79"/>
  <c r="N56" i="79"/>
  <c r="O107" i="79"/>
  <c r="Q76" i="79"/>
  <c r="R61" i="79"/>
  <c r="L5" i="81"/>
  <c r="J50" i="78"/>
  <c r="L10" i="81"/>
  <c r="L109" i="81"/>
  <c r="L70" i="81"/>
  <c r="M102" i="81"/>
  <c r="K86" i="78"/>
  <c r="K8" i="78"/>
  <c r="K74" i="78"/>
  <c r="K121" i="78"/>
  <c r="K111" i="78"/>
  <c r="K23" i="78"/>
  <c r="M91" i="81"/>
  <c r="M37" i="81"/>
  <c r="M44" i="81"/>
  <c r="M53" i="81"/>
  <c r="M60" i="81"/>
  <c r="L41" i="78"/>
  <c r="L133" i="78"/>
  <c r="L76" i="78"/>
  <c r="N11" i="81"/>
  <c r="L112" i="78"/>
  <c r="N151" i="81"/>
  <c r="L154" i="78"/>
  <c r="N131" i="81"/>
  <c r="L47" i="78"/>
  <c r="N101" i="81"/>
  <c r="L138" i="78"/>
  <c r="N42" i="81"/>
  <c r="N141" i="81"/>
  <c r="N26" i="81"/>
  <c r="N47" i="81"/>
  <c r="N98" i="81"/>
  <c r="N153" i="81"/>
  <c r="M115" i="78"/>
  <c r="O164" i="81"/>
  <c r="M51" i="78"/>
  <c r="O101" i="81"/>
  <c r="M93" i="78"/>
  <c r="M103" i="78"/>
  <c r="O140" i="81"/>
  <c r="O49" i="81"/>
  <c r="M125" i="78"/>
  <c r="M62" i="78"/>
  <c r="O122" i="81"/>
  <c r="M17" i="78"/>
  <c r="M126" i="78"/>
  <c r="M80" i="78"/>
  <c r="O159" i="81"/>
  <c r="M138" i="78"/>
  <c r="M61" i="78"/>
  <c r="O66" i="81"/>
  <c r="O149" i="81"/>
  <c r="O110" i="81"/>
  <c r="O123" i="81"/>
  <c r="O158" i="81"/>
  <c r="O141" i="81"/>
  <c r="O148" i="81"/>
  <c r="O62" i="81"/>
  <c r="O147" i="81"/>
  <c r="O69" i="81"/>
  <c r="O23" i="81"/>
  <c r="O76" i="81"/>
  <c r="BX9" i="76"/>
  <c r="J39" i="78"/>
  <c r="L19" i="81"/>
  <c r="J99" i="78"/>
  <c r="J40" i="78"/>
  <c r="L23" i="81"/>
  <c r="K126" i="78"/>
  <c r="K100" i="78"/>
  <c r="K40" i="78"/>
  <c r="K48" i="78"/>
  <c r="M46" i="81"/>
  <c r="L134" i="78"/>
  <c r="L108" i="78"/>
  <c r="L100" i="78"/>
  <c r="L78" i="78"/>
  <c r="N5" i="81"/>
  <c r="M116" i="78"/>
  <c r="O26" i="81"/>
  <c r="M119" i="78"/>
  <c r="M145" i="78"/>
  <c r="O30" i="81"/>
  <c r="O94" i="81"/>
  <c r="CP10" i="76"/>
  <c r="J22" i="78"/>
  <c r="J70" i="78"/>
  <c r="K89" i="78"/>
  <c r="K160" i="78"/>
  <c r="N159" i="81"/>
  <c r="L116" i="78"/>
  <c r="M20" i="78"/>
  <c r="M161" i="78"/>
  <c r="M22" i="78"/>
  <c r="N40" i="79"/>
  <c r="N57" i="79"/>
  <c r="N28" i="79"/>
  <c r="N108" i="79"/>
  <c r="N65" i="79"/>
  <c r="N164" i="79"/>
  <c r="N73" i="79"/>
  <c r="N71" i="79"/>
  <c r="N11" i="79"/>
  <c r="N93" i="79"/>
  <c r="N126" i="79"/>
  <c r="N133" i="79"/>
  <c r="N140" i="79"/>
  <c r="N120" i="79"/>
  <c r="N25" i="79"/>
  <c r="N67" i="79"/>
  <c r="N5" i="79"/>
  <c r="N32" i="79"/>
  <c r="N105" i="79"/>
  <c r="N70" i="79"/>
  <c r="BP41" i="69"/>
  <c r="O116" i="79"/>
  <c r="R16" i="79"/>
  <c r="J73" i="78"/>
  <c r="L13" i="81"/>
  <c r="M28" i="81"/>
  <c r="M16" i="81"/>
  <c r="K42" i="78"/>
  <c r="M76" i="81"/>
  <c r="M74" i="81"/>
  <c r="M109" i="81"/>
  <c r="L29" i="78"/>
  <c r="N119" i="81"/>
  <c r="L11" i="78"/>
  <c r="N73" i="81"/>
  <c r="N45" i="81"/>
  <c r="N137" i="81"/>
  <c r="N57" i="81"/>
  <c r="M85" i="78"/>
  <c r="M7" i="78"/>
  <c r="M81" i="78"/>
  <c r="M105" i="78"/>
  <c r="O113" i="81"/>
  <c r="O44" i="81"/>
  <c r="O27" i="81"/>
  <c r="O52" i="81"/>
  <c r="O154" i="81"/>
  <c r="J146" i="78"/>
  <c r="J77" i="78"/>
  <c r="M150" i="81"/>
  <c r="N79" i="81"/>
  <c r="N124" i="81"/>
  <c r="M24" i="78"/>
  <c r="O54" i="81"/>
  <c r="CG8" i="76"/>
  <c r="K55" i="78"/>
  <c r="L99" i="78"/>
  <c r="N76" i="79"/>
  <c r="N27" i="79"/>
  <c r="N124" i="79"/>
  <c r="N26" i="79"/>
  <c r="N24" i="79"/>
  <c r="O105" i="79"/>
  <c r="Q98" i="79"/>
  <c r="R120" i="79"/>
  <c r="J161" i="78"/>
  <c r="J6" i="78"/>
  <c r="L114" i="81"/>
  <c r="L61" i="81"/>
  <c r="L22" i="81"/>
  <c r="M12" i="81"/>
  <c r="K38" i="78"/>
  <c r="M106" i="81"/>
  <c r="M138" i="81"/>
  <c r="K53" i="78"/>
  <c r="K15" i="78"/>
  <c r="K156" i="78"/>
  <c r="M72" i="81"/>
  <c r="M122" i="81"/>
  <c r="M73" i="81"/>
  <c r="M157" i="81"/>
  <c r="M129" i="81"/>
  <c r="L46" i="78"/>
  <c r="L85" i="78"/>
  <c r="L35" i="78"/>
  <c r="N97" i="81"/>
  <c r="L16" i="78"/>
  <c r="N61" i="81"/>
  <c r="L107" i="78"/>
  <c r="N17" i="81"/>
  <c r="L53" i="78"/>
  <c r="N71" i="81"/>
  <c r="L90" i="78"/>
  <c r="N38" i="81"/>
  <c r="N93" i="81"/>
  <c r="N111" i="81"/>
  <c r="N125" i="81"/>
  <c r="N50" i="81"/>
  <c r="N105" i="81"/>
  <c r="M67" i="78"/>
  <c r="O42" i="81"/>
  <c r="M133" i="78"/>
  <c r="O109" i="81"/>
  <c r="M21" i="78"/>
  <c r="M55" i="78"/>
  <c r="O48" i="81"/>
  <c r="O142" i="81"/>
  <c r="M30" i="78"/>
  <c r="M14" i="78"/>
  <c r="O8" i="81"/>
  <c r="M142" i="78"/>
  <c r="M162" i="78"/>
  <c r="M32" i="78"/>
  <c r="O90" i="81"/>
  <c r="M47" i="78"/>
  <c r="M13" i="78"/>
  <c r="O132" i="81"/>
  <c r="O53" i="81"/>
  <c r="O155" i="81"/>
  <c r="O75" i="81"/>
  <c r="O133" i="81"/>
  <c r="O93" i="81"/>
  <c r="O100" i="81"/>
  <c r="O145" i="81"/>
  <c r="O99" i="81"/>
  <c r="O21" i="81"/>
  <c r="O127" i="81"/>
  <c r="O10" i="81"/>
  <c r="BX13" i="76"/>
  <c r="J78" i="78"/>
  <c r="J51" i="78"/>
  <c r="J27" i="78"/>
  <c r="J125" i="78"/>
  <c r="L137" i="81"/>
  <c r="K79" i="78"/>
  <c r="K30" i="78"/>
  <c r="K37" i="78"/>
  <c r="K98" i="78"/>
  <c r="M131" i="81"/>
  <c r="L49" i="78"/>
  <c r="N70" i="81"/>
  <c r="L163" i="78"/>
  <c r="L30" i="78"/>
  <c r="N59" i="81"/>
  <c r="O5" i="81"/>
  <c r="M124" i="78"/>
  <c r="M23" i="78"/>
  <c r="M97" i="78"/>
  <c r="O139" i="81"/>
  <c r="O162" i="79"/>
  <c r="CP7" i="76"/>
  <c r="J61" i="78"/>
  <c r="J109" i="78"/>
  <c r="K34" i="78"/>
  <c r="K45" i="78"/>
  <c r="N134" i="81"/>
  <c r="L60" i="78"/>
  <c r="M5" i="78"/>
  <c r="M132" i="78"/>
  <c r="O114" i="81"/>
  <c r="N10" i="79"/>
  <c r="N68" i="79"/>
  <c r="N103" i="79"/>
  <c r="N31" i="79"/>
  <c r="N149" i="79"/>
  <c r="N9" i="79"/>
  <c r="N114" i="79"/>
  <c r="N48" i="79"/>
  <c r="N41" i="79"/>
  <c r="N101" i="79"/>
  <c r="N137" i="79"/>
  <c r="N156" i="79"/>
  <c r="N142" i="79"/>
  <c r="N112" i="79"/>
  <c r="N79" i="79"/>
  <c r="N85" i="79"/>
  <c r="N80" i="79"/>
  <c r="N161" i="79"/>
  <c r="N148" i="79"/>
  <c r="N58" i="79"/>
  <c r="M123" i="81"/>
  <c r="K58" i="78"/>
  <c r="M25" i="81"/>
  <c r="L37" i="78"/>
  <c r="L71" i="78"/>
  <c r="N150" i="81"/>
  <c r="L42" i="78"/>
  <c r="N63" i="81"/>
  <c r="M19" i="78"/>
  <c r="O13" i="81"/>
  <c r="O80" i="81"/>
  <c r="M112" i="78"/>
  <c r="M150" i="78"/>
  <c r="M102" i="78"/>
  <c r="O61" i="81"/>
  <c r="O20" i="81"/>
  <c r="O38" i="81"/>
  <c r="O79" i="81"/>
  <c r="J68" i="78"/>
  <c r="K51" i="78"/>
  <c r="M105" i="81"/>
  <c r="L50" i="78"/>
  <c r="M69" i="78"/>
  <c r="O118" i="79"/>
  <c r="J59" i="78"/>
  <c r="L64" i="78"/>
  <c r="M48" i="78"/>
  <c r="N127" i="79"/>
  <c r="N63" i="79"/>
  <c r="N98" i="79"/>
  <c r="N78" i="79"/>
  <c r="N104" i="79"/>
  <c r="BQ29" i="69"/>
  <c r="P130" i="79"/>
  <c r="Q15" i="79"/>
  <c r="R55" i="79"/>
  <c r="J37" i="78"/>
  <c r="L64" i="81"/>
  <c r="L69" i="81"/>
  <c r="L82" i="81"/>
  <c r="L31" i="81"/>
  <c r="M27" i="81"/>
  <c r="M63" i="81"/>
  <c r="M114" i="81"/>
  <c r="M57" i="81"/>
  <c r="K92" i="78"/>
  <c r="K9" i="78"/>
  <c r="K62" i="78"/>
  <c r="M155" i="81"/>
  <c r="M87" i="81"/>
  <c r="M128" i="81"/>
  <c r="M98" i="81"/>
  <c r="M145" i="81"/>
  <c r="L40" i="78"/>
  <c r="N163" i="81"/>
  <c r="L18" i="78"/>
  <c r="N82" i="81"/>
  <c r="L132" i="78"/>
  <c r="N22" i="81"/>
  <c r="L150" i="78"/>
  <c r="N140" i="81"/>
  <c r="L157" i="78"/>
  <c r="N92" i="81"/>
  <c r="L81" i="78"/>
  <c r="N53" i="81"/>
  <c r="N49" i="81"/>
  <c r="N81" i="81"/>
  <c r="N64" i="81"/>
  <c r="N31" i="81"/>
  <c r="M163" i="78"/>
  <c r="M8" i="78"/>
  <c r="O73" i="81"/>
  <c r="M37" i="78"/>
  <c r="M12" i="78"/>
  <c r="M90" i="78"/>
  <c r="M140" i="78"/>
  <c r="O138" i="81"/>
  <c r="M33" i="78"/>
  <c r="M27" i="78"/>
  <c r="M64" i="78"/>
  <c r="O103" i="81"/>
  <c r="M154" i="78"/>
  <c r="M63" i="78"/>
  <c r="M34" i="78"/>
  <c r="O17" i="81"/>
  <c r="M6" i="78"/>
  <c r="M98" i="78"/>
  <c r="O36" i="81"/>
  <c r="O14" i="81"/>
  <c r="O59" i="81"/>
  <c r="O112" i="81"/>
  <c r="O125" i="81"/>
  <c r="O130" i="81"/>
  <c r="O33" i="81"/>
  <c r="O131" i="81"/>
  <c r="O136" i="81"/>
  <c r="O106" i="81"/>
  <c r="O31" i="81"/>
  <c r="P143" i="79"/>
  <c r="J163" i="78"/>
  <c r="L47" i="81"/>
  <c r="J135" i="78"/>
  <c r="J145" i="78"/>
  <c r="J29" i="78"/>
  <c r="L17" i="81"/>
  <c r="K41" i="78"/>
  <c r="K139" i="78"/>
  <c r="K107" i="78"/>
  <c r="M88" i="81"/>
  <c r="M9" i="81"/>
  <c r="N78" i="81"/>
  <c r="L14" i="78"/>
  <c r="L160" i="78"/>
  <c r="L67" i="78"/>
  <c r="N28" i="81"/>
  <c r="M136" i="78"/>
  <c r="M153" i="78"/>
  <c r="M78" i="78"/>
  <c r="M134" i="78"/>
  <c r="O150" i="81"/>
  <c r="CG9" i="76"/>
  <c r="CP9" i="76"/>
  <c r="L87" i="81"/>
  <c r="L160" i="81"/>
  <c r="M51" i="81"/>
  <c r="N144" i="81"/>
  <c r="L23" i="78"/>
  <c r="N86" i="81"/>
  <c r="M83" i="78"/>
  <c r="O111" i="81"/>
  <c r="N144" i="79"/>
  <c r="N159" i="79"/>
  <c r="N147" i="79"/>
  <c r="N151" i="79"/>
  <c r="N109" i="79"/>
  <c r="N128" i="79"/>
  <c r="N60" i="79"/>
  <c r="N17" i="79"/>
  <c r="N49" i="79"/>
  <c r="N66" i="79"/>
  <c r="N21" i="79"/>
  <c r="N136" i="79"/>
  <c r="N111" i="79"/>
  <c r="N62" i="79"/>
  <c r="N86" i="79"/>
  <c r="N6" i="79"/>
  <c r="N139" i="79"/>
  <c r="N16" i="79"/>
  <c r="N22" i="79"/>
  <c r="N158" i="79"/>
  <c r="M99" i="78"/>
  <c r="J13" i="78"/>
  <c r="J31" i="78"/>
  <c r="M59" i="81"/>
  <c r="M158" i="81"/>
  <c r="N85" i="81"/>
  <c r="L122" i="78"/>
  <c r="M120" i="78"/>
  <c r="O143" i="81"/>
  <c r="CG11" i="76"/>
  <c r="K32" i="78"/>
  <c r="N29" i="81"/>
  <c r="M60" i="78"/>
  <c r="N130" i="79"/>
  <c r="N13" i="79"/>
  <c r="N12" i="79"/>
  <c r="N107" i="79"/>
  <c r="N154" i="79"/>
  <c r="N117" i="79"/>
  <c r="N14" i="79"/>
  <c r="N51" i="79"/>
  <c r="N152" i="79"/>
  <c r="N119" i="79"/>
  <c r="N138" i="79"/>
  <c r="M6" i="81"/>
  <c r="L115" i="78"/>
  <c r="N131" i="79"/>
  <c r="BC6" i="76"/>
  <c r="P86" i="79"/>
  <c r="Q142" i="79"/>
  <c r="R25" i="79"/>
  <c r="J20" i="78"/>
  <c r="J86" i="78"/>
  <c r="L124" i="81"/>
  <c r="L108" i="81"/>
  <c r="K43" i="78"/>
  <c r="K103" i="78"/>
  <c r="K158" i="78"/>
  <c r="K142" i="78"/>
  <c r="M56" i="81"/>
  <c r="M54" i="81"/>
  <c r="K67" i="78"/>
  <c r="M94" i="81"/>
  <c r="M117" i="81"/>
  <c r="M95" i="81"/>
  <c r="M32" i="81"/>
  <c r="M79" i="81"/>
  <c r="M49" i="81"/>
  <c r="L95" i="78"/>
  <c r="N142" i="81"/>
  <c r="L103" i="78"/>
  <c r="N146" i="81"/>
  <c r="L36" i="78"/>
  <c r="N30" i="81"/>
  <c r="L54" i="78"/>
  <c r="L98" i="78"/>
  <c r="L61" i="78"/>
  <c r="L128" i="78"/>
  <c r="N133" i="81"/>
  <c r="N88" i="81"/>
  <c r="N106" i="81"/>
  <c r="N9" i="81"/>
  <c r="N120" i="81"/>
  <c r="N100" i="81"/>
  <c r="M65" i="78"/>
  <c r="M58" i="78"/>
  <c r="O105" i="81"/>
  <c r="M74" i="78"/>
  <c r="M117" i="78"/>
  <c r="M72" i="78"/>
  <c r="M92" i="78"/>
  <c r="O157" i="81"/>
  <c r="M77" i="78"/>
  <c r="M121" i="78"/>
  <c r="M16" i="78"/>
  <c r="O7" i="81"/>
  <c r="M107" i="78"/>
  <c r="M139" i="78"/>
  <c r="O12" i="81"/>
  <c r="O121" i="81"/>
  <c r="M148" i="78"/>
  <c r="M50" i="78"/>
  <c r="O160" i="81"/>
  <c r="O156" i="81"/>
  <c r="O11" i="81"/>
  <c r="O64" i="81"/>
  <c r="O77" i="81"/>
  <c r="O82" i="81"/>
  <c r="O118" i="81"/>
  <c r="O83" i="81"/>
  <c r="O88" i="81"/>
  <c r="O58" i="81"/>
  <c r="O135" i="81"/>
  <c r="P131" i="79"/>
  <c r="J26" i="78"/>
  <c r="J32" i="78"/>
  <c r="J62" i="78"/>
  <c r="J114" i="78"/>
  <c r="J79" i="78"/>
  <c r="L86" i="81"/>
  <c r="K80" i="78"/>
  <c r="K87" i="78"/>
  <c r="K59" i="78"/>
  <c r="M22" i="81"/>
  <c r="M113" i="81"/>
  <c r="L20" i="78"/>
  <c r="L106" i="78"/>
  <c r="L59" i="78"/>
  <c r="L19" i="78"/>
  <c r="N36" i="81"/>
  <c r="M129" i="78"/>
  <c r="M29" i="78"/>
  <c r="M158" i="78"/>
  <c r="M86" i="78"/>
  <c r="O74" i="81"/>
  <c r="CP11" i="76"/>
  <c r="CP8" i="76"/>
  <c r="J147" i="78"/>
  <c r="L128" i="81"/>
  <c r="K78" i="78"/>
  <c r="L97" i="78"/>
  <c r="L145" i="78"/>
  <c r="L12" i="78"/>
  <c r="M57" i="78"/>
  <c r="O153" i="81"/>
  <c r="N118" i="79"/>
  <c r="N123" i="79"/>
  <c r="N33" i="79"/>
  <c r="N115" i="79"/>
  <c r="N100" i="79"/>
  <c r="N74" i="79"/>
  <c r="N8" i="79"/>
  <c r="N160" i="79"/>
  <c r="N43" i="79"/>
  <c r="N36" i="79"/>
  <c r="N89" i="79"/>
  <c r="N102" i="79"/>
  <c r="N38" i="79"/>
  <c r="N155" i="79"/>
  <c r="N134" i="79"/>
  <c r="N20" i="79"/>
  <c r="N113" i="79"/>
  <c r="N55" i="79"/>
  <c r="N162" i="79"/>
  <c r="N53" i="79"/>
  <c r="O25" i="81"/>
  <c r="O87" i="81"/>
  <c r="J107" i="78"/>
  <c r="J18" i="78"/>
  <c r="L94" i="81"/>
  <c r="K11" i="78"/>
  <c r="L10" i="78"/>
  <c r="L117" i="78"/>
  <c r="M31" i="78"/>
  <c r="M45" i="78"/>
  <c r="CG10" i="76"/>
  <c r="J128" i="78"/>
  <c r="N91" i="81"/>
  <c r="M42" i="78"/>
  <c r="N97" i="79"/>
  <c r="N82" i="79"/>
  <c r="N34" i="79"/>
  <c r="N94" i="79"/>
  <c r="N150" i="79"/>
  <c r="N90" i="79"/>
  <c r="N37" i="79"/>
  <c r="N61" i="79"/>
  <c r="N44" i="79"/>
  <c r="N129" i="79"/>
  <c r="N125" i="79"/>
  <c r="N54" i="79"/>
  <c r="N87" i="79"/>
  <c r="N96" i="79"/>
  <c r="L162" i="81"/>
  <c r="K155" i="78"/>
  <c r="N18" i="79"/>
  <c r="BX29" i="69"/>
  <c r="P82" i="79"/>
  <c r="Q23" i="79"/>
  <c r="R14" i="79"/>
  <c r="J63" i="78"/>
  <c r="J89" i="78"/>
  <c r="L76" i="81"/>
  <c r="L60" i="81"/>
  <c r="K159" i="78"/>
  <c r="K31" i="78"/>
  <c r="K93" i="78"/>
  <c r="K33" i="78"/>
  <c r="K148" i="78"/>
  <c r="M75" i="81"/>
  <c r="K64" i="78"/>
  <c r="M64" i="81"/>
  <c r="M69" i="81"/>
  <c r="M47" i="81"/>
  <c r="M149" i="81"/>
  <c r="M31" i="81"/>
  <c r="M134" i="81"/>
  <c r="L153" i="78"/>
  <c r="N46" i="81"/>
  <c r="L55" i="78"/>
  <c r="N75" i="81"/>
  <c r="L121" i="78"/>
  <c r="L155" i="78"/>
  <c r="L6" i="78"/>
  <c r="L26" i="78"/>
  <c r="L13" i="78"/>
  <c r="L34" i="78"/>
  <c r="N95" i="81"/>
  <c r="N40" i="81"/>
  <c r="N58" i="81"/>
  <c r="N62" i="81"/>
  <c r="N72" i="81"/>
  <c r="N52" i="81"/>
  <c r="M160" i="78"/>
  <c r="M10" i="78"/>
  <c r="O81" i="81"/>
  <c r="M26" i="78"/>
  <c r="M41" i="78"/>
  <c r="M9" i="78"/>
  <c r="M44" i="78"/>
  <c r="O56" i="81"/>
  <c r="M156" i="78"/>
  <c r="M73" i="78"/>
  <c r="O102" i="81"/>
  <c r="O57" i="81"/>
  <c r="M11" i="78"/>
  <c r="M91" i="78"/>
  <c r="O151" i="81"/>
  <c r="M100" i="78"/>
  <c r="O50" i="81"/>
  <c r="O18" i="81"/>
  <c r="O115" i="81"/>
  <c r="O16" i="81"/>
  <c r="O29" i="81"/>
  <c r="O34" i="81"/>
  <c r="O70" i="81"/>
  <c r="O35" i="81"/>
  <c r="O40" i="81"/>
  <c r="O60" i="81"/>
  <c r="BX17" i="76"/>
  <c r="J120" i="78"/>
  <c r="K81" i="78"/>
  <c r="M17" i="81"/>
  <c r="N110" i="81"/>
  <c r="M38" i="78"/>
  <c r="J155" i="78"/>
  <c r="N139" i="81"/>
  <c r="N19" i="79"/>
  <c r="N95" i="79"/>
  <c r="N59" i="79"/>
  <c r="N72" i="79"/>
  <c r="N99" i="79"/>
  <c r="N35" i="79"/>
  <c r="N64" i="79"/>
  <c r="N69" i="79"/>
  <c r="Q38" i="79"/>
  <c r="O22" i="81"/>
  <c r="O97" i="81"/>
  <c r="N121" i="79"/>
  <c r="AJ4" i="73" l="1"/>
  <c r="AJ5" i="73"/>
  <c r="H11" i="79"/>
  <c r="M9" i="74"/>
  <c r="N12" i="82"/>
  <c r="AC54" i="55"/>
  <c r="AB88" i="55"/>
  <c r="L98" i="68"/>
  <c r="AD82" i="55"/>
  <c r="L82" i="68"/>
  <c r="AF58" i="73"/>
  <c r="AP58" i="73"/>
  <c r="AP4" i="73" s="1"/>
  <c r="AG58" i="73"/>
  <c r="AE30" i="73"/>
  <c r="AG30" i="73"/>
  <c r="AO30" i="73"/>
  <c r="Y34" i="83"/>
  <c r="AB52" i="55"/>
  <c r="AA65" i="55"/>
  <c r="AA28" i="55"/>
  <c r="AE104" i="55"/>
  <c r="AA31" i="55"/>
  <c r="AC69" i="55"/>
  <c r="AD99" i="55"/>
  <c r="AD25" i="55"/>
  <c r="AE76" i="55"/>
  <c r="AC102" i="55"/>
  <c r="AE39" i="55"/>
  <c r="AA91" i="55"/>
  <c r="AA102" i="55"/>
  <c r="AE25" i="55"/>
  <c r="AE26" i="55"/>
  <c r="AB56" i="55"/>
  <c r="Y101" i="55"/>
  <c r="Y99" i="55"/>
  <c r="Y97" i="55"/>
  <c r="X91" i="55"/>
  <c r="U87" i="55"/>
  <c r="W81" i="55"/>
  <c r="Y75" i="55"/>
  <c r="W68" i="55"/>
  <c r="Y59" i="55"/>
  <c r="Y58" i="55"/>
  <c r="U49" i="55"/>
  <c r="L93" i="68"/>
  <c r="L79" i="68"/>
  <c r="AF51" i="73"/>
  <c r="AO17" i="73"/>
  <c r="AF17" i="73"/>
  <c r="AE17" i="73"/>
  <c r="AI3" i="73"/>
  <c r="F27" i="79"/>
  <c r="K25" i="74"/>
  <c r="U28" i="82"/>
  <c r="G25" i="79"/>
  <c r="L23" i="74"/>
  <c r="V26" i="82"/>
  <c r="AF12" i="82"/>
  <c r="L96" i="68"/>
  <c r="L73" i="68"/>
  <c r="AG13" i="73"/>
  <c r="AE13" i="73"/>
  <c r="AF13" i="73"/>
  <c r="AQ13" i="73"/>
  <c r="AE45" i="55"/>
  <c r="AC98" i="55"/>
  <c r="AD24" i="55"/>
  <c r="AC6" i="55"/>
  <c r="AD84" i="55"/>
  <c r="AB89" i="55"/>
  <c r="U60" i="69"/>
  <c r="L92" i="68"/>
  <c r="K14" i="68"/>
  <c r="L78" i="68"/>
  <c r="AK3" i="73"/>
  <c r="AK4" i="73" s="1"/>
  <c r="AE57" i="73"/>
  <c r="AF57" i="73"/>
  <c r="AG57" i="73"/>
  <c r="AO57" i="73"/>
  <c r="AG52" i="73"/>
  <c r="AE52" i="73"/>
  <c r="AP52" i="73"/>
  <c r="AQ37" i="73"/>
  <c r="AQ2" i="73" s="1"/>
  <c r="AG37" i="73"/>
  <c r="AE37" i="73"/>
  <c r="AF37" i="73"/>
  <c r="AF28" i="73"/>
  <c r="AG28" i="73"/>
  <c r="AE28" i="73"/>
  <c r="AO28" i="73"/>
  <c r="AP44" i="83"/>
  <c r="AP33" i="83"/>
  <c r="AP53" i="83"/>
  <c r="AP46" i="83"/>
  <c r="AN33" i="83"/>
  <c r="BS35" i="83"/>
  <c r="BS37" i="83"/>
  <c r="BS36" i="83"/>
  <c r="BS45" i="83"/>
  <c r="O60" i="76"/>
  <c r="O77" i="76"/>
  <c r="O71" i="76"/>
  <c r="AG46" i="73"/>
  <c r="AE46" i="73"/>
  <c r="AF46" i="73"/>
  <c r="AQ46" i="73"/>
  <c r="H42" i="83"/>
  <c r="I48" i="83"/>
  <c r="AE96" i="55"/>
  <c r="AB23" i="55"/>
  <c r="AD104" i="55"/>
  <c r="AD33" i="55"/>
  <c r="AD97" i="55"/>
  <c r="AA35" i="55"/>
  <c r="AB41" i="55"/>
  <c r="AE41" i="55"/>
  <c r="L99" i="68"/>
  <c r="AF29" i="73"/>
  <c r="AE63" i="73"/>
  <c r="AF63" i="73"/>
  <c r="AQ63" i="73"/>
  <c r="F9" i="79"/>
  <c r="U10" i="82"/>
  <c r="AD10" i="82"/>
  <c r="K7" i="74"/>
  <c r="I26" i="79"/>
  <c r="L86" i="68"/>
  <c r="L89" i="68"/>
  <c r="L85" i="68"/>
  <c r="L87" i="68"/>
  <c r="X27" i="82"/>
  <c r="L83" i="68"/>
  <c r="L76" i="68"/>
  <c r="O27" i="82"/>
  <c r="N24" i="74"/>
  <c r="L102" i="68"/>
  <c r="L81" i="68"/>
  <c r="L74" i="68"/>
  <c r="L91" i="68"/>
  <c r="L90" i="68"/>
  <c r="L101" i="68"/>
  <c r="L84" i="68"/>
  <c r="L75" i="68"/>
  <c r="L95" i="68"/>
  <c r="L103" i="68"/>
  <c r="L100" i="68"/>
  <c r="L94" i="68"/>
  <c r="AF31" i="73"/>
  <c r="AG31" i="73"/>
  <c r="AP31" i="73"/>
  <c r="AE18" i="73"/>
  <c r="AF18" i="73"/>
  <c r="AG18" i="73"/>
  <c r="AP18" i="73"/>
  <c r="AP5" i="73" s="1"/>
  <c r="AE23" i="73"/>
  <c r="AF23" i="73"/>
  <c r="AC23" i="55"/>
  <c r="AB36" i="55"/>
  <c r="AE61" i="55"/>
  <c r="AA12" i="55"/>
  <c r="AE88" i="55"/>
  <c r="AD101" i="55"/>
  <c r="AE27" i="55"/>
  <c r="AB45" i="55"/>
  <c r="AE60" i="55"/>
  <c r="AC86" i="55"/>
  <c r="AB99" i="55"/>
  <c r="AA11" i="55"/>
  <c r="AD95" i="55"/>
  <c r="L88" i="68"/>
  <c r="AG23" i="73"/>
  <c r="L10" i="82"/>
  <c r="F24" i="79"/>
  <c r="U25" i="82"/>
  <c r="K22" i="74"/>
  <c r="G22" i="79"/>
  <c r="L20" i="74"/>
  <c r="J85" i="68"/>
  <c r="J82" i="68"/>
  <c r="J79" i="68"/>
  <c r="J36" i="68"/>
  <c r="J40" i="68"/>
  <c r="J33" i="68"/>
  <c r="J98" i="68"/>
  <c r="J99" i="68"/>
  <c r="J54" i="68"/>
  <c r="J94" i="68"/>
  <c r="J74" i="68"/>
  <c r="J70" i="68"/>
  <c r="J68" i="68"/>
  <c r="J63" i="68"/>
  <c r="J64" i="68"/>
  <c r="J83" i="68"/>
  <c r="J45" i="68"/>
  <c r="J44" i="68"/>
  <c r="J76" i="68"/>
  <c r="J93" i="68"/>
  <c r="J92" i="68"/>
  <c r="J62" i="68"/>
  <c r="J103" i="68"/>
  <c r="J86" i="68"/>
  <c r="J51" i="68"/>
  <c r="J77" i="68"/>
  <c r="J37" i="68"/>
  <c r="J71" i="68"/>
  <c r="J34" i="68"/>
  <c r="J65" i="68"/>
  <c r="J61" i="68"/>
  <c r="J60" i="68"/>
  <c r="J97" i="68"/>
  <c r="I18" i="79"/>
  <c r="L34" i="68"/>
  <c r="L33" i="68"/>
  <c r="X19" i="82"/>
  <c r="L39" i="68"/>
  <c r="L38" i="68"/>
  <c r="O19" i="82"/>
  <c r="L35" i="68"/>
  <c r="L32" i="68"/>
  <c r="L36" i="68"/>
  <c r="F17" i="79"/>
  <c r="I162" i="68"/>
  <c r="I109" i="68"/>
  <c r="I117" i="68"/>
  <c r="I125" i="68"/>
  <c r="I133" i="68"/>
  <c r="I141" i="68"/>
  <c r="I149" i="68"/>
  <c r="I157" i="68"/>
  <c r="I159" i="68"/>
  <c r="I106" i="68"/>
  <c r="I114" i="68"/>
  <c r="I119" i="68"/>
  <c r="I151" i="68"/>
  <c r="I161" i="68"/>
  <c r="I108" i="68"/>
  <c r="I116" i="68"/>
  <c r="I124" i="68"/>
  <c r="I132" i="68"/>
  <c r="I140" i="68"/>
  <c r="I148" i="68"/>
  <c r="I156" i="68"/>
  <c r="I164" i="68"/>
  <c r="I105" i="68"/>
  <c r="I113" i="68"/>
  <c r="I121" i="68"/>
  <c r="I129" i="68"/>
  <c r="I137" i="68"/>
  <c r="I145" i="68"/>
  <c r="I153" i="68"/>
  <c r="I155" i="68"/>
  <c r="I127" i="68"/>
  <c r="I163" i="68"/>
  <c r="I110" i="68"/>
  <c r="I118" i="68"/>
  <c r="I126" i="68"/>
  <c r="I134" i="68"/>
  <c r="I142" i="68"/>
  <c r="I150" i="68"/>
  <c r="I158" i="68"/>
  <c r="I160" i="68"/>
  <c r="I107" i="68"/>
  <c r="I115" i="68"/>
  <c r="I123" i="68"/>
  <c r="I131" i="68"/>
  <c r="I139" i="68"/>
  <c r="I147" i="68"/>
  <c r="I111" i="68"/>
  <c r="I135" i="68"/>
  <c r="I104" i="68"/>
  <c r="I112" i="68"/>
  <c r="I120" i="68"/>
  <c r="I128" i="68"/>
  <c r="I136" i="68"/>
  <c r="I144" i="68"/>
  <c r="I152" i="68"/>
  <c r="I122" i="68"/>
  <c r="I130" i="68"/>
  <c r="I138" i="68"/>
  <c r="I146" i="68"/>
  <c r="I154" i="68"/>
  <c r="I143" i="68"/>
  <c r="I6" i="68"/>
  <c r="I87" i="68"/>
  <c r="I46" i="68"/>
  <c r="I48" i="68"/>
  <c r="I55" i="68"/>
  <c r="I79" i="68"/>
  <c r="I40" i="68"/>
  <c r="I73" i="68"/>
  <c r="I75" i="68"/>
  <c r="I34" i="68"/>
  <c r="I5" i="68"/>
  <c r="I86" i="68"/>
  <c r="I9" i="68"/>
  <c r="I54" i="68"/>
  <c r="I78" i="68"/>
  <c r="I80" i="68"/>
  <c r="I39" i="68"/>
  <c r="I38" i="68"/>
  <c r="I37" i="68"/>
  <c r="I71" i="68"/>
  <c r="I31" i="68"/>
  <c r="I52" i="68"/>
  <c r="I51" i="68"/>
  <c r="I53" i="68"/>
  <c r="I84" i="68"/>
  <c r="I83" i="68"/>
  <c r="I85" i="68"/>
  <c r="I45" i="68"/>
  <c r="I76" i="68"/>
  <c r="I36" i="68"/>
  <c r="L18" i="82"/>
  <c r="I42" i="68"/>
  <c r="I41" i="68"/>
  <c r="I92" i="68"/>
  <c r="I91" i="68"/>
  <c r="I67" i="68"/>
  <c r="I13" i="68"/>
  <c r="I62" i="68"/>
  <c r="I100" i="68"/>
  <c r="I89" i="68"/>
  <c r="I77" i="68"/>
  <c r="I60" i="68"/>
  <c r="I50" i="68"/>
  <c r="I66" i="68"/>
  <c r="I15" i="68"/>
  <c r="I14" i="68"/>
  <c r="I99" i="68"/>
  <c r="I58" i="68"/>
  <c r="I59" i="68"/>
  <c r="I20" i="68"/>
  <c r="I90" i="68"/>
  <c r="I49" i="68"/>
  <c r="I11" i="68"/>
  <c r="I30" i="68"/>
  <c r="I12" i="68"/>
  <c r="I98" i="68"/>
  <c r="I103" i="68"/>
  <c r="I57" i="68"/>
  <c r="I56" i="68"/>
  <c r="I18" i="68"/>
  <c r="I17" i="68"/>
  <c r="I19" i="68"/>
  <c r="H10" i="79"/>
  <c r="K10" i="68"/>
  <c r="K11" i="68"/>
  <c r="K15" i="68"/>
  <c r="N11" i="82"/>
  <c r="M8" i="74"/>
  <c r="K13" i="68"/>
  <c r="K12" i="68"/>
  <c r="W11" i="82"/>
  <c r="K9" i="68"/>
  <c r="K16" i="68"/>
  <c r="K17" i="68"/>
  <c r="U12" i="69"/>
  <c r="U107" i="69"/>
  <c r="AE22" i="73"/>
  <c r="AG22" i="73"/>
  <c r="AQ22" i="73"/>
  <c r="I8" i="79"/>
  <c r="X9" i="82"/>
  <c r="AF27" i="73"/>
  <c r="AQ27" i="73"/>
  <c r="AG27" i="73"/>
  <c r="AE27" i="73"/>
  <c r="X33" i="83"/>
  <c r="Y33" i="83"/>
  <c r="Y36" i="83"/>
  <c r="AF71" i="73"/>
  <c r="AQ71" i="73"/>
  <c r="AG71" i="73"/>
  <c r="AE71" i="73"/>
  <c r="AG29" i="73"/>
  <c r="AE29" i="73"/>
  <c r="AD77" i="55"/>
  <c r="AB103" i="55"/>
  <c r="AA88" i="55"/>
  <c r="AE100" i="55"/>
  <c r="AD12" i="55"/>
  <c r="AC25" i="55"/>
  <c r="AB38" i="55"/>
  <c r="AD23" i="55"/>
  <c r="AC100" i="55"/>
  <c r="S80" i="69"/>
  <c r="L97" i="68"/>
  <c r="L77" i="68"/>
  <c r="AQ23" i="73"/>
  <c r="AE58" i="73"/>
  <c r="W12" i="82"/>
  <c r="F8" i="79"/>
  <c r="U9" i="82"/>
  <c r="L9" i="82"/>
  <c r="K6" i="74"/>
  <c r="G27" i="79"/>
  <c r="L25" i="74"/>
  <c r="V28" i="82"/>
  <c r="H25" i="79"/>
  <c r="K87" i="68"/>
  <c r="K58" i="68"/>
  <c r="K103" i="68"/>
  <c r="K97" i="68"/>
  <c r="K57" i="68"/>
  <c r="K59" i="68"/>
  <c r="K88" i="68"/>
  <c r="K96" i="68"/>
  <c r="K101" i="68"/>
  <c r="K102" i="68"/>
  <c r="M23" i="74"/>
  <c r="K79" i="68"/>
  <c r="K91" i="68"/>
  <c r="K73" i="68"/>
  <c r="K67" i="68"/>
  <c r="I23" i="79"/>
  <c r="L65" i="68"/>
  <c r="X24" i="82"/>
  <c r="L71" i="68"/>
  <c r="L64" i="68"/>
  <c r="L63" i="68"/>
  <c r="O24" i="82"/>
  <c r="N21" i="74"/>
  <c r="L72" i="68"/>
  <c r="L68" i="68"/>
  <c r="L66" i="68"/>
  <c r="L61" i="68"/>
  <c r="L62" i="68"/>
  <c r="L60" i="68"/>
  <c r="L69" i="68"/>
  <c r="L59" i="68"/>
  <c r="L67" i="68"/>
  <c r="L56" i="68"/>
  <c r="F22" i="79"/>
  <c r="L23" i="82"/>
  <c r="U23" i="82"/>
  <c r="G20" i="79"/>
  <c r="L18" i="74"/>
  <c r="H18" i="79"/>
  <c r="N19" i="82"/>
  <c r="M16" i="74"/>
  <c r="K35" i="68"/>
  <c r="W19" i="82"/>
  <c r="K39" i="68"/>
  <c r="K33" i="68"/>
  <c r="I11" i="79"/>
  <c r="O12" i="82"/>
  <c r="AG12" i="82"/>
  <c r="X12" i="82"/>
  <c r="N9" i="74"/>
  <c r="L14" i="68"/>
  <c r="L15" i="68"/>
  <c r="G10" i="79"/>
  <c r="M11" i="82"/>
  <c r="L8" i="74"/>
  <c r="J9" i="68"/>
  <c r="J16" i="68"/>
  <c r="BS40" i="83"/>
  <c r="G14" i="79"/>
  <c r="AE15" i="82"/>
  <c r="I12" i="79"/>
  <c r="O13" i="82"/>
  <c r="X13" i="82"/>
  <c r="N10" i="74"/>
  <c r="L31" i="68"/>
  <c r="L10" i="68"/>
  <c r="P13" i="69"/>
  <c r="AG42" i="73"/>
  <c r="AQ42" i="73"/>
  <c r="AF42" i="73"/>
  <c r="AO36" i="73"/>
  <c r="AF36" i="73"/>
  <c r="L12" i="74"/>
  <c r="I15" i="79"/>
  <c r="X16" i="82"/>
  <c r="AF68" i="73"/>
  <c r="AF73" i="73"/>
  <c r="AE73" i="73"/>
  <c r="AP67" i="73"/>
  <c r="AG67" i="73"/>
  <c r="AE48" i="73"/>
  <c r="AG48" i="73"/>
  <c r="H15" i="79"/>
  <c r="W16" i="82"/>
  <c r="N16" i="82"/>
  <c r="I13" i="79"/>
  <c r="N11" i="74"/>
  <c r="S36" i="76"/>
  <c r="O36" i="76"/>
  <c r="S37" i="76"/>
  <c r="O37" i="76"/>
  <c r="S38" i="76"/>
  <c r="O38" i="76"/>
  <c r="AY12" i="82"/>
  <c r="E14" i="82"/>
  <c r="P38" i="76"/>
  <c r="X11" i="83"/>
  <c r="X37" i="83" s="1"/>
  <c r="BR38" i="83"/>
  <c r="BS49" i="83"/>
  <c r="BS44" i="83"/>
  <c r="BS51" i="83"/>
  <c r="BS46" i="83"/>
  <c r="BS53" i="83"/>
  <c r="BS48" i="83"/>
  <c r="BS39" i="83"/>
  <c r="BS50" i="83"/>
  <c r="BS41" i="83"/>
  <c r="BS52" i="83"/>
  <c r="BS47" i="83"/>
  <c r="BS42" i="83"/>
  <c r="O68" i="76"/>
  <c r="K84" i="76"/>
  <c r="T84" i="76" s="1"/>
  <c r="T58" i="76"/>
  <c r="R13" i="69"/>
  <c r="AP68" i="73"/>
  <c r="AE72" i="73"/>
  <c r="AR72" i="73"/>
  <c r="AR2" i="73" s="1"/>
  <c r="AG72" i="73"/>
  <c r="AG47" i="73"/>
  <c r="AF47" i="73"/>
  <c r="AQ47" i="73"/>
  <c r="AE47" i="73"/>
  <c r="AG41" i="73"/>
  <c r="AF41" i="73"/>
  <c r="AE12" i="73"/>
  <c r="AF12" i="73"/>
  <c r="AG12" i="73"/>
  <c r="AL3" i="73"/>
  <c r="O14" i="82"/>
  <c r="H22" i="79"/>
  <c r="K84" i="68"/>
  <c r="K52" i="68"/>
  <c r="K54" i="68"/>
  <c r="K76" i="68"/>
  <c r="K78" i="68"/>
  <c r="K37" i="68"/>
  <c r="K36" i="68"/>
  <c r="K69" i="68"/>
  <c r="N23" i="82"/>
  <c r="K50" i="68"/>
  <c r="K51" i="68"/>
  <c r="K82" i="68"/>
  <c r="K81" i="68"/>
  <c r="K83" i="68"/>
  <c r="K43" i="68"/>
  <c r="K74" i="68"/>
  <c r="K70" i="68"/>
  <c r="K44" i="68"/>
  <c r="K75" i="68"/>
  <c r="K93" i="68"/>
  <c r="AF23" i="82"/>
  <c r="H20" i="79"/>
  <c r="W21" i="82"/>
  <c r="N21" i="82"/>
  <c r="M18" i="74"/>
  <c r="F19" i="79"/>
  <c r="U20" i="82"/>
  <c r="K17" i="74"/>
  <c r="G17" i="79"/>
  <c r="J104" i="68"/>
  <c r="J112" i="68"/>
  <c r="J120" i="68"/>
  <c r="J128" i="68"/>
  <c r="J136" i="68"/>
  <c r="J144" i="68"/>
  <c r="J152" i="68"/>
  <c r="J162" i="68"/>
  <c r="J109" i="68"/>
  <c r="J117" i="68"/>
  <c r="J106" i="68"/>
  <c r="J164" i="68"/>
  <c r="J111" i="68"/>
  <c r="J119" i="68"/>
  <c r="J127" i="68"/>
  <c r="J135" i="68"/>
  <c r="J143" i="68"/>
  <c r="J151" i="68"/>
  <c r="J122" i="68"/>
  <c r="J130" i="68"/>
  <c r="J138" i="68"/>
  <c r="J146" i="68"/>
  <c r="J154" i="68"/>
  <c r="J161" i="68"/>
  <c r="J108" i="68"/>
  <c r="J116" i="68"/>
  <c r="J124" i="68"/>
  <c r="J132" i="68"/>
  <c r="J140" i="68"/>
  <c r="J148" i="68"/>
  <c r="J156" i="68"/>
  <c r="J158" i="68"/>
  <c r="J159" i="68"/>
  <c r="J114" i="68"/>
  <c r="J105" i="68"/>
  <c r="J113" i="68"/>
  <c r="J121" i="68"/>
  <c r="J129" i="68"/>
  <c r="J137" i="68"/>
  <c r="J145" i="68"/>
  <c r="J153" i="68"/>
  <c r="J163" i="68"/>
  <c r="J110" i="68"/>
  <c r="J118" i="68"/>
  <c r="J126" i="68"/>
  <c r="J134" i="68"/>
  <c r="J142" i="68"/>
  <c r="J150" i="68"/>
  <c r="J160" i="68"/>
  <c r="J107" i="68"/>
  <c r="J115" i="68"/>
  <c r="J123" i="68"/>
  <c r="J131" i="68"/>
  <c r="J139" i="68"/>
  <c r="J147" i="68"/>
  <c r="J155" i="68"/>
  <c r="J125" i="68"/>
  <c r="J133" i="68"/>
  <c r="J141" i="68"/>
  <c r="J149" i="68"/>
  <c r="J157" i="68"/>
  <c r="V18" i="82"/>
  <c r="J11" i="68"/>
  <c r="J42" i="68"/>
  <c r="J41" i="68"/>
  <c r="J90" i="68"/>
  <c r="J69" i="68"/>
  <c r="M18" i="82"/>
  <c r="J88" i="68"/>
  <c r="J50" i="68"/>
  <c r="J91" i="68"/>
  <c r="J35" i="68"/>
  <c r="J67" i="68"/>
  <c r="J87" i="68"/>
  <c r="J89" i="68"/>
  <c r="J49" i="68"/>
  <c r="J48" i="68"/>
  <c r="L15" i="74"/>
  <c r="I46" i="83"/>
  <c r="I50" i="83"/>
  <c r="I51" i="83"/>
  <c r="I39" i="83"/>
  <c r="I53" i="83"/>
  <c r="E15" i="82"/>
  <c r="X14" i="83" s="1"/>
  <c r="X40" i="83" s="1"/>
  <c r="X12" i="83"/>
  <c r="X38" i="83" s="1"/>
  <c r="M96" i="85"/>
  <c r="M86" i="85"/>
  <c r="M90" i="85"/>
  <c r="N70" i="85"/>
  <c r="M82" i="85"/>
  <c r="M91" i="85"/>
  <c r="M80" i="85"/>
  <c r="M95" i="85"/>
  <c r="M77" i="85"/>
  <c r="M81" i="85"/>
  <c r="M87" i="85"/>
  <c r="M79" i="85"/>
  <c r="M94" i="85"/>
  <c r="M89" i="85"/>
  <c r="M76" i="85"/>
  <c r="M88" i="85"/>
  <c r="M78" i="85"/>
  <c r="M93" i="85"/>
  <c r="M92" i="85"/>
  <c r="H17" i="79"/>
  <c r="K160" i="68"/>
  <c r="K107" i="68"/>
  <c r="K115" i="68"/>
  <c r="K123" i="68"/>
  <c r="K131" i="68"/>
  <c r="K139" i="68"/>
  <c r="K147" i="68"/>
  <c r="K155" i="68"/>
  <c r="K104" i="68"/>
  <c r="K112" i="68"/>
  <c r="K162" i="68"/>
  <c r="K125" i="68"/>
  <c r="K157" i="68"/>
  <c r="K159" i="68"/>
  <c r="K106" i="68"/>
  <c r="K114" i="68"/>
  <c r="K122" i="68"/>
  <c r="K130" i="68"/>
  <c r="K138" i="68"/>
  <c r="K146" i="68"/>
  <c r="K154" i="68"/>
  <c r="K164" i="68"/>
  <c r="K111" i="68"/>
  <c r="K119" i="68"/>
  <c r="K127" i="68"/>
  <c r="K135" i="68"/>
  <c r="K143" i="68"/>
  <c r="K151" i="68"/>
  <c r="K105" i="68"/>
  <c r="K153" i="68"/>
  <c r="K109" i="68"/>
  <c r="K133" i="68"/>
  <c r="K161" i="68"/>
  <c r="K108" i="68"/>
  <c r="K116" i="68"/>
  <c r="K124" i="68"/>
  <c r="K132" i="68"/>
  <c r="K140" i="68"/>
  <c r="K148" i="68"/>
  <c r="K156" i="68"/>
  <c r="K113" i="68"/>
  <c r="K121" i="68"/>
  <c r="K129" i="68"/>
  <c r="K137" i="68"/>
  <c r="K145" i="68"/>
  <c r="K117" i="68"/>
  <c r="K141" i="68"/>
  <c r="K149" i="68"/>
  <c r="K163" i="68"/>
  <c r="K110" i="68"/>
  <c r="K118" i="68"/>
  <c r="K126" i="68"/>
  <c r="K134" i="68"/>
  <c r="K142" i="68"/>
  <c r="K150" i="68"/>
  <c r="K158" i="68"/>
  <c r="K120" i="68"/>
  <c r="K128" i="68"/>
  <c r="K136" i="68"/>
  <c r="K144" i="68"/>
  <c r="K152" i="68"/>
  <c r="O59" i="76"/>
  <c r="O67" i="76"/>
  <c r="S97" i="76"/>
  <c r="S89" i="76"/>
  <c r="O58" i="76"/>
  <c r="S98" i="76"/>
  <c r="S90" i="76"/>
  <c r="AF27" i="82"/>
  <c r="AE19" i="82"/>
  <c r="O22" i="82"/>
  <c r="I43" i="83"/>
  <c r="S101" i="76"/>
  <c r="S93" i="76"/>
  <c r="U7" i="76"/>
  <c r="AE13" i="82"/>
  <c r="AG10" i="82"/>
  <c r="AG22" i="82"/>
  <c r="S104" i="76"/>
  <c r="S96" i="76"/>
  <c r="S88" i="76"/>
  <c r="AE17" i="82"/>
  <c r="AE14" i="82"/>
  <c r="S99" i="76"/>
  <c r="S91" i="76"/>
  <c r="I17" i="79"/>
  <c r="L163" i="68"/>
  <c r="L110" i="68"/>
  <c r="L118" i="68"/>
  <c r="L126" i="68"/>
  <c r="L134" i="68"/>
  <c r="L142" i="68"/>
  <c r="L150" i="68"/>
  <c r="L158" i="68"/>
  <c r="L123" i="68"/>
  <c r="L131" i="68"/>
  <c r="L139" i="68"/>
  <c r="L147" i="68"/>
  <c r="L155" i="68"/>
  <c r="L112" i="68"/>
  <c r="L144" i="68"/>
  <c r="L162" i="68"/>
  <c r="L109" i="68"/>
  <c r="L117" i="68"/>
  <c r="L125" i="68"/>
  <c r="L133" i="68"/>
  <c r="L141" i="68"/>
  <c r="L149" i="68"/>
  <c r="L157" i="68"/>
  <c r="L159" i="68"/>
  <c r="L106" i="68"/>
  <c r="L114" i="68"/>
  <c r="L122" i="68"/>
  <c r="L130" i="68"/>
  <c r="L138" i="68"/>
  <c r="L146" i="68"/>
  <c r="L154" i="68"/>
  <c r="L161" i="68"/>
  <c r="L108" i="68"/>
  <c r="L116" i="68"/>
  <c r="L124" i="68"/>
  <c r="L132" i="68"/>
  <c r="L140" i="68"/>
  <c r="L148" i="68"/>
  <c r="L120" i="68"/>
  <c r="L152" i="68"/>
  <c r="L164" i="68"/>
  <c r="L111" i="68"/>
  <c r="L119" i="68"/>
  <c r="L127" i="68"/>
  <c r="L135" i="68"/>
  <c r="L143" i="68"/>
  <c r="L151" i="68"/>
  <c r="L156" i="68"/>
  <c r="L105" i="68"/>
  <c r="L113" i="68"/>
  <c r="L121" i="68"/>
  <c r="L129" i="68"/>
  <c r="L137" i="68"/>
  <c r="L145" i="68"/>
  <c r="L153" i="68"/>
  <c r="L160" i="68"/>
  <c r="L107" i="68"/>
  <c r="L115" i="68"/>
  <c r="L104" i="68"/>
  <c r="L128" i="68"/>
  <c r="L136" i="68"/>
  <c r="AG11" i="82"/>
  <c r="O74" i="76"/>
  <c r="S102" i="76"/>
  <c r="R36" i="69"/>
  <c r="R15" i="69"/>
  <c r="R8" i="69"/>
  <c r="R79" i="69"/>
  <c r="R37" i="69"/>
  <c r="U13" i="69"/>
  <c r="R58" i="69"/>
  <c r="R104" i="69"/>
  <c r="R6" i="69"/>
  <c r="S111" i="78"/>
  <c r="CL11" i="76"/>
  <c r="CU8" i="76"/>
  <c r="CU9" i="76"/>
  <c r="CL8" i="76"/>
  <c r="CU7" i="76"/>
  <c r="CU10" i="76"/>
  <c r="CU12" i="76"/>
  <c r="CL12" i="76"/>
  <c r="CL10" i="76"/>
  <c r="CU11" i="76"/>
  <c r="CL9" i="76"/>
  <c r="K8" i="68"/>
  <c r="I7" i="68"/>
  <c r="I8" i="68"/>
  <c r="H8" i="68"/>
  <c r="L7" i="68"/>
  <c r="S108" i="78"/>
  <c r="S107" i="78"/>
  <c r="S85" i="78"/>
  <c r="S63" i="78"/>
  <c r="S37" i="78"/>
  <c r="CC13" i="76"/>
  <c r="CC9" i="76"/>
  <c r="CC21" i="76"/>
  <c r="CL7" i="76"/>
  <c r="CC17" i="76"/>
  <c r="S110" i="78"/>
  <c r="S109" i="78"/>
  <c r="S106" i="78"/>
  <c r="S87" i="78"/>
  <c r="S88" i="78"/>
  <c r="S84" i="78"/>
  <c r="S83" i="78"/>
  <c r="S86" i="78"/>
  <c r="S62" i="78"/>
  <c r="S61" i="78"/>
  <c r="S65" i="78"/>
  <c r="S64" i="78"/>
  <c r="S60" i="78"/>
  <c r="S40" i="78"/>
  <c r="S42" i="78"/>
  <c r="S39" i="78"/>
  <c r="S38" i="78"/>
  <c r="S41" i="78"/>
  <c r="CC14" i="76"/>
  <c r="CC18" i="76"/>
  <c r="CC11" i="76"/>
  <c r="CC16" i="76"/>
  <c r="CC19" i="76"/>
  <c r="CC8" i="76"/>
  <c r="CC15" i="76"/>
  <c r="CC12" i="76"/>
  <c r="CC10" i="76"/>
  <c r="CC20" i="76"/>
  <c r="BO18" i="76"/>
  <c r="T18" i="72" s="1"/>
  <c r="BP20" i="76"/>
  <c r="U20" i="72" s="1"/>
  <c r="BN21" i="76"/>
  <c r="S21" i="72" s="1"/>
  <c r="BO16" i="76"/>
  <c r="T16" i="72" s="1"/>
  <c r="BM14" i="76"/>
  <c r="R14" i="72" s="1"/>
  <c r="BM17" i="76"/>
  <c r="R17" i="72" s="1"/>
  <c r="BO19" i="76"/>
  <c r="T19" i="72" s="1"/>
  <c r="BP17" i="76"/>
  <c r="U17" i="72" s="1"/>
  <c r="BO17" i="76"/>
  <c r="T17" i="72" s="1"/>
  <c r="BM21" i="76"/>
  <c r="R21" i="72" s="1"/>
  <c r="BL21" i="76"/>
  <c r="BQ21" i="76" s="1"/>
  <c r="BN14" i="76"/>
  <c r="S14" i="72" s="1"/>
  <c r="BO14" i="76"/>
  <c r="T14" i="72" s="1"/>
  <c r="BM13" i="76"/>
  <c r="R13" i="72" s="1"/>
  <c r="BO10" i="76"/>
  <c r="T10" i="72" s="1"/>
  <c r="BN20" i="76"/>
  <c r="S20" i="72" s="1"/>
  <c r="BM16" i="76"/>
  <c r="R16" i="72" s="1"/>
  <c r="BP19" i="76"/>
  <c r="U19" i="72" s="1"/>
  <c r="BM18" i="76"/>
  <c r="R18" i="72" s="1"/>
  <c r="BL14" i="76"/>
  <c r="BM19" i="76"/>
  <c r="R19" i="72" s="1"/>
  <c r="BN15" i="76"/>
  <c r="S15" i="72" s="1"/>
  <c r="BP16" i="76"/>
  <c r="U16" i="72" s="1"/>
  <c r="BM20" i="76"/>
  <c r="R20" i="72" s="1"/>
  <c r="BO15" i="76"/>
  <c r="T15" i="72" s="1"/>
  <c r="BP13" i="76"/>
  <c r="U13" i="72" s="1"/>
  <c r="BO13" i="76"/>
  <c r="T13" i="72" s="1"/>
  <c r="BL17" i="76"/>
  <c r="BO20" i="76"/>
  <c r="T20" i="72" s="1"/>
  <c r="BL20" i="76"/>
  <c r="BP18" i="76"/>
  <c r="U18" i="72" s="1"/>
  <c r="BN16" i="76"/>
  <c r="S16" i="72" s="1"/>
  <c r="BN17" i="76"/>
  <c r="S17" i="72" s="1"/>
  <c r="BL15" i="76"/>
  <c r="BN18" i="76"/>
  <c r="S18" i="72" s="1"/>
  <c r="BL13" i="76"/>
  <c r="BL18" i="76"/>
  <c r="BP8" i="76"/>
  <c r="U8" i="72" s="1"/>
  <c r="BM12" i="76"/>
  <c r="R12" i="72" s="1"/>
  <c r="BP10" i="76"/>
  <c r="U10" i="72" s="1"/>
  <c r="BL7" i="76"/>
  <c r="Q7" i="72" s="1"/>
  <c r="BP14" i="76"/>
  <c r="U14" i="72" s="1"/>
  <c r="BP12" i="76"/>
  <c r="U12" i="72" s="1"/>
  <c r="BN19" i="76"/>
  <c r="S19" i="72" s="1"/>
  <c r="BO21" i="76"/>
  <c r="T21" i="72" s="1"/>
  <c r="BL16" i="76"/>
  <c r="BS16" i="76" s="1"/>
  <c r="BL19" i="76"/>
  <c r="BQ19" i="76" s="1"/>
  <c r="V19" i="72" s="1"/>
  <c r="BP15" i="76"/>
  <c r="U15" i="72" s="1"/>
  <c r="BP7" i="76"/>
  <c r="U7" i="72" s="1"/>
  <c r="BO7" i="76"/>
  <c r="T7" i="72" s="1"/>
  <c r="BM15" i="76"/>
  <c r="R15" i="72" s="1"/>
  <c r="BP21" i="76"/>
  <c r="U21" i="72" s="1"/>
  <c r="BM8" i="76"/>
  <c r="R8" i="72" s="1"/>
  <c r="BN13" i="76"/>
  <c r="S13" i="72" s="1"/>
  <c r="BM7" i="76"/>
  <c r="R7" i="72" s="1"/>
  <c r="BP9" i="76"/>
  <c r="U9" i="72" s="1"/>
  <c r="BO12" i="76"/>
  <c r="T12" i="72" s="1"/>
  <c r="BL12" i="76"/>
  <c r="BL11" i="76"/>
  <c r="BM10" i="76"/>
  <c r="R10" i="72" s="1"/>
  <c r="BN9" i="76"/>
  <c r="S9" i="72" s="1"/>
  <c r="BO9" i="76"/>
  <c r="T9" i="72" s="1"/>
  <c r="BM11" i="76"/>
  <c r="R11" i="72" s="1"/>
  <c r="BN8" i="76"/>
  <c r="S8" i="72" s="1"/>
  <c r="BN10" i="76"/>
  <c r="S10" i="72" s="1"/>
  <c r="BN12" i="76"/>
  <c r="S12" i="72" s="1"/>
  <c r="BL10" i="76"/>
  <c r="BN7" i="76"/>
  <c r="S7" i="72" s="1"/>
  <c r="BL8" i="76"/>
  <c r="BN11" i="76"/>
  <c r="S11" i="72" s="1"/>
  <c r="BL9" i="76"/>
  <c r="BQ9" i="76" s="1"/>
  <c r="BO8" i="76"/>
  <c r="T8" i="72" s="1"/>
  <c r="BM9" i="76"/>
  <c r="R9" i="72" s="1"/>
  <c r="BO11" i="76"/>
  <c r="T11" i="72" s="1"/>
  <c r="BP11" i="76"/>
  <c r="U11" i="72" s="1"/>
  <c r="T35" i="69"/>
  <c r="DC5" i="69"/>
  <c r="U15" i="69"/>
  <c r="Q79" i="69"/>
  <c r="R100" i="69"/>
  <c r="AG65" i="73"/>
  <c r="AF61" i="73"/>
  <c r="N6" i="74"/>
  <c r="O9" i="82"/>
  <c r="M24" i="82"/>
  <c r="V17" i="82"/>
  <c r="V25" i="82"/>
  <c r="AE11" i="82"/>
  <c r="AE10" i="82"/>
  <c r="I47" i="83"/>
  <c r="I49" i="83"/>
  <c r="I52" i="83"/>
  <c r="N103" i="85"/>
  <c r="M117" i="85"/>
  <c r="M129" i="85"/>
  <c r="M113" i="85"/>
  <c r="M110" i="85"/>
  <c r="M112" i="85"/>
  <c r="M116" i="85"/>
  <c r="M126" i="85"/>
  <c r="M114" i="85"/>
  <c r="M115" i="85"/>
  <c r="M111" i="85"/>
  <c r="M128" i="85"/>
  <c r="M119" i="85"/>
  <c r="M127" i="85"/>
  <c r="M124" i="85"/>
  <c r="M125" i="85"/>
  <c r="M109" i="85"/>
  <c r="M123" i="85"/>
  <c r="M120" i="85"/>
  <c r="M122" i="85"/>
  <c r="M118" i="85"/>
  <c r="M121" i="85"/>
  <c r="J8" i="68"/>
  <c r="V10" i="82"/>
  <c r="V11" i="82"/>
  <c r="AP37" i="83"/>
  <c r="AP38" i="83"/>
  <c r="AP47" i="83"/>
  <c r="AP34" i="83"/>
  <c r="AP48" i="83"/>
  <c r="AP41" i="83"/>
  <c r="AP39" i="83"/>
  <c r="AP42" i="83"/>
  <c r="AP35" i="83"/>
  <c r="AP51" i="83"/>
  <c r="AP36" i="83"/>
  <c r="AP52" i="83"/>
  <c r="K7" i="76"/>
  <c r="AP49" i="83"/>
  <c r="AP45" i="83"/>
  <c r="AP40" i="83"/>
  <c r="AP43" i="83"/>
  <c r="AP50" i="83"/>
  <c r="E17" i="82"/>
  <c r="P39" i="76"/>
  <c r="S39" i="76"/>
  <c r="AY15" i="82"/>
  <c r="AE65" i="73"/>
  <c r="M22" i="74"/>
  <c r="J7" i="68"/>
  <c r="W23" i="82"/>
  <c r="N26" i="82"/>
  <c r="W24" i="82"/>
  <c r="U14" i="82"/>
  <c r="L22" i="82"/>
  <c r="M12" i="82"/>
  <c r="M20" i="82"/>
  <c r="M28" i="82"/>
  <c r="O28" i="82"/>
  <c r="L19" i="82"/>
  <c r="M13" i="82"/>
  <c r="M21" i="82"/>
  <c r="N9" i="82"/>
  <c r="AF9" i="82"/>
  <c r="AE28" i="82"/>
  <c r="AE27" i="82"/>
  <c r="AE26" i="82"/>
  <c r="AE25" i="82"/>
  <c r="AE24" i="82"/>
  <c r="AE23" i="82"/>
  <c r="AD22" i="82"/>
  <c r="AD21" i="82"/>
  <c r="AD20" i="82"/>
  <c r="AD19" i="82"/>
  <c r="AD18" i="82"/>
  <c r="AD17" i="82"/>
  <c r="AD16" i="82"/>
  <c r="AD15" i="82"/>
  <c r="AD14" i="82"/>
  <c r="AD13" i="82"/>
  <c r="I42" i="83"/>
  <c r="I45" i="83"/>
  <c r="Y37" i="83"/>
  <c r="H36" i="83"/>
  <c r="K9" i="76"/>
  <c r="K35" i="76" s="1"/>
  <c r="K61" i="76" s="1"/>
  <c r="K87" i="76" s="1"/>
  <c r="AO65" i="73"/>
  <c r="J6" i="68"/>
  <c r="AG61" i="73"/>
  <c r="AG6" i="73" s="1"/>
  <c r="L8" i="68"/>
  <c r="J5" i="68"/>
  <c r="W25" i="82"/>
  <c r="U16" i="82"/>
  <c r="M14" i="82"/>
  <c r="M22" i="82"/>
  <c r="L27" i="82"/>
  <c r="U13" i="82"/>
  <c r="U21" i="82"/>
  <c r="M15" i="82"/>
  <c r="V23" i="82"/>
  <c r="AE9" i="82"/>
  <c r="AD28" i="82"/>
  <c r="AD27" i="82"/>
  <c r="AD26" i="82"/>
  <c r="AD25" i="82"/>
  <c r="AD24" i="82"/>
  <c r="AD23" i="82"/>
  <c r="AG21" i="82"/>
  <c r="AG20" i="82"/>
  <c r="AG19" i="82"/>
  <c r="AG18" i="82"/>
  <c r="AG17" i="82"/>
  <c r="AG16" i="82"/>
  <c r="AG15" i="82"/>
  <c r="AG14" i="82"/>
  <c r="I44" i="83"/>
  <c r="AQ61" i="73"/>
  <c r="L7" i="74"/>
  <c r="L6" i="68"/>
  <c r="W27" i="82"/>
  <c r="V22" i="82"/>
  <c r="L21" i="82"/>
  <c r="V15" i="82"/>
  <c r="M23" i="82"/>
  <c r="AF11" i="82"/>
  <c r="AF10" i="82"/>
  <c r="I37" i="83"/>
  <c r="I40" i="83"/>
  <c r="K7" i="68"/>
  <c r="L5" i="68"/>
  <c r="N27" i="82"/>
  <c r="U18" i="82"/>
  <c r="V16" i="82"/>
  <c r="V24" i="82"/>
  <c r="M9" i="82"/>
  <c r="L15" i="82"/>
  <c r="L25" i="82"/>
  <c r="M17" i="82"/>
  <c r="M25" i="82"/>
  <c r="AD9" i="82"/>
  <c r="AG28" i="82"/>
  <c r="AG27" i="82"/>
  <c r="AG26" i="82"/>
  <c r="AG25" i="82"/>
  <c r="AG24" i="82"/>
  <c r="AG23" i="82"/>
  <c r="AF22" i="82"/>
  <c r="AF21" i="82"/>
  <c r="AF20" i="82"/>
  <c r="AF19" i="82"/>
  <c r="AF18" i="82"/>
  <c r="AF17" i="82"/>
  <c r="AF16" i="82"/>
  <c r="AF15" i="82"/>
  <c r="I41" i="83"/>
  <c r="K36" i="76"/>
  <c r="K62" i="76" s="1"/>
  <c r="K88" i="76" s="1"/>
  <c r="K11" i="76"/>
  <c r="K37" i="76" s="1"/>
  <c r="K63" i="76" s="1"/>
  <c r="K89" i="76" s="1"/>
  <c r="O78" i="76"/>
  <c r="O69" i="76"/>
  <c r="O73" i="76"/>
  <c r="Q37" i="76"/>
  <c r="U37" i="76"/>
  <c r="O76" i="76"/>
  <c r="O75" i="76"/>
  <c r="O70" i="76"/>
  <c r="Q36" i="76"/>
  <c r="U36" i="76"/>
  <c r="O65" i="76"/>
  <c r="O62" i="76"/>
  <c r="R39" i="76"/>
  <c r="R38" i="76"/>
  <c r="R37" i="76"/>
  <c r="O66" i="76"/>
  <c r="O64" i="76"/>
  <c r="O61" i="76"/>
  <c r="Q39" i="76"/>
  <c r="R36" i="76"/>
  <c r="U39" i="76"/>
  <c r="O72" i="76"/>
  <c r="O63" i="76"/>
  <c r="Q38" i="76"/>
  <c r="Y97" i="81"/>
  <c r="T97" i="81"/>
  <c r="AD97" i="81"/>
  <c r="AD114" i="81"/>
  <c r="T114" i="81"/>
  <c r="Y114" i="81"/>
  <c r="AD153" i="81"/>
  <c r="T153" i="81"/>
  <c r="Y153" i="81"/>
  <c r="AD111" i="81"/>
  <c r="Y111" i="81"/>
  <c r="T111" i="81"/>
  <c r="X29" i="81"/>
  <c r="AC29" i="81"/>
  <c r="S29" i="81"/>
  <c r="AC86" i="81"/>
  <c r="X86" i="81"/>
  <c r="S86" i="81"/>
  <c r="X139" i="81"/>
  <c r="AC139" i="81"/>
  <c r="S139" i="81"/>
  <c r="AC134" i="81"/>
  <c r="X134" i="81"/>
  <c r="S134" i="81"/>
  <c r="AC159" i="81"/>
  <c r="S159" i="81"/>
  <c r="X159" i="81"/>
  <c r="AC138" i="81"/>
  <c r="X138" i="81"/>
  <c r="S138" i="81"/>
  <c r="X91" i="81"/>
  <c r="S91" i="81"/>
  <c r="AC91" i="81"/>
  <c r="S144" i="81"/>
  <c r="AC144" i="81"/>
  <c r="X144" i="81"/>
  <c r="W147" i="81"/>
  <c r="R147" i="81"/>
  <c r="AB147" i="81"/>
  <c r="W34" i="81"/>
  <c r="AB34" i="81"/>
  <c r="R34" i="81"/>
  <c r="AB51" i="81"/>
  <c r="R51" i="81"/>
  <c r="W51" i="81"/>
  <c r="Q32" i="81"/>
  <c r="V32" i="81"/>
  <c r="AA32" i="81"/>
  <c r="Q128" i="81"/>
  <c r="AA128" i="81"/>
  <c r="V128" i="81"/>
  <c r="AA160" i="81"/>
  <c r="V160" i="81"/>
  <c r="Q160" i="81"/>
  <c r="V63" i="81"/>
  <c r="AA63" i="81"/>
  <c r="Q63" i="81"/>
  <c r="V87" i="81"/>
  <c r="AA87" i="81"/>
  <c r="Q87" i="81"/>
  <c r="AA131" i="81"/>
  <c r="V131" i="81"/>
  <c r="Q131" i="81"/>
  <c r="AD94" i="81"/>
  <c r="Y94" i="81"/>
  <c r="T94" i="81"/>
  <c r="AD55" i="81"/>
  <c r="Y55" i="81"/>
  <c r="T55" i="81"/>
  <c r="T47" i="81"/>
  <c r="AD47" i="81"/>
  <c r="Y47" i="81"/>
  <c r="AD143" i="81"/>
  <c r="T143" i="81"/>
  <c r="Y143" i="81"/>
  <c r="Y74" i="81"/>
  <c r="T74" i="81"/>
  <c r="AD74" i="81"/>
  <c r="Y150" i="81"/>
  <c r="T150" i="81"/>
  <c r="AD150" i="81"/>
  <c r="Y54" i="81"/>
  <c r="AD54" i="81"/>
  <c r="T54" i="81"/>
  <c r="T139" i="81"/>
  <c r="AD139" i="81"/>
  <c r="Y139" i="81"/>
  <c r="T30" i="81"/>
  <c r="AD30" i="81"/>
  <c r="Y30" i="81"/>
  <c r="AD26" i="81"/>
  <c r="T26" i="81"/>
  <c r="Y26" i="81"/>
  <c r="T163" i="81"/>
  <c r="AD163" i="81"/>
  <c r="Y163" i="81"/>
  <c r="T89" i="81"/>
  <c r="Y89" i="81"/>
  <c r="AD89" i="81"/>
  <c r="AD5" i="81"/>
  <c r="T5" i="81"/>
  <c r="Y5" i="81"/>
  <c r="AC110" i="81"/>
  <c r="S110" i="81"/>
  <c r="X110" i="81"/>
  <c r="AC36" i="81"/>
  <c r="X36" i="81"/>
  <c r="S36" i="81"/>
  <c r="X28" i="81"/>
  <c r="S28" i="81"/>
  <c r="AC28" i="81"/>
  <c r="AC124" i="81"/>
  <c r="X124" i="81"/>
  <c r="S124" i="81"/>
  <c r="X59" i="81"/>
  <c r="S59" i="81"/>
  <c r="AC59" i="81"/>
  <c r="S5" i="81"/>
  <c r="X5" i="81"/>
  <c r="AC5" i="81"/>
  <c r="S70" i="81"/>
  <c r="AC70" i="81"/>
  <c r="X70" i="81"/>
  <c r="S113" i="81"/>
  <c r="X113" i="81"/>
  <c r="AC113" i="81"/>
  <c r="AC85" i="81"/>
  <c r="X85" i="81"/>
  <c r="S85" i="81"/>
  <c r="S78" i="81"/>
  <c r="AC78" i="81"/>
  <c r="X78" i="81"/>
  <c r="X79" i="81"/>
  <c r="S79" i="81"/>
  <c r="AC79" i="81"/>
  <c r="AB19" i="81"/>
  <c r="W19" i="81"/>
  <c r="R19" i="81"/>
  <c r="R17" i="81"/>
  <c r="AB17" i="81"/>
  <c r="W17" i="81"/>
  <c r="R113" i="81"/>
  <c r="AB113" i="81"/>
  <c r="W113" i="81"/>
  <c r="AB9" i="81"/>
  <c r="W9" i="81"/>
  <c r="R9" i="81"/>
  <c r="AB105" i="81"/>
  <c r="R105" i="81"/>
  <c r="W105" i="81"/>
  <c r="AB131" i="81"/>
  <c r="R131" i="81"/>
  <c r="W131" i="81"/>
  <c r="W46" i="81"/>
  <c r="AB46" i="81"/>
  <c r="R46" i="81"/>
  <c r="AB36" i="81"/>
  <c r="R36" i="81"/>
  <c r="W36" i="81"/>
  <c r="W108" i="81"/>
  <c r="AB108" i="81"/>
  <c r="R108" i="81"/>
  <c r="R158" i="81"/>
  <c r="W158" i="81"/>
  <c r="AB158" i="81"/>
  <c r="AB22" i="81"/>
  <c r="W22" i="81"/>
  <c r="R22" i="81"/>
  <c r="R88" i="81"/>
  <c r="AB88" i="81"/>
  <c r="W88" i="81"/>
  <c r="AB150" i="81"/>
  <c r="W150" i="81"/>
  <c r="R150" i="81"/>
  <c r="R104" i="81"/>
  <c r="AB104" i="81"/>
  <c r="W104" i="81"/>
  <c r="W59" i="81"/>
  <c r="AB59" i="81"/>
  <c r="R59" i="81"/>
  <c r="AA150" i="81"/>
  <c r="Q150" i="81"/>
  <c r="V150" i="81"/>
  <c r="Q94" i="81"/>
  <c r="AA94" i="81"/>
  <c r="V94" i="81"/>
  <c r="AA86" i="81"/>
  <c r="Q86" i="81"/>
  <c r="V86" i="81"/>
  <c r="V17" i="81"/>
  <c r="Q17" i="81"/>
  <c r="AA17" i="81"/>
  <c r="V59" i="81"/>
  <c r="Q59" i="81"/>
  <c r="AA59" i="81"/>
  <c r="Q137" i="81"/>
  <c r="V137" i="81"/>
  <c r="AA137" i="81"/>
  <c r="Q23" i="81"/>
  <c r="AA23" i="81"/>
  <c r="V23" i="81"/>
  <c r="AA113" i="81"/>
  <c r="Q113" i="81"/>
  <c r="V113" i="81"/>
  <c r="V117" i="81"/>
  <c r="AA117" i="81"/>
  <c r="Q117" i="81"/>
  <c r="AA19" i="81"/>
  <c r="V19" i="81"/>
  <c r="Q19" i="81"/>
  <c r="Q40" i="81"/>
  <c r="V40" i="81"/>
  <c r="AA40" i="81"/>
  <c r="V142" i="81"/>
  <c r="Q142" i="81"/>
  <c r="AA142" i="81"/>
  <c r="Q47" i="81"/>
  <c r="AA47" i="81"/>
  <c r="V47" i="81"/>
  <c r="Q57" i="81"/>
  <c r="V57" i="81"/>
  <c r="AA57" i="81"/>
  <c r="T22" i="81"/>
  <c r="Y22" i="81"/>
  <c r="AD22" i="81"/>
  <c r="Y10" i="81"/>
  <c r="T10" i="81"/>
  <c r="AD10" i="81"/>
  <c r="AD76" i="81"/>
  <c r="Y76" i="81"/>
  <c r="T76" i="81"/>
  <c r="T124" i="81"/>
  <c r="AD124" i="81"/>
  <c r="Y124" i="81"/>
  <c r="AD39" i="81"/>
  <c r="Y39" i="81"/>
  <c r="T39" i="81"/>
  <c r="T87" i="81"/>
  <c r="AD87" i="81"/>
  <c r="Y87" i="81"/>
  <c r="Y135" i="81"/>
  <c r="AD135" i="81"/>
  <c r="T135" i="81"/>
  <c r="AD31" i="81"/>
  <c r="Y31" i="81"/>
  <c r="T31" i="81"/>
  <c r="T79" i="81"/>
  <c r="Y79" i="81"/>
  <c r="AD79" i="81"/>
  <c r="Y127" i="81"/>
  <c r="AD127" i="81"/>
  <c r="T127" i="81"/>
  <c r="Y23" i="81"/>
  <c r="AD23" i="81"/>
  <c r="T23" i="81"/>
  <c r="Y71" i="81"/>
  <c r="AD71" i="81"/>
  <c r="T71" i="81"/>
  <c r="T119" i="81"/>
  <c r="AD119" i="81"/>
  <c r="Y119" i="81"/>
  <c r="T60" i="81"/>
  <c r="AD60" i="81"/>
  <c r="Y60" i="81"/>
  <c r="T58" i="81"/>
  <c r="AD58" i="81"/>
  <c r="Y58" i="81"/>
  <c r="T106" i="81"/>
  <c r="Y106" i="81"/>
  <c r="AD106" i="81"/>
  <c r="Y154" i="81"/>
  <c r="AD154" i="81"/>
  <c r="T154" i="81"/>
  <c r="Y21" i="81"/>
  <c r="T21" i="81"/>
  <c r="AD21" i="81"/>
  <c r="T69" i="81"/>
  <c r="Y69" i="81"/>
  <c r="AD69" i="81"/>
  <c r="T117" i="81"/>
  <c r="Y117" i="81"/>
  <c r="AD117" i="81"/>
  <c r="AD28" i="81"/>
  <c r="T28" i="81"/>
  <c r="Y28" i="81"/>
  <c r="T40" i="81"/>
  <c r="AD40" i="81"/>
  <c r="Y40" i="81"/>
  <c r="T88" i="81"/>
  <c r="Y88" i="81"/>
  <c r="AD88" i="81"/>
  <c r="T136" i="81"/>
  <c r="Y136" i="81"/>
  <c r="AD136" i="81"/>
  <c r="Y51" i="81"/>
  <c r="T51" i="81"/>
  <c r="AD51" i="81"/>
  <c r="AD99" i="81"/>
  <c r="T99" i="81"/>
  <c r="Y99" i="81"/>
  <c r="Y147" i="81"/>
  <c r="AD147" i="81"/>
  <c r="T147" i="81"/>
  <c r="Y43" i="81"/>
  <c r="AD43" i="81"/>
  <c r="T43" i="81"/>
  <c r="Y91" i="81"/>
  <c r="T91" i="81"/>
  <c r="AD91" i="81"/>
  <c r="AD35" i="81"/>
  <c r="T35" i="81"/>
  <c r="Y35" i="81"/>
  <c r="T83" i="81"/>
  <c r="Y83" i="81"/>
  <c r="AD83" i="81"/>
  <c r="AD131" i="81"/>
  <c r="Y131" i="81"/>
  <c r="T131" i="81"/>
  <c r="T38" i="81"/>
  <c r="Y38" i="81"/>
  <c r="AD38" i="81"/>
  <c r="Y145" i="81"/>
  <c r="T145" i="81"/>
  <c r="AD145" i="81"/>
  <c r="T62" i="81"/>
  <c r="AD62" i="81"/>
  <c r="Y62" i="81"/>
  <c r="AD96" i="81"/>
  <c r="Y96" i="81"/>
  <c r="T96" i="81"/>
  <c r="T161" i="81"/>
  <c r="Y161" i="81"/>
  <c r="AD161" i="81"/>
  <c r="T70" i="81"/>
  <c r="Y70" i="81"/>
  <c r="AD70" i="81"/>
  <c r="AD118" i="81"/>
  <c r="T118" i="81"/>
  <c r="Y118" i="81"/>
  <c r="Y33" i="81"/>
  <c r="T33" i="81"/>
  <c r="AD33" i="81"/>
  <c r="Y52" i="81"/>
  <c r="AD52" i="81"/>
  <c r="T52" i="81"/>
  <c r="AD100" i="81"/>
  <c r="Y100" i="81"/>
  <c r="T100" i="81"/>
  <c r="T148" i="81"/>
  <c r="AD148" i="81"/>
  <c r="Y148" i="81"/>
  <c r="Y15" i="81"/>
  <c r="T15" i="81"/>
  <c r="AD15" i="81"/>
  <c r="AD63" i="81"/>
  <c r="T63" i="81"/>
  <c r="Y63" i="81"/>
  <c r="AD34" i="81"/>
  <c r="T34" i="81"/>
  <c r="Y34" i="81"/>
  <c r="Y82" i="81"/>
  <c r="T82" i="81"/>
  <c r="AD82" i="81"/>
  <c r="T130" i="81"/>
  <c r="AD130" i="81"/>
  <c r="Y130" i="81"/>
  <c r="T45" i="81"/>
  <c r="AD45" i="81"/>
  <c r="Y45" i="81"/>
  <c r="Y93" i="81"/>
  <c r="AD93" i="81"/>
  <c r="T93" i="81"/>
  <c r="T141" i="81"/>
  <c r="Y141" i="81"/>
  <c r="AD141" i="81"/>
  <c r="Y37" i="81"/>
  <c r="AD37" i="81"/>
  <c r="T37" i="81"/>
  <c r="Y85" i="81"/>
  <c r="AD85" i="81"/>
  <c r="T85" i="81"/>
  <c r="Y29" i="81"/>
  <c r="AD29" i="81"/>
  <c r="T29" i="81"/>
  <c r="AD77" i="81"/>
  <c r="T77" i="81"/>
  <c r="Y77" i="81"/>
  <c r="T125" i="81"/>
  <c r="Y125" i="81"/>
  <c r="AD125" i="81"/>
  <c r="AD20" i="81"/>
  <c r="T20" i="81"/>
  <c r="Y20" i="81"/>
  <c r="AD133" i="81"/>
  <c r="Y133" i="81"/>
  <c r="T133" i="81"/>
  <c r="T158" i="81"/>
  <c r="AD158" i="81"/>
  <c r="Y158" i="81"/>
  <c r="AD78" i="81"/>
  <c r="Y78" i="81"/>
  <c r="T78" i="81"/>
  <c r="AD126" i="81"/>
  <c r="Y126" i="81"/>
  <c r="T126" i="81"/>
  <c r="T16" i="81"/>
  <c r="Y16" i="81"/>
  <c r="AD16" i="81"/>
  <c r="T64" i="81"/>
  <c r="Y64" i="81"/>
  <c r="AD64" i="81"/>
  <c r="T112" i="81"/>
  <c r="AD112" i="81"/>
  <c r="Y112" i="81"/>
  <c r="Y27" i="81"/>
  <c r="T27" i="81"/>
  <c r="AD27" i="81"/>
  <c r="T75" i="81"/>
  <c r="Y75" i="81"/>
  <c r="AD75" i="81"/>
  <c r="Y123" i="81"/>
  <c r="AD123" i="81"/>
  <c r="T123" i="81"/>
  <c r="T19" i="81"/>
  <c r="AD19" i="81"/>
  <c r="Y19" i="81"/>
  <c r="AD67" i="81"/>
  <c r="T67" i="81"/>
  <c r="Y67" i="81"/>
  <c r="AD115" i="81"/>
  <c r="Y115" i="81"/>
  <c r="T115" i="81"/>
  <c r="AD11" i="81"/>
  <c r="T11" i="81"/>
  <c r="Y11" i="81"/>
  <c r="AD59" i="81"/>
  <c r="Y59" i="81"/>
  <c r="T59" i="81"/>
  <c r="AD107" i="81"/>
  <c r="T107" i="81"/>
  <c r="Y107" i="81"/>
  <c r="T155" i="81"/>
  <c r="AD155" i="81"/>
  <c r="Y155" i="81"/>
  <c r="Y110" i="81"/>
  <c r="T110" i="81"/>
  <c r="AD110" i="81"/>
  <c r="T98" i="81"/>
  <c r="AD98" i="81"/>
  <c r="Y98" i="81"/>
  <c r="T24" i="81"/>
  <c r="Y24" i="81"/>
  <c r="AD24" i="81"/>
  <c r="AD18" i="81"/>
  <c r="Y18" i="81"/>
  <c r="T18" i="81"/>
  <c r="Y156" i="81"/>
  <c r="T156" i="81"/>
  <c r="AD156" i="81"/>
  <c r="T14" i="81"/>
  <c r="Y14" i="81"/>
  <c r="AD14" i="81"/>
  <c r="T61" i="81"/>
  <c r="Y61" i="81"/>
  <c r="AD61" i="81"/>
  <c r="Y53" i="81"/>
  <c r="AD53" i="81"/>
  <c r="T53" i="81"/>
  <c r="T149" i="81"/>
  <c r="Y149" i="81"/>
  <c r="AD149" i="81"/>
  <c r="AD92" i="81"/>
  <c r="Y92" i="81"/>
  <c r="T92" i="81"/>
  <c r="T6" i="81"/>
  <c r="AD6" i="81"/>
  <c r="Y6" i="81"/>
  <c r="AD50" i="81"/>
  <c r="T50" i="81"/>
  <c r="Y50" i="81"/>
  <c r="T160" i="81"/>
  <c r="AD160" i="81"/>
  <c r="Y160" i="81"/>
  <c r="Y36" i="81"/>
  <c r="T36" i="81"/>
  <c r="AD36" i="81"/>
  <c r="T44" i="81"/>
  <c r="Y44" i="81"/>
  <c r="AD44" i="81"/>
  <c r="T132" i="81"/>
  <c r="AD132" i="81"/>
  <c r="Y132" i="81"/>
  <c r="AD66" i="81"/>
  <c r="Y66" i="81"/>
  <c r="T66" i="81"/>
  <c r="AD152" i="81"/>
  <c r="T152" i="81"/>
  <c r="Y152" i="81"/>
  <c r="Y46" i="81"/>
  <c r="T46" i="81"/>
  <c r="AD46" i="81"/>
  <c r="Y25" i="81"/>
  <c r="AD25" i="81"/>
  <c r="T25" i="81"/>
  <c r="T121" i="81"/>
  <c r="Y121" i="81"/>
  <c r="AD121" i="81"/>
  <c r="T17" i="81"/>
  <c r="AD17" i="81"/>
  <c r="Y17" i="81"/>
  <c r="AD113" i="81"/>
  <c r="T113" i="81"/>
  <c r="Y113" i="81"/>
  <c r="AD90" i="81"/>
  <c r="Y90" i="81"/>
  <c r="T90" i="81"/>
  <c r="Y159" i="81"/>
  <c r="T159" i="81"/>
  <c r="AD159" i="81"/>
  <c r="Y116" i="81"/>
  <c r="T116" i="81"/>
  <c r="AD116" i="81"/>
  <c r="AD86" i="81"/>
  <c r="Y86" i="81"/>
  <c r="T86" i="81"/>
  <c r="AD151" i="81"/>
  <c r="T151" i="81"/>
  <c r="Y151" i="81"/>
  <c r="AD12" i="81"/>
  <c r="Y12" i="81"/>
  <c r="T12" i="81"/>
  <c r="T57" i="81"/>
  <c r="AD57" i="81"/>
  <c r="Y57" i="81"/>
  <c r="AD7" i="81"/>
  <c r="T7" i="81"/>
  <c r="Y7" i="81"/>
  <c r="AD103" i="81"/>
  <c r="T103" i="81"/>
  <c r="Y103" i="81"/>
  <c r="AD95" i="81"/>
  <c r="Y95" i="81"/>
  <c r="T95" i="81"/>
  <c r="AD8" i="81"/>
  <c r="T8" i="81"/>
  <c r="Y8" i="81"/>
  <c r="Y122" i="81"/>
  <c r="T122" i="81"/>
  <c r="AD122" i="81"/>
  <c r="Y146" i="81"/>
  <c r="AD146" i="81"/>
  <c r="T146" i="81"/>
  <c r="Y108" i="81"/>
  <c r="T108" i="81"/>
  <c r="AD108" i="81"/>
  <c r="T102" i="81"/>
  <c r="Y102" i="81"/>
  <c r="AD102" i="81"/>
  <c r="Y142" i="81"/>
  <c r="T142" i="81"/>
  <c r="AD142" i="81"/>
  <c r="T49" i="81"/>
  <c r="AD49" i="81"/>
  <c r="Y49" i="81"/>
  <c r="T41" i="81"/>
  <c r="Y41" i="81"/>
  <c r="AD41" i="81"/>
  <c r="Y137" i="81"/>
  <c r="T137" i="81"/>
  <c r="AD137" i="81"/>
  <c r="AD56" i="81"/>
  <c r="Y56" i="81"/>
  <c r="T56" i="81"/>
  <c r="T157" i="81"/>
  <c r="AD157" i="81"/>
  <c r="Y157" i="81"/>
  <c r="AD138" i="81"/>
  <c r="T138" i="81"/>
  <c r="Y138" i="81"/>
  <c r="T80" i="81"/>
  <c r="Y80" i="81"/>
  <c r="AD80" i="81"/>
  <c r="AD48" i="81"/>
  <c r="Y48" i="81"/>
  <c r="T48" i="81"/>
  <c r="T140" i="81"/>
  <c r="Y140" i="81"/>
  <c r="AD140" i="81"/>
  <c r="Y13" i="81"/>
  <c r="T13" i="81"/>
  <c r="AD13" i="81"/>
  <c r="Y109" i="81"/>
  <c r="AD109" i="81"/>
  <c r="T109" i="81"/>
  <c r="AD101" i="81"/>
  <c r="T101" i="81"/>
  <c r="Y101" i="81"/>
  <c r="AD120" i="81"/>
  <c r="T120" i="81"/>
  <c r="Y120" i="81"/>
  <c r="Y9" i="81"/>
  <c r="T9" i="81"/>
  <c r="AD9" i="81"/>
  <c r="AD81" i="81"/>
  <c r="Y81" i="81"/>
  <c r="T81" i="81"/>
  <c r="T105" i="81"/>
  <c r="Y105" i="81"/>
  <c r="AD105" i="81"/>
  <c r="Y129" i="81"/>
  <c r="T129" i="81"/>
  <c r="AD129" i="81"/>
  <c r="T73" i="81"/>
  <c r="AD73" i="81"/>
  <c r="Y73" i="81"/>
  <c r="Y65" i="81"/>
  <c r="AD65" i="81"/>
  <c r="T65" i="81"/>
  <c r="T128" i="81"/>
  <c r="Y128" i="81"/>
  <c r="AD128" i="81"/>
  <c r="Y162" i="81"/>
  <c r="T162" i="81"/>
  <c r="AD162" i="81"/>
  <c r="AD144" i="81"/>
  <c r="T144" i="81"/>
  <c r="Y144" i="81"/>
  <c r="T42" i="81"/>
  <c r="Y42" i="81"/>
  <c r="AD42" i="81"/>
  <c r="T164" i="81"/>
  <c r="Y164" i="81"/>
  <c r="AD164" i="81"/>
  <c r="AD32" i="81"/>
  <c r="Y32" i="81"/>
  <c r="T32" i="81"/>
  <c r="AD68" i="81"/>
  <c r="Y68" i="81"/>
  <c r="T68" i="81"/>
  <c r="AD104" i="81"/>
  <c r="Y104" i="81"/>
  <c r="T104" i="81"/>
  <c r="T134" i="81"/>
  <c r="AD134" i="81"/>
  <c r="Y134" i="81"/>
  <c r="T72" i="81"/>
  <c r="AD72" i="81"/>
  <c r="Y72" i="81"/>
  <c r="AD84" i="81"/>
  <c r="T84" i="81"/>
  <c r="Y84" i="81"/>
  <c r="AC21" i="81"/>
  <c r="X21" i="81"/>
  <c r="S21" i="81"/>
  <c r="X27" i="81"/>
  <c r="AC27" i="81"/>
  <c r="S27" i="81"/>
  <c r="S57" i="81"/>
  <c r="X57" i="81"/>
  <c r="AC57" i="81"/>
  <c r="X105" i="81"/>
  <c r="AC105" i="81"/>
  <c r="S105" i="81"/>
  <c r="X153" i="81"/>
  <c r="AC153" i="81"/>
  <c r="S153" i="81"/>
  <c r="S20" i="81"/>
  <c r="AC20" i="81"/>
  <c r="X20" i="81"/>
  <c r="AC68" i="81"/>
  <c r="X68" i="81"/>
  <c r="S68" i="81"/>
  <c r="AC116" i="81"/>
  <c r="X116" i="81"/>
  <c r="S116" i="81"/>
  <c r="S12" i="81"/>
  <c r="X12" i="81"/>
  <c r="AC12" i="81"/>
  <c r="X60" i="81"/>
  <c r="AC60" i="81"/>
  <c r="S60" i="81"/>
  <c r="S108" i="81"/>
  <c r="AC108" i="81"/>
  <c r="X108" i="81"/>
  <c r="S52" i="81"/>
  <c r="AC52" i="81"/>
  <c r="X52" i="81"/>
  <c r="AC100" i="81"/>
  <c r="S100" i="81"/>
  <c r="X100" i="81"/>
  <c r="X148" i="81"/>
  <c r="AC148" i="81"/>
  <c r="S148" i="81"/>
  <c r="AC31" i="81"/>
  <c r="S31" i="81"/>
  <c r="X31" i="81"/>
  <c r="X89" i="81"/>
  <c r="S89" i="81"/>
  <c r="AC89" i="81"/>
  <c r="X39" i="81"/>
  <c r="AC39" i="81"/>
  <c r="S39" i="81"/>
  <c r="AC87" i="81"/>
  <c r="X87" i="81"/>
  <c r="S87" i="81"/>
  <c r="X135" i="81"/>
  <c r="S135" i="81"/>
  <c r="AC135" i="81"/>
  <c r="S50" i="81"/>
  <c r="AC50" i="81"/>
  <c r="X50" i="81"/>
  <c r="AC98" i="81"/>
  <c r="S98" i="81"/>
  <c r="X98" i="81"/>
  <c r="S69" i="81"/>
  <c r="AC69" i="81"/>
  <c r="X69" i="81"/>
  <c r="AC117" i="81"/>
  <c r="S117" i="81"/>
  <c r="X117" i="81"/>
  <c r="S32" i="81"/>
  <c r="AC32" i="81"/>
  <c r="X32" i="81"/>
  <c r="AC80" i="81"/>
  <c r="X80" i="81"/>
  <c r="S80" i="81"/>
  <c r="AC128" i="81"/>
  <c r="S128" i="81"/>
  <c r="X128" i="81"/>
  <c r="X24" i="81"/>
  <c r="S24" i="81"/>
  <c r="AC24" i="81"/>
  <c r="X72" i="81"/>
  <c r="AC72" i="81"/>
  <c r="S72" i="81"/>
  <c r="AC120" i="81"/>
  <c r="X120" i="81"/>
  <c r="S120" i="81"/>
  <c r="S16" i="81"/>
  <c r="X16" i="81"/>
  <c r="AC16" i="81"/>
  <c r="AC64" i="81"/>
  <c r="X64" i="81"/>
  <c r="S64" i="81"/>
  <c r="AC112" i="81"/>
  <c r="S112" i="81"/>
  <c r="X112" i="81"/>
  <c r="AC67" i="81"/>
  <c r="S67" i="81"/>
  <c r="X67" i="81"/>
  <c r="X161" i="81"/>
  <c r="AC161" i="81"/>
  <c r="S161" i="81"/>
  <c r="AC137" i="81"/>
  <c r="S137" i="81"/>
  <c r="X137" i="81"/>
  <c r="X125" i="81"/>
  <c r="S125" i="81"/>
  <c r="AC125" i="81"/>
  <c r="X47" i="81"/>
  <c r="S47" i="81"/>
  <c r="AC47" i="81"/>
  <c r="X37" i="81"/>
  <c r="AC37" i="81"/>
  <c r="S37" i="81"/>
  <c r="X127" i="81"/>
  <c r="AC127" i="81"/>
  <c r="S127" i="81"/>
  <c r="AC51" i="81"/>
  <c r="X51" i="81"/>
  <c r="S51" i="81"/>
  <c r="S99" i="81"/>
  <c r="AC99" i="81"/>
  <c r="X99" i="81"/>
  <c r="S147" i="81"/>
  <c r="AC147" i="81"/>
  <c r="X147" i="81"/>
  <c r="S14" i="81"/>
  <c r="X14" i="81"/>
  <c r="AC14" i="81"/>
  <c r="X62" i="81"/>
  <c r="AC62" i="81"/>
  <c r="S62" i="81"/>
  <c r="AC9" i="81"/>
  <c r="S9" i="81"/>
  <c r="X9" i="81"/>
  <c r="X33" i="81"/>
  <c r="S33" i="81"/>
  <c r="AC33" i="81"/>
  <c r="AC81" i="81"/>
  <c r="S81" i="81"/>
  <c r="X81" i="81"/>
  <c r="X129" i="81"/>
  <c r="AC129" i="81"/>
  <c r="S129" i="81"/>
  <c r="S44" i="81"/>
  <c r="X44" i="81"/>
  <c r="AC44" i="81"/>
  <c r="AC15" i="81"/>
  <c r="X15" i="81"/>
  <c r="S15" i="81"/>
  <c r="S63" i="81"/>
  <c r="X63" i="81"/>
  <c r="AC63" i="81"/>
  <c r="X111" i="81"/>
  <c r="AC111" i="81"/>
  <c r="S111" i="81"/>
  <c r="S26" i="81"/>
  <c r="AC26" i="81"/>
  <c r="X26" i="81"/>
  <c r="S74" i="81"/>
  <c r="AC74" i="81"/>
  <c r="X74" i="81"/>
  <c r="AC122" i="81"/>
  <c r="X122" i="81"/>
  <c r="S122" i="81"/>
  <c r="X18" i="81"/>
  <c r="AC18" i="81"/>
  <c r="S18" i="81"/>
  <c r="AC66" i="81"/>
  <c r="X66" i="81"/>
  <c r="S66" i="81"/>
  <c r="X114" i="81"/>
  <c r="AC114" i="81"/>
  <c r="S114" i="81"/>
  <c r="S10" i="81"/>
  <c r="AC10" i="81"/>
  <c r="X10" i="81"/>
  <c r="AC58" i="81"/>
  <c r="S58" i="81"/>
  <c r="X58" i="81"/>
  <c r="S106" i="81"/>
  <c r="AC106" i="81"/>
  <c r="X106" i="81"/>
  <c r="S154" i="81"/>
  <c r="X154" i="81"/>
  <c r="AC154" i="81"/>
  <c r="X49" i="81"/>
  <c r="AC49" i="81"/>
  <c r="S49" i="81"/>
  <c r="S158" i="81"/>
  <c r="AC158" i="81"/>
  <c r="X158" i="81"/>
  <c r="X107" i="81"/>
  <c r="S107" i="81"/>
  <c r="AC107" i="81"/>
  <c r="X149" i="81"/>
  <c r="AC149" i="81"/>
  <c r="S149" i="81"/>
  <c r="AC45" i="81"/>
  <c r="S45" i="81"/>
  <c r="X45" i="81"/>
  <c r="X93" i="81"/>
  <c r="AC93" i="81"/>
  <c r="S93" i="81"/>
  <c r="AC141" i="81"/>
  <c r="X141" i="81"/>
  <c r="S141" i="81"/>
  <c r="S8" i="81"/>
  <c r="AC8" i="81"/>
  <c r="X8" i="81"/>
  <c r="X56" i="81"/>
  <c r="AC56" i="81"/>
  <c r="S56" i="81"/>
  <c r="AC104" i="81"/>
  <c r="X104" i="81"/>
  <c r="S104" i="81"/>
  <c r="X152" i="81"/>
  <c r="S152" i="81"/>
  <c r="AC152" i="81"/>
  <c r="S48" i="81"/>
  <c r="X48" i="81"/>
  <c r="AC48" i="81"/>
  <c r="S96" i="81"/>
  <c r="AC96" i="81"/>
  <c r="X96" i="81"/>
  <c r="S40" i="81"/>
  <c r="AC40" i="81"/>
  <c r="X40" i="81"/>
  <c r="S88" i="81"/>
  <c r="AC88" i="81"/>
  <c r="X88" i="81"/>
  <c r="S136" i="81"/>
  <c r="X136" i="81"/>
  <c r="AC136" i="81"/>
  <c r="S53" i="81"/>
  <c r="X53" i="81"/>
  <c r="AC53" i="81"/>
  <c r="X155" i="81"/>
  <c r="AC155" i="81"/>
  <c r="S155" i="81"/>
  <c r="AC132" i="81"/>
  <c r="X132" i="81"/>
  <c r="S132" i="81"/>
  <c r="S164" i="81"/>
  <c r="X164" i="81"/>
  <c r="AC164" i="81"/>
  <c r="AC43" i="81"/>
  <c r="S43" i="81"/>
  <c r="X43" i="81"/>
  <c r="X38" i="81"/>
  <c r="AC38" i="81"/>
  <c r="S38" i="81"/>
  <c r="S42" i="81"/>
  <c r="X42" i="81"/>
  <c r="AC42" i="81"/>
  <c r="S34" i="81"/>
  <c r="AC34" i="81"/>
  <c r="X34" i="81"/>
  <c r="X130" i="81"/>
  <c r="AC130" i="81"/>
  <c r="S130" i="81"/>
  <c r="X160" i="81"/>
  <c r="AC160" i="81"/>
  <c r="S160" i="81"/>
  <c r="S83" i="81"/>
  <c r="X83" i="81"/>
  <c r="AC83" i="81"/>
  <c r="AC7" i="81"/>
  <c r="X7" i="81"/>
  <c r="S7" i="81"/>
  <c r="S115" i="81"/>
  <c r="AC115" i="81"/>
  <c r="X115" i="81"/>
  <c r="X95" i="81"/>
  <c r="AC95" i="81"/>
  <c r="S95" i="81"/>
  <c r="X133" i="81"/>
  <c r="S133" i="81"/>
  <c r="AC133" i="81"/>
  <c r="X123" i="81"/>
  <c r="AC123" i="81"/>
  <c r="S123" i="81"/>
  <c r="S92" i="81"/>
  <c r="X92" i="81"/>
  <c r="AC92" i="81"/>
  <c r="AC6" i="81"/>
  <c r="X6" i="81"/>
  <c r="S6" i="81"/>
  <c r="S102" i="81"/>
  <c r="AC102" i="81"/>
  <c r="X102" i="81"/>
  <c r="AC94" i="81"/>
  <c r="S94" i="81"/>
  <c r="X94" i="81"/>
  <c r="S73" i="81"/>
  <c r="X73" i="81"/>
  <c r="AC73" i="81"/>
  <c r="X71" i="81"/>
  <c r="AC71" i="81"/>
  <c r="S71" i="81"/>
  <c r="X101" i="81"/>
  <c r="S101" i="81"/>
  <c r="AC101" i="81"/>
  <c r="X55" i="81"/>
  <c r="AC55" i="81"/>
  <c r="S55" i="81"/>
  <c r="AC41" i="81"/>
  <c r="X41" i="81"/>
  <c r="S41" i="81"/>
  <c r="AC157" i="81"/>
  <c r="S157" i="81"/>
  <c r="X157" i="81"/>
  <c r="X140" i="81"/>
  <c r="S140" i="81"/>
  <c r="AC140" i="81"/>
  <c r="AC84" i="81"/>
  <c r="S84" i="81"/>
  <c r="X84" i="81"/>
  <c r="S76" i="81"/>
  <c r="AC76" i="81"/>
  <c r="X76" i="81"/>
  <c r="S103" i="81"/>
  <c r="X103" i="81"/>
  <c r="AC103" i="81"/>
  <c r="S150" i="81"/>
  <c r="AC150" i="81"/>
  <c r="X150" i="81"/>
  <c r="AC17" i="81"/>
  <c r="X17" i="81"/>
  <c r="S17" i="81"/>
  <c r="S131" i="81"/>
  <c r="X131" i="81"/>
  <c r="AC131" i="81"/>
  <c r="AC156" i="81"/>
  <c r="S156" i="81"/>
  <c r="X156" i="81"/>
  <c r="AC30" i="81"/>
  <c r="S30" i="81"/>
  <c r="X30" i="81"/>
  <c r="X126" i="81"/>
  <c r="AC126" i="81"/>
  <c r="S126" i="81"/>
  <c r="X22" i="81"/>
  <c r="S22" i="81"/>
  <c r="AC22" i="81"/>
  <c r="S118" i="81"/>
  <c r="X118" i="81"/>
  <c r="AC118" i="81"/>
  <c r="S109" i="81"/>
  <c r="X109" i="81"/>
  <c r="AC109" i="81"/>
  <c r="S19" i="81"/>
  <c r="X19" i="81"/>
  <c r="AC19" i="81"/>
  <c r="S25" i="81"/>
  <c r="AC25" i="81"/>
  <c r="X25" i="81"/>
  <c r="AC61" i="81"/>
  <c r="X61" i="81"/>
  <c r="S61" i="81"/>
  <c r="S151" i="81"/>
  <c r="X151" i="81"/>
  <c r="AC151" i="81"/>
  <c r="S77" i="81"/>
  <c r="X77" i="81"/>
  <c r="AC77" i="81"/>
  <c r="X162" i="81"/>
  <c r="S162" i="81"/>
  <c r="AC162" i="81"/>
  <c r="AC75" i="81"/>
  <c r="S75" i="81"/>
  <c r="X75" i="81"/>
  <c r="S146" i="81"/>
  <c r="X146" i="81"/>
  <c r="AC146" i="81"/>
  <c r="S90" i="81"/>
  <c r="AC90" i="81"/>
  <c r="X90" i="81"/>
  <c r="S82" i="81"/>
  <c r="AC82" i="81"/>
  <c r="X82" i="81"/>
  <c r="X121" i="81"/>
  <c r="AC121" i="81"/>
  <c r="S121" i="81"/>
  <c r="S35" i="81"/>
  <c r="AC35" i="81"/>
  <c r="X35" i="81"/>
  <c r="S143" i="81"/>
  <c r="X143" i="81"/>
  <c r="AC143" i="81"/>
  <c r="AC119" i="81"/>
  <c r="S119" i="81"/>
  <c r="X119" i="81"/>
  <c r="AC97" i="81"/>
  <c r="S97" i="81"/>
  <c r="X97" i="81"/>
  <c r="S11" i="81"/>
  <c r="X11" i="81"/>
  <c r="AC11" i="81"/>
  <c r="AC65" i="81"/>
  <c r="S65" i="81"/>
  <c r="X65" i="81"/>
  <c r="X23" i="81"/>
  <c r="AC23" i="81"/>
  <c r="S23" i="81"/>
  <c r="X54" i="81"/>
  <c r="AC54" i="81"/>
  <c r="S54" i="81"/>
  <c r="X46" i="81"/>
  <c r="S46" i="81"/>
  <c r="AC46" i="81"/>
  <c r="S142" i="81"/>
  <c r="X142" i="81"/>
  <c r="AC142" i="81"/>
  <c r="S13" i="81"/>
  <c r="X13" i="81"/>
  <c r="AC13" i="81"/>
  <c r="X163" i="81"/>
  <c r="S163" i="81"/>
  <c r="AC163" i="81"/>
  <c r="AC145" i="81"/>
  <c r="S145" i="81"/>
  <c r="X145" i="81"/>
  <c r="AB14" i="81"/>
  <c r="W14" i="81"/>
  <c r="R14" i="81"/>
  <c r="AB8" i="81"/>
  <c r="R8" i="81"/>
  <c r="W8" i="81"/>
  <c r="R20" i="81"/>
  <c r="AB20" i="81"/>
  <c r="W20" i="81"/>
  <c r="AB38" i="81"/>
  <c r="W38" i="81"/>
  <c r="R38" i="81"/>
  <c r="R86" i="81"/>
  <c r="AB86" i="81"/>
  <c r="W86" i="81"/>
  <c r="R134" i="81"/>
  <c r="AB134" i="81"/>
  <c r="W134" i="81"/>
  <c r="AB49" i="81"/>
  <c r="R49" i="81"/>
  <c r="W49" i="81"/>
  <c r="R97" i="81"/>
  <c r="W97" i="81"/>
  <c r="AB97" i="81"/>
  <c r="AB145" i="81"/>
  <c r="R145" i="81"/>
  <c r="W145" i="81"/>
  <c r="AB41" i="81"/>
  <c r="W41" i="81"/>
  <c r="R41" i="81"/>
  <c r="AB89" i="81"/>
  <c r="W89" i="81"/>
  <c r="R89" i="81"/>
  <c r="AB33" i="81"/>
  <c r="W33" i="81"/>
  <c r="R33" i="81"/>
  <c r="AB81" i="81"/>
  <c r="W81" i="81"/>
  <c r="R81" i="81"/>
  <c r="R129" i="81"/>
  <c r="W129" i="81"/>
  <c r="AB129" i="81"/>
  <c r="W60" i="81"/>
  <c r="R60" i="81"/>
  <c r="AB60" i="81"/>
  <c r="R120" i="81"/>
  <c r="AB120" i="81"/>
  <c r="W120" i="81"/>
  <c r="R118" i="81"/>
  <c r="AB118" i="81"/>
  <c r="W118" i="81"/>
  <c r="AB159" i="81"/>
  <c r="W159" i="81"/>
  <c r="R159" i="81"/>
  <c r="R26" i="81"/>
  <c r="W26" i="81"/>
  <c r="AB26" i="81"/>
  <c r="W68" i="81"/>
  <c r="AB68" i="81"/>
  <c r="R68" i="81"/>
  <c r="R116" i="81"/>
  <c r="W116" i="81"/>
  <c r="AB116" i="81"/>
  <c r="W31" i="81"/>
  <c r="AB31" i="81"/>
  <c r="R31" i="81"/>
  <c r="W79" i="81"/>
  <c r="R79" i="81"/>
  <c r="AB79" i="81"/>
  <c r="R50" i="81"/>
  <c r="AB50" i="81"/>
  <c r="W50" i="81"/>
  <c r="AB98" i="81"/>
  <c r="R98" i="81"/>
  <c r="W98" i="81"/>
  <c r="W146" i="81"/>
  <c r="R146" i="81"/>
  <c r="AB146" i="81"/>
  <c r="AB13" i="81"/>
  <c r="W13" i="81"/>
  <c r="R13" i="81"/>
  <c r="W61" i="81"/>
  <c r="AB61" i="81"/>
  <c r="R61" i="81"/>
  <c r="W109" i="81"/>
  <c r="R109" i="81"/>
  <c r="AB109" i="81"/>
  <c r="W157" i="81"/>
  <c r="AB157" i="81"/>
  <c r="R157" i="81"/>
  <c r="AB53" i="81"/>
  <c r="R53" i="81"/>
  <c r="W53" i="81"/>
  <c r="AB101" i="81"/>
  <c r="R101" i="81"/>
  <c r="W101" i="81"/>
  <c r="AB45" i="81"/>
  <c r="R45" i="81"/>
  <c r="W45" i="81"/>
  <c r="W93" i="81"/>
  <c r="R93" i="81"/>
  <c r="AB93" i="81"/>
  <c r="R141" i="81"/>
  <c r="W141" i="81"/>
  <c r="AB141" i="81"/>
  <c r="AB96" i="81"/>
  <c r="R96" i="81"/>
  <c r="W96" i="81"/>
  <c r="W10" i="81"/>
  <c r="R10" i="81"/>
  <c r="AB10" i="81"/>
  <c r="AB149" i="81"/>
  <c r="R149" i="81"/>
  <c r="W149" i="81"/>
  <c r="AB32" i="81"/>
  <c r="W32" i="81"/>
  <c r="R32" i="81"/>
  <c r="AB80" i="81"/>
  <c r="R80" i="81"/>
  <c r="W80" i="81"/>
  <c r="W128" i="81"/>
  <c r="R128" i="81"/>
  <c r="AB128" i="81"/>
  <c r="W43" i="81"/>
  <c r="AB43" i="81"/>
  <c r="R43" i="81"/>
  <c r="W62" i="81"/>
  <c r="AB62" i="81"/>
  <c r="R62" i="81"/>
  <c r="W110" i="81"/>
  <c r="R110" i="81"/>
  <c r="AB110" i="81"/>
  <c r="R25" i="81"/>
  <c r="W25" i="81"/>
  <c r="AB25" i="81"/>
  <c r="R73" i="81"/>
  <c r="W73" i="81"/>
  <c r="AB73" i="81"/>
  <c r="AB44" i="81"/>
  <c r="W44" i="81"/>
  <c r="R44" i="81"/>
  <c r="R92" i="81"/>
  <c r="W92" i="81"/>
  <c r="AB92" i="81"/>
  <c r="AB140" i="81"/>
  <c r="R140" i="81"/>
  <c r="W140" i="81"/>
  <c r="AB7" i="81"/>
  <c r="W7" i="81"/>
  <c r="R7" i="81"/>
  <c r="R55" i="81"/>
  <c r="W55" i="81"/>
  <c r="AB55" i="81"/>
  <c r="AB103" i="81"/>
  <c r="R103" i="81"/>
  <c r="W103" i="81"/>
  <c r="W151" i="81"/>
  <c r="R151" i="81"/>
  <c r="AB151" i="81"/>
  <c r="R47" i="81"/>
  <c r="AB47" i="81"/>
  <c r="W47" i="81"/>
  <c r="AB95" i="81"/>
  <c r="R95" i="81"/>
  <c r="W95" i="81"/>
  <c r="W39" i="81"/>
  <c r="R39" i="81"/>
  <c r="AB39" i="81"/>
  <c r="AB87" i="81"/>
  <c r="R87" i="81"/>
  <c r="W87" i="81"/>
  <c r="AB135" i="81"/>
  <c r="R135" i="81"/>
  <c r="W135" i="81"/>
  <c r="R78" i="81"/>
  <c r="W78" i="81"/>
  <c r="AB78" i="81"/>
  <c r="R66" i="81"/>
  <c r="W66" i="81"/>
  <c r="AB66" i="81"/>
  <c r="AB74" i="81"/>
  <c r="W74" i="81"/>
  <c r="R74" i="81"/>
  <c r="R122" i="81"/>
  <c r="AB122" i="81"/>
  <c r="W122" i="81"/>
  <c r="W37" i="81"/>
  <c r="AB37" i="81"/>
  <c r="R37" i="81"/>
  <c r="R85" i="81"/>
  <c r="AB85" i="81"/>
  <c r="W85" i="81"/>
  <c r="R133" i="81"/>
  <c r="W133" i="81"/>
  <c r="AB133" i="81"/>
  <c r="R29" i="81"/>
  <c r="AB29" i="81"/>
  <c r="W29" i="81"/>
  <c r="R77" i="81"/>
  <c r="W77" i="81"/>
  <c r="AB77" i="81"/>
  <c r="W125" i="81"/>
  <c r="AB125" i="81"/>
  <c r="R125" i="81"/>
  <c r="R21" i="81"/>
  <c r="W21" i="81"/>
  <c r="AB21" i="81"/>
  <c r="AB69" i="81"/>
  <c r="R69" i="81"/>
  <c r="W69" i="81"/>
  <c r="W117" i="81"/>
  <c r="AB117" i="81"/>
  <c r="R117" i="81"/>
  <c r="AB24" i="81"/>
  <c r="R24" i="81"/>
  <c r="W24" i="81"/>
  <c r="W155" i="81"/>
  <c r="AB155" i="81"/>
  <c r="R155" i="81"/>
  <c r="AB162" i="81"/>
  <c r="R162" i="81"/>
  <c r="W162" i="81"/>
  <c r="R82" i="81"/>
  <c r="AB82" i="81"/>
  <c r="W82" i="81"/>
  <c r="AB136" i="81"/>
  <c r="W136" i="81"/>
  <c r="R136" i="81"/>
  <c r="W76" i="81"/>
  <c r="AB76" i="81"/>
  <c r="R76" i="81"/>
  <c r="AB72" i="81"/>
  <c r="R72" i="81"/>
  <c r="W72" i="81"/>
  <c r="AB91" i="81"/>
  <c r="W91" i="81"/>
  <c r="R91" i="81"/>
  <c r="AB115" i="81"/>
  <c r="R115" i="81"/>
  <c r="W115" i="81"/>
  <c r="R23" i="81"/>
  <c r="W23" i="81"/>
  <c r="AB23" i="81"/>
  <c r="W119" i="81"/>
  <c r="R119" i="81"/>
  <c r="AB119" i="81"/>
  <c r="AB15" i="81"/>
  <c r="W15" i="81"/>
  <c r="R15" i="81"/>
  <c r="W111" i="81"/>
  <c r="R111" i="81"/>
  <c r="AB111" i="81"/>
  <c r="W143" i="81"/>
  <c r="AB143" i="81"/>
  <c r="R143" i="81"/>
  <c r="W64" i="81"/>
  <c r="R64" i="81"/>
  <c r="AB64" i="81"/>
  <c r="AB94" i="81"/>
  <c r="W94" i="81"/>
  <c r="R94" i="81"/>
  <c r="AB139" i="81"/>
  <c r="W139" i="81"/>
  <c r="R139" i="81"/>
  <c r="W83" i="81"/>
  <c r="AB83" i="81"/>
  <c r="R83" i="81"/>
  <c r="R75" i="81"/>
  <c r="AB75" i="81"/>
  <c r="W75" i="81"/>
  <c r="W42" i="81"/>
  <c r="AB42" i="81"/>
  <c r="R42" i="81"/>
  <c r="R18" i="81"/>
  <c r="AB18" i="81"/>
  <c r="W18" i="81"/>
  <c r="W54" i="81"/>
  <c r="R54" i="81"/>
  <c r="AB54" i="81"/>
  <c r="R144" i="81"/>
  <c r="W144" i="81"/>
  <c r="AB144" i="81"/>
  <c r="AB70" i="81"/>
  <c r="W70" i="81"/>
  <c r="R70" i="81"/>
  <c r="W56" i="81"/>
  <c r="AB56" i="81"/>
  <c r="R56" i="81"/>
  <c r="AB121" i="81"/>
  <c r="R121" i="81"/>
  <c r="W121" i="81"/>
  <c r="AB65" i="81"/>
  <c r="W65" i="81"/>
  <c r="R65" i="81"/>
  <c r="AB57" i="81"/>
  <c r="W57" i="81"/>
  <c r="R57" i="81"/>
  <c r="W153" i="81"/>
  <c r="AB153" i="81"/>
  <c r="R153" i="81"/>
  <c r="R84" i="81"/>
  <c r="AB84" i="81"/>
  <c r="W84" i="81"/>
  <c r="R90" i="81"/>
  <c r="AB90" i="81"/>
  <c r="W90" i="81"/>
  <c r="R16" i="81"/>
  <c r="W16" i="81"/>
  <c r="AB16" i="81"/>
  <c r="AB138" i="81"/>
  <c r="R138" i="81"/>
  <c r="W138" i="81"/>
  <c r="AB161" i="81"/>
  <c r="R161" i="81"/>
  <c r="W161" i="81"/>
  <c r="R67" i="81"/>
  <c r="AB67" i="81"/>
  <c r="W67" i="81"/>
  <c r="R11" i="81"/>
  <c r="AB11" i="81"/>
  <c r="W11" i="81"/>
  <c r="R107" i="81"/>
  <c r="AB107" i="81"/>
  <c r="W107" i="81"/>
  <c r="R99" i="81"/>
  <c r="AB99" i="81"/>
  <c r="W99" i="81"/>
  <c r="W114" i="81"/>
  <c r="R114" i="81"/>
  <c r="AB114" i="81"/>
  <c r="AB28" i="81"/>
  <c r="R28" i="81"/>
  <c r="W28" i="81"/>
  <c r="W112" i="81"/>
  <c r="AB112" i="81"/>
  <c r="R112" i="81"/>
  <c r="W142" i="81"/>
  <c r="AB142" i="81"/>
  <c r="R142" i="81"/>
  <c r="W126" i="81"/>
  <c r="AB126" i="81"/>
  <c r="R126" i="81"/>
  <c r="R164" i="81"/>
  <c r="W164" i="81"/>
  <c r="AB164" i="81"/>
  <c r="W58" i="81"/>
  <c r="R58" i="81"/>
  <c r="AB58" i="81"/>
  <c r="W154" i="81"/>
  <c r="AB154" i="81"/>
  <c r="R154" i="81"/>
  <c r="R106" i="81"/>
  <c r="W106" i="81"/>
  <c r="AB106" i="81"/>
  <c r="W152" i="81"/>
  <c r="AB152" i="81"/>
  <c r="R152" i="81"/>
  <c r="W127" i="81"/>
  <c r="R127" i="81"/>
  <c r="AB127" i="81"/>
  <c r="R71" i="81"/>
  <c r="W71" i="81"/>
  <c r="AB71" i="81"/>
  <c r="W63" i="81"/>
  <c r="AB63" i="81"/>
  <c r="R63" i="81"/>
  <c r="R6" i="81"/>
  <c r="AB6" i="81"/>
  <c r="W6" i="81"/>
  <c r="W160" i="81"/>
  <c r="R160" i="81"/>
  <c r="AB160" i="81"/>
  <c r="R130" i="81"/>
  <c r="AB130" i="81"/>
  <c r="W130" i="81"/>
  <c r="R30" i="81"/>
  <c r="W30" i="81"/>
  <c r="AB30" i="81"/>
  <c r="W132" i="81"/>
  <c r="R132" i="81"/>
  <c r="AB132" i="81"/>
  <c r="W163" i="81"/>
  <c r="R163" i="81"/>
  <c r="AB163" i="81"/>
  <c r="W52" i="81"/>
  <c r="AB52" i="81"/>
  <c r="R52" i="81"/>
  <c r="AB35" i="81"/>
  <c r="R35" i="81"/>
  <c r="W35" i="81"/>
  <c r="AB27" i="81"/>
  <c r="W27" i="81"/>
  <c r="R27" i="81"/>
  <c r="AB123" i="81"/>
  <c r="W123" i="81"/>
  <c r="R123" i="81"/>
  <c r="R100" i="81"/>
  <c r="W100" i="81"/>
  <c r="AB100" i="81"/>
  <c r="W148" i="81"/>
  <c r="R148" i="81"/>
  <c r="AB148" i="81"/>
  <c r="W40" i="81"/>
  <c r="R40" i="81"/>
  <c r="AB40" i="81"/>
  <c r="R137" i="81"/>
  <c r="AB137" i="81"/>
  <c r="W137" i="81"/>
  <c r="AB48" i="81"/>
  <c r="R48" i="81"/>
  <c r="W48" i="81"/>
  <c r="W156" i="81"/>
  <c r="AB156" i="81"/>
  <c r="R156" i="81"/>
  <c r="R12" i="81"/>
  <c r="W12" i="81"/>
  <c r="AB12" i="81"/>
  <c r="W102" i="81"/>
  <c r="AB102" i="81"/>
  <c r="R102" i="81"/>
  <c r="R124" i="81"/>
  <c r="W124" i="81"/>
  <c r="AB124" i="81"/>
  <c r="R5" i="81"/>
  <c r="AB5" i="81"/>
  <c r="W5" i="81"/>
  <c r="AA31" i="81"/>
  <c r="V31" i="81"/>
  <c r="Q31" i="81"/>
  <c r="AA13" i="81"/>
  <c r="V13" i="81"/>
  <c r="Q13" i="81"/>
  <c r="V25" i="81"/>
  <c r="Q25" i="81"/>
  <c r="AA25" i="81"/>
  <c r="V67" i="81"/>
  <c r="Q67" i="81"/>
  <c r="AA67" i="81"/>
  <c r="V115" i="81"/>
  <c r="AA115" i="81"/>
  <c r="Q115" i="81"/>
  <c r="AA30" i="81"/>
  <c r="V30" i="81"/>
  <c r="Q30" i="81"/>
  <c r="Q78" i="81"/>
  <c r="V78" i="81"/>
  <c r="AA78" i="81"/>
  <c r="V126" i="81"/>
  <c r="AA126" i="81"/>
  <c r="Q126" i="81"/>
  <c r="AA22" i="81"/>
  <c r="Q22" i="81"/>
  <c r="V22" i="81"/>
  <c r="AA70" i="81"/>
  <c r="V70" i="81"/>
  <c r="Q70" i="81"/>
  <c r="AA118" i="81"/>
  <c r="V118" i="81"/>
  <c r="Q118" i="81"/>
  <c r="AA14" i="81"/>
  <c r="V14" i="81"/>
  <c r="Q14" i="81"/>
  <c r="V62" i="81"/>
  <c r="Q62" i="81"/>
  <c r="AA62" i="81"/>
  <c r="AA110" i="81"/>
  <c r="V110" i="81"/>
  <c r="Q110" i="81"/>
  <c r="AA158" i="81"/>
  <c r="Q158" i="81"/>
  <c r="V158" i="81"/>
  <c r="V89" i="81"/>
  <c r="AA89" i="81"/>
  <c r="Q89" i="81"/>
  <c r="Q159" i="81"/>
  <c r="AA159" i="81"/>
  <c r="V159" i="81"/>
  <c r="Q41" i="81"/>
  <c r="AA41" i="81"/>
  <c r="V41" i="81"/>
  <c r="Q155" i="81"/>
  <c r="AA155" i="81"/>
  <c r="V155" i="81"/>
  <c r="V141" i="81"/>
  <c r="AA141" i="81"/>
  <c r="Q141" i="81"/>
  <c r="V49" i="81"/>
  <c r="AA49" i="81"/>
  <c r="Q49" i="81"/>
  <c r="AA97" i="81"/>
  <c r="V97" i="81"/>
  <c r="Q97" i="81"/>
  <c r="Q145" i="81"/>
  <c r="AA145" i="81"/>
  <c r="V145" i="81"/>
  <c r="AA12" i="81"/>
  <c r="V12" i="81"/>
  <c r="Q12" i="81"/>
  <c r="V60" i="81"/>
  <c r="AA60" i="81"/>
  <c r="Q60" i="81"/>
  <c r="Q108" i="81"/>
  <c r="AA108" i="81"/>
  <c r="V108" i="81"/>
  <c r="Q79" i="81"/>
  <c r="AA79" i="81"/>
  <c r="V79" i="81"/>
  <c r="AA127" i="81"/>
  <c r="V127" i="81"/>
  <c r="Q127" i="81"/>
  <c r="Q42" i="81"/>
  <c r="AA42" i="81"/>
  <c r="V42" i="81"/>
  <c r="AA90" i="81"/>
  <c r="Q90" i="81"/>
  <c r="V90" i="81"/>
  <c r="Q138" i="81"/>
  <c r="V138" i="81"/>
  <c r="AA138" i="81"/>
  <c r="AA34" i="81"/>
  <c r="Q34" i="81"/>
  <c r="V34" i="81"/>
  <c r="AA82" i="81"/>
  <c r="V82" i="81"/>
  <c r="Q82" i="81"/>
  <c r="Q26" i="81"/>
  <c r="V26" i="81"/>
  <c r="AA26" i="81"/>
  <c r="Q74" i="81"/>
  <c r="V74" i="81"/>
  <c r="AA74" i="81"/>
  <c r="V122" i="81"/>
  <c r="AA122" i="81"/>
  <c r="Q122" i="81"/>
  <c r="Q125" i="81"/>
  <c r="AA125" i="81"/>
  <c r="V125" i="81"/>
  <c r="Q39" i="81"/>
  <c r="V39" i="81"/>
  <c r="AA39" i="81"/>
  <c r="Q105" i="81"/>
  <c r="V105" i="81"/>
  <c r="AA105" i="81"/>
  <c r="AA7" i="81"/>
  <c r="V7" i="81"/>
  <c r="Q7" i="81"/>
  <c r="AA61" i="81"/>
  <c r="V61" i="81"/>
  <c r="Q61" i="81"/>
  <c r="Q109" i="81"/>
  <c r="V109" i="81"/>
  <c r="AA109" i="81"/>
  <c r="V157" i="81"/>
  <c r="Q157" i="81"/>
  <c r="AA157" i="81"/>
  <c r="AA24" i="81"/>
  <c r="Q24" i="81"/>
  <c r="V24" i="81"/>
  <c r="Q72" i="81"/>
  <c r="V72" i="81"/>
  <c r="AA72" i="81"/>
  <c r="V43" i="81"/>
  <c r="Q43" i="81"/>
  <c r="AA43" i="81"/>
  <c r="AA91" i="81"/>
  <c r="V91" i="81"/>
  <c r="Q91" i="81"/>
  <c r="V139" i="81"/>
  <c r="Q139" i="81"/>
  <c r="AA139" i="81"/>
  <c r="V6" i="81"/>
  <c r="Q6" i="81"/>
  <c r="AA6" i="81"/>
  <c r="V54" i="81"/>
  <c r="Q54" i="81"/>
  <c r="AA54" i="81"/>
  <c r="AA73" i="81"/>
  <c r="Q73" i="81"/>
  <c r="V73" i="81"/>
  <c r="AA121" i="81"/>
  <c r="V121" i="81"/>
  <c r="Q121" i="81"/>
  <c r="AA36" i="81"/>
  <c r="Q36" i="81"/>
  <c r="V36" i="81"/>
  <c r="V84" i="81"/>
  <c r="Q84" i="81"/>
  <c r="AA84" i="81"/>
  <c r="V132" i="81"/>
  <c r="AA132" i="81"/>
  <c r="Q132" i="81"/>
  <c r="AA28" i="81"/>
  <c r="Q28" i="81"/>
  <c r="V28" i="81"/>
  <c r="Q76" i="81"/>
  <c r="AA76" i="81"/>
  <c r="V76" i="81"/>
  <c r="AA124" i="81"/>
  <c r="V124" i="81"/>
  <c r="Q124" i="81"/>
  <c r="AA20" i="81"/>
  <c r="V20" i="81"/>
  <c r="Q20" i="81"/>
  <c r="V68" i="81"/>
  <c r="AA68" i="81"/>
  <c r="Q68" i="81"/>
  <c r="Q116" i="81"/>
  <c r="AA116" i="81"/>
  <c r="V116" i="81"/>
  <c r="Q107" i="81"/>
  <c r="V107" i="81"/>
  <c r="AA107" i="81"/>
  <c r="V21" i="81"/>
  <c r="Q21" i="81"/>
  <c r="AA21" i="81"/>
  <c r="V153" i="81"/>
  <c r="Q153" i="81"/>
  <c r="AA153" i="81"/>
  <c r="AA69" i="81"/>
  <c r="V69" i="81"/>
  <c r="Q69" i="81"/>
  <c r="AA162" i="81"/>
  <c r="Q162" i="81"/>
  <c r="V162" i="81"/>
  <c r="AA11" i="81"/>
  <c r="Q11" i="81"/>
  <c r="V11" i="81"/>
  <c r="Q55" i="81"/>
  <c r="V55" i="81"/>
  <c r="AA55" i="81"/>
  <c r="V103" i="81"/>
  <c r="Q103" i="81"/>
  <c r="AA103" i="81"/>
  <c r="V151" i="81"/>
  <c r="Q151" i="81"/>
  <c r="AA151" i="81"/>
  <c r="AA18" i="81"/>
  <c r="V18" i="81"/>
  <c r="Q18" i="81"/>
  <c r="V66" i="81"/>
  <c r="AA66" i="81"/>
  <c r="Q66" i="81"/>
  <c r="Q114" i="81"/>
  <c r="V114" i="81"/>
  <c r="AA114" i="81"/>
  <c r="AA10" i="81"/>
  <c r="Q10" i="81"/>
  <c r="V10" i="81"/>
  <c r="Q58" i="81"/>
  <c r="V58" i="81"/>
  <c r="AA58" i="81"/>
  <c r="AA106" i="81"/>
  <c r="V106" i="81"/>
  <c r="Q106" i="81"/>
  <c r="V50" i="81"/>
  <c r="Q50" i="81"/>
  <c r="AA50" i="81"/>
  <c r="Q98" i="81"/>
  <c r="V98" i="81"/>
  <c r="AA98" i="81"/>
  <c r="AA146" i="81"/>
  <c r="Q146" i="81"/>
  <c r="V146" i="81"/>
  <c r="Q53" i="81"/>
  <c r="AA53" i="81"/>
  <c r="V53" i="81"/>
  <c r="AA136" i="81"/>
  <c r="Q136" i="81"/>
  <c r="V136" i="81"/>
  <c r="V111" i="81"/>
  <c r="AA111" i="81"/>
  <c r="Q111" i="81"/>
  <c r="AA77" i="81"/>
  <c r="V77" i="81"/>
  <c r="Q77" i="81"/>
  <c r="AA101" i="81"/>
  <c r="V101" i="81"/>
  <c r="Q101" i="81"/>
  <c r="V149" i="81"/>
  <c r="AA149" i="81"/>
  <c r="Q149" i="81"/>
  <c r="V37" i="81"/>
  <c r="Q37" i="81"/>
  <c r="AA37" i="81"/>
  <c r="Q156" i="81"/>
  <c r="V156" i="81"/>
  <c r="AA156" i="81"/>
  <c r="V100" i="81"/>
  <c r="Q100" i="81"/>
  <c r="AA100" i="81"/>
  <c r="Q92" i="81"/>
  <c r="V92" i="81"/>
  <c r="AA92" i="81"/>
  <c r="AA35" i="81"/>
  <c r="Q35" i="81"/>
  <c r="V35" i="81"/>
  <c r="Q154" i="81"/>
  <c r="V154" i="81"/>
  <c r="AA154" i="81"/>
  <c r="V83" i="81"/>
  <c r="Q83" i="81"/>
  <c r="AA83" i="81"/>
  <c r="Q9" i="81"/>
  <c r="AA9" i="81"/>
  <c r="V9" i="81"/>
  <c r="V48" i="81"/>
  <c r="AA48" i="81"/>
  <c r="Q48" i="81"/>
  <c r="Q120" i="81"/>
  <c r="AA120" i="81"/>
  <c r="V120" i="81"/>
  <c r="V64" i="81"/>
  <c r="AA64" i="81"/>
  <c r="Q64" i="81"/>
  <c r="AA56" i="81"/>
  <c r="Q56" i="81"/>
  <c r="V56" i="81"/>
  <c r="Q152" i="81"/>
  <c r="V152" i="81"/>
  <c r="AA152" i="81"/>
  <c r="AA148" i="81"/>
  <c r="Q148" i="81"/>
  <c r="V148" i="81"/>
  <c r="AA129" i="81"/>
  <c r="V129" i="81"/>
  <c r="Q129" i="81"/>
  <c r="Q119" i="81"/>
  <c r="AA119" i="81"/>
  <c r="V119" i="81"/>
  <c r="V99" i="81"/>
  <c r="AA99" i="81"/>
  <c r="Q99" i="81"/>
  <c r="AA133" i="81"/>
  <c r="Q133" i="81"/>
  <c r="V133" i="81"/>
  <c r="AA96" i="81"/>
  <c r="Q96" i="81"/>
  <c r="V96" i="81"/>
  <c r="V46" i="81"/>
  <c r="Q46" i="81"/>
  <c r="AA46" i="81"/>
  <c r="AA38" i="81"/>
  <c r="V38" i="81"/>
  <c r="Q38" i="81"/>
  <c r="AA134" i="81"/>
  <c r="Q134" i="81"/>
  <c r="V134" i="81"/>
  <c r="Q75" i="81"/>
  <c r="AA75" i="81"/>
  <c r="V75" i="81"/>
  <c r="AA164" i="81"/>
  <c r="Q164" i="81"/>
  <c r="V164" i="81"/>
  <c r="V135" i="81"/>
  <c r="Q135" i="81"/>
  <c r="AA135" i="81"/>
  <c r="AA163" i="81"/>
  <c r="Q163" i="81"/>
  <c r="V163" i="81"/>
  <c r="V51" i="81"/>
  <c r="AA51" i="81"/>
  <c r="Q51" i="81"/>
  <c r="Q147" i="81"/>
  <c r="AA147" i="81"/>
  <c r="V147" i="81"/>
  <c r="V45" i="81"/>
  <c r="Q45" i="81"/>
  <c r="AA45" i="81"/>
  <c r="AA144" i="81"/>
  <c r="Q144" i="81"/>
  <c r="V144" i="81"/>
  <c r="AA88" i="81"/>
  <c r="V88" i="81"/>
  <c r="Q88" i="81"/>
  <c r="V80" i="81"/>
  <c r="Q80" i="81"/>
  <c r="AA80" i="81"/>
  <c r="AA102" i="81"/>
  <c r="V102" i="81"/>
  <c r="Q102" i="81"/>
  <c r="V52" i="81"/>
  <c r="AA52" i="81"/>
  <c r="Q52" i="81"/>
  <c r="V44" i="81"/>
  <c r="AA44" i="81"/>
  <c r="Q44" i="81"/>
  <c r="Q140" i="81"/>
  <c r="AA140" i="81"/>
  <c r="V140" i="81"/>
  <c r="AA93" i="81"/>
  <c r="Q93" i="81"/>
  <c r="V93" i="81"/>
  <c r="V33" i="81"/>
  <c r="Q33" i="81"/>
  <c r="AA33" i="81"/>
  <c r="Q161" i="81"/>
  <c r="V161" i="81"/>
  <c r="AA161" i="81"/>
  <c r="Q29" i="81"/>
  <c r="AA29" i="81"/>
  <c r="V29" i="81"/>
  <c r="AA65" i="81"/>
  <c r="Q65" i="81"/>
  <c r="V65" i="81"/>
  <c r="Q123" i="81"/>
  <c r="AA123" i="81"/>
  <c r="V123" i="81"/>
  <c r="V95" i="81"/>
  <c r="AA95" i="81"/>
  <c r="Q95" i="81"/>
  <c r="AA81" i="81"/>
  <c r="V81" i="81"/>
  <c r="Q81" i="81"/>
  <c r="AA143" i="81"/>
  <c r="Q143" i="81"/>
  <c r="V143" i="81"/>
  <c r="V5" i="81"/>
  <c r="AK5" i="81" s="1"/>
  <c r="AA5" i="81"/>
  <c r="Q5" i="81"/>
  <c r="V85" i="81"/>
  <c r="Q85" i="81"/>
  <c r="AA85" i="81"/>
  <c r="V16" i="81"/>
  <c r="AA16" i="81"/>
  <c r="Q16" i="81"/>
  <c r="V112" i="81"/>
  <c r="Q112" i="81"/>
  <c r="AA112" i="81"/>
  <c r="AA8" i="81"/>
  <c r="V8" i="81"/>
  <c r="Q8" i="81"/>
  <c r="V104" i="81"/>
  <c r="AA104" i="81"/>
  <c r="Q104" i="81"/>
  <c r="AA71" i="81"/>
  <c r="V71" i="81"/>
  <c r="Q71" i="81"/>
  <c r="Q15" i="81"/>
  <c r="AA15" i="81"/>
  <c r="V15" i="81"/>
  <c r="AA130" i="81"/>
  <c r="Q130" i="81"/>
  <c r="V130" i="81"/>
  <c r="AA27" i="81"/>
  <c r="V27" i="81"/>
  <c r="Q27" i="81"/>
  <c r="BQ14" i="76"/>
  <c r="Q14" i="72"/>
  <c r="Q17" i="72"/>
  <c r="BQ15" i="76"/>
  <c r="Q15" i="72"/>
  <c r="Q19" i="72"/>
  <c r="BQ13" i="76"/>
  <c r="Q13" i="72"/>
  <c r="BQ18" i="76"/>
  <c r="Q18" i="72"/>
  <c r="BQ16" i="76"/>
  <c r="Q12" i="72"/>
  <c r="Q9" i="72"/>
  <c r="BQ8" i="76"/>
  <c r="Q8" i="72"/>
  <c r="U114" i="81"/>
  <c r="Z114" i="81"/>
  <c r="P114" i="81"/>
  <c r="U113" i="81"/>
  <c r="Z113" i="81"/>
  <c r="P113" i="81"/>
  <c r="Z112" i="81"/>
  <c r="P112" i="81"/>
  <c r="U112" i="81"/>
  <c r="U111" i="81"/>
  <c r="Z111" i="81"/>
  <c r="P111" i="81"/>
  <c r="P110" i="81"/>
  <c r="U110" i="81"/>
  <c r="Z110" i="81"/>
  <c r="P109" i="81"/>
  <c r="Z109" i="81"/>
  <c r="U109" i="81"/>
  <c r="P108" i="81"/>
  <c r="Z108" i="81"/>
  <c r="U108" i="81"/>
  <c r="P107" i="81"/>
  <c r="U107" i="81"/>
  <c r="Z107" i="81"/>
  <c r="Z106" i="81"/>
  <c r="U106" i="81"/>
  <c r="P106" i="81"/>
  <c r="P105" i="81"/>
  <c r="U105" i="81"/>
  <c r="Z105" i="81"/>
  <c r="U104" i="81"/>
  <c r="P104" i="81"/>
  <c r="Z104" i="81"/>
  <c r="U103" i="81"/>
  <c r="Z103" i="81"/>
  <c r="P103" i="81"/>
  <c r="U102" i="81"/>
  <c r="Z102" i="81"/>
  <c r="P102" i="81"/>
  <c r="Z101" i="81"/>
  <c r="U101" i="81"/>
  <c r="P101" i="81"/>
  <c r="Z100" i="81"/>
  <c r="U100" i="81"/>
  <c r="P100" i="81"/>
  <c r="P99" i="81"/>
  <c r="U99" i="81"/>
  <c r="Z99" i="81"/>
  <c r="U98" i="81"/>
  <c r="P98" i="81"/>
  <c r="Z98" i="81"/>
  <c r="Z97" i="81"/>
  <c r="P97" i="81"/>
  <c r="U97" i="81"/>
  <c r="Z96" i="81"/>
  <c r="P96" i="81"/>
  <c r="U96" i="81"/>
  <c r="Z95" i="81"/>
  <c r="U95" i="81"/>
  <c r="P95" i="81"/>
  <c r="P94" i="81"/>
  <c r="U94" i="81"/>
  <c r="Z94" i="81"/>
  <c r="Z93" i="81"/>
  <c r="U93" i="81"/>
  <c r="P93" i="81"/>
  <c r="Z92" i="81"/>
  <c r="P92" i="81"/>
  <c r="U92" i="81"/>
  <c r="U91" i="81"/>
  <c r="Z91" i="81"/>
  <c r="P91" i="81"/>
  <c r="P90" i="81"/>
  <c r="Z90" i="81"/>
  <c r="U90" i="81"/>
  <c r="U89" i="81"/>
  <c r="Z89" i="81"/>
  <c r="P89" i="81"/>
  <c r="P88" i="81"/>
  <c r="U88" i="81"/>
  <c r="Z88" i="81"/>
  <c r="U87" i="81"/>
  <c r="P87" i="81"/>
  <c r="Z87" i="81"/>
  <c r="U86" i="81"/>
  <c r="Z86" i="81"/>
  <c r="P86" i="81"/>
  <c r="Z85" i="81"/>
  <c r="U85" i="81"/>
  <c r="P85" i="81"/>
  <c r="P84" i="81"/>
  <c r="Z84" i="81"/>
  <c r="U84" i="81"/>
  <c r="U83" i="81"/>
  <c r="Z83" i="81"/>
  <c r="P83" i="81"/>
  <c r="U82" i="81"/>
  <c r="Z82" i="81"/>
  <c r="P82" i="81"/>
  <c r="P81" i="81"/>
  <c r="U81" i="81"/>
  <c r="Z81" i="81"/>
  <c r="U80" i="81"/>
  <c r="P80" i="81"/>
  <c r="Z80" i="81"/>
  <c r="U79" i="81"/>
  <c r="P79" i="81"/>
  <c r="Z79" i="81"/>
  <c r="Z78" i="81"/>
  <c r="P78" i="81"/>
  <c r="U78" i="81"/>
  <c r="U77" i="81"/>
  <c r="P77" i="81"/>
  <c r="Z77" i="81"/>
  <c r="P76" i="81"/>
  <c r="U76" i="81"/>
  <c r="Z76" i="81"/>
  <c r="U75" i="81"/>
  <c r="Z75" i="81"/>
  <c r="P75" i="81"/>
  <c r="U74" i="81"/>
  <c r="P74" i="81"/>
  <c r="Z74" i="81"/>
  <c r="U73" i="81"/>
  <c r="Z73" i="81"/>
  <c r="P73" i="81"/>
  <c r="P72" i="81"/>
  <c r="Z72" i="81"/>
  <c r="U72" i="81"/>
  <c r="P71" i="81"/>
  <c r="U71" i="81"/>
  <c r="Z71" i="81"/>
  <c r="Z70" i="81"/>
  <c r="P70" i="81"/>
  <c r="U70" i="81"/>
  <c r="P69" i="81"/>
  <c r="Z69" i="81"/>
  <c r="U69" i="81"/>
  <c r="Z68" i="81"/>
  <c r="U68" i="81"/>
  <c r="P68" i="81"/>
  <c r="P67" i="81"/>
  <c r="Z67" i="81"/>
  <c r="U67" i="81"/>
  <c r="P66" i="81"/>
  <c r="U66" i="81"/>
  <c r="Z66" i="81"/>
  <c r="Z65" i="81"/>
  <c r="P65" i="81"/>
  <c r="U65" i="81"/>
  <c r="Z64" i="81"/>
  <c r="P64" i="81"/>
  <c r="U64" i="81"/>
  <c r="U63" i="81"/>
  <c r="P63" i="81"/>
  <c r="Z63" i="81"/>
  <c r="U62" i="81"/>
  <c r="Z62" i="81"/>
  <c r="P62" i="81"/>
  <c r="Z61" i="81"/>
  <c r="P61" i="81"/>
  <c r="U61" i="81"/>
  <c r="U60" i="81"/>
  <c r="Z60" i="81"/>
  <c r="P60" i="81"/>
  <c r="U59" i="81"/>
  <c r="Z59" i="81"/>
  <c r="P59" i="81"/>
  <c r="Z58" i="81"/>
  <c r="P58" i="81"/>
  <c r="U58" i="81"/>
  <c r="U57" i="81"/>
  <c r="P57" i="81"/>
  <c r="Z57" i="81"/>
  <c r="Z56" i="81"/>
  <c r="U56" i="81"/>
  <c r="P56" i="81"/>
  <c r="Z55" i="81"/>
  <c r="P55" i="81"/>
  <c r="U55" i="81"/>
  <c r="P54" i="81"/>
  <c r="U54" i="81"/>
  <c r="Z54" i="81"/>
  <c r="Z53" i="81"/>
  <c r="U53" i="81"/>
  <c r="P53" i="81"/>
  <c r="Z52" i="81"/>
  <c r="P52" i="81"/>
  <c r="U52" i="81"/>
  <c r="P51" i="81"/>
  <c r="U51" i="81"/>
  <c r="Z51" i="81"/>
  <c r="U50" i="81"/>
  <c r="Z50" i="81"/>
  <c r="P50" i="81"/>
  <c r="P49" i="81"/>
  <c r="Z49" i="81"/>
  <c r="U49" i="81"/>
  <c r="P48" i="81"/>
  <c r="Z48" i="81"/>
  <c r="U48" i="81"/>
  <c r="P47" i="81"/>
  <c r="Z47" i="81"/>
  <c r="U47" i="81"/>
  <c r="U46" i="81"/>
  <c r="Z46" i="81"/>
  <c r="P46" i="81"/>
  <c r="P45" i="81"/>
  <c r="U45" i="81"/>
  <c r="Z45" i="81"/>
  <c r="Z44" i="81"/>
  <c r="P44" i="81"/>
  <c r="U44" i="81"/>
  <c r="P43" i="81"/>
  <c r="Z43" i="81"/>
  <c r="U43" i="81"/>
  <c r="P42" i="81"/>
  <c r="Z42" i="81"/>
  <c r="U42" i="81"/>
  <c r="U41" i="81"/>
  <c r="P41" i="81"/>
  <c r="Z41" i="81"/>
  <c r="U40" i="81"/>
  <c r="Z40" i="81"/>
  <c r="P40" i="81"/>
  <c r="Z39" i="81"/>
  <c r="P39" i="81"/>
  <c r="U39" i="81"/>
  <c r="U38" i="81"/>
  <c r="P38" i="81"/>
  <c r="Z38" i="81"/>
  <c r="U37" i="81"/>
  <c r="Z37" i="81"/>
  <c r="P37" i="81"/>
  <c r="U36" i="81"/>
  <c r="Z36" i="81"/>
  <c r="P36" i="81"/>
  <c r="U35" i="81"/>
  <c r="P35" i="81"/>
  <c r="Z35" i="81"/>
  <c r="Z34" i="81"/>
  <c r="U34" i="81"/>
  <c r="P34" i="81"/>
  <c r="P33" i="81"/>
  <c r="U33" i="81"/>
  <c r="Z33" i="81"/>
  <c r="U32" i="81"/>
  <c r="P32" i="81"/>
  <c r="Z32" i="81"/>
  <c r="Z31" i="81"/>
  <c r="P31" i="81"/>
  <c r="U31" i="81"/>
  <c r="Z30" i="81"/>
  <c r="U30" i="81"/>
  <c r="P30" i="81"/>
  <c r="Z29" i="81"/>
  <c r="P29" i="81"/>
  <c r="U29" i="81"/>
  <c r="U28" i="81"/>
  <c r="Z28" i="81"/>
  <c r="P28" i="81"/>
  <c r="Z27" i="81"/>
  <c r="U27" i="81"/>
  <c r="P27" i="81"/>
  <c r="U26" i="81"/>
  <c r="Z26" i="81"/>
  <c r="P26" i="81"/>
  <c r="U25" i="81"/>
  <c r="Z25" i="81"/>
  <c r="P25" i="81"/>
  <c r="P24" i="81"/>
  <c r="U24" i="81"/>
  <c r="Z24" i="81"/>
  <c r="P23" i="81"/>
  <c r="U23" i="81"/>
  <c r="Z23" i="81"/>
  <c r="U22" i="81"/>
  <c r="P22" i="81"/>
  <c r="Z22" i="81"/>
  <c r="P21" i="81"/>
  <c r="U21" i="81"/>
  <c r="Z21" i="81"/>
  <c r="U20" i="81"/>
  <c r="Z20" i="81"/>
  <c r="P20" i="81"/>
  <c r="U19" i="81"/>
  <c r="P19" i="81"/>
  <c r="Z19" i="81"/>
  <c r="Z18" i="81"/>
  <c r="P18" i="81"/>
  <c r="U18" i="81"/>
  <c r="P17" i="81"/>
  <c r="U17" i="81"/>
  <c r="Z17" i="81"/>
  <c r="P16" i="81"/>
  <c r="U16" i="81"/>
  <c r="Z16" i="81"/>
  <c r="P15" i="81"/>
  <c r="U15" i="81"/>
  <c r="Z15" i="81"/>
  <c r="U14" i="81"/>
  <c r="Z14" i="81"/>
  <c r="P14" i="81"/>
  <c r="Z13" i="81"/>
  <c r="P13" i="81"/>
  <c r="U13" i="81"/>
  <c r="Z12" i="81"/>
  <c r="U12" i="81"/>
  <c r="P12" i="81"/>
  <c r="Z11" i="81"/>
  <c r="P11" i="81"/>
  <c r="U11" i="81"/>
  <c r="U10" i="81"/>
  <c r="Z10" i="81"/>
  <c r="P10" i="81"/>
  <c r="P9" i="81"/>
  <c r="U9" i="81"/>
  <c r="Z9" i="81"/>
  <c r="Z8" i="81"/>
  <c r="P8" i="81"/>
  <c r="U8" i="81"/>
  <c r="U7" i="81"/>
  <c r="Z7" i="81"/>
  <c r="P7" i="81"/>
  <c r="U6" i="81"/>
  <c r="P6" i="81"/>
  <c r="Z6" i="81"/>
  <c r="Z5" i="81"/>
  <c r="P5" i="81"/>
  <c r="U5" i="81"/>
  <c r="AJ5" i="81" s="1"/>
  <c r="P11" i="69"/>
  <c r="T55" i="69"/>
  <c r="T99" i="69"/>
  <c r="U9" i="69"/>
  <c r="U33" i="69"/>
  <c r="D6" i="69"/>
  <c r="U77" i="69"/>
  <c r="U29" i="69"/>
  <c r="U100" i="69"/>
  <c r="U101" i="69"/>
  <c r="E6" i="69"/>
  <c r="U83" i="69"/>
  <c r="U75" i="69"/>
  <c r="U52" i="69"/>
  <c r="U61" i="69"/>
  <c r="U102" i="69"/>
  <c r="U58" i="69"/>
  <c r="U99" i="69"/>
  <c r="I6" i="69"/>
  <c r="U78" i="69"/>
  <c r="U57" i="69"/>
  <c r="U38" i="69"/>
  <c r="P55" i="69"/>
  <c r="U14" i="69"/>
  <c r="U98" i="69"/>
  <c r="U81" i="69"/>
  <c r="U76" i="69"/>
  <c r="U35" i="69"/>
  <c r="U55" i="69"/>
  <c r="R107" i="69"/>
  <c r="R53" i="69"/>
  <c r="R33" i="69"/>
  <c r="R56" i="69"/>
  <c r="R52" i="69"/>
  <c r="R12" i="69"/>
  <c r="R75" i="69"/>
  <c r="R102" i="69"/>
  <c r="R10" i="69"/>
  <c r="R99" i="69"/>
  <c r="R76" i="69"/>
  <c r="R57" i="69"/>
  <c r="R35" i="69"/>
  <c r="R54" i="69"/>
  <c r="R11" i="69"/>
  <c r="R30" i="69"/>
  <c r="R61" i="69"/>
  <c r="P106" i="69"/>
  <c r="CF78" i="69"/>
  <c r="CF75" i="69"/>
  <c r="CI103" i="69"/>
  <c r="CI83" i="69"/>
  <c r="CF60" i="69"/>
  <c r="CI38" i="69"/>
  <c r="CF84" i="69"/>
  <c r="CF57" i="69"/>
  <c r="CI104" i="69"/>
  <c r="CF99" i="69"/>
  <c r="CI36" i="69"/>
  <c r="CI77" i="69"/>
  <c r="CF98" i="69"/>
  <c r="CF9" i="69"/>
  <c r="CI32" i="69"/>
  <c r="CF61" i="69"/>
  <c r="CI105" i="69"/>
  <c r="CF7" i="69"/>
  <c r="CI81" i="69"/>
  <c r="CI54" i="69"/>
  <c r="CF56" i="69"/>
  <c r="CF11" i="69"/>
  <c r="CF52" i="69"/>
  <c r="CI101" i="69"/>
  <c r="CI15" i="69"/>
  <c r="CF8" i="69"/>
  <c r="CI99" i="69"/>
  <c r="CF33" i="69"/>
  <c r="CI29" i="69"/>
  <c r="CF104" i="69"/>
  <c r="CF6" i="69"/>
  <c r="CF59" i="69"/>
  <c r="CF34" i="69"/>
  <c r="CI57" i="69"/>
  <c r="CI56" i="69"/>
  <c r="CF102" i="69"/>
  <c r="CF100" i="69"/>
  <c r="CF101" i="69"/>
  <c r="CI52" i="69"/>
  <c r="CI37" i="69"/>
  <c r="CI98" i="69"/>
  <c r="CI59" i="69"/>
  <c r="CI11" i="69"/>
  <c r="CI60" i="69"/>
  <c r="G89" i="70"/>
  <c r="CF79" i="69"/>
  <c r="CI6" i="69"/>
  <c r="CF76" i="69"/>
  <c r="E40" i="70"/>
  <c r="E54" i="70"/>
  <c r="H70" i="70"/>
  <c r="CF38" i="69"/>
  <c r="CF83" i="69"/>
  <c r="CI82" i="69"/>
  <c r="CF32" i="69"/>
  <c r="CI14" i="69"/>
  <c r="CF106" i="69"/>
  <c r="CF31" i="69"/>
  <c r="CI12" i="69"/>
  <c r="CI30" i="69"/>
  <c r="CF12" i="69"/>
  <c r="CI34" i="69"/>
  <c r="CI53" i="69"/>
  <c r="CF10" i="69"/>
  <c r="CI58" i="69"/>
  <c r="D91" i="70"/>
  <c r="F79" i="70"/>
  <c r="D37" i="70"/>
  <c r="CI75" i="69"/>
  <c r="CI100" i="69"/>
  <c r="CF80" i="69"/>
  <c r="CF29" i="69"/>
  <c r="CF77" i="69"/>
  <c r="CI31" i="69"/>
  <c r="CI102" i="69"/>
  <c r="CF30" i="69"/>
  <c r="CI35" i="69"/>
  <c r="CF55" i="69"/>
  <c r="F42" i="70"/>
  <c r="E17" i="70"/>
  <c r="CI79" i="69"/>
  <c r="CF13" i="69"/>
  <c r="CI78" i="69"/>
  <c r="CI106" i="69"/>
  <c r="CI84" i="69"/>
  <c r="CF35" i="69"/>
  <c r="E84" i="70"/>
  <c r="E85" i="70"/>
  <c r="E90" i="70"/>
  <c r="CF14" i="69"/>
  <c r="CI9" i="69"/>
  <c r="CF82" i="69"/>
  <c r="CI80" i="69"/>
  <c r="CF36" i="69"/>
  <c r="CI10" i="69"/>
  <c r="CF53" i="69"/>
  <c r="CI8" i="69"/>
  <c r="CI55" i="69"/>
  <c r="D60" i="70"/>
  <c r="E29" i="70"/>
  <c r="D43" i="70"/>
  <c r="E74" i="70"/>
  <c r="D17" i="70"/>
  <c r="G29" i="70"/>
  <c r="H68" i="70"/>
  <c r="E32" i="70"/>
  <c r="G54" i="70"/>
  <c r="E53" i="70"/>
  <c r="E63" i="70"/>
  <c r="G64" i="70"/>
  <c r="D83" i="70"/>
  <c r="F77" i="70"/>
  <c r="E89" i="70"/>
  <c r="D27" i="70"/>
  <c r="G79" i="70"/>
  <c r="H75" i="70"/>
  <c r="F22" i="70"/>
  <c r="F84" i="70"/>
  <c r="CF81" i="69"/>
  <c r="CI76" i="69"/>
  <c r="CF54" i="69"/>
  <c r="CI13" i="69"/>
  <c r="E39" i="70"/>
  <c r="E35" i="70"/>
  <c r="F88" i="70"/>
  <c r="E77" i="70"/>
  <c r="G26" i="70"/>
  <c r="G55" i="70"/>
  <c r="H44" i="70"/>
  <c r="E16" i="70"/>
  <c r="H91" i="70"/>
  <c r="G49" i="70"/>
  <c r="G43" i="70"/>
  <c r="D64" i="70"/>
  <c r="D13" i="70"/>
  <c r="H21" i="70"/>
  <c r="G22" i="70"/>
  <c r="G50" i="70"/>
  <c r="S31" i="78"/>
  <c r="H12" i="70"/>
  <c r="F63" i="70"/>
  <c r="G85" i="70"/>
  <c r="G80" i="70"/>
  <c r="F52" i="70"/>
  <c r="F38" i="70"/>
  <c r="G84" i="70"/>
  <c r="G23" i="70"/>
  <c r="H42" i="70"/>
  <c r="H61" i="70"/>
  <c r="E19" i="70"/>
  <c r="G28" i="70"/>
  <c r="F60" i="70"/>
  <c r="G72" i="70"/>
  <c r="S28" i="78"/>
  <c r="S98" i="78"/>
  <c r="CI61" i="69"/>
  <c r="CF103" i="69"/>
  <c r="CF58" i="69"/>
  <c r="CI107" i="69"/>
  <c r="D81" i="70"/>
  <c r="E18" i="70"/>
  <c r="H79" i="70"/>
  <c r="D56" i="70"/>
  <c r="F72" i="70"/>
  <c r="G40" i="70"/>
  <c r="F16" i="70"/>
  <c r="H33" i="70"/>
  <c r="F73" i="70"/>
  <c r="H38" i="70"/>
  <c r="E36" i="70"/>
  <c r="H58" i="70"/>
  <c r="D24" i="70"/>
  <c r="E91" i="70"/>
  <c r="D75" i="70"/>
  <c r="G46" i="70"/>
  <c r="E62" i="70"/>
  <c r="S59" i="78"/>
  <c r="CI33" i="69"/>
  <c r="CF37" i="69"/>
  <c r="CF15" i="69"/>
  <c r="CF105" i="69"/>
  <c r="CF107" i="69"/>
  <c r="CI7" i="69"/>
  <c r="F76" i="70"/>
  <c r="H52" i="70"/>
  <c r="F74" i="70"/>
  <c r="G66" i="70"/>
  <c r="E27" i="70"/>
  <c r="D16" i="70"/>
  <c r="D32" i="70"/>
  <c r="D73" i="70"/>
  <c r="D78" i="70"/>
  <c r="H69" i="70"/>
  <c r="F43" i="70"/>
  <c r="F40" i="70"/>
  <c r="E43" i="70"/>
  <c r="D26" i="70"/>
  <c r="E46" i="70"/>
  <c r="E65" i="70"/>
  <c r="S53" i="78"/>
  <c r="D51" i="70"/>
  <c r="D22" i="70"/>
  <c r="D14" i="70"/>
  <c r="H36" i="70"/>
  <c r="F26" i="70"/>
  <c r="D18" i="70"/>
  <c r="H78" i="70"/>
  <c r="F54" i="70"/>
  <c r="F41" i="70"/>
  <c r="G60" i="70"/>
  <c r="G91" i="70"/>
  <c r="E76" i="70"/>
  <c r="G45" i="70"/>
  <c r="F14" i="70"/>
  <c r="D86" i="70"/>
  <c r="F69" i="70"/>
  <c r="G39" i="70"/>
  <c r="F67" i="70"/>
  <c r="G71" i="70"/>
  <c r="E45" i="70"/>
  <c r="E57" i="70"/>
  <c r="D49" i="70"/>
  <c r="D57" i="70"/>
  <c r="F20" i="70"/>
  <c r="F21" i="70"/>
  <c r="F46" i="70"/>
  <c r="H26" i="70"/>
  <c r="E25" i="70"/>
  <c r="H80" i="70"/>
  <c r="F49" i="70"/>
  <c r="F68" i="70"/>
  <c r="H25" i="70"/>
  <c r="G18" i="70"/>
  <c r="D15" i="70"/>
  <c r="G83" i="70"/>
  <c r="F55" i="70"/>
  <c r="F23" i="70"/>
  <c r="D48" i="70"/>
  <c r="E59" i="70"/>
  <c r="H23" i="70"/>
  <c r="F29" i="70"/>
  <c r="H65" i="70"/>
  <c r="H35" i="70"/>
  <c r="H86" i="70"/>
  <c r="D76" i="70"/>
  <c r="H46" i="70"/>
  <c r="D90" i="70"/>
  <c r="H60" i="70"/>
  <c r="S78" i="78"/>
  <c r="D31" i="70"/>
  <c r="H51" i="70"/>
  <c r="H48" i="70"/>
  <c r="E42" i="70"/>
  <c r="G17" i="70"/>
  <c r="G41" i="70"/>
  <c r="G77" i="70"/>
  <c r="H62" i="70"/>
  <c r="H85" i="70"/>
  <c r="E52" i="70"/>
  <c r="G47" i="70"/>
  <c r="D82" i="70"/>
  <c r="D21" i="70"/>
  <c r="D70" i="70"/>
  <c r="F81" i="70"/>
  <c r="H34" i="70"/>
  <c r="G68" i="70"/>
  <c r="G33" i="70"/>
  <c r="D30" i="70"/>
  <c r="E47" i="70"/>
  <c r="G14" i="70"/>
  <c r="G35" i="70"/>
  <c r="G31" i="70"/>
  <c r="D25" i="70"/>
  <c r="D55" i="70"/>
  <c r="H50" i="70"/>
  <c r="E56" i="70"/>
  <c r="F58" i="70"/>
  <c r="E49" i="70"/>
  <c r="G53" i="70"/>
  <c r="E88" i="70"/>
  <c r="D79" i="70"/>
  <c r="E61" i="70"/>
  <c r="D40" i="70"/>
  <c r="F75" i="70"/>
  <c r="D28" i="70"/>
  <c r="F36" i="70"/>
  <c r="G86" i="70"/>
  <c r="E33" i="70"/>
  <c r="E12" i="70"/>
  <c r="F86" i="70"/>
  <c r="F62" i="70"/>
  <c r="G61" i="70"/>
  <c r="D63" i="70"/>
  <c r="D80" i="70"/>
  <c r="E41" i="70"/>
  <c r="H84" i="70"/>
  <c r="H67" i="70"/>
  <c r="F31" i="70"/>
  <c r="D45" i="70"/>
  <c r="H43" i="70"/>
  <c r="S8" i="78"/>
  <c r="S35" i="78"/>
  <c r="S54" i="78"/>
  <c r="G51" i="70"/>
  <c r="D44" i="70"/>
  <c r="D77" i="70"/>
  <c r="G88" i="70"/>
  <c r="E44" i="70"/>
  <c r="D71" i="70"/>
  <c r="D54" i="70"/>
  <c r="F44" i="70"/>
  <c r="F90" i="70"/>
  <c r="G48" i="70"/>
  <c r="E64" i="70"/>
  <c r="G15" i="70"/>
  <c r="G69" i="70"/>
  <c r="D34" i="70"/>
  <c r="D47" i="70"/>
  <c r="G13" i="70"/>
  <c r="G52" i="70"/>
  <c r="H63" i="70"/>
  <c r="H14" i="70"/>
  <c r="G74" i="70"/>
  <c r="D50" i="70"/>
  <c r="E21" i="70"/>
  <c r="E14" i="70"/>
  <c r="F56" i="70"/>
  <c r="F15" i="70"/>
  <c r="G32" i="70"/>
  <c r="H29" i="70"/>
  <c r="E30" i="70"/>
  <c r="H81" i="70"/>
  <c r="H90" i="70"/>
  <c r="G16" i="70"/>
  <c r="G65" i="70"/>
  <c r="F57" i="70"/>
  <c r="D72" i="70"/>
  <c r="E83" i="70"/>
  <c r="H87" i="70"/>
  <c r="G21" i="70"/>
  <c r="G30" i="70"/>
  <c r="G44" i="70"/>
  <c r="E70" i="70"/>
  <c r="H72" i="70"/>
  <c r="G34" i="70"/>
  <c r="F91" i="70"/>
  <c r="F35" i="70"/>
  <c r="G19" i="70"/>
  <c r="D66" i="70"/>
  <c r="H55" i="70"/>
  <c r="G75" i="70"/>
  <c r="E75" i="70"/>
  <c r="D52" i="70"/>
  <c r="H53" i="70"/>
  <c r="S76" i="78"/>
  <c r="S105" i="78"/>
  <c r="S6" i="78"/>
  <c r="S32" i="78"/>
  <c r="F82" i="70"/>
  <c r="H31" i="70"/>
  <c r="F61" i="70"/>
  <c r="H40" i="70"/>
  <c r="E24" i="70"/>
  <c r="E34" i="70"/>
  <c r="D38" i="70"/>
  <c r="E73" i="70"/>
  <c r="F37" i="70"/>
  <c r="F80" i="70"/>
  <c r="G42" i="70"/>
  <c r="H56" i="70"/>
  <c r="H39" i="70"/>
  <c r="D89" i="70"/>
  <c r="H66" i="70"/>
  <c r="E23" i="70"/>
  <c r="D19" i="70"/>
  <c r="H82" i="70"/>
  <c r="E66" i="70"/>
  <c r="H47" i="70"/>
  <c r="H89" i="70"/>
  <c r="H49" i="70"/>
  <c r="E20" i="70"/>
  <c r="D29" i="70"/>
  <c r="G56" i="70"/>
  <c r="E15" i="70"/>
  <c r="E58" i="70"/>
  <c r="H13" i="70"/>
  <c r="H73" i="70"/>
  <c r="D33" i="70"/>
  <c r="H22" i="70"/>
  <c r="F25" i="70"/>
  <c r="D35" i="70"/>
  <c r="E86" i="70"/>
  <c r="D42" i="70"/>
  <c r="E60" i="70"/>
  <c r="G27" i="70"/>
  <c r="D68" i="70"/>
  <c r="E31" i="70"/>
  <c r="F39" i="70"/>
  <c r="H19" i="70"/>
  <c r="G81" i="70"/>
  <c r="D23" i="70"/>
  <c r="F65" i="70"/>
  <c r="H74" i="70"/>
  <c r="S97" i="78"/>
  <c r="S10" i="78"/>
  <c r="E28" i="70"/>
  <c r="H37" i="70"/>
  <c r="G90" i="70"/>
  <c r="H45" i="70"/>
  <c r="E68" i="70"/>
  <c r="F45" i="70"/>
  <c r="G36" i="70"/>
  <c r="H41" i="70"/>
  <c r="G24" i="70"/>
  <c r="F50" i="70"/>
  <c r="H15" i="70"/>
  <c r="H28" i="70"/>
  <c r="G67" i="70"/>
  <c r="G70" i="70"/>
  <c r="F83" i="70"/>
  <c r="G59" i="70"/>
  <c r="D67" i="70"/>
  <c r="G82" i="70"/>
  <c r="G12" i="70"/>
  <c r="F33" i="70"/>
  <c r="G25" i="70"/>
  <c r="D85" i="70"/>
  <c r="D87" i="70"/>
  <c r="F12" i="70"/>
  <c r="E72" i="70"/>
  <c r="D46" i="70"/>
  <c r="F34" i="70"/>
  <c r="F48" i="70"/>
  <c r="E78" i="70"/>
  <c r="G57" i="70"/>
  <c r="F17" i="70"/>
  <c r="E80" i="70"/>
  <c r="G38" i="70"/>
  <c r="E48" i="70"/>
  <c r="S51" i="78"/>
  <c r="S101" i="78"/>
  <c r="S104" i="78"/>
  <c r="S55" i="78"/>
  <c r="S57" i="78"/>
  <c r="S103" i="78"/>
  <c r="S74" i="78"/>
  <c r="S82" i="78"/>
  <c r="S56" i="78"/>
  <c r="S102" i="78"/>
  <c r="S58" i="78"/>
  <c r="G37" i="70"/>
  <c r="F71" i="70"/>
  <c r="E79" i="70"/>
  <c r="H54" i="70"/>
  <c r="F19" i="70"/>
  <c r="D58" i="70"/>
  <c r="E67" i="70"/>
  <c r="H30" i="70"/>
  <c r="F78" i="70"/>
  <c r="G58" i="70"/>
  <c r="H24" i="70"/>
  <c r="H59" i="70"/>
  <c r="E50" i="70"/>
  <c r="E71" i="70"/>
  <c r="H83" i="70"/>
  <c r="F32" i="70"/>
  <c r="H57" i="70"/>
  <c r="E26" i="70"/>
  <c r="D61" i="70"/>
  <c r="H88" i="70"/>
  <c r="H77" i="70"/>
  <c r="H71" i="70"/>
  <c r="F30" i="70"/>
  <c r="G63" i="70"/>
  <c r="D41" i="70"/>
  <c r="G87" i="70"/>
  <c r="F51" i="70"/>
  <c r="H16" i="70"/>
  <c r="D62" i="70"/>
  <c r="F28" i="70"/>
  <c r="D69" i="70"/>
  <c r="D20" i="70"/>
  <c r="E37" i="70"/>
  <c r="F64" i="70"/>
  <c r="E22" i="70"/>
  <c r="D39" i="70"/>
  <c r="E38" i="70"/>
  <c r="S9" i="78"/>
  <c r="S27" i="78"/>
  <c r="S81" i="78"/>
  <c r="S33" i="78"/>
  <c r="D65" i="70"/>
  <c r="G20" i="70"/>
  <c r="E87" i="70"/>
  <c r="G76" i="70"/>
  <c r="H64" i="70"/>
  <c r="H27" i="70"/>
  <c r="E69" i="70"/>
  <c r="E81" i="70"/>
  <c r="F47" i="70"/>
  <c r="F13" i="70"/>
  <c r="F24" i="70"/>
  <c r="F27" i="70"/>
  <c r="D88" i="70"/>
  <c r="F59" i="70"/>
  <c r="F18" i="70"/>
  <c r="H18" i="70"/>
  <c r="H76" i="70"/>
  <c r="D36" i="70"/>
  <c r="F70" i="70"/>
  <c r="D74" i="70"/>
  <c r="F89" i="70"/>
  <c r="D53" i="70"/>
  <c r="E55" i="70"/>
  <c r="E82" i="70"/>
  <c r="F53" i="70"/>
  <c r="G73" i="70"/>
  <c r="D59" i="70"/>
  <c r="F85" i="70"/>
  <c r="G62" i="70"/>
  <c r="E13" i="70"/>
  <c r="G78" i="70"/>
  <c r="F66" i="70"/>
  <c r="H20" i="70"/>
  <c r="H17" i="70"/>
  <c r="F87" i="70"/>
  <c r="D84" i="70"/>
  <c r="E51" i="70"/>
  <c r="H32" i="70"/>
  <c r="S79" i="78"/>
  <c r="S34" i="78"/>
  <c r="S80" i="78"/>
  <c r="S99" i="78"/>
  <c r="S50" i="78"/>
  <c r="S5" i="78"/>
  <c r="S52" i="78"/>
  <c r="S11" i="78"/>
  <c r="S73" i="78"/>
  <c r="S29" i="78"/>
  <c r="S77" i="78"/>
  <c r="S4" i="78"/>
  <c r="S96" i="78"/>
  <c r="S75" i="78"/>
  <c r="S7" i="78"/>
  <c r="S36" i="78"/>
  <c r="S30" i="78"/>
  <c r="S100" i="78"/>
  <c r="S13" i="78"/>
  <c r="AY14" i="76"/>
  <c r="AN14" i="76"/>
  <c r="S12" i="78"/>
  <c r="D12" i="70"/>
  <c r="BS17" i="76"/>
  <c r="AF6" i="72"/>
  <c r="AN20" i="76"/>
  <c r="AY13" i="76"/>
  <c r="AY18" i="76"/>
  <c r="BT15" i="76"/>
  <c r="BS15" i="76"/>
  <c r="AN19" i="76"/>
  <c r="BS13" i="76"/>
  <c r="AN13" i="76"/>
  <c r="BS18" i="76"/>
  <c r="AN18" i="76"/>
  <c r="AD8" i="72"/>
  <c r="AY21" i="76"/>
  <c r="AD9" i="72"/>
  <c r="AE7" i="72"/>
  <c r="AE9" i="72"/>
  <c r="CC7" i="76"/>
  <c r="AD7" i="72"/>
  <c r="AH8" i="72"/>
  <c r="CU6" i="76"/>
  <c r="AD6" i="72"/>
  <c r="AG7" i="72"/>
  <c r="AY6" i="76"/>
  <c r="BN6" i="76"/>
  <c r="AE8" i="72"/>
  <c r="BO6" i="76"/>
  <c r="AE6" i="72"/>
  <c r="BS7" i="76"/>
  <c r="AN7" i="76"/>
  <c r="CL6" i="76"/>
  <c r="AF9" i="72"/>
  <c r="BM6" i="76"/>
  <c r="AN12" i="76"/>
  <c r="AG6" i="72"/>
  <c r="AH9" i="72"/>
  <c r="BT12" i="76"/>
  <c r="AY12" i="76"/>
  <c r="BP6" i="76"/>
  <c r="BT7" i="76"/>
  <c r="AY7" i="76"/>
  <c r="AY8" i="76"/>
  <c r="AN8" i="76"/>
  <c r="AF8" i="72"/>
  <c r="AG9" i="72"/>
  <c r="AN10" i="76"/>
  <c r="AH7" i="72"/>
  <c r="AG8" i="72"/>
  <c r="AF7" i="72"/>
  <c r="BL6" i="76"/>
  <c r="AN6" i="76"/>
  <c r="AH6" i="72"/>
  <c r="CC6" i="76"/>
  <c r="AY11" i="76"/>
  <c r="P52" i="69"/>
  <c r="P104" i="69"/>
  <c r="P8" i="69"/>
  <c r="P7" i="69"/>
  <c r="AN11" i="76"/>
  <c r="P54" i="69"/>
  <c r="P35" i="69"/>
  <c r="P76" i="69"/>
  <c r="P12" i="69"/>
  <c r="AY17" i="76"/>
  <c r="P37" i="69"/>
  <c r="P30" i="69"/>
  <c r="P82" i="69"/>
  <c r="P9" i="69"/>
  <c r="P53" i="69"/>
  <c r="P103" i="69"/>
  <c r="AN17" i="76"/>
  <c r="S34" i="69"/>
  <c r="Q57" i="69"/>
  <c r="Q15" i="69"/>
  <c r="Q37" i="69"/>
  <c r="Q55" i="69"/>
  <c r="Q34" i="69"/>
  <c r="Q75" i="69"/>
  <c r="AY20" i="76"/>
  <c r="AY10" i="76"/>
  <c r="U106" i="69"/>
  <c r="P99" i="69"/>
  <c r="P83" i="69"/>
  <c r="U56" i="69"/>
  <c r="U59" i="69"/>
  <c r="U32" i="69"/>
  <c r="U37" i="69"/>
  <c r="P36" i="69"/>
  <c r="P57" i="69"/>
  <c r="P56" i="69"/>
  <c r="P81" i="69"/>
  <c r="P107" i="69"/>
  <c r="U104" i="69"/>
  <c r="U7" i="69"/>
  <c r="U11" i="69"/>
  <c r="U8" i="69"/>
  <c r="U10" i="69"/>
  <c r="P10" i="69"/>
  <c r="L37" i="85"/>
  <c r="AN16" i="76"/>
  <c r="U105" i="69"/>
  <c r="U79" i="69"/>
  <c r="U82" i="69"/>
  <c r="P60" i="69"/>
  <c r="U53" i="69"/>
  <c r="U31" i="69"/>
  <c r="P29" i="69"/>
  <c r="P59" i="69"/>
  <c r="P78" i="69"/>
  <c r="P80" i="69"/>
  <c r="P105" i="69"/>
  <c r="T54" i="69"/>
  <c r="P6" i="69"/>
  <c r="U6" i="69"/>
  <c r="AN21" i="76"/>
  <c r="AY16" i="76"/>
  <c r="U103" i="69"/>
  <c r="P84" i="69"/>
  <c r="U80" i="69"/>
  <c r="P58" i="69"/>
  <c r="U54" i="69"/>
  <c r="P38" i="69"/>
  <c r="U36" i="69"/>
  <c r="U30" i="69"/>
  <c r="P31" i="69"/>
  <c r="P61" i="69"/>
  <c r="P79" i="69"/>
  <c r="P100" i="69"/>
  <c r="P101" i="69"/>
  <c r="U84" i="69"/>
  <c r="P14" i="69"/>
  <c r="P15" i="69"/>
  <c r="P33" i="69"/>
  <c r="P32" i="69"/>
  <c r="P75" i="69"/>
  <c r="P77" i="69"/>
  <c r="P98" i="69"/>
  <c r="P102" i="69"/>
  <c r="P34" i="69"/>
  <c r="K27" i="85"/>
  <c r="AY9" i="76"/>
  <c r="AN9" i="76"/>
  <c r="V15" i="72"/>
  <c r="AN15" i="76"/>
  <c r="AY15" i="76"/>
  <c r="N4" i="85"/>
  <c r="N13" i="85" s="1"/>
  <c r="N37" i="85"/>
  <c r="AY19" i="76"/>
  <c r="T105" i="69"/>
  <c r="T53" i="69"/>
  <c r="T58" i="69"/>
  <c r="T31" i="69"/>
  <c r="T76" i="69"/>
  <c r="T81" i="69"/>
  <c r="T84" i="69"/>
  <c r="T13" i="69"/>
  <c r="T7" i="69"/>
  <c r="T10" i="69"/>
  <c r="T107" i="69"/>
  <c r="T30" i="69"/>
  <c r="T57" i="69"/>
  <c r="T9" i="69"/>
  <c r="T36" i="69"/>
  <c r="T82" i="69"/>
  <c r="T83" i="69"/>
  <c r="T14" i="69"/>
  <c r="T103" i="69"/>
  <c r="T29" i="69"/>
  <c r="T60" i="69"/>
  <c r="T32" i="69"/>
  <c r="T80" i="69"/>
  <c r="T8" i="69"/>
  <c r="T104" i="69"/>
  <c r="T101" i="69"/>
  <c r="T61" i="69"/>
  <c r="T38" i="69"/>
  <c r="T12" i="69"/>
  <c r="T37" i="69"/>
  <c r="T75" i="69"/>
  <c r="T98" i="69"/>
  <c r="T11" i="69"/>
  <c r="T100" i="69"/>
  <c r="T59" i="69"/>
  <c r="T56" i="69"/>
  <c r="T52" i="69"/>
  <c r="T6" i="69"/>
  <c r="T15" i="69"/>
  <c r="T34" i="69"/>
  <c r="T78" i="69"/>
  <c r="T79" i="69"/>
  <c r="T77" i="69"/>
  <c r="T102" i="69"/>
  <c r="T33" i="69"/>
  <c r="S83" i="69"/>
  <c r="S6" i="69"/>
  <c r="K29" i="85"/>
  <c r="S107" i="69"/>
  <c r="S55" i="69"/>
  <c r="S38" i="69"/>
  <c r="S52" i="69"/>
  <c r="K24" i="85"/>
  <c r="M37" i="85"/>
  <c r="M48" i="85" s="1"/>
  <c r="S56" i="69"/>
  <c r="S11" i="69"/>
  <c r="K21" i="85"/>
  <c r="S75" i="69"/>
  <c r="S13" i="69"/>
  <c r="K18" i="85"/>
  <c r="S99" i="69"/>
  <c r="K15" i="85"/>
  <c r="N38" i="76"/>
  <c r="M15" i="85"/>
  <c r="M21" i="85"/>
  <c r="M27" i="85"/>
  <c r="M16" i="85"/>
  <c r="M22" i="85"/>
  <c r="M28" i="85"/>
  <c r="M30" i="85"/>
  <c r="M17" i="85"/>
  <c r="M23" i="85"/>
  <c r="M29" i="85"/>
  <c r="M13" i="85"/>
  <c r="M18" i="85"/>
  <c r="M24" i="85"/>
  <c r="M19" i="85"/>
  <c r="M25" i="85"/>
  <c r="M12" i="85"/>
  <c r="M14" i="85"/>
  <c r="M20" i="85"/>
  <c r="M26" i="85"/>
  <c r="K26" i="85"/>
  <c r="K20" i="85"/>
  <c r="K14" i="85"/>
  <c r="K25" i="85"/>
  <c r="K19" i="85"/>
  <c r="K13" i="85"/>
  <c r="K30" i="85"/>
  <c r="K23" i="85"/>
  <c r="K17" i="85"/>
  <c r="K37" i="85"/>
  <c r="K43" i="85" s="1"/>
  <c r="K28" i="85"/>
  <c r="K22" i="85"/>
  <c r="K16" i="85"/>
  <c r="N34" i="76"/>
  <c r="N36" i="76"/>
  <c r="N39" i="76"/>
  <c r="N35" i="76"/>
  <c r="N37" i="76"/>
  <c r="U26" i="76"/>
  <c r="U8" i="76"/>
  <c r="U13" i="76"/>
  <c r="U17" i="76"/>
  <c r="U12" i="76"/>
  <c r="U9" i="76"/>
  <c r="U14" i="76"/>
  <c r="U22" i="76"/>
  <c r="U16" i="76"/>
  <c r="U25" i="76"/>
  <c r="U11" i="76"/>
  <c r="U20" i="76"/>
  <c r="U18" i="76"/>
  <c r="U10" i="76"/>
  <c r="U15" i="76"/>
  <c r="U24" i="76"/>
  <c r="U23" i="76"/>
  <c r="U21" i="76"/>
  <c r="U19" i="76"/>
  <c r="Q105" i="69"/>
  <c r="Q59" i="69"/>
  <c r="S30" i="69"/>
  <c r="S104" i="69"/>
  <c r="Q101" i="69"/>
  <c r="Q81" i="69"/>
  <c r="Q36" i="69"/>
  <c r="Q54" i="69"/>
  <c r="Q56" i="69"/>
  <c r="Q11" i="69"/>
  <c r="Q32" i="69"/>
  <c r="Q107" i="69"/>
  <c r="Q104" i="69"/>
  <c r="Q61" i="69"/>
  <c r="Q38" i="69"/>
  <c r="Q7" i="69"/>
  <c r="Q33" i="69"/>
  <c r="Q76" i="69"/>
  <c r="Q82" i="69"/>
  <c r="Q99" i="69"/>
  <c r="Q102" i="69"/>
  <c r="Q52" i="69"/>
  <c r="Q14" i="69"/>
  <c r="Q10" i="69"/>
  <c r="Q35" i="69"/>
  <c r="Q78" i="69"/>
  <c r="Q84" i="69"/>
  <c r="Q103" i="69"/>
  <c r="Q6" i="69"/>
  <c r="Q60" i="69"/>
  <c r="Q53" i="69"/>
  <c r="Q13" i="69"/>
  <c r="Q31" i="69"/>
  <c r="Q83" i="69"/>
  <c r="Q80" i="69"/>
  <c r="Q98" i="69"/>
  <c r="Q106" i="69"/>
  <c r="Q77" i="69"/>
  <c r="Q30" i="69"/>
  <c r="Q29" i="69"/>
  <c r="Q58" i="69"/>
  <c r="Q8" i="69"/>
  <c r="Q100" i="69"/>
  <c r="Q12" i="69"/>
  <c r="Q9" i="69"/>
  <c r="S8" i="69"/>
  <c r="S100" i="69"/>
  <c r="S82" i="69"/>
  <c r="S60" i="69"/>
  <c r="S31" i="69"/>
  <c r="S29" i="69"/>
  <c r="S84" i="69"/>
  <c r="S98" i="69"/>
  <c r="S105" i="69"/>
  <c r="S10" i="69"/>
  <c r="S102" i="69"/>
  <c r="S77" i="69"/>
  <c r="S58" i="69"/>
  <c r="S36" i="69"/>
  <c r="S12" i="69"/>
  <c r="S33" i="69"/>
  <c r="S37" i="69"/>
  <c r="S59" i="69"/>
  <c r="S106" i="69"/>
  <c r="S7" i="69"/>
  <c r="S14" i="69"/>
  <c r="S101" i="69"/>
  <c r="S78" i="69"/>
  <c r="S54" i="69"/>
  <c r="S35" i="69"/>
  <c r="S53" i="69"/>
  <c r="S61" i="69"/>
  <c r="S103" i="69"/>
  <c r="S81" i="69"/>
  <c r="S79" i="69"/>
  <c r="S76" i="69"/>
  <c r="S32" i="69"/>
  <c r="S9" i="69"/>
  <c r="S15" i="69"/>
  <c r="S57" i="69"/>
  <c r="DH33" i="69"/>
  <c r="DI33" i="69" s="1"/>
  <c r="DH30" i="69"/>
  <c r="DI30" i="69" s="1"/>
  <c r="DH29" i="69"/>
  <c r="DI29" i="69" s="1"/>
  <c r="DH35" i="69"/>
  <c r="DI35" i="69" s="1"/>
  <c r="DH32" i="69"/>
  <c r="DI32" i="69" s="1"/>
  <c r="DH27" i="69"/>
  <c r="DI27" i="69" s="1"/>
  <c r="DH28" i="69"/>
  <c r="DI28" i="69" s="1"/>
  <c r="DH34" i="69"/>
  <c r="DI34" i="69" s="1"/>
  <c r="DH31" i="69"/>
  <c r="DI31" i="69" s="1"/>
  <c r="DH26" i="69"/>
  <c r="DI26" i="69" s="1"/>
  <c r="L11" i="85"/>
  <c r="L12" i="85"/>
  <c r="L27" i="85"/>
  <c r="L10" i="85"/>
  <c r="L13" i="85"/>
  <c r="L15" i="85"/>
  <c r="L17" i="85"/>
  <c r="L19" i="85"/>
  <c r="L21" i="85"/>
  <c r="L23" i="85"/>
  <c r="L25" i="85"/>
  <c r="L30" i="85"/>
  <c r="L29" i="85"/>
  <c r="L14" i="85"/>
  <c r="L16" i="85"/>
  <c r="L18" i="85"/>
  <c r="L20" i="85"/>
  <c r="L22" i="85"/>
  <c r="L24" i="85"/>
  <c r="L26" i="85"/>
  <c r="L28" i="85"/>
  <c r="O4" i="85"/>
  <c r="O37" i="85"/>
  <c r="K12" i="85"/>
  <c r="K11" i="85"/>
  <c r="M11" i="85"/>
  <c r="M10" i="85"/>
  <c r="BS9" i="76" l="1"/>
  <c r="BT9" i="76"/>
  <c r="BS19" i="76"/>
  <c r="BT19" i="76"/>
  <c r="AX25" i="73"/>
  <c r="BC25" i="73" s="1"/>
  <c r="BH25" i="73" s="1"/>
  <c r="AX17" i="73"/>
  <c r="BC17" i="73" s="1"/>
  <c r="AX26" i="73"/>
  <c r="BC26" i="73" s="1"/>
  <c r="BH26" i="73" s="1"/>
  <c r="AX20" i="73"/>
  <c r="BC20" i="73" s="1"/>
  <c r="AX6" i="73"/>
  <c r="BC6" i="73" s="1"/>
  <c r="BH6" i="73" s="1"/>
  <c r="AX31" i="73"/>
  <c r="BC31" i="73" s="1"/>
  <c r="BH31" i="73" s="1"/>
  <c r="AX10" i="73"/>
  <c r="BC10" i="73" s="1"/>
  <c r="AX27" i="73"/>
  <c r="BC27" i="73" s="1"/>
  <c r="BH27" i="73" s="1"/>
  <c r="AX32" i="73"/>
  <c r="BC32" i="73" s="1"/>
  <c r="BH32" i="73" s="1"/>
  <c r="AX24" i="73"/>
  <c r="BC24" i="73" s="1"/>
  <c r="BH24" i="73" s="1"/>
  <c r="AX23" i="73"/>
  <c r="BC23" i="73" s="1"/>
  <c r="BH23" i="73" s="1"/>
  <c r="AX19" i="73"/>
  <c r="BC19" i="73" s="1"/>
  <c r="AX29" i="73"/>
  <c r="BC29" i="73" s="1"/>
  <c r="BH29" i="73" s="1"/>
  <c r="AX9" i="73"/>
  <c r="BC9" i="73" s="1"/>
  <c r="BH9" i="73" s="1"/>
  <c r="AX7" i="73"/>
  <c r="BC7" i="73" s="1"/>
  <c r="AX14" i="73"/>
  <c r="BC14" i="73" s="1"/>
  <c r="BH17" i="73" s="1"/>
  <c r="AX28" i="73"/>
  <c r="BC28" i="73" s="1"/>
  <c r="BH28" i="73" s="1"/>
  <c r="AX16" i="73"/>
  <c r="BC16" i="73" s="1"/>
  <c r="AX8" i="73"/>
  <c r="BC8" i="73" s="1"/>
  <c r="BH8" i="73" s="1"/>
  <c r="AX30" i="73"/>
  <c r="BC30" i="73" s="1"/>
  <c r="BH30" i="73" s="1"/>
  <c r="AX18" i="73"/>
  <c r="BC18" i="73" s="1"/>
  <c r="AX21" i="73"/>
  <c r="BC21" i="73" s="1"/>
  <c r="AX12" i="73"/>
  <c r="BC12" i="73" s="1"/>
  <c r="AX22" i="73"/>
  <c r="BC22" i="73" s="1"/>
  <c r="BH22" i="73" s="1"/>
  <c r="AX11" i="73"/>
  <c r="BC11" i="73" s="1"/>
  <c r="AX34" i="73"/>
  <c r="BC34" i="73" s="1"/>
  <c r="BH34" i="73" s="1"/>
  <c r="AX33" i="73"/>
  <c r="BC33" i="73" s="1"/>
  <c r="BH33" i="73" s="1"/>
  <c r="AX15" i="73"/>
  <c r="BC15" i="73" s="1"/>
  <c r="AX13" i="73"/>
  <c r="BC13" i="73" s="1"/>
  <c r="BH13" i="73" s="1"/>
  <c r="Q16" i="72"/>
  <c r="Y16" i="72" s="1"/>
  <c r="AE6" i="73"/>
  <c r="E16" i="82"/>
  <c r="X13" i="83"/>
  <c r="X39" i="83" s="1"/>
  <c r="AY14" i="82"/>
  <c r="U38" i="76"/>
  <c r="O39" i="76"/>
  <c r="Q20" i="72"/>
  <c r="Y20" i="72" s="1"/>
  <c r="AR3" i="73"/>
  <c r="AI4" i="73"/>
  <c r="AI5" i="73"/>
  <c r="Y40" i="83"/>
  <c r="AF6" i="73"/>
  <c r="AP3" i="73"/>
  <c r="BT16" i="76"/>
  <c r="AR4" i="73"/>
  <c r="AR5" i="73"/>
  <c r="BQ17" i="76"/>
  <c r="V17" i="72" s="1"/>
  <c r="AQ3" i="73"/>
  <c r="Y38" i="83"/>
  <c r="AK5" i="73"/>
  <c r="O70" i="85"/>
  <c r="N96" i="85"/>
  <c r="N80" i="85"/>
  <c r="N87" i="85"/>
  <c r="N92" i="85"/>
  <c r="N82" i="85"/>
  <c r="N93" i="85"/>
  <c r="N83" i="85"/>
  <c r="N77" i="85"/>
  <c r="N90" i="85"/>
  <c r="N89" i="85"/>
  <c r="N85" i="85"/>
  <c r="N86" i="85"/>
  <c r="N76" i="85"/>
  <c r="N84" i="85"/>
  <c r="N91" i="85"/>
  <c r="N81" i="85"/>
  <c r="N95" i="85"/>
  <c r="N94" i="85"/>
  <c r="N79" i="85"/>
  <c r="N88" i="85"/>
  <c r="N78" i="85"/>
  <c r="AL5" i="73"/>
  <c r="AL4" i="73"/>
  <c r="AP2" i="73"/>
  <c r="Y39" i="83"/>
  <c r="AF20" i="72"/>
  <c r="AD21" i="72"/>
  <c r="AG20" i="72"/>
  <c r="AE20" i="72"/>
  <c r="AG21" i="72"/>
  <c r="AE19" i="72"/>
  <c r="AF21" i="72"/>
  <c r="AH21" i="72"/>
  <c r="AE21" i="72"/>
  <c r="AH20" i="72"/>
  <c r="AG19" i="72"/>
  <c r="AH19" i="72"/>
  <c r="AD19" i="72"/>
  <c r="AD20" i="72"/>
  <c r="AF19" i="72"/>
  <c r="AG10" i="72"/>
  <c r="AE10" i="72"/>
  <c r="AF12" i="72"/>
  <c r="AF10" i="72"/>
  <c r="AH14" i="72"/>
  <c r="AF11" i="72"/>
  <c r="AH11" i="72"/>
  <c r="AE15" i="72"/>
  <c r="AG15" i="72"/>
  <c r="AE11" i="72"/>
  <c r="AE14" i="72"/>
  <c r="AE12" i="72"/>
  <c r="AF14" i="72"/>
  <c r="AD12" i="72"/>
  <c r="AG12" i="72"/>
  <c r="AD15" i="72"/>
  <c r="AH15" i="72"/>
  <c r="AG14" i="72"/>
  <c r="AD10" i="72"/>
  <c r="AG13" i="72"/>
  <c r="AH12" i="72"/>
  <c r="AD13" i="72"/>
  <c r="AF13" i="72"/>
  <c r="AF15" i="72"/>
  <c r="AG11" i="72"/>
  <c r="AD11" i="72"/>
  <c r="AH13" i="72"/>
  <c r="AH10" i="72"/>
  <c r="AD14" i="72"/>
  <c r="AE13" i="72"/>
  <c r="AF22" i="72"/>
  <c r="AG24" i="72"/>
  <c r="AD24" i="72"/>
  <c r="AE22" i="72"/>
  <c r="AG22" i="72"/>
  <c r="AH22" i="72"/>
  <c r="AD22" i="72"/>
  <c r="AD23" i="72"/>
  <c r="AF24" i="72"/>
  <c r="AG23" i="72"/>
  <c r="AH23" i="72"/>
  <c r="AF23" i="72"/>
  <c r="AE23" i="72"/>
  <c r="AE24" i="72"/>
  <c r="AF18" i="72"/>
  <c r="AD18" i="72"/>
  <c r="AG16" i="72"/>
  <c r="AE16" i="72"/>
  <c r="AF17" i="72"/>
  <c r="AD17" i="72"/>
  <c r="AH16" i="72"/>
  <c r="AG18" i="72"/>
  <c r="AE17" i="72"/>
  <c r="AE18" i="72"/>
  <c r="AH17" i="72"/>
  <c r="AF16" i="72"/>
  <c r="AG17" i="72"/>
  <c r="AH18" i="72"/>
  <c r="AD16" i="72"/>
  <c r="AH32" i="72"/>
  <c r="AH30" i="72"/>
  <c r="AD33" i="72"/>
  <c r="AF31" i="72"/>
  <c r="AF33" i="72"/>
  <c r="AG31" i="72"/>
  <c r="AG32" i="72"/>
  <c r="AF32" i="72"/>
  <c r="AD32" i="72"/>
  <c r="AE31" i="72"/>
  <c r="AH31" i="72"/>
  <c r="AE32" i="72"/>
  <c r="AE33" i="72"/>
  <c r="AG33" i="72"/>
  <c r="AD31" i="72"/>
  <c r="AD27" i="72"/>
  <c r="AE28" i="72"/>
  <c r="AH26" i="72"/>
  <c r="AD25" i="72"/>
  <c r="AH25" i="72"/>
  <c r="AF25" i="72"/>
  <c r="AD28" i="72"/>
  <c r="AD26" i="72"/>
  <c r="AH27" i="72"/>
  <c r="AF29" i="72"/>
  <c r="AF26" i="72"/>
  <c r="AE30" i="72"/>
  <c r="AD30" i="72"/>
  <c r="AG30" i="72"/>
  <c r="AG29" i="72"/>
  <c r="AF28" i="72"/>
  <c r="AE26" i="72"/>
  <c r="AG26" i="72"/>
  <c r="AD29" i="72"/>
  <c r="AH28" i="72"/>
  <c r="AE27" i="72"/>
  <c r="AG28" i="72"/>
  <c r="AG25" i="72"/>
  <c r="AE25" i="72"/>
  <c r="AG27" i="72"/>
  <c r="AF27" i="72"/>
  <c r="AH24" i="72"/>
  <c r="AF30" i="72"/>
  <c r="AH29" i="72"/>
  <c r="AE29" i="72"/>
  <c r="AQ136" i="81"/>
  <c r="AH132" i="81"/>
  <c r="AN132" i="81"/>
  <c r="AQ60" i="81"/>
  <c r="AE57" i="81"/>
  <c r="AE59" i="81"/>
  <c r="AE61" i="81"/>
  <c r="AR112" i="81"/>
  <c r="AE55" i="81"/>
  <c r="AK56" i="81"/>
  <c r="AG47" i="81"/>
  <c r="AE49" i="81"/>
  <c r="AE56" i="81"/>
  <c r="AK55" i="81"/>
  <c r="AL45" i="81"/>
  <c r="AG48" i="81"/>
  <c r="AQ62" i="81"/>
  <c r="AF110" i="81"/>
  <c r="AK49" i="81"/>
  <c r="AK62" i="81"/>
  <c r="AQ58" i="81"/>
  <c r="AQ57" i="81"/>
  <c r="AQ54" i="81"/>
  <c r="AK60" i="81"/>
  <c r="AH140" i="81"/>
  <c r="AK57" i="81"/>
  <c r="AM47" i="81"/>
  <c r="BH11" i="73"/>
  <c r="BH20" i="73"/>
  <c r="AE58" i="81"/>
  <c r="AK58" i="81"/>
  <c r="AK132" i="81"/>
  <c r="AQ133" i="81"/>
  <c r="AG136" i="81"/>
  <c r="AS47" i="81"/>
  <c r="AE60" i="81"/>
  <c r="AP134" i="81"/>
  <c r="AQ59" i="81"/>
  <c r="AL109" i="81"/>
  <c r="AG133" i="81"/>
  <c r="BH12" i="73"/>
  <c r="AO100" i="81"/>
  <c r="AE62" i="81"/>
  <c r="AK154" i="81"/>
  <c r="AK61" i="81"/>
  <c r="AP135" i="81"/>
  <c r="AQ56" i="81"/>
  <c r="AQ61" i="81"/>
  <c r="AQ49" i="81"/>
  <c r="AM128" i="81"/>
  <c r="AS132" i="81"/>
  <c r="AS46" i="81"/>
  <c r="AN134" i="81"/>
  <c r="AK59" i="81"/>
  <c r="AQ55" i="81"/>
  <c r="AY17" i="82"/>
  <c r="AE134" i="81"/>
  <c r="AE137" i="81"/>
  <c r="AQ4" i="73"/>
  <c r="AQ5" i="73"/>
  <c r="AO2" i="73"/>
  <c r="AO4" i="73"/>
  <c r="AO5" i="73"/>
  <c r="AO3" i="73"/>
  <c r="AW26" i="73"/>
  <c r="BB26" i="73" s="1"/>
  <c r="AW33" i="73"/>
  <c r="BB33" i="73" s="1"/>
  <c r="AW14" i="73"/>
  <c r="BB14" i="73" s="1"/>
  <c r="AW15" i="73"/>
  <c r="BB15" i="73" s="1"/>
  <c r="AW34" i="73"/>
  <c r="BB34" i="73" s="1"/>
  <c r="BG34" i="73" s="1"/>
  <c r="AW11" i="73"/>
  <c r="BB11" i="73" s="1"/>
  <c r="AW32" i="73"/>
  <c r="BB32" i="73" s="1"/>
  <c r="AW24" i="73"/>
  <c r="BB24" i="73" s="1"/>
  <c r="AW13" i="73"/>
  <c r="BB13" i="73" s="1"/>
  <c r="AW31" i="73"/>
  <c r="BB31" i="73" s="1"/>
  <c r="AW9" i="73"/>
  <c r="BB9" i="73" s="1"/>
  <c r="BG9" i="73" s="1"/>
  <c r="AW16" i="73"/>
  <c r="BB16" i="73" s="1"/>
  <c r="AW30" i="73"/>
  <c r="BB30" i="73" s="1"/>
  <c r="AW12" i="73"/>
  <c r="BB12" i="73" s="1"/>
  <c r="AW8" i="73"/>
  <c r="BB8" i="73" s="1"/>
  <c r="AW18" i="73"/>
  <c r="BB18" i="73" s="1"/>
  <c r="AW19" i="73"/>
  <c r="BB19" i="73" s="1"/>
  <c r="AW6" i="73"/>
  <c r="BB6" i="73" s="1"/>
  <c r="AW17" i="73"/>
  <c r="BB17" i="73" s="1"/>
  <c r="BG17" i="73" s="1"/>
  <c r="AW10" i="73"/>
  <c r="BB10" i="73" s="1"/>
  <c r="AW23" i="73"/>
  <c r="BB23" i="73" s="1"/>
  <c r="AW7" i="73"/>
  <c r="BB7" i="73" s="1"/>
  <c r="BG7" i="73" s="1"/>
  <c r="AW22" i="73"/>
  <c r="BB22" i="73" s="1"/>
  <c r="AW21" i="73"/>
  <c r="BB21" i="73" s="1"/>
  <c r="AW27" i="73"/>
  <c r="BB27" i="73" s="1"/>
  <c r="AW20" i="73"/>
  <c r="BB20" i="73" s="1"/>
  <c r="AW25" i="73"/>
  <c r="BB25" i="73" s="1"/>
  <c r="BG25" i="73" s="1"/>
  <c r="AW28" i="73"/>
  <c r="BB28" i="73" s="1"/>
  <c r="AW29" i="73"/>
  <c r="BB29" i="73" s="1"/>
  <c r="E19" i="82"/>
  <c r="X16" i="83"/>
  <c r="T21" i="76"/>
  <c r="T16" i="76"/>
  <c r="T24" i="76"/>
  <c r="T25" i="76"/>
  <c r="T8" i="76"/>
  <c r="T11" i="76"/>
  <c r="T14" i="76"/>
  <c r="T15" i="76"/>
  <c r="T19" i="76"/>
  <c r="K33" i="76"/>
  <c r="T20" i="76"/>
  <c r="T23" i="76"/>
  <c r="T13" i="76"/>
  <c r="T26" i="76"/>
  <c r="T12" i="76"/>
  <c r="T17" i="76"/>
  <c r="T9" i="76"/>
  <c r="T18" i="76"/>
  <c r="T22" i="76"/>
  <c r="T7" i="76"/>
  <c r="T10" i="76"/>
  <c r="N119" i="85"/>
  <c r="N109" i="85"/>
  <c r="N114" i="85"/>
  <c r="O103" i="85"/>
  <c r="N127" i="85"/>
  <c r="N126" i="85"/>
  <c r="N125" i="85"/>
  <c r="N118" i="85"/>
  <c r="N110" i="85"/>
  <c r="N111" i="85"/>
  <c r="N129" i="85"/>
  <c r="N121" i="85"/>
  <c r="N123" i="85"/>
  <c r="N113" i="85"/>
  <c r="N115" i="85"/>
  <c r="N122" i="85"/>
  <c r="N112" i="85"/>
  <c r="N124" i="85"/>
  <c r="N116" i="85"/>
  <c r="N128" i="85"/>
  <c r="N120" i="85"/>
  <c r="N117" i="85"/>
  <c r="AJ51" i="81"/>
  <c r="AJ59" i="81"/>
  <c r="AJ67" i="81"/>
  <c r="AJ75" i="81"/>
  <c r="AJ83" i="81"/>
  <c r="AJ102" i="81"/>
  <c r="AJ104" i="81"/>
  <c r="AJ118" i="81"/>
  <c r="AJ126" i="81"/>
  <c r="AJ47" i="81"/>
  <c r="AJ54" i="81"/>
  <c r="AJ62" i="81"/>
  <c r="AJ70" i="81"/>
  <c r="AJ78" i="81"/>
  <c r="AJ86" i="81"/>
  <c r="AJ91" i="81"/>
  <c r="AJ113" i="81"/>
  <c r="AJ121" i="81"/>
  <c r="AJ129" i="81"/>
  <c r="AJ98" i="81"/>
  <c r="AJ141" i="81"/>
  <c r="AJ111" i="81"/>
  <c r="AJ55" i="81"/>
  <c r="AJ63" i="81"/>
  <c r="AJ71" i="81"/>
  <c r="AJ79" i="81"/>
  <c r="AJ87" i="81"/>
  <c r="AJ97" i="81"/>
  <c r="AJ114" i="81"/>
  <c r="AJ122" i="81"/>
  <c r="AJ130" i="81"/>
  <c r="AJ101" i="81"/>
  <c r="AJ49" i="81"/>
  <c r="AJ61" i="81"/>
  <c r="AJ74" i="81"/>
  <c r="AJ88" i="81"/>
  <c r="AJ109" i="81"/>
  <c r="AJ124" i="81"/>
  <c r="AJ95" i="81"/>
  <c r="AJ138" i="81"/>
  <c r="AJ106" i="81"/>
  <c r="AJ164" i="81"/>
  <c r="AJ160" i="81"/>
  <c r="AJ156" i="81"/>
  <c r="AJ152" i="81"/>
  <c r="AJ148" i="81"/>
  <c r="AJ144" i="81"/>
  <c r="AJ53" i="81"/>
  <c r="AJ66" i="81"/>
  <c r="AJ80" i="81"/>
  <c r="AJ107" i="81"/>
  <c r="AJ116" i="81"/>
  <c r="AJ128" i="81"/>
  <c r="AJ6" i="81"/>
  <c r="AJ14" i="81"/>
  <c r="AJ56" i="81"/>
  <c r="AJ68" i="81"/>
  <c r="AJ81" i="81"/>
  <c r="AJ110" i="81"/>
  <c r="AJ117" i="81"/>
  <c r="AJ131" i="81"/>
  <c r="AJ135" i="81"/>
  <c r="AJ162" i="81"/>
  <c r="AJ158" i="81"/>
  <c r="AJ154" i="81"/>
  <c r="AJ150" i="81"/>
  <c r="AJ146" i="81"/>
  <c r="AJ142" i="81"/>
  <c r="AJ7" i="81"/>
  <c r="AJ15" i="81"/>
  <c r="AJ48" i="81"/>
  <c r="AJ60" i="81"/>
  <c r="AJ73" i="81"/>
  <c r="AJ85" i="81"/>
  <c r="AJ92" i="81"/>
  <c r="AJ123" i="81"/>
  <c r="AJ89" i="81"/>
  <c r="AJ105" i="81"/>
  <c r="AJ10" i="81"/>
  <c r="AJ18" i="81"/>
  <c r="AJ50" i="81"/>
  <c r="AJ76" i="81"/>
  <c r="AJ112" i="81"/>
  <c r="AJ16" i="81"/>
  <c r="AJ25" i="81"/>
  <c r="AJ33" i="81"/>
  <c r="AJ41" i="81"/>
  <c r="AJ52" i="81"/>
  <c r="AJ77" i="81"/>
  <c r="AJ115" i="81"/>
  <c r="AJ99" i="81"/>
  <c r="AJ159" i="81"/>
  <c r="AJ151" i="81"/>
  <c r="AJ143" i="81"/>
  <c r="AJ57" i="81"/>
  <c r="AJ82" i="81"/>
  <c r="AJ119" i="81"/>
  <c r="AJ58" i="81"/>
  <c r="AJ84" i="81"/>
  <c r="AJ120" i="81"/>
  <c r="AJ157" i="81"/>
  <c r="AJ149" i="81"/>
  <c r="AJ8" i="81"/>
  <c r="AJ20" i="81"/>
  <c r="AJ28" i="81"/>
  <c r="AJ36" i="81"/>
  <c r="AJ44" i="81"/>
  <c r="AJ64" i="81"/>
  <c r="AJ46" i="81"/>
  <c r="AJ125" i="81"/>
  <c r="AJ94" i="81"/>
  <c r="AJ139" i="81"/>
  <c r="AJ9" i="81"/>
  <c r="AJ21" i="81"/>
  <c r="AJ29" i="81"/>
  <c r="AJ37" i="81"/>
  <c r="AJ45" i="81"/>
  <c r="AJ65" i="81"/>
  <c r="AJ90" i="81"/>
  <c r="AJ127" i="81"/>
  <c r="AJ163" i="81"/>
  <c r="AJ155" i="81"/>
  <c r="AJ147" i="81"/>
  <c r="AJ93" i="81"/>
  <c r="AJ11" i="81"/>
  <c r="AJ22" i="81"/>
  <c r="AJ30" i="81"/>
  <c r="AJ38" i="81"/>
  <c r="AJ72" i="81"/>
  <c r="AJ103" i="81"/>
  <c r="AJ133" i="81"/>
  <c r="AJ161" i="81"/>
  <c r="AJ153" i="81"/>
  <c r="AJ145" i="81"/>
  <c r="AJ13" i="81"/>
  <c r="AJ24" i="81"/>
  <c r="AJ32" i="81"/>
  <c r="AJ40" i="81"/>
  <c r="AJ100" i="81"/>
  <c r="AJ23" i="81"/>
  <c r="AJ43" i="81"/>
  <c r="AJ132" i="81"/>
  <c r="AJ26" i="81"/>
  <c r="AJ27" i="81"/>
  <c r="AJ31" i="81"/>
  <c r="AJ34" i="81"/>
  <c r="AJ12" i="81"/>
  <c r="AJ35" i="81"/>
  <c r="AJ69" i="81"/>
  <c r="AJ19" i="81"/>
  <c r="AJ42" i="81"/>
  <c r="AJ136" i="81"/>
  <c r="AJ39" i="81"/>
  <c r="AJ17" i="81"/>
  <c r="AJ108" i="81"/>
  <c r="AJ96" i="81"/>
  <c r="AJ137" i="81"/>
  <c r="AJ140" i="81"/>
  <c r="AJ134" i="81"/>
  <c r="AE154" i="81"/>
  <c r="AE160" i="81"/>
  <c r="AE148" i="81"/>
  <c r="AE91" i="81"/>
  <c r="AE96" i="81"/>
  <c r="AE161" i="81"/>
  <c r="AE146" i="81"/>
  <c r="AE94" i="81"/>
  <c r="AE107" i="81"/>
  <c r="AE151" i="81"/>
  <c r="AE95" i="81"/>
  <c r="AE110" i="81"/>
  <c r="AE149" i="81"/>
  <c r="AE153" i="81"/>
  <c r="AE108" i="81"/>
  <c r="AE144" i="81"/>
  <c r="AE89" i="81"/>
  <c r="AE106" i="81"/>
  <c r="AE142" i="81"/>
  <c r="AE163" i="81"/>
  <c r="AE90" i="81"/>
  <c r="AE97" i="81"/>
  <c r="AE158" i="81"/>
  <c r="AE105" i="81"/>
  <c r="AE145" i="81"/>
  <c r="AE139" i="81"/>
  <c r="AE155" i="81"/>
  <c r="AE140" i="81"/>
  <c r="AE150" i="81"/>
  <c r="AE164" i="81"/>
  <c r="AE88" i="81"/>
  <c r="AE152" i="81"/>
  <c r="AE92" i="81"/>
  <c r="AE159" i="81"/>
  <c r="AE93" i="81"/>
  <c r="AE156" i="81"/>
  <c r="AE162" i="81"/>
  <c r="AE143" i="81"/>
  <c r="AE111" i="81"/>
  <c r="AE52" i="81"/>
  <c r="AE99" i="81"/>
  <c r="AE136" i="81"/>
  <c r="AE157" i="81"/>
  <c r="AE104" i="81"/>
  <c r="AE51" i="81"/>
  <c r="AE54" i="81"/>
  <c r="AE147" i="81"/>
  <c r="AE53" i="81"/>
  <c r="AE100" i="81"/>
  <c r="AE50" i="81"/>
  <c r="AE16" i="81"/>
  <c r="AE28" i="81"/>
  <c r="AE21" i="81"/>
  <c r="AE35" i="81"/>
  <c r="AE71" i="81"/>
  <c r="AE63" i="81"/>
  <c r="AE68" i="81"/>
  <c r="AE117" i="81"/>
  <c r="AE122" i="81"/>
  <c r="AE116" i="81"/>
  <c r="AE41" i="81"/>
  <c r="AE120" i="81"/>
  <c r="AE25" i="81"/>
  <c r="AE18" i="81"/>
  <c r="AE7" i="81"/>
  <c r="AE23" i="81"/>
  <c r="AE66" i="81"/>
  <c r="AE78" i="81"/>
  <c r="AE65" i="81"/>
  <c r="AE72" i="81"/>
  <c r="AE67" i="81"/>
  <c r="AE133" i="81"/>
  <c r="AE121" i="81"/>
  <c r="AE46" i="81"/>
  <c r="AE129" i="81"/>
  <c r="AE31" i="81"/>
  <c r="AE20" i="81"/>
  <c r="AE9" i="81"/>
  <c r="AE30" i="81"/>
  <c r="AE48" i="81"/>
  <c r="AE37" i="81"/>
  <c r="AE74" i="81"/>
  <c r="AE76" i="81"/>
  <c r="AE112" i="81"/>
  <c r="AE115" i="81"/>
  <c r="AE132" i="81"/>
  <c r="AE102" i="81"/>
  <c r="AE131" i="81"/>
  <c r="AE6" i="81"/>
  <c r="AE22" i="81"/>
  <c r="AE11" i="81"/>
  <c r="AE40" i="81"/>
  <c r="AE70" i="81"/>
  <c r="AE38" i="81"/>
  <c r="AE82" i="81"/>
  <c r="AE84" i="81"/>
  <c r="AE114" i="81"/>
  <c r="AE127" i="81"/>
  <c r="AE75" i="81"/>
  <c r="AE125" i="81"/>
  <c r="AE8" i="81"/>
  <c r="AE24" i="81"/>
  <c r="AE13" i="81"/>
  <c r="AE33" i="81"/>
  <c r="AE36" i="81"/>
  <c r="AE47" i="81"/>
  <c r="AE85" i="81"/>
  <c r="AE87" i="81"/>
  <c r="AE83" i="81"/>
  <c r="AE135" i="81"/>
  <c r="AE128" i="81"/>
  <c r="AE79" i="81"/>
  <c r="AE10" i="81"/>
  <c r="AE32" i="81"/>
  <c r="AE15" i="81"/>
  <c r="AE42" i="81"/>
  <c r="AE73" i="81"/>
  <c r="AE77" i="81"/>
  <c r="AE103" i="81"/>
  <c r="AE39" i="81"/>
  <c r="AE113" i="81"/>
  <c r="AE98" i="81"/>
  <c r="AE86" i="81"/>
  <c r="AE141" i="81"/>
  <c r="AE12" i="81"/>
  <c r="AE26" i="81"/>
  <c r="AE17" i="81"/>
  <c r="AE64" i="81"/>
  <c r="AE81" i="81"/>
  <c r="AE109" i="81"/>
  <c r="AE34" i="81"/>
  <c r="AE43" i="81"/>
  <c r="AE80" i="81"/>
  <c r="AE119" i="81"/>
  <c r="AE123" i="81"/>
  <c r="AE126" i="81"/>
  <c r="AE14" i="81"/>
  <c r="AE29" i="81"/>
  <c r="AE19" i="81"/>
  <c r="AE69" i="81"/>
  <c r="AE45" i="81"/>
  <c r="AE27" i="81"/>
  <c r="AE44" i="81"/>
  <c r="AE101" i="81"/>
  <c r="AE118" i="81"/>
  <c r="AE124" i="81"/>
  <c r="AE130" i="81"/>
  <c r="AE138" i="81"/>
  <c r="AO102" i="81"/>
  <c r="AO97" i="81"/>
  <c r="AO41" i="81"/>
  <c r="AO92" i="81"/>
  <c r="AO7" i="81"/>
  <c r="AO15" i="81"/>
  <c r="AO24" i="81"/>
  <c r="AO93" i="81"/>
  <c r="AO10" i="81"/>
  <c r="AO18" i="81"/>
  <c r="AO33" i="81"/>
  <c r="AO51" i="81"/>
  <c r="AO59" i="81"/>
  <c r="AO67" i="81"/>
  <c r="AO75" i="81"/>
  <c r="AO25" i="81"/>
  <c r="AO35" i="81"/>
  <c r="AO87" i="81"/>
  <c r="AO112" i="81"/>
  <c r="AO120" i="81"/>
  <c r="AO128" i="81"/>
  <c r="AO136" i="81"/>
  <c r="AO101" i="81"/>
  <c r="AO11" i="81"/>
  <c r="AO19" i="81"/>
  <c r="AO36" i="81"/>
  <c r="AO52" i="81"/>
  <c r="AO60" i="81"/>
  <c r="AO68" i="81"/>
  <c r="AO76" i="81"/>
  <c r="AO28" i="81"/>
  <c r="AO44" i="81"/>
  <c r="AO89" i="81"/>
  <c r="AO113" i="81"/>
  <c r="AO121" i="81"/>
  <c r="AO129" i="81"/>
  <c r="AO137" i="81"/>
  <c r="AO108" i="81"/>
  <c r="AO161" i="81"/>
  <c r="AO157" i="81"/>
  <c r="AO153" i="81"/>
  <c r="AO149" i="81"/>
  <c r="AO145" i="81"/>
  <c r="AO6" i="81"/>
  <c r="AO14" i="81"/>
  <c r="AO22" i="81"/>
  <c r="AO45" i="81"/>
  <c r="AO55" i="81"/>
  <c r="AO63" i="81"/>
  <c r="AO71" i="81"/>
  <c r="AO79" i="81"/>
  <c r="AO37" i="81"/>
  <c r="AO29" i="81"/>
  <c r="AO90" i="81"/>
  <c r="AO116" i="81"/>
  <c r="AO124" i="81"/>
  <c r="AO132" i="81"/>
  <c r="AO140" i="81"/>
  <c r="AO96" i="81"/>
  <c r="AO23" i="81"/>
  <c r="AO16" i="81"/>
  <c r="AO48" i="81"/>
  <c r="AO61" i="81"/>
  <c r="AO73" i="81"/>
  <c r="AO34" i="81"/>
  <c r="AO85" i="81"/>
  <c r="AO117" i="81"/>
  <c r="AO130" i="81"/>
  <c r="AO32" i="81"/>
  <c r="AO148" i="81"/>
  <c r="AO142" i="81"/>
  <c r="AO17" i="81"/>
  <c r="AO49" i="81"/>
  <c r="AO62" i="81"/>
  <c r="AO74" i="81"/>
  <c r="AO40" i="81"/>
  <c r="AO105" i="81"/>
  <c r="AO118" i="81"/>
  <c r="AO131" i="81"/>
  <c r="AO91" i="81"/>
  <c r="AO160" i="81"/>
  <c r="AO154" i="81"/>
  <c r="AO147" i="81"/>
  <c r="AO20" i="81"/>
  <c r="AO50" i="81"/>
  <c r="AO64" i="81"/>
  <c r="AO77" i="81"/>
  <c r="AO43" i="81"/>
  <c r="AO109" i="81"/>
  <c r="AO119" i="81"/>
  <c r="AO133" i="81"/>
  <c r="AO111" i="81"/>
  <c r="AO159" i="81"/>
  <c r="AO21" i="81"/>
  <c r="AO53" i="81"/>
  <c r="AO65" i="81"/>
  <c r="AO78" i="81"/>
  <c r="AO26" i="81"/>
  <c r="AO95" i="81"/>
  <c r="AO122" i="81"/>
  <c r="AO134" i="81"/>
  <c r="AO94" i="81"/>
  <c r="AO152" i="81"/>
  <c r="AO146" i="81"/>
  <c r="AO8" i="81"/>
  <c r="AO27" i="81"/>
  <c r="AO54" i="81"/>
  <c r="AO66" i="81"/>
  <c r="AO80" i="81"/>
  <c r="AO83" i="81"/>
  <c r="AO98" i="81"/>
  <c r="AO123" i="81"/>
  <c r="AO135" i="81"/>
  <c r="AO99" i="81"/>
  <c r="AO164" i="81"/>
  <c r="AO158" i="81"/>
  <c r="AO151" i="81"/>
  <c r="AO107" i="81"/>
  <c r="AO9" i="81"/>
  <c r="AO30" i="81"/>
  <c r="AO56" i="81"/>
  <c r="AO69" i="81"/>
  <c r="AO81" i="81"/>
  <c r="AO86" i="81"/>
  <c r="AO106" i="81"/>
  <c r="AO125" i="81"/>
  <c r="AO138" i="81"/>
  <c r="AO104" i="81"/>
  <c r="AO163" i="81"/>
  <c r="AO144" i="81"/>
  <c r="AO110" i="81"/>
  <c r="AO13" i="81"/>
  <c r="AO42" i="81"/>
  <c r="AO58" i="81"/>
  <c r="AO72" i="81"/>
  <c r="AO31" i="81"/>
  <c r="AO82" i="81"/>
  <c r="AO115" i="81"/>
  <c r="AO127" i="81"/>
  <c r="AO141" i="81"/>
  <c r="AO162" i="81"/>
  <c r="AO155" i="81"/>
  <c r="AO39" i="81"/>
  <c r="AO57" i="81"/>
  <c r="AO70" i="81"/>
  <c r="AO47" i="81"/>
  <c r="AO156" i="81"/>
  <c r="AO38" i="81"/>
  <c r="AO150" i="81"/>
  <c r="AO114" i="81"/>
  <c r="AO143" i="81"/>
  <c r="AO12" i="81"/>
  <c r="AO139" i="81"/>
  <c r="AO126" i="81"/>
  <c r="AO84" i="81"/>
  <c r="AO46" i="81"/>
  <c r="AO103" i="81"/>
  <c r="AO88" i="81"/>
  <c r="AF84" i="81"/>
  <c r="AF103" i="81"/>
  <c r="AF49" i="81"/>
  <c r="AF105" i="81"/>
  <c r="AF51" i="81"/>
  <c r="AF108" i="81"/>
  <c r="AF53" i="81"/>
  <c r="AF109" i="81"/>
  <c r="AF104" i="81"/>
  <c r="AF89" i="81"/>
  <c r="AF97" i="81"/>
  <c r="AF56" i="81"/>
  <c r="AF44" i="81"/>
  <c r="AF70" i="81"/>
  <c r="AF78" i="81"/>
  <c r="AF45" i="81"/>
  <c r="AF43" i="81"/>
  <c r="AF59" i="81"/>
  <c r="AF90" i="81"/>
  <c r="AF98" i="81"/>
  <c r="AF58" i="81"/>
  <c r="AF63" i="81"/>
  <c r="AF71" i="81"/>
  <c r="AF79" i="81"/>
  <c r="AF24" i="81"/>
  <c r="AF47" i="81"/>
  <c r="AF46" i="81"/>
  <c r="AF106" i="81"/>
  <c r="AF93" i="81"/>
  <c r="AF101" i="81"/>
  <c r="AF83" i="81"/>
  <c r="AF66" i="81"/>
  <c r="AF74" i="81"/>
  <c r="AF82" i="81"/>
  <c r="AF33" i="81"/>
  <c r="AF31" i="81"/>
  <c r="AF55" i="81"/>
  <c r="AF96" i="81"/>
  <c r="AF86" i="81"/>
  <c r="AF72" i="81"/>
  <c r="AF29" i="81"/>
  <c r="AF36" i="81"/>
  <c r="AF32" i="81"/>
  <c r="AF57" i="81"/>
  <c r="AF99" i="81"/>
  <c r="AF88" i="81"/>
  <c r="AF73" i="81"/>
  <c r="AF111" i="81"/>
  <c r="AF41" i="81"/>
  <c r="AF100" i="81"/>
  <c r="AF35" i="81"/>
  <c r="AF75" i="81"/>
  <c r="AF87" i="81"/>
  <c r="AF48" i="81"/>
  <c r="AF50" i="81"/>
  <c r="AF64" i="81"/>
  <c r="AF76" i="81"/>
  <c r="AF25" i="81"/>
  <c r="AF112" i="81"/>
  <c r="AF91" i="81"/>
  <c r="AF52" i="81"/>
  <c r="AF65" i="81"/>
  <c r="AF77" i="81"/>
  <c r="AF28" i="81"/>
  <c r="AF92" i="81"/>
  <c r="AF54" i="81"/>
  <c r="AF67" i="81"/>
  <c r="AF80" i="81"/>
  <c r="AF34" i="81"/>
  <c r="AF95" i="81"/>
  <c r="AF62" i="81"/>
  <c r="AF69" i="81"/>
  <c r="AF85" i="81"/>
  <c r="AF30" i="81"/>
  <c r="AF40" i="81"/>
  <c r="AF60" i="81"/>
  <c r="AF68" i="81"/>
  <c r="AF81" i="81"/>
  <c r="AF27" i="81"/>
  <c r="AF39" i="81"/>
  <c r="AF42" i="81"/>
  <c r="AF94" i="81"/>
  <c r="AF37" i="81"/>
  <c r="AF14" i="81"/>
  <c r="AF13" i="81"/>
  <c r="AF102" i="81"/>
  <c r="AF122" i="81"/>
  <c r="AF134" i="81"/>
  <c r="AF149" i="81"/>
  <c r="AF141" i="81"/>
  <c r="AF152" i="81"/>
  <c r="AF114" i="81"/>
  <c r="AF16" i="81"/>
  <c r="AF15" i="81"/>
  <c r="AF115" i="81"/>
  <c r="AF133" i="81"/>
  <c r="AF136" i="81"/>
  <c r="AF151" i="81"/>
  <c r="AF146" i="81"/>
  <c r="AF160" i="81"/>
  <c r="AF130" i="81"/>
  <c r="AF18" i="81"/>
  <c r="AF17" i="81"/>
  <c r="AF107" i="81"/>
  <c r="AF127" i="81"/>
  <c r="AF138" i="81"/>
  <c r="AF153" i="81"/>
  <c r="AF154" i="81"/>
  <c r="AF140" i="81"/>
  <c r="AF137" i="81"/>
  <c r="AF26" i="81"/>
  <c r="AF20" i="81"/>
  <c r="AF19" i="81"/>
  <c r="AF117" i="81"/>
  <c r="AF135" i="81"/>
  <c r="AF120" i="81"/>
  <c r="AF155" i="81"/>
  <c r="AF162" i="81"/>
  <c r="AF113" i="81"/>
  <c r="AF156" i="81"/>
  <c r="AF6" i="81"/>
  <c r="AF22" i="81"/>
  <c r="AF21" i="81"/>
  <c r="AF116" i="81"/>
  <c r="AF119" i="81"/>
  <c r="AF129" i="81"/>
  <c r="AF157" i="81"/>
  <c r="AF123" i="81"/>
  <c r="AF142" i="81"/>
  <c r="AF148" i="81"/>
  <c r="AF8" i="81"/>
  <c r="AF7" i="81"/>
  <c r="AF23" i="81"/>
  <c r="AF125" i="81"/>
  <c r="AF124" i="81"/>
  <c r="AF143" i="81"/>
  <c r="AF159" i="81"/>
  <c r="AF132" i="81"/>
  <c r="AF150" i="81"/>
  <c r="AF121" i="81"/>
  <c r="AF10" i="81"/>
  <c r="AF9" i="81"/>
  <c r="AF38" i="81"/>
  <c r="AF128" i="81"/>
  <c r="AF126" i="81"/>
  <c r="AF145" i="81"/>
  <c r="AF161" i="81"/>
  <c r="AF139" i="81"/>
  <c r="AF158" i="81"/>
  <c r="AF12" i="81"/>
  <c r="AF11" i="81"/>
  <c r="AF61" i="81"/>
  <c r="AF118" i="81"/>
  <c r="AF131" i="81"/>
  <c r="AF147" i="81"/>
  <c r="AF163" i="81"/>
  <c r="AF144" i="81"/>
  <c r="AF164" i="81"/>
  <c r="AP140" i="81"/>
  <c r="AP136" i="81"/>
  <c r="AP100" i="81"/>
  <c r="AP139" i="81"/>
  <c r="AP162" i="81"/>
  <c r="AP158" i="81"/>
  <c r="AP154" i="81"/>
  <c r="AP150" i="81"/>
  <c r="AP146" i="81"/>
  <c r="AP142" i="81"/>
  <c r="AP137" i="81"/>
  <c r="AP52" i="81"/>
  <c r="AP60" i="81"/>
  <c r="AP68" i="81"/>
  <c r="AP76" i="81"/>
  <c r="AP84" i="81"/>
  <c r="AP104" i="81"/>
  <c r="AP112" i="81"/>
  <c r="AP120" i="81"/>
  <c r="AP128" i="81"/>
  <c r="AP93" i="81"/>
  <c r="AP6" i="81"/>
  <c r="AP14" i="81"/>
  <c r="AP22" i="81"/>
  <c r="AP30" i="81"/>
  <c r="AP38" i="81"/>
  <c r="AP53" i="81"/>
  <c r="AP61" i="81"/>
  <c r="AP69" i="81"/>
  <c r="AP77" i="81"/>
  <c r="AP85" i="81"/>
  <c r="AP89" i="81"/>
  <c r="AP113" i="81"/>
  <c r="AP121" i="81"/>
  <c r="AP129" i="81"/>
  <c r="AP103" i="81"/>
  <c r="AP7" i="81"/>
  <c r="AP15" i="81"/>
  <c r="AP23" i="81"/>
  <c r="AP31" i="81"/>
  <c r="AP39" i="81"/>
  <c r="AP164" i="81"/>
  <c r="AP160" i="81"/>
  <c r="AP156" i="81"/>
  <c r="AP152" i="81"/>
  <c r="AP148" i="81"/>
  <c r="AP144" i="81"/>
  <c r="AP48" i="81"/>
  <c r="AP56" i="81"/>
  <c r="AP64" i="81"/>
  <c r="AP72" i="81"/>
  <c r="AP80" i="81"/>
  <c r="AP47" i="81"/>
  <c r="AP90" i="81"/>
  <c r="AP116" i="81"/>
  <c r="AP124" i="81"/>
  <c r="AP132" i="81"/>
  <c r="AP10" i="81"/>
  <c r="AP18" i="81"/>
  <c r="AP26" i="81"/>
  <c r="AP34" i="81"/>
  <c r="AP42" i="81"/>
  <c r="AP101" i="81"/>
  <c r="AP159" i="81"/>
  <c r="AP151" i="81"/>
  <c r="AP143" i="81"/>
  <c r="AP59" i="81"/>
  <c r="AP73" i="81"/>
  <c r="AP86" i="81"/>
  <c r="AP98" i="81"/>
  <c r="AP123" i="81"/>
  <c r="AP88" i="81"/>
  <c r="AP17" i="81"/>
  <c r="AP29" i="81"/>
  <c r="AP43" i="81"/>
  <c r="AP49" i="81"/>
  <c r="AP62" i="81"/>
  <c r="AP74" i="81"/>
  <c r="AP87" i="81"/>
  <c r="AP106" i="81"/>
  <c r="AP125" i="81"/>
  <c r="AP107" i="81"/>
  <c r="AP157" i="81"/>
  <c r="AP149" i="81"/>
  <c r="AP141" i="81"/>
  <c r="AP50" i="81"/>
  <c r="AP63" i="81"/>
  <c r="AP75" i="81"/>
  <c r="AP94" i="81"/>
  <c r="AP114" i="81"/>
  <c r="AP126" i="81"/>
  <c r="AP110" i="81"/>
  <c r="AP92" i="81"/>
  <c r="AP51" i="81"/>
  <c r="AP65" i="81"/>
  <c r="AP78" i="81"/>
  <c r="AP96" i="81"/>
  <c r="AP115" i="81"/>
  <c r="AP127" i="81"/>
  <c r="AP9" i="81"/>
  <c r="AP21" i="81"/>
  <c r="AP35" i="81"/>
  <c r="AP108" i="81"/>
  <c r="AP163" i="81"/>
  <c r="AP155" i="81"/>
  <c r="AP147" i="81"/>
  <c r="AP138" i="81"/>
  <c r="AP54" i="81"/>
  <c r="AP66" i="81"/>
  <c r="AP79" i="81"/>
  <c r="AP99" i="81"/>
  <c r="AP117" i="81"/>
  <c r="AP130" i="81"/>
  <c r="AP11" i="81"/>
  <c r="AP24" i="81"/>
  <c r="AP36" i="81"/>
  <c r="AP55" i="81"/>
  <c r="AP67" i="81"/>
  <c r="AP81" i="81"/>
  <c r="AP105" i="81"/>
  <c r="AP118" i="81"/>
  <c r="AP131" i="81"/>
  <c r="AP12" i="81"/>
  <c r="AP25" i="81"/>
  <c r="AP37" i="81"/>
  <c r="AP58" i="81"/>
  <c r="AP71" i="81"/>
  <c r="AP83" i="81"/>
  <c r="AP95" i="81"/>
  <c r="AP122" i="81"/>
  <c r="AP46" i="81"/>
  <c r="AP16" i="81"/>
  <c r="AP28" i="81"/>
  <c r="AP41" i="81"/>
  <c r="AP32" i="81"/>
  <c r="AP57" i="81"/>
  <c r="AP33" i="81"/>
  <c r="AP161" i="81"/>
  <c r="AP70" i="81"/>
  <c r="AP40" i="81"/>
  <c r="AP153" i="81"/>
  <c r="AP82" i="81"/>
  <c r="AP8" i="81"/>
  <c r="AP44" i="81"/>
  <c r="AP145" i="81"/>
  <c r="AP109" i="81"/>
  <c r="AP13" i="81"/>
  <c r="AP45" i="81"/>
  <c r="AP119" i="81"/>
  <c r="AP19" i="81"/>
  <c r="AP27" i="81"/>
  <c r="AP111" i="81"/>
  <c r="AP20" i="81"/>
  <c r="AP133" i="81"/>
  <c r="AP97" i="81"/>
  <c r="AP91" i="81"/>
  <c r="AP102" i="81"/>
  <c r="AK158" i="81"/>
  <c r="AK162" i="81"/>
  <c r="AK94" i="81"/>
  <c r="AK100" i="81"/>
  <c r="AK153" i="81"/>
  <c r="AK142" i="81"/>
  <c r="AK152" i="81"/>
  <c r="AK143" i="81"/>
  <c r="AK140" i="81"/>
  <c r="AK134" i="81"/>
  <c r="AK89" i="81"/>
  <c r="AK101" i="81"/>
  <c r="AK108" i="81"/>
  <c r="AK150" i="81"/>
  <c r="AK164" i="81"/>
  <c r="AK90" i="81"/>
  <c r="AK102" i="81"/>
  <c r="AK111" i="81"/>
  <c r="AK157" i="81"/>
  <c r="AK144" i="81"/>
  <c r="AK91" i="81"/>
  <c r="AK103" i="81"/>
  <c r="AK139" i="81"/>
  <c r="AK95" i="81"/>
  <c r="AK148" i="81"/>
  <c r="AK159" i="81"/>
  <c r="AK147" i="81"/>
  <c r="AK98" i="81"/>
  <c r="AK160" i="81"/>
  <c r="AK136" i="81"/>
  <c r="AK135" i="81"/>
  <c r="AK155" i="81"/>
  <c r="AK88" i="81"/>
  <c r="AK97" i="81"/>
  <c r="AK163" i="81"/>
  <c r="AK106" i="81"/>
  <c r="AK53" i="81"/>
  <c r="AK149" i="81"/>
  <c r="AK146" i="81"/>
  <c r="AK137" i="81"/>
  <c r="AK52" i="81"/>
  <c r="AK141" i="81"/>
  <c r="AK92" i="81"/>
  <c r="AK93" i="81"/>
  <c r="AK151" i="81"/>
  <c r="AK54" i="81"/>
  <c r="AK110" i="81"/>
  <c r="AK145" i="81"/>
  <c r="AK156" i="81"/>
  <c r="AK138" i="81"/>
  <c r="AK107" i="81"/>
  <c r="AK51" i="81"/>
  <c r="AK50" i="81"/>
  <c r="AK161" i="81"/>
  <c r="AK13" i="81"/>
  <c r="AK21" i="81"/>
  <c r="AK36" i="81"/>
  <c r="AK70" i="81"/>
  <c r="AK41" i="81"/>
  <c r="AK84" i="81"/>
  <c r="AK109" i="81"/>
  <c r="AK115" i="81"/>
  <c r="AK125" i="81"/>
  <c r="AK127" i="81"/>
  <c r="AK114" i="81"/>
  <c r="AK74" i="81"/>
  <c r="AK6" i="81"/>
  <c r="AK14" i="81"/>
  <c r="AK22" i="81"/>
  <c r="AK24" i="81"/>
  <c r="AK33" i="81"/>
  <c r="AK65" i="81"/>
  <c r="AK67" i="81"/>
  <c r="AK129" i="81"/>
  <c r="AK81" i="81"/>
  <c r="AK123" i="81"/>
  <c r="AK7" i="81"/>
  <c r="AK15" i="81"/>
  <c r="AK23" i="81"/>
  <c r="AK26" i="81"/>
  <c r="AK37" i="81"/>
  <c r="AK35" i="81"/>
  <c r="AK75" i="81"/>
  <c r="AK82" i="81"/>
  <c r="AK119" i="81"/>
  <c r="AK69" i="81"/>
  <c r="AK73" i="81"/>
  <c r="AK131" i="81"/>
  <c r="AK8" i="81"/>
  <c r="AK16" i="81"/>
  <c r="AK32" i="81"/>
  <c r="AK28" i="81"/>
  <c r="AK42" i="81"/>
  <c r="AK66" i="81"/>
  <c r="AK83" i="81"/>
  <c r="AK85" i="81"/>
  <c r="AK99" i="81"/>
  <c r="AK112" i="81"/>
  <c r="AK77" i="81"/>
  <c r="AK126" i="81"/>
  <c r="AK9" i="81"/>
  <c r="AK17" i="81"/>
  <c r="AK29" i="81"/>
  <c r="AK38" i="81"/>
  <c r="AK34" i="81"/>
  <c r="AK86" i="81"/>
  <c r="AK104" i="81"/>
  <c r="AK120" i="81"/>
  <c r="AK122" i="81"/>
  <c r="AK113" i="81"/>
  <c r="AK116" i="81"/>
  <c r="AK43" i="81"/>
  <c r="AK10" i="81"/>
  <c r="AK18" i="81"/>
  <c r="AK25" i="81"/>
  <c r="AK46" i="81"/>
  <c r="AK44" i="81"/>
  <c r="AK72" i="81"/>
  <c r="AK47" i="81"/>
  <c r="AK45" i="81"/>
  <c r="AK130" i="81"/>
  <c r="AK128" i="81"/>
  <c r="AK121" i="81"/>
  <c r="AK117" i="81"/>
  <c r="AK11" i="81"/>
  <c r="AK19" i="81"/>
  <c r="AK31" i="81"/>
  <c r="AK30" i="81"/>
  <c r="AK68" i="81"/>
  <c r="AK79" i="81"/>
  <c r="AK48" i="81"/>
  <c r="AK118" i="81"/>
  <c r="AK78" i="81"/>
  <c r="AK133" i="81"/>
  <c r="AK71" i="81"/>
  <c r="AK124" i="81"/>
  <c r="AK12" i="81"/>
  <c r="AK20" i="81"/>
  <c r="AK27" i="81"/>
  <c r="AK40" i="81"/>
  <c r="AK39" i="81"/>
  <c r="AK76" i="81"/>
  <c r="AK80" i="81"/>
  <c r="AK63" i="81"/>
  <c r="AK96" i="81"/>
  <c r="AK87" i="81"/>
  <c r="AK105" i="81"/>
  <c r="AK64" i="81"/>
  <c r="AL54" i="81"/>
  <c r="AL62" i="81"/>
  <c r="AL106" i="81"/>
  <c r="AL85" i="81"/>
  <c r="AL108" i="81"/>
  <c r="AL101" i="81"/>
  <c r="AL52" i="81"/>
  <c r="AL102" i="81"/>
  <c r="AL51" i="81"/>
  <c r="AL90" i="81"/>
  <c r="AL98" i="81"/>
  <c r="AL65" i="81"/>
  <c r="AL73" i="81"/>
  <c r="AL81" i="81"/>
  <c r="AL27" i="81"/>
  <c r="AL46" i="81"/>
  <c r="AL47" i="81"/>
  <c r="AL24" i="81"/>
  <c r="AL107" i="81"/>
  <c r="AL53" i="81"/>
  <c r="AL91" i="81"/>
  <c r="AL99" i="81"/>
  <c r="AL66" i="81"/>
  <c r="AL74" i="81"/>
  <c r="AL87" i="81"/>
  <c r="AL25" i="81"/>
  <c r="AL26" i="81"/>
  <c r="AL50" i="81"/>
  <c r="AL105" i="81"/>
  <c r="AL59" i="81"/>
  <c r="AL94" i="81"/>
  <c r="AL84" i="81"/>
  <c r="AL69" i="81"/>
  <c r="AL77" i="81"/>
  <c r="AL83" i="81"/>
  <c r="AL34" i="81"/>
  <c r="AL35" i="81"/>
  <c r="AL61" i="81"/>
  <c r="AL100" i="81"/>
  <c r="AL71" i="81"/>
  <c r="AL39" i="81"/>
  <c r="AL43" i="81"/>
  <c r="AL88" i="81"/>
  <c r="AL42" i="81"/>
  <c r="AL72" i="81"/>
  <c r="AL86" i="81"/>
  <c r="AL89" i="81"/>
  <c r="AL48" i="81"/>
  <c r="AL75" i="81"/>
  <c r="AL111" i="81"/>
  <c r="AL92" i="81"/>
  <c r="AL63" i="81"/>
  <c r="AL76" i="81"/>
  <c r="AL38" i="81"/>
  <c r="AL56" i="81"/>
  <c r="AL93" i="81"/>
  <c r="AL64" i="81"/>
  <c r="AL78" i="81"/>
  <c r="AL28" i="81"/>
  <c r="AL41" i="81"/>
  <c r="AL33" i="81"/>
  <c r="AL58" i="81"/>
  <c r="AL49" i="81"/>
  <c r="AL95" i="81"/>
  <c r="AL67" i="81"/>
  <c r="AL79" i="81"/>
  <c r="AL31" i="81"/>
  <c r="AL44" i="81"/>
  <c r="AL82" i="81"/>
  <c r="AL57" i="81"/>
  <c r="AL97" i="81"/>
  <c r="AL70" i="81"/>
  <c r="AL30" i="81"/>
  <c r="AL40" i="81"/>
  <c r="AL37" i="81"/>
  <c r="AL29" i="81"/>
  <c r="AL32" i="81"/>
  <c r="AL55" i="81"/>
  <c r="AL96" i="81"/>
  <c r="AL110" i="81"/>
  <c r="AL68" i="81"/>
  <c r="AL80" i="81"/>
  <c r="AL7" i="81"/>
  <c r="AL15" i="81"/>
  <c r="AL23" i="81"/>
  <c r="AL123" i="81"/>
  <c r="AL112" i="81"/>
  <c r="AL117" i="81"/>
  <c r="AL154" i="81"/>
  <c r="AL152" i="81"/>
  <c r="AL157" i="81"/>
  <c r="AL127" i="81"/>
  <c r="AL8" i="81"/>
  <c r="AL16" i="81"/>
  <c r="AL36" i="81"/>
  <c r="AL131" i="81"/>
  <c r="AL122" i="81"/>
  <c r="AL126" i="81"/>
  <c r="AL161" i="81"/>
  <c r="AL159" i="81"/>
  <c r="AL158" i="81"/>
  <c r="AL164" i="81"/>
  <c r="AL9" i="81"/>
  <c r="AL17" i="81"/>
  <c r="AL60" i="81"/>
  <c r="AL120" i="81"/>
  <c r="AL128" i="81"/>
  <c r="AL134" i="81"/>
  <c r="AL162" i="81"/>
  <c r="AL160" i="81"/>
  <c r="AL121" i="81"/>
  <c r="AL10" i="81"/>
  <c r="AL18" i="81"/>
  <c r="AL113" i="81"/>
  <c r="AL130" i="81"/>
  <c r="AL133" i="81"/>
  <c r="AL138" i="81"/>
  <c r="AL132" i="81"/>
  <c r="AL119" i="81"/>
  <c r="AL147" i="81"/>
  <c r="AL11" i="81"/>
  <c r="AL19" i="81"/>
  <c r="AL139" i="81"/>
  <c r="AL103" i="81"/>
  <c r="AL141" i="81"/>
  <c r="AL135" i="81"/>
  <c r="AL136" i="81"/>
  <c r="AL148" i="81"/>
  <c r="AL118" i="81"/>
  <c r="AL12" i="81"/>
  <c r="AL20" i="81"/>
  <c r="AL104" i="81"/>
  <c r="AL125" i="81"/>
  <c r="AL116" i="81"/>
  <c r="AL145" i="81"/>
  <c r="AL143" i="81"/>
  <c r="AL142" i="81"/>
  <c r="AL155" i="81"/>
  <c r="AL13" i="81"/>
  <c r="AL21" i="81"/>
  <c r="AL115" i="81"/>
  <c r="AL129" i="81"/>
  <c r="AL124" i="81"/>
  <c r="AL146" i="81"/>
  <c r="AL144" i="81"/>
  <c r="AL149" i="81"/>
  <c r="AL156" i="81"/>
  <c r="AL6" i="81"/>
  <c r="AL14" i="81"/>
  <c r="AL22" i="81"/>
  <c r="AL114" i="81"/>
  <c r="AL137" i="81"/>
  <c r="AL140" i="81"/>
  <c r="AL153" i="81"/>
  <c r="AL151" i="81"/>
  <c r="AL150" i="81"/>
  <c r="AL163" i="81"/>
  <c r="AQ159" i="81"/>
  <c r="AQ156" i="81"/>
  <c r="AQ88" i="81"/>
  <c r="AQ107" i="81"/>
  <c r="AQ100" i="81"/>
  <c r="AQ138" i="81"/>
  <c r="AQ91" i="81"/>
  <c r="AQ99" i="81"/>
  <c r="AQ158" i="81"/>
  <c r="AQ144" i="81"/>
  <c r="AQ92" i="81"/>
  <c r="AQ104" i="81"/>
  <c r="AQ103" i="81"/>
  <c r="AQ154" i="81"/>
  <c r="AQ148" i="81"/>
  <c r="AQ105" i="81"/>
  <c r="AQ162" i="81"/>
  <c r="AQ135" i="81"/>
  <c r="AQ150" i="81"/>
  <c r="AQ89" i="81"/>
  <c r="AQ109" i="81"/>
  <c r="AQ147" i="81"/>
  <c r="AQ141" i="81"/>
  <c r="AQ149" i="81"/>
  <c r="AQ94" i="81"/>
  <c r="AQ155" i="81"/>
  <c r="AQ110" i="81"/>
  <c r="AQ143" i="81"/>
  <c r="AQ153" i="81"/>
  <c r="AQ50" i="81"/>
  <c r="AQ96" i="81"/>
  <c r="AQ163" i="81"/>
  <c r="AQ142" i="81"/>
  <c r="AQ95" i="81"/>
  <c r="AQ97" i="81"/>
  <c r="AQ146" i="81"/>
  <c r="AQ164" i="81"/>
  <c r="AQ151" i="81"/>
  <c r="AQ102" i="81"/>
  <c r="AQ145" i="81"/>
  <c r="AQ139" i="81"/>
  <c r="AQ152" i="81"/>
  <c r="AQ161" i="81"/>
  <c r="AQ160" i="81"/>
  <c r="AQ51" i="81"/>
  <c r="AQ93" i="81"/>
  <c r="AQ53" i="81"/>
  <c r="AQ157" i="81"/>
  <c r="AQ90" i="81"/>
  <c r="AQ52" i="81"/>
  <c r="AQ24" i="81"/>
  <c r="AQ10" i="81"/>
  <c r="AQ25" i="81"/>
  <c r="AQ15" i="81"/>
  <c r="AQ28" i="81"/>
  <c r="AQ63" i="81"/>
  <c r="AQ69" i="81"/>
  <c r="AQ80" i="81"/>
  <c r="AQ65" i="81"/>
  <c r="AQ134" i="81"/>
  <c r="AQ129" i="81"/>
  <c r="AQ121" i="81"/>
  <c r="AQ85" i="81"/>
  <c r="AQ73" i="81"/>
  <c r="AQ30" i="81"/>
  <c r="AQ12" i="81"/>
  <c r="AQ31" i="81"/>
  <c r="AQ17" i="81"/>
  <c r="AQ70" i="81"/>
  <c r="AQ47" i="81"/>
  <c r="AQ101" i="81"/>
  <c r="AQ123" i="81"/>
  <c r="AQ66" i="81"/>
  <c r="AQ112" i="81"/>
  <c r="AQ27" i="81"/>
  <c r="AQ14" i="81"/>
  <c r="AQ35" i="81"/>
  <c r="AQ19" i="81"/>
  <c r="AQ43" i="81"/>
  <c r="AQ77" i="81"/>
  <c r="AQ81" i="81"/>
  <c r="AQ75" i="81"/>
  <c r="AQ111" i="81"/>
  <c r="AQ131" i="81"/>
  <c r="AQ87" i="81"/>
  <c r="AQ122" i="81"/>
  <c r="AQ29" i="81"/>
  <c r="AQ16" i="81"/>
  <c r="AQ44" i="81"/>
  <c r="AQ21" i="81"/>
  <c r="AQ45" i="81"/>
  <c r="AQ36" i="81"/>
  <c r="AQ84" i="81"/>
  <c r="AQ76" i="81"/>
  <c r="AQ118" i="81"/>
  <c r="AQ115" i="81"/>
  <c r="AQ79" i="81"/>
  <c r="AQ128" i="81"/>
  <c r="AQ18" i="81"/>
  <c r="AQ7" i="81"/>
  <c r="AQ46" i="81"/>
  <c r="AQ40" i="81"/>
  <c r="AQ108" i="81"/>
  <c r="AQ120" i="81"/>
  <c r="AQ140" i="81"/>
  <c r="AQ34" i="81"/>
  <c r="AQ23" i="81"/>
  <c r="AQ86" i="81"/>
  <c r="AQ83" i="81"/>
  <c r="AQ32" i="81"/>
  <c r="AQ20" i="81"/>
  <c r="AQ9" i="81"/>
  <c r="AQ38" i="81"/>
  <c r="AQ71" i="81"/>
  <c r="AQ74" i="81"/>
  <c r="AQ42" i="81"/>
  <c r="AQ116" i="81"/>
  <c r="AQ117" i="81"/>
  <c r="AQ130" i="81"/>
  <c r="AQ106" i="81"/>
  <c r="AQ124" i="81"/>
  <c r="AQ6" i="81"/>
  <c r="AQ22" i="81"/>
  <c r="AQ11" i="81"/>
  <c r="AQ68" i="81"/>
  <c r="AQ39" i="81"/>
  <c r="AQ82" i="81"/>
  <c r="AQ78" i="81"/>
  <c r="AQ72" i="81"/>
  <c r="AQ114" i="81"/>
  <c r="AQ98" i="81"/>
  <c r="AQ119" i="81"/>
  <c r="AQ137" i="81"/>
  <c r="AQ8" i="81"/>
  <c r="AQ26" i="81"/>
  <c r="AQ13" i="81"/>
  <c r="AQ64" i="81"/>
  <c r="AQ33" i="81"/>
  <c r="AQ41" i="81"/>
  <c r="AQ48" i="81"/>
  <c r="AQ113" i="81"/>
  <c r="AQ126" i="81"/>
  <c r="AQ125" i="81"/>
  <c r="AQ127" i="81"/>
  <c r="AQ67" i="81"/>
  <c r="AQ37" i="81"/>
  <c r="AQ132" i="81"/>
  <c r="AG142" i="81"/>
  <c r="AG134" i="81"/>
  <c r="AG159" i="81"/>
  <c r="AG137" i="81"/>
  <c r="AG155" i="81"/>
  <c r="AG96" i="81"/>
  <c r="AG104" i="81"/>
  <c r="AG114" i="81"/>
  <c r="AG122" i="81"/>
  <c r="AG154" i="81"/>
  <c r="AG157" i="81"/>
  <c r="AG148" i="81"/>
  <c r="AG91" i="81"/>
  <c r="AG99" i="81"/>
  <c r="AG109" i="81"/>
  <c r="AG117" i="81"/>
  <c r="AG125" i="81"/>
  <c r="AG146" i="81"/>
  <c r="AG164" i="81"/>
  <c r="AG149" i="81"/>
  <c r="AG138" i="81"/>
  <c r="AG143" i="81"/>
  <c r="AG92" i="81"/>
  <c r="AG100" i="81"/>
  <c r="AG112" i="81"/>
  <c r="AG118" i="81"/>
  <c r="AG126" i="81"/>
  <c r="AG144" i="81"/>
  <c r="AG110" i="81"/>
  <c r="AG163" i="81"/>
  <c r="AG145" i="81"/>
  <c r="AG95" i="81"/>
  <c r="AG103" i="81"/>
  <c r="AG113" i="81"/>
  <c r="AG121" i="81"/>
  <c r="AG156" i="81"/>
  <c r="AG160" i="81"/>
  <c r="AG135" i="81"/>
  <c r="AG97" i="81"/>
  <c r="AG115" i="81"/>
  <c r="AG150" i="81"/>
  <c r="AG153" i="81"/>
  <c r="AG98" i="81"/>
  <c r="AG116" i="81"/>
  <c r="AG147" i="81"/>
  <c r="AG151" i="81"/>
  <c r="AG141" i="81"/>
  <c r="AG140" i="81"/>
  <c r="AG101" i="81"/>
  <c r="AG119" i="81"/>
  <c r="AG139" i="81"/>
  <c r="AG102" i="81"/>
  <c r="AG120" i="81"/>
  <c r="AG89" i="81"/>
  <c r="AG105" i="81"/>
  <c r="AG123" i="81"/>
  <c r="AG152" i="81"/>
  <c r="AG90" i="81"/>
  <c r="AG106" i="81"/>
  <c r="AG124" i="81"/>
  <c r="AG94" i="81"/>
  <c r="AG111" i="81"/>
  <c r="AG158" i="81"/>
  <c r="AG161" i="81"/>
  <c r="AG107" i="81"/>
  <c r="AG108" i="81"/>
  <c r="AG127" i="81"/>
  <c r="AG93" i="81"/>
  <c r="AG162" i="81"/>
  <c r="AG6" i="81"/>
  <c r="AG22" i="81"/>
  <c r="AG45" i="81"/>
  <c r="AG65" i="81"/>
  <c r="AG50" i="81"/>
  <c r="AG68" i="81"/>
  <c r="AG42" i="81"/>
  <c r="AG30" i="81"/>
  <c r="AG11" i="81"/>
  <c r="AG83" i="81"/>
  <c r="AG74" i="81"/>
  <c r="AG8" i="81"/>
  <c r="AG25" i="81"/>
  <c r="AG51" i="81"/>
  <c r="AG7" i="81"/>
  <c r="AG57" i="81"/>
  <c r="AG76" i="81"/>
  <c r="AG46" i="81"/>
  <c r="AG35" i="81"/>
  <c r="AG78" i="81"/>
  <c r="AG70" i="81"/>
  <c r="AG29" i="81"/>
  <c r="AG10" i="81"/>
  <c r="AG31" i="81"/>
  <c r="AG67" i="81"/>
  <c r="AG23" i="81"/>
  <c r="AG61" i="81"/>
  <c r="AG84" i="81"/>
  <c r="AG80" i="81"/>
  <c r="AG49" i="81"/>
  <c r="AG82" i="81"/>
  <c r="AG75" i="81"/>
  <c r="AG26" i="81"/>
  <c r="AG12" i="81"/>
  <c r="AG34" i="81"/>
  <c r="AG17" i="81"/>
  <c r="AG38" i="81"/>
  <c r="AG63" i="81"/>
  <c r="AG15" i="81"/>
  <c r="AG88" i="81"/>
  <c r="AG55" i="81"/>
  <c r="AG129" i="81"/>
  <c r="AG86" i="81"/>
  <c r="AG14" i="81"/>
  <c r="AG37" i="81"/>
  <c r="AG39" i="81"/>
  <c r="AG59" i="81"/>
  <c r="AG64" i="81"/>
  <c r="AG53" i="81"/>
  <c r="AG132" i="81"/>
  <c r="AG28" i="81"/>
  <c r="AG72" i="81"/>
  <c r="AG33" i="81"/>
  <c r="AG16" i="81"/>
  <c r="AG43" i="81"/>
  <c r="AG40" i="81"/>
  <c r="AG60" i="81"/>
  <c r="AG44" i="81"/>
  <c r="AG73" i="81"/>
  <c r="AG77" i="81"/>
  <c r="AG54" i="81"/>
  <c r="AG128" i="81"/>
  <c r="AG130" i="81"/>
  <c r="AG24" i="81"/>
  <c r="AG18" i="81"/>
  <c r="AG27" i="81"/>
  <c r="AG41" i="81"/>
  <c r="AG69" i="81"/>
  <c r="AG56" i="81"/>
  <c r="AG81" i="81"/>
  <c r="AG13" i="81"/>
  <c r="AG85" i="81"/>
  <c r="AG87" i="81"/>
  <c r="AG131" i="81"/>
  <c r="AG32" i="81"/>
  <c r="AG20" i="81"/>
  <c r="AG36" i="81"/>
  <c r="AG52" i="81"/>
  <c r="AG19" i="81"/>
  <c r="AG66" i="81"/>
  <c r="AG9" i="81"/>
  <c r="AG21" i="81"/>
  <c r="AG62" i="81"/>
  <c r="AG58" i="81"/>
  <c r="AG71" i="81"/>
  <c r="AG79" i="81"/>
  <c r="AR101" i="81"/>
  <c r="AR103" i="81"/>
  <c r="AR107" i="81"/>
  <c r="AR102" i="81"/>
  <c r="AR104" i="81"/>
  <c r="AR40" i="81"/>
  <c r="AR95" i="81"/>
  <c r="AR85" i="81"/>
  <c r="AR57" i="81"/>
  <c r="AR58" i="81"/>
  <c r="AR68" i="81"/>
  <c r="AR76" i="81"/>
  <c r="AR46" i="81"/>
  <c r="AR45" i="81"/>
  <c r="AR108" i="81"/>
  <c r="AR88" i="81"/>
  <c r="AR96" i="81"/>
  <c r="AR87" i="81"/>
  <c r="AR59" i="81"/>
  <c r="AR60" i="81"/>
  <c r="AR69" i="81"/>
  <c r="AR77" i="81"/>
  <c r="AR26" i="81"/>
  <c r="AR24" i="81"/>
  <c r="AR83" i="81"/>
  <c r="AR91" i="81"/>
  <c r="AR99" i="81"/>
  <c r="AR49" i="81"/>
  <c r="AR50" i="81"/>
  <c r="AR64" i="81"/>
  <c r="AR72" i="81"/>
  <c r="AR80" i="81"/>
  <c r="AR35" i="81"/>
  <c r="AR33" i="81"/>
  <c r="AR110" i="81"/>
  <c r="AR97" i="81"/>
  <c r="AR53" i="81"/>
  <c r="AR63" i="81"/>
  <c r="AR75" i="81"/>
  <c r="AR30" i="81"/>
  <c r="AR86" i="81"/>
  <c r="AR98" i="81"/>
  <c r="AR55" i="81"/>
  <c r="AR65" i="81"/>
  <c r="AR78" i="81"/>
  <c r="AR111" i="81"/>
  <c r="AR109" i="81"/>
  <c r="AR100" i="81"/>
  <c r="AR61" i="81"/>
  <c r="AR66" i="81"/>
  <c r="AR79" i="81"/>
  <c r="AR89" i="81"/>
  <c r="AR47" i="81"/>
  <c r="AR48" i="81"/>
  <c r="AR67" i="81"/>
  <c r="AR81" i="81"/>
  <c r="AR32" i="81"/>
  <c r="AR42" i="81"/>
  <c r="AR90" i="81"/>
  <c r="AR82" i="81"/>
  <c r="AR52" i="81"/>
  <c r="AR70" i="81"/>
  <c r="AR84" i="81"/>
  <c r="AR38" i="81"/>
  <c r="AR92" i="81"/>
  <c r="AR34" i="81"/>
  <c r="AR54" i="81"/>
  <c r="AR71" i="81"/>
  <c r="AR41" i="81"/>
  <c r="AR94" i="81"/>
  <c r="AR51" i="81"/>
  <c r="AR62" i="81"/>
  <c r="AR74" i="81"/>
  <c r="AR27" i="81"/>
  <c r="AR43" i="81"/>
  <c r="AR56" i="81"/>
  <c r="AR73" i="81"/>
  <c r="AR31" i="81"/>
  <c r="AR28" i="81"/>
  <c r="AR29" i="81"/>
  <c r="AR44" i="81"/>
  <c r="AR93" i="81"/>
  <c r="AR39" i="81"/>
  <c r="AR36" i="81"/>
  <c r="AR13" i="81"/>
  <c r="AR21" i="81"/>
  <c r="AR105" i="81"/>
  <c r="AR123" i="81"/>
  <c r="AR133" i="81"/>
  <c r="AR147" i="81"/>
  <c r="AR145" i="81"/>
  <c r="AR119" i="81"/>
  <c r="AR150" i="81"/>
  <c r="AR6" i="81"/>
  <c r="AR117" i="81"/>
  <c r="AR155" i="81"/>
  <c r="AR136" i="81"/>
  <c r="AR140" i="81"/>
  <c r="AR14" i="81"/>
  <c r="AR131" i="81"/>
  <c r="AR143" i="81"/>
  <c r="AR7" i="81"/>
  <c r="AR15" i="81"/>
  <c r="AR23" i="81"/>
  <c r="AR121" i="81"/>
  <c r="AR141" i="81"/>
  <c r="AR124" i="81"/>
  <c r="AR163" i="81"/>
  <c r="AR161" i="81"/>
  <c r="AR151" i="81"/>
  <c r="AR142" i="81"/>
  <c r="AR146" i="81"/>
  <c r="AR8" i="81"/>
  <c r="AR16" i="81"/>
  <c r="AR25" i="81"/>
  <c r="AR132" i="81"/>
  <c r="AR115" i="81"/>
  <c r="AR138" i="81"/>
  <c r="AR129" i="81"/>
  <c r="AR125" i="81"/>
  <c r="AR159" i="81"/>
  <c r="AR9" i="81"/>
  <c r="AR17" i="81"/>
  <c r="AR114" i="81"/>
  <c r="AR120" i="81"/>
  <c r="AR37" i="81"/>
  <c r="AR127" i="81"/>
  <c r="AR10" i="81"/>
  <c r="AR18" i="81"/>
  <c r="AR106" i="81"/>
  <c r="AR126" i="81"/>
  <c r="AR130" i="81"/>
  <c r="AR137" i="81"/>
  <c r="AR154" i="81"/>
  <c r="AR144" i="81"/>
  <c r="AR149" i="81"/>
  <c r="AR11" i="81"/>
  <c r="AR19" i="81"/>
  <c r="AR116" i="81"/>
  <c r="AR134" i="81"/>
  <c r="AR122" i="81"/>
  <c r="AR148" i="81"/>
  <c r="AR162" i="81"/>
  <c r="AR152" i="81"/>
  <c r="AR157" i="81"/>
  <c r="AR12" i="81"/>
  <c r="AR20" i="81"/>
  <c r="AR113" i="81"/>
  <c r="AR118" i="81"/>
  <c r="AR128" i="81"/>
  <c r="AR156" i="81"/>
  <c r="AR139" i="81"/>
  <c r="AR160" i="81"/>
  <c r="AR158" i="81"/>
  <c r="AR22" i="81"/>
  <c r="AR164" i="81"/>
  <c r="AR153" i="81"/>
  <c r="AR135" i="81"/>
  <c r="AM96" i="81"/>
  <c r="AM104" i="81"/>
  <c r="AM91" i="81"/>
  <c r="AM99" i="81"/>
  <c r="AM110" i="81"/>
  <c r="AM92" i="81"/>
  <c r="AM100" i="81"/>
  <c r="AM111" i="81"/>
  <c r="AM135" i="81"/>
  <c r="AM97" i="81"/>
  <c r="AM109" i="81"/>
  <c r="AM119" i="81"/>
  <c r="AM127" i="81"/>
  <c r="AM131" i="81"/>
  <c r="AM136" i="81"/>
  <c r="AM141" i="81"/>
  <c r="AM89" i="81"/>
  <c r="AM102" i="81"/>
  <c r="AM114" i="81"/>
  <c r="AM122" i="81"/>
  <c r="AM137" i="81"/>
  <c r="AM90" i="81"/>
  <c r="AM103" i="81"/>
  <c r="AM115" i="81"/>
  <c r="AM123" i="81"/>
  <c r="AM95" i="81"/>
  <c r="AM108" i="81"/>
  <c r="AM118" i="81"/>
  <c r="AM126" i="81"/>
  <c r="AM140" i="81"/>
  <c r="AM53" i="81"/>
  <c r="AM98" i="81"/>
  <c r="AM120" i="81"/>
  <c r="AM130" i="81"/>
  <c r="AM57" i="81"/>
  <c r="AM101" i="81"/>
  <c r="AM121" i="81"/>
  <c r="AM129" i="81"/>
  <c r="AM138" i="81"/>
  <c r="AM105" i="81"/>
  <c r="AM124" i="81"/>
  <c r="AM106" i="81"/>
  <c r="AM125" i="81"/>
  <c r="AM49" i="81"/>
  <c r="AM112" i="81"/>
  <c r="AM139" i="81"/>
  <c r="AM113" i="81"/>
  <c r="AM132" i="81"/>
  <c r="AM94" i="81"/>
  <c r="AM117" i="81"/>
  <c r="AM134" i="81"/>
  <c r="AM51" i="81"/>
  <c r="AM93" i="81"/>
  <c r="AM55" i="81"/>
  <c r="AM116" i="81"/>
  <c r="AM9" i="81"/>
  <c r="AM17" i="81"/>
  <c r="AM26" i="81"/>
  <c r="AM37" i="81"/>
  <c r="AM71" i="81"/>
  <c r="AM60" i="81"/>
  <c r="AM72" i="81"/>
  <c r="AM86" i="81"/>
  <c r="AM85" i="81"/>
  <c r="AM81" i="81"/>
  <c r="AM156" i="81"/>
  <c r="AM145" i="81"/>
  <c r="AM157" i="81"/>
  <c r="AM18" i="81"/>
  <c r="AM33" i="81"/>
  <c r="AM79" i="81"/>
  <c r="AM87" i="81"/>
  <c r="AM153" i="81"/>
  <c r="AM21" i="81"/>
  <c r="AM74" i="81"/>
  <c r="AM133" i="81"/>
  <c r="AM43" i="81"/>
  <c r="AM142" i="81"/>
  <c r="AM76" i="81"/>
  <c r="AM11" i="81"/>
  <c r="AM19" i="81"/>
  <c r="AM29" i="81"/>
  <c r="AM50" i="81"/>
  <c r="AM36" i="81"/>
  <c r="AM69" i="81"/>
  <c r="AM78" i="81"/>
  <c r="AM39" i="81"/>
  <c r="AM64" i="81"/>
  <c r="AM144" i="81"/>
  <c r="AM160" i="81"/>
  <c r="AM161" i="81"/>
  <c r="AM24" i="81"/>
  <c r="AM12" i="81"/>
  <c r="AM20" i="81"/>
  <c r="AM25" i="81"/>
  <c r="AM58" i="81"/>
  <c r="AM40" i="81"/>
  <c r="AM35" i="81"/>
  <c r="AM38" i="81"/>
  <c r="AM54" i="81"/>
  <c r="AM84" i="81"/>
  <c r="AM146" i="81"/>
  <c r="AM162" i="81"/>
  <c r="AM143" i="81"/>
  <c r="AM27" i="81"/>
  <c r="AM13" i="81"/>
  <c r="AM42" i="81"/>
  <c r="AM63" i="81"/>
  <c r="AM31" i="81"/>
  <c r="AM148" i="81"/>
  <c r="AM6" i="81"/>
  <c r="AM14" i="81"/>
  <c r="AM22" i="81"/>
  <c r="AM28" i="81"/>
  <c r="AM65" i="81"/>
  <c r="AM44" i="81"/>
  <c r="AM82" i="81"/>
  <c r="AM67" i="81"/>
  <c r="AM70" i="81"/>
  <c r="AM80" i="81"/>
  <c r="AM150" i="81"/>
  <c r="AM147" i="81"/>
  <c r="AM159" i="81"/>
  <c r="AM7" i="81"/>
  <c r="AM15" i="81"/>
  <c r="AM23" i="81"/>
  <c r="AM41" i="81"/>
  <c r="AM45" i="81"/>
  <c r="AM52" i="81"/>
  <c r="AM56" i="81"/>
  <c r="AM75" i="81"/>
  <c r="AM77" i="81"/>
  <c r="AM48" i="81"/>
  <c r="AM152" i="81"/>
  <c r="AM155" i="81"/>
  <c r="AM164" i="81"/>
  <c r="AM8" i="81"/>
  <c r="AM16" i="81"/>
  <c r="AM32" i="81"/>
  <c r="AM34" i="81"/>
  <c r="AM46" i="81"/>
  <c r="AM68" i="81"/>
  <c r="AM66" i="81"/>
  <c r="AM83" i="81"/>
  <c r="AM73" i="81"/>
  <c r="AM107" i="81"/>
  <c r="AM154" i="81"/>
  <c r="AM163" i="81"/>
  <c r="AM149" i="81"/>
  <c r="AM10" i="81"/>
  <c r="AM30" i="81"/>
  <c r="AM62" i="81"/>
  <c r="AM88" i="81"/>
  <c r="AM158" i="81"/>
  <c r="AM61" i="81"/>
  <c r="AM59" i="81"/>
  <c r="AM151" i="81"/>
  <c r="AH137" i="81"/>
  <c r="AH134" i="81"/>
  <c r="AH161" i="81"/>
  <c r="AH157" i="81"/>
  <c r="AH153" i="81"/>
  <c r="AH149" i="81"/>
  <c r="AH145" i="81"/>
  <c r="AH163" i="81"/>
  <c r="AH156" i="81"/>
  <c r="AH150" i="81"/>
  <c r="AH7" i="81"/>
  <c r="AH15" i="81"/>
  <c r="AH23" i="81"/>
  <c r="AH31" i="81"/>
  <c r="AH39" i="81"/>
  <c r="AH47" i="81"/>
  <c r="AH55" i="81"/>
  <c r="AH63" i="81"/>
  <c r="AH71" i="81"/>
  <c r="AH79" i="81"/>
  <c r="AH89" i="81"/>
  <c r="AH97" i="81"/>
  <c r="AH105" i="81"/>
  <c r="AH87" i="81"/>
  <c r="AH120" i="81"/>
  <c r="AH128" i="81"/>
  <c r="AH160" i="81"/>
  <c r="AH154" i="81"/>
  <c r="AH10" i="81"/>
  <c r="AH18" i="81"/>
  <c r="AH26" i="81"/>
  <c r="AH34" i="81"/>
  <c r="AH42" i="81"/>
  <c r="AH50" i="81"/>
  <c r="AH58" i="81"/>
  <c r="AH66" i="81"/>
  <c r="AH74" i="81"/>
  <c r="AH82" i="81"/>
  <c r="AH92" i="81"/>
  <c r="AH100" i="81"/>
  <c r="AH108" i="81"/>
  <c r="AH115" i="81"/>
  <c r="AH123" i="81"/>
  <c r="AH131" i="81"/>
  <c r="AH147" i="81"/>
  <c r="AH139" i="81"/>
  <c r="AH11" i="81"/>
  <c r="AH19" i="81"/>
  <c r="AH27" i="81"/>
  <c r="AH35" i="81"/>
  <c r="AH43" i="81"/>
  <c r="AH51" i="81"/>
  <c r="AH59" i="81"/>
  <c r="AH67" i="81"/>
  <c r="AH75" i="81"/>
  <c r="AH83" i="81"/>
  <c r="AH93" i="81"/>
  <c r="AH101" i="81"/>
  <c r="AH109" i="81"/>
  <c r="AH116" i="81"/>
  <c r="AH124" i="81"/>
  <c r="AH88" i="81"/>
  <c r="AH151" i="81"/>
  <c r="AH144" i="81"/>
  <c r="AH136" i="81"/>
  <c r="AH6" i="81"/>
  <c r="AH14" i="81"/>
  <c r="AH22" i="81"/>
  <c r="AH30" i="81"/>
  <c r="AH38" i="81"/>
  <c r="AH46" i="81"/>
  <c r="AH54" i="81"/>
  <c r="AH62" i="81"/>
  <c r="AH70" i="81"/>
  <c r="AH78" i="81"/>
  <c r="AH86" i="81"/>
  <c r="AH96" i="81"/>
  <c r="AH104" i="81"/>
  <c r="AH112" i="81"/>
  <c r="AH119" i="81"/>
  <c r="AH127" i="81"/>
  <c r="AH133" i="81"/>
  <c r="AH143" i="81"/>
  <c r="AH16" i="81"/>
  <c r="AH32" i="81"/>
  <c r="AH48" i="81"/>
  <c r="AH64" i="81"/>
  <c r="AH80" i="81"/>
  <c r="AH98" i="81"/>
  <c r="AH113" i="81"/>
  <c r="AH129" i="81"/>
  <c r="AH155" i="81"/>
  <c r="AH142" i="81"/>
  <c r="AH17" i="81"/>
  <c r="AH33" i="81"/>
  <c r="AH49" i="81"/>
  <c r="AH65" i="81"/>
  <c r="AH81" i="81"/>
  <c r="AH99" i="81"/>
  <c r="AH114" i="81"/>
  <c r="AH130" i="81"/>
  <c r="AH152" i="81"/>
  <c r="AH20" i="81"/>
  <c r="AH36" i="81"/>
  <c r="AH52" i="81"/>
  <c r="AH68" i="81"/>
  <c r="AH84" i="81"/>
  <c r="AH102" i="81"/>
  <c r="AH117" i="81"/>
  <c r="AH164" i="81"/>
  <c r="AH21" i="81"/>
  <c r="AH37" i="81"/>
  <c r="AH53" i="81"/>
  <c r="AH69" i="81"/>
  <c r="AH85" i="81"/>
  <c r="AH103" i="81"/>
  <c r="AH118" i="81"/>
  <c r="AH141" i="81"/>
  <c r="AH162" i="81"/>
  <c r="AH8" i="81"/>
  <c r="AH24" i="81"/>
  <c r="AH40" i="81"/>
  <c r="AH56" i="81"/>
  <c r="AH72" i="81"/>
  <c r="AH90" i="81"/>
  <c r="AH106" i="81"/>
  <c r="AH121" i="81"/>
  <c r="AH148" i="81"/>
  <c r="AH9" i="81"/>
  <c r="AH25" i="81"/>
  <c r="AH41" i="81"/>
  <c r="AH57" i="81"/>
  <c r="AH73" i="81"/>
  <c r="AH91" i="81"/>
  <c r="AH107" i="81"/>
  <c r="AH122" i="81"/>
  <c r="AH138" i="81"/>
  <c r="AH158" i="81"/>
  <c r="AH13" i="81"/>
  <c r="AH29" i="81"/>
  <c r="AH45" i="81"/>
  <c r="AH61" i="81"/>
  <c r="AH77" i="81"/>
  <c r="AH95" i="81"/>
  <c r="AH111" i="81"/>
  <c r="AH126" i="81"/>
  <c r="AH159" i="81"/>
  <c r="AH110" i="81"/>
  <c r="AH146" i="81"/>
  <c r="AH125" i="81"/>
  <c r="AH12" i="81"/>
  <c r="AH28" i="81"/>
  <c r="AH44" i="81"/>
  <c r="AH60" i="81"/>
  <c r="AH135" i="81"/>
  <c r="AH94" i="81"/>
  <c r="AH76" i="81"/>
  <c r="AN162" i="81"/>
  <c r="AN158" i="81"/>
  <c r="AN154" i="81"/>
  <c r="AN150" i="81"/>
  <c r="AN146" i="81"/>
  <c r="AN142" i="81"/>
  <c r="AN164" i="81"/>
  <c r="AN160" i="81"/>
  <c r="AN156" i="81"/>
  <c r="AN152" i="81"/>
  <c r="AN148" i="81"/>
  <c r="AN144" i="81"/>
  <c r="AN133" i="81"/>
  <c r="AN140" i="81"/>
  <c r="AN143" i="81"/>
  <c r="AN147" i="81"/>
  <c r="AN9" i="81"/>
  <c r="AN17" i="81"/>
  <c r="AN25" i="81"/>
  <c r="AN33" i="81"/>
  <c r="AN41" i="81"/>
  <c r="AN49" i="81"/>
  <c r="AN57" i="81"/>
  <c r="AN65" i="81"/>
  <c r="AN73" i="81"/>
  <c r="AN81" i="81"/>
  <c r="AN90" i="81"/>
  <c r="AN98" i="81"/>
  <c r="AN106" i="81"/>
  <c r="AN113" i="81"/>
  <c r="AN121" i="81"/>
  <c r="AN129" i="81"/>
  <c r="AN159" i="81"/>
  <c r="AN153" i="81"/>
  <c r="AN10" i="81"/>
  <c r="AN18" i="81"/>
  <c r="AN26" i="81"/>
  <c r="AN34" i="81"/>
  <c r="AN42" i="81"/>
  <c r="AN50" i="81"/>
  <c r="AN58" i="81"/>
  <c r="AN66" i="81"/>
  <c r="AN74" i="81"/>
  <c r="AN82" i="81"/>
  <c r="AN91" i="81"/>
  <c r="AN99" i="81"/>
  <c r="AN107" i="81"/>
  <c r="AN114" i="81"/>
  <c r="AN122" i="81"/>
  <c r="AN130" i="81"/>
  <c r="AN141" i="81"/>
  <c r="AN163" i="81"/>
  <c r="AN157" i="81"/>
  <c r="AN13" i="81"/>
  <c r="AN21" i="81"/>
  <c r="AN29" i="81"/>
  <c r="AN37" i="81"/>
  <c r="AN45" i="81"/>
  <c r="AN53" i="81"/>
  <c r="AN61" i="81"/>
  <c r="AN69" i="81"/>
  <c r="AN77" i="81"/>
  <c r="AN85" i="81"/>
  <c r="AN94" i="81"/>
  <c r="AN102" i="81"/>
  <c r="AN110" i="81"/>
  <c r="AN117" i="81"/>
  <c r="AN125" i="81"/>
  <c r="AN155" i="81"/>
  <c r="AN14" i="81"/>
  <c r="AN27" i="81"/>
  <c r="AN39" i="81"/>
  <c r="AN52" i="81"/>
  <c r="AN64" i="81"/>
  <c r="AN78" i="81"/>
  <c r="AN92" i="81"/>
  <c r="AN104" i="81"/>
  <c r="AN116" i="81"/>
  <c r="AN128" i="81"/>
  <c r="AN15" i="81"/>
  <c r="AN28" i="81"/>
  <c r="AN40" i="81"/>
  <c r="AN54" i="81"/>
  <c r="AN67" i="81"/>
  <c r="AN79" i="81"/>
  <c r="AN93" i="81"/>
  <c r="AN105" i="81"/>
  <c r="AN118" i="81"/>
  <c r="AN131" i="81"/>
  <c r="AN16" i="81"/>
  <c r="AN30" i="81"/>
  <c r="AN43" i="81"/>
  <c r="AN55" i="81"/>
  <c r="AN68" i="81"/>
  <c r="AN80" i="81"/>
  <c r="AN95" i="81"/>
  <c r="AN108" i="81"/>
  <c r="AN119" i="81"/>
  <c r="AN151" i="81"/>
  <c r="AN6" i="81"/>
  <c r="AN19" i="81"/>
  <c r="AN31" i="81"/>
  <c r="AN44" i="81"/>
  <c r="AN56" i="81"/>
  <c r="AN70" i="81"/>
  <c r="AN83" i="81"/>
  <c r="AN96" i="81"/>
  <c r="AN109" i="81"/>
  <c r="AN120" i="81"/>
  <c r="AN149" i="81"/>
  <c r="AN137" i="81"/>
  <c r="AN7" i="81"/>
  <c r="AN20" i="81"/>
  <c r="AN32" i="81"/>
  <c r="AN46" i="81"/>
  <c r="AN59" i="81"/>
  <c r="AN71" i="81"/>
  <c r="AN84" i="81"/>
  <c r="AN97" i="81"/>
  <c r="AN111" i="81"/>
  <c r="AN123" i="81"/>
  <c r="AN161" i="81"/>
  <c r="AN8" i="81"/>
  <c r="AN22" i="81"/>
  <c r="AN35" i="81"/>
  <c r="AN47" i="81"/>
  <c r="AN60" i="81"/>
  <c r="AN72" i="81"/>
  <c r="AN86" i="81"/>
  <c r="AN100" i="81"/>
  <c r="AN87" i="81"/>
  <c r="AN124" i="81"/>
  <c r="AN138" i="81"/>
  <c r="AN145" i="81"/>
  <c r="AN12" i="81"/>
  <c r="AN24" i="81"/>
  <c r="AN38" i="81"/>
  <c r="AN51" i="81"/>
  <c r="AN63" i="81"/>
  <c r="AN76" i="81"/>
  <c r="AN89" i="81"/>
  <c r="AN103" i="81"/>
  <c r="AN115" i="81"/>
  <c r="AN127" i="81"/>
  <c r="AN135" i="81"/>
  <c r="AN23" i="81"/>
  <c r="AN126" i="81"/>
  <c r="AN36" i="81"/>
  <c r="AN48" i="81"/>
  <c r="AN62" i="81"/>
  <c r="AN75" i="81"/>
  <c r="AN88" i="81"/>
  <c r="AN11" i="81"/>
  <c r="AN112" i="81"/>
  <c r="AN101" i="81"/>
  <c r="AN136" i="81"/>
  <c r="AN139" i="81"/>
  <c r="AI9" i="81"/>
  <c r="AI17" i="81"/>
  <c r="AI29" i="81"/>
  <c r="AI50" i="81"/>
  <c r="AI58" i="81"/>
  <c r="AI66" i="81"/>
  <c r="AI74" i="81"/>
  <c r="AI24" i="81"/>
  <c r="AI47" i="81"/>
  <c r="AI40" i="81"/>
  <c r="AI104" i="81"/>
  <c r="AI118" i="81"/>
  <c r="AI126" i="81"/>
  <c r="AI134" i="81"/>
  <c r="AI83" i="81"/>
  <c r="AI107" i="81"/>
  <c r="AI10" i="81"/>
  <c r="AI18" i="81"/>
  <c r="AI32" i="81"/>
  <c r="AI51" i="81"/>
  <c r="AI59" i="81"/>
  <c r="AI67" i="81"/>
  <c r="AI75" i="81"/>
  <c r="AI27" i="81"/>
  <c r="AI28" i="81"/>
  <c r="AI84" i="81"/>
  <c r="AI109" i="81"/>
  <c r="AI119" i="81"/>
  <c r="AI127" i="81"/>
  <c r="AI135" i="81"/>
  <c r="AI88" i="81"/>
  <c r="AI110" i="81"/>
  <c r="AI6" i="81"/>
  <c r="AI14" i="81"/>
  <c r="AI22" i="81"/>
  <c r="AI44" i="81"/>
  <c r="AI55" i="81"/>
  <c r="AI63" i="81"/>
  <c r="AI71" i="81"/>
  <c r="AI79" i="81"/>
  <c r="AI39" i="81"/>
  <c r="AI82" i="81"/>
  <c r="AI103" i="81"/>
  <c r="AI115" i="81"/>
  <c r="AI123" i="81"/>
  <c r="AI131" i="81"/>
  <c r="AI139" i="81"/>
  <c r="AI105" i="81"/>
  <c r="AI8" i="81"/>
  <c r="AI16" i="81"/>
  <c r="AI26" i="81"/>
  <c r="AI49" i="81"/>
  <c r="AI57" i="81"/>
  <c r="AI65" i="81"/>
  <c r="AI73" i="81"/>
  <c r="AI81" i="81"/>
  <c r="AI45" i="81"/>
  <c r="AI31" i="81"/>
  <c r="AI92" i="81"/>
  <c r="AI117" i="81"/>
  <c r="AI125" i="81"/>
  <c r="AI133" i="81"/>
  <c r="AI141" i="81"/>
  <c r="AI102" i="81"/>
  <c r="AI20" i="81"/>
  <c r="AI53" i="81"/>
  <c r="AI69" i="81"/>
  <c r="AI33" i="81"/>
  <c r="AI97" i="81"/>
  <c r="AI121" i="81"/>
  <c r="AI137" i="81"/>
  <c r="AI11" i="81"/>
  <c r="AI35" i="81"/>
  <c r="AI60" i="81"/>
  <c r="AI76" i="81"/>
  <c r="AI37" i="81"/>
  <c r="AI112" i="81"/>
  <c r="AI128" i="81"/>
  <c r="AI93" i="81"/>
  <c r="AI25" i="81"/>
  <c r="AI108" i="81"/>
  <c r="AI12" i="81"/>
  <c r="AI38" i="81"/>
  <c r="AI61" i="81"/>
  <c r="AI77" i="81"/>
  <c r="AI46" i="81"/>
  <c r="AI113" i="81"/>
  <c r="AI129" i="81"/>
  <c r="AI96" i="81"/>
  <c r="AI86" i="81"/>
  <c r="AI23" i="81"/>
  <c r="AI68" i="81"/>
  <c r="AI87" i="81"/>
  <c r="AI122" i="81"/>
  <c r="AI90" i="81"/>
  <c r="AI101" i="81"/>
  <c r="AI7" i="81"/>
  <c r="AI52" i="81"/>
  <c r="AI78" i="81"/>
  <c r="AI100" i="81"/>
  <c r="AI132" i="81"/>
  <c r="AI95" i="81"/>
  <c r="AI111" i="81"/>
  <c r="AI162" i="81"/>
  <c r="AI158" i="81"/>
  <c r="AI154" i="81"/>
  <c r="AI150" i="81"/>
  <c r="AI146" i="81"/>
  <c r="AI142" i="81"/>
  <c r="AI13" i="81"/>
  <c r="AI54" i="81"/>
  <c r="AI80" i="81"/>
  <c r="AI34" i="81"/>
  <c r="AI136" i="81"/>
  <c r="AI21" i="81"/>
  <c r="AI64" i="81"/>
  <c r="AI42" i="81"/>
  <c r="AI120" i="81"/>
  <c r="AI99" i="81"/>
  <c r="AI164" i="81"/>
  <c r="AI160" i="81"/>
  <c r="AI156" i="81"/>
  <c r="AI152" i="81"/>
  <c r="AI148" i="81"/>
  <c r="AI144" i="81"/>
  <c r="AI70" i="81"/>
  <c r="AI124" i="81"/>
  <c r="AI89" i="81"/>
  <c r="AI161" i="81"/>
  <c r="AI155" i="81"/>
  <c r="AI72" i="81"/>
  <c r="AI130" i="81"/>
  <c r="AI15" i="81"/>
  <c r="AI30" i="81"/>
  <c r="AI138" i="81"/>
  <c r="AI98" i="81"/>
  <c r="AI153" i="81"/>
  <c r="AI147" i="81"/>
  <c r="AI94" i="81"/>
  <c r="AI19" i="81"/>
  <c r="AI36" i="81"/>
  <c r="AI140" i="81"/>
  <c r="AI106" i="81"/>
  <c r="AI43" i="81"/>
  <c r="AI159" i="81"/>
  <c r="AI41" i="81"/>
  <c r="AI85" i="81"/>
  <c r="AI145" i="81"/>
  <c r="AI48" i="81"/>
  <c r="AI91" i="81"/>
  <c r="AI157" i="81"/>
  <c r="AI151" i="81"/>
  <c r="AI62" i="81"/>
  <c r="AI116" i="81"/>
  <c r="AI149" i="81"/>
  <c r="AI143" i="81"/>
  <c r="AI163" i="81"/>
  <c r="AI56" i="81"/>
  <c r="AI114" i="81"/>
  <c r="AS93" i="81"/>
  <c r="AS101" i="81"/>
  <c r="AS107" i="81"/>
  <c r="AS118" i="81"/>
  <c r="AS126" i="81"/>
  <c r="AS96" i="81"/>
  <c r="AS104" i="81"/>
  <c r="AS113" i="81"/>
  <c r="AS121" i="81"/>
  <c r="AS136" i="81"/>
  <c r="AS89" i="81"/>
  <c r="AS97" i="81"/>
  <c r="AS105" i="81"/>
  <c r="AS114" i="81"/>
  <c r="AS122" i="81"/>
  <c r="AS95" i="81"/>
  <c r="AS111" i="81"/>
  <c r="AS123" i="81"/>
  <c r="AS100" i="81"/>
  <c r="AS115" i="81"/>
  <c r="AS90" i="81"/>
  <c r="AS102" i="81"/>
  <c r="AS116" i="81"/>
  <c r="AS137" i="81"/>
  <c r="AS56" i="81"/>
  <c r="AS109" i="81"/>
  <c r="AS94" i="81"/>
  <c r="AS108" i="81"/>
  <c r="AS120" i="81"/>
  <c r="AS50" i="81"/>
  <c r="AS110" i="81"/>
  <c r="AS134" i="81"/>
  <c r="AS112" i="81"/>
  <c r="AS91" i="81"/>
  <c r="AS117" i="81"/>
  <c r="AS140" i="81"/>
  <c r="AS139" i="81"/>
  <c r="AS92" i="81"/>
  <c r="AS119" i="81"/>
  <c r="AS98" i="81"/>
  <c r="AS124" i="81"/>
  <c r="AS99" i="81"/>
  <c r="AS125" i="81"/>
  <c r="AS54" i="81"/>
  <c r="AS106" i="81"/>
  <c r="AS48" i="81"/>
  <c r="AS52" i="81"/>
  <c r="AS133" i="81"/>
  <c r="AS103" i="81"/>
  <c r="AS11" i="81"/>
  <c r="AS29" i="81"/>
  <c r="AS20" i="81"/>
  <c r="AS53" i="81"/>
  <c r="AS42" i="81"/>
  <c r="AS31" i="81"/>
  <c r="AS71" i="81"/>
  <c r="AS75" i="81"/>
  <c r="AS61" i="81"/>
  <c r="AS135" i="81"/>
  <c r="AS152" i="81"/>
  <c r="AS157" i="81"/>
  <c r="AS153" i="81"/>
  <c r="AS13" i="81"/>
  <c r="AS67" i="81"/>
  <c r="AS34" i="81"/>
  <c r="AS83" i="81"/>
  <c r="AS154" i="81"/>
  <c r="AS161" i="81"/>
  <c r="AS59" i="81"/>
  <c r="AS128" i="81"/>
  <c r="AS19" i="81"/>
  <c r="AS49" i="81"/>
  <c r="AS82" i="81"/>
  <c r="AS151" i="81"/>
  <c r="AS16" i="81"/>
  <c r="AS130" i="81"/>
  <c r="AS6" i="81"/>
  <c r="AS57" i="81"/>
  <c r="AS87" i="81"/>
  <c r="AS138" i="81"/>
  <c r="AS73" i="81"/>
  <c r="AS77" i="81"/>
  <c r="AS15" i="81"/>
  <c r="AS8" i="81"/>
  <c r="AS26" i="81"/>
  <c r="AS35" i="81"/>
  <c r="AS86" i="81"/>
  <c r="AS72" i="81"/>
  <c r="AS127" i="81"/>
  <c r="AS25" i="81"/>
  <c r="AS38" i="81"/>
  <c r="AS66" i="81"/>
  <c r="AS24" i="81"/>
  <c r="AS17" i="81"/>
  <c r="AS10" i="81"/>
  <c r="AS39" i="81"/>
  <c r="AS33" i="81"/>
  <c r="AS65" i="81"/>
  <c r="AS44" i="81"/>
  <c r="AS69" i="81"/>
  <c r="AS88" i="81"/>
  <c r="AS51" i="81"/>
  <c r="AS142" i="81"/>
  <c r="AS158" i="81"/>
  <c r="AS141" i="81"/>
  <c r="AS159" i="81"/>
  <c r="AS30" i="81"/>
  <c r="AS36" i="81"/>
  <c r="AS160" i="81"/>
  <c r="AS79" i="81"/>
  <c r="AS74" i="81"/>
  <c r="AS32" i="81"/>
  <c r="AS21" i="81"/>
  <c r="AS14" i="81"/>
  <c r="AS28" i="81"/>
  <c r="AS37" i="81"/>
  <c r="AS55" i="81"/>
  <c r="AS70" i="81"/>
  <c r="AS81" i="81"/>
  <c r="AS78" i="81"/>
  <c r="AS131" i="81"/>
  <c r="AS146" i="81"/>
  <c r="AS162" i="81"/>
  <c r="AS155" i="81"/>
  <c r="AS143" i="81"/>
  <c r="AS7" i="81"/>
  <c r="AS23" i="81"/>
  <c r="AS60" i="81"/>
  <c r="AS84" i="81"/>
  <c r="AS148" i="81"/>
  <c r="AS9" i="81"/>
  <c r="AS27" i="81"/>
  <c r="AS18" i="81"/>
  <c r="AS63" i="81"/>
  <c r="AS40" i="81"/>
  <c r="AS80" i="81"/>
  <c r="AS62" i="81"/>
  <c r="AS43" i="81"/>
  <c r="AS45" i="81"/>
  <c r="AS129" i="81"/>
  <c r="AS150" i="81"/>
  <c r="AS149" i="81"/>
  <c r="AS145" i="81"/>
  <c r="AS22" i="81"/>
  <c r="AS58" i="81"/>
  <c r="AS76" i="81"/>
  <c r="AS85" i="81"/>
  <c r="AS164" i="81"/>
  <c r="AS64" i="81"/>
  <c r="AS156" i="81"/>
  <c r="AS12" i="81"/>
  <c r="AS68" i="81"/>
  <c r="AS144" i="81"/>
  <c r="AS147" i="81"/>
  <c r="AS41" i="81"/>
  <c r="AS163" i="81"/>
  <c r="AH5" i="81"/>
  <c r="AS5" i="81"/>
  <c r="AF5" i="81"/>
  <c r="AR5" i="81"/>
  <c r="AQ5" i="81"/>
  <c r="AI5" i="81"/>
  <c r="N29" i="85"/>
  <c r="AO5" i="81"/>
  <c r="AP5" i="81"/>
  <c r="N45" i="85"/>
  <c r="N50" i="85"/>
  <c r="N47" i="85"/>
  <c r="N52" i="85"/>
  <c r="AG5" i="81"/>
  <c r="L52" i="85"/>
  <c r="N24" i="85"/>
  <c r="L46" i="85"/>
  <c r="L50" i="85"/>
  <c r="N15" i="85"/>
  <c r="M44" i="85"/>
  <c r="AE5" i="81"/>
  <c r="M54" i="85"/>
  <c r="L47" i="85"/>
  <c r="L48" i="85"/>
  <c r="L49" i="85"/>
  <c r="L44" i="85"/>
  <c r="M50" i="85"/>
  <c r="L54" i="85"/>
  <c r="AM5" i="81"/>
  <c r="AL5" i="81"/>
  <c r="DG9" i="76"/>
  <c r="Y8" i="72"/>
  <c r="DE8" i="76"/>
  <c r="V8" i="72"/>
  <c r="BS8" i="76"/>
  <c r="V9" i="72"/>
  <c r="BT8" i="76"/>
  <c r="DE6" i="76"/>
  <c r="Y6" i="72"/>
  <c r="BQ6" i="76"/>
  <c r="V6" i="72" s="1"/>
  <c r="BS6" i="76"/>
  <c r="BT6" i="76"/>
  <c r="DG7" i="76"/>
  <c r="DF11" i="76"/>
  <c r="DG10" i="76"/>
  <c r="DF10" i="76"/>
  <c r="DG8" i="76"/>
  <c r="DI11" i="76"/>
  <c r="DH11" i="76"/>
  <c r="DG12" i="76"/>
  <c r="DG6" i="76"/>
  <c r="S6" i="72"/>
  <c r="DG13" i="76"/>
  <c r="DG18" i="76"/>
  <c r="DE20" i="76"/>
  <c r="BT20" i="76"/>
  <c r="BS20" i="76"/>
  <c r="DG14" i="76"/>
  <c r="B42" i="70"/>
  <c r="I42" i="70"/>
  <c r="I19" i="70"/>
  <c r="B19" i="70"/>
  <c r="I66" i="70"/>
  <c r="B66" i="70"/>
  <c r="I72" i="70"/>
  <c r="B72" i="70"/>
  <c r="B28" i="70"/>
  <c r="I28" i="70"/>
  <c r="B25" i="70"/>
  <c r="I25" i="70"/>
  <c r="B82" i="70"/>
  <c r="I82" i="70"/>
  <c r="I76" i="70"/>
  <c r="B76" i="70"/>
  <c r="DG11" i="76"/>
  <c r="DH12" i="76"/>
  <c r="DH8" i="76"/>
  <c r="U6" i="72"/>
  <c r="DI6" i="76"/>
  <c r="DE12" i="76"/>
  <c r="Y12" i="72"/>
  <c r="Y7" i="72"/>
  <c r="DE7" i="76"/>
  <c r="BQ7" i="76"/>
  <c r="V7" i="72" s="1"/>
  <c r="DI12" i="76"/>
  <c r="Y18" i="72"/>
  <c r="DE18" i="76"/>
  <c r="V18" i="72"/>
  <c r="BT18" i="76"/>
  <c r="DF15" i="76"/>
  <c r="B20" i="70"/>
  <c r="I20" i="70"/>
  <c r="DF9" i="76"/>
  <c r="DH9" i="76"/>
  <c r="Y9" i="72"/>
  <c r="DE9" i="76"/>
  <c r="BS12" i="76"/>
  <c r="BT10" i="76"/>
  <c r="DF8" i="76"/>
  <c r="DI10" i="76"/>
  <c r="DE16" i="76"/>
  <c r="V16" i="72"/>
  <c r="DH21" i="76"/>
  <c r="DE11" i="76"/>
  <c r="DI9" i="76"/>
  <c r="DI7" i="76"/>
  <c r="BT11" i="76"/>
  <c r="DF12" i="76"/>
  <c r="DI15" i="76"/>
  <c r="DI21" i="76"/>
  <c r="DE10" i="76"/>
  <c r="R6" i="72"/>
  <c r="DF6" i="76"/>
  <c r="DH6" i="76"/>
  <c r="T6" i="72"/>
  <c r="DH7" i="76"/>
  <c r="DF7" i="76"/>
  <c r="DI8" i="76"/>
  <c r="DE13" i="76"/>
  <c r="Y13" i="72"/>
  <c r="V13" i="72"/>
  <c r="BT13" i="76"/>
  <c r="DH15" i="76"/>
  <c r="DH17" i="76"/>
  <c r="DI17" i="76"/>
  <c r="DF18" i="76"/>
  <c r="DG20" i="76"/>
  <c r="DI16" i="76"/>
  <c r="DH19" i="76"/>
  <c r="DF19" i="76"/>
  <c r="DF16" i="76"/>
  <c r="I84" i="70"/>
  <c r="B84" i="70"/>
  <c r="I36" i="70"/>
  <c r="B36" i="70"/>
  <c r="I46" i="70"/>
  <c r="B46" i="70"/>
  <c r="I33" i="70"/>
  <c r="B33" i="70"/>
  <c r="B29" i="70"/>
  <c r="I29" i="70"/>
  <c r="I55" i="70"/>
  <c r="B55" i="70"/>
  <c r="B30" i="70"/>
  <c r="I30" i="70"/>
  <c r="B21" i="70"/>
  <c r="I21" i="70"/>
  <c r="I31" i="70"/>
  <c r="B31" i="70"/>
  <c r="I15" i="70"/>
  <c r="B15" i="70"/>
  <c r="I49" i="70"/>
  <c r="B49" i="70"/>
  <c r="I32" i="70"/>
  <c r="B32" i="70"/>
  <c r="B24" i="70"/>
  <c r="I24" i="70"/>
  <c r="I81" i="70"/>
  <c r="B81" i="70"/>
  <c r="B27" i="70"/>
  <c r="I27" i="70"/>
  <c r="I86" i="70"/>
  <c r="B86" i="70"/>
  <c r="B14" i="70"/>
  <c r="I14" i="70"/>
  <c r="B16" i="70"/>
  <c r="I16" i="70"/>
  <c r="I91" i="70"/>
  <c r="B91" i="70"/>
  <c r="DE19" i="76"/>
  <c r="Y19" i="72"/>
  <c r="DI19" i="76"/>
  <c r="DG15" i="76"/>
  <c r="DF14" i="76"/>
  <c r="DG16" i="76"/>
  <c r="DI20" i="76"/>
  <c r="DH18" i="76"/>
  <c r="B53" i="70"/>
  <c r="I53" i="70"/>
  <c r="I69" i="70"/>
  <c r="B69" i="70"/>
  <c r="B41" i="70"/>
  <c r="I41" i="70"/>
  <c r="I61" i="70"/>
  <c r="B61" i="70"/>
  <c r="B50" i="70"/>
  <c r="I50" i="70"/>
  <c r="I47" i="70"/>
  <c r="B47" i="70"/>
  <c r="B77" i="70"/>
  <c r="I77" i="70"/>
  <c r="I48" i="70"/>
  <c r="B48" i="70"/>
  <c r="I22" i="70"/>
  <c r="B22" i="70"/>
  <c r="DG19" i="76"/>
  <c r="DH10" i="76"/>
  <c r="DE17" i="76"/>
  <c r="Y17" i="72"/>
  <c r="I12" i="70"/>
  <c r="Y14" i="72"/>
  <c r="DE14" i="76"/>
  <c r="V14" i="72"/>
  <c r="DI13" i="76"/>
  <c r="DE21" i="76"/>
  <c r="V21" i="72"/>
  <c r="I59" i="70"/>
  <c r="B59" i="70"/>
  <c r="B39" i="70"/>
  <c r="I39" i="70"/>
  <c r="I58" i="70"/>
  <c r="B58" i="70"/>
  <c r="I87" i="70"/>
  <c r="B87" i="70"/>
  <c r="I67" i="70"/>
  <c r="B67" i="70"/>
  <c r="B35" i="70"/>
  <c r="I35" i="70"/>
  <c r="I52" i="70"/>
  <c r="B52" i="70"/>
  <c r="B34" i="70"/>
  <c r="I34" i="70"/>
  <c r="B44" i="70"/>
  <c r="I44" i="70"/>
  <c r="B40" i="70"/>
  <c r="I40" i="70"/>
  <c r="I51" i="70"/>
  <c r="B51" i="70"/>
  <c r="I56" i="70"/>
  <c r="B56" i="70"/>
  <c r="B83" i="70"/>
  <c r="I83" i="70"/>
  <c r="B43" i="70"/>
  <c r="I43" i="70"/>
  <c r="DF20" i="76"/>
  <c r="DF13" i="76"/>
  <c r="DG17" i="76"/>
  <c r="BT17" i="76"/>
  <c r="DF17" i="76"/>
  <c r="BS14" i="76"/>
  <c r="BS21" i="76"/>
  <c r="B74" i="70"/>
  <c r="I74" i="70"/>
  <c r="B62" i="70"/>
  <c r="I62" i="70"/>
  <c r="B85" i="70"/>
  <c r="I85" i="70"/>
  <c r="B68" i="70"/>
  <c r="I68" i="70"/>
  <c r="B89" i="70"/>
  <c r="I89" i="70"/>
  <c r="B54" i="70"/>
  <c r="I54" i="70"/>
  <c r="B80" i="70"/>
  <c r="I80" i="70"/>
  <c r="B18" i="70"/>
  <c r="I18" i="70"/>
  <c r="B78" i="70"/>
  <c r="I78" i="70"/>
  <c r="B75" i="70"/>
  <c r="I75" i="70"/>
  <c r="B13" i="70"/>
  <c r="I13" i="70"/>
  <c r="DE15" i="76"/>
  <c r="Y15" i="72"/>
  <c r="DI14" i="76"/>
  <c r="DF21" i="76"/>
  <c r="DH20" i="76"/>
  <c r="DH13" i="76"/>
  <c r="DH14" i="76"/>
  <c r="DH16" i="76"/>
  <c r="DI18" i="76"/>
  <c r="BT14" i="76"/>
  <c r="DG21" i="76"/>
  <c r="B88" i="70"/>
  <c r="I88" i="70"/>
  <c r="I65" i="70"/>
  <c r="B65" i="70"/>
  <c r="B23" i="70"/>
  <c r="I23" i="70"/>
  <c r="B38" i="70"/>
  <c r="I38" i="70"/>
  <c r="I71" i="70"/>
  <c r="B71" i="70"/>
  <c r="I45" i="70"/>
  <c r="B45" i="70"/>
  <c r="I63" i="70"/>
  <c r="B63" i="70"/>
  <c r="B79" i="70"/>
  <c r="I79" i="70"/>
  <c r="I70" i="70"/>
  <c r="B70" i="70"/>
  <c r="I90" i="70"/>
  <c r="B90" i="70"/>
  <c r="B57" i="70"/>
  <c r="I57" i="70"/>
  <c r="I26" i="70"/>
  <c r="B26" i="70"/>
  <c r="B73" i="70"/>
  <c r="I73" i="70"/>
  <c r="B64" i="70"/>
  <c r="I64" i="70"/>
  <c r="I17" i="70"/>
  <c r="B17" i="70"/>
  <c r="B60" i="70"/>
  <c r="I60" i="70"/>
  <c r="B37" i="70"/>
  <c r="I37" i="70"/>
  <c r="K45" i="85"/>
  <c r="M51" i="85"/>
  <c r="M43" i="85"/>
  <c r="M46" i="85"/>
  <c r="M47" i="85"/>
  <c r="N28" i="85"/>
  <c r="N23" i="85"/>
  <c r="N30" i="85"/>
  <c r="N19" i="85"/>
  <c r="N20" i="85"/>
  <c r="N25" i="85"/>
  <c r="N16" i="85"/>
  <c r="N10" i="85"/>
  <c r="N22" i="85"/>
  <c r="N14" i="85"/>
  <c r="N43" i="85"/>
  <c r="N21" i="85"/>
  <c r="N12" i="85"/>
  <c r="N26" i="85"/>
  <c r="N27" i="85"/>
  <c r="N11" i="85"/>
  <c r="N46" i="85"/>
  <c r="N48" i="85"/>
  <c r="L51" i="85"/>
  <c r="N54" i="85"/>
  <c r="L45" i="85"/>
  <c r="N17" i="85"/>
  <c r="L43" i="85"/>
  <c r="N18" i="85"/>
  <c r="N44" i="85"/>
  <c r="N49" i="85"/>
  <c r="N51" i="85"/>
  <c r="M45" i="85"/>
  <c r="M49" i="85"/>
  <c r="M52" i="85"/>
  <c r="K51" i="85"/>
  <c r="K46" i="85"/>
  <c r="K52" i="85"/>
  <c r="K44" i="85"/>
  <c r="K47" i="85"/>
  <c r="K48" i="85"/>
  <c r="K54" i="85"/>
  <c r="K49" i="85"/>
  <c r="K50" i="85"/>
  <c r="AN5" i="81"/>
  <c r="O43" i="85"/>
  <c r="O44" i="85"/>
  <c r="O46" i="85"/>
  <c r="O48" i="85"/>
  <c r="O50" i="85"/>
  <c r="O52" i="85"/>
  <c r="O54" i="85"/>
  <c r="O45" i="85"/>
  <c r="O47" i="85"/>
  <c r="O49" i="85"/>
  <c r="O51" i="85"/>
  <c r="O10" i="85"/>
  <c r="O11" i="85"/>
  <c r="O12" i="85"/>
  <c r="O28" i="85"/>
  <c r="O14" i="85"/>
  <c r="O16" i="85"/>
  <c r="O18" i="85"/>
  <c r="O20" i="85"/>
  <c r="O22" i="85"/>
  <c r="O24" i="85"/>
  <c r="O26" i="85"/>
  <c r="O30" i="85"/>
  <c r="O29" i="85"/>
  <c r="O13" i="85"/>
  <c r="O15" i="85"/>
  <c r="O17" i="85"/>
  <c r="O19" i="85"/>
  <c r="O21" i="85"/>
  <c r="O23" i="85"/>
  <c r="O25" i="85"/>
  <c r="O27" i="85"/>
  <c r="BX22" i="76"/>
  <c r="CP19" i="76"/>
  <c r="CP23" i="76"/>
  <c r="CG15" i="76"/>
  <c r="CP29" i="76"/>
  <c r="AG104" i="70"/>
  <c r="AI18" i="70"/>
  <c r="AH91" i="70"/>
  <c r="AH15" i="70"/>
  <c r="AG94" i="70"/>
  <c r="AH77" i="70"/>
  <c r="AH102" i="70"/>
  <c r="AH62" i="70"/>
  <c r="AG86" i="70"/>
  <c r="AI19" i="70"/>
  <c r="AH103" i="70"/>
  <c r="AH17" i="70"/>
  <c r="AG103" i="70"/>
  <c r="AI32" i="70"/>
  <c r="AH94" i="70"/>
  <c r="AG36" i="70"/>
  <c r="AJ84" i="70"/>
  <c r="AJ15" i="70"/>
  <c r="AJ6" i="70"/>
  <c r="AF90" i="70"/>
  <c r="AH25" i="70"/>
  <c r="AF84" i="70"/>
  <c r="AI14" i="70"/>
  <c r="AJ99" i="70"/>
  <c r="AJ11" i="70"/>
  <c r="AI71" i="70"/>
  <c r="AI104" i="70"/>
  <c r="AH19" i="70"/>
  <c r="AJ94" i="70"/>
  <c r="AF63" i="70"/>
  <c r="AH63" i="70"/>
  <c r="AF82" i="70"/>
  <c r="AH38" i="70"/>
  <c r="AJ19" i="70"/>
  <c r="AF105" i="70"/>
  <c r="AF27" i="70"/>
  <c r="AI29" i="70"/>
  <c r="AF93" i="70"/>
  <c r="AJ26" i="70"/>
  <c r="AF86" i="70"/>
  <c r="AI85" i="70"/>
  <c r="AJ105" i="70"/>
  <c r="AF26" i="70"/>
  <c r="AI81" i="70"/>
  <c r="AI42" i="70"/>
  <c r="AI68" i="70"/>
  <c r="AF97" i="70"/>
  <c r="AF14" i="70"/>
  <c r="AH46" i="70"/>
  <c r="AG43" i="70"/>
  <c r="AF40" i="70"/>
  <c r="AH13" i="70"/>
  <c r="AF47" i="70"/>
  <c r="AF62" i="70"/>
  <c r="CB104" i="70"/>
  <c r="AH11" i="70"/>
  <c r="AG14" i="70"/>
  <c r="AN103" i="70"/>
  <c r="CX85" i="70"/>
  <c r="AJ60" i="70"/>
  <c r="BX32" i="76"/>
  <c r="CP21" i="76"/>
  <c r="CP24" i="76"/>
  <c r="CG14" i="76"/>
  <c r="CP28" i="76"/>
  <c r="AF67" i="70"/>
  <c r="AJ65" i="70"/>
  <c r="AH93" i="70"/>
  <c r="AH52" i="70"/>
  <c r="AF20" i="70"/>
  <c r="AW20" i="70" s="1"/>
  <c r="AJ10" i="70"/>
  <c r="AH104" i="70"/>
  <c r="AF34" i="70"/>
  <c r="AH20" i="70"/>
  <c r="AH58" i="70"/>
  <c r="AH98" i="70"/>
  <c r="AG6" i="70"/>
  <c r="AI94" i="70"/>
  <c r="AG63" i="70"/>
  <c r="AH90" i="70"/>
  <c r="AF38" i="70"/>
  <c r="AH28" i="70"/>
  <c r="AJ29" i="70"/>
  <c r="AF16" i="70"/>
  <c r="AF100" i="70"/>
  <c r="AJ49" i="70"/>
  <c r="AI28" i="70"/>
  <c r="AI22" i="70"/>
  <c r="AI78" i="70"/>
  <c r="AF104" i="70"/>
  <c r="AG38" i="70"/>
  <c r="AJ45" i="70"/>
  <c r="AG75" i="70"/>
  <c r="AJ101" i="70"/>
  <c r="AG48" i="70"/>
  <c r="AF15" i="70"/>
  <c r="AJ73" i="70"/>
  <c r="AG62" i="70"/>
  <c r="AH69" i="70"/>
  <c r="AH57" i="70"/>
  <c r="AG74" i="70"/>
  <c r="AG78" i="70"/>
  <c r="AH22" i="70"/>
  <c r="AH34" i="70"/>
  <c r="AG35" i="70"/>
  <c r="AF88" i="70"/>
  <c r="AI30" i="70"/>
  <c r="AI35" i="70"/>
  <c r="AF39" i="70"/>
  <c r="AJ104" i="70"/>
  <c r="AH30" i="70"/>
  <c r="AJ55" i="70"/>
  <c r="AH12" i="70"/>
  <c r="AG51" i="70"/>
  <c r="AH100" i="70"/>
  <c r="AJ43" i="70"/>
  <c r="AI65" i="70"/>
  <c r="AF92" i="70"/>
  <c r="AG53" i="70"/>
  <c r="AJ93" i="70"/>
  <c r="AI89" i="70"/>
  <c r="DA78" i="70"/>
  <c r="AX103" i="70"/>
  <c r="CK20" i="70"/>
  <c r="AH76" i="70"/>
  <c r="BM78" i="70"/>
  <c r="BM103" i="70"/>
  <c r="CA20" i="70"/>
  <c r="AZ85" i="70"/>
  <c r="AF17" i="70"/>
  <c r="CO55" i="70"/>
  <c r="BC104" i="70"/>
  <c r="DB20" i="70"/>
  <c r="AI25" i="70"/>
  <c r="CG28" i="76"/>
  <c r="CP20" i="76"/>
  <c r="CP15" i="76"/>
  <c r="CG17" i="76"/>
  <c r="CP26" i="76"/>
  <c r="AI93" i="70"/>
  <c r="AI72" i="70"/>
  <c r="AG69" i="70"/>
  <c r="AI26" i="70"/>
  <c r="AI97" i="70"/>
  <c r="AG45" i="70"/>
  <c r="AJ25" i="70"/>
  <c r="AI59" i="70"/>
  <c r="AI100" i="70"/>
  <c r="AG11" i="70"/>
  <c r="AG67" i="70"/>
  <c r="AI24" i="70"/>
  <c r="AI96" i="70"/>
  <c r="AG23" i="70"/>
  <c r="AJ41" i="70"/>
  <c r="AF46" i="70"/>
  <c r="AG79" i="70"/>
  <c r="AH29" i="70"/>
  <c r="AI11" i="70"/>
  <c r="AI48" i="70"/>
  <c r="AJ31" i="70"/>
  <c r="AJ48" i="70"/>
  <c r="AG46" i="70"/>
  <c r="AH48" i="70"/>
  <c r="AF96" i="70"/>
  <c r="AG28" i="70"/>
  <c r="AI69" i="70"/>
  <c r="AF50" i="70"/>
  <c r="AH54" i="70"/>
  <c r="AF94" i="70"/>
  <c r="AG58" i="70"/>
  <c r="AF58" i="70"/>
  <c r="AH75" i="70"/>
  <c r="AG81" i="70"/>
  <c r="AH51" i="70"/>
  <c r="AH35" i="70"/>
  <c r="AH21" i="70"/>
  <c r="AJ46" i="70"/>
  <c r="AJ92" i="70"/>
  <c r="AH10" i="70"/>
  <c r="AI73" i="70"/>
  <c r="AF33" i="70"/>
  <c r="AF8" i="70"/>
  <c r="AJ82" i="70"/>
  <c r="AI82" i="70"/>
  <c r="AH64" i="70"/>
  <c r="AF42" i="70"/>
  <c r="AG54" i="70"/>
  <c r="AI88" i="70"/>
  <c r="BE88" i="70" s="1"/>
  <c r="AJ87" i="70"/>
  <c r="AG37" i="70"/>
  <c r="AI53" i="70"/>
  <c r="AI70" i="70"/>
  <c r="AF61" i="70"/>
  <c r="AI66" i="70"/>
  <c r="AJ24" i="70"/>
  <c r="AH56" i="70"/>
  <c r="CV78" i="70"/>
  <c r="AG32" i="70"/>
  <c r="AF66" i="70"/>
  <c r="AG42" i="70"/>
  <c r="BA55" i="70"/>
  <c r="BC103" i="70"/>
  <c r="BG20" i="70"/>
  <c r="DC85" i="70"/>
  <c r="AJ32" i="70"/>
  <c r="CL78" i="70"/>
  <c r="CQ103" i="70"/>
  <c r="CU20" i="70"/>
  <c r="CN85" i="70"/>
  <c r="AI39" i="70"/>
  <c r="AQ55" i="70"/>
  <c r="BR94" i="70"/>
  <c r="CN88" i="70"/>
  <c r="AI43" i="70"/>
  <c r="CG30" i="76"/>
  <c r="CG23" i="76"/>
  <c r="CP16" i="76"/>
  <c r="CG13" i="76"/>
  <c r="CP27" i="76"/>
  <c r="AI90" i="70"/>
  <c r="AG33" i="70"/>
  <c r="AH59" i="70"/>
  <c r="AJ83" i="70"/>
  <c r="AI102" i="70"/>
  <c r="AJ38" i="70"/>
  <c r="AJ39" i="70"/>
  <c r="AG52" i="70"/>
  <c r="AI101" i="70"/>
  <c r="AF7" i="70"/>
  <c r="AH44" i="70"/>
  <c r="AF29" i="70"/>
  <c r="AI86" i="70"/>
  <c r="AG13" i="70"/>
  <c r="AF79" i="70"/>
  <c r="AJ68" i="70"/>
  <c r="AF12" i="70"/>
  <c r="AJ53" i="70"/>
  <c r="AF71" i="70"/>
  <c r="AI34" i="70"/>
  <c r="AJ77" i="70"/>
  <c r="AI23" i="70"/>
  <c r="AH55" i="70"/>
  <c r="AI41" i="70"/>
  <c r="AG83" i="70"/>
  <c r="AJ35" i="70"/>
  <c r="AI52" i="70"/>
  <c r="AJ28" i="70"/>
  <c r="AH8" i="70"/>
  <c r="AF85" i="70"/>
  <c r="AJ50" i="70"/>
  <c r="AG96" i="70"/>
  <c r="AH101" i="70"/>
  <c r="AG68" i="70"/>
  <c r="AJ7" i="70"/>
  <c r="AF21" i="70"/>
  <c r="AJ56" i="70"/>
  <c r="AJ102" i="70"/>
  <c r="AF24" i="70"/>
  <c r="AI99" i="70"/>
  <c r="BJ99" i="70" s="1"/>
  <c r="AJ90" i="70"/>
  <c r="AF18" i="70"/>
  <c r="AH81" i="70"/>
  <c r="AG18" i="70"/>
  <c r="AI8" i="70"/>
  <c r="AI38" i="70"/>
  <c r="AF30" i="70"/>
  <c r="AF65" i="70"/>
  <c r="AI16" i="70"/>
  <c r="AI55" i="70"/>
  <c r="AG59" i="70"/>
  <c r="AF91" i="70"/>
  <c r="AG85" i="70"/>
  <c r="AH71" i="70"/>
  <c r="AI37" i="70"/>
  <c r="AG49" i="70"/>
  <c r="AG64" i="70"/>
  <c r="AF43" i="70"/>
  <c r="BL58" i="70"/>
  <c r="BR96" i="70"/>
  <c r="AJ89" i="70"/>
  <c r="CE55" i="70"/>
  <c r="CQ104" i="70"/>
  <c r="BS20" i="70"/>
  <c r="BO88" i="70"/>
  <c r="AH66" i="70"/>
  <c r="AH65" i="70"/>
  <c r="BK55" i="70"/>
  <c r="BW104" i="70"/>
  <c r="BN20" i="70"/>
  <c r="BT88" i="70"/>
  <c r="AG21" i="70"/>
  <c r="CB94" i="70"/>
  <c r="CD99" i="70"/>
  <c r="CI93" i="70"/>
  <c r="AH27" i="70"/>
  <c r="CG26" i="76"/>
  <c r="CG22" i="76"/>
  <c r="CP17" i="76"/>
  <c r="CP31" i="76"/>
  <c r="CP25" i="76"/>
  <c r="AI33" i="70"/>
  <c r="AH68" i="70"/>
  <c r="AJ18" i="70"/>
  <c r="AF81" i="70"/>
  <c r="AF51" i="70"/>
  <c r="AF72" i="70"/>
  <c r="AJ51" i="70"/>
  <c r="AG72" i="70"/>
  <c r="AJ74" i="70"/>
  <c r="AG40" i="70"/>
  <c r="AH24" i="70"/>
  <c r="AF52" i="70"/>
  <c r="AH23" i="70"/>
  <c r="AG70" i="70"/>
  <c r="AG16" i="70"/>
  <c r="AG105" i="70"/>
  <c r="AJ37" i="70"/>
  <c r="AH83" i="70"/>
  <c r="AJ47" i="70"/>
  <c r="AJ20" i="70"/>
  <c r="AG7" i="70"/>
  <c r="AF31" i="70"/>
  <c r="AH61" i="70"/>
  <c r="AG20" i="70"/>
  <c r="AH84" i="70"/>
  <c r="AJ52" i="70"/>
  <c r="AJ71" i="70"/>
  <c r="AI58" i="70"/>
  <c r="AH31" i="70"/>
  <c r="AI62" i="70"/>
  <c r="AG71" i="70"/>
  <c r="AI64" i="70"/>
  <c r="AI95" i="70"/>
  <c r="AH89" i="70"/>
  <c r="AJ96" i="70"/>
  <c r="AI31" i="70"/>
  <c r="AH70" i="70"/>
  <c r="AH26" i="70"/>
  <c r="AG39" i="70"/>
  <c r="AJ76" i="70"/>
  <c r="CG78" i="70"/>
  <c r="AF73" i="70"/>
  <c r="AJ98" i="70"/>
  <c r="AF49" i="70"/>
  <c r="CF31" i="70"/>
  <c r="AH99" i="70"/>
  <c r="AG61" i="70"/>
  <c r="AH47" i="70"/>
  <c r="AJ80" i="70"/>
  <c r="AI75" i="70"/>
  <c r="AG25" i="70"/>
  <c r="AI44" i="70"/>
  <c r="AI91" i="70"/>
  <c r="AJ91" i="70"/>
  <c r="AJ40" i="70"/>
  <c r="AJ13" i="70"/>
  <c r="CA58" i="70"/>
  <c r="CU58" i="70"/>
  <c r="AN96" i="70"/>
  <c r="AJ12" i="70"/>
  <c r="AX94" i="70"/>
  <c r="CH20" i="70"/>
  <c r="CD88" i="70"/>
  <c r="AF99" i="70"/>
  <c r="CT55" i="70"/>
  <c r="BH94" i="70"/>
  <c r="CC20" i="70"/>
  <c r="AP88" i="70"/>
  <c r="AF103" i="70"/>
  <c r="AJ58" i="70"/>
  <c r="CX73" i="70"/>
  <c r="CL86" i="70"/>
  <c r="CY46" i="70"/>
  <c r="BO94" i="70"/>
  <c r="BO97" i="70"/>
  <c r="CG33" i="76"/>
  <c r="CG19" i="76"/>
  <c r="CP18" i="76"/>
  <c r="CP32" i="76"/>
  <c r="AF54" i="70"/>
  <c r="AF64" i="70"/>
  <c r="AH49" i="70"/>
  <c r="AF68" i="70"/>
  <c r="AF11" i="70"/>
  <c r="AG41" i="70"/>
  <c r="AJ59" i="70"/>
  <c r="AI67" i="70"/>
  <c r="AG57" i="70"/>
  <c r="AJ44" i="70"/>
  <c r="AJ54" i="70"/>
  <c r="AH60" i="70"/>
  <c r="AI49" i="70"/>
  <c r="AI80" i="70"/>
  <c r="AJ79" i="70"/>
  <c r="AG84" i="70"/>
  <c r="AG97" i="70"/>
  <c r="AH105" i="70"/>
  <c r="AH78" i="70"/>
  <c r="AH39" i="70"/>
  <c r="AI79" i="70"/>
  <c r="AG93" i="70"/>
  <c r="AF48" i="70"/>
  <c r="AF53" i="70"/>
  <c r="AJ34" i="70"/>
  <c r="AI83" i="70"/>
  <c r="AF78" i="70"/>
  <c r="AH36" i="70"/>
  <c r="AH14" i="70"/>
  <c r="AI57" i="70"/>
  <c r="AF41" i="70"/>
  <c r="AF10" i="70"/>
  <c r="AH45" i="70"/>
  <c r="AI92" i="70"/>
  <c r="AH42" i="70"/>
  <c r="AJ97" i="70"/>
  <c r="AH7" i="70"/>
  <c r="AF9" i="70"/>
  <c r="AH43" i="70"/>
  <c r="AF44" i="70"/>
  <c r="AG31" i="70"/>
  <c r="AG22" i="70"/>
  <c r="AF70" i="70"/>
  <c r="BL54" i="70"/>
  <c r="AF59" i="70"/>
  <c r="AH40" i="70"/>
  <c r="AF23" i="70"/>
  <c r="CK31" i="70"/>
  <c r="CQ57" i="70"/>
  <c r="AJ62" i="70"/>
  <c r="AF95" i="70"/>
  <c r="AG50" i="70"/>
  <c r="AI13" i="70"/>
  <c r="AG76" i="70"/>
  <c r="AI27" i="70"/>
  <c r="AG91" i="70"/>
  <c r="AG34" i="70"/>
  <c r="AG47" i="70"/>
  <c r="AI84" i="70"/>
  <c r="AH37" i="70"/>
  <c r="AJ66" i="70"/>
  <c r="CP11" i="70"/>
  <c r="BW78" i="70"/>
  <c r="CL105" i="70"/>
  <c r="BR85" i="70"/>
  <c r="AJ17" i="70"/>
  <c r="CI73" i="70"/>
  <c r="DA93" i="70"/>
  <c r="CQ94" i="70"/>
  <c r="DC99" i="70"/>
  <c r="CX93" i="70"/>
  <c r="AI46" i="70"/>
  <c r="CV57" i="70"/>
  <c r="AN93" i="70"/>
  <c r="CB91" i="70"/>
  <c r="BW94" i="70"/>
  <c r="CI99" i="70"/>
  <c r="CD93" i="70"/>
  <c r="AG77" i="70"/>
  <c r="BB31" i="70"/>
  <c r="CS49" i="70"/>
  <c r="BM97" i="70"/>
  <c r="CO46" i="70"/>
  <c r="BE94" i="70"/>
  <c r="BE97" i="70"/>
  <c r="CG31" i="76"/>
  <c r="CG21" i="76"/>
  <c r="CG16" i="76"/>
  <c r="CP33" i="76"/>
  <c r="AG12" i="70"/>
  <c r="AI9" i="70"/>
  <c r="AG55" i="70"/>
  <c r="AH16" i="70"/>
  <c r="AJ27" i="70"/>
  <c r="AJ57" i="70"/>
  <c r="AG27" i="70"/>
  <c r="AG29" i="70"/>
  <c r="AG87" i="70"/>
  <c r="AH50" i="70"/>
  <c r="AF74" i="70"/>
  <c r="AG10" i="70"/>
  <c r="AG102" i="70"/>
  <c r="AJ81" i="70"/>
  <c r="AI45" i="70"/>
  <c r="AH32" i="70"/>
  <c r="AI105" i="70"/>
  <c r="AF83" i="70"/>
  <c r="AJ86" i="70"/>
  <c r="AF55" i="70"/>
  <c r="AJ30" i="70"/>
  <c r="AG100" i="70"/>
  <c r="AH85" i="70"/>
  <c r="AH82" i="70"/>
  <c r="AJ22" i="70"/>
  <c r="AJ36" i="70"/>
  <c r="AG90" i="70"/>
  <c r="AI63" i="70"/>
  <c r="AJ14" i="70"/>
  <c r="AH74" i="70"/>
  <c r="AJ64" i="70"/>
  <c r="AF57" i="70"/>
  <c r="AF37" i="70"/>
  <c r="AJ85" i="70"/>
  <c r="AF98" i="70"/>
  <c r="AG82" i="70"/>
  <c r="AH97" i="70"/>
  <c r="AH6" i="70"/>
  <c r="AG65" i="70"/>
  <c r="AJ61" i="70"/>
  <c r="AM54" i="70"/>
  <c r="AJ42" i="70"/>
  <c r="AJ23" i="70"/>
  <c r="AJ21" i="70"/>
  <c r="CC36" i="70"/>
  <c r="BE73" i="70"/>
  <c r="AF28" i="70"/>
  <c r="AF89" i="70"/>
  <c r="AH88" i="70"/>
  <c r="AG44" i="70"/>
  <c r="AI7" i="70"/>
  <c r="AI103" i="70"/>
  <c r="AJ100" i="70"/>
  <c r="AG19" i="70"/>
  <c r="AF69" i="70"/>
  <c r="AJ78" i="70"/>
  <c r="AH72" i="70"/>
  <c r="CF11" i="70"/>
  <c r="AG66" i="70"/>
  <c r="CA54" i="70"/>
  <c r="BF55" i="70"/>
  <c r="BR102" i="70"/>
  <c r="CQ85" i="70"/>
  <c r="AI36" i="70"/>
  <c r="AP49" i="70"/>
  <c r="BZ27" i="70"/>
  <c r="CG90" i="70"/>
  <c r="BR86" i="70"/>
  <c r="BK46" i="70"/>
  <c r="BJ94" i="70"/>
  <c r="AZ97" i="70"/>
  <c r="AP73" i="70"/>
  <c r="BA27" i="70"/>
  <c r="BM90" i="70"/>
  <c r="BC86" i="70"/>
  <c r="BP46" i="70"/>
  <c r="BT94" i="70"/>
  <c r="BJ97" i="70"/>
  <c r="AF19" i="70"/>
  <c r="AY36" i="70"/>
  <c r="AW58" i="70"/>
  <c r="CQ87" i="70"/>
  <c r="BW96" i="70"/>
  <c r="CQ97" i="70"/>
  <c r="AM67" i="70"/>
  <c r="BY95" i="70"/>
  <c r="BE100" i="70"/>
  <c r="CP30" i="76"/>
  <c r="AI60" i="70"/>
  <c r="AF45" i="70"/>
  <c r="AG9" i="70"/>
  <c r="AJ103" i="70"/>
  <c r="AF87" i="70"/>
  <c r="AF60" i="70"/>
  <c r="AF76" i="70"/>
  <c r="AG8" i="70"/>
  <c r="CL57" i="70"/>
  <c r="AN104" i="70"/>
  <c r="CG86" i="70"/>
  <c r="AQ27" i="70"/>
  <c r="AJ67" i="70"/>
  <c r="BJ85" i="70"/>
  <c r="AI47" i="70"/>
  <c r="AM31" i="70"/>
  <c r="CK11" i="70"/>
  <c r="CJ55" i="70"/>
  <c r="DA102" i="70"/>
  <c r="BR104" i="70"/>
  <c r="AX100" i="70"/>
  <c r="CF20" i="70"/>
  <c r="CI85" i="70"/>
  <c r="AJ8" i="70"/>
  <c r="CU54" i="70"/>
  <c r="CQ105" i="70"/>
  <c r="DA96" i="70"/>
  <c r="AN97" i="70"/>
  <c r="BQ67" i="70"/>
  <c r="CN95" i="70"/>
  <c r="AG98" i="70"/>
  <c r="CM36" i="70"/>
  <c r="BP55" i="70"/>
  <c r="BM86" i="70"/>
  <c r="DC88" i="70"/>
  <c r="CD104" i="70"/>
  <c r="BT103" i="70"/>
  <c r="BY33" i="70"/>
  <c r="BL84" i="70"/>
  <c r="BA44" i="70"/>
  <c r="AM39" i="70"/>
  <c r="DD84" i="70"/>
  <c r="BJ19" i="70"/>
  <c r="BX26" i="70"/>
  <c r="CV63" i="70"/>
  <c r="BR45" i="70"/>
  <c r="CX58" i="70"/>
  <c r="BN46" i="70"/>
  <c r="CC68" i="70"/>
  <c r="BN61" i="70"/>
  <c r="BP54" i="70"/>
  <c r="CI8" i="70"/>
  <c r="BP37" i="70"/>
  <c r="CW101" i="70"/>
  <c r="BX103" i="70"/>
  <c r="CO27" i="70"/>
  <c r="BR103" i="70"/>
  <c r="BT97" i="70"/>
  <c r="CI103" i="70"/>
  <c r="DC33" i="70"/>
  <c r="CZ84" i="70"/>
  <c r="CJ44" i="70"/>
  <c r="CK65" i="70"/>
  <c r="BZ81" i="70"/>
  <c r="CP17" i="70"/>
  <c r="AO28" i="70"/>
  <c r="BF65" i="70"/>
  <c r="BB82" i="70"/>
  <c r="DA11" i="70"/>
  <c r="AO46" i="70"/>
  <c r="CR68" i="70"/>
  <c r="CH61" i="70"/>
  <c r="BU54" i="70"/>
  <c r="CB50" i="70"/>
  <c r="CX45" i="70"/>
  <c r="CR105" i="70"/>
  <c r="DA98" i="70"/>
  <c r="CN94" i="70"/>
  <c r="BO101" i="70"/>
  <c r="BJ91" i="70"/>
  <c r="BD23" i="70"/>
  <c r="BV64" i="70"/>
  <c r="BV57" i="70"/>
  <c r="CC50" i="70"/>
  <c r="CW76" i="70"/>
  <c r="CH77" i="70"/>
  <c r="BY52" i="70"/>
  <c r="CF59" i="70"/>
  <c r="CS72" i="70"/>
  <c r="BV58" i="70"/>
  <c r="BM94" i="70"/>
  <c r="BE85" i="70"/>
  <c r="CD101" i="70"/>
  <c r="BY91" i="70"/>
  <c r="BS23" i="70"/>
  <c r="CL41" i="70"/>
  <c r="BV39" i="70"/>
  <c r="BZ84" i="70"/>
  <c r="CN19" i="70"/>
  <c r="AO26" i="70"/>
  <c r="AX63" i="70"/>
  <c r="BH45" i="70"/>
  <c r="CI23" i="70"/>
  <c r="CG87" i="70"/>
  <c r="BW103" i="70"/>
  <c r="BY97" i="70"/>
  <c r="BO86" i="70"/>
  <c r="BB51" i="70"/>
  <c r="BF45" i="70"/>
  <c r="BP44" i="70"/>
  <c r="AM65" i="70"/>
  <c r="CT81" i="70"/>
  <c r="BB17" i="70"/>
  <c r="CH28" i="70"/>
  <c r="CJ65" i="70"/>
  <c r="CZ82" i="70"/>
  <c r="CG11" i="70"/>
  <c r="BW13" i="70"/>
  <c r="BL72" i="70"/>
  <c r="CH14" i="70"/>
  <c r="AQ54" i="70"/>
  <c r="BW50" i="70"/>
  <c r="BO45" i="70"/>
  <c r="BD105" i="70"/>
  <c r="CQ93" i="70"/>
  <c r="BJ105" i="70"/>
  <c r="DC86" i="70"/>
  <c r="CA51" i="70"/>
  <c r="CY45" i="70"/>
  <c r="CP73" i="70"/>
  <c r="BO9" i="70"/>
  <c r="BY28" i="70"/>
  <c r="BO84" i="70"/>
  <c r="CN32" i="70"/>
  <c r="AQ10" i="70"/>
  <c r="BD64" i="70"/>
  <c r="BH79" i="70"/>
  <c r="DA13" i="70"/>
  <c r="CP72" i="70"/>
  <c r="BD14" i="70"/>
  <c r="DD42" i="70"/>
  <c r="BR55" i="70"/>
  <c r="BV48" i="70"/>
  <c r="BS94" i="70"/>
  <c r="CP67" i="70"/>
  <c r="DC105" i="70"/>
  <c r="CX90" i="70"/>
  <c r="CN92" i="70"/>
  <c r="CE74" i="70"/>
  <c r="BU56" i="70"/>
  <c r="CD80" i="70"/>
  <c r="CT57" i="70"/>
  <c r="BE69" i="70"/>
  <c r="BJ18" i="70"/>
  <c r="BA48" i="70"/>
  <c r="CY10" i="70"/>
  <c r="AO64" i="70"/>
  <c r="DA79" i="70"/>
  <c r="CL33" i="70"/>
  <c r="CE73" i="70"/>
  <c r="BW40" i="70"/>
  <c r="CW43" i="70"/>
  <c r="CY79" i="70"/>
  <c r="DA27" i="70"/>
  <c r="BO63" i="70"/>
  <c r="BN100" i="70"/>
  <c r="BI91" i="70"/>
  <c r="BI85" i="70"/>
  <c r="CK84" i="70"/>
  <c r="CB63" i="70"/>
  <c r="BX68" i="70"/>
  <c r="CM75" i="70"/>
  <c r="BH69" i="70"/>
  <c r="CB9" i="70"/>
  <c r="BD44" i="70"/>
  <c r="BN13" i="70"/>
  <c r="CP68" i="70"/>
  <c r="BQ37" i="70"/>
  <c r="BR10" i="70"/>
  <c r="CE32" i="70"/>
  <c r="CA45" i="70"/>
  <c r="BX62" i="70"/>
  <c r="CY28" i="70"/>
  <c r="BR35" i="70"/>
  <c r="CD26" i="70"/>
  <c r="BD55" i="70"/>
  <c r="BB29" i="70"/>
  <c r="AW61" i="70"/>
  <c r="CT53" i="70"/>
  <c r="CG81" i="70"/>
  <c r="BK45" i="70"/>
  <c r="CK82" i="70"/>
  <c r="AO68" i="70"/>
  <c r="CC75" i="70"/>
  <c r="BI100" i="70"/>
  <c r="CL69" i="70"/>
  <c r="CV9" i="70"/>
  <c r="BS44" i="70"/>
  <c r="BS13" i="70"/>
  <c r="CQ16" i="70"/>
  <c r="BV68" i="70"/>
  <c r="CU37" i="70"/>
  <c r="BH10" i="70"/>
  <c r="BZ32" i="70"/>
  <c r="BL45" i="70"/>
  <c r="AO62" i="70"/>
  <c r="BU28" i="70"/>
  <c r="BH35" i="70"/>
  <c r="BY26" i="70"/>
  <c r="BN55" i="70"/>
  <c r="BV29" i="70"/>
  <c r="BL61" i="70"/>
  <c r="BC20" i="70"/>
  <c r="CL81" i="70"/>
  <c r="AG95" i="70"/>
  <c r="AG101" i="70"/>
  <c r="AI77" i="70"/>
  <c r="AJ88" i="70"/>
  <c r="AI76" i="70"/>
  <c r="AJ75" i="70"/>
  <c r="AF77" i="70"/>
  <c r="AH95" i="70"/>
  <c r="CM95" i="70" s="1"/>
  <c r="AI98" i="70"/>
  <c r="DD46" i="70"/>
  <c r="CV90" i="70"/>
  <c r="BH78" i="70"/>
  <c r="AJ69" i="70"/>
  <c r="AF36" i="70"/>
  <c r="CW36" i="70"/>
  <c r="BC57" i="70"/>
  <c r="CB12" i="70"/>
  <c r="BH93" i="70"/>
  <c r="BW101" i="70"/>
  <c r="CG104" i="70"/>
  <c r="CV100" i="70"/>
  <c r="CR20" i="70"/>
  <c r="CI88" i="70"/>
  <c r="AF6" i="70"/>
  <c r="BV11" i="70"/>
  <c r="BU55" i="70"/>
  <c r="CB102" i="70"/>
  <c r="CL85" i="70"/>
  <c r="DA103" i="70"/>
  <c r="BV20" i="70"/>
  <c r="AP85" i="70"/>
  <c r="AH87" i="70"/>
  <c r="AN78" i="70"/>
  <c r="BK27" i="70"/>
  <c r="BC97" i="70"/>
  <c r="AP93" i="70"/>
  <c r="BY104" i="70"/>
  <c r="BE103" i="70"/>
  <c r="BJ33" i="70"/>
  <c r="BV84" i="70"/>
  <c r="AQ44" i="70"/>
  <c r="CA65" i="70"/>
  <c r="CO81" i="70"/>
  <c r="CU17" i="70"/>
  <c r="BX28" i="70"/>
  <c r="BK65" i="70"/>
  <c r="BG82" i="70"/>
  <c r="BR11" i="70"/>
  <c r="BY58" i="70"/>
  <c r="DB46" i="70"/>
  <c r="DB68" i="70"/>
  <c r="BS61" i="70"/>
  <c r="CE54" i="70"/>
  <c r="AN50" i="70"/>
  <c r="CS45" i="70"/>
  <c r="BN87" i="70"/>
  <c r="BN105" i="70"/>
  <c r="CL102" i="70"/>
  <c r="CL100" i="70"/>
  <c r="CI100" i="70"/>
  <c r="BE98" i="70"/>
  <c r="BY86" i="70"/>
  <c r="BV51" i="70"/>
  <c r="CO45" i="70"/>
  <c r="BQ73" i="70"/>
  <c r="CN9" i="70"/>
  <c r="AZ28" i="70"/>
  <c r="BE84" i="70"/>
  <c r="BI28" i="70"/>
  <c r="BU65" i="70"/>
  <c r="CU82" i="70"/>
  <c r="BW11" i="70"/>
  <c r="BZ69" i="70"/>
  <c r="BM13" i="70"/>
  <c r="CU72" i="70"/>
  <c r="CW14" i="70"/>
  <c r="BK42" i="70"/>
  <c r="BC55" i="70"/>
  <c r="BG48" i="70"/>
  <c r="BI95" i="70"/>
  <c r="CN49" i="70"/>
  <c r="DA104" i="70"/>
  <c r="BO85" i="70"/>
  <c r="CI101" i="70"/>
  <c r="CN91" i="70"/>
  <c r="CH23" i="70"/>
  <c r="CQ41" i="70"/>
  <c r="BL39" i="70"/>
  <c r="CY84" i="70"/>
  <c r="CS19" i="70"/>
  <c r="AY26" i="70"/>
  <c r="BH63" i="70"/>
  <c r="AP72" i="70"/>
  <c r="BH12" i="70"/>
  <c r="CV86" i="70"/>
  <c r="BO93" i="70"/>
  <c r="CS104" i="70"/>
  <c r="CS103" i="70"/>
  <c r="BT33" i="70"/>
  <c r="BQ84" i="70"/>
  <c r="CY44" i="70"/>
  <c r="BG65" i="70"/>
  <c r="BK81" i="70"/>
  <c r="AP19" i="70"/>
  <c r="CR26" i="70"/>
  <c r="AN63" i="70"/>
  <c r="CG45" i="70"/>
  <c r="CS58" i="70"/>
  <c r="BM93" i="70"/>
  <c r="CX100" i="70"/>
  <c r="AP98" i="70"/>
  <c r="CD86" i="70"/>
  <c r="CF51" i="70"/>
  <c r="CT45" i="70"/>
  <c r="CA73" i="70"/>
  <c r="CD9" i="70"/>
  <c r="CX28" i="70"/>
  <c r="BT84" i="70"/>
  <c r="BY32" i="70"/>
  <c r="BA10" i="70"/>
  <c r="AY64" i="70"/>
  <c r="CB11" i="70"/>
  <c r="CJ69" i="70"/>
  <c r="BR13" i="70"/>
  <c r="CZ72" i="70"/>
  <c r="BN14" i="70"/>
  <c r="CE42" i="70"/>
  <c r="CV55" i="70"/>
  <c r="CU48" i="70"/>
  <c r="BS95" i="70"/>
  <c r="BN94" i="70"/>
  <c r="BM95" i="70"/>
  <c r="BB67" i="70"/>
  <c r="BE105" i="70"/>
  <c r="CI90" i="70"/>
  <c r="BY92" i="70"/>
  <c r="CJ74" i="70"/>
  <c r="BZ56" i="70"/>
  <c r="BO80" i="70"/>
  <c r="BK57" i="70"/>
  <c r="AZ69" i="70"/>
  <c r="CD84" i="70"/>
  <c r="BO32" i="70"/>
  <c r="BU10" i="70"/>
  <c r="CR64" i="70"/>
  <c r="CL79" i="70"/>
  <c r="DA33" i="70"/>
  <c r="CO73" i="70"/>
  <c r="BM40" i="70"/>
  <c r="CR43" i="70"/>
  <c r="BF79" i="70"/>
  <c r="BC27" i="70"/>
  <c r="CI63" i="70"/>
  <c r="AY100" i="70"/>
  <c r="CC95" i="70"/>
  <c r="CW94" i="70"/>
  <c r="BM91" i="70"/>
  <c r="CW20" i="70"/>
  <c r="CD96" i="70"/>
  <c r="CS102" i="70"/>
  <c r="BO89" i="70"/>
  <c r="BT77" i="70"/>
  <c r="BB64" i="70"/>
  <c r="BL57" i="70"/>
  <c r="CE57" i="70"/>
  <c r="CN69" i="70"/>
  <c r="BE18" i="70"/>
  <c r="BZ48" i="70"/>
  <c r="DB58" i="70"/>
  <c r="DB47" i="70"/>
  <c r="CV23" i="70"/>
  <c r="BZ38" i="70"/>
  <c r="BL12" i="70"/>
  <c r="BD49" i="70"/>
  <c r="AY75" i="70"/>
  <c r="BW27" i="70"/>
  <c r="DC63" i="70"/>
  <c r="CM100" i="70"/>
  <c r="CH91" i="70"/>
  <c r="DB85" i="70"/>
  <c r="CE44" i="70"/>
  <c r="DA45" i="70"/>
  <c r="AN40" i="70"/>
  <c r="BR50" i="70"/>
  <c r="BI97" i="70"/>
  <c r="AN69" i="70"/>
  <c r="BC9" i="70"/>
  <c r="CR44" i="70"/>
  <c r="CR13" i="70"/>
  <c r="BC16" i="70"/>
  <c r="CD67" i="70"/>
  <c r="BU62" i="70"/>
  <c r="CT15" i="70"/>
  <c r="BN17" i="70"/>
  <c r="BE29" i="70"/>
  <c r="CV35" i="70"/>
  <c r="BO26" i="70"/>
  <c r="CM55" i="70"/>
  <c r="CK29" i="70"/>
  <c r="CA61" i="70"/>
  <c r="CL20" i="70"/>
  <c r="AW73" i="70"/>
  <c r="CL11" i="70"/>
  <c r="BR40" i="70"/>
  <c r="CV50" i="70"/>
  <c r="AY97" i="70"/>
  <c r="AY90" i="70"/>
  <c r="CV69" i="70"/>
  <c r="CL9" i="70"/>
  <c r="BX44" i="70"/>
  <c r="BD13" i="70"/>
  <c r="CB16" i="70"/>
  <c r="DC67" i="70"/>
  <c r="CO62" i="70"/>
  <c r="BK15" i="70"/>
  <c r="BI17" i="70"/>
  <c r="AZ29" i="70"/>
  <c r="AW38" i="70"/>
  <c r="AP26" i="70"/>
  <c r="AO55" i="70"/>
  <c r="CF29" i="70"/>
  <c r="CP61" i="70"/>
  <c r="CV20" i="70"/>
  <c r="AF32" i="70"/>
  <c r="AG60" i="70"/>
  <c r="AF56" i="70"/>
  <c r="AM56" i="70" s="1"/>
  <c r="AF35" i="70"/>
  <c r="AF75" i="70"/>
  <c r="BS36" i="70"/>
  <c r="AF101" i="70"/>
  <c r="AH33" i="70"/>
  <c r="CD94" i="70"/>
  <c r="CZ58" i="70"/>
  <c r="AX78" i="70"/>
  <c r="CS73" i="70"/>
  <c r="CG12" i="70"/>
  <c r="CG93" i="70"/>
  <c r="AX91" i="70"/>
  <c r="AN94" i="70"/>
  <c r="BT99" i="70"/>
  <c r="BJ93" i="70"/>
  <c r="AG17" i="70"/>
  <c r="AN57" i="70"/>
  <c r="CL12" i="70"/>
  <c r="AX93" i="70"/>
  <c r="AX101" i="70"/>
  <c r="BH104" i="70"/>
  <c r="BH100" i="70"/>
  <c r="AY20" i="70"/>
  <c r="CD85" i="70"/>
  <c r="AG26" i="70"/>
  <c r="CP54" i="70"/>
  <c r="CG105" i="70"/>
  <c r="CG100" i="70"/>
  <c r="CD100" i="70"/>
  <c r="BY98" i="70"/>
  <c r="CI86" i="70"/>
  <c r="BL51" i="70"/>
  <c r="CJ45" i="70"/>
  <c r="BL73" i="70"/>
  <c r="CI9" i="70"/>
  <c r="BE28" i="70"/>
  <c r="BM60" i="70"/>
  <c r="CZ17" i="70"/>
  <c r="CR28" i="70"/>
  <c r="AQ65" i="70"/>
  <c r="CF82" i="70"/>
  <c r="AN11" i="70"/>
  <c r="AQ69" i="70"/>
  <c r="AX13" i="70"/>
  <c r="CK72" i="70"/>
  <c r="CM14" i="70"/>
  <c r="CY42" i="70"/>
  <c r="BH55" i="70"/>
  <c r="BB48" i="70"/>
  <c r="DB87" i="70"/>
  <c r="BX105" i="70"/>
  <c r="BW90" i="70"/>
  <c r="BU46" i="70"/>
  <c r="CX105" i="70"/>
  <c r="BO90" i="70"/>
  <c r="BJ92" i="70"/>
  <c r="BA74" i="70"/>
  <c r="BP56" i="70"/>
  <c r="BV73" i="70"/>
  <c r="BY9" i="70"/>
  <c r="AP28" i="70"/>
  <c r="DA60" i="70"/>
  <c r="AP84" i="70"/>
  <c r="BT32" i="70"/>
  <c r="BF10" i="70"/>
  <c r="CH64" i="70"/>
  <c r="BR79" i="70"/>
  <c r="BM33" i="70"/>
  <c r="BK73" i="70"/>
  <c r="CG40" i="70"/>
  <c r="BD43" i="70"/>
  <c r="CO42" i="70"/>
  <c r="CL55" i="70"/>
  <c r="CZ48" i="70"/>
  <c r="BD95" i="70"/>
  <c r="CY55" i="70"/>
  <c r="AN86" i="70"/>
  <c r="CS88" i="70"/>
  <c r="CX104" i="70"/>
  <c r="CD103" i="70"/>
  <c r="CX33" i="70"/>
  <c r="BB84" i="70"/>
  <c r="CT44" i="70"/>
  <c r="BB65" i="70"/>
  <c r="BA81" i="70"/>
  <c r="CU32" i="70"/>
  <c r="BT19" i="70"/>
  <c r="CC26" i="70"/>
  <c r="DA63" i="70"/>
  <c r="CB45" i="70"/>
  <c r="CL87" i="70"/>
  <c r="CV103" i="70"/>
  <c r="CN97" i="70"/>
  <c r="BJ98" i="70"/>
  <c r="BJ86" i="70"/>
  <c r="AW51" i="70"/>
  <c r="AM84" i="70"/>
  <c r="BZ44" i="70"/>
  <c r="CP65" i="70"/>
  <c r="CJ81" i="70"/>
  <c r="CK17" i="70"/>
  <c r="CW28" i="70"/>
  <c r="CO65" i="70"/>
  <c r="BL82" i="70"/>
  <c r="BH11" i="70"/>
  <c r="BF69" i="70"/>
  <c r="AW67" i="70"/>
  <c r="AP105" i="70"/>
  <c r="BY90" i="70"/>
  <c r="CX92" i="70"/>
  <c r="BP74" i="70"/>
  <c r="BF56" i="70"/>
  <c r="BE80" i="70"/>
  <c r="BA57" i="70"/>
  <c r="BJ69" i="70"/>
  <c r="BW60" i="70"/>
  <c r="CS84" i="70"/>
  <c r="AP32" i="70"/>
  <c r="CE10" i="70"/>
  <c r="CW64" i="70"/>
  <c r="CV79" i="70"/>
  <c r="BW33" i="70"/>
  <c r="DD73" i="70"/>
  <c r="CQ40" i="70"/>
  <c r="BI43" i="70"/>
  <c r="BA79" i="70"/>
  <c r="AN27" i="70"/>
  <c r="AZ63" i="70"/>
  <c r="AO95" i="70"/>
  <c r="CC94" i="70"/>
  <c r="CV101" i="70"/>
  <c r="CP20" i="70"/>
  <c r="BT96" i="70"/>
  <c r="AZ102" i="70"/>
  <c r="BJ89" i="70"/>
  <c r="BJ77" i="70"/>
  <c r="DD56" i="70"/>
  <c r="CS80" i="70"/>
  <c r="CO57" i="70"/>
  <c r="BT69" i="70"/>
  <c r="CN18" i="70"/>
  <c r="CE48" i="70"/>
  <c r="CC58" i="70"/>
  <c r="AO47" i="70"/>
  <c r="CG23" i="70"/>
  <c r="CE38" i="70"/>
  <c r="CA12" i="70"/>
  <c r="BS43" i="70"/>
  <c r="CE79" i="70"/>
  <c r="BH27" i="70"/>
  <c r="BY63" i="70"/>
  <c r="CH100" i="70"/>
  <c r="AO91" i="70"/>
  <c r="CW85" i="70"/>
  <c r="CQ96" i="70"/>
  <c r="CS99" i="70"/>
  <c r="BE102" i="70"/>
  <c r="CN89" i="70"/>
  <c r="AP77" i="70"/>
  <c r="CF64" i="70"/>
  <c r="CZ57" i="70"/>
  <c r="AO50" i="70"/>
  <c r="AO76" i="70"/>
  <c r="BS77" i="70"/>
  <c r="BE52" i="70"/>
  <c r="BL59" i="70"/>
  <c r="BE72" i="70"/>
  <c r="AZ23" i="70"/>
  <c r="BU38" i="70"/>
  <c r="CU12" i="70"/>
  <c r="CW49" i="70"/>
  <c r="DB75" i="70"/>
  <c r="AM74" i="70"/>
  <c r="CY8" i="70"/>
  <c r="CC102" i="70"/>
  <c r="CV12" i="70"/>
  <c r="BV65" i="70"/>
  <c r="CX23" i="70"/>
  <c r="BC70" i="70"/>
  <c r="AX27" i="70"/>
  <c r="BD87" i="70"/>
  <c r="CC97" i="70"/>
  <c r="AO90" i="70"/>
  <c r="CO25" i="70"/>
  <c r="BS19" i="70"/>
  <c r="BT53" i="70"/>
  <c r="CE18" i="70"/>
  <c r="CD14" i="70"/>
  <c r="BN60" i="70"/>
  <c r="BG77" i="70"/>
  <c r="AQ15" i="70"/>
  <c r="BX17" i="70"/>
  <c r="BT29" i="70"/>
  <c r="CU38" i="70"/>
  <c r="AP59" i="70"/>
  <c r="CW31" i="70"/>
  <c r="DA25" i="70"/>
  <c r="BB81" i="70"/>
  <c r="BE57" i="70"/>
  <c r="CV105" i="70"/>
  <c r="BJ9" i="70"/>
  <c r="BJ58" i="70"/>
  <c r="AX70" i="70"/>
  <c r="CL27" i="70"/>
  <c r="CH87" i="70"/>
  <c r="AO97" i="70"/>
  <c r="CC90" i="70"/>
  <c r="CT25" i="70"/>
  <c r="CH19" i="70"/>
  <c r="AP53" i="70"/>
  <c r="DD18" i="70"/>
  <c r="BE14" i="70"/>
  <c r="AY60" i="70"/>
  <c r="BQ77" i="70"/>
  <c r="AY32" i="70"/>
  <c r="BD17" i="70"/>
  <c r="AP29" i="70"/>
  <c r="CP38" i="70"/>
  <c r="DC59" i="70"/>
  <c r="BI31" i="70"/>
  <c r="CV25" i="70"/>
  <c r="BQ81" i="70"/>
  <c r="BO57" i="70"/>
  <c r="BI12" i="70"/>
  <c r="AH9" i="70"/>
  <c r="BN9" i="70" s="1"/>
  <c r="AI15" i="70"/>
  <c r="AJ95" i="70"/>
  <c r="AI54" i="70"/>
  <c r="CZ11" i="70"/>
  <c r="AI74" i="70"/>
  <c r="BQ31" i="70"/>
  <c r="CX97" i="70"/>
  <c r="CB86" i="70"/>
  <c r="BH105" i="70"/>
  <c r="AH67" i="70"/>
  <c r="BE49" i="70"/>
  <c r="BP27" i="70"/>
  <c r="BR90" i="70"/>
  <c r="BW91" i="70"/>
  <c r="CV94" i="70"/>
  <c r="CN99" i="70"/>
  <c r="CS93" i="70"/>
  <c r="AH73" i="70"/>
  <c r="CD73" i="70"/>
  <c r="BW12" i="70"/>
  <c r="CB93" i="70"/>
  <c r="DA101" i="70"/>
  <c r="CV104" i="70"/>
  <c r="AN100" i="70"/>
  <c r="BX20" i="70"/>
  <c r="CX88" i="70"/>
  <c r="AG80" i="70"/>
  <c r="AM11" i="70"/>
  <c r="CQ90" i="70"/>
  <c r="BA46" i="70"/>
  <c r="BO105" i="70"/>
  <c r="BJ90" i="70"/>
  <c r="BT92" i="70"/>
  <c r="BF74" i="70"/>
  <c r="AQ45" i="70"/>
  <c r="AM73" i="70"/>
  <c r="AP9" i="70"/>
  <c r="CN28" i="70"/>
  <c r="CV60" i="70"/>
  <c r="BY84" i="70"/>
  <c r="BJ32" i="70"/>
  <c r="DD10" i="70"/>
  <c r="BS64" i="70"/>
  <c r="BM79" i="70"/>
  <c r="BH33" i="70"/>
  <c r="BA73" i="70"/>
  <c r="BC40" i="70"/>
  <c r="AO14" i="70"/>
  <c r="CJ42" i="70"/>
  <c r="AN55" i="70"/>
  <c r="CP48" i="70"/>
  <c r="CX15" i="70"/>
  <c r="DB95" i="70"/>
  <c r="CM94" i="70"/>
  <c r="CF67" i="70"/>
  <c r="CI105" i="70"/>
  <c r="CN90" i="70"/>
  <c r="DC92" i="70"/>
  <c r="CO74" i="70"/>
  <c r="CE56" i="70"/>
  <c r="BY80" i="70"/>
  <c r="DD57" i="70"/>
  <c r="AP69" i="70"/>
  <c r="CX18" i="70"/>
  <c r="BF48" i="70"/>
  <c r="BD58" i="70"/>
  <c r="BN47" i="70"/>
  <c r="AN79" i="70"/>
  <c r="CV33" i="70"/>
  <c r="CT73" i="70"/>
  <c r="DA40" i="70"/>
  <c r="CM43" i="70"/>
  <c r="DD79" i="70"/>
  <c r="CQ27" i="70"/>
  <c r="CD63" i="70"/>
  <c r="CC100" i="70"/>
  <c r="BS91" i="70"/>
  <c r="AX87" i="70"/>
  <c r="CB103" i="70"/>
  <c r="DC97" i="70"/>
  <c r="BT98" i="70"/>
  <c r="AZ86" i="70"/>
  <c r="CI33" i="70"/>
  <c r="CU84" i="70"/>
  <c r="CO44" i="70"/>
  <c r="CF65" i="70"/>
  <c r="DD81" i="70"/>
  <c r="BL17" i="70"/>
  <c r="DB28" i="70"/>
  <c r="CY65" i="70"/>
  <c r="BQ82" i="70"/>
  <c r="AX11" i="70"/>
  <c r="CQ102" i="70"/>
  <c r="BY100" i="70"/>
  <c r="CS98" i="70"/>
  <c r="CX86" i="70"/>
  <c r="CZ51" i="70"/>
  <c r="CE45" i="70"/>
  <c r="CF73" i="70"/>
  <c r="BE9" i="70"/>
  <c r="CS28" i="70"/>
  <c r="AX60" i="70"/>
  <c r="AZ84" i="70"/>
  <c r="AZ32" i="70"/>
  <c r="CO10" i="70"/>
  <c r="AM82" i="70"/>
  <c r="BC11" i="70"/>
  <c r="CE69" i="70"/>
  <c r="BM101" i="70"/>
  <c r="BB20" i="70"/>
  <c r="BO96" i="70"/>
  <c r="BT102" i="70"/>
  <c r="AZ89" i="70"/>
  <c r="AQ74" i="70"/>
  <c r="CO56" i="70"/>
  <c r="CX80" i="70"/>
  <c r="CY57" i="70"/>
  <c r="CS69" i="70"/>
  <c r="BO18" i="70"/>
  <c r="AQ48" i="70"/>
  <c r="CW58" i="70"/>
  <c r="BI47" i="70"/>
  <c r="BC23" i="70"/>
  <c r="BF38" i="70"/>
  <c r="AY67" i="70"/>
  <c r="CV40" i="70"/>
  <c r="AO43" i="70"/>
  <c r="AQ79" i="70"/>
  <c r="BM27" i="70"/>
  <c r="BT63" i="70"/>
  <c r="AO100" i="70"/>
  <c r="CC91" i="70"/>
  <c r="CH85" i="70"/>
  <c r="BY99" i="70"/>
  <c r="CI96" i="70"/>
  <c r="CX102" i="70"/>
  <c r="CX89" i="70"/>
  <c r="CS77" i="70"/>
  <c r="CZ64" i="70"/>
  <c r="CP57" i="70"/>
  <c r="CR50" i="70"/>
  <c r="BN76" i="70"/>
  <c r="BI77" i="70"/>
  <c r="BO52" i="70"/>
  <c r="AW59" i="70"/>
  <c r="CH47" i="70"/>
  <c r="DA23" i="70"/>
  <c r="CY38" i="70"/>
  <c r="CH67" i="70"/>
  <c r="CK12" i="70"/>
  <c r="AO49" i="70"/>
  <c r="BX75" i="70"/>
  <c r="CF74" i="70"/>
  <c r="CE8" i="70"/>
  <c r="BN102" i="70"/>
  <c r="BJ73" i="70"/>
  <c r="AX104" i="70"/>
  <c r="CI95" i="70"/>
  <c r="BE101" i="70"/>
  <c r="DC91" i="70"/>
  <c r="DB23" i="70"/>
  <c r="BH41" i="70"/>
  <c r="CP39" i="70"/>
  <c r="BF84" i="70"/>
  <c r="BB32" i="70"/>
  <c r="CW77" i="70"/>
  <c r="CX52" i="70"/>
  <c r="AM59" i="70"/>
  <c r="BY72" i="70"/>
  <c r="CD23" i="70"/>
  <c r="AW7" i="70"/>
  <c r="BQ69" i="70"/>
  <c r="BR70" i="70"/>
  <c r="BF59" i="70"/>
  <c r="BO8" i="70"/>
  <c r="BA37" i="70"/>
  <c r="AO9" i="70"/>
  <c r="BI101" i="70"/>
  <c r="CM102" i="70"/>
  <c r="BW97" i="70"/>
  <c r="BP81" i="70"/>
  <c r="AN33" i="70"/>
  <c r="CW61" i="70"/>
  <c r="CP74" i="70"/>
  <c r="CR95" i="70"/>
  <c r="BS93" i="70"/>
  <c r="BI89" i="70"/>
  <c r="BH67" i="70"/>
  <c r="AW62" i="70"/>
  <c r="CN53" i="70"/>
  <c r="BK18" i="70"/>
  <c r="AP14" i="70"/>
  <c r="CR60" i="70"/>
  <c r="CZ77" i="70"/>
  <c r="CH32" i="70"/>
  <c r="BY60" i="70"/>
  <c r="BJ39" i="70"/>
  <c r="BP29" i="70"/>
  <c r="BI52" i="70"/>
  <c r="BX38" i="70"/>
  <c r="AI40" i="70"/>
  <c r="AJ63" i="70"/>
  <c r="AH79" i="70"/>
  <c r="AH53" i="70"/>
  <c r="AH92" i="70"/>
  <c r="AH41" i="70"/>
  <c r="AI6" i="70"/>
  <c r="BL11" i="70"/>
  <c r="BG58" i="70"/>
  <c r="CE46" i="70"/>
  <c r="AJ9" i="70"/>
  <c r="CZ31" i="70"/>
  <c r="BT49" i="70"/>
  <c r="CY27" i="70"/>
  <c r="CL90" i="70"/>
  <c r="BW86" i="70"/>
  <c r="CT46" i="70"/>
  <c r="CI94" i="70"/>
  <c r="AP97" i="70"/>
  <c r="AZ49" i="70"/>
  <c r="CT27" i="70"/>
  <c r="BC90" i="70"/>
  <c r="BC91" i="70"/>
  <c r="BC94" i="70"/>
  <c r="BO99" i="70"/>
  <c r="AZ93" i="70"/>
  <c r="AI20" i="70"/>
  <c r="CB57" i="70"/>
  <c r="CQ95" i="70"/>
  <c r="CU67" i="70"/>
  <c r="CS105" i="70"/>
  <c r="CS90" i="70"/>
  <c r="CD92" i="70"/>
  <c r="DD74" i="70"/>
  <c r="AQ56" i="70"/>
  <c r="DC80" i="70"/>
  <c r="CJ57" i="70"/>
  <c r="DC69" i="70"/>
  <c r="CS18" i="70"/>
  <c r="BK48" i="70"/>
  <c r="AY58" i="70"/>
  <c r="DB64" i="70"/>
  <c r="BW79" i="70"/>
  <c r="CQ33" i="70"/>
  <c r="CY73" i="70"/>
  <c r="CB40" i="70"/>
  <c r="DB43" i="70"/>
  <c r="CT79" i="70"/>
  <c r="CG27" i="70"/>
  <c r="BE63" i="70"/>
  <c r="BS100" i="70"/>
  <c r="BN91" i="70"/>
  <c r="AY85" i="70"/>
  <c r="CG91" i="70"/>
  <c r="BI20" i="70"/>
  <c r="CX96" i="70"/>
  <c r="CN102" i="70"/>
  <c r="BT89" i="70"/>
  <c r="BE77" i="70"/>
  <c r="BL64" i="70"/>
  <c r="BG57" i="70"/>
  <c r="BN50" i="70"/>
  <c r="BS76" i="70"/>
  <c r="AZ18" i="70"/>
  <c r="DD48" i="70"/>
  <c r="BX58" i="70"/>
  <c r="CM47" i="70"/>
  <c r="CQ23" i="70"/>
  <c r="BP38" i="70"/>
  <c r="CR67" i="70"/>
  <c r="BG12" i="70"/>
  <c r="AY49" i="70"/>
  <c r="BD75" i="70"/>
  <c r="AW74" i="70"/>
  <c r="CT8" i="70"/>
  <c r="DB100" i="70"/>
  <c r="DB91" i="70"/>
  <c r="BW102" i="70"/>
  <c r="BC100" i="70"/>
  <c r="DC100" i="70"/>
  <c r="CX98" i="70"/>
  <c r="CS86" i="70"/>
  <c r="AM51" i="70"/>
  <c r="BP45" i="70"/>
  <c r="CK73" i="70"/>
  <c r="AZ9" i="70"/>
  <c r="CI28" i="70"/>
  <c r="BC60" i="70"/>
  <c r="BJ84" i="70"/>
  <c r="BE32" i="70"/>
  <c r="CT65" i="70"/>
  <c r="CP82" i="70"/>
  <c r="CV11" i="70"/>
  <c r="AQ46" i="70"/>
  <c r="CD105" i="70"/>
  <c r="CD90" i="70"/>
  <c r="CS92" i="70"/>
  <c r="BU74" i="70"/>
  <c r="BA56" i="70"/>
  <c r="BJ80" i="70"/>
  <c r="BP57" i="70"/>
  <c r="BJ28" i="70"/>
  <c r="CB60" i="70"/>
  <c r="CN84" i="70"/>
  <c r="CI32" i="70"/>
  <c r="CJ10" i="70"/>
  <c r="CM64" i="70"/>
  <c r="CB79" i="70"/>
  <c r="CG33" i="70"/>
  <c r="CX99" i="70"/>
  <c r="CN96" i="70"/>
  <c r="AP102" i="70"/>
  <c r="BY89" i="70"/>
  <c r="CD77" i="70"/>
  <c r="AM64" i="70"/>
  <c r="CU57" i="70"/>
  <c r="CW50" i="70"/>
  <c r="BD76" i="70"/>
  <c r="BD77" i="70"/>
  <c r="BJ52" i="70"/>
  <c r="CM58" i="70"/>
  <c r="BX47" i="70"/>
  <c r="BH23" i="70"/>
  <c r="BK38" i="70"/>
  <c r="BS67" i="70"/>
  <c r="BB12" i="70"/>
  <c r="BS49" i="70"/>
  <c r="AO75" i="70"/>
  <c r="BV74" i="70"/>
  <c r="BZ8" i="70"/>
  <c r="AY102" i="70"/>
  <c r="BB11" i="70"/>
  <c r="CV85" i="70"/>
  <c r="BO95" i="70"/>
  <c r="DC101" i="70"/>
  <c r="BE91" i="70"/>
  <c r="CW23" i="70"/>
  <c r="BM41" i="70"/>
  <c r="BB39" i="70"/>
  <c r="BK84" i="70"/>
  <c r="BX76" i="70"/>
  <c r="CC77" i="70"/>
  <c r="AP52" i="70"/>
  <c r="CA59" i="70"/>
  <c r="CI72" i="70"/>
  <c r="BJ23" i="70"/>
  <c r="CK7" i="70"/>
  <c r="CF69" i="70"/>
  <c r="BH70" i="70"/>
  <c r="CJ59" i="70"/>
  <c r="CS8" i="70"/>
  <c r="DD37" i="70"/>
  <c r="BU8" i="70"/>
  <c r="CH102" i="70"/>
  <c r="AP74" i="70"/>
  <c r="AX86" i="70"/>
  <c r="BJ88" i="70"/>
  <c r="BT104" i="70"/>
  <c r="BJ103" i="70"/>
  <c r="BE33" i="70"/>
  <c r="BG84" i="70"/>
  <c r="BW41" i="70"/>
  <c r="CZ39" i="70"/>
  <c r="CJ84" i="70"/>
  <c r="CF32" i="70"/>
  <c r="CI19" i="70"/>
  <c r="CW26" i="70"/>
  <c r="CL63" i="70"/>
  <c r="CQ45" i="70"/>
  <c r="BE58" i="70"/>
  <c r="CM46" i="70"/>
  <c r="BI68" i="70"/>
  <c r="AY61" i="70"/>
  <c r="CT59" i="70"/>
  <c r="BY8" i="70"/>
  <c r="BZ37" i="70"/>
  <c r="BS9" i="70"/>
  <c r="DB101" i="70"/>
  <c r="CC103" i="70"/>
  <c r="DC93" i="70"/>
  <c r="CP7" i="70"/>
  <c r="BX43" i="70"/>
  <c r="CN45" i="70"/>
  <c r="DB102" i="70"/>
  <c r="DB93" i="70"/>
  <c r="CW89" i="70"/>
  <c r="AN67" i="70"/>
  <c r="CA62" i="70"/>
  <c r="AM79" i="70"/>
  <c r="CY51" i="70"/>
  <c r="CV75" i="70"/>
  <c r="BP26" i="70"/>
  <c r="CR16" i="70"/>
  <c r="CN22" i="70"/>
  <c r="BK63" i="70"/>
  <c r="BE65" i="70"/>
  <c r="CE29" i="70"/>
  <c r="CW52" i="70"/>
  <c r="CR38" i="70"/>
  <c r="CI24" i="70"/>
  <c r="CE60" i="70"/>
  <c r="CY68" i="70"/>
  <c r="CL72" i="70"/>
  <c r="BS22" i="70"/>
  <c r="BO100" i="70"/>
  <c r="CZ7" i="70"/>
  <c r="CC43" i="70"/>
  <c r="CI45" i="70"/>
  <c r="CR102" i="70"/>
  <c r="CM93" i="70"/>
  <c r="CR89" i="70"/>
  <c r="BR67" i="70"/>
  <c r="CU62" i="70"/>
  <c r="BV79" i="70"/>
  <c r="BU51" i="70"/>
  <c r="CL75" i="70"/>
  <c r="BZ26" i="70"/>
  <c r="CW16" i="70"/>
  <c r="CI22" i="70"/>
  <c r="BA63" i="70"/>
  <c r="AZ65" i="70"/>
  <c r="BC36" i="70"/>
  <c r="CH52" i="70"/>
  <c r="CC38" i="70"/>
  <c r="CS24" i="70"/>
  <c r="BZ60" i="70"/>
  <c r="BZ68" i="70"/>
  <c r="CV72" i="70"/>
  <c r="AO22" i="70"/>
  <c r="CG32" i="76"/>
  <c r="AG99" i="70"/>
  <c r="AG92" i="70"/>
  <c r="AF25" i="70"/>
  <c r="AI21" i="70"/>
  <c r="AF102" i="70"/>
  <c r="AI51" i="70"/>
  <c r="AF80" i="70"/>
  <c r="AF13" i="70"/>
  <c r="BZ55" i="70"/>
  <c r="BR87" i="70"/>
  <c r="AI12" i="70"/>
  <c r="BY94" i="70"/>
  <c r="BM85" i="70"/>
  <c r="AH18" i="70"/>
  <c r="AH80" i="70"/>
  <c r="AJ70" i="70"/>
  <c r="DB36" i="70"/>
  <c r="BQ58" i="70"/>
  <c r="CB87" i="70"/>
  <c r="BH95" i="70"/>
  <c r="AX96" i="70"/>
  <c r="BH97" i="70"/>
  <c r="BL67" i="70"/>
  <c r="BJ95" i="70"/>
  <c r="CI97" i="70"/>
  <c r="CA31" i="70"/>
  <c r="CI49" i="70"/>
  <c r="BH87" i="70"/>
  <c r="DA90" i="70"/>
  <c r="CV91" i="70"/>
  <c r="BH86" i="70"/>
  <c r="BE99" i="70"/>
  <c r="BY93" i="70"/>
  <c r="BY73" i="70"/>
  <c r="BR91" i="70"/>
  <c r="CM20" i="70"/>
  <c r="CS96" i="70"/>
  <c r="CD102" i="70"/>
  <c r="CI89" i="70"/>
  <c r="BO77" i="70"/>
  <c r="BG64" i="70"/>
  <c r="BB57" i="70"/>
  <c r="BD50" i="70"/>
  <c r="CI69" i="70"/>
  <c r="BT18" i="70"/>
  <c r="BU48" i="70"/>
  <c r="CH58" i="70"/>
  <c r="CR47" i="70"/>
  <c r="CL23" i="70"/>
  <c r="AQ38" i="70"/>
  <c r="DB67" i="70"/>
  <c r="AW12" i="70"/>
  <c r="BN49" i="70"/>
  <c r="BI75" i="70"/>
  <c r="BG74" i="70"/>
  <c r="CN63" i="70"/>
  <c r="CW100" i="70"/>
  <c r="BX91" i="70"/>
  <c r="AO85" i="70"/>
  <c r="BH98" i="70"/>
  <c r="CS94" i="70"/>
  <c r="BJ101" i="70"/>
  <c r="AZ91" i="70"/>
  <c r="CN77" i="70"/>
  <c r="CA64" i="70"/>
  <c r="AM57" i="70"/>
  <c r="CM50" i="70"/>
  <c r="CH76" i="70"/>
  <c r="CM77" i="70"/>
  <c r="CN52" i="70"/>
  <c r="BQ59" i="70"/>
  <c r="BO72" i="70"/>
  <c r="BY23" i="70"/>
  <c r="BQ7" i="70"/>
  <c r="AW69" i="70"/>
  <c r="CP12" i="70"/>
  <c r="BX49" i="70"/>
  <c r="CR75" i="70"/>
  <c r="CK74" i="70"/>
  <c r="BK8" i="70"/>
  <c r="BD102" i="70"/>
  <c r="BZ46" i="70"/>
  <c r="BY105" i="70"/>
  <c r="BT90" i="70"/>
  <c r="BO92" i="70"/>
  <c r="BK74" i="70"/>
  <c r="BK56" i="70"/>
  <c r="AZ80" i="70"/>
  <c r="CX9" i="70"/>
  <c r="BO28" i="70"/>
  <c r="AN60" i="70"/>
  <c r="CX84" i="70"/>
  <c r="DC32" i="70"/>
  <c r="CT10" i="70"/>
  <c r="CC64" i="70"/>
  <c r="CG79" i="70"/>
  <c r="CV99" i="70"/>
  <c r="CZ20" i="70"/>
  <c r="AZ96" i="70"/>
  <c r="BJ102" i="70"/>
  <c r="CI92" i="70"/>
  <c r="CY74" i="70"/>
  <c r="CT56" i="70"/>
  <c r="CN80" i="70"/>
  <c r="BZ57" i="70"/>
  <c r="CD69" i="70"/>
  <c r="AP18" i="70"/>
  <c r="CO48" i="70"/>
  <c r="BI58" i="70"/>
  <c r="BD47" i="70"/>
  <c r="BW23" i="70"/>
  <c r="BB54" i="70"/>
  <c r="AX85" i="70"/>
  <c r="CX94" i="70"/>
  <c r="CS101" i="70"/>
  <c r="BO91" i="70"/>
  <c r="AO23" i="70"/>
  <c r="AX41" i="70"/>
  <c r="AW39" i="70"/>
  <c r="CH50" i="70"/>
  <c r="CR76" i="70"/>
  <c r="DB77" i="70"/>
  <c r="BT52" i="70"/>
  <c r="CP59" i="70"/>
  <c r="DC72" i="70"/>
  <c r="AP23" i="70"/>
  <c r="AM7" i="70"/>
  <c r="BL69" i="70"/>
  <c r="BM70" i="70"/>
  <c r="BP59" i="70"/>
  <c r="CN8" i="70"/>
  <c r="CU74" i="70"/>
  <c r="CO8" i="70"/>
  <c r="AO102" i="70"/>
  <c r="AZ74" i="70"/>
  <c r="CG94" i="70"/>
  <c r="CS85" i="70"/>
  <c r="BJ104" i="70"/>
  <c r="BO103" i="70"/>
  <c r="AP91" i="70"/>
  <c r="CR23" i="70"/>
  <c r="DA41" i="70"/>
  <c r="BQ39" i="70"/>
  <c r="CE84" i="70"/>
  <c r="CA32" i="70"/>
  <c r="BT21" i="70"/>
  <c r="BY19" i="70"/>
  <c r="CH26" i="70"/>
  <c r="BC63" i="70"/>
  <c r="BC45" i="70"/>
  <c r="AZ58" i="70"/>
  <c r="BD46" i="70"/>
  <c r="CA69" i="70"/>
  <c r="CV70" i="70"/>
  <c r="BZ59" i="70"/>
  <c r="CD8" i="70"/>
  <c r="CY37" i="70"/>
  <c r="CM9" i="70"/>
  <c r="BX101" i="70"/>
  <c r="DB103" i="70"/>
  <c r="BU27" i="70"/>
  <c r="CL97" i="70"/>
  <c r="CN93" i="70"/>
  <c r="AP104" i="70"/>
  <c r="DC103" i="70"/>
  <c r="BO33" i="70"/>
  <c r="CA84" i="70"/>
  <c r="BK44" i="70"/>
  <c r="CZ65" i="70"/>
  <c r="AQ81" i="70"/>
  <c r="CF17" i="70"/>
  <c r="BS28" i="70"/>
  <c r="BA65" i="70"/>
  <c r="AW82" i="70"/>
  <c r="AN45" i="70"/>
  <c r="DC58" i="70"/>
  <c r="CW46" i="70"/>
  <c r="CH68" i="70"/>
  <c r="CM61" i="70"/>
  <c r="DD54" i="70"/>
  <c r="CQ50" i="70"/>
  <c r="BY45" i="70"/>
  <c r="BS87" i="70"/>
  <c r="BS105" i="70"/>
  <c r="BE104" i="70"/>
  <c r="BQ17" i="70"/>
  <c r="CC46" i="70"/>
  <c r="CC49" i="70"/>
  <c r="AM48" i="70"/>
  <c r="BI105" i="70"/>
  <c r="CW104" i="70"/>
  <c r="BD99" i="70"/>
  <c r="BL83" i="70"/>
  <c r="BI59" i="70"/>
  <c r="CH42" i="70"/>
  <c r="BD24" i="70"/>
  <c r="BI53" i="70"/>
  <c r="CY26" i="70"/>
  <c r="BS16" i="70"/>
  <c r="CX22" i="70"/>
  <c r="CY63" i="70"/>
  <c r="CN65" i="70"/>
  <c r="CL36" i="70"/>
  <c r="AM34" i="70"/>
  <c r="BL28" i="70"/>
  <c r="DB29" i="70"/>
  <c r="BP83" i="70"/>
  <c r="CV62" i="70"/>
  <c r="AW52" i="70"/>
  <c r="AW33" i="70"/>
  <c r="CI98" i="70"/>
  <c r="AM17" i="70"/>
  <c r="BH13" i="70"/>
  <c r="BA59" i="70"/>
  <c r="BJ63" i="70"/>
  <c r="CW105" i="70"/>
  <c r="CR104" i="70"/>
  <c r="CC99" i="70"/>
  <c r="BQ83" i="70"/>
  <c r="DB59" i="70"/>
  <c r="BS42" i="70"/>
  <c r="BX24" i="70"/>
  <c r="AY53" i="70"/>
  <c r="AX84" i="70"/>
  <c r="BI16" i="70"/>
  <c r="BO22" i="70"/>
  <c r="BZ63" i="70"/>
  <c r="CD65" i="70"/>
  <c r="CB36" i="70"/>
  <c r="CF34" i="70"/>
  <c r="CZ28" i="70"/>
  <c r="CW29" i="70"/>
  <c r="BU83" i="70"/>
  <c r="BH62" i="70"/>
  <c r="BG52" i="70"/>
  <c r="BB33" i="70"/>
  <c r="CP22" i="76"/>
  <c r="AJ33" i="70"/>
  <c r="AJ16" i="70"/>
  <c r="AG88" i="70"/>
  <c r="AJ72" i="70"/>
  <c r="AI50" i="70"/>
  <c r="CG102" i="70"/>
  <c r="DA95" i="70"/>
  <c r="CD97" i="70"/>
  <c r="BH103" i="70"/>
  <c r="AI17" i="70"/>
  <c r="BC78" i="70"/>
  <c r="BO74" i="70"/>
  <c r="BR105" i="70"/>
  <c r="CL95" i="70"/>
  <c r="CB96" i="70"/>
  <c r="CV97" i="70"/>
  <c r="CK67" i="70"/>
  <c r="BE95" i="70"/>
  <c r="CS100" i="70"/>
  <c r="AG15" i="70"/>
  <c r="BI36" i="70"/>
  <c r="CP58" i="70"/>
  <c r="AN87" i="70"/>
  <c r="BW92" i="70"/>
  <c r="CQ86" i="70"/>
  <c r="CJ46" i="70"/>
  <c r="DC94" i="70"/>
  <c r="CS97" i="70"/>
  <c r="BJ49" i="70"/>
  <c r="BC96" i="70"/>
  <c r="AZ94" i="70"/>
  <c r="AZ101" i="70"/>
  <c r="DC89" i="70"/>
  <c r="CI77" i="70"/>
  <c r="CK64" i="70"/>
  <c r="CA57" i="70"/>
  <c r="DB50" i="70"/>
  <c r="CC76" i="70"/>
  <c r="BF16" i="70"/>
  <c r="CR77" i="70"/>
  <c r="CS52" i="70"/>
  <c r="BB59" i="70"/>
  <c r="BJ72" i="70"/>
  <c r="BE23" i="70"/>
  <c r="BB7" i="70"/>
  <c r="AO67" i="70"/>
  <c r="BV12" i="70"/>
  <c r="CM49" i="70"/>
  <c r="CW75" i="70"/>
  <c r="BQ74" i="70"/>
  <c r="BF8" i="70"/>
  <c r="CW102" i="70"/>
  <c r="CD49" i="70"/>
  <c r="CL104" i="70"/>
  <c r="CD95" i="70"/>
  <c r="CX101" i="70"/>
  <c r="CD91" i="70"/>
  <c r="BN23" i="70"/>
  <c r="CG41" i="70"/>
  <c r="BG39" i="70"/>
  <c r="BP84" i="70"/>
  <c r="BQ32" i="70"/>
  <c r="AP21" i="70"/>
  <c r="AZ19" i="70"/>
  <c r="BD26" i="70"/>
  <c r="BV59" i="70"/>
  <c r="BT72" i="70"/>
  <c r="BO23" i="70"/>
  <c r="BL7" i="70"/>
  <c r="BV69" i="70"/>
  <c r="CB70" i="70"/>
  <c r="CE59" i="70"/>
  <c r="CX8" i="70"/>
  <c r="CJ37" i="70"/>
  <c r="CC9" i="70"/>
  <c r="AY101" i="70"/>
  <c r="AY103" i="70"/>
  <c r="AN99" i="70"/>
  <c r="BL20" i="70"/>
  <c r="BJ96" i="70"/>
  <c r="AP90" i="70"/>
  <c r="BE92" i="70"/>
  <c r="BZ74" i="70"/>
  <c r="CJ56" i="70"/>
  <c r="AP80" i="70"/>
  <c r="BU57" i="70"/>
  <c r="BY69" i="70"/>
  <c r="CD50" i="70"/>
  <c r="DC18" i="70"/>
  <c r="BP48" i="70"/>
  <c r="BN58" i="70"/>
  <c r="AY47" i="70"/>
  <c r="AX23" i="70"/>
  <c r="BM92" i="70"/>
  <c r="AZ99" i="70"/>
  <c r="AP96" i="70"/>
  <c r="BY102" i="70"/>
  <c r="AP89" i="70"/>
  <c r="BY77" i="70"/>
  <c r="CP64" i="70"/>
  <c r="BQ57" i="70"/>
  <c r="AY50" i="70"/>
  <c r="BI76" i="70"/>
  <c r="CO16" i="70"/>
  <c r="AY77" i="70"/>
  <c r="CY48" i="70"/>
  <c r="CR58" i="70"/>
  <c r="CW47" i="70"/>
  <c r="BR23" i="70"/>
  <c r="CF58" i="70"/>
  <c r="DA94" i="70"/>
  <c r="BY85" i="70"/>
  <c r="AZ104" i="70"/>
  <c r="CN101" i="70"/>
  <c r="CS91" i="70"/>
  <c r="BX23" i="70"/>
  <c r="BR41" i="70"/>
  <c r="CA39" i="70"/>
  <c r="CO84" i="70"/>
  <c r="BV32" i="70"/>
  <c r="CS21" i="70"/>
  <c r="CX19" i="70"/>
  <c r="BI26" i="70"/>
  <c r="BM63" i="70"/>
  <c r="AX45" i="70"/>
  <c r="BO58" i="70"/>
  <c r="CA7" i="70"/>
  <c r="CK69" i="70"/>
  <c r="DA70" i="70"/>
  <c r="AQ59" i="70"/>
  <c r="BJ8" i="70"/>
  <c r="CE37" i="70"/>
  <c r="BD9" i="70"/>
  <c r="CH101" i="70"/>
  <c r="BN103" i="70"/>
  <c r="DA12" i="70"/>
  <c r="CG97" i="70"/>
  <c r="BE93" i="70"/>
  <c r="CN104" i="70"/>
  <c r="BY103" i="70"/>
  <c r="CS33" i="70"/>
  <c r="CP84" i="70"/>
  <c r="DD44" i="70"/>
  <c r="CU65" i="70"/>
  <c r="BF81" i="70"/>
  <c r="CJ33" i="70"/>
  <c r="BV17" i="70"/>
  <c r="AY28" i="70"/>
  <c r="BN26" i="70"/>
  <c r="CQ63" i="70"/>
  <c r="CL45" i="70"/>
  <c r="AP58" i="70"/>
  <c r="BS46" i="70"/>
  <c r="CM68" i="70"/>
  <c r="AO61" i="70"/>
  <c r="CO54" i="70"/>
  <c r="CG50" i="70"/>
  <c r="AP45" i="70"/>
  <c r="AY87" i="70"/>
  <c r="AY105" i="70"/>
  <c r="DA105" i="70"/>
  <c r="BM100" i="70"/>
  <c r="AP100" i="70"/>
  <c r="CD98" i="70"/>
  <c r="CN86" i="70"/>
  <c r="BG51" i="70"/>
  <c r="BZ45" i="70"/>
  <c r="BB73" i="70"/>
  <c r="CS9" i="70"/>
  <c r="CD28" i="70"/>
  <c r="DD33" i="70"/>
  <c r="BG17" i="70"/>
  <c r="CM28" i="70"/>
  <c r="BZ65" i="70"/>
  <c r="CA82" i="70"/>
  <c r="CQ11" i="70"/>
  <c r="CO69" i="70"/>
  <c r="BC13" i="70"/>
  <c r="CF72" i="70"/>
  <c r="CC14" i="70"/>
  <c r="CT42" i="70"/>
  <c r="BM55" i="70"/>
  <c r="AW48" i="70"/>
  <c r="AO87" i="70"/>
  <c r="CM105" i="70"/>
  <c r="CN103" i="70"/>
  <c r="BD28" i="70"/>
  <c r="BF73" i="70"/>
  <c r="CT54" i="70"/>
  <c r="CJ8" i="70"/>
  <c r="BD94" i="70"/>
  <c r="BI98" i="70"/>
  <c r="BS88" i="70"/>
  <c r="CA83" i="70"/>
  <c r="CR59" i="70"/>
  <c r="CC42" i="70"/>
  <c r="CR24" i="70"/>
  <c r="CW53" i="70"/>
  <c r="CB84" i="70"/>
  <c r="BM29" i="70"/>
  <c r="CU50" i="70"/>
  <c r="BC59" i="70"/>
  <c r="BN15" i="70"/>
  <c r="CL46" i="70"/>
  <c r="BC6" i="70"/>
  <c r="AZ68" i="70"/>
  <c r="CC29" i="70"/>
  <c r="CJ83" i="70"/>
  <c r="DA62" i="70"/>
  <c r="CA52" i="70"/>
  <c r="CZ33" i="70"/>
  <c r="BT86" i="70"/>
  <c r="CC28" i="70"/>
  <c r="AQ73" i="70"/>
  <c r="CJ54" i="70"/>
  <c r="BA8" i="70"/>
  <c r="CH94" i="70"/>
  <c r="BN98" i="70"/>
  <c r="BN88" i="70"/>
  <c r="BA41" i="70"/>
  <c r="BS59" i="70"/>
  <c r="BX42" i="70"/>
  <c r="CC24" i="70"/>
  <c r="DB53" i="70"/>
  <c r="CV84" i="70"/>
  <c r="BR29" i="70"/>
  <c r="CP50" i="70"/>
  <c r="DA59" i="70"/>
  <c r="CM15" i="70"/>
  <c r="CG46" i="70"/>
  <c r="BW6" i="70"/>
  <c r="BE68" i="70"/>
  <c r="AW46" i="70"/>
  <c r="CO83" i="70"/>
  <c r="CL62" i="70"/>
  <c r="AM52" i="70"/>
  <c r="CP33" i="70"/>
  <c r="AH86" i="70"/>
  <c r="CL96" i="70"/>
  <c r="CF54" i="70"/>
  <c r="AG89" i="70"/>
  <c r="BG67" i="70"/>
  <c r="BE21" i="70"/>
  <c r="BW70" i="70"/>
  <c r="DA86" i="70"/>
  <c r="AQ84" i="70"/>
  <c r="BX46" i="70"/>
  <c r="AO103" i="70"/>
  <c r="AW57" i="70"/>
  <c r="CB23" i="70"/>
  <c r="CF57" i="70"/>
  <c r="BT23" i="70"/>
  <c r="BU44" i="70"/>
  <c r="BM45" i="70"/>
  <c r="CK51" i="70"/>
  <c r="DD65" i="70"/>
  <c r="CL50" i="70"/>
  <c r="AZ90" i="70"/>
  <c r="CI84" i="70"/>
  <c r="BI14" i="70"/>
  <c r="BP65" i="70"/>
  <c r="DD39" i="70"/>
  <c r="CH15" i="70"/>
  <c r="CQ25" i="70"/>
  <c r="CY81" i="70"/>
  <c r="AY91" i="70"/>
  <c r="BG62" i="70"/>
  <c r="BX60" i="70"/>
  <c r="CN39" i="70"/>
  <c r="AZ24" i="70"/>
  <c r="CX57" i="70"/>
  <c r="CF6" i="70"/>
  <c r="CR78" i="70"/>
  <c r="DD96" i="70"/>
  <c r="BU94" i="70"/>
  <c r="BU91" i="70"/>
  <c r="AN88" i="70"/>
  <c r="BT28" i="70"/>
  <c r="BR33" i="70"/>
  <c r="DB61" i="70"/>
  <c r="BF37" i="70"/>
  <c r="BD91" i="70"/>
  <c r="CC93" i="70"/>
  <c r="DB89" i="70"/>
  <c r="BC67" i="70"/>
  <c r="BB62" i="70"/>
  <c r="AW79" i="70"/>
  <c r="BK51" i="70"/>
  <c r="CI14" i="70"/>
  <c r="CM60" i="70"/>
  <c r="CK77" i="70"/>
  <c r="AO32" i="70"/>
  <c r="CS60" i="70"/>
  <c r="CX39" i="70"/>
  <c r="CN105" i="70"/>
  <c r="BO50" i="70"/>
  <c r="CF7" i="70"/>
  <c r="BN43" i="70"/>
  <c r="BJ45" i="70"/>
  <c r="CW103" i="70"/>
  <c r="BI104" i="70"/>
  <c r="BI99" i="70"/>
  <c r="DA67" i="70"/>
  <c r="CF62" i="70"/>
  <c r="CK79" i="70"/>
  <c r="CO51" i="70"/>
  <c r="DA75" i="70"/>
  <c r="CO26" i="70"/>
  <c r="BN16" i="70"/>
  <c r="BY22" i="70"/>
  <c r="CE63" i="70"/>
  <c r="BJ65" i="70"/>
  <c r="BW36" i="70"/>
  <c r="AW34" i="70"/>
  <c r="AW28" i="70"/>
  <c r="DC24" i="70"/>
  <c r="CO60" i="70"/>
  <c r="CJ68" i="70"/>
  <c r="CB72" i="70"/>
  <c r="BX22" i="70"/>
  <c r="CR83" i="70"/>
  <c r="CV68" i="70"/>
  <c r="DD103" i="70"/>
  <c r="BY96" i="70"/>
  <c r="CN50" i="70"/>
  <c r="CU7" i="70"/>
  <c r="BI49" i="70"/>
  <c r="BL48" i="70"/>
  <c r="BS103" i="70"/>
  <c r="AY104" i="70"/>
  <c r="AY99" i="70"/>
  <c r="AW83" i="70"/>
  <c r="BV62" i="70"/>
  <c r="CU79" i="70"/>
  <c r="CJ51" i="70"/>
  <c r="BR75" i="70"/>
  <c r="BU26" i="70"/>
  <c r="CH16" i="70"/>
  <c r="CD22" i="70"/>
  <c r="CO63" i="70"/>
  <c r="CX65" i="70"/>
  <c r="CV36" i="70"/>
  <c r="BQ34" i="70"/>
  <c r="BB28" i="70"/>
  <c r="AY29" i="70"/>
  <c r="AQ60" i="70"/>
  <c r="CO68" i="70"/>
  <c r="CG72" i="70"/>
  <c r="BN22" i="70"/>
  <c r="BX83" i="70"/>
  <c r="BW68" i="70"/>
  <c r="BF103" i="70"/>
  <c r="CJ87" i="70"/>
  <c r="CE100" i="70"/>
  <c r="BP99" i="70"/>
  <c r="BO104" i="70"/>
  <c r="BJ21" i="70"/>
  <c r="CR46" i="70"/>
  <c r="DB49" i="70"/>
  <c r="CK48" i="70"/>
  <c r="CH103" i="70"/>
  <c r="CC104" i="70"/>
  <c r="AO99" i="70"/>
  <c r="BG83" i="70"/>
  <c r="AY59" i="70"/>
  <c r="BD42" i="70"/>
  <c r="AY24" i="70"/>
  <c r="AN75" i="70"/>
  <c r="BK26" i="70"/>
  <c r="DB16" i="70"/>
  <c r="CS22" i="70"/>
  <c r="CJ63" i="70"/>
  <c r="CS65" i="70"/>
  <c r="BH36" i="70"/>
  <c r="BG34" i="70"/>
  <c r="BQ28" i="70"/>
  <c r="BI29" i="70"/>
  <c r="BF83" i="70"/>
  <c r="AX62" i="70"/>
  <c r="BL52" i="70"/>
  <c r="CC22" i="70"/>
  <c r="AO83" i="70"/>
  <c r="AN68" i="70"/>
  <c r="AQ103" i="70"/>
  <c r="AQ87" i="70"/>
  <c r="BZ100" i="70"/>
  <c r="CE99" i="70"/>
  <c r="CQ13" i="70"/>
  <c r="BD104" i="70"/>
  <c r="CW42" i="70"/>
  <c r="CQ29" i="70"/>
  <c r="DD29" i="70"/>
  <c r="BE59" i="70"/>
  <c r="BU9" i="70"/>
  <c r="BN12" i="70"/>
  <c r="CC82" i="70"/>
  <c r="CT94" i="70"/>
  <c r="CE101" i="70"/>
  <c r="BJ16" i="70"/>
  <c r="BS48" i="70"/>
  <c r="CU42" i="70"/>
  <c r="BJ25" i="70"/>
  <c r="BB71" i="70"/>
  <c r="AY51" i="70"/>
  <c r="BN74" i="70"/>
  <c r="BD33" i="70"/>
  <c r="AZ51" i="70"/>
  <c r="BV55" i="70"/>
  <c r="BD7" i="70"/>
  <c r="CL48" i="70"/>
  <c r="CZ101" i="70"/>
  <c r="BX77" i="70"/>
  <c r="BI94" i="70"/>
  <c r="CC59" i="70"/>
  <c r="CG84" i="70"/>
  <c r="BX15" i="70"/>
  <c r="AO38" i="70"/>
  <c r="BC25" i="70"/>
  <c r="BH81" i="70"/>
  <c r="AO71" i="70"/>
  <c r="CE86" i="70"/>
  <c r="CJ95" i="70"/>
  <c r="AQ104" i="70"/>
  <c r="AO66" i="70"/>
  <c r="BB16" i="70"/>
  <c r="CT19" i="70"/>
  <c r="BJ62" i="70"/>
  <c r="BK78" i="70"/>
  <c r="BF23" i="70"/>
  <c r="BA34" i="70"/>
  <c r="AQ7" i="70"/>
  <c r="CN76" i="70"/>
  <c r="CB44" i="70"/>
  <c r="CS70" i="70"/>
  <c r="CY11" i="70"/>
  <c r="CU95" i="70"/>
  <c r="BV99" i="70"/>
  <c r="CK100" i="70"/>
  <c r="BL105" i="70"/>
  <c r="BX50" i="70"/>
  <c r="BN95" i="70"/>
  <c r="CM19" i="70"/>
  <c r="CC60" i="70"/>
  <c r="CI39" i="70"/>
  <c r="AM38" i="70"/>
  <c r="BR52" i="70"/>
  <c r="CW22" i="70"/>
  <c r="BR26" i="70"/>
  <c r="CO87" i="70"/>
  <c r="BZ91" i="70"/>
  <c r="BP104" i="70"/>
  <c r="DB54" i="70"/>
  <c r="CC37" i="70"/>
  <c r="AO40" i="70"/>
  <c r="AP41" i="70"/>
  <c r="CW80" i="70"/>
  <c r="CK44" i="70"/>
  <c r="BU47" i="70"/>
  <c r="CO7" i="70"/>
  <c r="BT76" i="70"/>
  <c r="BH44" i="70"/>
  <c r="BJ70" i="70"/>
  <c r="CJ11" i="70"/>
  <c r="BX67" i="70"/>
  <c r="CW98" i="70"/>
  <c r="CV42" i="70"/>
  <c r="CB29" i="70"/>
  <c r="CQ36" i="70"/>
  <c r="CS59" i="70"/>
  <c r="CE9" i="70"/>
  <c r="BS83" i="70"/>
  <c r="BP103" i="70"/>
  <c r="BZ94" i="70"/>
  <c r="CT101" i="70"/>
  <c r="AZ16" i="70"/>
  <c r="CR48" i="70"/>
  <c r="BG42" i="70"/>
  <c r="CN25" i="70"/>
  <c r="CZ71" i="70"/>
  <c r="CR51" i="70"/>
  <c r="CC74" i="70"/>
  <c r="BX33" i="70"/>
  <c r="BJ51" i="70"/>
  <c r="CF35" i="70"/>
  <c r="BA12" i="70"/>
  <c r="BG102" i="70"/>
  <c r="AM101" i="70"/>
  <c r="BS75" i="70"/>
  <c r="AG56" i="70"/>
  <c r="DC49" i="70"/>
  <c r="CN74" i="70"/>
  <c r="AZ95" i="70"/>
  <c r="AP101" i="70"/>
  <c r="BE19" i="70"/>
  <c r="CY59" i="70"/>
  <c r="BY88" i="70"/>
  <c r="CP32" i="70"/>
  <c r="BN68" i="70"/>
  <c r="AN91" i="70"/>
  <c r="BI50" i="70"/>
  <c r="CV98" i="70"/>
  <c r="BS50" i="70"/>
  <c r="AX12" i="70"/>
  <c r="BL65" i="70"/>
  <c r="CD58" i="70"/>
  <c r="BI87" i="70"/>
  <c r="BA45" i="70"/>
  <c r="BV82" i="70"/>
  <c r="BT45" i="70"/>
  <c r="AZ92" i="70"/>
  <c r="CS32" i="70"/>
  <c r="BU42" i="70"/>
  <c r="BB69" i="70"/>
  <c r="CL42" i="70"/>
  <c r="CV46" i="70"/>
  <c r="BF9" i="70"/>
  <c r="CE65" i="70"/>
  <c r="CR85" i="70"/>
  <c r="CT39" i="70"/>
  <c r="BL37" i="70"/>
  <c r="BS15" i="70"/>
  <c r="CF46" i="70"/>
  <c r="BR81" i="70"/>
  <c r="CQ34" i="70"/>
  <c r="BI82" i="70"/>
  <c r="BZ96" i="70"/>
  <c r="CJ94" i="70"/>
  <c r="CE91" i="70"/>
  <c r="BT105" i="70"/>
  <c r="CL60" i="70"/>
  <c r="BG7" i="70"/>
  <c r="CH43" i="70"/>
  <c r="DC45" i="70"/>
  <c r="BX102" i="70"/>
  <c r="BN104" i="70"/>
  <c r="BX89" i="70"/>
  <c r="CG67" i="70"/>
  <c r="CZ62" i="70"/>
  <c r="CP79" i="70"/>
  <c r="DD51" i="70"/>
  <c r="CB75" i="70"/>
  <c r="DD26" i="70"/>
  <c r="BX16" i="70"/>
  <c r="BJ22" i="70"/>
  <c r="BP63" i="70"/>
  <c r="BO65" i="70"/>
  <c r="DC90" i="70"/>
  <c r="CI18" i="70"/>
  <c r="CG13" i="70"/>
  <c r="DD59" i="70"/>
  <c r="AP63" i="70"/>
  <c r="CH105" i="70"/>
  <c r="BX104" i="70"/>
  <c r="CR99" i="70"/>
  <c r="AM83" i="70"/>
  <c r="CW59" i="70"/>
  <c r="BI42" i="70"/>
  <c r="AO24" i="70"/>
  <c r="BN53" i="70"/>
  <c r="BR84" i="70"/>
  <c r="AX29" i="70"/>
  <c r="AW50" i="70"/>
  <c r="CT63" i="70"/>
  <c r="AP65" i="70"/>
  <c r="AN36" i="70"/>
  <c r="CU34" i="70"/>
  <c r="CU28" i="70"/>
  <c r="CH29" i="70"/>
  <c r="CT83" i="70"/>
  <c r="CQ62" i="70"/>
  <c r="BQ52" i="70"/>
  <c r="CU33" i="70"/>
  <c r="BG53" i="70"/>
  <c r="AX26" i="70"/>
  <c r="BU92" i="70"/>
  <c r="BO102" i="70"/>
  <c r="BY18" i="70"/>
  <c r="CV13" i="70"/>
  <c r="CO59" i="70"/>
  <c r="CX63" i="70"/>
  <c r="AO105" i="70"/>
  <c r="CM104" i="70"/>
  <c r="BX99" i="70"/>
  <c r="CZ83" i="70"/>
  <c r="AO59" i="70"/>
  <c r="AO42" i="70"/>
  <c r="DB24" i="70"/>
  <c r="CC53" i="70"/>
  <c r="BM84" i="70"/>
  <c r="BH29" i="70"/>
  <c r="BG50" i="70"/>
  <c r="BM59" i="70"/>
  <c r="BT65" i="70"/>
  <c r="CG36" i="70"/>
  <c r="CA34" i="70"/>
  <c r="BV28" i="70"/>
  <c r="BS29" i="70"/>
  <c r="CY83" i="70"/>
  <c r="AN62" i="70"/>
  <c r="CF52" i="70"/>
  <c r="AM33" i="70"/>
  <c r="BB53" i="70"/>
  <c r="BM26" i="70"/>
  <c r="BK92" i="70"/>
  <c r="BA86" i="70"/>
  <c r="CT100" i="70"/>
  <c r="CJ99" i="70"/>
  <c r="AZ103" i="70"/>
  <c r="BO19" i="70"/>
  <c r="BP73" i="70"/>
  <c r="BF54" i="70"/>
  <c r="AQ8" i="70"/>
  <c r="DB94" i="70"/>
  <c r="AY98" i="70"/>
  <c r="DB99" i="70"/>
  <c r="CF83" i="70"/>
  <c r="BX59" i="70"/>
  <c r="DB42" i="70"/>
  <c r="CM24" i="70"/>
  <c r="CR53" i="70"/>
  <c r="AN84" i="70"/>
  <c r="CV29" i="70"/>
  <c r="AM50" i="70"/>
  <c r="AX59" i="70"/>
  <c r="CC15" i="70"/>
  <c r="BC46" i="70"/>
  <c r="CB6" i="70"/>
  <c r="AM28" i="70"/>
  <c r="AO29" i="70"/>
  <c r="AQ83" i="70"/>
  <c r="BW62" i="70"/>
  <c r="BV52" i="70"/>
  <c r="CF33" i="70"/>
  <c r="CP53" i="70"/>
  <c r="CG26" i="70"/>
  <c r="DD92" i="70"/>
  <c r="BP86" i="70"/>
  <c r="BK97" i="70"/>
  <c r="BK101" i="70"/>
  <c r="BQ12" i="70"/>
  <c r="BS90" i="70"/>
  <c r="BP18" i="70"/>
  <c r="BZ15" i="70"/>
  <c r="BH46" i="70"/>
  <c r="BJ24" i="70"/>
  <c r="BQ61" i="70"/>
  <c r="BL53" i="70"/>
  <c r="CO103" i="70"/>
  <c r="CJ93" i="70"/>
  <c r="BU102" i="70"/>
  <c r="AQ6" i="70"/>
  <c r="BH56" i="70"/>
  <c r="AY8" i="70"/>
  <c r="BK80" i="70"/>
  <c r="BC43" i="70"/>
  <c r="CU71" i="70"/>
  <c r="CM51" i="70"/>
  <c r="CW74" i="70"/>
  <c r="BN33" i="70"/>
  <c r="AP51" i="70"/>
  <c r="CA35" i="70"/>
  <c r="BF12" i="70"/>
  <c r="BB102" i="70"/>
  <c r="BQ90" i="70"/>
  <c r="CS23" i="70"/>
  <c r="BX97" i="70"/>
  <c r="BJ53" i="70"/>
  <c r="CY62" i="70"/>
  <c r="BS17" i="70"/>
  <c r="CS68" i="70"/>
  <c r="DD68" i="70"/>
  <c r="CW41" i="70"/>
  <c r="CM78" i="70"/>
  <c r="BZ88" i="70"/>
  <c r="AQ99" i="70"/>
  <c r="DC16" i="70"/>
  <c r="BN48" i="70"/>
  <c r="BF19" i="70"/>
  <c r="BT62" i="70"/>
  <c r="AQ78" i="70"/>
  <c r="AQ23" i="70"/>
  <c r="BZ34" i="70"/>
  <c r="DA80" i="70"/>
  <c r="CR6" i="70"/>
  <c r="BQ55" i="70"/>
  <c r="CH7" i="70"/>
  <c r="BH48" i="70"/>
  <c r="BQ101" i="70"/>
  <c r="BG91" i="70"/>
  <c r="BQ96" i="70"/>
  <c r="BV105" i="70"/>
  <c r="AZ52" i="70"/>
  <c r="BS85" i="70"/>
  <c r="BP39" i="70"/>
  <c r="CL84" i="70"/>
  <c r="BI15" i="70"/>
  <c r="CA28" i="70"/>
  <c r="BW25" i="70"/>
  <c r="BM81" i="70"/>
  <c r="CW71" i="70"/>
  <c r="CY86" i="70"/>
  <c r="CO95" i="70"/>
  <c r="CY104" i="70"/>
  <c r="CM66" i="70"/>
  <c r="BV16" i="70"/>
  <c r="BK19" i="70"/>
  <c r="CD62" i="70"/>
  <c r="BF78" i="70"/>
  <c r="CT23" i="70"/>
  <c r="BF34" i="70"/>
  <c r="AX80" i="70"/>
  <c r="CD76" i="70"/>
  <c r="DA44" i="70"/>
  <c r="CD70" i="70"/>
  <c r="BZ11" i="70"/>
  <c r="BD61" i="70"/>
  <c r="BN89" i="70"/>
  <c r="BU18" i="70"/>
  <c r="CR32" i="70"/>
  <c r="BK28" i="70"/>
  <c r="CR29" i="70"/>
  <c r="CU81" i="70"/>
  <c r="BV53" i="70"/>
  <c r="CO92" i="70"/>
  <c r="BZ93" i="70"/>
  <c r="CT102" i="70"/>
  <c r="CT6" i="70"/>
  <c r="CL56" i="70"/>
  <c r="CR8" i="70"/>
  <c r="BU80" i="70"/>
  <c r="CG43" i="70"/>
  <c r="BD84" i="70"/>
  <c r="BE38" i="70"/>
  <c r="CQ17" i="70"/>
  <c r="CM33" i="70"/>
  <c r="CD51" i="70"/>
  <c r="BV35" i="70"/>
  <c r="CO12" i="70"/>
  <c r="BV102" i="70"/>
  <c r="AP99" i="70"/>
  <c r="CT37" i="70"/>
  <c r="AI56" i="70"/>
  <c r="BC105" i="70"/>
  <c r="BR78" i="70"/>
  <c r="AZ100" i="70"/>
  <c r="CI91" i="70"/>
  <c r="CI52" i="70"/>
  <c r="DC8" i="70"/>
  <c r="DC104" i="70"/>
  <c r="CD21" i="70"/>
  <c r="BI61" i="70"/>
  <c r="AO20" i="70"/>
  <c r="AY76" i="70"/>
  <c r="AP94" i="70"/>
  <c r="DB76" i="70"/>
  <c r="AX97" i="70"/>
  <c r="BU81" i="70"/>
  <c r="CH46" i="70"/>
  <c r="CR103" i="70"/>
  <c r="BG73" i="70"/>
  <c r="BM11" i="70"/>
  <c r="CU51" i="70"/>
  <c r="BP10" i="70"/>
  <c r="CG55" i="70"/>
  <c r="BK79" i="70"/>
  <c r="CA56" i="70"/>
  <c r="BR6" i="70"/>
  <c r="CP81" i="70"/>
  <c r="CB33" i="70"/>
  <c r="BD93" i="70"/>
  <c r="BG79" i="70"/>
  <c r="CU77" i="70"/>
  <c r="CY29" i="70"/>
  <c r="BA60" i="70"/>
  <c r="AY12" i="70"/>
  <c r="BM34" i="70"/>
  <c r="BX82" i="70"/>
  <c r="BZ105" i="70"/>
  <c r="CY93" i="70"/>
  <c r="BZ95" i="70"/>
  <c r="BE90" i="70"/>
  <c r="DC84" i="70"/>
  <c r="CL13" i="70"/>
  <c r="BK59" i="70"/>
  <c r="CS63" i="70"/>
  <c r="CC105" i="70"/>
  <c r="DB104" i="70"/>
  <c r="CM99" i="70"/>
  <c r="BV83" i="70"/>
  <c r="CH59" i="70"/>
  <c r="BN42" i="70"/>
  <c r="BN24" i="70"/>
  <c r="BD53" i="70"/>
  <c r="BH84" i="70"/>
  <c r="BC29" i="70"/>
  <c r="BT22" i="70"/>
  <c r="BU63" i="70"/>
  <c r="BY65" i="70"/>
  <c r="AP92" i="70"/>
  <c r="CD32" i="70"/>
  <c r="BZ73" i="70"/>
  <c r="BF42" i="70"/>
  <c r="BI9" i="70"/>
  <c r="BX94" i="70"/>
  <c r="DB98" i="70"/>
  <c r="AY88" i="70"/>
  <c r="AQ41" i="70"/>
  <c r="BA39" i="70"/>
  <c r="BC42" i="70"/>
  <c r="BI24" i="70"/>
  <c r="CM53" i="70"/>
  <c r="CQ84" i="70"/>
  <c r="CG29" i="70"/>
  <c r="BQ50" i="70"/>
  <c r="CB59" i="70"/>
  <c r="AY15" i="70"/>
  <c r="CB46" i="70"/>
  <c r="BH6" i="70"/>
  <c r="BJ68" i="70"/>
  <c r="CP46" i="70"/>
  <c r="BM52" i="70"/>
  <c r="BP9" i="70"/>
  <c r="CZ52" i="70"/>
  <c r="BL33" i="70"/>
  <c r="CZ53" i="70"/>
  <c r="BH26" i="70"/>
  <c r="CE92" i="70"/>
  <c r="BE89" i="70"/>
  <c r="CJ48" i="70"/>
  <c r="BD67" i="70"/>
  <c r="AQ42" i="70"/>
  <c r="AY9" i="70"/>
  <c r="BD85" i="70"/>
  <c r="BX98" i="70"/>
  <c r="BD88" i="70"/>
  <c r="CJ41" i="70"/>
  <c r="CY39" i="70"/>
  <c r="AX42" i="70"/>
  <c r="BG56" i="70"/>
  <c r="BS53" i="70"/>
  <c r="DA84" i="70"/>
  <c r="DA29" i="70"/>
  <c r="CK50" i="70"/>
  <c r="CL59" i="70"/>
  <c r="CR15" i="70"/>
  <c r="BW46" i="70"/>
  <c r="DA6" i="70"/>
  <c r="DC68" i="70"/>
  <c r="BL46" i="70"/>
  <c r="BC52" i="70"/>
  <c r="BA9" i="70"/>
  <c r="BA53" i="70"/>
  <c r="BV33" i="70"/>
  <c r="CA53" i="70"/>
  <c r="CB26" i="70"/>
  <c r="CT92" i="70"/>
  <c r="AQ86" i="70"/>
  <c r="BZ97" i="70"/>
  <c r="CO101" i="70"/>
  <c r="AZ33" i="70"/>
  <c r="BS26" i="70"/>
  <c r="CM67" i="70"/>
  <c r="BU79" i="70"/>
  <c r="CC85" i="70"/>
  <c r="CM98" i="70"/>
  <c r="CR88" i="70"/>
  <c r="DD41" i="70"/>
  <c r="BU39" i="70"/>
  <c r="CB42" i="70"/>
  <c r="AW56" i="70"/>
  <c r="AW68" i="70"/>
  <c r="AW37" i="70"/>
  <c r="CQ10" i="70"/>
  <c r="CF50" i="70"/>
  <c r="CV59" i="70"/>
  <c r="CW15" i="70"/>
  <c r="AN46" i="70"/>
  <c r="CQ6" i="70"/>
  <c r="CI68" i="70"/>
  <c r="BQ46" i="70"/>
  <c r="BW52" i="70"/>
  <c r="CY9" i="70"/>
  <c r="BP53" i="70"/>
  <c r="AX81" i="70"/>
  <c r="CT14" i="70"/>
  <c r="AY71" i="70"/>
  <c r="AQ92" i="70"/>
  <c r="DD86" i="70"/>
  <c r="CE97" i="70"/>
  <c r="DD101" i="70"/>
  <c r="BU59" i="70"/>
  <c r="CH99" i="70"/>
  <c r="BS24" i="70"/>
  <c r="BL50" i="70"/>
  <c r="CI29" i="70"/>
  <c r="CZ46" i="70"/>
  <c r="BR72" i="70"/>
  <c r="BZ14" i="70"/>
  <c r="BU90" i="70"/>
  <c r="CY100" i="70"/>
  <c r="BK98" i="70"/>
  <c r="BK6" i="70"/>
  <c r="CV56" i="70"/>
  <c r="CC8" i="70"/>
  <c r="DD80" i="70"/>
  <c r="BH43" i="70"/>
  <c r="BX84" i="70"/>
  <c r="CD38" i="70"/>
  <c r="AX17" i="70"/>
  <c r="BI39" i="70"/>
  <c r="BO31" i="70"/>
  <c r="BB63" i="70"/>
  <c r="AW47" i="70"/>
  <c r="AW86" i="70"/>
  <c r="CU90" i="70"/>
  <c r="CB13" i="70"/>
  <c r="CH104" i="70"/>
  <c r="CR42" i="70"/>
  <c r="CL29" i="70"/>
  <c r="AX36" i="70"/>
  <c r="BJ59" i="70"/>
  <c r="DD9" i="70"/>
  <c r="AY83" i="70"/>
  <c r="CM82" i="70"/>
  <c r="DD94" i="70"/>
  <c r="CJ101" i="70"/>
  <c r="BE16" i="70"/>
  <c r="CW48" i="70"/>
  <c r="AM42" i="70"/>
  <c r="BY25" i="70"/>
  <c r="CF71" i="70"/>
  <c r="CH51" i="70"/>
  <c r="BD74" i="70"/>
  <c r="DB33" i="70"/>
  <c r="BO51" i="70"/>
  <c r="AW35" i="70"/>
  <c r="DB7" i="70"/>
  <c r="BR48" i="70"/>
  <c r="CF101" i="70"/>
  <c r="AM91" i="70"/>
  <c r="CZ96" i="70"/>
  <c r="CF89" i="70"/>
  <c r="BU69" i="70"/>
  <c r="BN93" i="70"/>
  <c r="BY53" i="70"/>
  <c r="CA77" i="70"/>
  <c r="AY17" i="70"/>
  <c r="CX68" i="70"/>
  <c r="AQ68" i="70"/>
  <c r="CR41" i="70"/>
  <c r="BX78" i="70"/>
  <c r="CJ88" i="70"/>
  <c r="CO99" i="70"/>
  <c r="CI16" i="70"/>
  <c r="BI48" i="70"/>
  <c r="BB42" i="70"/>
  <c r="CN62" i="70"/>
  <c r="DD78" i="70"/>
  <c r="BP23" i="70"/>
  <c r="BU34" i="70"/>
  <c r="CL80" i="70"/>
  <c r="CM6" i="70"/>
  <c r="CZ55" i="70"/>
  <c r="AO7" i="70"/>
  <c r="CG48" i="70"/>
  <c r="BZ42" i="70"/>
  <c r="CC88" i="70"/>
  <c r="BL56" i="70"/>
  <c r="CZ50" i="70"/>
  <c r="BJ29" i="70"/>
  <c r="CU46" i="70"/>
  <c r="BW72" i="70"/>
  <c r="CE14" i="70"/>
  <c r="AQ90" i="70"/>
  <c r="BF100" i="70"/>
  <c r="BP98" i="70"/>
  <c r="BO78" i="70"/>
  <c r="CL21" i="70"/>
  <c r="AX39" i="70"/>
  <c r="BZ80" i="70"/>
  <c r="BR43" i="70"/>
  <c r="CC84" i="70"/>
  <c r="DC38" i="70"/>
  <c r="CV17" i="70"/>
  <c r="CW39" i="70"/>
  <c r="CS31" i="70"/>
  <c r="CP63" i="70"/>
  <c r="CA47" i="70"/>
  <c r="BL86" i="70"/>
  <c r="CX77" i="70"/>
  <c r="BO15" i="70"/>
  <c r="BQ20" i="70"/>
  <c r="CB99" i="70"/>
  <c r="BE74" i="70"/>
  <c r="AG24" i="70"/>
  <c r="CM23" i="70"/>
  <c r="CZ59" i="70"/>
  <c r="BK37" i="70"/>
  <c r="AP103" i="70"/>
  <c r="DC19" i="70"/>
  <c r="BK54" i="70"/>
  <c r="DC96" i="70"/>
  <c r="BK16" i="70"/>
  <c r="CE16" i="70"/>
  <c r="BT93" i="70"/>
  <c r="BA33" i="70"/>
  <c r="BS68" i="70"/>
  <c r="AX105" i="70"/>
  <c r="BQ65" i="70"/>
  <c r="CY69" i="70"/>
  <c r="CC87" i="70"/>
  <c r="BU45" i="70"/>
  <c r="BN64" i="70"/>
  <c r="CA48" i="70"/>
  <c r="BB68" i="70"/>
  <c r="BT68" i="70"/>
  <c r="AQ53" i="70"/>
  <c r="BG69" i="70"/>
  <c r="CC98" i="70"/>
  <c r="CQ42" i="70"/>
  <c r="AX10" i="70"/>
  <c r="BM46" i="70"/>
  <c r="CV52" i="70"/>
  <c r="DB83" i="70"/>
  <c r="BR68" i="70"/>
  <c r="BU103" i="70"/>
  <c r="BF87" i="70"/>
  <c r="BK100" i="70"/>
  <c r="BK99" i="70"/>
  <c r="AP86" i="70"/>
  <c r="CX32" i="70"/>
  <c r="CJ73" i="70"/>
  <c r="CY54" i="70"/>
  <c r="DB9" i="70"/>
  <c r="AO94" i="70"/>
  <c r="BS98" i="70"/>
  <c r="BI88" i="70"/>
  <c r="BF41" i="70"/>
  <c r="BF39" i="70"/>
  <c r="CM42" i="70"/>
  <c r="CW24" i="70"/>
  <c r="AO53" i="70"/>
  <c r="BW84" i="70"/>
  <c r="AN29" i="70"/>
  <c r="CA50" i="70"/>
  <c r="CQ59" i="70"/>
  <c r="BD15" i="70"/>
  <c r="CT74" i="70"/>
  <c r="BZ10" i="70"/>
  <c r="AM69" i="70"/>
  <c r="CO79" i="70"/>
  <c r="BI86" i="70"/>
  <c r="CH98" i="70"/>
  <c r="CW88" i="70"/>
  <c r="BP41" i="70"/>
  <c r="BZ39" i="70"/>
  <c r="CG42" i="70"/>
  <c r="BQ56" i="70"/>
  <c r="AM68" i="70"/>
  <c r="CP37" i="70"/>
  <c r="AN10" i="70"/>
  <c r="CJ32" i="70"/>
  <c r="CK45" i="70"/>
  <c r="BI62" i="70"/>
  <c r="BA28" i="70"/>
  <c r="BM6" i="70"/>
  <c r="BY68" i="70"/>
  <c r="CA46" i="70"/>
  <c r="CG52" i="70"/>
  <c r="BK9" i="70"/>
  <c r="CE53" i="70"/>
  <c r="CV81" i="70"/>
  <c r="CY14" i="70"/>
  <c r="CC71" i="70"/>
  <c r="BP90" i="70"/>
  <c r="AZ77" i="70"/>
  <c r="AO58" i="70"/>
  <c r="CU69" i="70"/>
  <c r="BZ79" i="70"/>
  <c r="BE15" i="70"/>
  <c r="AY86" i="70"/>
  <c r="BI92" i="70"/>
  <c r="AO88" i="70"/>
  <c r="BU41" i="70"/>
  <c r="CO39" i="70"/>
  <c r="DA42" i="70"/>
  <c r="CF56" i="70"/>
  <c r="CK68" i="70"/>
  <c r="BG37" i="70"/>
  <c r="CL10" i="70"/>
  <c r="CO32" i="70"/>
  <c r="CZ45" i="70"/>
  <c r="BN62" i="70"/>
  <c r="BF28" i="70"/>
  <c r="AX35" i="70"/>
  <c r="CN68" i="70"/>
  <c r="BV46" i="70"/>
  <c r="CQ52" i="70"/>
  <c r="CO9" i="70"/>
  <c r="BU53" i="70"/>
  <c r="AN81" i="70"/>
  <c r="BU14" i="70"/>
  <c r="DB71" i="70"/>
  <c r="BZ90" i="70"/>
  <c r="BK88" i="70"/>
  <c r="BK89" i="70"/>
  <c r="BP102" i="70"/>
  <c r="CC23" i="70"/>
  <c r="BW63" i="70"/>
  <c r="CW68" i="70"/>
  <c r="CH75" i="70"/>
  <c r="DC15" i="70"/>
  <c r="BS86" i="70"/>
  <c r="BN92" i="70"/>
  <c r="BM69" i="70"/>
  <c r="CQ9" i="70"/>
  <c r="AY44" i="70"/>
  <c r="AN42" i="70"/>
  <c r="CP56" i="70"/>
  <c r="CU68" i="70"/>
  <c r="CA37" i="70"/>
  <c r="BM10" i="70"/>
  <c r="BU32" i="70"/>
  <c r="BQ45" i="70"/>
  <c r="CC62" i="70"/>
  <c r="CT28" i="70"/>
  <c r="BM35" i="70"/>
  <c r="CX26" i="70"/>
  <c r="AY55" i="70"/>
  <c r="AW29" i="70"/>
  <c r="AQ9" i="70"/>
  <c r="DD53" i="70"/>
  <c r="BW81" i="70"/>
  <c r="CJ14" i="70"/>
  <c r="CH71" i="70"/>
  <c r="DD90" i="70"/>
  <c r="AQ88" i="70"/>
  <c r="BZ89" i="70"/>
  <c r="CO102" i="70"/>
  <c r="DA55" i="70"/>
  <c r="BK25" i="70"/>
  <c r="AX16" i="70"/>
  <c r="CD40" i="70"/>
  <c r="CR52" i="70"/>
  <c r="CR55" i="70"/>
  <c r="BK53" i="70"/>
  <c r="BG6" i="70"/>
  <c r="AQ96" i="70"/>
  <c r="BF97" i="70"/>
  <c r="AQ98" i="70"/>
  <c r="DC78" i="70"/>
  <c r="BM21" i="70"/>
  <c r="CQ39" i="70"/>
  <c r="CD11" i="70"/>
  <c r="BN69" i="70"/>
  <c r="CU41" i="70"/>
  <c r="BY13" i="70"/>
  <c r="BA43" i="70"/>
  <c r="BX39" i="70"/>
  <c r="DC31" i="70"/>
  <c r="AM63" i="70"/>
  <c r="CP47" i="70"/>
  <c r="CU86" i="70"/>
  <c r="BV104" i="70"/>
  <c r="CF12" i="70"/>
  <c r="CW90" i="70"/>
  <c r="CT18" i="70"/>
  <c r="BU15" i="70"/>
  <c r="BR46" i="70"/>
  <c r="BO24" i="70"/>
  <c r="AW81" i="70"/>
  <c r="BQ53" i="70"/>
  <c r="BA92" i="70"/>
  <c r="CE93" i="70"/>
  <c r="CY102" i="70"/>
  <c r="BP6" i="70"/>
  <c r="BM56" i="70"/>
  <c r="AO8" i="70"/>
  <c r="BF80" i="70"/>
  <c r="AX43" i="70"/>
  <c r="AY84" i="70"/>
  <c r="CW51" i="70"/>
  <c r="BX74" i="70"/>
  <c r="CW33" i="70"/>
  <c r="CS51" i="70"/>
  <c r="BL35" i="70"/>
  <c r="CT12" i="70"/>
  <c r="CZ102" i="70"/>
  <c r="CP90" i="70"/>
  <c r="BL87" i="70"/>
  <c r="BB85" i="70"/>
  <c r="AI10" i="70"/>
  <c r="AG30" i="70"/>
  <c r="CL103" i="70"/>
  <c r="AX95" i="70"/>
  <c r="BT73" i="70"/>
  <c r="CK39" i="70"/>
  <c r="DC23" i="70"/>
  <c r="BN101" i="70"/>
  <c r="AW84" i="70"/>
  <c r="CG63" i="70"/>
  <c r="AQ37" i="70"/>
  <c r="CS89" i="70"/>
  <c r="CT48" i="70"/>
  <c r="BT91" i="70"/>
  <c r="DC52" i="70"/>
  <c r="CX103" i="70"/>
  <c r="CD19" i="70"/>
  <c r="BZ54" i="70"/>
  <c r="BJ100" i="70"/>
  <c r="CT33" i="70"/>
  <c r="BG72" i="70"/>
  <c r="BH90" i="70"/>
  <c r="DC9" i="70"/>
  <c r="AX33" i="70"/>
  <c r="BX95" i="70"/>
  <c r="CR98" i="70"/>
  <c r="BW10" i="70"/>
  <c r="AM46" i="70"/>
  <c r="BC81" i="70"/>
  <c r="BP79" i="70"/>
  <c r="BX88" i="70"/>
  <c r="CZ56" i="70"/>
  <c r="BF32" i="70"/>
  <c r="AX6" i="70"/>
  <c r="CJ9" i="70"/>
  <c r="AM53" i="70"/>
  <c r="CL26" i="70"/>
  <c r="BZ92" i="70"/>
  <c r="BZ86" i="70"/>
  <c r="DD97" i="70"/>
  <c r="BU101" i="70"/>
  <c r="DD45" i="70"/>
  <c r="BI64" i="70"/>
  <c r="AW72" i="70"/>
  <c r="BE8" i="70"/>
  <c r="BX100" i="70"/>
  <c r="CR86" i="70"/>
  <c r="DB92" i="70"/>
  <c r="CG69" i="70"/>
  <c r="CG9" i="70"/>
  <c r="CH44" i="70"/>
  <c r="CW13" i="70"/>
  <c r="AN16" i="70"/>
  <c r="AZ67" i="70"/>
  <c r="CZ37" i="70"/>
  <c r="CV10" i="70"/>
  <c r="CT32" i="70"/>
  <c r="BG45" i="70"/>
  <c r="CM62" i="70"/>
  <c r="BT80" i="70"/>
  <c r="CQ79" i="70"/>
  <c r="BH40" i="70"/>
  <c r="AX55" i="70"/>
  <c r="BS101" i="70"/>
  <c r="BS97" i="70"/>
  <c r="BI90" i="70"/>
  <c r="BA25" i="70"/>
  <c r="BD19" i="70"/>
  <c r="BN44" i="70"/>
  <c r="CH13" i="70"/>
  <c r="CG16" i="70"/>
  <c r="CI67" i="70"/>
  <c r="CJ62" i="70"/>
  <c r="CY15" i="70"/>
  <c r="DC40" i="70"/>
  <c r="AQ72" i="70"/>
  <c r="DB17" i="70"/>
  <c r="CS29" i="70"/>
  <c r="CA38" i="70"/>
  <c r="BO59" i="70"/>
  <c r="BD31" i="70"/>
  <c r="BQ29" i="70"/>
  <c r="CZ61" i="70"/>
  <c r="CQ20" i="70"/>
  <c r="DB41" i="70"/>
  <c r="CZ6" i="70"/>
  <c r="AO78" i="70"/>
  <c r="BF96" i="70"/>
  <c r="CI80" i="70"/>
  <c r="AN23" i="70"/>
  <c r="CZ12" i="70"/>
  <c r="CB55" i="70"/>
  <c r="BD101" i="70"/>
  <c r="BN97" i="70"/>
  <c r="BN90" i="70"/>
  <c r="DD25" i="70"/>
  <c r="BI19" i="70"/>
  <c r="AZ53" i="70"/>
  <c r="CM13" i="70"/>
  <c r="CV16" i="70"/>
  <c r="CS67" i="70"/>
  <c r="CE62" i="70"/>
  <c r="DD15" i="70"/>
  <c r="BY40" i="70"/>
  <c r="CY72" i="70"/>
  <c r="CW17" i="70"/>
  <c r="DC29" i="70"/>
  <c r="BV38" i="70"/>
  <c r="AZ59" i="70"/>
  <c r="AY31" i="70"/>
  <c r="AX25" i="70"/>
  <c r="CU61" i="70"/>
  <c r="BH20" i="70"/>
  <c r="BS41" i="70"/>
  <c r="BQ6" i="70"/>
  <c r="CH78" i="70"/>
  <c r="CY96" i="70"/>
  <c r="CE94" i="70"/>
  <c r="AQ91" i="70"/>
  <c r="BT74" i="70"/>
  <c r="CU39" i="70"/>
  <c r="CN23" i="70"/>
  <c r="AM12" i="70"/>
  <c r="CQ55" i="70"/>
  <c r="CM101" i="70"/>
  <c r="DB97" i="70"/>
  <c r="CR90" i="70"/>
  <c r="CE25" i="70"/>
  <c r="BX19" i="70"/>
  <c r="BO53" i="70"/>
  <c r="BF18" i="70"/>
  <c r="AZ14" i="70"/>
  <c r="BI60" i="70"/>
  <c r="DD62" i="70"/>
  <c r="BF15" i="70"/>
  <c r="BO40" i="70"/>
  <c r="DD72" i="70"/>
  <c r="CH17" i="70"/>
  <c r="BO29" i="70"/>
  <c r="CF38" i="70"/>
  <c r="BT59" i="70"/>
  <c r="CM31" i="70"/>
  <c r="CL25" i="70"/>
  <c r="BL81" i="70"/>
  <c r="AZ57" i="70"/>
  <c r="DB12" i="70"/>
  <c r="CP6" i="70"/>
  <c r="DB78" i="70"/>
  <c r="CJ96" i="70"/>
  <c r="CO94" i="70"/>
  <c r="BF91" i="70"/>
  <c r="CK57" i="70"/>
  <c r="CC101" i="70"/>
  <c r="AO19" i="70"/>
  <c r="CN67" i="70"/>
  <c r="BZ72" i="70"/>
  <c r="BB38" i="70"/>
  <c r="AX52" i="70"/>
  <c r="CH22" i="70"/>
  <c r="BC26" i="70"/>
  <c r="DD87" i="70"/>
  <c r="CT91" i="70"/>
  <c r="CY85" i="70"/>
  <c r="CW54" i="70"/>
  <c r="BS37" i="70"/>
  <c r="CM40" i="70"/>
  <c r="BY41" i="70"/>
  <c r="AO80" i="70"/>
  <c r="BQ44" i="70"/>
  <c r="CT47" i="70"/>
  <c r="BU7" i="70"/>
  <c r="BJ76" i="70"/>
  <c r="AX44" i="70"/>
  <c r="BO70" i="70"/>
  <c r="BX79" i="70"/>
  <c r="CK98" i="70"/>
  <c r="AX57" i="70"/>
  <c r="BW55" i="70"/>
  <c r="BU25" i="70"/>
  <c r="BY14" i="70"/>
  <c r="BJ40" i="70"/>
  <c r="BB34" i="70"/>
  <c r="AO31" i="70"/>
  <c r="BF53" i="70"/>
  <c r="BB6" i="70"/>
  <c r="CT96" i="70"/>
  <c r="CO97" i="70"/>
  <c r="CO98" i="70"/>
  <c r="CD78" i="70"/>
  <c r="CG21" i="70"/>
  <c r="BR39" i="70"/>
  <c r="DC11" i="70"/>
  <c r="DB69" i="70"/>
  <c r="BQ41" i="70"/>
  <c r="BO13" i="70"/>
  <c r="BF43" i="70"/>
  <c r="BA22" i="70"/>
  <c r="CX31" i="70"/>
  <c r="CK63" i="70"/>
  <c r="CZ47" i="70"/>
  <c r="AM86" i="70"/>
  <c r="BB104" i="70"/>
  <c r="CU103" i="70"/>
  <c r="CP93" i="70"/>
  <c r="CX48" i="70"/>
  <c r="BP42" i="70"/>
  <c r="DB88" i="70"/>
  <c r="BB56" i="70"/>
  <c r="BV50" i="70"/>
  <c r="CN29" i="70"/>
  <c r="BG46" i="70"/>
  <c r="AN72" i="70"/>
  <c r="BK14" i="70"/>
  <c r="CJ90" i="70"/>
  <c r="DD100" i="70"/>
  <c r="BU98" i="70"/>
  <c r="AZ78" i="70"/>
  <c r="AX21" i="70"/>
  <c r="CM8" i="70"/>
  <c r="CE80" i="70"/>
  <c r="CQ43" i="70"/>
  <c r="CM84" i="70"/>
  <c r="BT38" i="70"/>
  <c r="CG17" i="70"/>
  <c r="BS39" i="70"/>
  <c r="BT31" i="70"/>
  <c r="CU63" i="70"/>
  <c r="CU47" i="70"/>
  <c r="BA84" i="70"/>
  <c r="CH95" i="70"/>
  <c r="CW19" i="70"/>
  <c r="DB60" i="70"/>
  <c r="DC39" i="70"/>
  <c r="CZ38" i="70"/>
  <c r="CL52" i="70"/>
  <c r="DB22" i="70"/>
  <c r="CQ26" i="70"/>
  <c r="CY87" i="70"/>
  <c r="CJ91" i="70"/>
  <c r="BK104" i="70"/>
  <c r="AY66" i="70"/>
  <c r="AO37" i="70"/>
  <c r="DB40" i="70"/>
  <c r="CD41" i="70"/>
  <c r="BX80" i="70"/>
  <c r="BV44" i="70"/>
  <c r="BZ47" i="70"/>
  <c r="CY7" i="70"/>
  <c r="AP76" i="70"/>
  <c r="CL44" i="70"/>
  <c r="BE70" i="70"/>
  <c r="BP11" i="70"/>
  <c r="BG95" i="70"/>
  <c r="CJ38" i="70"/>
  <c r="AH96" i="70"/>
  <c r="BV31" i="70"/>
  <c r="AG73" i="70"/>
  <c r="AM20" i="70"/>
  <c r="BH96" i="70"/>
  <c r="BM104" i="70"/>
  <c r="BU84" i="70"/>
  <c r="BV7" i="70"/>
  <c r="BI103" i="70"/>
  <c r="BF44" i="70"/>
  <c r="BW45" i="70"/>
  <c r="BX9" i="70"/>
  <c r="DC77" i="70"/>
  <c r="BS58" i="70"/>
  <c r="AY23" i="70"/>
  <c r="CU59" i="70"/>
  <c r="AP33" i="70"/>
  <c r="DB26" i="70"/>
  <c r="BM50" i="70"/>
  <c r="CN98" i="70"/>
  <c r="AW17" i="70"/>
  <c r="BX14" i="70"/>
  <c r="BF46" i="70"/>
  <c r="DC28" i="70"/>
  <c r="BU73" i="70"/>
  <c r="CR94" i="70"/>
  <c r="CH88" i="70"/>
  <c r="BA32" i="70"/>
  <c r="BP60" i="70"/>
  <c r="BR100" i="70"/>
  <c r="CZ74" i="70"/>
  <c r="AX67" i="70"/>
  <c r="BT14" i="70"/>
  <c r="AP60" i="70"/>
  <c r="BI38" i="70"/>
  <c r="CA81" i="70"/>
  <c r="CO14" i="70"/>
  <c r="BI71" i="70"/>
  <c r="BA90" i="70"/>
  <c r="BF88" i="70"/>
  <c r="CT97" i="70"/>
  <c r="CY101" i="70"/>
  <c r="CZ73" i="70"/>
  <c r="AX79" i="70"/>
  <c r="CL40" i="70"/>
  <c r="DA50" i="70"/>
  <c r="DB96" i="70"/>
  <c r="CW97" i="70"/>
  <c r="BD90" i="70"/>
  <c r="BF25" i="70"/>
  <c r="BR9" i="70"/>
  <c r="CC44" i="70"/>
  <c r="DB13" i="70"/>
  <c r="CL16" i="70"/>
  <c r="AP67" i="70"/>
  <c r="CT62" i="70"/>
  <c r="CE15" i="70"/>
  <c r="CN40" i="70"/>
  <c r="CT72" i="70"/>
  <c r="BR95" i="70"/>
  <c r="BF57" i="70"/>
  <c r="CN58" i="70"/>
  <c r="AN70" i="70"/>
  <c r="CV27" i="70"/>
  <c r="BX87" i="70"/>
  <c r="CM97" i="70"/>
  <c r="BX90" i="70"/>
  <c r="AQ25" i="70"/>
  <c r="AY19" i="70"/>
  <c r="CD53" i="70"/>
  <c r="BA18" i="70"/>
  <c r="DC14" i="70"/>
  <c r="AO60" i="70"/>
  <c r="BB77" i="70"/>
  <c r="BI32" i="70"/>
  <c r="AZ60" i="70"/>
  <c r="BE39" i="70"/>
  <c r="AO17" i="70"/>
  <c r="CD29" i="70"/>
  <c r="BG38" i="70"/>
  <c r="CN59" i="70"/>
  <c r="BS31" i="70"/>
  <c r="BM25" i="70"/>
  <c r="CK81" i="70"/>
  <c r="CS57" i="70"/>
  <c r="CW12" i="70"/>
  <c r="CL34" i="70"/>
  <c r="BS82" i="70"/>
  <c r="CG101" i="70"/>
  <c r="AQ57" i="70"/>
  <c r="BK69" i="70"/>
  <c r="CG70" i="70"/>
  <c r="CB27" i="70"/>
  <c r="AY95" i="70"/>
  <c r="CH97" i="70"/>
  <c r="CM90" i="70"/>
  <c r="CY25" i="70"/>
  <c r="DB19" i="70"/>
  <c r="CS53" i="70"/>
  <c r="CJ18" i="70"/>
  <c r="CX14" i="70"/>
  <c r="CW60" i="70"/>
  <c r="AW77" i="70"/>
  <c r="CW32" i="70"/>
  <c r="BJ60" i="70"/>
  <c r="AZ39" i="70"/>
  <c r="BA29" i="70"/>
  <c r="CX29" i="70"/>
  <c r="BL38" i="70"/>
  <c r="CX59" i="70"/>
  <c r="DB31" i="70"/>
  <c r="BR25" i="70"/>
  <c r="BV81" i="70"/>
  <c r="CI57" i="70"/>
  <c r="BS12" i="70"/>
  <c r="CB34" i="70"/>
  <c r="BN82" i="70"/>
  <c r="BU105" i="70"/>
  <c r="BK93" i="70"/>
  <c r="BK95" i="70"/>
  <c r="CL94" i="70"/>
  <c r="CT84" i="70"/>
  <c r="BC33" i="70"/>
  <c r="CC61" i="70"/>
  <c r="CA74" i="70"/>
  <c r="CW95" i="70"/>
  <c r="BI93" i="70"/>
  <c r="AY89" i="70"/>
  <c r="BM67" i="70"/>
  <c r="CC19" i="70"/>
  <c r="CI53" i="70"/>
  <c r="CO18" i="70"/>
  <c r="CS14" i="70"/>
  <c r="CH60" i="70"/>
  <c r="AM77" i="70"/>
  <c r="DB32" i="70"/>
  <c r="CX60" i="70"/>
  <c r="BT39" i="70"/>
  <c r="AQ29" i="70"/>
  <c r="BD52" i="70"/>
  <c r="AY38" i="70"/>
  <c r="BE24" i="70"/>
  <c r="BN31" i="70"/>
  <c r="CG25" i="70"/>
  <c r="CF81" i="70"/>
  <c r="DC57" i="70"/>
  <c r="AO12" i="70"/>
  <c r="BR34" i="70"/>
  <c r="DB82" i="70"/>
  <c r="CE105" i="70"/>
  <c r="CO93" i="70"/>
  <c r="BU95" i="70"/>
  <c r="BN77" i="70"/>
  <c r="AY94" i="70"/>
  <c r="CM59" i="70"/>
  <c r="BC84" i="70"/>
  <c r="AO15" i="70"/>
  <c r="CH38" i="70"/>
  <c r="BL29" i="70"/>
  <c r="CQ81" i="70"/>
  <c r="BD71" i="70"/>
  <c r="CT86" i="70"/>
  <c r="CT95" i="70"/>
  <c r="DD104" i="70"/>
  <c r="BS66" i="70"/>
  <c r="CU16" i="70"/>
  <c r="CJ19" i="70"/>
  <c r="BE62" i="70"/>
  <c r="BU78" i="70"/>
  <c r="BA23" i="70"/>
  <c r="CE47" i="70"/>
  <c r="DD7" i="70"/>
  <c r="BY76" i="70"/>
  <c r="CV44" i="70"/>
  <c r="CN70" i="70"/>
  <c r="BF11" i="70"/>
  <c r="BV95" i="70"/>
  <c r="BY101" i="70"/>
  <c r="DD8" i="70"/>
  <c r="CU83" i="70"/>
  <c r="CH53" i="70"/>
  <c r="BW59" i="70"/>
  <c r="AN6" i="70"/>
  <c r="CY60" i="70"/>
  <c r="BM20" i="70"/>
  <c r="AX68" i="70"/>
  <c r="AQ105" i="70"/>
  <c r="CE89" i="70"/>
  <c r="BP85" i="70"/>
  <c r="BD54" i="70"/>
  <c r="AI87" i="70"/>
  <c r="CQ101" i="70"/>
  <c r="AF22" i="70"/>
  <c r="BT85" i="70"/>
  <c r="BR97" i="70"/>
  <c r="DC95" i="70"/>
  <c r="BL32" i="70"/>
  <c r="CZ69" i="70"/>
  <c r="DD55" i="70"/>
  <c r="AW65" i="70"/>
  <c r="BT58" i="70"/>
  <c r="AO101" i="70"/>
  <c r="BQ64" i="70"/>
  <c r="BS47" i="70"/>
  <c r="BC41" i="70"/>
  <c r="CN72" i="70"/>
  <c r="CF84" i="70"/>
  <c r="BR63" i="70"/>
  <c r="CD45" i="70"/>
  <c r="BE86" i="70"/>
  <c r="BN28" i="70"/>
  <c r="BA42" i="70"/>
  <c r="AZ105" i="70"/>
  <c r="BR60" i="70"/>
  <c r="AM72" i="70"/>
  <c r="CD33" i="70"/>
  <c r="CY41" i="70"/>
  <c r="CG59" i="70"/>
  <c r="CB52" i="70"/>
  <c r="CP51" i="70"/>
  <c r="AZ10" i="70"/>
  <c r="CO41" i="70"/>
  <c r="CZ68" i="70"/>
  <c r="AW45" i="70"/>
  <c r="AP68" i="70"/>
  <c r="CY53" i="70"/>
  <c r="BP14" i="70"/>
  <c r="BS71" i="70"/>
  <c r="CY90" i="70"/>
  <c r="CO88" i="70"/>
  <c r="DD89" i="70"/>
  <c r="BW93" i="70"/>
  <c r="BT9" i="70"/>
  <c r="CI58" i="70"/>
  <c r="CQ70" i="70"/>
  <c r="BR27" i="70"/>
  <c r="CM87" i="70"/>
  <c r="CR97" i="70"/>
  <c r="CH90" i="70"/>
  <c r="CJ25" i="70"/>
  <c r="CR19" i="70"/>
  <c r="DC53" i="70"/>
  <c r="CY18" i="70"/>
  <c r="BJ14" i="70"/>
  <c r="BD60" i="70"/>
  <c r="BL77" i="70"/>
  <c r="BD32" i="70"/>
  <c r="BO60" i="70"/>
  <c r="BU72" i="70"/>
  <c r="CZ67" i="70"/>
  <c r="BO69" i="70"/>
  <c r="BA38" i="70"/>
  <c r="CR14" i="70"/>
  <c r="BU37" i="70"/>
  <c r="CR91" i="70"/>
  <c r="CR93" i="70"/>
  <c r="BS89" i="70"/>
  <c r="CG18" i="76"/>
  <c r="CR9" i="70"/>
  <c r="CI104" i="70"/>
  <c r="BC79" i="70"/>
  <c r="BZ18" i="70"/>
  <c r="CO100" i="70"/>
  <c r="AO98" i="70"/>
  <c r="DA10" i="70"/>
  <c r="BD100" i="70"/>
  <c r="BB79" i="70"/>
  <c r="BV77" i="70"/>
  <c r="CO29" i="70"/>
  <c r="BF60" i="70"/>
  <c r="BD12" i="70"/>
  <c r="CX69" i="70"/>
  <c r="CW91" i="70"/>
  <c r="CP62" i="70"/>
  <c r="BA26" i="70"/>
  <c r="CS39" i="70"/>
  <c r="BY24" i="70"/>
  <c r="BD22" i="70"/>
  <c r="CT105" i="70"/>
  <c r="CK32" i="70"/>
  <c r="BS102" i="70"/>
  <c r="CK62" i="70"/>
  <c r="CJ26" i="70"/>
  <c r="BO39" i="70"/>
  <c r="CD24" i="70"/>
  <c r="CR22" i="70"/>
  <c r="BK87" i="70"/>
  <c r="BD97" i="70"/>
  <c r="CD68" i="70"/>
  <c r="BP88" i="70"/>
  <c r="CF16" i="70"/>
  <c r="CE23" i="70"/>
  <c r="AM55" i="70"/>
  <c r="CF39" i="70"/>
  <c r="CJ72" i="70"/>
  <c r="DA26" i="70"/>
  <c r="CH54" i="70"/>
  <c r="BE41" i="70"/>
  <c r="AP38" i="70"/>
  <c r="BE76" i="70"/>
  <c r="CW79" i="70"/>
  <c r="CZ87" i="70"/>
  <c r="BM96" i="70"/>
  <c r="BP25" i="70"/>
  <c r="BT60" i="70"/>
  <c r="CR31" i="70"/>
  <c r="BL6" i="70"/>
  <c r="AQ97" i="70"/>
  <c r="CX78" i="70"/>
  <c r="CV39" i="70"/>
  <c r="CH69" i="70"/>
  <c r="DC13" i="70"/>
  <c r="CJ22" i="70"/>
  <c r="CZ63" i="70"/>
  <c r="CD52" i="70"/>
  <c r="CE39" i="70"/>
  <c r="DB15" i="70"/>
  <c r="AN25" i="70"/>
  <c r="CR71" i="70"/>
  <c r="DD95" i="70"/>
  <c r="CR66" i="70"/>
  <c r="AQ19" i="70"/>
  <c r="BP78" i="70"/>
  <c r="BP34" i="70"/>
  <c r="CH6" i="70"/>
  <c r="CI70" i="70"/>
  <c r="CP95" i="70"/>
  <c r="CW93" i="70"/>
  <c r="BQ79" i="70"/>
  <c r="CC16" i="70"/>
  <c r="BF29" i="70"/>
  <c r="BE26" i="70"/>
  <c r="BC62" i="70"/>
  <c r="BX12" i="70"/>
  <c r="AY82" i="70"/>
  <c r="CE88" i="70"/>
  <c r="CT99" i="70"/>
  <c r="BO16" i="70"/>
  <c r="BW30" i="70"/>
  <c r="BD48" i="70"/>
  <c r="BV42" i="70"/>
  <c r="AZ25" i="70"/>
  <c r="BG71" i="70"/>
  <c r="BK23" i="70"/>
  <c r="AQ34" i="70"/>
  <c r="AN80" i="70"/>
  <c r="BX6" i="70"/>
  <c r="CA55" i="70"/>
  <c r="BI7" i="70"/>
  <c r="BD68" i="70"/>
  <c r="BD92" i="70"/>
  <c r="BM42" i="70"/>
  <c r="BC10" i="70"/>
  <c r="BM36" i="70"/>
  <c r="CD59" i="70"/>
  <c r="BG61" i="70"/>
  <c r="CH83" i="70"/>
  <c r="CJ103" i="70"/>
  <c r="BA93" i="70"/>
  <c r="BZ101" i="70"/>
  <c r="BZ6" i="70"/>
  <c r="AN56" i="70"/>
  <c r="CH48" i="70"/>
  <c r="BQ42" i="70"/>
  <c r="AP25" i="70"/>
  <c r="CP71" i="70"/>
  <c r="CC51" i="70"/>
  <c r="DB74" i="70"/>
  <c r="CC33" i="70"/>
  <c r="BY51" i="70"/>
  <c r="CP35" i="70"/>
  <c r="CJ12" i="70"/>
  <c r="BQ102" i="70"/>
  <c r="AW90" i="70"/>
  <c r="BG87" i="70"/>
  <c r="AM96" i="70"/>
  <c r="CK89" i="70"/>
  <c r="AP43" i="70"/>
  <c r="BJ34" i="70"/>
  <c r="BI35" i="70"/>
  <c r="DD64" i="70"/>
  <c r="CH49" i="70"/>
  <c r="BS99" i="70"/>
  <c r="AQ51" i="70"/>
  <c r="DC22" i="70"/>
  <c r="CJ28" i="70"/>
  <c r="BB46" i="70"/>
  <c r="BM72" i="70"/>
  <c r="AQ14" i="70"/>
  <c r="BK90" i="70"/>
  <c r="BP100" i="70"/>
  <c r="DD102" i="70"/>
  <c r="BF6" i="70"/>
  <c r="DA56" i="70"/>
  <c r="BI8" i="70"/>
  <c r="AQ80" i="70"/>
  <c r="BW43" i="70"/>
  <c r="AO84" i="70"/>
  <c r="CI38" i="70"/>
  <c r="CL17" i="70"/>
  <c r="CM39" i="70"/>
  <c r="CN31" i="70"/>
  <c r="BL63" i="70"/>
  <c r="BB47" i="70"/>
  <c r="AM102" i="70"/>
  <c r="CA90" i="70"/>
  <c r="CF87" i="70"/>
  <c r="CU85" i="70"/>
  <c r="AM97" i="70"/>
  <c r="BV61" i="70"/>
  <c r="BL42" i="70"/>
  <c r="BK12" i="70"/>
  <c r="CA99" i="70"/>
  <c r="CF93" i="70"/>
  <c r="CL71" i="70"/>
  <c r="BY34" i="70"/>
  <c r="CM35" i="70"/>
  <c r="CR73" i="70"/>
  <c r="CX79" i="70"/>
  <c r="CM70" i="70"/>
  <c r="BN63" i="70"/>
  <c r="BZ40" i="70"/>
  <c r="BB49" i="70"/>
  <c r="AX38" i="70"/>
  <c r="AQ75" i="70"/>
  <c r="CT50" i="70"/>
  <c r="CN75" i="70"/>
  <c r="BG40" i="70"/>
  <c r="BZ71" i="70"/>
  <c r="CK30" i="70"/>
  <c r="CS30" i="70"/>
  <c r="CH65" i="70"/>
  <c r="CK14" i="70"/>
  <c r="BE56" i="70"/>
  <c r="DC35" i="70"/>
  <c r="AM22" i="70"/>
  <c r="CN7" i="70"/>
  <c r="BR64" i="70"/>
  <c r="BC14" i="70"/>
  <c r="CA60" i="70"/>
  <c r="BK31" i="70"/>
  <c r="BA14" i="70"/>
  <c r="CV43" i="70"/>
  <c r="CT11" i="70"/>
  <c r="BV91" i="70"/>
  <c r="BV88" i="70"/>
  <c r="BY43" i="70"/>
  <c r="BP52" i="70"/>
  <c r="CF80" i="70"/>
  <c r="BH47" i="70"/>
  <c r="BF36" i="70"/>
  <c r="BB26" i="70"/>
  <c r="CM63" i="70"/>
  <c r="CE40" i="70"/>
  <c r="CU49" i="70"/>
  <c r="CQ38" i="70"/>
  <c r="AN77" i="70"/>
  <c r="AQ76" i="70"/>
  <c r="DD31" i="70"/>
  <c r="BR74" i="70"/>
  <c r="CW45" i="70"/>
  <c r="BC76" i="70"/>
  <c r="BA24" i="70"/>
  <c r="BF58" i="70"/>
  <c r="CS56" i="70"/>
  <c r="BT35" i="70"/>
  <c r="CF22" i="70"/>
  <c r="BT7" i="70"/>
  <c r="CL14" i="70"/>
  <c r="BE40" i="70"/>
  <c r="CI78" i="70"/>
  <c r="AO39" i="70"/>
  <c r="CF90" i="70"/>
  <c r="CZ100" i="70"/>
  <c r="CI48" i="70"/>
  <c r="BE17" i="70"/>
  <c r="DB34" i="70"/>
  <c r="CS83" i="70"/>
  <c r="BT20" i="70"/>
  <c r="CW10" i="70"/>
  <c r="CT30" i="70"/>
  <c r="CP9" i="70"/>
  <c r="BV15" i="70"/>
  <c r="CS55" i="70"/>
  <c r="CQ8" i="70"/>
  <c r="CG28" i="70"/>
  <c r="DA54" i="70"/>
  <c r="BQ40" i="70"/>
  <c r="CY71" i="70"/>
  <c r="BV30" i="70"/>
  <c r="BB83" i="70"/>
  <c r="BP89" i="70"/>
  <c r="BE13" i="70"/>
  <c r="AM98" i="70"/>
  <c r="CZ103" i="70"/>
  <c r="CZ89" i="70"/>
  <c r="CS44" i="70"/>
  <c r="BB10" i="70"/>
  <c r="CY20" i="70"/>
  <c r="BV21" i="70"/>
  <c r="CF75" i="70"/>
  <c r="BW37" i="70"/>
  <c r="AX19" i="70"/>
  <c r="BE71" i="70"/>
  <c r="CM30" i="70"/>
  <c r="BE46" i="70"/>
  <c r="BP49" i="70"/>
  <c r="BL23" i="70"/>
  <c r="BZ35" i="70"/>
  <c r="DA73" i="70"/>
  <c r="CL31" i="70"/>
  <c r="AI61" i="70"/>
  <c r="BO61" i="70" s="1"/>
  <c r="CN33" i="70"/>
  <c r="CA17" i="70"/>
  <c r="BJ15" i="70"/>
  <c r="CC32" i="70"/>
  <c r="CY99" i="70"/>
  <c r="CM88" i="70"/>
  <c r="BP32" i="70"/>
  <c r="AO86" i="70"/>
  <c r="AY13" i="70"/>
  <c r="CB10" i="70"/>
  <c r="DD28" i="70"/>
  <c r="AM29" i="70"/>
  <c r="CU6" i="70"/>
  <c r="CC47" i="70"/>
  <c r="CH86" i="70"/>
  <c r="CM44" i="70"/>
  <c r="AQ62" i="70"/>
  <c r="CW62" i="70"/>
  <c r="DB55" i="70"/>
  <c r="BD41" i="70"/>
  <c r="CY88" i="70"/>
  <c r="CV45" i="70"/>
  <c r="CC86" i="70"/>
  <c r="DB44" i="70"/>
  <c r="BF62" i="70"/>
  <c r="CR17" i="70"/>
  <c r="CC55" i="70"/>
  <c r="CC41" i="70"/>
  <c r="BP94" i="70"/>
  <c r="CK83" i="70"/>
  <c r="BU60" i="70"/>
  <c r="BU89" i="70"/>
  <c r="BD40" i="70"/>
  <c r="CD13" i="70"/>
  <c r="CV32" i="70"/>
  <c r="BA54" i="70"/>
  <c r="BY29" i="70"/>
  <c r="BF90" i="70"/>
  <c r="BW56" i="70"/>
  <c r="BT41" i="70"/>
  <c r="BJ13" i="70"/>
  <c r="BY31" i="70"/>
  <c r="AQ11" i="70"/>
  <c r="BB92" i="70"/>
  <c r="CD89" i="70"/>
  <c r="BZ41" i="70"/>
  <c r="AN59" i="70"/>
  <c r="BA83" i="70"/>
  <c r="BC68" i="70"/>
  <c r="CY89" i="70"/>
  <c r="CC54" i="70"/>
  <c r="BN40" i="70"/>
  <c r="AY80" i="70"/>
  <c r="CS13" i="70"/>
  <c r="CE22" i="70"/>
  <c r="CQ32" i="70"/>
  <c r="DD69" i="70"/>
  <c r="CX53" i="70"/>
  <c r="CM17" i="70"/>
  <c r="BM62" i="70"/>
  <c r="CC78" i="70"/>
  <c r="BF99" i="70"/>
  <c r="BM30" i="70"/>
  <c r="AW42" i="70"/>
  <c r="CY78" i="70"/>
  <c r="CO34" i="70"/>
  <c r="BD6" i="70"/>
  <c r="CM7" i="70"/>
  <c r="CP101" i="70"/>
  <c r="AY92" i="70"/>
  <c r="BW42" i="70"/>
  <c r="CG10" i="70"/>
  <c r="BR36" i="70"/>
  <c r="CI59" i="70"/>
  <c r="CT9" i="70"/>
  <c r="CM83" i="70"/>
  <c r="CY103" i="70"/>
  <c r="AQ94" i="70"/>
  <c r="AQ101" i="70"/>
  <c r="CJ6" i="70"/>
  <c r="CQ30" i="70"/>
  <c r="AO48" i="70"/>
  <c r="CZ42" i="70"/>
  <c r="CD25" i="70"/>
  <c r="CK71" i="70"/>
  <c r="BS51" i="70"/>
  <c r="CH74" i="70"/>
  <c r="BS33" i="70"/>
  <c r="CX51" i="70"/>
  <c r="BG35" i="70"/>
  <c r="CY12" i="70"/>
  <c r="BS14" i="70"/>
  <c r="CC89" i="70"/>
  <c r="BZ51" i="70"/>
  <c r="AZ22" i="70"/>
  <c r="BP28" i="70"/>
  <c r="BX29" i="70"/>
  <c r="AM81" i="70"/>
  <c r="CF53" i="70"/>
  <c r="CJ92" i="70"/>
  <c r="BA100" i="70"/>
  <c r="CE102" i="70"/>
  <c r="CE6" i="70"/>
  <c r="CB56" i="70"/>
  <c r="BD8" i="70"/>
  <c r="CY80" i="70"/>
  <c r="AN43" i="70"/>
  <c r="BN84" i="70"/>
  <c r="BJ38" i="70"/>
  <c r="BR17" i="70"/>
  <c r="AY39" i="70"/>
  <c r="AZ31" i="70"/>
  <c r="BQ35" i="70"/>
  <c r="BZ12" i="70"/>
  <c r="CA102" i="70"/>
  <c r="CK90" i="70"/>
  <c r="BV87" i="70"/>
  <c r="BV85" i="70"/>
  <c r="CZ97" i="70"/>
  <c r="CX44" i="70"/>
  <c r="BK52" i="70"/>
  <c r="BQ80" i="70"/>
  <c r="BN73" i="70"/>
  <c r="AX50" i="70"/>
  <c r="CB69" i="70"/>
  <c r="BH16" i="70"/>
  <c r="AZ40" i="70"/>
  <c r="DB52" i="70"/>
  <c r="CH55" i="70"/>
  <c r="CU52" i="70"/>
  <c r="CK6" i="70"/>
  <c r="BU96" i="70"/>
  <c r="BU97" i="70"/>
  <c r="CE98" i="70"/>
  <c r="CS78" i="70"/>
  <c r="CV21" i="70"/>
  <c r="AN39" i="70"/>
  <c r="BO11" i="70"/>
  <c r="BD69" i="70"/>
  <c r="BB41" i="70"/>
  <c r="CX13" i="70"/>
  <c r="BH17" i="70"/>
  <c r="BN39" i="70"/>
  <c r="BJ31" i="70"/>
  <c r="BV63" i="70"/>
  <c r="BV47" i="70"/>
  <c r="CF86" i="70"/>
  <c r="CF104" i="70"/>
  <c r="CF103" i="70"/>
  <c r="BQ93" i="70"/>
  <c r="BO48" i="70"/>
  <c r="CC83" i="70"/>
  <c r="DC25" i="70"/>
  <c r="BU11" i="70"/>
  <c r="CU91" i="70"/>
  <c r="CZ88" i="70"/>
  <c r="DC43" i="70"/>
  <c r="CD34" i="70"/>
  <c r="AM80" i="70"/>
  <c r="BC47" i="70"/>
  <c r="BA36" i="70"/>
  <c r="CW70" i="70"/>
  <c r="CW63" i="70"/>
  <c r="BK40" i="70"/>
  <c r="AM49" i="70"/>
  <c r="DA38" i="70"/>
  <c r="CQ77" i="70"/>
  <c r="BU76" i="70"/>
  <c r="CO31" i="70"/>
  <c r="CB74" i="70"/>
  <c r="BI45" i="70"/>
  <c r="BM76" i="70"/>
  <c r="BE61" i="70"/>
  <c r="BF24" i="70"/>
  <c r="AW14" i="70"/>
  <c r="AP56" i="70"/>
  <c r="BJ35" i="70"/>
  <c r="CK22" i="70"/>
  <c r="CS7" i="70"/>
  <c r="CU60" i="70"/>
  <c r="CT67" i="70"/>
  <c r="DA18" i="70"/>
  <c r="CR49" i="70"/>
  <c r="BF92" i="70"/>
  <c r="CH84" i="70"/>
  <c r="CK102" i="70"/>
  <c r="AM87" i="70"/>
  <c r="CF105" i="70"/>
  <c r="BE44" i="70"/>
  <c r="CE52" i="70"/>
  <c r="BW51" i="70"/>
  <c r="CG47" i="70"/>
  <c r="AQ36" i="70"/>
  <c r="CK26" i="70"/>
  <c r="BG43" i="70"/>
  <c r="BV25" i="70"/>
  <c r="AN82" i="70"/>
  <c r="BC58" i="70"/>
  <c r="BF66" i="70"/>
  <c r="CU23" i="70"/>
  <c r="BF35" i="70"/>
  <c r="AX73" i="70"/>
  <c r="BS45" i="70"/>
  <c r="BW76" i="70"/>
  <c r="CI61" i="70"/>
  <c r="CO24" i="70"/>
  <c r="DD58" i="70"/>
  <c r="BX81" i="70"/>
  <c r="CP76" i="70"/>
  <c r="BX56" i="70"/>
  <c r="BR15" i="70"/>
  <c r="BG36" i="70"/>
  <c r="CM52" i="70"/>
  <c r="BW21" i="70"/>
  <c r="CD31" i="70"/>
  <c r="CU104" i="70"/>
  <c r="BB96" i="70"/>
  <c r="CL83" i="70"/>
  <c r="AZ66" i="70"/>
  <c r="BV8" i="70"/>
  <c r="BP64" i="70"/>
  <c r="AP37" i="70"/>
  <c r="BQ18" i="70"/>
  <c r="BO54" i="70"/>
  <c r="BA17" i="70"/>
  <c r="AW24" i="70"/>
  <c r="CI55" i="70"/>
  <c r="BW8" i="70"/>
  <c r="CL28" i="70"/>
  <c r="CV54" i="70"/>
  <c r="CL74" i="70"/>
  <c r="DB45" i="70"/>
  <c r="BR76" i="70"/>
  <c r="CG75" i="70"/>
  <c r="BA85" i="70"/>
  <c r="CO43" i="70"/>
  <c r="BL101" i="70"/>
  <c r="CA92" i="70"/>
  <c r="CA97" i="70"/>
  <c r="CM57" i="70"/>
  <c r="BX34" i="70"/>
  <c r="BZ20" i="70"/>
  <c r="BJ20" i="70"/>
  <c r="CH10" i="70"/>
  <c r="BA30" i="70"/>
  <c r="BC19" i="70"/>
  <c r="CS71" i="70"/>
  <c r="CR30" i="70"/>
  <c r="CX46" i="70"/>
  <c r="AQ49" i="70"/>
  <c r="BQ27" i="70"/>
  <c r="DC64" i="70"/>
  <c r="DB72" i="70"/>
  <c r="DD21" i="70"/>
  <c r="CM26" i="70"/>
  <c r="BX61" i="70"/>
  <c r="BX85" i="70"/>
  <c r="BX52" i="70"/>
  <c r="BQ51" i="70"/>
  <c r="CT41" i="70"/>
  <c r="BB45" i="70"/>
  <c r="CR92" i="70"/>
  <c r="BF51" i="70"/>
  <c r="BN32" i="70"/>
  <c r="AO52" i="70"/>
  <c r="BP68" i="70"/>
  <c r="CV34" i="70"/>
  <c r="CT38" i="70"/>
  <c r="AO93" i="70"/>
  <c r="BL79" i="70"/>
  <c r="CP77" i="70"/>
  <c r="CJ29" i="70"/>
  <c r="CJ60" i="70"/>
  <c r="BN83" i="70"/>
  <c r="CT93" i="70"/>
  <c r="DD38" i="70"/>
  <c r="BX93" i="70"/>
  <c r="CF79" i="70"/>
  <c r="AY16" i="70"/>
  <c r="BZ29" i="70"/>
  <c r="CT60" i="70"/>
  <c r="BD83" i="70"/>
  <c r="AQ93" i="70"/>
  <c r="BE53" i="70"/>
  <c r="CT68" i="70"/>
  <c r="BZ99" i="70"/>
  <c r="BU19" i="70"/>
  <c r="CE34" i="70"/>
  <c r="BN7" i="70"/>
  <c r="CR101" i="70"/>
  <c r="BQ38" i="70"/>
  <c r="BZ87" i="70"/>
  <c r="BN37" i="70"/>
  <c r="CL43" i="70"/>
  <c r="CO47" i="70"/>
  <c r="DA61" i="70"/>
  <c r="BG86" i="70"/>
  <c r="CF92" i="70"/>
  <c r="CC67" i="70"/>
  <c r="BH42" i="70"/>
  <c r="DA36" i="70"/>
  <c r="BZ9" i="70"/>
  <c r="BK103" i="70"/>
  <c r="BF101" i="70"/>
  <c r="CV30" i="70"/>
  <c r="CA42" i="70"/>
  <c r="BQ71" i="70"/>
  <c r="CM74" i="70"/>
  <c r="BE51" i="70"/>
  <c r="BP12" i="70"/>
  <c r="BL74" i="70"/>
  <c r="CN14" i="70"/>
  <c r="BV34" i="70"/>
  <c r="BZ53" i="70"/>
  <c r="CE96" i="70"/>
  <c r="BF98" i="70"/>
  <c r="BR21" i="70"/>
  <c r="CN11" i="70"/>
  <c r="BL41" i="70"/>
  <c r="CE43" i="70"/>
  <c r="BH61" i="70"/>
  <c r="AM47" i="70"/>
  <c r="CM76" i="70"/>
  <c r="CM89" i="70"/>
  <c r="BP51" i="70"/>
  <c r="BS32" i="70"/>
  <c r="BZ28" i="70"/>
  <c r="BN29" i="70"/>
  <c r="CZ81" i="70"/>
  <c r="CU53" i="70"/>
  <c r="CY92" i="70"/>
  <c r="BF93" i="70"/>
  <c r="AQ102" i="70"/>
  <c r="CY6" i="70"/>
  <c r="BR56" i="70"/>
  <c r="BN8" i="70"/>
  <c r="CJ80" i="70"/>
  <c r="DA43" i="70"/>
  <c r="BS84" i="70"/>
  <c r="BY38" i="70"/>
  <c r="BC17" i="70"/>
  <c r="BD39" i="70"/>
  <c r="DC51" i="70"/>
  <c r="AM35" i="70"/>
  <c r="CE12" i="70"/>
  <c r="BN75" i="70"/>
  <c r="BC69" i="70"/>
  <c r="BV56" i="70"/>
  <c r="DD32" i="70"/>
  <c r="AY52" i="70"/>
  <c r="BS55" i="70"/>
  <c r="CP52" i="70"/>
  <c r="AM6" i="70"/>
  <c r="BK96" i="70"/>
  <c r="BP97" i="70"/>
  <c r="CJ98" i="70"/>
  <c r="BT78" i="70"/>
  <c r="AN21" i="70"/>
  <c r="CB39" i="70"/>
  <c r="BY11" i="70"/>
  <c r="BI69" i="70"/>
  <c r="DB84" i="70"/>
  <c r="BO38" i="70"/>
  <c r="BM17" i="70"/>
  <c r="DB39" i="70"/>
  <c r="AP31" i="70"/>
  <c r="CA63" i="70"/>
  <c r="BG47" i="70"/>
  <c r="BV86" i="70"/>
  <c r="CA104" i="70"/>
  <c r="BL103" i="70"/>
  <c r="BB93" i="70"/>
  <c r="AZ48" i="70"/>
  <c r="BN57" i="70"/>
  <c r="CO52" i="70"/>
  <c r="BV80" i="70"/>
  <c r="CD87" i="70"/>
  <c r="CF48" i="70"/>
  <c r="CP83" i="70"/>
  <c r="BW75" i="70"/>
  <c r="DD63" i="70"/>
  <c r="CV6" i="70"/>
  <c r="DD60" i="70"/>
  <c r="BW20" i="70"/>
  <c r="BW34" i="70"/>
  <c r="CO105" i="70"/>
  <c r="BA89" i="70"/>
  <c r="BK85" i="70"/>
  <c r="BN54" i="70"/>
  <c r="AY37" i="70"/>
  <c r="CG39" i="70"/>
  <c r="BE11" i="70"/>
  <c r="BX69" i="70"/>
  <c r="CP41" i="70"/>
  <c r="AZ13" i="70"/>
  <c r="BZ43" i="70"/>
  <c r="BU22" i="70"/>
  <c r="BR61" i="70"/>
  <c r="BW32" i="70"/>
  <c r="BS79" i="70"/>
  <c r="BQ98" i="70"/>
  <c r="BG94" i="70"/>
  <c r="BG92" i="70"/>
  <c r="CA93" i="70"/>
  <c r="CA72" i="70"/>
  <c r="CE103" i="70"/>
  <c r="CA71" i="70"/>
  <c r="BL102" i="70"/>
  <c r="CU87" i="70"/>
  <c r="CA105" i="70"/>
  <c r="AZ44" i="70"/>
  <c r="BZ52" i="70"/>
  <c r="BC51" i="70"/>
  <c r="AN47" i="70"/>
  <c r="CE36" i="70"/>
  <c r="CP26" i="70"/>
  <c r="BL43" i="70"/>
  <c r="CU25" i="70"/>
  <c r="BW85" i="70"/>
  <c r="BC50" i="70"/>
  <c r="CG103" i="70"/>
  <c r="CF37" i="70"/>
  <c r="BF68" i="70"/>
  <c r="BK10" i="70"/>
  <c r="AQ39" i="70"/>
  <c r="AY62" i="70"/>
  <c r="BR69" i="70"/>
  <c r="BW16" i="70"/>
  <c r="CY32" i="70"/>
  <c r="CG35" i="70"/>
  <c r="BB61" i="70"/>
  <c r="BX71" i="70"/>
  <c r="BV72" i="70"/>
  <c r="CH92" i="70"/>
  <c r="BX13" i="70"/>
  <c r="BP15" i="70"/>
  <c r="AQ28" i="70"/>
  <c r="CA29" i="70"/>
  <c r="AW6" i="70"/>
  <c r="CJ89" i="70"/>
  <c r="AX40" i="70"/>
  <c r="AO92" i="70"/>
  <c r="AO13" i="70"/>
  <c r="CO15" i="70"/>
  <c r="CE28" i="70"/>
  <c r="CZ29" i="70"/>
  <c r="BV6" i="70"/>
  <c r="BA91" i="70"/>
  <c r="BX53" i="70"/>
  <c r="CG20" i="70"/>
  <c r="BF85" i="70"/>
  <c r="BJ11" i="70"/>
  <c r="AQ43" i="70"/>
  <c r="BD79" i="70"/>
  <c r="CW99" i="70"/>
  <c r="CK46" i="70"/>
  <c r="AQ100" i="70"/>
  <c r="CR37" i="70"/>
  <c r="CR69" i="70"/>
  <c r="DA17" i="70"/>
  <c r="CQ44" i="70"/>
  <c r="BV98" i="70"/>
  <c r="CZ85" i="70"/>
  <c r="CL70" i="70"/>
  <c r="AQ18" i="70"/>
  <c r="DA46" i="70"/>
  <c r="BG81" i="70"/>
  <c r="BP92" i="70"/>
  <c r="CJ102" i="70"/>
  <c r="CQ56" i="70"/>
  <c r="BP80" i="70"/>
  <c r="BI84" i="70"/>
  <c r="BS74" i="70"/>
  <c r="CI51" i="70"/>
  <c r="DD12" i="70"/>
  <c r="CH9" i="70"/>
  <c r="BL68" i="70"/>
  <c r="BC35" i="70"/>
  <c r="BY57" i="70"/>
  <c r="BF105" i="70"/>
  <c r="DD85" i="70"/>
  <c r="BX37" i="70"/>
  <c r="CS41" i="70"/>
  <c r="AW44" i="70"/>
  <c r="CY43" i="70"/>
  <c r="BW61" i="70"/>
  <c r="CH79" i="70"/>
  <c r="BG59" i="70"/>
  <c r="AX69" i="70"/>
  <c r="CU56" i="70"/>
  <c r="AQ32" i="70"/>
  <c r="BN52" i="70"/>
  <c r="BI55" i="70"/>
  <c r="BB52" i="70"/>
  <c r="BF14" i="70"/>
  <c r="CO90" i="70"/>
  <c r="CJ100" i="70"/>
  <c r="CY98" i="70"/>
  <c r="BE78" i="70"/>
  <c r="BC21" i="70"/>
  <c r="BC39" i="70"/>
  <c r="AZ11" i="70"/>
  <c r="CB43" i="70"/>
  <c r="CW84" i="70"/>
  <c r="CX38" i="70"/>
  <c r="BW17" i="70"/>
  <c r="CR39" i="70"/>
  <c r="CI31" i="70"/>
  <c r="BQ63" i="70"/>
  <c r="BT95" i="70"/>
  <c r="AZ45" i="70"/>
  <c r="CV67" i="70"/>
  <c r="BM75" i="70"/>
  <c r="CD60" i="70"/>
  <c r="CP34" i="70"/>
  <c r="CC31" i="70"/>
  <c r="AX20" i="70"/>
  <c r="AN34" i="70"/>
  <c r="BA105" i="70"/>
  <c r="BF89" i="70"/>
  <c r="BU85" i="70"/>
  <c r="CN78" i="70"/>
  <c r="DA21" i="70"/>
  <c r="BW39" i="70"/>
  <c r="CX11" i="70"/>
  <c r="BS69" i="70"/>
  <c r="BV41" i="70"/>
  <c r="AP13" i="70"/>
  <c r="CJ43" i="70"/>
  <c r="BK22" i="70"/>
  <c r="BC61" i="70"/>
  <c r="BH32" i="70"/>
  <c r="AY79" i="70"/>
  <c r="BG98" i="70"/>
  <c r="CP104" i="70"/>
  <c r="BB103" i="70"/>
  <c r="CK93" i="70"/>
  <c r="CS48" i="70"/>
  <c r="AO57" i="70"/>
  <c r="AW10" i="70"/>
  <c r="CQ51" i="70"/>
  <c r="AN41" i="70"/>
  <c r="BI96" i="70"/>
  <c r="BM9" i="70"/>
  <c r="CX67" i="70"/>
  <c r="BA72" i="70"/>
  <c r="CQ35" i="70"/>
  <c r="BH52" i="70"/>
  <c r="BI22" i="70"/>
  <c r="CQ68" i="70"/>
  <c r="BU87" i="70"/>
  <c r="BP91" i="70"/>
  <c r="CE85" i="70"/>
  <c r="BX54" i="70"/>
  <c r="CW37" i="70"/>
  <c r="CR40" i="70"/>
  <c r="DC41" i="70"/>
  <c r="CM80" i="70"/>
  <c r="BL44" i="70"/>
  <c r="BP47" i="70"/>
  <c r="CT7" i="70"/>
  <c r="AZ76" i="70"/>
  <c r="BC44" i="70"/>
  <c r="CG32" i="70"/>
  <c r="DB79" i="70"/>
  <c r="CZ98" i="70"/>
  <c r="CU94" i="70"/>
  <c r="AM92" i="70"/>
  <c r="CK88" i="70"/>
  <c r="CC92" i="70"/>
  <c r="BU93" i="70"/>
  <c r="AO51" i="70"/>
  <c r="BM105" i="70"/>
  <c r="DC102" i="70"/>
  <c r="CE81" i="70"/>
  <c r="CX24" i="70"/>
  <c r="AW53" i="70"/>
  <c r="CP69" i="70"/>
  <c r="BR42" i="70"/>
  <c r="CY56" i="70"/>
  <c r="CL67" i="70"/>
  <c r="BH75" i="70"/>
  <c r="CN60" i="70"/>
  <c r="CM38" i="70"/>
  <c r="BC72" i="70"/>
  <c r="CW82" i="70"/>
  <c r="AY14" i="70"/>
  <c r="CH89" i="70"/>
  <c r="BA51" i="70"/>
  <c r="BX32" i="70"/>
  <c r="BS52" i="70"/>
  <c r="BK68" i="70"/>
  <c r="CG34" i="70"/>
  <c r="BF95" i="70"/>
  <c r="AY43" i="70"/>
  <c r="AO89" i="70"/>
  <c r="CE51" i="70"/>
  <c r="BE22" i="70"/>
  <c r="CC52" i="70"/>
  <c r="BU68" i="70"/>
  <c r="BM68" i="70"/>
  <c r="AQ95" i="70"/>
  <c r="BZ62" i="70"/>
  <c r="CM41" i="70"/>
  <c r="CX16" i="70"/>
  <c r="CS62" i="70"/>
  <c r="CG80" i="70"/>
  <c r="BC48" i="70"/>
  <c r="BN19" i="70"/>
  <c r="DA52" i="70"/>
  <c r="DD91" i="70"/>
  <c r="DB8" i="70"/>
  <c r="CH80" i="70"/>
  <c r="BK43" i="70"/>
  <c r="BG63" i="70"/>
  <c r="CU98" i="70"/>
  <c r="BG88" i="70"/>
  <c r="BB74" i="70"/>
  <c r="BO14" i="70"/>
  <c r="CK34" i="70"/>
  <c r="CJ53" i="70"/>
  <c r="CO96" i="70"/>
  <c r="DD98" i="70"/>
  <c r="CQ21" i="70"/>
  <c r="CS11" i="70"/>
  <c r="CZ41" i="70"/>
  <c r="BU43" i="70"/>
  <c r="AX61" i="70"/>
  <c r="BQ47" i="70"/>
  <c r="BN85" i="70"/>
  <c r="BB37" i="70"/>
  <c r="BG28" i="70"/>
  <c r="DA81" i="70"/>
  <c r="CJ86" i="70"/>
  <c r="CJ104" i="70"/>
  <c r="BL16" i="70"/>
  <c r="BY62" i="70"/>
  <c r="CJ23" i="70"/>
  <c r="BH80" i="70"/>
  <c r="BR44" i="70"/>
  <c r="BK11" i="70"/>
  <c r="AY68" i="70"/>
  <c r="CB67" i="70"/>
  <c r="BC75" i="70"/>
  <c r="CI60" i="70"/>
  <c r="BL34" i="70"/>
  <c r="BX31" i="70"/>
  <c r="CO53" i="70"/>
  <c r="AX34" i="70"/>
  <c r="BK105" i="70"/>
  <c r="CJ97" i="70"/>
  <c r="BZ98" i="70"/>
  <c r="AP78" i="70"/>
  <c r="CB21" i="70"/>
  <c r="BH39" i="70"/>
  <c r="CI11" i="70"/>
  <c r="AO69" i="70"/>
  <c r="CA41" i="70"/>
  <c r="BT13" i="70"/>
  <c r="BP43" i="70"/>
  <c r="AQ22" i="70"/>
  <c r="BM61" i="70"/>
  <c r="BC32" i="70"/>
  <c r="BI23" i="70"/>
  <c r="AZ15" i="70"/>
  <c r="AN9" i="70"/>
  <c r="CA68" i="70"/>
  <c r="CF45" i="70"/>
  <c r="CL35" i="70"/>
  <c r="BZ83" i="70"/>
  <c r="CN57" i="70"/>
  <c r="CG68" i="70"/>
  <c r="BA87" i="70"/>
  <c r="AQ89" i="70"/>
  <c r="CT85" i="70"/>
  <c r="BS54" i="70"/>
  <c r="CM37" i="70"/>
  <c r="CW40" i="70"/>
  <c r="CI41" i="70"/>
  <c r="BS80" i="70"/>
  <c r="CU44" i="70"/>
  <c r="BK47" i="70"/>
  <c r="BZ7" i="70"/>
  <c r="BZ22" i="70"/>
  <c r="CV61" i="70"/>
  <c r="BR32" i="70"/>
  <c r="CR79" i="70"/>
  <c r="CA98" i="70"/>
  <c r="CA94" i="70"/>
  <c r="CK92" i="70"/>
  <c r="CA88" i="70"/>
  <c r="BM83" i="70"/>
  <c r="CI17" i="70"/>
  <c r="CR34" i="70"/>
  <c r="CO20" i="70"/>
  <c r="CY16" i="70"/>
  <c r="BD103" i="70"/>
  <c r="BN59" i="70"/>
  <c r="CE26" i="70"/>
  <c r="CI65" i="70"/>
  <c r="CW38" i="70"/>
  <c r="BG29" i="70"/>
  <c r="CK33" i="70"/>
  <c r="BN71" i="70"/>
  <c r="BU86" i="70"/>
  <c r="BP95" i="70"/>
  <c r="CT104" i="70"/>
  <c r="BX66" i="70"/>
  <c r="CZ16" i="70"/>
  <c r="BP19" i="70"/>
  <c r="BO62" i="70"/>
  <c r="BA78" i="70"/>
  <c r="AM44" i="70"/>
  <c r="CY47" i="70"/>
  <c r="BF7" i="70"/>
  <c r="DC76" i="70"/>
  <c r="AN44" i="70"/>
  <c r="AP70" i="70"/>
  <c r="CE11" i="70"/>
  <c r="CF95" i="70"/>
  <c r="AM99" i="70"/>
  <c r="BL100" i="70"/>
  <c r="BG105" i="70"/>
  <c r="CC13" i="70"/>
  <c r="BA102" i="70"/>
  <c r="AO74" i="70"/>
  <c r="CZ95" i="70"/>
  <c r="CZ92" i="70"/>
  <c r="CP97" i="70"/>
  <c r="CW57" i="70"/>
  <c r="AY34" i="70"/>
  <c r="CT20" i="70"/>
  <c r="CU21" i="70"/>
  <c r="BQ75" i="70"/>
  <c r="CQ37" i="70"/>
  <c r="BH19" i="70"/>
  <c r="CN71" i="70"/>
  <c r="CP31" i="70"/>
  <c r="CD18" i="70"/>
  <c r="AN13" i="70"/>
  <c r="AP57" i="70"/>
  <c r="CB68" i="70"/>
  <c r="CJ79" i="70"/>
  <c r="CK56" i="70"/>
  <c r="BX64" i="70"/>
  <c r="BW9" i="70"/>
  <c r="BJ67" i="70"/>
  <c r="CP45" i="70"/>
  <c r="DC26" i="70"/>
  <c r="AN20" i="70"/>
  <c r="CE90" i="70"/>
  <c r="AZ8" i="70"/>
  <c r="BW69" i="70"/>
  <c r="DA16" i="70"/>
  <c r="BK32" i="70"/>
  <c r="BW35" i="70"/>
  <c r="CK61" i="70"/>
  <c r="BI78" i="70"/>
  <c r="BF102" i="70"/>
  <c r="BH50" i="70"/>
  <c r="CQ69" i="70"/>
  <c r="BR16" i="70"/>
  <c r="BT40" i="70"/>
  <c r="AN35" i="70"/>
  <c r="CF61" i="70"/>
  <c r="BD78" i="70"/>
  <c r="CI102" i="70"/>
  <c r="BH59" i="70"/>
  <c r="DA34" i="70"/>
  <c r="AY54" i="70"/>
  <c r="CM69" i="70"/>
  <c r="CT22" i="70"/>
  <c r="BL98" i="70"/>
  <c r="CH24" i="70"/>
  <c r="DA72" i="70"/>
  <c r="BA98" i="70"/>
  <c r="AY40" i="70"/>
  <c r="CR84" i="70"/>
  <c r="BA7" i="70"/>
  <c r="CB32" i="70"/>
  <c r="BG104" i="70"/>
  <c r="CF88" i="70"/>
  <c r="CW9" i="70"/>
  <c r="BG68" i="70"/>
  <c r="CL6" i="70"/>
  <c r="BJ57" i="70"/>
  <c r="CJ105" i="70"/>
  <c r="AQ85" i="70"/>
  <c r="CH37" i="70"/>
  <c r="AZ41" i="70"/>
  <c r="BG41" i="70"/>
  <c r="CT43" i="70"/>
  <c r="CL61" i="70"/>
  <c r="AO79" i="70"/>
  <c r="AY93" i="70"/>
  <c r="CF77" i="70"/>
  <c r="AZ26" i="70"/>
  <c r="CH12" i="70"/>
  <c r="CT88" i="70"/>
  <c r="CD16" i="70"/>
  <c r="AY48" i="70"/>
  <c r="BE25" i="70"/>
  <c r="BU23" i="70"/>
  <c r="CB80" i="70"/>
  <c r="CP55" i="70"/>
  <c r="CB48" i="70"/>
  <c r="DB14" i="70"/>
  <c r="BK41" i="70"/>
  <c r="CF68" i="70"/>
  <c r="BV45" i="70"/>
  <c r="CB35" i="70"/>
  <c r="DD83" i="70"/>
  <c r="CD57" i="70"/>
  <c r="CL68" i="70"/>
  <c r="CY105" i="70"/>
  <c r="CO89" i="70"/>
  <c r="BZ85" i="70"/>
  <c r="AO54" i="70"/>
  <c r="BI37" i="70"/>
  <c r="BS40" i="70"/>
  <c r="CX41" i="70"/>
  <c r="BD80" i="70"/>
  <c r="BB44" i="70"/>
  <c r="BA47" i="70"/>
  <c r="DD43" i="70"/>
  <c r="CY22" i="70"/>
  <c r="CB61" i="70"/>
  <c r="DA32" i="70"/>
  <c r="AW32" i="70"/>
  <c r="BI102" i="70"/>
  <c r="AM62" i="70"/>
  <c r="AQ26" i="70"/>
  <c r="AP39" i="70"/>
  <c r="BD38" i="70"/>
  <c r="CU29" i="70"/>
  <c r="CA33" i="70"/>
  <c r="CV26" i="70"/>
  <c r="BK86" i="70"/>
  <c r="CO91" i="70"/>
  <c r="BU104" i="70"/>
  <c r="BD66" i="70"/>
  <c r="CP16" i="70"/>
  <c r="DD19" i="70"/>
  <c r="BO41" i="70"/>
  <c r="DB80" i="70"/>
  <c r="CZ44" i="70"/>
  <c r="CJ47" i="70"/>
  <c r="CE7" i="70"/>
  <c r="CX76" i="70"/>
  <c r="BW44" i="70"/>
  <c r="CX70" i="70"/>
  <c r="CO11" i="70"/>
  <c r="BL95" i="70"/>
  <c r="BL99" i="70"/>
  <c r="BQ100" i="70"/>
  <c r="AW105" i="70"/>
  <c r="AN83" i="70"/>
  <c r="CN17" i="70"/>
  <c r="BN34" i="70"/>
  <c r="DD20" i="70"/>
  <c r="CX72" i="70"/>
  <c r="CM86" i="70"/>
  <c r="AO44" i="70"/>
  <c r="BK62" i="70"/>
  <c r="CR62" i="70"/>
  <c r="BO68" i="70"/>
  <c r="CE68" i="70"/>
  <c r="AO41" i="70"/>
  <c r="BS78" i="70"/>
  <c r="DD88" i="70"/>
  <c r="BU99" i="70"/>
  <c r="CS16" i="70"/>
  <c r="CW66" i="70"/>
  <c r="CA16" i="70"/>
  <c r="CY19" i="70"/>
  <c r="DC62" i="70"/>
  <c r="CO78" i="70"/>
  <c r="DD23" i="70"/>
  <c r="BK34" i="70"/>
  <c r="CQ80" i="70"/>
  <c r="BI6" i="70"/>
  <c r="BL55" i="70"/>
  <c r="CC7" i="70"/>
  <c r="AX48" i="70"/>
  <c r="AW101" i="70"/>
  <c r="BB99" i="70"/>
  <c r="BB100" i="70"/>
  <c r="AM105" i="70"/>
  <c r="CJ15" i="70"/>
  <c r="BA6" i="70"/>
  <c r="CR33" i="70"/>
  <c r="BL90" i="70"/>
  <c r="CP100" i="70"/>
  <c r="DC48" i="70"/>
  <c r="BT17" i="70"/>
  <c r="CW34" i="70"/>
  <c r="AP83" i="70"/>
  <c r="CI20" i="70"/>
  <c r="DB10" i="70"/>
  <c r="CO30" i="70"/>
  <c r="CA9" i="70"/>
  <c r="CF15" i="70"/>
  <c r="BJ55" i="70"/>
  <c r="DA8" i="70"/>
  <c r="BC28" i="70"/>
  <c r="CP27" i="70"/>
  <c r="BT64" i="70"/>
  <c r="CM72" i="70"/>
  <c r="CO21" i="70"/>
  <c r="BV78" i="70"/>
  <c r="AN66" i="70"/>
  <c r="CT82" i="70"/>
  <c r="CY70" i="70"/>
  <c r="BH53" i="70"/>
  <c r="CK19" i="70"/>
  <c r="BJ82" i="70"/>
  <c r="BL66" i="70"/>
  <c r="BV13" i="70"/>
  <c r="BP13" i="70"/>
  <c r="CO67" i="70"/>
  <c r="CO28" i="70"/>
  <c r="CG56" i="70"/>
  <c r="BE31" i="70"/>
  <c r="AM104" i="70"/>
  <c r="BV96" i="70"/>
  <c r="BC83" i="70"/>
  <c r="BJ17" i="70"/>
  <c r="BB8" i="70"/>
  <c r="BF64" i="70"/>
  <c r="BO37" i="70"/>
  <c r="CZ18" i="70"/>
  <c r="BJ54" i="70"/>
  <c r="BK17" i="70"/>
  <c r="CA15" i="70"/>
  <c r="CN55" i="70"/>
  <c r="CL8" i="70"/>
  <c r="BR28" i="70"/>
  <c r="AN54" i="70"/>
  <c r="AO27" i="70"/>
  <c r="DD77" i="70"/>
  <c r="AO21" i="70"/>
  <c r="CB22" i="70"/>
  <c r="AY11" i="70"/>
  <c r="BT81" i="70"/>
  <c r="BM49" i="70"/>
  <c r="AW70" i="70"/>
  <c r="AW19" i="70"/>
  <c r="CI82" i="70"/>
  <c r="AW60" i="70"/>
  <c r="AP8" i="70"/>
  <c r="BA96" i="70"/>
  <c r="AW41" i="70"/>
  <c r="CU102" i="70"/>
  <c r="CK87" i="70"/>
  <c r="CP105" i="70"/>
  <c r="BO44" i="70"/>
  <c r="CT52" i="70"/>
  <c r="CV51" i="70"/>
  <c r="BM47" i="70"/>
  <c r="CT36" i="70"/>
  <c r="CA26" i="70"/>
  <c r="BV43" i="70"/>
  <c r="BG25" i="70"/>
  <c r="CL82" i="70"/>
  <c r="BW58" i="70"/>
  <c r="CE66" i="70"/>
  <c r="CP23" i="70"/>
  <c r="CX64" i="70"/>
  <c r="CH72" i="70"/>
  <c r="CE21" i="70"/>
  <c r="BJ61" i="70"/>
  <c r="BR20" i="70"/>
  <c r="AP11" i="70"/>
  <c r="CK47" i="70"/>
  <c r="AW91" i="70"/>
  <c r="CZ93" i="70"/>
  <c r="BR71" i="70"/>
  <c r="BT34" i="70"/>
  <c r="AW80" i="70"/>
  <c r="CM73" i="70"/>
  <c r="DC79" i="70"/>
  <c r="BX70" i="70"/>
  <c r="AO63" i="70"/>
  <c r="DD40" i="70"/>
  <c r="BV49" i="70"/>
  <c r="BH38" i="70"/>
  <c r="AX77" i="70"/>
  <c r="BZ76" i="70"/>
  <c r="BA31" i="70"/>
  <c r="CV41" i="70"/>
  <c r="BT101" i="70"/>
  <c r="DB105" i="70"/>
  <c r="CR61" i="70"/>
  <c r="BZ103" i="70"/>
  <c r="CI10" i="70"/>
  <c r="BQ68" i="70"/>
  <c r="BB72" i="70"/>
  <c r="BL62" i="70"/>
  <c r="BS60" i="70"/>
  <c r="BY39" i="70"/>
  <c r="AP24" i="70"/>
  <c r="AY22" i="70"/>
  <c r="BD20" i="70"/>
  <c r="CO37" i="70"/>
  <c r="BW67" i="70"/>
  <c r="AX75" i="70"/>
  <c r="DC60" i="70"/>
  <c r="BN38" i="70"/>
  <c r="AX72" i="70"/>
  <c r="CR82" i="70"/>
  <c r="AZ88" i="70"/>
  <c r="BE45" i="70"/>
  <c r="CQ67" i="70"/>
  <c r="CQ75" i="70"/>
  <c r="BF63" i="70"/>
  <c r="DB38" i="70"/>
  <c r="CQ72" i="70"/>
  <c r="BA103" i="70"/>
  <c r="BM23" i="70"/>
  <c r="CC17" i="70"/>
  <c r="CW78" i="70"/>
  <c r="BC30" i="70"/>
  <c r="CT78" i="70"/>
  <c r="BS6" i="70"/>
  <c r="BG101" i="70"/>
  <c r="BT67" i="70"/>
  <c r="CM22" i="70"/>
  <c r="CO85" i="70"/>
  <c r="CC40" i="70"/>
  <c r="AM41" i="70"/>
  <c r="CH39" i="70"/>
  <c r="AZ70" i="70"/>
  <c r="BQ94" i="70"/>
  <c r="BQ97" i="70"/>
  <c r="BD98" i="70"/>
  <c r="BW29" i="70"/>
  <c r="BY59" i="70"/>
  <c r="BI83" i="70"/>
  <c r="BF94" i="70"/>
  <c r="BY16" i="70"/>
  <c r="CC48" i="70"/>
  <c r="CS25" i="70"/>
  <c r="BX51" i="70"/>
  <c r="CH33" i="70"/>
  <c r="BB35" i="70"/>
  <c r="CG85" i="70"/>
  <c r="BZ25" i="70"/>
  <c r="BE60" i="70"/>
  <c r="CH31" i="70"/>
  <c r="BC34" i="70"/>
  <c r="CY97" i="70"/>
  <c r="BY78" i="70"/>
  <c r="DA39" i="70"/>
  <c r="CW69" i="70"/>
  <c r="CN13" i="70"/>
  <c r="BF22" i="70"/>
  <c r="AX32" i="70"/>
  <c r="CA86" i="70"/>
  <c r="CM91" i="70"/>
  <c r="BQ62" i="70"/>
  <c r="BF26" i="70"/>
  <c r="CD39" i="70"/>
  <c r="CK38" i="70"/>
  <c r="AN52" i="70"/>
  <c r="BQ33" i="70"/>
  <c r="BW26" i="70"/>
  <c r="CE87" i="70"/>
  <c r="CY91" i="70"/>
  <c r="BA104" i="70"/>
  <c r="BI66" i="70"/>
  <c r="AM16" i="70"/>
  <c r="BX40" i="70"/>
  <c r="CN41" i="70"/>
  <c r="CC80" i="70"/>
  <c r="BG44" i="70"/>
  <c r="AQ47" i="70"/>
  <c r="CJ7" i="70"/>
  <c r="CS76" i="70"/>
  <c r="CG44" i="70"/>
  <c r="BT70" i="70"/>
  <c r="CK59" i="70"/>
  <c r="BN86" i="70"/>
  <c r="CJ39" i="70"/>
  <c r="CK37" i="70"/>
  <c r="DB62" i="70"/>
  <c r="CF28" i="70"/>
  <c r="CB25" i="70"/>
  <c r="BI41" i="70"/>
  <c r="BN78" i="70"/>
  <c r="BU88" i="70"/>
  <c r="CY95" i="70"/>
  <c r="CO104" i="70"/>
  <c r="CC66" i="70"/>
  <c r="AW16" i="70"/>
  <c r="CE19" i="70"/>
  <c r="CI62" i="70"/>
  <c r="CE78" i="70"/>
  <c r="CO23" i="70"/>
  <c r="CJ34" i="70"/>
  <c r="BC80" i="70"/>
  <c r="AY6" i="70"/>
  <c r="BG55" i="70"/>
  <c r="BX7" i="70"/>
  <c r="BA11" i="70"/>
  <c r="CK95" i="70"/>
  <c r="CP99" i="70"/>
  <c r="AM100" i="70"/>
  <c r="CZ105" i="70"/>
  <c r="AN71" i="70"/>
  <c r="BY66" i="70"/>
  <c r="AW8" i="70"/>
  <c r="BE83" i="70"/>
  <c r="BI46" i="70"/>
  <c r="AO104" i="70"/>
  <c r="AY42" i="70"/>
  <c r="AO16" i="70"/>
  <c r="CT29" i="70"/>
  <c r="CS26" i="70"/>
  <c r="CB62" i="70"/>
  <c r="CM12" i="70"/>
  <c r="CH82" i="70"/>
  <c r="CY94" i="70"/>
  <c r="BP101" i="70"/>
  <c r="AP16" i="70"/>
  <c r="AN30" i="70"/>
  <c r="DB48" i="70"/>
  <c r="CP42" i="70"/>
  <c r="CX25" i="70"/>
  <c r="BV71" i="70"/>
  <c r="BN51" i="70"/>
  <c r="BI74" i="70"/>
  <c r="AY33" i="70"/>
  <c r="CC6" i="70"/>
  <c r="CU55" i="70"/>
  <c r="AY7" i="70"/>
  <c r="DA48" i="70"/>
  <c r="CK101" i="70"/>
  <c r="CF91" i="70"/>
  <c r="CF96" i="70"/>
  <c r="CP89" i="70"/>
  <c r="AX46" i="70"/>
  <c r="AX56" i="70"/>
  <c r="BT51" i="70"/>
  <c r="CK104" i="70"/>
  <c r="CP96" i="70"/>
  <c r="BR83" i="70"/>
  <c r="AP17" i="70"/>
  <c r="CK8" i="70"/>
  <c r="BK64" i="70"/>
  <c r="DC37" i="70"/>
  <c r="CK18" i="70"/>
  <c r="AZ54" i="70"/>
  <c r="BV9" i="70"/>
  <c r="CZ15" i="70"/>
  <c r="BY55" i="70"/>
  <c r="BC8" i="70"/>
  <c r="CV28" i="70"/>
  <c r="BR54" i="70"/>
  <c r="CM27" i="70"/>
  <c r="BF77" i="70"/>
  <c r="CH21" i="70"/>
  <c r="DA22" i="70"/>
  <c r="CW11" i="70"/>
  <c r="BJ81" i="70"/>
  <c r="BH49" i="70"/>
  <c r="CB53" i="70"/>
  <c r="BB19" i="70"/>
  <c r="CX82" i="70"/>
  <c r="CU66" i="70"/>
  <c r="CU13" i="70"/>
  <c r="BH15" i="70"/>
  <c r="CZ36" i="70"/>
  <c r="CM29" i="70"/>
  <c r="BS8" i="70"/>
  <c r="AW63" i="70"/>
  <c r="CP94" i="70"/>
  <c r="CA85" i="70"/>
  <c r="AX71" i="70"/>
  <c r="BT66" i="70"/>
  <c r="BX35" i="70"/>
  <c r="CT64" i="70"/>
  <c r="BT37" i="70"/>
  <c r="BL18" i="70"/>
  <c r="CI54" i="70"/>
  <c r="DD17" i="70"/>
  <c r="CF24" i="70"/>
  <c r="CH25" i="70"/>
  <c r="BZ75" i="70"/>
  <c r="BF50" i="70"/>
  <c r="BO75" i="70"/>
  <c r="AW40" i="70"/>
  <c r="BA71" i="70"/>
  <c r="BB30" i="70"/>
  <c r="AN22" i="70"/>
  <c r="AO11" i="70"/>
  <c r="CI81" i="70"/>
  <c r="CL49" i="70"/>
  <c r="CK70" i="70"/>
  <c r="AP47" i="70"/>
  <c r="CI42" i="70"/>
  <c r="CG18" i="70"/>
  <c r="DA69" i="70"/>
  <c r="BA97" i="70"/>
  <c r="CN38" i="70"/>
  <c r="BB98" i="70"/>
  <c r="CK103" i="70"/>
  <c r="CA89" i="70"/>
  <c r="BT44" i="70"/>
  <c r="BG10" i="70"/>
  <c r="BF20" i="70"/>
  <c r="AM21" i="70"/>
  <c r="AM75" i="70"/>
  <c r="CG37" i="70"/>
  <c r="BW19" i="70"/>
  <c r="BJ71" i="70"/>
  <c r="AY30" i="70"/>
  <c r="AZ46" i="70"/>
  <c r="CY66" i="70"/>
  <c r="BV23" i="70"/>
  <c r="AY27" i="70"/>
  <c r="CJ77" i="70"/>
  <c r="BX21" i="70"/>
  <c r="BE96" i="70"/>
  <c r="BH34" i="70"/>
  <c r="CC69" i="70"/>
  <c r="BM48" i="70"/>
  <c r="CP91" i="70"/>
  <c r="CU88" i="70"/>
  <c r="CI43" i="70"/>
  <c r="BA52" i="70"/>
  <c r="CA80" i="70"/>
  <c r="CB47" i="70"/>
  <c r="BU36" i="70"/>
  <c r="BG26" i="70"/>
  <c r="AW43" i="70"/>
  <c r="AW25" i="70"/>
  <c r="CK49" i="70"/>
  <c r="CL38" i="70"/>
  <c r="BW77" i="70"/>
  <c r="CY76" i="70"/>
  <c r="CJ31" i="70"/>
  <c r="AN74" i="70"/>
  <c r="BT8" i="70"/>
  <c r="AX9" i="70"/>
  <c r="BH9" i="70"/>
  <c r="DD105" i="70"/>
  <c r="CO80" i="70"/>
  <c r="BD29" i="70"/>
  <c r="CU35" i="70"/>
  <c r="CH40" i="70"/>
  <c r="BV37" i="70"/>
  <c r="BZ104" i="70"/>
  <c r="BR80" i="70"/>
  <c r="BU29" i="70"/>
  <c r="CL30" i="70"/>
  <c r="CW6" i="70"/>
  <c r="CD43" i="70"/>
  <c r="CQ46" i="70"/>
  <c r="BC56" i="70"/>
  <c r="CN51" i="70"/>
  <c r="BT24" i="70"/>
  <c r="CV83" i="70"/>
  <c r="CX37" i="70"/>
  <c r="CP24" i="70"/>
  <c r="BF75" i="70"/>
  <c r="BE75" i="70"/>
  <c r="BK71" i="70"/>
  <c r="CV22" i="70"/>
  <c r="CD81" i="70"/>
  <c r="CA70" i="70"/>
  <c r="CS42" i="70"/>
  <c r="BR14" i="70"/>
  <c r="DD13" i="70"/>
  <c r="CT80" i="70"/>
  <c r="CF99" i="70"/>
  <c r="CQ71" i="70"/>
  <c r="DB35" i="70"/>
  <c r="CD79" i="70"/>
  <c r="BS63" i="70"/>
  <c r="BG49" i="70"/>
  <c r="BH77" i="70"/>
  <c r="CI75" i="70"/>
  <c r="DD71" i="70"/>
  <c r="BO30" i="70"/>
  <c r="CP14" i="70"/>
  <c r="CD35" i="70"/>
  <c r="DC7" i="70"/>
  <c r="BM16" i="70"/>
  <c r="AN17" i="70"/>
  <c r="BV92" i="70"/>
  <c r="CC57" i="70"/>
  <c r="CJ20" i="70"/>
  <c r="BS10" i="70"/>
  <c r="CL19" i="70"/>
  <c r="AO30" i="70"/>
  <c r="CO49" i="70"/>
  <c r="BS27" i="70"/>
  <c r="AM30" i="70"/>
  <c r="BP105" i="70"/>
  <c r="CF102" i="70"/>
  <c r="CK105" i="70"/>
  <c r="BU52" i="70"/>
  <c r="CQ47" i="70"/>
  <c r="AM26" i="70"/>
  <c r="CP25" i="70"/>
  <c r="CQ58" i="70"/>
  <c r="CK23" i="70"/>
  <c r="BV40" i="70"/>
  <c r="BU21" i="70"/>
  <c r="CZ78" i="70"/>
  <c r="CB66" i="70"/>
  <c r="BT57" i="70"/>
  <c r="BJ41" i="70"/>
  <c r="BI79" i="70"/>
  <c r="BL91" i="70"/>
  <c r="AW88" i="70"/>
  <c r="CG71" i="70"/>
  <c r="DC34" i="70"/>
  <c r="BB80" i="70"/>
  <c r="DB73" i="70"/>
  <c r="CN79" i="70"/>
  <c r="BS70" i="70"/>
  <c r="BX63" i="70"/>
  <c r="CY40" i="70"/>
  <c r="CF49" i="70"/>
  <c r="DC65" i="70"/>
  <c r="BN66" i="70"/>
  <c r="CI76" i="70"/>
  <c r="BL104" i="70"/>
  <c r="AW96" i="70"/>
  <c r="CD48" i="70"/>
  <c r="CS17" i="70"/>
  <c r="CA8" i="70"/>
  <c r="BY83" i="70"/>
  <c r="DC20" i="70"/>
  <c r="BN10" i="70"/>
  <c r="CJ30" i="70"/>
  <c r="CK9" i="70"/>
  <c r="BL15" i="70"/>
  <c r="CD55" i="70"/>
  <c r="AN8" i="70"/>
  <c r="BH28" i="70"/>
  <c r="BM54" i="70"/>
  <c r="DB27" i="70"/>
  <c r="BP77" i="70"/>
  <c r="AY21" i="70"/>
  <c r="AX22" i="70"/>
  <c r="DA66" i="70"/>
  <c r="AQ82" i="70"/>
  <c r="BU70" i="70"/>
  <c r="DA53" i="70"/>
  <c r="BQ19" i="70"/>
  <c r="AP82" i="70"/>
  <c r="AM66" i="70"/>
  <c r="BL13" i="70"/>
  <c r="AY46" i="70"/>
  <c r="AO82" i="70"/>
  <c r="BL71" i="70"/>
  <c r="AW102" i="70"/>
  <c r="CA87" i="70"/>
  <c r="CU105" i="70"/>
  <c r="CN43" i="70"/>
  <c r="CY52" i="70"/>
  <c r="BH51" i="70"/>
  <c r="DA47" i="70"/>
  <c r="BZ36" i="70"/>
  <c r="CF26" i="70"/>
  <c r="CK43" i="70"/>
  <c r="CA25" i="70"/>
  <c r="BM82" i="70"/>
  <c r="CV58" i="70"/>
  <c r="BA66" i="70"/>
  <c r="BB23" i="70"/>
  <c r="CT31" i="70"/>
  <c r="CG74" i="70"/>
  <c r="BX45" i="70"/>
  <c r="CV76" i="70"/>
  <c r="CS61" i="70"/>
  <c r="CT24" i="70"/>
  <c r="BZ58" i="70"/>
  <c r="BD81" i="70"/>
  <c r="CZ76" i="70"/>
  <c r="AY56" i="70"/>
  <c r="CV15" i="70"/>
  <c r="BH18" i="70"/>
  <c r="BB36" i="70"/>
  <c r="AO34" i="70"/>
  <c r="AW55" i="70"/>
  <c r="CL76" i="70"/>
  <c r="CL15" i="70"/>
  <c r="BW18" i="70"/>
  <c r="DA64" i="70"/>
  <c r="CX17" i="70"/>
  <c r="BE55" i="70"/>
  <c r="CD64" i="70"/>
  <c r="BT6" i="70"/>
  <c r="CM18" i="70"/>
  <c r="CX27" i="70"/>
  <c r="BR24" i="70"/>
  <c r="CY13" i="70"/>
  <c r="BQ13" i="70"/>
  <c r="CX36" i="70"/>
  <c r="CU99" i="70"/>
  <c r="AY63" i="70"/>
  <c r="CJ76" i="70"/>
  <c r="AN76" i="70"/>
  <c r="BA70" i="70"/>
  <c r="BG66" i="70"/>
  <c r="CN34" i="70"/>
  <c r="BD25" i="70"/>
  <c r="CR27" i="70"/>
  <c r="BC66" i="70"/>
  <c r="BP70" i="70"/>
  <c r="BR58" i="70"/>
  <c r="CV73" i="70"/>
  <c r="BN11" i="70"/>
  <c r="AX24" i="70"/>
  <c r="CZ10" i="70"/>
  <c r="AO25" i="70"/>
  <c r="CP40" i="70"/>
  <c r="CV66" i="70"/>
  <c r="CA19" i="70"/>
  <c r="CE104" i="70"/>
  <c r="DA77" i="70"/>
  <c r="BQ95" i="70"/>
  <c r="CG53" i="70"/>
  <c r="BW64" i="70"/>
  <c r="CG25" i="76"/>
  <c r="BM18" i="70"/>
  <c r="CC81" i="70"/>
  <c r="BR66" i="70"/>
  <c r="CP19" i="70"/>
  <c r="CG89" i="70"/>
  <c r="BH68" i="70"/>
  <c r="DB51" i="70"/>
  <c r="CQ76" i="70"/>
  <c r="CD72" i="70"/>
  <c r="BI44" i="70"/>
  <c r="BO67" i="70"/>
  <c r="BY67" i="70"/>
  <c r="BD37" i="70"/>
  <c r="CF44" i="70"/>
  <c r="CK53" i="70"/>
  <c r="CX91" i="70"/>
  <c r="BI80" i="70"/>
  <c r="BD62" i="70"/>
  <c r="DB66" i="70"/>
  <c r="BN6" i="70"/>
  <c r="BJ26" i="70"/>
  <c r="CM48" i="70"/>
  <c r="CF55" i="70"/>
  <c r="BE34" i="70"/>
  <c r="CN24" i="70"/>
  <c r="BX8" i="70"/>
  <c r="CK35" i="70"/>
  <c r="CH8" i="70"/>
  <c r="CD44" i="70"/>
  <c r="BL75" i="70"/>
  <c r="BR82" i="70"/>
  <c r="BK66" i="70"/>
  <c r="BA35" i="70"/>
  <c r="CC45" i="70"/>
  <c r="CD61" i="70"/>
  <c r="CO58" i="70"/>
  <c r="BV76" i="70"/>
  <c r="DA15" i="70"/>
  <c r="AW36" i="70"/>
  <c r="BN99" i="70"/>
  <c r="CS38" i="70"/>
  <c r="CA103" i="70"/>
  <c r="BY44" i="70"/>
  <c r="BA20" i="70"/>
  <c r="CK75" i="70"/>
  <c r="BR19" i="70"/>
  <c r="BD30" i="70"/>
  <c r="CT66" i="70"/>
  <c r="DD35" i="70"/>
  <c r="CQ31" i="70"/>
  <c r="BJ6" i="70"/>
  <c r="BD18" i="70"/>
  <c r="BE27" i="70"/>
  <c r="BM24" i="70"/>
  <c r="BX55" i="70"/>
  <c r="CF63" i="70"/>
  <c r="AM85" i="70"/>
  <c r="CD66" i="70"/>
  <c r="CY64" i="70"/>
  <c r="AW18" i="70"/>
  <c r="CY17" i="70"/>
  <c r="BS25" i="70"/>
  <c r="BZ50" i="70"/>
  <c r="BM73" i="70"/>
  <c r="DA76" i="70"/>
  <c r="BI54" i="70"/>
  <c r="BV90" i="70"/>
  <c r="BY48" i="70"/>
  <c r="AM8" i="70"/>
  <c r="CN20" i="70"/>
  <c r="BU30" i="70"/>
  <c r="CP15" i="70"/>
  <c r="AX8" i="70"/>
  <c r="AX54" i="70"/>
  <c r="BH73" i="70"/>
  <c r="CW21" i="70"/>
  <c r="CL22" i="70"/>
  <c r="CU64" i="70"/>
  <c r="DA68" i="70"/>
  <c r="BN80" i="70"/>
  <c r="CV48" i="70"/>
  <c r="AW87" i="70"/>
  <c r="CP88" i="70"/>
  <c r="CX43" i="70"/>
  <c r="BF52" i="70"/>
  <c r="CU80" i="70"/>
  <c r="CV47" i="70"/>
  <c r="CJ36" i="70"/>
  <c r="BQ26" i="70"/>
  <c r="CF43" i="70"/>
  <c r="BB25" i="70"/>
  <c r="BH82" i="70"/>
  <c r="BS38" i="70"/>
  <c r="BG16" i="70"/>
  <c r="BM44" i="70"/>
  <c r="BB94" i="70"/>
  <c r="BG85" i="70"/>
  <c r="CB83" i="70"/>
  <c r="BE66" i="70"/>
  <c r="BG8" i="70"/>
  <c r="BU64" i="70"/>
  <c r="BJ37" i="70"/>
  <c r="CP18" i="70"/>
  <c r="CS54" i="70"/>
  <c r="CE17" i="70"/>
  <c r="BV24" i="70"/>
  <c r="BN25" i="70"/>
  <c r="BK75" i="70"/>
  <c r="BP50" i="70"/>
  <c r="CQ54" i="70"/>
  <c r="BN27" i="70"/>
  <c r="CT77" i="70"/>
  <c r="CC21" i="70"/>
  <c r="BW22" i="70"/>
  <c r="BS11" i="70"/>
  <c r="AP81" i="70"/>
  <c r="CQ49" i="70"/>
  <c r="BQ70" i="70"/>
  <c r="AZ47" i="70"/>
  <c r="CD42" i="70"/>
  <c r="BC64" i="70"/>
  <c r="CQ14" i="70"/>
  <c r="BS104" i="70"/>
  <c r="BK94" i="70"/>
  <c r="BI51" i="70"/>
  <c r="CK86" i="70"/>
  <c r="CP103" i="70"/>
  <c r="BL89" i="70"/>
  <c r="CI44" i="70"/>
  <c r="CU10" i="70"/>
  <c r="CB51" i="70"/>
  <c r="BQ21" i="70"/>
  <c r="BG75" i="70"/>
  <c r="AX37" i="70"/>
  <c r="DA19" i="70"/>
  <c r="BQ25" i="70"/>
  <c r="CV82" i="70"/>
  <c r="DA58" i="70"/>
  <c r="BZ66" i="70"/>
  <c r="AM23" i="70"/>
  <c r="CO35" i="70"/>
  <c r="BW73" i="70"/>
  <c r="CV31" i="70"/>
  <c r="CQ7" i="70"/>
  <c r="AP6" i="70"/>
  <c r="BM65" i="70"/>
  <c r="BS18" i="70"/>
  <c r="CI12" i="70"/>
  <c r="BQ76" i="70"/>
  <c r="CR56" i="70"/>
  <c r="BC15" i="70"/>
  <c r="CQ18" i="70"/>
  <c r="BQ36" i="70"/>
  <c r="AM15" i="70"/>
  <c r="CQ83" i="70"/>
  <c r="AP30" i="70"/>
  <c r="BL60" i="70"/>
  <c r="CU36" i="70"/>
  <c r="CP36" i="70"/>
  <c r="BQ8" i="70"/>
  <c r="CG38" i="70"/>
  <c r="BH74" i="70"/>
  <c r="BI11" i="70"/>
  <c r="AX49" i="70"/>
  <c r="BE47" i="70"/>
  <c r="CZ66" i="70"/>
  <c r="CK28" i="70"/>
  <c r="DB81" i="70"/>
  <c r="BJ12" i="70"/>
  <c r="BL93" i="70"/>
  <c r="BF40" i="70"/>
  <c r="CL54" i="70"/>
  <c r="BC22" i="70"/>
  <c r="BG70" i="70"/>
  <c r="AQ67" i="70"/>
  <c r="CZ80" i="70"/>
  <c r="AN58" i="70"/>
  <c r="BC73" i="70"/>
  <c r="CR11" i="70"/>
  <c r="CB49" i="70"/>
  <c r="AY78" i="70"/>
  <c r="BR47" i="70"/>
  <c r="BP75" i="70"/>
  <c r="BZ77" i="70"/>
  <c r="BP24" i="70"/>
  <c r="DB86" i="70"/>
  <c r="CG51" i="70"/>
  <c r="BY46" i="70"/>
  <c r="AN73" i="70"/>
  <c r="AY65" i="70"/>
  <c r="AN49" i="70"/>
  <c r="DC47" i="70"/>
  <c r="CB64" i="70"/>
  <c r="CU100" i="70"/>
  <c r="CT49" i="70"/>
  <c r="DA65" i="70"/>
  <c r="AP42" i="70"/>
  <c r="BU31" i="70"/>
  <c r="BE42" i="70"/>
  <c r="DD61" i="70"/>
  <c r="CQ53" i="70"/>
  <c r="BL92" i="70"/>
  <c r="CB19" i="70"/>
  <c r="BV27" i="70"/>
  <c r="CG7" i="70"/>
  <c r="CA14" i="70"/>
  <c r="CF70" i="70"/>
  <c r="CN42" i="70"/>
  <c r="CB14" i="70"/>
  <c r="BK76" i="70"/>
  <c r="AZ56" i="70"/>
  <c r="BY36" i="70"/>
  <c r="BH54" i="70"/>
  <c r="CS35" i="70"/>
  <c r="BC53" i="70"/>
  <c r="AX14" i="70"/>
  <c r="BX29" i="76"/>
  <c r="CG27" i="76"/>
  <c r="BH89" i="70"/>
  <c r="BR98" i="70"/>
  <c r="CD17" i="70"/>
  <c r="CA13" i="70"/>
  <c r="BH64" i="70"/>
  <c r="CC10" i="70"/>
  <c r="CY21" i="70"/>
  <c r="BT36" i="70"/>
  <c r="BP67" i="70"/>
  <c r="CV74" i="70"/>
  <c r="BI21" i="70"/>
  <c r="CP87" i="70"/>
  <c r="CN81" i="70"/>
  <c r="AQ50" i="70"/>
  <c r="DC82" i="70"/>
  <c r="CP13" i="70"/>
  <c r="CF10" i="70"/>
  <c r="BG19" i="70"/>
  <c r="AP7" i="70"/>
  <c r="BP96" i="70"/>
  <c r="AO77" i="70"/>
  <c r="BA62" i="70"/>
  <c r="AM45" i="70"/>
  <c r="BK72" i="70"/>
  <c r="CK41" i="70"/>
  <c r="DD22" i="70"/>
  <c r="DD93" i="70"/>
  <c r="CE41" i="70"/>
  <c r="CI13" i="70"/>
  <c r="CP28" i="70"/>
  <c r="BQ16" i="70"/>
  <c r="BB55" i="70"/>
  <c r="BR62" i="70"/>
  <c r="CK42" i="70"/>
  <c r="CR7" i="70"/>
  <c r="BD35" i="70"/>
  <c r="AM61" i="70"/>
  <c r="BA80" i="70"/>
  <c r="BU12" i="70"/>
  <c r="CZ35" i="70"/>
  <c r="AP66" i="70"/>
  <c r="CU18" i="70"/>
  <c r="CB82" i="70"/>
  <c r="CO66" i="70"/>
  <c r="CT35" i="70"/>
  <c r="AN31" i="70"/>
  <c r="BY6" i="70"/>
  <c r="BN18" i="70"/>
  <c r="AZ27" i="70"/>
  <c r="BW15" i="70"/>
  <c r="BV36" i="70"/>
  <c r="CT51" i="70"/>
  <c r="CB17" i="70"/>
  <c r="CP92" i="70"/>
  <c r="CR57" i="70"/>
  <c r="BK20" i="70"/>
  <c r="CA75" i="70"/>
  <c r="AN19" i="70"/>
  <c r="DB30" i="70"/>
  <c r="BU49" i="70"/>
  <c r="CI64" i="70"/>
  <c r="CT21" i="70"/>
  <c r="AX66" i="70"/>
  <c r="CR18" i="70"/>
  <c r="BJ27" i="70"/>
  <c r="BB66" i="70"/>
  <c r="CK52" i="70"/>
  <c r="CF47" i="70"/>
  <c r="AM93" i="70"/>
  <c r="CX34" i="70"/>
  <c r="CC73" i="70"/>
  <c r="CH70" i="70"/>
  <c r="BP40" i="70"/>
  <c r="BR38" i="70"/>
  <c r="BA76" i="70"/>
  <c r="CG73" i="70"/>
  <c r="BG78" i="70"/>
  <c r="BH21" i="70"/>
  <c r="CZ104" i="70"/>
  <c r="BW83" i="70"/>
  <c r="CU8" i="70"/>
  <c r="BY37" i="70"/>
  <c r="BE54" i="70"/>
  <c r="BG24" i="70"/>
  <c r="BM8" i="70"/>
  <c r="BW54" i="70"/>
  <c r="BA77" i="70"/>
  <c r="AW30" i="70"/>
  <c r="AZ30" i="70"/>
  <c r="AO96" i="70"/>
  <c r="BP87" i="70"/>
  <c r="CA44" i="70"/>
  <c r="BQ86" i="70"/>
  <c r="AW103" i="70"/>
  <c r="BG89" i="70"/>
  <c r="AP44" i="70"/>
  <c r="BQ10" i="70"/>
  <c r="AN51" i="70"/>
  <c r="BB21" i="70"/>
  <c r="BK36" i="70"/>
  <c r="BV26" i="70"/>
  <c r="CU43" i="70"/>
  <c r="CF25" i="70"/>
  <c r="CG82" i="70"/>
  <c r="CP29" i="70"/>
  <c r="BZ19" i="70"/>
  <c r="BY70" i="70"/>
  <c r="BQ99" i="70"/>
  <c r="BG93" i="70"/>
  <c r="BW71" i="70"/>
  <c r="CI66" i="70"/>
  <c r="CR35" i="70"/>
  <c r="BD73" i="70"/>
  <c r="BE79" i="70"/>
  <c r="AY70" i="70"/>
  <c r="BD63" i="70"/>
  <c r="CJ17" i="70"/>
  <c r="BL24" i="70"/>
  <c r="CC25" i="70"/>
  <c r="CE75" i="70"/>
  <c r="CO50" i="70"/>
  <c r="AP75" i="70"/>
  <c r="CU40" i="70"/>
  <c r="CJ71" i="70"/>
  <c r="CZ30" i="70"/>
  <c r="CN30" i="70"/>
  <c r="BN65" i="70"/>
  <c r="CF14" i="70"/>
  <c r="BO56" i="70"/>
  <c r="CU70" i="70"/>
  <c r="BT47" i="70"/>
  <c r="BJ42" i="70"/>
  <c r="CL64" i="70"/>
  <c r="BW14" i="70"/>
  <c r="CZ79" i="70"/>
  <c r="BA101" i="70"/>
  <c r="AY74" i="70"/>
  <c r="BB95" i="70"/>
  <c r="CU92" i="70"/>
  <c r="BB97" i="70"/>
  <c r="CH57" i="70"/>
  <c r="BL10" i="70"/>
  <c r="BP20" i="70"/>
  <c r="CF21" i="70"/>
  <c r="CZ75" i="70"/>
  <c r="CL37" i="70"/>
  <c r="CV19" i="70"/>
  <c r="DC71" i="70"/>
  <c r="BN30" i="70"/>
  <c r="CS46" i="70"/>
  <c r="BZ49" i="70"/>
  <c r="CU27" i="70"/>
  <c r="BO64" i="70"/>
  <c r="BI72" i="70"/>
  <c r="BA21" i="70"/>
  <c r="BR7" i="70"/>
  <c r="CI6" i="70"/>
  <c r="CQ65" i="70"/>
  <c r="DB18" i="70"/>
  <c r="BT12" i="70"/>
  <c r="BT27" i="70"/>
  <c r="CT61" i="70"/>
  <c r="DA24" i="70"/>
  <c r="CS36" i="70"/>
  <c r="CT13" i="70"/>
  <c r="BF31" i="70"/>
  <c r="CZ8" i="70"/>
  <c r="CM65" i="70"/>
  <c r="BK67" i="70"/>
  <c r="BO35" i="70"/>
  <c r="BS62" i="70"/>
  <c r="CX83" i="70"/>
  <c r="CI46" i="70"/>
  <c r="CW72" i="70"/>
  <c r="CR65" i="70"/>
  <c r="DC56" i="70"/>
  <c r="CU22" i="70"/>
  <c r="BG60" i="70"/>
  <c r="BL85" i="70"/>
  <c r="CC56" i="70"/>
  <c r="AP35" i="70"/>
  <c r="DA71" i="70"/>
  <c r="CU24" i="70"/>
  <c r="CE31" i="70"/>
  <c r="BY61" i="70"/>
  <c r="BJ7" i="70"/>
  <c r="BN41" i="70"/>
  <c r="AO73" i="70"/>
  <c r="BA75" i="70"/>
  <c r="CE77" i="70"/>
  <c r="CW65" i="70"/>
  <c r="BY56" i="70"/>
  <c r="BZ78" i="70"/>
  <c r="DD36" i="70"/>
  <c r="AQ66" i="70"/>
  <c r="DA31" i="70"/>
  <c r="CG65" i="70"/>
  <c r="BA88" i="70"/>
  <c r="CA21" i="70"/>
  <c r="DD75" i="70"/>
  <c r="BP71" i="70"/>
  <c r="CE24" i="70"/>
  <c r="BS81" i="70"/>
  <c r="BQ22" i="70"/>
  <c r="BQ60" i="70"/>
  <c r="BJ48" i="70"/>
  <c r="CA27" i="70"/>
  <c r="BV14" i="70"/>
  <c r="BV66" i="70"/>
  <c r="BD21" i="70"/>
  <c r="BH24" i="70"/>
  <c r="CV24" i="70"/>
  <c r="BL19" i="70"/>
  <c r="BL97" i="70"/>
  <c r="BT71" i="70"/>
  <c r="CS75" i="70"/>
  <c r="CX30" i="70"/>
  <c r="BA58" i="70"/>
  <c r="BG76" i="70"/>
  <c r="CX7" i="70"/>
  <c r="DD67" i="70"/>
  <c r="CS64" i="70"/>
  <c r="BO12" i="70"/>
  <c r="CY67" i="70"/>
  <c r="CW27" i="70"/>
  <c r="CA22" i="70"/>
  <c r="CI27" i="70"/>
  <c r="DD70" i="70"/>
  <c r="BX30" i="76"/>
  <c r="CP13" i="76"/>
  <c r="BW89" i="70"/>
  <c r="BW98" i="70"/>
  <c r="BQ104" i="70"/>
  <c r="BC49" i="70"/>
  <c r="CJ61" i="70"/>
  <c r="CW35" i="70"/>
  <c r="DB70" i="70"/>
  <c r="BP82" i="70"/>
  <c r="BG23" i="70"/>
  <c r="CP86" i="70"/>
  <c r="BG30" i="70"/>
  <c r="AM13" i="70"/>
  <c r="BL36" i="70"/>
  <c r="BI25" i="70"/>
  <c r="CF66" i="70"/>
  <c r="AX64" i="70"/>
  <c r="BX24" i="76"/>
  <c r="CU73" i="70"/>
  <c r="CH62" i="70"/>
  <c r="BT26" i="70"/>
  <c r="CN26" i="70"/>
  <c r="CQ61" i="70"/>
  <c r="BL47" i="70"/>
  <c r="BU6" i="70"/>
  <c r="BR59" i="70"/>
  <c r="BP22" i="70"/>
  <c r="BH25" i="70"/>
  <c r="BA19" i="70"/>
  <c r="DC70" i="70"/>
  <c r="CC12" i="70"/>
  <c r="BO25" i="70"/>
  <c r="BW48" i="70"/>
  <c r="DC83" i="70"/>
  <c r="CW83" i="70"/>
  <c r="CI25" i="70"/>
  <c r="CP102" i="70"/>
  <c r="CZ86" i="70"/>
  <c r="CK10" i="70"/>
  <c r="BR37" i="70"/>
  <c r="CW30" i="70"/>
  <c r="CE49" i="70"/>
  <c r="BE64" i="70"/>
  <c r="BF21" i="70"/>
  <c r="AZ6" i="70"/>
  <c r="CH18" i="70"/>
  <c r="BO27" i="70"/>
  <c r="BW24" i="70"/>
  <c r="BF13" i="70"/>
  <c r="AP22" i="70"/>
  <c r="CC39" i="70"/>
  <c r="BV100" i="70"/>
  <c r="BY17" i="70"/>
  <c r="CI83" i="70"/>
  <c r="CR10" i="70"/>
  <c r="CF9" i="70"/>
  <c r="BO55" i="70"/>
  <c r="AX28" i="70"/>
  <c r="AP64" i="70"/>
  <c r="CJ21" i="70"/>
  <c r="CG66" i="70"/>
  <c r="AQ70" i="70"/>
  <c r="BV19" i="70"/>
  <c r="CK66" i="70"/>
  <c r="CA6" i="70"/>
  <c r="DD11" i="70"/>
  <c r="AM88" i="70"/>
  <c r="AQ52" i="70"/>
  <c r="BW47" i="70"/>
  <c r="AW26" i="70"/>
  <c r="CO40" i="70"/>
  <c r="AN38" i="70"/>
  <c r="DD76" i="70"/>
  <c r="BX72" i="70"/>
  <c r="BR22" i="70"/>
  <c r="CL39" i="70"/>
  <c r="AW99" i="70"/>
  <c r="BH71" i="70"/>
  <c r="CH35" i="70"/>
  <c r="BJ79" i="70"/>
  <c r="CX54" i="70"/>
  <c r="CA24" i="70"/>
  <c r="CO75" i="70"/>
  <c r="DC75" i="70"/>
  <c r="AQ77" i="70"/>
  <c r="CU30" i="70"/>
  <c r="CI30" i="70"/>
  <c r="DA9" i="70"/>
  <c r="BK91" i="70"/>
  <c r="BF47" i="70"/>
  <c r="CP98" i="70"/>
  <c r="AW92" i="70"/>
  <c r="AM89" i="70"/>
  <c r="BD57" i="70"/>
  <c r="CA10" i="70"/>
  <c r="AQ20" i="70"/>
  <c r="BG21" i="70"/>
  <c r="CU75" i="70"/>
  <c r="DA37" i="70"/>
  <c r="CG19" i="70"/>
  <c r="AP71" i="70"/>
  <c r="BI30" i="70"/>
  <c r="BG33" i="70"/>
  <c r="AZ62" i="70"/>
  <c r="BN79" i="70"/>
  <c r="BB91" i="70"/>
  <c r="BB88" i="70"/>
  <c r="AZ43" i="70"/>
  <c r="CS34" i="70"/>
  <c r="BL80" i="70"/>
  <c r="BX73" i="70"/>
  <c r="CS79" i="70"/>
  <c r="CR70" i="70"/>
  <c r="CC63" i="70"/>
  <c r="AQ40" i="70"/>
  <c r="BQ49" i="70"/>
  <c r="CV38" i="70"/>
  <c r="BM77" i="70"/>
  <c r="CO76" i="70"/>
  <c r="BZ31" i="70"/>
  <c r="AX74" i="70"/>
  <c r="AY45" i="70"/>
  <c r="CA30" i="70"/>
  <c r="BY30" i="70"/>
  <c r="BS65" i="70"/>
  <c r="BB14" i="70"/>
  <c r="CN56" i="70"/>
  <c r="CN35" i="70"/>
  <c r="BG22" i="70"/>
  <c r="BO7" i="70"/>
  <c r="BB60" i="70"/>
  <c r="BF67" i="70"/>
  <c r="BD16" i="70"/>
  <c r="CN16" i="70"/>
  <c r="CV80" i="70"/>
  <c r="BG90" i="70"/>
  <c r="CA100" i="70"/>
  <c r="BT48" i="70"/>
  <c r="BO17" i="70"/>
  <c r="CC34" i="70"/>
  <c r="BO83" i="70"/>
  <c r="BO20" i="70"/>
  <c r="BD10" i="70"/>
  <c r="DD30" i="70"/>
  <c r="BL9" i="70"/>
  <c r="BG15" i="70"/>
  <c r="AZ55" i="70"/>
  <c r="CB8" i="70"/>
  <c r="DD49" i="70"/>
  <c r="CZ27" i="70"/>
  <c r="BY64" i="70"/>
  <c r="AO72" i="70"/>
  <c r="BP21" i="70"/>
  <c r="AM78" i="70"/>
  <c r="CL66" i="70"/>
  <c r="CO82" i="70"/>
  <c r="CO70" i="70"/>
  <c r="AX53" i="70"/>
  <c r="AM19" i="70"/>
  <c r="BT82" i="70"/>
  <c r="AW66" i="70"/>
  <c r="CD36" i="70"/>
  <c r="CO13" i="70"/>
  <c r="CD30" i="70"/>
  <c r="CN54" i="70"/>
  <c r="CZ14" i="70"/>
  <c r="BQ14" i="70"/>
  <c r="CH56" i="70"/>
  <c r="CH66" i="70"/>
  <c r="AZ37" i="70"/>
  <c r="CB77" i="70"/>
  <c r="BD45" i="70"/>
  <c r="BU24" i="70"/>
  <c r="CW81" i="70"/>
  <c r="AO56" i="70"/>
  <c r="CL18" i="70"/>
  <c r="BZ64" i="70"/>
  <c r="BV60" i="70"/>
  <c r="BK61" i="70"/>
  <c r="AZ34" i="70"/>
  <c r="CX55" i="70"/>
  <c r="CC27" i="70"/>
  <c r="BH66" i="70"/>
  <c r="BO42" i="70"/>
  <c r="AP62" i="70"/>
  <c r="BY79" i="70"/>
  <c r="DD66" i="70"/>
  <c r="BM31" i="70"/>
  <c r="BC65" i="70"/>
  <c r="CM81" i="70"/>
  <c r="CQ48" i="70"/>
  <c r="CU26" i="70"/>
  <c r="BK50" i="70"/>
  <c r="CM21" i="70"/>
  <c r="DD82" i="70"/>
  <c r="BZ23" i="70"/>
  <c r="BB75" i="70"/>
  <c r="BF49" i="70"/>
  <c r="CB31" i="70"/>
  <c r="BW65" i="70"/>
  <c r="CX12" i="70"/>
  <c r="BF61" i="70"/>
  <c r="BE36" i="70"/>
  <c r="BS57" i="70"/>
  <c r="BC74" i="70"/>
  <c r="CT70" i="70"/>
  <c r="AX18" i="70"/>
  <c r="CS6" i="70"/>
  <c r="AN18" i="70"/>
  <c r="BO36" i="70"/>
  <c r="BY42" i="70"/>
  <c r="AY57" i="70"/>
  <c r="BS30" i="70"/>
  <c r="AZ64" i="70"/>
  <c r="CD6" i="70"/>
  <c r="CC18" i="70"/>
  <c r="DC27" i="70"/>
  <c r="CQ24" i="70"/>
  <c r="BA13" i="70"/>
  <c r="CE71" i="70"/>
  <c r="BE35" i="70"/>
  <c r="CZ94" i="70"/>
  <c r="AO45" i="70"/>
  <c r="AQ61" i="70"/>
  <c r="AZ42" i="70"/>
  <c r="AP27" i="70"/>
  <c r="BX28" i="76"/>
  <c r="CP14" i="76"/>
  <c r="BM89" i="70"/>
  <c r="AX98" i="70"/>
  <c r="AQ24" i="70"/>
  <c r="CT58" i="70"/>
  <c r="BK82" i="70"/>
  <c r="CB18" i="70"/>
  <c r="CQ28" i="70"/>
  <c r="CU19" i="70"/>
  <c r="DA7" i="70"/>
  <c r="BC37" i="70"/>
  <c r="AN53" i="70"/>
  <c r="CR72" i="70"/>
  <c r="BG13" i="70"/>
  <c r="CE70" i="70"/>
  <c r="CK78" i="70"/>
  <c r="BX33" i="76"/>
  <c r="CT87" i="70"/>
  <c r="CF97" i="70"/>
  <c r="CM71" i="70"/>
  <c r="BA94" i="70"/>
  <c r="CW92" i="70"/>
  <c r="BQ87" i="70"/>
  <c r="BM19" i="70"/>
  <c r="DA74" i="70"/>
  <c r="CW56" i="70"/>
  <c r="BD89" i="70"/>
  <c r="CW55" i="70"/>
  <c r="DA20" i="70"/>
  <c r="CB20" i="70"/>
  <c r="AW94" i="70"/>
  <c r="AM94" i="70"/>
  <c r="CW8" i="70"/>
  <c r="BK83" i="70"/>
  <c r="AN32" i="70"/>
  <c r="CB81" i="70"/>
  <c r="CX62" i="70"/>
  <c r="CO38" i="70"/>
  <c r="BD82" i="70"/>
  <c r="AW71" i="70"/>
  <c r="BV101" i="70"/>
  <c r="BQ72" i="70"/>
  <c r="CT103" i="70"/>
  <c r="AM71" i="70"/>
  <c r="BB90" i="70"/>
  <c r="BV94" i="70"/>
  <c r="BN35" i="70"/>
  <c r="BY54" i="70"/>
  <c r="CR25" i="70"/>
  <c r="BA50" i="70"/>
  <c r="BB40" i="70"/>
  <c r="DB21" i="70"/>
  <c r="CH11" i="70"/>
  <c r="BR49" i="70"/>
  <c r="CX47" i="70"/>
  <c r="AN64" i="70"/>
  <c r="CV64" i="70"/>
  <c r="BH72" i="70"/>
  <c r="AQ12" i="70"/>
  <c r="BV93" i="70"/>
  <c r="CI34" i="70"/>
  <c r="CW73" i="70"/>
  <c r="AO70" i="70"/>
  <c r="BU40" i="70"/>
  <c r="BC38" i="70"/>
  <c r="DD50" i="70"/>
  <c r="BL40" i="70"/>
  <c r="CF30" i="70"/>
  <c r="DB65" i="70"/>
  <c r="CD56" i="70"/>
  <c r="AW22" i="70"/>
  <c r="CK13" i="70"/>
  <c r="CT98" i="70"/>
  <c r="CA95" i="70"/>
  <c r="CU97" i="70"/>
  <c r="BS34" i="70"/>
  <c r="BE20" i="70"/>
  <c r="AN37" i="70"/>
  <c r="BY71" i="70"/>
  <c r="AP46" i="70"/>
  <c r="CF27" i="70"/>
  <c r="BF71" i="70"/>
  <c r="BQ48" i="70"/>
  <c r="CF41" i="70"/>
  <c r="BG103" i="70"/>
  <c r="BJ44" i="70"/>
  <c r="DA51" i="70"/>
  <c r="CO36" i="70"/>
  <c r="BQ43" i="70"/>
  <c r="CQ82" i="70"/>
  <c r="CJ66" i="70"/>
  <c r="CY35" i="70"/>
  <c r="AQ71" i="70"/>
  <c r="CB76" i="70"/>
  <c r="CN61" i="70"/>
  <c r="BE67" i="70"/>
  <c r="CJ85" i="70"/>
  <c r="BP7" i="70"/>
  <c r="CA101" i="70"/>
  <c r="AW100" i="70"/>
  <c r="BV97" i="70"/>
  <c r="DB57" i="70"/>
  <c r="CH34" i="70"/>
  <c r="BJ83" i="70"/>
  <c r="AP20" i="70"/>
  <c r="CM10" i="70"/>
  <c r="BF30" i="70"/>
  <c r="CU9" i="70"/>
  <c r="CX71" i="70"/>
  <c r="AQ16" i="70"/>
  <c r="AN26" i="70"/>
  <c r="CR80" i="70"/>
  <c r="AN48" i="70"/>
  <c r="BB87" i="70"/>
  <c r="BQ105" i="70"/>
  <c r="BJ43" i="70"/>
  <c r="CJ52" i="70"/>
  <c r="BM51" i="70"/>
  <c r="CL47" i="70"/>
  <c r="BP36" i="70"/>
  <c r="BL26" i="70"/>
  <c r="AM43" i="70"/>
  <c r="CZ25" i="70"/>
  <c r="BC82" i="70"/>
  <c r="BM58" i="70"/>
  <c r="CV77" i="70"/>
  <c r="CT76" i="70"/>
  <c r="BP31" i="70"/>
  <c r="BW74" i="70"/>
  <c r="CH45" i="70"/>
  <c r="CG76" i="70"/>
  <c r="CX61" i="70"/>
  <c r="AQ58" i="70"/>
  <c r="BN81" i="70"/>
  <c r="BB76" i="70"/>
  <c r="BD56" i="70"/>
  <c r="CQ15" i="70"/>
  <c r="CK60" i="70"/>
  <c r="CE67" i="70"/>
  <c r="BK29" i="70"/>
  <c r="DA30" i="70"/>
  <c r="AO6" i="70"/>
  <c r="CK96" i="70"/>
  <c r="AX83" i="70"/>
  <c r="BL8" i="70"/>
  <c r="BA64" i="70"/>
  <c r="BE37" i="70"/>
  <c r="BG18" i="70"/>
  <c r="CY30" i="70"/>
  <c r="CZ9" i="70"/>
  <c r="BQ15" i="70"/>
  <c r="BT55" i="70"/>
  <c r="CV8" i="70"/>
  <c r="BM28" i="70"/>
  <c r="CB54" i="70"/>
  <c r="BX27" i="70"/>
  <c r="BU77" i="70"/>
  <c r="BN21" i="70"/>
  <c r="BM22" i="70"/>
  <c r="BD11" i="70"/>
  <c r="AZ81" i="70"/>
  <c r="CJ70" i="70"/>
  <c r="CL53" i="70"/>
  <c r="CZ19" i="70"/>
  <c r="CD82" i="70"/>
  <c r="CA66" i="70"/>
  <c r="CA40" i="70"/>
  <c r="CZ24" i="70"/>
  <c r="BT56" i="70"/>
  <c r="DB6" i="70"/>
  <c r="CY49" i="70"/>
  <c r="CD12" i="70"/>
  <c r="BM38" i="70"/>
  <c r="CC79" i="70"/>
  <c r="CP43" i="70"/>
  <c r="CJ82" i="70"/>
  <c r="CJ13" i="70"/>
  <c r="DC66" i="70"/>
  <c r="AY41" i="70"/>
  <c r="BB50" i="70"/>
  <c r="BM43" i="70"/>
  <c r="CF98" i="70"/>
  <c r="CH93" i="70"/>
  <c r="BD51" i="70"/>
  <c r="CK91" i="70"/>
  <c r="BP93" i="70"/>
  <c r="AM103" i="70"/>
  <c r="BH58" i="70"/>
  <c r="CY24" i="70"/>
  <c r="BC18" i="70"/>
  <c r="CM85" i="70"/>
  <c r="AW64" i="70"/>
  <c r="CB41" i="70"/>
  <c r="BP8" i="70"/>
  <c r="DD14" i="70"/>
  <c r="DB90" i="70"/>
  <c r="AZ38" i="70"/>
  <c r="CT89" i="70"/>
  <c r="BD86" i="70"/>
  <c r="CO86" i="70"/>
  <c r="CY23" i="70"/>
  <c r="CA79" i="70"/>
  <c r="DD99" i="70"/>
  <c r="DD34" i="70"/>
  <c r="CU96" i="70"/>
  <c r="BI13" i="70"/>
  <c r="BK102" i="70"/>
  <c r="CR74" i="70"/>
  <c r="AW85" i="70"/>
  <c r="CP85" i="70"/>
  <c r="CO64" i="70"/>
  <c r="BU17" i="70"/>
  <c r="CG58" i="70"/>
  <c r="CA23" i="70"/>
  <c r="CB73" i="70"/>
  <c r="AN7" i="70"/>
  <c r="BH65" i="70"/>
  <c r="BE12" i="70"/>
  <c r="DB56" i="70"/>
  <c r="BR18" i="70"/>
  <c r="AW13" i="70"/>
  <c r="BZ102" i="70"/>
  <c r="AM95" i="70"/>
  <c r="CK97" i="70"/>
  <c r="BD34" i="70"/>
  <c r="AZ20" i="70"/>
  <c r="BH37" i="70"/>
  <c r="CD71" i="70"/>
  <c r="BO46" i="70"/>
  <c r="BG27" i="70"/>
  <c r="BN72" i="70"/>
  <c r="AW78" i="70"/>
  <c r="AN65" i="70"/>
  <c r="BY12" i="70"/>
  <c r="CY61" i="70"/>
  <c r="BC7" i="70"/>
  <c r="BT11" i="70"/>
  <c r="CZ99" i="70"/>
  <c r="CV71" i="70"/>
  <c r="BG80" i="70"/>
  <c r="AP79" i="70"/>
  <c r="DB63" i="70"/>
  <c r="BL49" i="70"/>
  <c r="BR77" i="70"/>
  <c r="BY75" i="70"/>
  <c r="BH31" i="70"/>
  <c r="CZ34" i="70"/>
  <c r="CG61" i="70"/>
  <c r="CA96" i="70"/>
  <c r="BJ66" i="70"/>
  <c r="AQ64" i="70"/>
  <c r="AM18" i="70"/>
  <c r="BP17" i="70"/>
  <c r="AY25" i="70"/>
  <c r="BW28" i="70"/>
  <c r="BI27" i="70"/>
  <c r="CM45" i="70"/>
  <c r="CL7" i="70"/>
  <c r="BO6" i="70"/>
  <c r="DA35" i="70"/>
  <c r="DB37" i="70"/>
  <c r="AN61" i="70"/>
  <c r="BL94" i="70"/>
  <c r="BQ85" i="70"/>
  <c r="CG83" i="70"/>
  <c r="BO66" i="70"/>
  <c r="CP8" i="70"/>
  <c r="CJ64" i="70"/>
  <c r="CD37" i="70"/>
  <c r="CF18" i="70"/>
  <c r="AP54" i="70"/>
  <c r="CT17" i="70"/>
  <c r="BB24" i="70"/>
  <c r="BD59" i="70"/>
  <c r="BA95" i="70"/>
  <c r="DD47" i="70"/>
  <c r="AW95" i="70"/>
  <c r="BQ92" i="70"/>
  <c r="AW97" i="70"/>
  <c r="BI57" i="70"/>
  <c r="CP10" i="70"/>
  <c r="CE20" i="70"/>
  <c r="CZ21" i="70"/>
  <c r="CP75" i="70"/>
  <c r="BM37" i="70"/>
  <c r="CQ19" i="70"/>
  <c r="CI71" i="70"/>
  <c r="CH30" i="70"/>
  <c r="DC46" i="70"/>
  <c r="BA49" i="70"/>
  <c r="AW27" i="70"/>
  <c r="BJ64" i="70"/>
  <c r="BR73" i="70"/>
  <c r="CG31" i="70"/>
  <c r="BM7" i="70"/>
  <c r="CN6" i="70"/>
  <c r="CB65" i="70"/>
  <c r="AY18" i="70"/>
  <c r="DC12" i="70"/>
  <c r="BY27" i="70"/>
  <c r="BU61" i="70"/>
  <c r="AN24" i="70"/>
  <c r="CN36" i="70"/>
  <c r="CE13" i="70"/>
  <c r="CG62" i="70"/>
  <c r="CF42" i="70"/>
  <c r="CW7" i="70"/>
  <c r="CK99" i="70"/>
  <c r="CU93" i="70"/>
  <c r="CB71" i="70"/>
  <c r="BO34" i="70"/>
  <c r="AO35" i="70"/>
  <c r="CH73" i="70"/>
  <c r="BT79" i="70"/>
  <c r="BI70" i="70"/>
  <c r="BI63" i="70"/>
  <c r="BA40" i="70"/>
  <c r="AW49" i="70"/>
  <c r="DB25" i="70"/>
  <c r="CT75" i="70"/>
  <c r="CE50" i="70"/>
  <c r="CX75" i="70"/>
  <c r="CF40" i="70"/>
  <c r="BU71" i="70"/>
  <c r="BL30" i="70"/>
  <c r="BJ30" i="70"/>
  <c r="AO65" i="70"/>
  <c r="CU14" i="70"/>
  <c r="BJ56" i="70"/>
  <c r="AZ35" i="70"/>
  <c r="BB22" i="70"/>
  <c r="CX42" i="70"/>
  <c r="CQ64" i="70"/>
  <c r="DA14" i="70"/>
  <c r="BP62" i="70"/>
  <c r="AX15" i="70"/>
  <c r="CE76" i="70"/>
  <c r="AM76" i="70"/>
  <c r="CZ22" i="70"/>
  <c r="BW49" i="70"/>
  <c r="BL96" i="70"/>
  <c r="BB9" i="70"/>
  <c r="AM27" i="70"/>
  <c r="CU78" i="70"/>
  <c r="AM14" i="70"/>
  <c r="CI35" i="70"/>
  <c r="CD7" i="70"/>
  <c r="BA67" i="70"/>
  <c r="BO81" i="70"/>
  <c r="BO47" i="70"/>
  <c r="CO19" i="70"/>
  <c r="BO79" i="70"/>
  <c r="BP66" i="70"/>
  <c r="BN45" i="70"/>
  <c r="CJ24" i="70"/>
  <c r="AY81" i="70"/>
  <c r="BL88" i="70"/>
  <c r="CJ40" i="70"/>
  <c r="CG54" i="70"/>
  <c r="CQ22" i="70"/>
  <c r="BG14" i="70"/>
  <c r="BO82" i="70"/>
  <c r="CS43" i="70"/>
  <c r="AX82" i="70"/>
  <c r="BU35" i="70"/>
  <c r="DC61" i="70"/>
  <c r="CW18" i="70"/>
  <c r="BQ89" i="70"/>
  <c r="BL25" i="70"/>
  <c r="CD75" i="70"/>
  <c r="BE30" i="70"/>
  <c r="BP58" i="70"/>
  <c r="AW76" i="70"/>
  <c r="AZ7" i="70"/>
  <c r="BU67" i="70"/>
  <c r="BG9" i="70"/>
  <c r="BB78" i="70"/>
  <c r="CD27" i="70"/>
  <c r="CK16" i="70"/>
  <c r="CI56" i="70"/>
  <c r="DA49" i="70"/>
  <c r="AZ82" i="70"/>
  <c r="BA99" i="70"/>
  <c r="CK21" i="70"/>
  <c r="CJ75" i="70"/>
  <c r="CO71" i="70"/>
  <c r="BZ24" i="70"/>
  <c r="BI81" i="70"/>
  <c r="BI56" i="70"/>
  <c r="CP60" i="70"/>
  <c r="BK30" i="70"/>
  <c r="BD65" i="70"/>
  <c r="CN82" i="70"/>
  <c r="BF17" i="70"/>
  <c r="BF82" i="70"/>
  <c r="AP36" i="70"/>
  <c r="BV70" i="70"/>
  <c r="BX25" i="76"/>
  <c r="CG20" i="76"/>
  <c r="CL89" i="70"/>
  <c r="BC98" i="70"/>
  <c r="CB98" i="70"/>
  <c r="AX51" i="70"/>
  <c r="BZ70" i="70"/>
  <c r="BT46" i="70"/>
  <c r="DD24" i="70"/>
  <c r="CS27" i="70"/>
  <c r="BK13" i="70"/>
  <c r="CY50" i="70"/>
  <c r="CE82" i="70"/>
  <c r="BB13" i="70"/>
  <c r="BI18" i="70"/>
  <c r="AO81" i="70"/>
  <c r="CG15" i="70"/>
  <c r="CQ89" i="70"/>
  <c r="AX58" i="70"/>
  <c r="BK24" i="70"/>
  <c r="BM80" i="70"/>
  <c r="CL98" i="70"/>
  <c r="CT90" i="70"/>
  <c r="AM37" i="70"/>
  <c r="CR100" i="70"/>
  <c r="BS96" i="70"/>
  <c r="CG6" i="70"/>
  <c r="BJ78" i="70"/>
  <c r="CM32" i="70"/>
  <c r="BI33" i="70"/>
  <c r="CR54" i="70"/>
  <c r="BK39" i="70"/>
  <c r="CE95" i="70"/>
  <c r="CT34" i="70"/>
  <c r="CM16" i="70"/>
  <c r="BT16" i="70"/>
  <c r="BW80" i="70"/>
  <c r="BB89" i="70"/>
  <c r="BA15" i="70"/>
  <c r="DD6" i="70"/>
  <c r="AO33" i="70"/>
  <c r="BG97" i="70"/>
  <c r="CU89" i="70"/>
  <c r="BL21" i="70"/>
  <c r="BO71" i="70"/>
  <c r="BJ46" i="70"/>
  <c r="BL27" i="70"/>
  <c r="BD72" i="70"/>
  <c r="BQ78" i="70"/>
  <c r="BR65" i="70"/>
  <c r="CS12" i="70"/>
  <c r="CO61" i="70"/>
  <c r="DC36" i="70"/>
  <c r="CG14" i="70"/>
  <c r="CO6" i="70"/>
  <c r="CZ90" i="70"/>
  <c r="CN48" i="70"/>
  <c r="BI34" i="70"/>
  <c r="CS20" i="70"/>
  <c r="CE30" i="70"/>
  <c r="AW15" i="70"/>
  <c r="CG8" i="70"/>
  <c r="BC54" i="70"/>
  <c r="CC72" i="70"/>
  <c r="CA78" i="70"/>
  <c r="BZ82" i="70"/>
  <c r="BR53" i="70"/>
  <c r="BE82" i="70"/>
  <c r="DC30" i="70"/>
  <c r="AY69" i="70"/>
  <c r="CA91" i="70"/>
  <c r="BT43" i="70"/>
  <c r="CK80" i="70"/>
  <c r="CY36" i="70"/>
  <c r="BB43" i="70"/>
  <c r="CA49" i="70"/>
  <c r="CL77" i="70"/>
  <c r="BP35" i="70"/>
  <c r="BZ21" i="70"/>
  <c r="BK60" i="70"/>
  <c r="CL32" i="70"/>
  <c r="CF85" i="70"/>
  <c r="CS66" i="70"/>
  <c r="AY73" i="70"/>
  <c r="BV18" i="70"/>
  <c r="AQ17" i="70"/>
  <c r="CW25" i="70"/>
  <c r="BU50" i="70"/>
  <c r="CZ40" i="70"/>
  <c r="BC31" i="70"/>
  <c r="BL78" i="70"/>
  <c r="BM66" i="70"/>
  <c r="CE83" i="70"/>
  <c r="BI40" i="70"/>
  <c r="BM32" i="70"/>
  <c r="BG99" i="70"/>
  <c r="AW93" i="70"/>
  <c r="BC71" i="70"/>
  <c r="CN66" i="70"/>
  <c r="BS35" i="70"/>
  <c r="BI73" i="70"/>
  <c r="AZ79" i="70"/>
  <c r="BN70" i="70"/>
  <c r="BT54" i="70"/>
  <c r="BZ17" i="70"/>
  <c r="AM24" i="70"/>
  <c r="CT26" i="70"/>
  <c r="BF104" i="70"/>
  <c r="BK7" i="70"/>
  <c r="BB101" i="70"/>
  <c r="BG100" i="70"/>
  <c r="BE48" i="70"/>
  <c r="BX57" i="70"/>
  <c r="CM34" i="70"/>
  <c r="AZ83" i="70"/>
  <c r="CD20" i="70"/>
  <c r="BX10" i="70"/>
  <c r="AQ30" i="70"/>
  <c r="AM9" i="70"/>
  <c r="CU15" i="70"/>
  <c r="CC30" i="70"/>
  <c r="CN46" i="70"/>
  <c r="CJ49" i="70"/>
  <c r="CK27" i="70"/>
  <c r="CN64" i="70"/>
  <c r="BS72" i="70"/>
  <c r="BK21" i="70"/>
  <c r="CP78" i="70"/>
  <c r="CQ66" i="70"/>
  <c r="BA82" i="70"/>
  <c r="BF70" i="70"/>
  <c r="CV53" i="70"/>
  <c r="CF19" i="70"/>
  <c r="BZ61" i="70"/>
  <c r="CB24" i="70"/>
  <c r="CI36" i="70"/>
  <c r="AQ13" i="70"/>
  <c r="CR12" i="70"/>
  <c r="BT25" i="70"/>
  <c r="CM79" i="70"/>
  <c r="CZ91" i="70"/>
  <c r="BQ88" i="70"/>
  <c r="BO43" i="70"/>
  <c r="AP34" i="70"/>
  <c r="CP80" i="70"/>
  <c r="AX47" i="70"/>
  <c r="CI79" i="70"/>
  <c r="CC70" i="70"/>
  <c r="CR63" i="70"/>
  <c r="CT40" i="70"/>
  <c r="CZ49" i="70"/>
  <c r="CB38" i="70"/>
  <c r="CG77" i="70"/>
  <c r="BP76" i="70"/>
  <c r="CY31" i="70"/>
  <c r="BM74" i="70"/>
  <c r="CR45" i="70"/>
  <c r="BH76" i="70"/>
  <c r="AZ61" i="70"/>
  <c r="BX65" i="70"/>
  <c r="BL14" i="70"/>
  <c r="CX56" i="70"/>
  <c r="BY35" i="70"/>
  <c r="CP22" i="70"/>
  <c r="CI7" i="70"/>
  <c r="AM60" i="70"/>
  <c r="BZ67" i="70"/>
  <c r="CU101" i="70"/>
  <c r="BH14" i="70"/>
  <c r="CQ74" i="70"/>
  <c r="BS56" i="70"/>
  <c r="AN15" i="70"/>
  <c r="BL22" i="70"/>
  <c r="BH83" i="70"/>
  <c r="BB15" i="70"/>
  <c r="AQ31" i="70"/>
  <c r="BT30" i="70"/>
  <c r="CJ58" i="70"/>
  <c r="CK76" i="70"/>
  <c r="BM15" i="70"/>
  <c r="CK36" i="70"/>
  <c r="BJ47" i="70"/>
  <c r="BE7" i="70"/>
  <c r="BS7" i="70"/>
  <c r="BD70" i="70"/>
  <c r="AN28" i="70"/>
  <c r="BS21" i="70"/>
  <c r="CY58" i="70"/>
  <c r="CN47" i="70"/>
  <c r="BE43" i="70"/>
  <c r="CP49" i="70"/>
  <c r="CE35" i="70"/>
  <c r="AP61" i="70"/>
  <c r="BX18" i="70"/>
  <c r="CF60" i="70"/>
  <c r="DD52" i="70"/>
  <c r="CM25" i="70"/>
  <c r="CH27" i="70"/>
  <c r="BW66" i="70"/>
  <c r="CZ70" i="70"/>
  <c r="DC44" i="70"/>
  <c r="BW82" i="70"/>
  <c r="AQ35" i="70"/>
  <c r="DC6" i="70"/>
  <c r="AO18" i="70"/>
  <c r="CN27" i="70"/>
  <c r="BC24" i="70"/>
  <c r="AM36" i="70"/>
  <c r="BX30" i="70"/>
  <c r="CC11" i="70"/>
  <c r="CI47" i="70"/>
  <c r="BB18" i="70"/>
  <c r="BL70" i="70"/>
  <c r="CX35" i="70"/>
  <c r="CZ60" i="70"/>
  <c r="CY34" i="70"/>
  <c r="BV75" i="70"/>
  <c r="BK49" i="70"/>
  <c r="BR31" i="70"/>
  <c r="CV65" i="70"/>
  <c r="AZ12" i="70"/>
  <c r="BP61" i="70"/>
  <c r="AZ36" i="70"/>
  <c r="BW38" i="70"/>
  <c r="CY82" i="70"/>
  <c r="CG24" i="70"/>
  <c r="AP55" i="70"/>
  <c r="BK70" i="70"/>
  <c r="BU13" i="70"/>
  <c r="BV22" i="70"/>
  <c r="BX26" i="76"/>
  <c r="CG29" i="76"/>
  <c r="AX89" i="70"/>
  <c r="CQ98" i="70"/>
  <c r="AN98" i="70"/>
  <c r="AZ72" i="70"/>
  <c r="CP66" i="70"/>
  <c r="CE61" i="70"/>
  <c r="BY47" i="70"/>
  <c r="CV37" i="70"/>
  <c r="BQ30" i="70"/>
  <c r="BY82" i="70"/>
  <c r="BC77" i="70"/>
  <c r="CB28" i="70"/>
  <c r="BU82" i="70"/>
  <c r="BX23" i="76"/>
  <c r="CG98" i="70"/>
  <c r="CM11" i="70"/>
  <c r="CX20" i="70"/>
  <c r="CK40" i="70"/>
  <c r="CP30" i="70"/>
  <c r="BY7" i="70"/>
  <c r="CG24" i="76"/>
  <c r="CJ78" i="70"/>
  <c r="BR51" i="70"/>
  <c r="CP21" i="70"/>
  <c r="CN12" i="70"/>
  <c r="DC54" i="70"/>
  <c r="DC17" i="70"/>
  <c r="BH7" i="70"/>
  <c r="AZ17" i="70"/>
  <c r="CM103" i="70"/>
  <c r="CL51" i="70"/>
  <c r="CE58" i="70"/>
  <c r="CS37" i="70"/>
  <c r="BB70" i="70"/>
  <c r="BQ66" i="70"/>
  <c r="CZ13" i="70"/>
  <c r="AW23" i="70"/>
  <c r="CB37" i="70"/>
  <c r="BA61" i="70"/>
  <c r="CK24" i="70"/>
  <c r="CN83" i="70"/>
  <c r="BT61" i="70"/>
  <c r="CF8" i="70"/>
  <c r="BF86" i="70"/>
  <c r="AW21" i="70"/>
  <c r="CF23" i="70"/>
  <c r="CR81" i="70"/>
  <c r="CK55" i="70"/>
  <c r="CA18" i="70"/>
  <c r="AM40" i="70"/>
  <c r="CD47" i="70"/>
  <c r="CS82" i="70"/>
  <c r="BZ13" i="70"/>
  <c r="BX27" i="76"/>
  <c r="CH81" i="70"/>
  <c r="AZ71" i="70"/>
  <c r="CJ35" i="70"/>
  <c r="CY75" i="70"/>
  <c r="BI10" i="70"/>
  <c r="CU45" i="70"/>
  <c r="CD83" i="70"/>
  <c r="CP44" i="70"/>
  <c r="AW75" i="70"/>
  <c r="BK35" i="70"/>
  <c r="CF76" i="70"/>
  <c r="CK94" i="70"/>
  <c r="CD54" i="70"/>
  <c r="CO77" i="70"/>
  <c r="DC42" i="70"/>
  <c r="CJ67" i="70"/>
  <c r="CF13" i="70"/>
  <c r="CF36" i="70"/>
  <c r="CK25" i="70"/>
  <c r="CX81" i="70"/>
  <c r="BU58" i="70"/>
  <c r="CV49" i="70"/>
  <c r="BJ36" i="70"/>
  <c r="CB58" i="70"/>
  <c r="BM39" i="70"/>
  <c r="BT75" i="70"/>
  <c r="BQ9" i="70"/>
  <c r="CM54" i="70"/>
  <c r="BY20" i="70"/>
  <c r="BB86" i="70"/>
  <c r="CZ26" i="70"/>
  <c r="CL73" i="70"/>
  <c r="CM56" i="70"/>
  <c r="CK85" i="70"/>
  <c r="CO17" i="70"/>
  <c r="CR21" i="70"/>
  <c r="BM64" i="70"/>
  <c r="AW104" i="70"/>
  <c r="BK77" i="70"/>
  <c r="BQ91" i="70"/>
  <c r="AZ75" i="70"/>
  <c r="CP70" i="70"/>
  <c r="CS47" i="70"/>
  <c r="BU100" i="70"/>
  <c r="BQ23" i="70"/>
  <c r="CF94" i="70"/>
  <c r="AX31" i="70"/>
  <c r="DC55" i="70"/>
  <c r="BO76" i="70"/>
  <c r="AY10" i="70"/>
  <c r="BQ103" i="70"/>
  <c r="CZ43" i="70"/>
  <c r="BW31" i="70"/>
  <c r="CB15" i="70"/>
  <c r="DA83" i="70"/>
  <c r="BQ24" i="70"/>
  <c r="CG22" i="70"/>
  <c r="BM14" i="70"/>
  <c r="BZ30" i="70"/>
  <c r="BM53" i="70"/>
  <c r="CH63" i="70"/>
  <c r="BH22" i="70"/>
  <c r="BT42" i="70"/>
  <c r="CU76" i="70"/>
  <c r="CG64" i="70"/>
  <c r="CV14" i="70"/>
  <c r="BX31" i="76"/>
  <c r="BV103" i="70"/>
  <c r="BE6" i="70"/>
  <c r="BV10" i="70"/>
  <c r="AP48" i="70"/>
  <c r="AM10" i="70"/>
  <c r="AX65" i="70"/>
  <c r="CJ50" i="70"/>
  <c r="BR8" i="70"/>
  <c r="BH8" i="70"/>
  <c r="CA43" i="70"/>
  <c r="CD46" i="70"/>
  <c r="BM98" i="70"/>
  <c r="BX48" i="70"/>
  <c r="BJ75" i="70"/>
  <c r="AP12" i="70"/>
  <c r="CL24" i="70"/>
  <c r="BW53" i="70"/>
  <c r="CN37" i="70"/>
  <c r="CC65" i="70"/>
  <c r="CV7" i="70"/>
  <c r="DB11" i="70"/>
  <c r="CS81" i="70"/>
  <c r="AW98" i="70"/>
  <c r="CQ73" i="70"/>
  <c r="BM71" i="70"/>
  <c r="AQ63" i="70"/>
  <c r="DA28" i="70"/>
  <c r="AM90" i="70"/>
  <c r="BP30" i="70"/>
  <c r="AW89" i="70"/>
  <c r="AM25" i="70"/>
  <c r="AX7" i="70"/>
  <c r="CV18" i="70"/>
  <c r="CX66" i="70"/>
  <c r="BX25" i="70"/>
  <c r="BX11" i="70"/>
  <c r="CF78" i="70"/>
  <c r="BF76" i="70"/>
  <c r="BA68" i="70"/>
  <c r="CZ23" i="70"/>
  <c r="BK58" i="70"/>
  <c r="AN14" i="70"/>
  <c r="CW44" i="70"/>
  <c r="BT83" i="70"/>
  <c r="CV89" i="70"/>
  <c r="BV89" i="70"/>
  <c r="BW7" i="70"/>
  <c r="CC35" i="70"/>
  <c r="CO22" i="70"/>
  <c r="BD27" i="70"/>
  <c r="BG96" i="70"/>
  <c r="AW9" i="70"/>
  <c r="CN44" i="70"/>
  <c r="DA82" i="70"/>
  <c r="CX6" i="70"/>
  <c r="CA36" i="70"/>
  <c r="AY35" i="70"/>
  <c r="BU75" i="70"/>
  <c r="DC81" i="70"/>
  <c r="BL76" i="70"/>
  <c r="AX76" i="70"/>
  <c r="BS73" i="70"/>
  <c r="CB7" i="70"/>
  <c r="AO10" i="70"/>
  <c r="BU20" i="70"/>
  <c r="BC89" i="70"/>
  <c r="CL65" i="70"/>
  <c r="CI37" i="70"/>
  <c r="CF100" i="70"/>
  <c r="CT71" i="70"/>
  <c r="CK15" i="70"/>
  <c r="CL58" i="70"/>
  <c r="CI26" i="70"/>
  <c r="CE64" i="70"/>
  <c r="CG49" i="70"/>
  <c r="BE81" i="70"/>
  <c r="BY81" i="70"/>
  <c r="AQ21" i="70"/>
  <c r="BN56" i="70"/>
  <c r="BU66" i="70"/>
  <c r="AM70" i="70"/>
  <c r="CY77" i="70"/>
  <c r="BB27" i="70"/>
  <c r="AY72" i="70"/>
  <c r="CA76" i="70"/>
  <c r="BB105" i="70"/>
  <c r="BI65" i="70"/>
  <c r="CA67" i="70"/>
  <c r="BV67" i="70"/>
  <c r="CQ78" i="70"/>
  <c r="CB78" i="70"/>
  <c r="CN100" i="70"/>
  <c r="BT100" i="70"/>
  <c r="AM58" i="70"/>
  <c r="BB58" i="70"/>
  <c r="CK58" i="70"/>
  <c r="DC73" i="70"/>
  <c r="CN73" i="70"/>
  <c r="BO73" i="70"/>
  <c r="CG96" i="70"/>
  <c r="CV96" i="70"/>
  <c r="AN85" i="70"/>
  <c r="CB85" i="70"/>
  <c r="BC85" i="70"/>
  <c r="BH85" i="70"/>
  <c r="DA85" i="70"/>
  <c r="BW105" i="70"/>
  <c r="AN105" i="70"/>
  <c r="CB105" i="70"/>
  <c r="CU31" i="70"/>
  <c r="BG31" i="70"/>
  <c r="BL31" i="70"/>
  <c r="AW31" i="70"/>
  <c r="CS95" i="70"/>
  <c r="CX95" i="70"/>
  <c r="AP95" i="70"/>
  <c r="BV54" i="70"/>
  <c r="BQ54" i="70"/>
  <c r="BG54" i="70"/>
  <c r="CK54" i="70"/>
  <c r="CZ54" i="70"/>
  <c r="AW54" i="70"/>
  <c r="BQ11" i="70"/>
  <c r="CU11" i="70"/>
  <c r="AW11" i="70"/>
  <c r="BG11" i="70"/>
  <c r="CA11" i="70"/>
  <c r="BW57" i="70"/>
  <c r="BH57" i="70"/>
  <c r="BR57" i="70"/>
  <c r="BM57" i="70"/>
  <c r="DA57" i="70"/>
  <c r="CG57" i="70"/>
  <c r="CX49" i="70"/>
  <c r="BO49" i="70"/>
  <c r="BY49" i="70"/>
  <c r="CB97" i="70"/>
  <c r="DA97" i="70"/>
  <c r="BR93" i="70"/>
  <c r="CV93" i="70"/>
  <c r="CL93" i="70"/>
  <c r="BC93" i="70"/>
  <c r="CR36" i="70"/>
  <c r="BN36" i="70"/>
  <c r="BX36" i="70"/>
  <c r="AO36" i="70"/>
  <c r="CH36" i="70"/>
  <c r="BD36" i="70"/>
  <c r="CL91" i="70"/>
  <c r="CQ91" i="70"/>
  <c r="BH91" i="70"/>
  <c r="DA91" i="70"/>
  <c r="BC12" i="70"/>
  <c r="BR12" i="70"/>
  <c r="AN12" i="70"/>
  <c r="CQ12" i="70"/>
  <c r="BM12" i="70"/>
  <c r="DD27" i="70"/>
  <c r="BF27" i="70"/>
  <c r="CJ27" i="70"/>
  <c r="CE27" i="70"/>
  <c r="CV87" i="70"/>
  <c r="BC87" i="70"/>
  <c r="BW87" i="70"/>
  <c r="BM87" i="70"/>
  <c r="DA87" i="70"/>
  <c r="AN102" i="70"/>
  <c r="AX102" i="70"/>
  <c r="CV102" i="70"/>
  <c r="BC102" i="70"/>
  <c r="BM102" i="70"/>
  <c r="BH102" i="70"/>
  <c r="BW100" i="70"/>
  <c r="CQ100" i="70"/>
  <c r="DA100" i="70"/>
  <c r="CB100" i="70"/>
  <c r="CB90" i="70"/>
  <c r="AX90" i="70"/>
  <c r="AN90" i="70"/>
  <c r="AN95" i="70"/>
  <c r="CG95" i="70"/>
  <c r="CB95" i="70"/>
  <c r="BC95" i="70"/>
  <c r="BW95" i="70"/>
  <c r="CV95" i="70"/>
  <c r="BH101" i="70"/>
  <c r="AN101" i="70"/>
  <c r="BC101" i="70"/>
  <c r="CB101" i="70"/>
  <c r="BR101" i="70"/>
  <c r="CL101" i="70"/>
  <c r="DC98" i="70"/>
  <c r="BO98" i="70"/>
  <c r="AZ98" i="70"/>
  <c r="CT69" i="70"/>
  <c r="BP69" i="70"/>
  <c r="BA69" i="70"/>
  <c r="CR87" i="70"/>
  <c r="CW87" i="70"/>
  <c r="BG32" i="70"/>
  <c r="CZ32" i="70"/>
  <c r="AM32" i="70"/>
  <c r="CQ60" i="70"/>
  <c r="BH60" i="70"/>
  <c r="CG60" i="70"/>
  <c r="CN15" i="70"/>
  <c r="CI15" i="70"/>
  <c r="BY15" i="70"/>
  <c r="CS15" i="70"/>
  <c r="AP15" i="70"/>
  <c r="CD15" i="70"/>
  <c r="BT15" i="70"/>
  <c r="CI74" i="70"/>
  <c r="DC74" i="70"/>
  <c r="CX74" i="70"/>
  <c r="BJ74" i="70"/>
  <c r="CS74" i="70"/>
  <c r="BY74" i="70"/>
  <c r="CD74" i="70"/>
  <c r="CW67" i="70"/>
  <c r="BI67" i="70"/>
  <c r="BN67" i="70"/>
  <c r="CX40" i="70"/>
  <c r="AP40" i="70"/>
  <c r="CS40" i="70"/>
  <c r="CI40" i="70"/>
  <c r="BX92" i="70"/>
  <c r="CM92" i="70"/>
  <c r="BS92" i="70"/>
  <c r="BX41" i="70"/>
  <c r="CH41" i="70"/>
  <c r="AX99" i="70"/>
  <c r="BM99" i="70"/>
  <c r="CG99" i="70"/>
  <c r="CQ99" i="70"/>
  <c r="BW99" i="70"/>
  <c r="CL99" i="70"/>
  <c r="BH99" i="70"/>
  <c r="BC99" i="70"/>
  <c r="DA99" i="70"/>
  <c r="BR99" i="70"/>
  <c r="CL92" i="70"/>
  <c r="CG92" i="70"/>
  <c r="CV92" i="70"/>
  <c r="DA92" i="70"/>
  <c r="BC92" i="70"/>
  <c r="CQ92" i="70"/>
  <c r="AN92" i="70"/>
  <c r="BH92" i="70"/>
  <c r="BR92" i="70"/>
  <c r="CB92" i="70"/>
  <c r="AX92" i="70"/>
  <c r="CI21" i="70"/>
  <c r="AZ21" i="70"/>
  <c r="BY21" i="70"/>
  <c r="CN21" i="70"/>
  <c r="CX21" i="70"/>
  <c r="DC21" i="70"/>
  <c r="BO21" i="70"/>
  <c r="BP33" i="70"/>
  <c r="AQ33" i="70"/>
  <c r="BU33" i="70"/>
  <c r="CE33" i="70"/>
  <c r="BZ33" i="70"/>
  <c r="BF33" i="70"/>
  <c r="BK33" i="70"/>
  <c r="CO33" i="70"/>
  <c r="CY33" i="70"/>
  <c r="BP16" i="70"/>
  <c r="BZ16" i="70"/>
  <c r="CT16" i="70"/>
  <c r="CJ16" i="70"/>
  <c r="BA16" i="70"/>
  <c r="BU16" i="70"/>
  <c r="DD16" i="70"/>
  <c r="DA88" i="70"/>
  <c r="BR88" i="70"/>
  <c r="BM88" i="70"/>
  <c r="CL88" i="70"/>
  <c r="AX88" i="70"/>
  <c r="BW88" i="70"/>
  <c r="CG88" i="70"/>
  <c r="CB88" i="70"/>
  <c r="CQ88" i="70"/>
  <c r="BH88" i="70"/>
  <c r="CV88" i="70"/>
  <c r="BC88" i="70"/>
  <c r="CO72" i="70"/>
  <c r="CE72" i="70"/>
  <c r="BP72" i="70"/>
  <c r="BF72" i="70"/>
  <c r="CS50" i="70"/>
  <c r="CI50" i="70"/>
  <c r="AP50" i="70"/>
  <c r="BJ50" i="70"/>
  <c r="CX50" i="70"/>
  <c r="BT50" i="70"/>
  <c r="DC50" i="70"/>
  <c r="BY50" i="70"/>
  <c r="AZ50" i="70"/>
  <c r="BE50" i="70"/>
  <c r="BX86" i="70"/>
  <c r="CW86" i="70"/>
  <c r="CB89" i="70"/>
  <c r="BR89" i="70"/>
  <c r="DA89" i="70"/>
  <c r="AN89" i="70"/>
  <c r="CD10" i="70"/>
  <c r="DC10" i="70"/>
  <c r="BT10" i="70"/>
  <c r="BO10" i="70"/>
  <c r="CN10" i="70"/>
  <c r="BE10" i="70"/>
  <c r="CS10" i="70"/>
  <c r="AP10" i="70"/>
  <c r="BY10" i="70"/>
  <c r="BJ10" i="70"/>
  <c r="CX10" i="70"/>
  <c r="CB30" i="70"/>
  <c r="BH30" i="70"/>
  <c r="AX30" i="70"/>
  <c r="CG30" i="70"/>
  <c r="BR30" i="70"/>
  <c r="CC96" i="70"/>
  <c r="CR96" i="70"/>
  <c r="CH96" i="70"/>
  <c r="BD96" i="70"/>
  <c r="AY96" i="70"/>
  <c r="CM96" i="70"/>
  <c r="BN96" i="70"/>
  <c r="CW96" i="70"/>
  <c r="BX96" i="70"/>
  <c r="BE87" i="70"/>
  <c r="CX87" i="70"/>
  <c r="CI87" i="70"/>
  <c r="BJ87" i="70"/>
  <c r="CN87" i="70"/>
  <c r="BT87" i="70"/>
  <c r="DC87" i="70"/>
  <c r="BY87" i="70"/>
  <c r="AZ87" i="70"/>
  <c r="AP87" i="70"/>
  <c r="CS87" i="70"/>
  <c r="BO87" i="70"/>
  <c r="BL29" i="76" l="1"/>
  <c r="AN29" i="76"/>
  <c r="BL33" i="76"/>
  <c r="BS33" i="76" s="1"/>
  <c r="AN33" i="76"/>
  <c r="BL27" i="76"/>
  <c r="AN27" i="76"/>
  <c r="GG45" i="70"/>
  <c r="GP83" i="70" s="1"/>
  <c r="GG43" i="70"/>
  <c r="GG14" i="70"/>
  <c r="GG85" i="70"/>
  <c r="GP91" i="70" s="1"/>
  <c r="GG107" i="70"/>
  <c r="GG69" i="70"/>
  <c r="GG35" i="70"/>
  <c r="GP81" i="70" s="1"/>
  <c r="GG20" i="70"/>
  <c r="GP78" i="70" s="1"/>
  <c r="GG62" i="70"/>
  <c r="GG8" i="70"/>
  <c r="GG50" i="70"/>
  <c r="GP84" i="70" s="1"/>
  <c r="GG88" i="70"/>
  <c r="GG27" i="70"/>
  <c r="GG90" i="70"/>
  <c r="GP92" i="70" s="1"/>
  <c r="GG74" i="70"/>
  <c r="GG81" i="70"/>
  <c r="GG67" i="70"/>
  <c r="GG42" i="70"/>
  <c r="GG15" i="70"/>
  <c r="GP77" i="70" s="1"/>
  <c r="GG39" i="70"/>
  <c r="GG98" i="70"/>
  <c r="GG66" i="70"/>
  <c r="GG95" i="70"/>
  <c r="GP93" i="70" s="1"/>
  <c r="GG57" i="70"/>
  <c r="GG111" i="70"/>
  <c r="GG55" i="70"/>
  <c r="GP85" i="70" s="1"/>
  <c r="GG32" i="70"/>
  <c r="GG16" i="70"/>
  <c r="GG60" i="70"/>
  <c r="GP86" i="70" s="1"/>
  <c r="GG13" i="70"/>
  <c r="GG17" i="70"/>
  <c r="GG49" i="70"/>
  <c r="GG97" i="70"/>
  <c r="GG29" i="70"/>
  <c r="GG115" i="70"/>
  <c r="GG44" i="70"/>
  <c r="GG87" i="70"/>
  <c r="GG18" i="70"/>
  <c r="GG28" i="70"/>
  <c r="GG7" i="70"/>
  <c r="GG68" i="70"/>
  <c r="GG99" i="70"/>
  <c r="GG40" i="70"/>
  <c r="GP82" i="70" s="1"/>
  <c r="GG89" i="70"/>
  <c r="GG51" i="70"/>
  <c r="GG76" i="70"/>
  <c r="GG11" i="70"/>
  <c r="GG73" i="70"/>
  <c r="GG58" i="70"/>
  <c r="GG22" i="70"/>
  <c r="GG47" i="70"/>
  <c r="GG64" i="70"/>
  <c r="GG105" i="70"/>
  <c r="GG96" i="70"/>
  <c r="GG53" i="70"/>
  <c r="GG21" i="70"/>
  <c r="GG110" i="70"/>
  <c r="GG23" i="70"/>
  <c r="GG106" i="70"/>
  <c r="GG86" i="70"/>
  <c r="GG108" i="70"/>
  <c r="GG10" i="70"/>
  <c r="GG77" i="70"/>
  <c r="GG72" i="70"/>
  <c r="GG80" i="70"/>
  <c r="GP90" i="70" s="1"/>
  <c r="GG24" i="70"/>
  <c r="GG112" i="70"/>
  <c r="GG38" i="70"/>
  <c r="GG93" i="70"/>
  <c r="GG41" i="70"/>
  <c r="GG92" i="70"/>
  <c r="GG36" i="70"/>
  <c r="GG33" i="70"/>
  <c r="GG71" i="70"/>
  <c r="GG104" i="70"/>
  <c r="GG82" i="70"/>
  <c r="GG102" i="70"/>
  <c r="GG34" i="70"/>
  <c r="GG54" i="70"/>
  <c r="GG101" i="70"/>
  <c r="GG83" i="70"/>
  <c r="GG59" i="70"/>
  <c r="GG12" i="70"/>
  <c r="GG30" i="70"/>
  <c r="GP80" i="70" s="1"/>
  <c r="GG91" i="70"/>
  <c r="GG52" i="70"/>
  <c r="GG94" i="70"/>
  <c r="GG109" i="70"/>
  <c r="GG31" i="70"/>
  <c r="GG65" i="70"/>
  <c r="GP87" i="70" s="1"/>
  <c r="GG19" i="70"/>
  <c r="GG46" i="70"/>
  <c r="GG9" i="70"/>
  <c r="GG100" i="70"/>
  <c r="GG6" i="70"/>
  <c r="GG37" i="70"/>
  <c r="GG114" i="70"/>
  <c r="GG79" i="70"/>
  <c r="GG25" i="70"/>
  <c r="GP79" i="70" s="1"/>
  <c r="GG75" i="70"/>
  <c r="GP89" i="70" s="1"/>
  <c r="GG26" i="70"/>
  <c r="GG84" i="70"/>
  <c r="GG78" i="70"/>
  <c r="GG61" i="70"/>
  <c r="GG103" i="70"/>
  <c r="GG70" i="70"/>
  <c r="GP88" i="70" s="1"/>
  <c r="GG63" i="70"/>
  <c r="GG48" i="70"/>
  <c r="GG113" i="70"/>
  <c r="GG56" i="70"/>
  <c r="BP26" i="76"/>
  <c r="BM24" i="76"/>
  <c r="BM31" i="76"/>
  <c r="EF45" i="70"/>
  <c r="EZ80" i="70" s="1"/>
  <c r="EF12" i="70"/>
  <c r="EF9" i="70"/>
  <c r="EF27" i="70"/>
  <c r="EF83" i="70"/>
  <c r="EF61" i="70"/>
  <c r="EF97" i="70"/>
  <c r="EF76" i="70"/>
  <c r="EF56" i="70"/>
  <c r="EF70" i="70"/>
  <c r="EF96" i="70"/>
  <c r="EF40" i="70"/>
  <c r="EF100" i="70"/>
  <c r="EF65" i="70"/>
  <c r="EZ82" i="70" s="1"/>
  <c r="EF14" i="70"/>
  <c r="EF17" i="70"/>
  <c r="EF20" i="70"/>
  <c r="EF74" i="70"/>
  <c r="EF39" i="70"/>
  <c r="EF81" i="70"/>
  <c r="EF98" i="70"/>
  <c r="EF34" i="70"/>
  <c r="EF46" i="70"/>
  <c r="EF36" i="70"/>
  <c r="EF32" i="70"/>
  <c r="EF35" i="70"/>
  <c r="EZ79" i="70" s="1"/>
  <c r="EF8" i="70"/>
  <c r="EF11" i="70"/>
  <c r="EF48" i="70"/>
  <c r="EF80" i="70"/>
  <c r="EF102" i="70"/>
  <c r="EF41" i="70"/>
  <c r="EF58" i="70"/>
  <c r="EF21" i="70"/>
  <c r="EF82" i="70"/>
  <c r="EF78" i="70"/>
  <c r="EF52" i="70"/>
  <c r="EF55" i="70"/>
  <c r="EZ81" i="70" s="1"/>
  <c r="EF10" i="70"/>
  <c r="EF24" i="70"/>
  <c r="EF89" i="70"/>
  <c r="EF29" i="70"/>
  <c r="EF72" i="70"/>
  <c r="EF63" i="70"/>
  <c r="EF42" i="70"/>
  <c r="EF92" i="70"/>
  <c r="EF30" i="70"/>
  <c r="EF88" i="70"/>
  <c r="EF91" i="70"/>
  <c r="EF15" i="70"/>
  <c r="EZ77" i="70" s="1"/>
  <c r="EF95" i="70"/>
  <c r="EZ85" i="70" s="1"/>
  <c r="EF13" i="70"/>
  <c r="EF23" i="70"/>
  <c r="EF64" i="70"/>
  <c r="EF31" i="70"/>
  <c r="EF67" i="70"/>
  <c r="EF50" i="70"/>
  <c r="EF47" i="70"/>
  <c r="EF54" i="70"/>
  <c r="EF62" i="70"/>
  <c r="EF99" i="70"/>
  <c r="EF49" i="70"/>
  <c r="EF25" i="70"/>
  <c r="EZ78" i="70" s="1"/>
  <c r="EF75" i="70"/>
  <c r="EZ83" i="70" s="1"/>
  <c r="EF18" i="70"/>
  <c r="EF26" i="70"/>
  <c r="EF101" i="70"/>
  <c r="EF87" i="70"/>
  <c r="EF103" i="70"/>
  <c r="EF86" i="70"/>
  <c r="EF71" i="70"/>
  <c r="EF93" i="70"/>
  <c r="EF43" i="70"/>
  <c r="EF94" i="70"/>
  <c r="EF77" i="70"/>
  <c r="EF105" i="70"/>
  <c r="EZ86" i="70" s="1"/>
  <c r="EF7" i="70"/>
  <c r="EF6" i="70"/>
  <c r="EF22" i="70"/>
  <c r="EF38" i="70"/>
  <c r="EF90" i="70"/>
  <c r="EF28" i="70"/>
  <c r="EF44" i="70"/>
  <c r="EF57" i="70"/>
  <c r="EF69" i="70"/>
  <c r="EF37" i="70"/>
  <c r="EF68" i="70"/>
  <c r="EF53" i="70"/>
  <c r="EF16" i="70"/>
  <c r="EF73" i="70"/>
  <c r="EF84" i="70"/>
  <c r="EF33" i="70"/>
  <c r="EF60" i="70"/>
  <c r="EF59" i="70"/>
  <c r="EF104" i="70"/>
  <c r="EF51" i="70"/>
  <c r="EF85" i="70"/>
  <c r="EZ84" i="70" s="1"/>
  <c r="EF79" i="70"/>
  <c r="EF19" i="70"/>
  <c r="EF66" i="70"/>
  <c r="CC31" i="76"/>
  <c r="CC27" i="76"/>
  <c r="BN29" i="76"/>
  <c r="CL24" i="76"/>
  <c r="BL31" i="76"/>
  <c r="DE31" i="76" s="1"/>
  <c r="AN31" i="76"/>
  <c r="BM28" i="76"/>
  <c r="CC23" i="76"/>
  <c r="BN32" i="76"/>
  <c r="BM29" i="76"/>
  <c r="BO27" i="76"/>
  <c r="BN24" i="76"/>
  <c r="CL29" i="76"/>
  <c r="CC26" i="76"/>
  <c r="AY30" i="76"/>
  <c r="BN31" i="76"/>
  <c r="BP32" i="76"/>
  <c r="AY25" i="76"/>
  <c r="AY23" i="76"/>
  <c r="BO30" i="76"/>
  <c r="BM30" i="76"/>
  <c r="BM27" i="76"/>
  <c r="BN22" i="76"/>
  <c r="BN25" i="76"/>
  <c r="BL26" i="76"/>
  <c r="AN26" i="76"/>
  <c r="DV7" i="70"/>
  <c r="GU55" i="70"/>
  <c r="GU107" i="70"/>
  <c r="GU84" i="70"/>
  <c r="DV72" i="70"/>
  <c r="DV23" i="70"/>
  <c r="DV25" i="70"/>
  <c r="DV60" i="70"/>
  <c r="DV77" i="70"/>
  <c r="DV34" i="70"/>
  <c r="DV10" i="70"/>
  <c r="GU89" i="70"/>
  <c r="DV62" i="70"/>
  <c r="DV44" i="70"/>
  <c r="DV35" i="70"/>
  <c r="GU64" i="70"/>
  <c r="DV78" i="70"/>
  <c r="DV105" i="70"/>
  <c r="DV19" i="70"/>
  <c r="GU40" i="70"/>
  <c r="DV61" i="70"/>
  <c r="GU73" i="70"/>
  <c r="GU95" i="70"/>
  <c r="GU68" i="70"/>
  <c r="DV21" i="70"/>
  <c r="DV75" i="70"/>
  <c r="GU70" i="70"/>
  <c r="GU44" i="70"/>
  <c r="GU30" i="70"/>
  <c r="GU63" i="70"/>
  <c r="GU83" i="70"/>
  <c r="GU76" i="70"/>
  <c r="DV12" i="70"/>
  <c r="DV36" i="70"/>
  <c r="GU77" i="70"/>
  <c r="GU81" i="70"/>
  <c r="DV9" i="70"/>
  <c r="DV50" i="70"/>
  <c r="DV99" i="70"/>
  <c r="DV82" i="70"/>
  <c r="DV26" i="70"/>
  <c r="GU48" i="70"/>
  <c r="GU104" i="70"/>
  <c r="GU115" i="70"/>
  <c r="GU65" i="70"/>
  <c r="GU33" i="70"/>
  <c r="GU32" i="70"/>
  <c r="GU111" i="70"/>
  <c r="DV104" i="70"/>
  <c r="DV101" i="70"/>
  <c r="DV91" i="70"/>
  <c r="GU22" i="70"/>
  <c r="GU113" i="70"/>
  <c r="GU16" i="70"/>
  <c r="DV45" i="70"/>
  <c r="DV76" i="70"/>
  <c r="GU86" i="70"/>
  <c r="GU79" i="70"/>
  <c r="DV51" i="70"/>
  <c r="DV37" i="70"/>
  <c r="GU69" i="70"/>
  <c r="GU103" i="70"/>
  <c r="DV16" i="70"/>
  <c r="GU54" i="70"/>
  <c r="GU62" i="70"/>
  <c r="DV71" i="70"/>
  <c r="GU12" i="70"/>
  <c r="DV43" i="70"/>
  <c r="GU102" i="70"/>
  <c r="GU97" i="70"/>
  <c r="DV18" i="70"/>
  <c r="GU10" i="70"/>
  <c r="GU53" i="70"/>
  <c r="GU58" i="70"/>
  <c r="GU90" i="70"/>
  <c r="DV85" i="70"/>
  <c r="GU17" i="70"/>
  <c r="DV58" i="70"/>
  <c r="GU61" i="70"/>
  <c r="GU18" i="70"/>
  <c r="DV53" i="70"/>
  <c r="GU100" i="70"/>
  <c r="GU92" i="70"/>
  <c r="DV11" i="70"/>
  <c r="GU46" i="70"/>
  <c r="GU41" i="70"/>
  <c r="DV103" i="70"/>
  <c r="GU67" i="70"/>
  <c r="GU39" i="70"/>
  <c r="GU19" i="70"/>
  <c r="DV69" i="70"/>
  <c r="DV88" i="70"/>
  <c r="DV20" i="70"/>
  <c r="GU45" i="70"/>
  <c r="GU71" i="70"/>
  <c r="GU106" i="70"/>
  <c r="GU20" i="70"/>
  <c r="GU34" i="70"/>
  <c r="GU114" i="70"/>
  <c r="DV65" i="70"/>
  <c r="DV80" i="70"/>
  <c r="DV92" i="70"/>
  <c r="DV14" i="70"/>
  <c r="DV97" i="70"/>
  <c r="DV38" i="70"/>
  <c r="GU7" i="70"/>
  <c r="DV27" i="70"/>
  <c r="DV96" i="70"/>
  <c r="DV70" i="70"/>
  <c r="DV29" i="70"/>
  <c r="DV46" i="70"/>
  <c r="DV84" i="70"/>
  <c r="DV100" i="70"/>
  <c r="GU91" i="70"/>
  <c r="GU36" i="70"/>
  <c r="DV39" i="70"/>
  <c r="DV56" i="70"/>
  <c r="GU96" i="70"/>
  <c r="DV40" i="70"/>
  <c r="DV6" i="70"/>
  <c r="DV83" i="70"/>
  <c r="GU80" i="70"/>
  <c r="DV52" i="70"/>
  <c r="GU31" i="70"/>
  <c r="DV90" i="70"/>
  <c r="DV73" i="70"/>
  <c r="DV81" i="70"/>
  <c r="GU6" i="70"/>
  <c r="DV55" i="70"/>
  <c r="GU93" i="70"/>
  <c r="GU52" i="70"/>
  <c r="GU26" i="70"/>
  <c r="GU25" i="70"/>
  <c r="DV95" i="70"/>
  <c r="DV87" i="70"/>
  <c r="GU35" i="70"/>
  <c r="GU49" i="70"/>
  <c r="DV59" i="70"/>
  <c r="DV74" i="70"/>
  <c r="GU82" i="70"/>
  <c r="GU50" i="70"/>
  <c r="GU14" i="70"/>
  <c r="GU109" i="70"/>
  <c r="DV68" i="70"/>
  <c r="GU9" i="70"/>
  <c r="GU27" i="70"/>
  <c r="GU57" i="70"/>
  <c r="DV93" i="70"/>
  <c r="DV30" i="70"/>
  <c r="DV8" i="70"/>
  <c r="DV66" i="70"/>
  <c r="GU75" i="70"/>
  <c r="GU38" i="70"/>
  <c r="GU15" i="70"/>
  <c r="GU101" i="70"/>
  <c r="DV41" i="70"/>
  <c r="DV67" i="70"/>
  <c r="DV24" i="70"/>
  <c r="DV15" i="70"/>
  <c r="GU112" i="70"/>
  <c r="GU56" i="70"/>
  <c r="GU29" i="70"/>
  <c r="DV13" i="70"/>
  <c r="GU87" i="70"/>
  <c r="GU60" i="70"/>
  <c r="DV47" i="70"/>
  <c r="DV22" i="70"/>
  <c r="DV79" i="70"/>
  <c r="GU98" i="70"/>
  <c r="DV94" i="70"/>
  <c r="GU28" i="70"/>
  <c r="GU13" i="70"/>
  <c r="GU94" i="70"/>
  <c r="GU108" i="70"/>
  <c r="DV48" i="70"/>
  <c r="GU11" i="70"/>
  <c r="DV57" i="70"/>
  <c r="GU110" i="70"/>
  <c r="GU8" i="70"/>
  <c r="DV33" i="70"/>
  <c r="GU105" i="70"/>
  <c r="GU51" i="70"/>
  <c r="GU78" i="70"/>
  <c r="DV32" i="70"/>
  <c r="DV102" i="70"/>
  <c r="DV63" i="70"/>
  <c r="GU88" i="70"/>
  <c r="GU24" i="70"/>
  <c r="GU47" i="70"/>
  <c r="GU74" i="70"/>
  <c r="GU37" i="70"/>
  <c r="DV31" i="70"/>
  <c r="DV28" i="70"/>
  <c r="DV42" i="70"/>
  <c r="DV17" i="70"/>
  <c r="GU59" i="70"/>
  <c r="DV64" i="70"/>
  <c r="GU21" i="70"/>
  <c r="GU85" i="70"/>
  <c r="DV98" i="70"/>
  <c r="GU99" i="70"/>
  <c r="DV49" i="70"/>
  <c r="DV89" i="70"/>
  <c r="GU72" i="70"/>
  <c r="GU66" i="70"/>
  <c r="GU42" i="70"/>
  <c r="DV86" i="70"/>
  <c r="GU23" i="70"/>
  <c r="GU43" i="70"/>
  <c r="DV54" i="70"/>
  <c r="FX44" i="70"/>
  <c r="FX79" i="70"/>
  <c r="FX52" i="70"/>
  <c r="FX64" i="70"/>
  <c r="FX89" i="70"/>
  <c r="FX19" i="70"/>
  <c r="FX94" i="70"/>
  <c r="FX26" i="70"/>
  <c r="FX57" i="70"/>
  <c r="FX30" i="70"/>
  <c r="GN103" i="70" s="1"/>
  <c r="FX99" i="70"/>
  <c r="FX70" i="70"/>
  <c r="GN111" i="70" s="1"/>
  <c r="FX80" i="70"/>
  <c r="GN113" i="70" s="1"/>
  <c r="FX103" i="70"/>
  <c r="FX24" i="70"/>
  <c r="FX76" i="70"/>
  <c r="FX43" i="70"/>
  <c r="FX71" i="70"/>
  <c r="FX115" i="70"/>
  <c r="FX25" i="70"/>
  <c r="GN102" i="70" s="1"/>
  <c r="FX86" i="70"/>
  <c r="FX13" i="70"/>
  <c r="FX65" i="70"/>
  <c r="GN110" i="70" s="1"/>
  <c r="FX34" i="70"/>
  <c r="FX114" i="70"/>
  <c r="FX27" i="70"/>
  <c r="FX109" i="70"/>
  <c r="FX53" i="70"/>
  <c r="FX35" i="70"/>
  <c r="GN104" i="70" s="1"/>
  <c r="FX69" i="70"/>
  <c r="FX50" i="70"/>
  <c r="GN107" i="70" s="1"/>
  <c r="FX83" i="70"/>
  <c r="FX59" i="70"/>
  <c r="FX23" i="70"/>
  <c r="FX102" i="70"/>
  <c r="FX41" i="70"/>
  <c r="FX98" i="70"/>
  <c r="FX37" i="70"/>
  <c r="FX66" i="70"/>
  <c r="FX111" i="70"/>
  <c r="FX28" i="70"/>
  <c r="FX8" i="70"/>
  <c r="FX6" i="70"/>
  <c r="FX58" i="70"/>
  <c r="FX31" i="70"/>
  <c r="FX97" i="70"/>
  <c r="FX12" i="70"/>
  <c r="FX73" i="70"/>
  <c r="FX82" i="70"/>
  <c r="FX42" i="70"/>
  <c r="FX81" i="70"/>
  <c r="FX9" i="70"/>
  <c r="FX100" i="70"/>
  <c r="FX91" i="70"/>
  <c r="FX55" i="70"/>
  <c r="GN108" i="70" s="1"/>
  <c r="FX22" i="70"/>
  <c r="FX88" i="70"/>
  <c r="FX39" i="70"/>
  <c r="FX87" i="70"/>
  <c r="FX17" i="70"/>
  <c r="FX92" i="70"/>
  <c r="FX67" i="70"/>
  <c r="FX47" i="70"/>
  <c r="FX77" i="70"/>
  <c r="FX15" i="70"/>
  <c r="GN100" i="70" s="1"/>
  <c r="FX96" i="70"/>
  <c r="FX54" i="70"/>
  <c r="FX40" i="70"/>
  <c r="GN105" i="70" s="1"/>
  <c r="FX14" i="70"/>
  <c r="FX112" i="70"/>
  <c r="FX84" i="70"/>
  <c r="FX29" i="70"/>
  <c r="FX75" i="70"/>
  <c r="GN112" i="70" s="1"/>
  <c r="FX21" i="70"/>
  <c r="FX61" i="70"/>
  <c r="FX48" i="70"/>
  <c r="FX85" i="70"/>
  <c r="GN114" i="70" s="1"/>
  <c r="FX62" i="70"/>
  <c r="FX32" i="70"/>
  <c r="FX56" i="70"/>
  <c r="FX110" i="70"/>
  <c r="FX20" i="70"/>
  <c r="GN101" i="70" s="1"/>
  <c r="FX33" i="70"/>
  <c r="FX105" i="70"/>
  <c r="FX7" i="70"/>
  <c r="FX36" i="70"/>
  <c r="FX107" i="70"/>
  <c r="FX45" i="70"/>
  <c r="GN106" i="70" s="1"/>
  <c r="FX95" i="70"/>
  <c r="GN116" i="70" s="1"/>
  <c r="FX46" i="70"/>
  <c r="FX113" i="70"/>
  <c r="FX49" i="70"/>
  <c r="FX68" i="70"/>
  <c r="FX78" i="70"/>
  <c r="FX38" i="70"/>
  <c r="FX108" i="70"/>
  <c r="FX18" i="70"/>
  <c r="FX106" i="70"/>
  <c r="FX60" i="70"/>
  <c r="GN109" i="70" s="1"/>
  <c r="FX63" i="70"/>
  <c r="FX10" i="70"/>
  <c r="FX101" i="70"/>
  <c r="FX74" i="70"/>
  <c r="FX51" i="70"/>
  <c r="FX104" i="70"/>
  <c r="FX90" i="70"/>
  <c r="GN115" i="70" s="1"/>
  <c r="FX93" i="70"/>
  <c r="FX16" i="70"/>
  <c r="FX11" i="70"/>
  <c r="FX72" i="70"/>
  <c r="GV27" i="70"/>
  <c r="GV17" i="70"/>
  <c r="DW9" i="70"/>
  <c r="GV22" i="70"/>
  <c r="GV35" i="70"/>
  <c r="GV97" i="70"/>
  <c r="GV95" i="70"/>
  <c r="DW69" i="70"/>
  <c r="DW99" i="70"/>
  <c r="GV38" i="70"/>
  <c r="GV100" i="70"/>
  <c r="GV32" i="70"/>
  <c r="GV74" i="70"/>
  <c r="GV59" i="70"/>
  <c r="GV101" i="70"/>
  <c r="DW33" i="70"/>
  <c r="DW86" i="70"/>
  <c r="DW100" i="70"/>
  <c r="GV108" i="70"/>
  <c r="DW91" i="70"/>
  <c r="GV115" i="70"/>
  <c r="DW48" i="70"/>
  <c r="DW101" i="70"/>
  <c r="DW45" i="70"/>
  <c r="DW46" i="70"/>
  <c r="GV78" i="70"/>
  <c r="GV16" i="70"/>
  <c r="DW25" i="70"/>
  <c r="GV14" i="70"/>
  <c r="DW21" i="70"/>
  <c r="DW89" i="70"/>
  <c r="DW94" i="70"/>
  <c r="DW61" i="70"/>
  <c r="DW15" i="70"/>
  <c r="GV96" i="70"/>
  <c r="GV91" i="70"/>
  <c r="DW97" i="70"/>
  <c r="DW30" i="70"/>
  <c r="DW65" i="70"/>
  <c r="DW79" i="70"/>
  <c r="GV83" i="70"/>
  <c r="GV93" i="70"/>
  <c r="DW66" i="70"/>
  <c r="DW105" i="70"/>
  <c r="DW56" i="70"/>
  <c r="DW82" i="70"/>
  <c r="DW51" i="70"/>
  <c r="GV99" i="70"/>
  <c r="DW60" i="70"/>
  <c r="GV67" i="70"/>
  <c r="DW68" i="70"/>
  <c r="DW58" i="70"/>
  <c r="DW17" i="70"/>
  <c r="GV25" i="70"/>
  <c r="GV8" i="70"/>
  <c r="DW10" i="70"/>
  <c r="DW47" i="70"/>
  <c r="GV58" i="70"/>
  <c r="GV76" i="70"/>
  <c r="GV24" i="70"/>
  <c r="GV49" i="70"/>
  <c r="GV84" i="70"/>
  <c r="GV110" i="70"/>
  <c r="DW34" i="70"/>
  <c r="GV113" i="70"/>
  <c r="DW71" i="70"/>
  <c r="DW62" i="70"/>
  <c r="DW38" i="70"/>
  <c r="GV51" i="70"/>
  <c r="DW42" i="70"/>
  <c r="DW16" i="70"/>
  <c r="GV102" i="70"/>
  <c r="GV65" i="70"/>
  <c r="GV60" i="70"/>
  <c r="DW40" i="70"/>
  <c r="GV23" i="70"/>
  <c r="DW90" i="70"/>
  <c r="GV53" i="70"/>
  <c r="GV26" i="70"/>
  <c r="GV18" i="70"/>
  <c r="GV15" i="70"/>
  <c r="DW18" i="70"/>
  <c r="GV75" i="70"/>
  <c r="DW78" i="70"/>
  <c r="DW52" i="70"/>
  <c r="DW35" i="70"/>
  <c r="GV109" i="70"/>
  <c r="GV47" i="70"/>
  <c r="GV87" i="70"/>
  <c r="GV42" i="70"/>
  <c r="GV44" i="70"/>
  <c r="GV54" i="70"/>
  <c r="GV66" i="70"/>
  <c r="DW54" i="70"/>
  <c r="GV56" i="70"/>
  <c r="GV70" i="70"/>
  <c r="DW12" i="70"/>
  <c r="DW88" i="70"/>
  <c r="GV106" i="70"/>
  <c r="GV43" i="70"/>
  <c r="DW92" i="70"/>
  <c r="DW50" i="70"/>
  <c r="DW98" i="70"/>
  <c r="DW77" i="70"/>
  <c r="GV6" i="70"/>
  <c r="GV20" i="70"/>
  <c r="GV10" i="70"/>
  <c r="GV13" i="70"/>
  <c r="DW83" i="70"/>
  <c r="GV46" i="70"/>
  <c r="DW95" i="70"/>
  <c r="DW29" i="70"/>
  <c r="DW55" i="70"/>
  <c r="GV81" i="70"/>
  <c r="GV61" i="70"/>
  <c r="DW104" i="70"/>
  <c r="DW76" i="70"/>
  <c r="DW37" i="70"/>
  <c r="DW7" i="70"/>
  <c r="DW93" i="70"/>
  <c r="GV77" i="70"/>
  <c r="GV86" i="70"/>
  <c r="DW27" i="70"/>
  <c r="GV114" i="70"/>
  <c r="DW41" i="70"/>
  <c r="GV98" i="70"/>
  <c r="GV71" i="70"/>
  <c r="GV48" i="70"/>
  <c r="GV89" i="70"/>
  <c r="GV29" i="70"/>
  <c r="GV12" i="70"/>
  <c r="DW19" i="70"/>
  <c r="DW28" i="70"/>
  <c r="GV9" i="70"/>
  <c r="DW6" i="70"/>
  <c r="DW49" i="70"/>
  <c r="GV40" i="70"/>
  <c r="DW80" i="70"/>
  <c r="GV57" i="70"/>
  <c r="GV88" i="70"/>
  <c r="DW103" i="70"/>
  <c r="GV7" i="70"/>
  <c r="GV73" i="70"/>
  <c r="GV72" i="70"/>
  <c r="GV94" i="70"/>
  <c r="DW36" i="70"/>
  <c r="GV39" i="70"/>
  <c r="GV62" i="70"/>
  <c r="DW67" i="70"/>
  <c r="DW32" i="70"/>
  <c r="DW96" i="70"/>
  <c r="GV79" i="70"/>
  <c r="GV68" i="70"/>
  <c r="DW43" i="70"/>
  <c r="DW53" i="70"/>
  <c r="GV107" i="70"/>
  <c r="GV104" i="70"/>
  <c r="DW20" i="70"/>
  <c r="DW26" i="70"/>
  <c r="DW13" i="70"/>
  <c r="DW24" i="70"/>
  <c r="GV34" i="70"/>
  <c r="DW70" i="70"/>
  <c r="DW81" i="70"/>
  <c r="DW85" i="70"/>
  <c r="DW39" i="70"/>
  <c r="DW84" i="70"/>
  <c r="GV82" i="70"/>
  <c r="GV11" i="70"/>
  <c r="GV55" i="70"/>
  <c r="GV50" i="70"/>
  <c r="DW59" i="70"/>
  <c r="GV36" i="70"/>
  <c r="DW102" i="70"/>
  <c r="GV105" i="70"/>
  <c r="GV112" i="70"/>
  <c r="GV31" i="70"/>
  <c r="GV103" i="70"/>
  <c r="DW73" i="70"/>
  <c r="GV80" i="70"/>
  <c r="GV90" i="70"/>
  <c r="GV19" i="70"/>
  <c r="GV63" i="70"/>
  <c r="DW14" i="70"/>
  <c r="DW64" i="70"/>
  <c r="GV30" i="70"/>
  <c r="DW22" i="70"/>
  <c r="GV85" i="70"/>
  <c r="DW63" i="70"/>
  <c r="GV52" i="70"/>
  <c r="DW72" i="70"/>
  <c r="GV45" i="70"/>
  <c r="GV111" i="70"/>
  <c r="GV64" i="70"/>
  <c r="GV37" i="70"/>
  <c r="DW75" i="70"/>
  <c r="DW23" i="70"/>
  <c r="DW11" i="70"/>
  <c r="GV28" i="70"/>
  <c r="GV33" i="70"/>
  <c r="DW44" i="70"/>
  <c r="DW74" i="70"/>
  <c r="GV92" i="70"/>
  <c r="DW8" i="70"/>
  <c r="DW57" i="70"/>
  <c r="DW87" i="70"/>
  <c r="DW31" i="70"/>
  <c r="GV21" i="70"/>
  <c r="GV69" i="70"/>
  <c r="GV41" i="70"/>
  <c r="FP13" i="70"/>
  <c r="FP28" i="70"/>
  <c r="FP109" i="70"/>
  <c r="FP30" i="70"/>
  <c r="GM34" i="70" s="1"/>
  <c r="FP107" i="70"/>
  <c r="FP32" i="70"/>
  <c r="FP88" i="70"/>
  <c r="FP25" i="70"/>
  <c r="GM33" i="70" s="1"/>
  <c r="FP61" i="70"/>
  <c r="FP35" i="70"/>
  <c r="GM35" i="70" s="1"/>
  <c r="FP77" i="70"/>
  <c r="FP95" i="70"/>
  <c r="GM47" i="70" s="1"/>
  <c r="FP90" i="70"/>
  <c r="GM46" i="70" s="1"/>
  <c r="FP34" i="70"/>
  <c r="FP10" i="70"/>
  <c r="FP18" i="70"/>
  <c r="FP31" i="70"/>
  <c r="FP57" i="70"/>
  <c r="FP29" i="70"/>
  <c r="FP99" i="70"/>
  <c r="FP36" i="70"/>
  <c r="FP81" i="70"/>
  <c r="FP33" i="70"/>
  <c r="FP91" i="70"/>
  <c r="FP63" i="70"/>
  <c r="FP94" i="70"/>
  <c r="FP111" i="70"/>
  <c r="FP87" i="70"/>
  <c r="FP17" i="70"/>
  <c r="FP55" i="70"/>
  <c r="GM39" i="70" s="1"/>
  <c r="FP6" i="70"/>
  <c r="FP19" i="70"/>
  <c r="FP69" i="70"/>
  <c r="FP72" i="70"/>
  <c r="FP97" i="70"/>
  <c r="FP40" i="70"/>
  <c r="GM36" i="70" s="1"/>
  <c r="FP26" i="70"/>
  <c r="FP84" i="70"/>
  <c r="FP27" i="70"/>
  <c r="FP114" i="70"/>
  <c r="FP102" i="70"/>
  <c r="FP92" i="70"/>
  <c r="FP59" i="70"/>
  <c r="FP64" i="70"/>
  <c r="FP7" i="70"/>
  <c r="FP115" i="70"/>
  <c r="FP9" i="70"/>
  <c r="FP21" i="70"/>
  <c r="FP93" i="70"/>
  <c r="FP41" i="70"/>
  <c r="FP67" i="70"/>
  <c r="FP113" i="70"/>
  <c r="FP38" i="70"/>
  <c r="FP78" i="70"/>
  <c r="FP48" i="70"/>
  <c r="FP82" i="70"/>
  <c r="FP76" i="70"/>
  <c r="FP71" i="70"/>
  <c r="FP44" i="70"/>
  <c r="FP80" i="70"/>
  <c r="GM44" i="70" s="1"/>
  <c r="FP42" i="70"/>
  <c r="FP101" i="70"/>
  <c r="FP11" i="70"/>
  <c r="FP15" i="70"/>
  <c r="GM31" i="70" s="1"/>
  <c r="FP50" i="70"/>
  <c r="GM38" i="70" s="1"/>
  <c r="FP108" i="70"/>
  <c r="FP51" i="70"/>
  <c r="FP75" i="70"/>
  <c r="GM43" i="70" s="1"/>
  <c r="FP83" i="70"/>
  <c r="FP74" i="70"/>
  <c r="FP49" i="70"/>
  <c r="FP43" i="70"/>
  <c r="FP52" i="70"/>
  <c r="FP112" i="70"/>
  <c r="FP70" i="70"/>
  <c r="GM42" i="70" s="1"/>
  <c r="FP89" i="70"/>
  <c r="FP16" i="70"/>
  <c r="FP62" i="70"/>
  <c r="FP14" i="70"/>
  <c r="FP12" i="70"/>
  <c r="FP79" i="70"/>
  <c r="FP110" i="70"/>
  <c r="FP68" i="70"/>
  <c r="FP56" i="70"/>
  <c r="FP106" i="70"/>
  <c r="FP98" i="70"/>
  <c r="FP39" i="70"/>
  <c r="FP47" i="70"/>
  <c r="FP23" i="70"/>
  <c r="FP66" i="70"/>
  <c r="FP96" i="70"/>
  <c r="FP24" i="70"/>
  <c r="FP73" i="70"/>
  <c r="FP20" i="70"/>
  <c r="GM32" i="70" s="1"/>
  <c r="FP22" i="70"/>
  <c r="FP100" i="70"/>
  <c r="FP105" i="70"/>
  <c r="FP53" i="70"/>
  <c r="FP86" i="70"/>
  <c r="FP60" i="70"/>
  <c r="GM40" i="70" s="1"/>
  <c r="FP65" i="70"/>
  <c r="GM41" i="70" s="1"/>
  <c r="FP85" i="70"/>
  <c r="GM45" i="70" s="1"/>
  <c r="FP103" i="70"/>
  <c r="FP46" i="70"/>
  <c r="FP45" i="70"/>
  <c r="GM37" i="70" s="1"/>
  <c r="FP58" i="70"/>
  <c r="FP104" i="70"/>
  <c r="FP8" i="70"/>
  <c r="FP37" i="70"/>
  <c r="FP54" i="70"/>
  <c r="BN23" i="76"/>
  <c r="AY28" i="76"/>
  <c r="BO33" i="76"/>
  <c r="BO28" i="76"/>
  <c r="BM22" i="76"/>
  <c r="CL20" i="76"/>
  <c r="CC25" i="76"/>
  <c r="AY32" i="76"/>
  <c r="AY29" i="76"/>
  <c r="BP31" i="76"/>
  <c r="AY22" i="76"/>
  <c r="AN30" i="76"/>
  <c r="BL30" i="76"/>
  <c r="DE30" i="76" s="1"/>
  <c r="BL28" i="76"/>
  <c r="AN28" i="76"/>
  <c r="BP24" i="76"/>
  <c r="AN22" i="76"/>
  <c r="BL22" i="76"/>
  <c r="BT22" i="76" s="1"/>
  <c r="BM23" i="76"/>
  <c r="BO24" i="76"/>
  <c r="FW7" i="70"/>
  <c r="FW44" i="70"/>
  <c r="FW50" i="70"/>
  <c r="GN84" i="70" s="1"/>
  <c r="FW115" i="70"/>
  <c r="FW90" i="70"/>
  <c r="GN92" i="70" s="1"/>
  <c r="FW27" i="70"/>
  <c r="FW88" i="70"/>
  <c r="FW71" i="70"/>
  <c r="FW16" i="70"/>
  <c r="FW74" i="70"/>
  <c r="FW55" i="70"/>
  <c r="GN85" i="70" s="1"/>
  <c r="FW12" i="70"/>
  <c r="FW85" i="70"/>
  <c r="GN91" i="70" s="1"/>
  <c r="FW34" i="70"/>
  <c r="FW69" i="70"/>
  <c r="FW107" i="70"/>
  <c r="FW37" i="70"/>
  <c r="FW57" i="70"/>
  <c r="FW97" i="70"/>
  <c r="FW14" i="70"/>
  <c r="FW102" i="70"/>
  <c r="FW93" i="70"/>
  <c r="FW65" i="70"/>
  <c r="GN87" i="70" s="1"/>
  <c r="FW24" i="70"/>
  <c r="FW76" i="70"/>
  <c r="FW40" i="70"/>
  <c r="GN82" i="70" s="1"/>
  <c r="FW75" i="70"/>
  <c r="GN89" i="70" s="1"/>
  <c r="FW39" i="70"/>
  <c r="FW59" i="70"/>
  <c r="FW48" i="70"/>
  <c r="FW89" i="70"/>
  <c r="FW52" i="70"/>
  <c r="FW17" i="70"/>
  <c r="FW105" i="70"/>
  <c r="FW63" i="70"/>
  <c r="FW21" i="70"/>
  <c r="FW79" i="70"/>
  <c r="FW67" i="70"/>
  <c r="FW10" i="70"/>
  <c r="FW87" i="70"/>
  <c r="FW83" i="70"/>
  <c r="FW106" i="70"/>
  <c r="FW73" i="70"/>
  <c r="FW35" i="70"/>
  <c r="GN81" i="70" s="1"/>
  <c r="FW51" i="70"/>
  <c r="FW98" i="70"/>
  <c r="FW96" i="70"/>
  <c r="FW11" i="70"/>
  <c r="FW112" i="70"/>
  <c r="FW56" i="70"/>
  <c r="FW9" i="70"/>
  <c r="FW86" i="70"/>
  <c r="FW53" i="70"/>
  <c r="FW72" i="70"/>
  <c r="FW32" i="70"/>
  <c r="FW108" i="70"/>
  <c r="FW42" i="70"/>
  <c r="FW33" i="70"/>
  <c r="FW109" i="70"/>
  <c r="FW101" i="70"/>
  <c r="FW22" i="70"/>
  <c r="FW110" i="70"/>
  <c r="FW64" i="70"/>
  <c r="FW28" i="70"/>
  <c r="FW111" i="70"/>
  <c r="FW66" i="70"/>
  <c r="FW13" i="70"/>
  <c r="FW68" i="70"/>
  <c r="FW19" i="70"/>
  <c r="FW77" i="70"/>
  <c r="FW36" i="70"/>
  <c r="FW61" i="70"/>
  <c r="FW114" i="70"/>
  <c r="FW54" i="70"/>
  <c r="FW94" i="70"/>
  <c r="FW103" i="70"/>
  <c r="FW38" i="70"/>
  <c r="FW26" i="70"/>
  <c r="FW81" i="70"/>
  <c r="FW29" i="70"/>
  <c r="FW18" i="70"/>
  <c r="FW23" i="70"/>
  <c r="FW6" i="70"/>
  <c r="FW70" i="70"/>
  <c r="GN88" i="70" s="1"/>
  <c r="FW91" i="70"/>
  <c r="FW113" i="70"/>
  <c r="FW49" i="70"/>
  <c r="FW84" i="70"/>
  <c r="FW43" i="70"/>
  <c r="FW20" i="70"/>
  <c r="GN78" i="70" s="1"/>
  <c r="FW92" i="70"/>
  <c r="FW47" i="70"/>
  <c r="FW15" i="70"/>
  <c r="GN77" i="70" s="1"/>
  <c r="FW82" i="70"/>
  <c r="FW31" i="70"/>
  <c r="FW46" i="70"/>
  <c r="FW99" i="70"/>
  <c r="FW30" i="70"/>
  <c r="GN80" i="70" s="1"/>
  <c r="FW78" i="70"/>
  <c r="FW95" i="70"/>
  <c r="GN93" i="70" s="1"/>
  <c r="FW60" i="70"/>
  <c r="GN86" i="70" s="1"/>
  <c r="FW58" i="70"/>
  <c r="FW100" i="70"/>
  <c r="FW25" i="70"/>
  <c r="GN79" i="70" s="1"/>
  <c r="FW62" i="70"/>
  <c r="FW104" i="70"/>
  <c r="FW8" i="70"/>
  <c r="FW80" i="70"/>
  <c r="GN90" i="70" s="1"/>
  <c r="FW41" i="70"/>
  <c r="FW45" i="70"/>
  <c r="GN83" i="70" s="1"/>
  <c r="EP105" i="70"/>
  <c r="FB86" i="70" s="1"/>
  <c r="EP7" i="70"/>
  <c r="EP26" i="70"/>
  <c r="EP30" i="70"/>
  <c r="EP31" i="70"/>
  <c r="EP64" i="70"/>
  <c r="EP94" i="70"/>
  <c r="EP49" i="70"/>
  <c r="EP53" i="70"/>
  <c r="EP69" i="70"/>
  <c r="EP58" i="70"/>
  <c r="EP76" i="70"/>
  <c r="EP25" i="70"/>
  <c r="FB78" i="70" s="1"/>
  <c r="EP55" i="70"/>
  <c r="FB81" i="70" s="1"/>
  <c r="EP19" i="70"/>
  <c r="EP44" i="70"/>
  <c r="EP46" i="70"/>
  <c r="EP34" i="70"/>
  <c r="EP71" i="70"/>
  <c r="EP81" i="70"/>
  <c r="EP48" i="70"/>
  <c r="EP22" i="70"/>
  <c r="EP73" i="70"/>
  <c r="EP57" i="70"/>
  <c r="EP98" i="70"/>
  <c r="EP45" i="70"/>
  <c r="FB80" i="70" s="1"/>
  <c r="EP95" i="70"/>
  <c r="FB85" i="70" s="1"/>
  <c r="EP18" i="70"/>
  <c r="EP17" i="70"/>
  <c r="EP38" i="70"/>
  <c r="EP37" i="70"/>
  <c r="EP60" i="70"/>
  <c r="EP78" i="70"/>
  <c r="EP86" i="70"/>
  <c r="EP79" i="70"/>
  <c r="EP99" i="70"/>
  <c r="EP50" i="70"/>
  <c r="EP61" i="70"/>
  <c r="EP65" i="70"/>
  <c r="FB82" i="70" s="1"/>
  <c r="EP10" i="70"/>
  <c r="EP16" i="70"/>
  <c r="EP23" i="70"/>
  <c r="EP36" i="70"/>
  <c r="EP6" i="70"/>
  <c r="EP52" i="70"/>
  <c r="EP77" i="70"/>
  <c r="EP74" i="70"/>
  <c r="EP67" i="70"/>
  <c r="EP29" i="70"/>
  <c r="EP96" i="70"/>
  <c r="EP82" i="70"/>
  <c r="EP15" i="70"/>
  <c r="FB77" i="70" s="1"/>
  <c r="EP8" i="70"/>
  <c r="EP13" i="70"/>
  <c r="EP27" i="70"/>
  <c r="EP40" i="70"/>
  <c r="EP66" i="70"/>
  <c r="EP51" i="70"/>
  <c r="EP56" i="70"/>
  <c r="EP90" i="70"/>
  <c r="EP80" i="70"/>
  <c r="EP84" i="70"/>
  <c r="EP39" i="70"/>
  <c r="EP35" i="70"/>
  <c r="FB79" i="70" s="1"/>
  <c r="EP12" i="70"/>
  <c r="EP24" i="70"/>
  <c r="EP41" i="70"/>
  <c r="EP43" i="70"/>
  <c r="EP54" i="70"/>
  <c r="EP63" i="70"/>
  <c r="EP101" i="70"/>
  <c r="EP104" i="70"/>
  <c r="EP83" i="70"/>
  <c r="EP103" i="70"/>
  <c r="EP92" i="70"/>
  <c r="EP85" i="70"/>
  <c r="FB84" i="70" s="1"/>
  <c r="EP9" i="70"/>
  <c r="EP32" i="70"/>
  <c r="EP21" i="70"/>
  <c r="EP14" i="70"/>
  <c r="EP59" i="70"/>
  <c r="EP62" i="70"/>
  <c r="EP47" i="70"/>
  <c r="EP100" i="70"/>
  <c r="EP68" i="70"/>
  <c r="EP72" i="70"/>
  <c r="EP102" i="70"/>
  <c r="EP87" i="70"/>
  <c r="EP75" i="70"/>
  <c r="FB83" i="70" s="1"/>
  <c r="EP93" i="70"/>
  <c r="EP11" i="70"/>
  <c r="EP70" i="70"/>
  <c r="EP20" i="70"/>
  <c r="EP97" i="70"/>
  <c r="EP33" i="70"/>
  <c r="EP88" i="70"/>
  <c r="EP28" i="70"/>
  <c r="EP89" i="70"/>
  <c r="EP42" i="70"/>
  <c r="EP91" i="70"/>
  <c r="BO32" i="76"/>
  <c r="DU25" i="70"/>
  <c r="GT18" i="70"/>
  <c r="GT19" i="70"/>
  <c r="DU17" i="70"/>
  <c r="GT28" i="70"/>
  <c r="GT24" i="70"/>
  <c r="GT36" i="70"/>
  <c r="GT66" i="70"/>
  <c r="GT50" i="70"/>
  <c r="GT87" i="70"/>
  <c r="GT112" i="70"/>
  <c r="DU75" i="70"/>
  <c r="DU41" i="70"/>
  <c r="DU40" i="70"/>
  <c r="DU80" i="70"/>
  <c r="DU73" i="70"/>
  <c r="DU45" i="70"/>
  <c r="DU60" i="70"/>
  <c r="GT107" i="70"/>
  <c r="GT103" i="70"/>
  <c r="GT81" i="70"/>
  <c r="GT83" i="70"/>
  <c r="GT86" i="70"/>
  <c r="DU59" i="70"/>
  <c r="GT102" i="70"/>
  <c r="DU47" i="70"/>
  <c r="GT7" i="70"/>
  <c r="GT21" i="70"/>
  <c r="DU26" i="70"/>
  <c r="GT25" i="70"/>
  <c r="DU12" i="70"/>
  <c r="GT31" i="70"/>
  <c r="DU35" i="70"/>
  <c r="DU63" i="70"/>
  <c r="GT108" i="70"/>
  <c r="GT106" i="70"/>
  <c r="DU72" i="70"/>
  <c r="GT33" i="70"/>
  <c r="DU36" i="70"/>
  <c r="DU64" i="70"/>
  <c r="GT47" i="70"/>
  <c r="GT104" i="70"/>
  <c r="GT77" i="70"/>
  <c r="DU62" i="70"/>
  <c r="GT89" i="70"/>
  <c r="GT96" i="70"/>
  <c r="DU78" i="70"/>
  <c r="DU98" i="70"/>
  <c r="GT94" i="70"/>
  <c r="GT74" i="70"/>
  <c r="DU66" i="70"/>
  <c r="DU85" i="70"/>
  <c r="GT11" i="70"/>
  <c r="DU6" i="70"/>
  <c r="DU13" i="70"/>
  <c r="GT20" i="70"/>
  <c r="DU31" i="70"/>
  <c r="GT23" i="70"/>
  <c r="GT78" i="70"/>
  <c r="GT41" i="70"/>
  <c r="GT88" i="70"/>
  <c r="DU11" i="70"/>
  <c r="DU104" i="70"/>
  <c r="DU37" i="70"/>
  <c r="DU76" i="70"/>
  <c r="GT44" i="70"/>
  <c r="GT68" i="70"/>
  <c r="GT71" i="70"/>
  <c r="GT100" i="70"/>
  <c r="DU82" i="70"/>
  <c r="DU51" i="70"/>
  <c r="GT84" i="70"/>
  <c r="GT113" i="70"/>
  <c r="DU42" i="70"/>
  <c r="GT97" i="70"/>
  <c r="GT62" i="70"/>
  <c r="GT95" i="70"/>
  <c r="DU99" i="70"/>
  <c r="GT26" i="70"/>
  <c r="GT13" i="70"/>
  <c r="DU27" i="70"/>
  <c r="GT16" i="70"/>
  <c r="DU8" i="70"/>
  <c r="GT15" i="70"/>
  <c r="DU84" i="70"/>
  <c r="DU57" i="70"/>
  <c r="GT45" i="70"/>
  <c r="GT32" i="70"/>
  <c r="GT42" i="70"/>
  <c r="DU71" i="70"/>
  <c r="DU86" i="70"/>
  <c r="GT93" i="70"/>
  <c r="GT72" i="70"/>
  <c r="GT115" i="70"/>
  <c r="GT63" i="70"/>
  <c r="GT75" i="70"/>
  <c r="DU101" i="70"/>
  <c r="GT67" i="70"/>
  <c r="GT46" i="70"/>
  <c r="GT65" i="70"/>
  <c r="DU87" i="70"/>
  <c r="GT90" i="70"/>
  <c r="GT69" i="70"/>
  <c r="DU89" i="70"/>
  <c r="GT8" i="70"/>
  <c r="DU20" i="70"/>
  <c r="DU24" i="70"/>
  <c r="DU7" i="70"/>
  <c r="DU22" i="70"/>
  <c r="GT22" i="70"/>
  <c r="GT91" i="70"/>
  <c r="DU103" i="70"/>
  <c r="GT101" i="70"/>
  <c r="GT37" i="70"/>
  <c r="DU74" i="70"/>
  <c r="DU46" i="70"/>
  <c r="GT43" i="70"/>
  <c r="GT34" i="70"/>
  <c r="DU68" i="70"/>
  <c r="GT39" i="70"/>
  <c r="GT99" i="70"/>
  <c r="GT64" i="70"/>
  <c r="DU69" i="70"/>
  <c r="DU79" i="70"/>
  <c r="DU70" i="70"/>
  <c r="GT59" i="70"/>
  <c r="DU93" i="70"/>
  <c r="DU102" i="70"/>
  <c r="GT54" i="70"/>
  <c r="DU61" i="70"/>
  <c r="GT10" i="70"/>
  <c r="DU15" i="70"/>
  <c r="GT12" i="70"/>
  <c r="DU18" i="70"/>
  <c r="GT27" i="70"/>
  <c r="DU29" i="70"/>
  <c r="DU32" i="70"/>
  <c r="GT109" i="70"/>
  <c r="DU94" i="70"/>
  <c r="DU39" i="70"/>
  <c r="GT38" i="70"/>
  <c r="DU95" i="70"/>
  <c r="GT80" i="70"/>
  <c r="GT56" i="70"/>
  <c r="GT49" i="70"/>
  <c r="GT35" i="70"/>
  <c r="DU48" i="70"/>
  <c r="DU54" i="70"/>
  <c r="GT105" i="70"/>
  <c r="GT57" i="70"/>
  <c r="GT52" i="70"/>
  <c r="DU58" i="70"/>
  <c r="DU43" i="70"/>
  <c r="GT58" i="70"/>
  <c r="DU38" i="70"/>
  <c r="DU96" i="70"/>
  <c r="GT114" i="70"/>
  <c r="DU21" i="70"/>
  <c r="DU23" i="70"/>
  <c r="DU16" i="70"/>
  <c r="DU14" i="70"/>
  <c r="DU30" i="70"/>
  <c r="DU9" i="70"/>
  <c r="GT30" i="70"/>
  <c r="DU90" i="70"/>
  <c r="DU83" i="70"/>
  <c r="DU100" i="70"/>
  <c r="DU67" i="70"/>
  <c r="GT48" i="70"/>
  <c r="GT79" i="70"/>
  <c r="GT110" i="70"/>
  <c r="DU81" i="70"/>
  <c r="DU49" i="70"/>
  <c r="GT60" i="70"/>
  <c r="DU56" i="70"/>
  <c r="DU34" i="70"/>
  <c r="DU65" i="70"/>
  <c r="GT61" i="70"/>
  <c r="DU97" i="70"/>
  <c r="DU88" i="70"/>
  <c r="GT76" i="70"/>
  <c r="GT85" i="70"/>
  <c r="DU77" i="70"/>
  <c r="GT9" i="70"/>
  <c r="DU10" i="70"/>
  <c r="GT92" i="70"/>
  <c r="DU28" i="70"/>
  <c r="GT98" i="70"/>
  <c r="GT55" i="70"/>
  <c r="DU44" i="70"/>
  <c r="DU55" i="70"/>
  <c r="DU105" i="70"/>
  <c r="DU19" i="70"/>
  <c r="DU33" i="70"/>
  <c r="DU92" i="70"/>
  <c r="GT51" i="70"/>
  <c r="GT6" i="70"/>
  <c r="GT70" i="70"/>
  <c r="GT40" i="70"/>
  <c r="GT73" i="70"/>
  <c r="GT14" i="70"/>
  <c r="GT82" i="70"/>
  <c r="GT111" i="70"/>
  <c r="GT29" i="70"/>
  <c r="GT53" i="70"/>
  <c r="DU50" i="70"/>
  <c r="GT17" i="70"/>
  <c r="DU53" i="70"/>
  <c r="DU91" i="70"/>
  <c r="DU52" i="70"/>
  <c r="DK12" i="70"/>
  <c r="DK84" i="70"/>
  <c r="DK15" i="70"/>
  <c r="DK64" i="70"/>
  <c r="DK10" i="70"/>
  <c r="DK47" i="70"/>
  <c r="DK105" i="70"/>
  <c r="DK65" i="70"/>
  <c r="DK75" i="70"/>
  <c r="DK56" i="70"/>
  <c r="DK59" i="70"/>
  <c r="DK33" i="70"/>
  <c r="DK66" i="70"/>
  <c r="DK13" i="70"/>
  <c r="DK43" i="70"/>
  <c r="DK26" i="70"/>
  <c r="DK37" i="70"/>
  <c r="DK25" i="70"/>
  <c r="DK61" i="70"/>
  <c r="DK6" i="70"/>
  <c r="DK71" i="70"/>
  <c r="DK99" i="70"/>
  <c r="DK80" i="70"/>
  <c r="DK44" i="70"/>
  <c r="DK7" i="70"/>
  <c r="DK87" i="70"/>
  <c r="DK67" i="70"/>
  <c r="DK74" i="70"/>
  <c r="DK20" i="70"/>
  <c r="DK38" i="70"/>
  <c r="DK19" i="70"/>
  <c r="DK62" i="70"/>
  <c r="DK11" i="70"/>
  <c r="DK55" i="70"/>
  <c r="DK17" i="70"/>
  <c r="DK28" i="70"/>
  <c r="DK104" i="70"/>
  <c r="DK82" i="70"/>
  <c r="DK101" i="70"/>
  <c r="DK41" i="70"/>
  <c r="DK91" i="70"/>
  <c r="DK27" i="70"/>
  <c r="DK94" i="70"/>
  <c r="DK14" i="70"/>
  <c r="DK88" i="70"/>
  <c r="DK18" i="70"/>
  <c r="DK76" i="70"/>
  <c r="DK21" i="70"/>
  <c r="DK29" i="70"/>
  <c r="DK9" i="70"/>
  <c r="DK79" i="70"/>
  <c r="DK72" i="70"/>
  <c r="DK35" i="70"/>
  <c r="DK63" i="70"/>
  <c r="DK69" i="70"/>
  <c r="DK52" i="70"/>
  <c r="DK92" i="70"/>
  <c r="DK16" i="70"/>
  <c r="DK85" i="70"/>
  <c r="DK22" i="70"/>
  <c r="DK36" i="70"/>
  <c r="DK40" i="70"/>
  <c r="DK48" i="70"/>
  <c r="DK73" i="70"/>
  <c r="DK97" i="70"/>
  <c r="DK57" i="70"/>
  <c r="DK98" i="70"/>
  <c r="DK54" i="70"/>
  <c r="DK89" i="70"/>
  <c r="DK45" i="70"/>
  <c r="DK39" i="70"/>
  <c r="DK23" i="70"/>
  <c r="DK31" i="70"/>
  <c r="DK83" i="70"/>
  <c r="DK51" i="70"/>
  <c r="DK34" i="70"/>
  <c r="DK102" i="70"/>
  <c r="DK68" i="70"/>
  <c r="DK77" i="70"/>
  <c r="DK95" i="70"/>
  <c r="DK32" i="70"/>
  <c r="DK53" i="70"/>
  <c r="DK58" i="70"/>
  <c r="DK78" i="70"/>
  <c r="DK90" i="70"/>
  <c r="DK24" i="70"/>
  <c r="DK30" i="70"/>
  <c r="DK8" i="70"/>
  <c r="DK86" i="70"/>
  <c r="DK60" i="70"/>
  <c r="DK81" i="70"/>
  <c r="DK100" i="70"/>
  <c r="DK42" i="70"/>
  <c r="DK93" i="70"/>
  <c r="DK49" i="70"/>
  <c r="DK103" i="70"/>
  <c r="DK70" i="70"/>
  <c r="DK50" i="70"/>
  <c r="DK96" i="70"/>
  <c r="DK46" i="70"/>
  <c r="CC33" i="76"/>
  <c r="BO22" i="76"/>
  <c r="CU14" i="76"/>
  <c r="CC28" i="76"/>
  <c r="AY31" i="76"/>
  <c r="BO31" i="76"/>
  <c r="BN33" i="76"/>
  <c r="AY26" i="76"/>
  <c r="BP28" i="76"/>
  <c r="BP27" i="76"/>
  <c r="BO26" i="76"/>
  <c r="BO23" i="76"/>
  <c r="BM25" i="76"/>
  <c r="FM19" i="70"/>
  <c r="FM14" i="70"/>
  <c r="FM7" i="70"/>
  <c r="FM15" i="70"/>
  <c r="GL77" i="70" s="1"/>
  <c r="FM39" i="70"/>
  <c r="FM113" i="70"/>
  <c r="FM85" i="70"/>
  <c r="GL91" i="70" s="1"/>
  <c r="FM79" i="70"/>
  <c r="FM71" i="70"/>
  <c r="FM46" i="70"/>
  <c r="FM76" i="70"/>
  <c r="FM72" i="70"/>
  <c r="FM109" i="70"/>
  <c r="FM67" i="70"/>
  <c r="FM33" i="70"/>
  <c r="FM22" i="70"/>
  <c r="FM9" i="70"/>
  <c r="FM44" i="70"/>
  <c r="FM42" i="70"/>
  <c r="FM59" i="70"/>
  <c r="FM105" i="70"/>
  <c r="FM99" i="70"/>
  <c r="FM107" i="70"/>
  <c r="FM100" i="70"/>
  <c r="FM101" i="70"/>
  <c r="FM51" i="70"/>
  <c r="FM77" i="70"/>
  <c r="FM97" i="70"/>
  <c r="FM12" i="70"/>
  <c r="FM29" i="70"/>
  <c r="FM30" i="70"/>
  <c r="GL80" i="70" s="1"/>
  <c r="FM27" i="70"/>
  <c r="FM36" i="70"/>
  <c r="FM94" i="70"/>
  <c r="FM62" i="70"/>
  <c r="FM48" i="70"/>
  <c r="FM53" i="70"/>
  <c r="FM57" i="70"/>
  <c r="FM47" i="70"/>
  <c r="FM56" i="70"/>
  <c r="FM103" i="70"/>
  <c r="FM13" i="70"/>
  <c r="FM20" i="70"/>
  <c r="GL78" i="70" s="1"/>
  <c r="FM10" i="70"/>
  <c r="FM17" i="70"/>
  <c r="FM40" i="70"/>
  <c r="GL82" i="70" s="1"/>
  <c r="FM61" i="70"/>
  <c r="FM68" i="70"/>
  <c r="FM98" i="70"/>
  <c r="FM106" i="70"/>
  <c r="FM96" i="70"/>
  <c r="FM90" i="70"/>
  <c r="GL92" i="70" s="1"/>
  <c r="FM114" i="70"/>
  <c r="FM115" i="70"/>
  <c r="FM60" i="70"/>
  <c r="GL86" i="70" s="1"/>
  <c r="FM49" i="70"/>
  <c r="FM34" i="70"/>
  <c r="FM32" i="70"/>
  <c r="FM38" i="70"/>
  <c r="FM35" i="70"/>
  <c r="GL81" i="70" s="1"/>
  <c r="FM81" i="70"/>
  <c r="FM75" i="70"/>
  <c r="GL89" i="70" s="1"/>
  <c r="FM102" i="70"/>
  <c r="FM89" i="70"/>
  <c r="FM92" i="70"/>
  <c r="FM91" i="70"/>
  <c r="FM73" i="70"/>
  <c r="FM78" i="70"/>
  <c r="FM63" i="70"/>
  <c r="FM25" i="70"/>
  <c r="GL79" i="70" s="1"/>
  <c r="FM16" i="70"/>
  <c r="FM37" i="70"/>
  <c r="FM43" i="70"/>
  <c r="FM93" i="70"/>
  <c r="FM111" i="70"/>
  <c r="FM86" i="70"/>
  <c r="FM74" i="70"/>
  <c r="FM65" i="70"/>
  <c r="GL87" i="70" s="1"/>
  <c r="FM84" i="70"/>
  <c r="FM112" i="70"/>
  <c r="FM18" i="70"/>
  <c r="FM6" i="70"/>
  <c r="FM23" i="70"/>
  <c r="FM24" i="70"/>
  <c r="FM8" i="70"/>
  <c r="FM64" i="70"/>
  <c r="FM41" i="70"/>
  <c r="FM108" i="70"/>
  <c r="FM110" i="70"/>
  <c r="FM104" i="70"/>
  <c r="FM80" i="70"/>
  <c r="GL90" i="70" s="1"/>
  <c r="FM45" i="70"/>
  <c r="GL83" i="70" s="1"/>
  <c r="FM83" i="70"/>
  <c r="FM50" i="70"/>
  <c r="GL84" i="70" s="1"/>
  <c r="FM66" i="70"/>
  <c r="FM58" i="70"/>
  <c r="FM26" i="70"/>
  <c r="FM55" i="70"/>
  <c r="GL85" i="70" s="1"/>
  <c r="FM28" i="70"/>
  <c r="FM82" i="70"/>
  <c r="FM31" i="70"/>
  <c r="FM21" i="70"/>
  <c r="FM11" i="70"/>
  <c r="FM87" i="70"/>
  <c r="FM70" i="70"/>
  <c r="GL88" i="70" s="1"/>
  <c r="FM54" i="70"/>
  <c r="FM88" i="70"/>
  <c r="FM95" i="70"/>
  <c r="GL93" i="70" s="1"/>
  <c r="FM69" i="70"/>
  <c r="FM52" i="70"/>
  <c r="GB55" i="70"/>
  <c r="GO85" i="70" s="1"/>
  <c r="GB47" i="70"/>
  <c r="GB33" i="70"/>
  <c r="GB35" i="70"/>
  <c r="GO81" i="70" s="1"/>
  <c r="GB27" i="70"/>
  <c r="GB66" i="70"/>
  <c r="GB7" i="70"/>
  <c r="GB96" i="70"/>
  <c r="GB85" i="70"/>
  <c r="GO91" i="70" s="1"/>
  <c r="GB69" i="70"/>
  <c r="GB104" i="70"/>
  <c r="GB86" i="70"/>
  <c r="GB28" i="70"/>
  <c r="GB13" i="70"/>
  <c r="GB10" i="70"/>
  <c r="GB54" i="70"/>
  <c r="GB53" i="70"/>
  <c r="GB24" i="70"/>
  <c r="GB15" i="70"/>
  <c r="GO77" i="70" s="1"/>
  <c r="GB102" i="70"/>
  <c r="GB22" i="70"/>
  <c r="GB64" i="70"/>
  <c r="GB111" i="70"/>
  <c r="GB78" i="70"/>
  <c r="GB23" i="70"/>
  <c r="GB62" i="70"/>
  <c r="GB107" i="70"/>
  <c r="GB37" i="70"/>
  <c r="GB29" i="70"/>
  <c r="GB12" i="70"/>
  <c r="GB8" i="70"/>
  <c r="GB52" i="70"/>
  <c r="GB41" i="70"/>
  <c r="GB75" i="70"/>
  <c r="GO89" i="70" s="1"/>
  <c r="GB101" i="70"/>
  <c r="GB112" i="70"/>
  <c r="GB67" i="70"/>
  <c r="GB59" i="70"/>
  <c r="GB79" i="70"/>
  <c r="GB100" i="70"/>
  <c r="GB93" i="70"/>
  <c r="GB32" i="70"/>
  <c r="GB45" i="70"/>
  <c r="GO83" i="70" s="1"/>
  <c r="GB31" i="70"/>
  <c r="GB11" i="70"/>
  <c r="GB6" i="70"/>
  <c r="GB56" i="70"/>
  <c r="GB103" i="70"/>
  <c r="GB68" i="70"/>
  <c r="GB51" i="70"/>
  <c r="GB94" i="70"/>
  <c r="GB60" i="70"/>
  <c r="GO86" i="70" s="1"/>
  <c r="GB81" i="70"/>
  <c r="GB113" i="70"/>
  <c r="GB65" i="70"/>
  <c r="GO87" i="70" s="1"/>
  <c r="GB50" i="70"/>
  <c r="GO84" i="70" s="1"/>
  <c r="GB46" i="70"/>
  <c r="GB43" i="70"/>
  <c r="GB25" i="70"/>
  <c r="GO79" i="70" s="1"/>
  <c r="GB30" i="70"/>
  <c r="GO80" i="70" s="1"/>
  <c r="GB26" i="70"/>
  <c r="GB74" i="70"/>
  <c r="GB77" i="70"/>
  <c r="GB108" i="70"/>
  <c r="GB89" i="70"/>
  <c r="GB115" i="70"/>
  <c r="GB91" i="70"/>
  <c r="GB106" i="70"/>
  <c r="GB87" i="70"/>
  <c r="GB21" i="70"/>
  <c r="GB36" i="70"/>
  <c r="GB34" i="70"/>
  <c r="GB38" i="70"/>
  <c r="GB42" i="70"/>
  <c r="GB80" i="70"/>
  <c r="GO90" i="70" s="1"/>
  <c r="GB114" i="70"/>
  <c r="GB95" i="70"/>
  <c r="GO93" i="70" s="1"/>
  <c r="GB97" i="70"/>
  <c r="GB49" i="70"/>
  <c r="GB84" i="70"/>
  <c r="GB90" i="70"/>
  <c r="GO92" i="70" s="1"/>
  <c r="GB82" i="70"/>
  <c r="GB71" i="70"/>
  <c r="GB16" i="70"/>
  <c r="GB48" i="70"/>
  <c r="GB20" i="70"/>
  <c r="GO78" i="70" s="1"/>
  <c r="GB44" i="70"/>
  <c r="GB40" i="70"/>
  <c r="GO82" i="70" s="1"/>
  <c r="GB110" i="70"/>
  <c r="GB73" i="70"/>
  <c r="GB57" i="70"/>
  <c r="GB109" i="70"/>
  <c r="GB72" i="70"/>
  <c r="GB63" i="70"/>
  <c r="GB92" i="70"/>
  <c r="GB58" i="70"/>
  <c r="GB105" i="70"/>
  <c r="GB19" i="70"/>
  <c r="GB61" i="70"/>
  <c r="GB17" i="70"/>
  <c r="GB98" i="70"/>
  <c r="GB39" i="70"/>
  <c r="GB70" i="70"/>
  <c r="GO88" i="70" s="1"/>
  <c r="GB18" i="70"/>
  <c r="GB99" i="70"/>
  <c r="GB9" i="70"/>
  <c r="GB88" i="70"/>
  <c r="GB14" i="70"/>
  <c r="GB83" i="70"/>
  <c r="GB76" i="70"/>
  <c r="FJ6" i="70"/>
  <c r="FJ60" i="70"/>
  <c r="GL17" i="70" s="1"/>
  <c r="FJ69" i="70"/>
  <c r="FJ34" i="70"/>
  <c r="FJ112" i="70"/>
  <c r="FJ47" i="70"/>
  <c r="FJ106" i="70"/>
  <c r="FJ35" i="70"/>
  <c r="GL12" i="70" s="1"/>
  <c r="FJ92" i="70"/>
  <c r="FJ20" i="70"/>
  <c r="GL9" i="70" s="1"/>
  <c r="FJ83" i="70"/>
  <c r="FJ111" i="70"/>
  <c r="FJ61" i="70"/>
  <c r="FJ10" i="70"/>
  <c r="FJ9" i="70"/>
  <c r="FJ45" i="70"/>
  <c r="GL14" i="70" s="1"/>
  <c r="FJ103" i="70"/>
  <c r="FJ22" i="70"/>
  <c r="FJ84" i="70"/>
  <c r="FJ62" i="70"/>
  <c r="FJ95" i="70"/>
  <c r="GL24" i="70" s="1"/>
  <c r="FJ52" i="70"/>
  <c r="FJ102" i="70"/>
  <c r="FJ30" i="70"/>
  <c r="GL11" i="70" s="1"/>
  <c r="FJ72" i="70"/>
  <c r="FJ54" i="70"/>
  <c r="FJ110" i="70"/>
  <c r="FJ7" i="70"/>
  <c r="FJ15" i="70"/>
  <c r="GL8" i="70" s="1"/>
  <c r="FJ51" i="70"/>
  <c r="FJ94" i="70"/>
  <c r="FJ53" i="70"/>
  <c r="FJ77" i="70"/>
  <c r="FJ29" i="70"/>
  <c r="FJ64" i="70"/>
  <c r="FJ19" i="70"/>
  <c r="FJ78" i="70"/>
  <c r="FJ46" i="70"/>
  <c r="FJ104" i="70"/>
  <c r="FJ74" i="70"/>
  <c r="FJ108" i="70"/>
  <c r="FJ16" i="70"/>
  <c r="FJ12" i="70"/>
  <c r="FJ56" i="70"/>
  <c r="FJ75" i="70"/>
  <c r="GL20" i="70" s="1"/>
  <c r="FJ21" i="70"/>
  <c r="FJ105" i="70"/>
  <c r="FJ24" i="70"/>
  <c r="FJ87" i="70"/>
  <c r="FJ25" i="70"/>
  <c r="GL10" i="70" s="1"/>
  <c r="FJ97" i="70"/>
  <c r="FJ43" i="70"/>
  <c r="FJ66" i="70"/>
  <c r="FJ107" i="70"/>
  <c r="FJ26" i="70"/>
  <c r="FJ14" i="70"/>
  <c r="FJ31" i="70"/>
  <c r="FJ88" i="70"/>
  <c r="FJ100" i="70"/>
  <c r="FJ48" i="70"/>
  <c r="FJ73" i="70"/>
  <c r="FJ63" i="70"/>
  <c r="FJ101" i="70"/>
  <c r="FJ76" i="70"/>
  <c r="FJ115" i="70"/>
  <c r="FJ23" i="70"/>
  <c r="FJ80" i="70"/>
  <c r="GL21" i="70" s="1"/>
  <c r="FJ65" i="70"/>
  <c r="GL18" i="70" s="1"/>
  <c r="FJ40" i="70"/>
  <c r="GL13" i="70" s="1"/>
  <c r="FJ11" i="70"/>
  <c r="FJ44" i="70"/>
  <c r="FJ91" i="70"/>
  <c r="FJ36" i="70"/>
  <c r="FJ70" i="70"/>
  <c r="GL19" i="70" s="1"/>
  <c r="FJ27" i="70"/>
  <c r="FJ93" i="70"/>
  <c r="FJ33" i="70"/>
  <c r="FJ86" i="70"/>
  <c r="FJ42" i="70"/>
  <c r="FJ113" i="70"/>
  <c r="FJ28" i="70"/>
  <c r="FJ71" i="70"/>
  <c r="FJ37" i="70"/>
  <c r="FJ13" i="70"/>
  <c r="FJ38" i="70"/>
  <c r="FJ114" i="70"/>
  <c r="FJ17" i="70"/>
  <c r="FJ79" i="70"/>
  <c r="FJ49" i="70"/>
  <c r="FJ85" i="70"/>
  <c r="GL22" i="70" s="1"/>
  <c r="FJ55" i="70"/>
  <c r="GL16" i="70" s="1"/>
  <c r="FJ81" i="70"/>
  <c r="FJ58" i="70"/>
  <c r="FJ96" i="70"/>
  <c r="FJ18" i="70"/>
  <c r="FJ67" i="70"/>
  <c r="FJ50" i="70"/>
  <c r="GL15" i="70" s="1"/>
  <c r="FJ89" i="70"/>
  <c r="FJ32" i="70"/>
  <c r="FJ109" i="70"/>
  <c r="FJ57" i="70"/>
  <c r="FJ8" i="70"/>
  <c r="FJ90" i="70"/>
  <c r="GL23" i="70" s="1"/>
  <c r="FJ41" i="70"/>
  <c r="FJ39" i="70"/>
  <c r="FJ68" i="70"/>
  <c r="FJ82" i="70"/>
  <c r="FJ99" i="70"/>
  <c r="FJ59" i="70"/>
  <c r="FJ98" i="70"/>
  <c r="EA55" i="70"/>
  <c r="EY81" i="70" s="1"/>
  <c r="EA6" i="70"/>
  <c r="EA39" i="70"/>
  <c r="EA72" i="70"/>
  <c r="EA68" i="70"/>
  <c r="EA30" i="70"/>
  <c r="EA44" i="70"/>
  <c r="EA31" i="70"/>
  <c r="EA41" i="70"/>
  <c r="EA13" i="70"/>
  <c r="EA8" i="70"/>
  <c r="EA27" i="70"/>
  <c r="EA56" i="70"/>
  <c r="EA58" i="70"/>
  <c r="EA33" i="70"/>
  <c r="EA62" i="70"/>
  <c r="EA65" i="70"/>
  <c r="EY82" i="70" s="1"/>
  <c r="EA14" i="70"/>
  <c r="EA7" i="70"/>
  <c r="EA38" i="70"/>
  <c r="EA36" i="70"/>
  <c r="EA54" i="70"/>
  <c r="EA57" i="70"/>
  <c r="EA34" i="70"/>
  <c r="EA35" i="70"/>
  <c r="EY79" i="70" s="1"/>
  <c r="EA11" i="70"/>
  <c r="EA17" i="70"/>
  <c r="EA51" i="70"/>
  <c r="EA24" i="70"/>
  <c r="EA60" i="70"/>
  <c r="EA63" i="70"/>
  <c r="EA26" i="70"/>
  <c r="EA52" i="70"/>
  <c r="EA45" i="70"/>
  <c r="EY80" i="70" s="1"/>
  <c r="EA9" i="70"/>
  <c r="EA23" i="70"/>
  <c r="EA66" i="70"/>
  <c r="EA28" i="70"/>
  <c r="EA50" i="70"/>
  <c r="EA71" i="70"/>
  <c r="EA32" i="70"/>
  <c r="EA25" i="70"/>
  <c r="EY78" i="70" s="1"/>
  <c r="EA10" i="70"/>
  <c r="EA19" i="70"/>
  <c r="EA69" i="70"/>
  <c r="EA37" i="70"/>
  <c r="EA49" i="70"/>
  <c r="EA46" i="70"/>
  <c r="EA47" i="70"/>
  <c r="EA22" i="70"/>
  <c r="EA15" i="70"/>
  <c r="EY77" i="70" s="1"/>
  <c r="EA18" i="70"/>
  <c r="EA21" i="70"/>
  <c r="EA59" i="70"/>
  <c r="EA61" i="70"/>
  <c r="EA42" i="70"/>
  <c r="EA43" i="70"/>
  <c r="EA40" i="70"/>
  <c r="EA16" i="70"/>
  <c r="EA70" i="70"/>
  <c r="EA12" i="70"/>
  <c r="EA48" i="70"/>
  <c r="EA53" i="70"/>
  <c r="EA64" i="70"/>
  <c r="EA29" i="70"/>
  <c r="EA67" i="70"/>
  <c r="EA20" i="70"/>
  <c r="EV75" i="70"/>
  <c r="FC106" i="70" s="1"/>
  <c r="EV31" i="70"/>
  <c r="EV7" i="70"/>
  <c r="EV52" i="70"/>
  <c r="EV11" i="70"/>
  <c r="EV43" i="70"/>
  <c r="EV44" i="70"/>
  <c r="EV66" i="70"/>
  <c r="EV34" i="70"/>
  <c r="EV103" i="70"/>
  <c r="EV94" i="70"/>
  <c r="EV73" i="70"/>
  <c r="EV25" i="70"/>
  <c r="FC101" i="70" s="1"/>
  <c r="EV85" i="70"/>
  <c r="FC107" i="70" s="1"/>
  <c r="EV30" i="70"/>
  <c r="EV10" i="70"/>
  <c r="EV59" i="70"/>
  <c r="EV38" i="70"/>
  <c r="EV51" i="70"/>
  <c r="EV67" i="70"/>
  <c r="EV77" i="70"/>
  <c r="EV41" i="70"/>
  <c r="EV84" i="70"/>
  <c r="EV93" i="70"/>
  <c r="EV99" i="70"/>
  <c r="EV55" i="70"/>
  <c r="FC104" i="70" s="1"/>
  <c r="EV35" i="70"/>
  <c r="FC102" i="70" s="1"/>
  <c r="EV22" i="70"/>
  <c r="EV29" i="70"/>
  <c r="EV19" i="70"/>
  <c r="EV46" i="70"/>
  <c r="EV48" i="70"/>
  <c r="EV71" i="70"/>
  <c r="EV88" i="70"/>
  <c r="EV68" i="70"/>
  <c r="EV57" i="70"/>
  <c r="EV70" i="70"/>
  <c r="EV86" i="70"/>
  <c r="EV45" i="70"/>
  <c r="FC103" i="70" s="1"/>
  <c r="EV17" i="70"/>
  <c r="EV33" i="70"/>
  <c r="EV24" i="70"/>
  <c r="EV27" i="70"/>
  <c r="EV53" i="70"/>
  <c r="EV9" i="70"/>
  <c r="EV76" i="70"/>
  <c r="EV96" i="70"/>
  <c r="EV64" i="70"/>
  <c r="EV63" i="70"/>
  <c r="EV74" i="70"/>
  <c r="EV92" i="70"/>
  <c r="EV65" i="70"/>
  <c r="FC105" i="70" s="1"/>
  <c r="EV13" i="70"/>
  <c r="EV26" i="70"/>
  <c r="EV20" i="70"/>
  <c r="EV36" i="70"/>
  <c r="EV47" i="70"/>
  <c r="EV37" i="70"/>
  <c r="EV87" i="70"/>
  <c r="EV72" i="70"/>
  <c r="EV78" i="70"/>
  <c r="EV100" i="70"/>
  <c r="EV79" i="70"/>
  <c r="EV80" i="70"/>
  <c r="EV105" i="70"/>
  <c r="FC109" i="70" s="1"/>
  <c r="EV32" i="70"/>
  <c r="EV21" i="70"/>
  <c r="EV39" i="70"/>
  <c r="EV49" i="70"/>
  <c r="EV16" i="70"/>
  <c r="EV60" i="70"/>
  <c r="EV50" i="70"/>
  <c r="EV89" i="70"/>
  <c r="EV98" i="70"/>
  <c r="EV102" i="70"/>
  <c r="EV101" i="70"/>
  <c r="EV15" i="70"/>
  <c r="FC100" i="70" s="1"/>
  <c r="EV12" i="70"/>
  <c r="EV6" i="70"/>
  <c r="EV42" i="70"/>
  <c r="EV18" i="70"/>
  <c r="EV40" i="70"/>
  <c r="EV54" i="70"/>
  <c r="EV69" i="70"/>
  <c r="EV81" i="70"/>
  <c r="EV91" i="70"/>
  <c r="EV61" i="70"/>
  <c r="EV83" i="70"/>
  <c r="EV95" i="70"/>
  <c r="FC108" i="70" s="1"/>
  <c r="EV82" i="70"/>
  <c r="EV23" i="70"/>
  <c r="EV62" i="70"/>
  <c r="EV14" i="70"/>
  <c r="EV97" i="70"/>
  <c r="EV90" i="70"/>
  <c r="EV28" i="70"/>
  <c r="EV104" i="70"/>
  <c r="EV58" i="70"/>
  <c r="EV8" i="70"/>
  <c r="EV56" i="70"/>
  <c r="CC24" i="76"/>
  <c r="CU13" i="76"/>
  <c r="CC30" i="76"/>
  <c r="BM32" i="76"/>
  <c r="BP30" i="76"/>
  <c r="AY24" i="76"/>
  <c r="BP29" i="76"/>
  <c r="BL24" i="76"/>
  <c r="BS24" i="76" s="1"/>
  <c r="AN24" i="76"/>
  <c r="BN26" i="76"/>
  <c r="BP25" i="76"/>
  <c r="BM26" i="76"/>
  <c r="FR6" i="70"/>
  <c r="FR20" i="70"/>
  <c r="GM78" i="70" s="1"/>
  <c r="FR78" i="70"/>
  <c r="FR90" i="70"/>
  <c r="GM92" i="70" s="1"/>
  <c r="FR30" i="70"/>
  <c r="GM80" i="70" s="1"/>
  <c r="FR115" i="70"/>
  <c r="FR46" i="70"/>
  <c r="FR110" i="70"/>
  <c r="FR53" i="70"/>
  <c r="FR101" i="70"/>
  <c r="FR69" i="70"/>
  <c r="FR89" i="70"/>
  <c r="FR85" i="70"/>
  <c r="GM91" i="70" s="1"/>
  <c r="FR83" i="70"/>
  <c r="FR7" i="70"/>
  <c r="FR17" i="70"/>
  <c r="FR41" i="70"/>
  <c r="FR94" i="70"/>
  <c r="FR72" i="70"/>
  <c r="FR88" i="70"/>
  <c r="FR56" i="70"/>
  <c r="FR95" i="70"/>
  <c r="GM93" i="70" s="1"/>
  <c r="FR81" i="70"/>
  <c r="FR91" i="70"/>
  <c r="FR62" i="70"/>
  <c r="FR102" i="70"/>
  <c r="FR73" i="70"/>
  <c r="FR9" i="70"/>
  <c r="FR19" i="70"/>
  <c r="FR70" i="70"/>
  <c r="GM88" i="70" s="1"/>
  <c r="FR114" i="70"/>
  <c r="FR33" i="70"/>
  <c r="FR92" i="70"/>
  <c r="FR50" i="70"/>
  <c r="GM84" i="70" s="1"/>
  <c r="FR112" i="70"/>
  <c r="FR47" i="70"/>
  <c r="FR107" i="70"/>
  <c r="FR58" i="70"/>
  <c r="FR75" i="70"/>
  <c r="GM89" i="70" s="1"/>
  <c r="FR96" i="70"/>
  <c r="FR15" i="70"/>
  <c r="GM77" i="70" s="1"/>
  <c r="FR18" i="70"/>
  <c r="FR14" i="70"/>
  <c r="FR37" i="70"/>
  <c r="FR113" i="70"/>
  <c r="FR45" i="70"/>
  <c r="GM83" i="70" s="1"/>
  <c r="FR111" i="70"/>
  <c r="FR59" i="70"/>
  <c r="FR98" i="70"/>
  <c r="FR74" i="70"/>
  <c r="FR13" i="70"/>
  <c r="FR54" i="70"/>
  <c r="FR100" i="70"/>
  <c r="FR48" i="70"/>
  <c r="FR24" i="70"/>
  <c r="FR10" i="70"/>
  <c r="FR34" i="70"/>
  <c r="FR52" i="70"/>
  <c r="FR67" i="70"/>
  <c r="FR29" i="70"/>
  <c r="FR61" i="70"/>
  <c r="FR44" i="70"/>
  <c r="FR55" i="70"/>
  <c r="GM85" i="70" s="1"/>
  <c r="FR77" i="70"/>
  <c r="FR32" i="70"/>
  <c r="FR97" i="70"/>
  <c r="FR51" i="70"/>
  <c r="FR106" i="70"/>
  <c r="FR11" i="70"/>
  <c r="FR27" i="70"/>
  <c r="FR36" i="70"/>
  <c r="FR40" i="70"/>
  <c r="GM82" i="70" s="1"/>
  <c r="FR63" i="70"/>
  <c r="FR79" i="70"/>
  <c r="FR82" i="70"/>
  <c r="FR76" i="70"/>
  <c r="FR42" i="70"/>
  <c r="FR99" i="70"/>
  <c r="FR49" i="70"/>
  <c r="FR109" i="70"/>
  <c r="FR31" i="70"/>
  <c r="FR104" i="70"/>
  <c r="FR12" i="70"/>
  <c r="FR22" i="70"/>
  <c r="FR60" i="70"/>
  <c r="GM86" i="70" s="1"/>
  <c r="FR105" i="70"/>
  <c r="FR35" i="70"/>
  <c r="GM81" i="70" s="1"/>
  <c r="FR87" i="70"/>
  <c r="FR43" i="70"/>
  <c r="FR86" i="70"/>
  <c r="FR68" i="70"/>
  <c r="FR108" i="70"/>
  <c r="FR38" i="70"/>
  <c r="FR93" i="70"/>
  <c r="FR103" i="70"/>
  <c r="FR80" i="70"/>
  <c r="GM90" i="70" s="1"/>
  <c r="FR66" i="70"/>
  <c r="FR39" i="70"/>
  <c r="FR26" i="70"/>
  <c r="FR71" i="70"/>
  <c r="FR23" i="70"/>
  <c r="FR16" i="70"/>
  <c r="FR25" i="70"/>
  <c r="GM79" i="70" s="1"/>
  <c r="FR84" i="70"/>
  <c r="FR21" i="70"/>
  <c r="FR65" i="70"/>
  <c r="GM87" i="70" s="1"/>
  <c r="FR64" i="70"/>
  <c r="FR28" i="70"/>
  <c r="FR8" i="70"/>
  <c r="FR57" i="70"/>
  <c r="FH6" i="70"/>
  <c r="FH16" i="70"/>
  <c r="FH62" i="70"/>
  <c r="FH106" i="70"/>
  <c r="FH92" i="70"/>
  <c r="FH83" i="70"/>
  <c r="FH53" i="70"/>
  <c r="FH38" i="70"/>
  <c r="FH23" i="70"/>
  <c r="FH76" i="70"/>
  <c r="FH85" i="70"/>
  <c r="GK91" i="70" s="1"/>
  <c r="FH96" i="70"/>
  <c r="FH102" i="70"/>
  <c r="FH46" i="70"/>
  <c r="FH9" i="70"/>
  <c r="FH109" i="70"/>
  <c r="FH113" i="70"/>
  <c r="FH114" i="70"/>
  <c r="FH17" i="70"/>
  <c r="FH61" i="70"/>
  <c r="FH29" i="70"/>
  <c r="FH36" i="70"/>
  <c r="FH69" i="70"/>
  <c r="FH86" i="70"/>
  <c r="FH65" i="70"/>
  <c r="GK87" i="70" s="1"/>
  <c r="FH84" i="70"/>
  <c r="FH26" i="70"/>
  <c r="FH87" i="70"/>
  <c r="FH8" i="70"/>
  <c r="FH93" i="70"/>
  <c r="FH15" i="70"/>
  <c r="GK77" i="70" s="1"/>
  <c r="FH112" i="70"/>
  <c r="FH18" i="70"/>
  <c r="FH44" i="70"/>
  <c r="FH35" i="70"/>
  <c r="GK81" i="70" s="1"/>
  <c r="FH48" i="70"/>
  <c r="FH108" i="70"/>
  <c r="FH72" i="70"/>
  <c r="FH70" i="70"/>
  <c r="GK88" i="70" s="1"/>
  <c r="FH77" i="70"/>
  <c r="FH34" i="70"/>
  <c r="FH24" i="70"/>
  <c r="FH13" i="70"/>
  <c r="FH75" i="70"/>
  <c r="GK89" i="70" s="1"/>
  <c r="FH57" i="70"/>
  <c r="FH115" i="70"/>
  <c r="FH56" i="70"/>
  <c r="FH21" i="70"/>
  <c r="FH81" i="70"/>
  <c r="FH32" i="70"/>
  <c r="FH45" i="70"/>
  <c r="GK83" i="70" s="1"/>
  <c r="FH91" i="70"/>
  <c r="FH42" i="70"/>
  <c r="FH33" i="70"/>
  <c r="FH25" i="70"/>
  <c r="GK79" i="70" s="1"/>
  <c r="FH7" i="70"/>
  <c r="FH10" i="70"/>
  <c r="FH89" i="70"/>
  <c r="FH74" i="70"/>
  <c r="FH59" i="70"/>
  <c r="FH60" i="70"/>
  <c r="GK86" i="70" s="1"/>
  <c r="FH28" i="70"/>
  <c r="FH107" i="70"/>
  <c r="FH95" i="70"/>
  <c r="GK93" i="70" s="1"/>
  <c r="FH54" i="70"/>
  <c r="FH98" i="70"/>
  <c r="FH39" i="70"/>
  <c r="FH49" i="70"/>
  <c r="FH30" i="70"/>
  <c r="GK80" i="70" s="1"/>
  <c r="FH11" i="70"/>
  <c r="FH68" i="70"/>
  <c r="FH78" i="70"/>
  <c r="FH31" i="70"/>
  <c r="FH63" i="70"/>
  <c r="FH90" i="70"/>
  <c r="GK92" i="70" s="1"/>
  <c r="FH22" i="70"/>
  <c r="FH27" i="70"/>
  <c r="FH105" i="70"/>
  <c r="FH52" i="70"/>
  <c r="FH66" i="70"/>
  <c r="FH41" i="70"/>
  <c r="FH37" i="70"/>
  <c r="FH40" i="70"/>
  <c r="GK82" i="70" s="1"/>
  <c r="FH14" i="70"/>
  <c r="FH50" i="70"/>
  <c r="GK84" i="70" s="1"/>
  <c r="FH80" i="70"/>
  <c r="GK90" i="70" s="1"/>
  <c r="FH88" i="70"/>
  <c r="FH71" i="70"/>
  <c r="FH47" i="70"/>
  <c r="FH99" i="70"/>
  <c r="FH55" i="70"/>
  <c r="GK85" i="70" s="1"/>
  <c r="FH94" i="70"/>
  <c r="FH19" i="70"/>
  <c r="FH79" i="70"/>
  <c r="FH101" i="70"/>
  <c r="FH97" i="70"/>
  <c r="FH67" i="70"/>
  <c r="FH110" i="70"/>
  <c r="FH73" i="70"/>
  <c r="FH51" i="70"/>
  <c r="FH43" i="70"/>
  <c r="FH100" i="70"/>
  <c r="FH104" i="70"/>
  <c r="FH64" i="70"/>
  <c r="FH20" i="70"/>
  <c r="GK78" i="70" s="1"/>
  <c r="FH111" i="70"/>
  <c r="FH82" i="70"/>
  <c r="FH58" i="70"/>
  <c r="FH12" i="70"/>
  <c r="FH103" i="70"/>
  <c r="AY33" i="76"/>
  <c r="BN28" i="76"/>
  <c r="CL27" i="76"/>
  <c r="CC29" i="76"/>
  <c r="BM33" i="76"/>
  <c r="BL32" i="76"/>
  <c r="DE32" i="76" s="1"/>
  <c r="AN32" i="76"/>
  <c r="AY27" i="76"/>
  <c r="BN30" i="76"/>
  <c r="BO29" i="76"/>
  <c r="BP23" i="76"/>
  <c r="BL25" i="76"/>
  <c r="Q25" i="72" s="1"/>
  <c r="Y25" i="72" s="1"/>
  <c r="AN25" i="76"/>
  <c r="BN27" i="76"/>
  <c r="BL23" i="76"/>
  <c r="AN23" i="76"/>
  <c r="DL33" i="70"/>
  <c r="DL65" i="70"/>
  <c r="DL74" i="70"/>
  <c r="DL52" i="70"/>
  <c r="DL61" i="70"/>
  <c r="DL64" i="70"/>
  <c r="DL35" i="70"/>
  <c r="DL46" i="70"/>
  <c r="DL93" i="70"/>
  <c r="DL104" i="70"/>
  <c r="DL81" i="70"/>
  <c r="DL97" i="70"/>
  <c r="DL38" i="70"/>
  <c r="DL19" i="70"/>
  <c r="DL29" i="70"/>
  <c r="DL17" i="70"/>
  <c r="DL22" i="70"/>
  <c r="DL48" i="70"/>
  <c r="DL11" i="70"/>
  <c r="DL50" i="70"/>
  <c r="DL101" i="70"/>
  <c r="DL44" i="70"/>
  <c r="DL85" i="70"/>
  <c r="DL95" i="70"/>
  <c r="DL55" i="70"/>
  <c r="DL25" i="70"/>
  <c r="DL54" i="70"/>
  <c r="DL75" i="70"/>
  <c r="DL62" i="70"/>
  <c r="DL43" i="70"/>
  <c r="DL59" i="70"/>
  <c r="DL7" i="70"/>
  <c r="DL100" i="70"/>
  <c r="DL96" i="70"/>
  <c r="DL91" i="70"/>
  <c r="DL90" i="70"/>
  <c r="DL18" i="70"/>
  <c r="DL42" i="70"/>
  <c r="DL23" i="70"/>
  <c r="DL28" i="70"/>
  <c r="DL21" i="70"/>
  <c r="DL8" i="70"/>
  <c r="DL63" i="70"/>
  <c r="DL31" i="70"/>
  <c r="DL58" i="70"/>
  <c r="DL10" i="70"/>
  <c r="DL76" i="70"/>
  <c r="DL102" i="70"/>
  <c r="DL89" i="70"/>
  <c r="DL69" i="70"/>
  <c r="DL37" i="70"/>
  <c r="DL14" i="70"/>
  <c r="DL15" i="70"/>
  <c r="DL66" i="70"/>
  <c r="DL34" i="70"/>
  <c r="DL13" i="70"/>
  <c r="DL16" i="70"/>
  <c r="DL39" i="70"/>
  <c r="DL83" i="70"/>
  <c r="DL103" i="70"/>
  <c r="DL80" i="70"/>
  <c r="DL92" i="70"/>
  <c r="DL45" i="70"/>
  <c r="DL27" i="70"/>
  <c r="DL60" i="70"/>
  <c r="DL57" i="70"/>
  <c r="DL51" i="70"/>
  <c r="DL73" i="70"/>
  <c r="DL47" i="70"/>
  <c r="DL67" i="70"/>
  <c r="DL88" i="70"/>
  <c r="DL84" i="70"/>
  <c r="DL99" i="70"/>
  <c r="DL78" i="70"/>
  <c r="DL98" i="70"/>
  <c r="DL72" i="70"/>
  <c r="DL20" i="70"/>
  <c r="DL41" i="70"/>
  <c r="DL9" i="70"/>
  <c r="DL40" i="70"/>
  <c r="DL26" i="70"/>
  <c r="DL24" i="70"/>
  <c r="DL30" i="70"/>
  <c r="DL86" i="70"/>
  <c r="DL105" i="70"/>
  <c r="DL87" i="70"/>
  <c r="DL94" i="70"/>
  <c r="DL49" i="70"/>
  <c r="DL53" i="70"/>
  <c r="DL71" i="70"/>
  <c r="DL32" i="70"/>
  <c r="DL12" i="70"/>
  <c r="DL36" i="70"/>
  <c r="DL70" i="70"/>
  <c r="DL56" i="70"/>
  <c r="DL82" i="70"/>
  <c r="DL6" i="70"/>
  <c r="DL79" i="70"/>
  <c r="DL68" i="70"/>
  <c r="DL77" i="70"/>
  <c r="EK105" i="70"/>
  <c r="FA86" i="70" s="1"/>
  <c r="EK8" i="70"/>
  <c r="EK13" i="70"/>
  <c r="EK30" i="70"/>
  <c r="EK18" i="70"/>
  <c r="EK52" i="70"/>
  <c r="EK70" i="70"/>
  <c r="EK57" i="70"/>
  <c r="EK94" i="70"/>
  <c r="EK97" i="70"/>
  <c r="EK83" i="70"/>
  <c r="EK59" i="70"/>
  <c r="EK35" i="70"/>
  <c r="FA79" i="70" s="1"/>
  <c r="EK85" i="70"/>
  <c r="FA84" i="70" s="1"/>
  <c r="EK11" i="70"/>
  <c r="EK22" i="70"/>
  <c r="EK34" i="70"/>
  <c r="EK36" i="70"/>
  <c r="EK58" i="70"/>
  <c r="EK76" i="70"/>
  <c r="EK72" i="70"/>
  <c r="EK91" i="70"/>
  <c r="EK89" i="70"/>
  <c r="EK88" i="70"/>
  <c r="EK63" i="70"/>
  <c r="EK15" i="70"/>
  <c r="FA77" i="70" s="1"/>
  <c r="EK95" i="70"/>
  <c r="FA85" i="70" s="1"/>
  <c r="EK10" i="70"/>
  <c r="EK6" i="70"/>
  <c r="EK23" i="70"/>
  <c r="EK39" i="70"/>
  <c r="EK40" i="70"/>
  <c r="EK99" i="70"/>
  <c r="EK74" i="70"/>
  <c r="EK56" i="70"/>
  <c r="EK93" i="70"/>
  <c r="EK98" i="70"/>
  <c r="EK73" i="70"/>
  <c r="EK25" i="70"/>
  <c r="FA78" i="70" s="1"/>
  <c r="EK7" i="70"/>
  <c r="EK12" i="70"/>
  <c r="EK31" i="70"/>
  <c r="EK33" i="70"/>
  <c r="EK37" i="70"/>
  <c r="EK48" i="70"/>
  <c r="EK103" i="70"/>
  <c r="EK77" i="70"/>
  <c r="EK60" i="70"/>
  <c r="EK81" i="70"/>
  <c r="EK104" i="70"/>
  <c r="EK78" i="70"/>
  <c r="EK45" i="70"/>
  <c r="FA80" i="70" s="1"/>
  <c r="EK21" i="70"/>
  <c r="EK17" i="70"/>
  <c r="EK38" i="70"/>
  <c r="EK26" i="70"/>
  <c r="EK53" i="70"/>
  <c r="EK29" i="70"/>
  <c r="EK100" i="70"/>
  <c r="EK92" i="70"/>
  <c r="EK71" i="70"/>
  <c r="EK62" i="70"/>
  <c r="EK61" i="70"/>
  <c r="EK55" i="70"/>
  <c r="FA81" i="70" s="1"/>
  <c r="EK16" i="70"/>
  <c r="EK27" i="70"/>
  <c r="EK28" i="70"/>
  <c r="EK32" i="70"/>
  <c r="EK46" i="70"/>
  <c r="EK50" i="70"/>
  <c r="EK68" i="70"/>
  <c r="EK86" i="70"/>
  <c r="EK79" i="70"/>
  <c r="EK66" i="70"/>
  <c r="EK90" i="70"/>
  <c r="EK75" i="70"/>
  <c r="FA83" i="70" s="1"/>
  <c r="EK19" i="70"/>
  <c r="EK9" i="70"/>
  <c r="EK42" i="70"/>
  <c r="EK43" i="70"/>
  <c r="EK47" i="70"/>
  <c r="EK64" i="70"/>
  <c r="EK82" i="70"/>
  <c r="EK102" i="70"/>
  <c r="EK80" i="70"/>
  <c r="EK67" i="70"/>
  <c r="EK20" i="70"/>
  <c r="EK51" i="70"/>
  <c r="EK87" i="70"/>
  <c r="EK65" i="70"/>
  <c r="FA82" i="70" s="1"/>
  <c r="EK84" i="70"/>
  <c r="EK24" i="70"/>
  <c r="EK69" i="70"/>
  <c r="EK14" i="70"/>
  <c r="EK49" i="70"/>
  <c r="EK41" i="70"/>
  <c r="EK101" i="70"/>
  <c r="EK44" i="70"/>
  <c r="EK96" i="70"/>
  <c r="EK54" i="70"/>
  <c r="EO85" i="70"/>
  <c r="FB61" i="70" s="1"/>
  <c r="EO39" i="70"/>
  <c r="EO23" i="70"/>
  <c r="EO27" i="70"/>
  <c r="EO41" i="70"/>
  <c r="EO71" i="70"/>
  <c r="EO94" i="70"/>
  <c r="EO57" i="70"/>
  <c r="EO46" i="70"/>
  <c r="EO91" i="70"/>
  <c r="EO54" i="70"/>
  <c r="EO87" i="70"/>
  <c r="EO25" i="70"/>
  <c r="FB55" i="70" s="1"/>
  <c r="EO37" i="70"/>
  <c r="EO31" i="70"/>
  <c r="EO21" i="70"/>
  <c r="EO47" i="70"/>
  <c r="EO67" i="70"/>
  <c r="EO100" i="70"/>
  <c r="EO66" i="70"/>
  <c r="EO56" i="70"/>
  <c r="EO64" i="70"/>
  <c r="EO103" i="70"/>
  <c r="EO90" i="70"/>
  <c r="EO15" i="70"/>
  <c r="FB54" i="70" s="1"/>
  <c r="EO6" i="70"/>
  <c r="EO38" i="70"/>
  <c r="EO30" i="70"/>
  <c r="EO52" i="70"/>
  <c r="EO32" i="70"/>
  <c r="EO68" i="70"/>
  <c r="EO101" i="70"/>
  <c r="EO74" i="70"/>
  <c r="EO28" i="70"/>
  <c r="EO89" i="70"/>
  <c r="EO43" i="70"/>
  <c r="EO35" i="70"/>
  <c r="FB56" i="70" s="1"/>
  <c r="EO75" i="70"/>
  <c r="FB60" i="70" s="1"/>
  <c r="EO16" i="70"/>
  <c r="EO29" i="70"/>
  <c r="EO36" i="70"/>
  <c r="EO97" i="70"/>
  <c r="EO44" i="70"/>
  <c r="EO60" i="70"/>
  <c r="EO96" i="70"/>
  <c r="EO99" i="70"/>
  <c r="EO40" i="70"/>
  <c r="EO51" i="70"/>
  <c r="EO104" i="70"/>
  <c r="EO45" i="70"/>
  <c r="FB57" i="70" s="1"/>
  <c r="EO95" i="70"/>
  <c r="FB62" i="70" s="1"/>
  <c r="EO33" i="70"/>
  <c r="EO11" i="70"/>
  <c r="EO24" i="70"/>
  <c r="EO80" i="70"/>
  <c r="EO48" i="70"/>
  <c r="EO69" i="70"/>
  <c r="EO62" i="70"/>
  <c r="EO70" i="70"/>
  <c r="EO26" i="70"/>
  <c r="EO83" i="70"/>
  <c r="EO82" i="70"/>
  <c r="EO55" i="70"/>
  <c r="FB58" i="70" s="1"/>
  <c r="EO14" i="70"/>
  <c r="EO12" i="70"/>
  <c r="EO19" i="70"/>
  <c r="EO8" i="70"/>
  <c r="EO76" i="70"/>
  <c r="EO49" i="70"/>
  <c r="EO17" i="70"/>
  <c r="EO84" i="70"/>
  <c r="EO88" i="70"/>
  <c r="EO50" i="70"/>
  <c r="EO93" i="70"/>
  <c r="EO86" i="70"/>
  <c r="EO65" i="70"/>
  <c r="FB59" i="70" s="1"/>
  <c r="EO20" i="70"/>
  <c r="EO13" i="70"/>
  <c r="EO22" i="70"/>
  <c r="EO9" i="70"/>
  <c r="EO59" i="70"/>
  <c r="EO72" i="70"/>
  <c r="EO53" i="70"/>
  <c r="EO58" i="70"/>
  <c r="EO92" i="70"/>
  <c r="EO77" i="70"/>
  <c r="EO63" i="70"/>
  <c r="EO102" i="70"/>
  <c r="EO42" i="70"/>
  <c r="EO105" i="70"/>
  <c r="FB63" i="70" s="1"/>
  <c r="EO61" i="70"/>
  <c r="EO7" i="70"/>
  <c r="EO79" i="70"/>
  <c r="EO18" i="70"/>
  <c r="EO98" i="70"/>
  <c r="EO10" i="70"/>
  <c r="EO81" i="70"/>
  <c r="EO73" i="70"/>
  <c r="EO34" i="70"/>
  <c r="EO78" i="70"/>
  <c r="BP22" i="76"/>
  <c r="CL25" i="76"/>
  <c r="BO25" i="76"/>
  <c r="EU45" i="70"/>
  <c r="FC80" i="70" s="1"/>
  <c r="EU34" i="70"/>
  <c r="EU29" i="70"/>
  <c r="EU27" i="70"/>
  <c r="EU32" i="70"/>
  <c r="EU41" i="70"/>
  <c r="EU56" i="70"/>
  <c r="EU70" i="70"/>
  <c r="EU9" i="70"/>
  <c r="EU71" i="70"/>
  <c r="EU97" i="70"/>
  <c r="EU99" i="70"/>
  <c r="EU96" i="70"/>
  <c r="EU15" i="70"/>
  <c r="FC77" i="70" s="1"/>
  <c r="EU26" i="70"/>
  <c r="EU20" i="70"/>
  <c r="EU10" i="70"/>
  <c r="EU23" i="70"/>
  <c r="EU59" i="70"/>
  <c r="EU58" i="70"/>
  <c r="EU52" i="70"/>
  <c r="EU51" i="70"/>
  <c r="EU78" i="70"/>
  <c r="EU90" i="70"/>
  <c r="EU102" i="70"/>
  <c r="EU25" i="70"/>
  <c r="FC78" i="70" s="1"/>
  <c r="EU8" i="70"/>
  <c r="EU37" i="70"/>
  <c r="EU31" i="70"/>
  <c r="EU42" i="70"/>
  <c r="EU64" i="70"/>
  <c r="EU60" i="70"/>
  <c r="EU17" i="70"/>
  <c r="EU79" i="70"/>
  <c r="EU86" i="70"/>
  <c r="EU88" i="70"/>
  <c r="EU84" i="70"/>
  <c r="EU75" i="70"/>
  <c r="FC83" i="70" s="1"/>
  <c r="EU33" i="70"/>
  <c r="EU21" i="70"/>
  <c r="EU46" i="70"/>
  <c r="EU69" i="70"/>
  <c r="EU74" i="70"/>
  <c r="EU36" i="70"/>
  <c r="EU16" i="70"/>
  <c r="EU80" i="70"/>
  <c r="EU100" i="70"/>
  <c r="EU67" i="70"/>
  <c r="EU94" i="70"/>
  <c r="EU65" i="70"/>
  <c r="FC82" i="70" s="1"/>
  <c r="EU105" i="70"/>
  <c r="FC86" i="70" s="1"/>
  <c r="EU19" i="70"/>
  <c r="EU14" i="70"/>
  <c r="EU13" i="70"/>
  <c r="EU57" i="70"/>
  <c r="EU12" i="70"/>
  <c r="EU48" i="70"/>
  <c r="EU53" i="70"/>
  <c r="EU89" i="70"/>
  <c r="EU91" i="70"/>
  <c r="EU103" i="70"/>
  <c r="EU77" i="70"/>
  <c r="EU55" i="70"/>
  <c r="FC81" i="70" s="1"/>
  <c r="EU85" i="70"/>
  <c r="FC84" i="70" s="1"/>
  <c r="EU11" i="70"/>
  <c r="EU28" i="70"/>
  <c r="EU24" i="70"/>
  <c r="EU54" i="70"/>
  <c r="EU44" i="70"/>
  <c r="EU72" i="70"/>
  <c r="EU66" i="70"/>
  <c r="EU98" i="70"/>
  <c r="EU68" i="70"/>
  <c r="EU76" i="70"/>
  <c r="EU87" i="70"/>
  <c r="EU35" i="70"/>
  <c r="FC79" i="70" s="1"/>
  <c r="EU6" i="70"/>
  <c r="EU40" i="70"/>
  <c r="EU39" i="70"/>
  <c r="EU38" i="70"/>
  <c r="EU43" i="70"/>
  <c r="EU62" i="70"/>
  <c r="EU73" i="70"/>
  <c r="EU63" i="70"/>
  <c r="EU47" i="70"/>
  <c r="EU82" i="70"/>
  <c r="EU92" i="70"/>
  <c r="EU81" i="70"/>
  <c r="EU7" i="70"/>
  <c r="EU104" i="70"/>
  <c r="EU50" i="70"/>
  <c r="EU61" i="70"/>
  <c r="EU18" i="70"/>
  <c r="EU49" i="70"/>
  <c r="EU95" i="70"/>
  <c r="FC85" i="70" s="1"/>
  <c r="EU101" i="70"/>
  <c r="EU22" i="70"/>
  <c r="EU93" i="70"/>
  <c r="EU30" i="70"/>
  <c r="EU83" i="70"/>
  <c r="GF11" i="70"/>
  <c r="GF36" i="70"/>
  <c r="GF101" i="70"/>
  <c r="GF20" i="70"/>
  <c r="GP55" i="70" s="1"/>
  <c r="GF58" i="70"/>
  <c r="GF111" i="70"/>
  <c r="GF28" i="70"/>
  <c r="GF45" i="70"/>
  <c r="GP60" i="70" s="1"/>
  <c r="GF76" i="70"/>
  <c r="GF110" i="70"/>
  <c r="GF73" i="70"/>
  <c r="GF98" i="70"/>
  <c r="GF79" i="70"/>
  <c r="GF112" i="70"/>
  <c r="GF10" i="70"/>
  <c r="GF56" i="70"/>
  <c r="GF107" i="70"/>
  <c r="GF92" i="70"/>
  <c r="GF38" i="70"/>
  <c r="GF24" i="70"/>
  <c r="GF103" i="70"/>
  <c r="GF26" i="70"/>
  <c r="GF89" i="70"/>
  <c r="GF31" i="70"/>
  <c r="GF81" i="70"/>
  <c r="GF108" i="70"/>
  <c r="GF16" i="70"/>
  <c r="GF18" i="70"/>
  <c r="GF85" i="70"/>
  <c r="GP68" i="70" s="1"/>
  <c r="GF43" i="70"/>
  <c r="GF39" i="70"/>
  <c r="GF51" i="70"/>
  <c r="GF82" i="70"/>
  <c r="GF61" i="70"/>
  <c r="GF57" i="70"/>
  <c r="GF30" i="70"/>
  <c r="GP57" i="70" s="1"/>
  <c r="GF113" i="70"/>
  <c r="GF29" i="70"/>
  <c r="GF37" i="70"/>
  <c r="GF52" i="70"/>
  <c r="GF17" i="70"/>
  <c r="GF7" i="70"/>
  <c r="GF70" i="70"/>
  <c r="GP65" i="70" s="1"/>
  <c r="GF47" i="70"/>
  <c r="GF41" i="70"/>
  <c r="GF34" i="70"/>
  <c r="GF53" i="70"/>
  <c r="GF25" i="70"/>
  <c r="GP56" i="70" s="1"/>
  <c r="GF114" i="70"/>
  <c r="GF96" i="70"/>
  <c r="GF69" i="70"/>
  <c r="GF46" i="70"/>
  <c r="GF105" i="70"/>
  <c r="GF62" i="70"/>
  <c r="GF9" i="70"/>
  <c r="GF13" i="70"/>
  <c r="GF109" i="70"/>
  <c r="GF66" i="70"/>
  <c r="GF48" i="70"/>
  <c r="GF102" i="70"/>
  <c r="GF59" i="70"/>
  <c r="GF90" i="70"/>
  <c r="GP69" i="70" s="1"/>
  <c r="GF115" i="70"/>
  <c r="GF95" i="70"/>
  <c r="GP70" i="70" s="1"/>
  <c r="GF60" i="70"/>
  <c r="GP63" i="70" s="1"/>
  <c r="GF22" i="70"/>
  <c r="GF63" i="70"/>
  <c r="GF94" i="70"/>
  <c r="GF6" i="70"/>
  <c r="GF19" i="70"/>
  <c r="GF32" i="70"/>
  <c r="GF106" i="70"/>
  <c r="GF27" i="70"/>
  <c r="GF100" i="70"/>
  <c r="GF44" i="70"/>
  <c r="GF97" i="70"/>
  <c r="GF86" i="70"/>
  <c r="GF40" i="70"/>
  <c r="GP59" i="70" s="1"/>
  <c r="GF33" i="70"/>
  <c r="GF35" i="70"/>
  <c r="GP58" i="70" s="1"/>
  <c r="GF64" i="70"/>
  <c r="GF91" i="70"/>
  <c r="GF15" i="70"/>
  <c r="GP54" i="70" s="1"/>
  <c r="GF12" i="70"/>
  <c r="GF21" i="70"/>
  <c r="GF71" i="70"/>
  <c r="GF78" i="70"/>
  <c r="GF55" i="70"/>
  <c r="GP62" i="70" s="1"/>
  <c r="GF87" i="70"/>
  <c r="GF23" i="70"/>
  <c r="GF75" i="70"/>
  <c r="GP66" i="70" s="1"/>
  <c r="GF50" i="70"/>
  <c r="GP61" i="70" s="1"/>
  <c r="GF77" i="70"/>
  <c r="GF42" i="70"/>
  <c r="GF104" i="70"/>
  <c r="GF67" i="70"/>
  <c r="GF80" i="70"/>
  <c r="GP67" i="70" s="1"/>
  <c r="GF93" i="70"/>
  <c r="GF99" i="70"/>
  <c r="GF49" i="70"/>
  <c r="GF74" i="70"/>
  <c r="GF68" i="70"/>
  <c r="GF84" i="70"/>
  <c r="GF88" i="70"/>
  <c r="GF14" i="70"/>
  <c r="GF72" i="70"/>
  <c r="GF65" i="70"/>
  <c r="GP64" i="70" s="1"/>
  <c r="GF83" i="70"/>
  <c r="GF54" i="70"/>
  <c r="GF8" i="70"/>
  <c r="FL13" i="70"/>
  <c r="FL78" i="70"/>
  <c r="FL44" i="70"/>
  <c r="FL75" i="70"/>
  <c r="GL66" i="70" s="1"/>
  <c r="FL43" i="70"/>
  <c r="FL74" i="70"/>
  <c r="FL114" i="70"/>
  <c r="FL45" i="70"/>
  <c r="GL60" i="70" s="1"/>
  <c r="FL19" i="70"/>
  <c r="FL107" i="70"/>
  <c r="FL32" i="70"/>
  <c r="FL49" i="70"/>
  <c r="FL40" i="70"/>
  <c r="GL59" i="70" s="1"/>
  <c r="FL6" i="70"/>
  <c r="FL81" i="70"/>
  <c r="FL28" i="70"/>
  <c r="FL101" i="70"/>
  <c r="FL41" i="70"/>
  <c r="FL104" i="70"/>
  <c r="FL11" i="70"/>
  <c r="FL82" i="70"/>
  <c r="FL100" i="70"/>
  <c r="FL53" i="70"/>
  <c r="FL94" i="70"/>
  <c r="FL71" i="70"/>
  <c r="FL59" i="70"/>
  <c r="FL27" i="70"/>
  <c r="FL55" i="70"/>
  <c r="GL62" i="70" s="1"/>
  <c r="FL98" i="70"/>
  <c r="FL112" i="70"/>
  <c r="FL62" i="70"/>
  <c r="FL67" i="70"/>
  <c r="FL99" i="70"/>
  <c r="FL42" i="70"/>
  <c r="FL22" i="70"/>
  <c r="FL92" i="70"/>
  <c r="FL73" i="70"/>
  <c r="FL35" i="70"/>
  <c r="GL58" i="70" s="1"/>
  <c r="FL16" i="70"/>
  <c r="FL91" i="70"/>
  <c r="FL66" i="70"/>
  <c r="FL18" i="70"/>
  <c r="FL34" i="70"/>
  <c r="FL84" i="70"/>
  <c r="FL48" i="70"/>
  <c r="FL64" i="70"/>
  <c r="FL39" i="70"/>
  <c r="FL68" i="70"/>
  <c r="FL80" i="70"/>
  <c r="GL67" i="70" s="1"/>
  <c r="FL52" i="70"/>
  <c r="FL8" i="70"/>
  <c r="FL108" i="70"/>
  <c r="FL69" i="70"/>
  <c r="FL83" i="70"/>
  <c r="FL10" i="70"/>
  <c r="FL90" i="70"/>
  <c r="GL69" i="70" s="1"/>
  <c r="FL36" i="70"/>
  <c r="FL7" i="70"/>
  <c r="FL109" i="70"/>
  <c r="FL46" i="70"/>
  <c r="FL89" i="70"/>
  <c r="FL21" i="70"/>
  <c r="FL58" i="70"/>
  <c r="FL105" i="70"/>
  <c r="FL31" i="70"/>
  <c r="FL63" i="70"/>
  <c r="FL37" i="70"/>
  <c r="FL76" i="70"/>
  <c r="FL70" i="70"/>
  <c r="GL65" i="70" s="1"/>
  <c r="FL14" i="70"/>
  <c r="FL110" i="70"/>
  <c r="FL51" i="70"/>
  <c r="FL60" i="70"/>
  <c r="GL63" i="70" s="1"/>
  <c r="FL87" i="70"/>
  <c r="FL26" i="70"/>
  <c r="FL65" i="70"/>
  <c r="GL64" i="70" s="1"/>
  <c r="FL56" i="70"/>
  <c r="FL113" i="70"/>
  <c r="FL88" i="70"/>
  <c r="FL33" i="70"/>
  <c r="FL12" i="70"/>
  <c r="FL50" i="70"/>
  <c r="GL61" i="70" s="1"/>
  <c r="FL96" i="70"/>
  <c r="FL102" i="70"/>
  <c r="FL29" i="70"/>
  <c r="FL61" i="70"/>
  <c r="FL15" i="70"/>
  <c r="GL54" i="70" s="1"/>
  <c r="FL72" i="70"/>
  <c r="FL23" i="70"/>
  <c r="FL85" i="70"/>
  <c r="GL68" i="70" s="1"/>
  <c r="FL20" i="70"/>
  <c r="GL55" i="70" s="1"/>
  <c r="FL54" i="70"/>
  <c r="FL115" i="70"/>
  <c r="FL95" i="70"/>
  <c r="GL70" i="70" s="1"/>
  <c r="FL38" i="70"/>
  <c r="FL47" i="70"/>
  <c r="FL103" i="70"/>
  <c r="FL79" i="70"/>
  <c r="FL24" i="70"/>
  <c r="FL77" i="70"/>
  <c r="FL111" i="70"/>
  <c r="FL17" i="70"/>
  <c r="FL106" i="70"/>
  <c r="FL30" i="70"/>
  <c r="GL57" i="70" s="1"/>
  <c r="FL86" i="70"/>
  <c r="FL97" i="70"/>
  <c r="FL9" i="70"/>
  <c r="FL25" i="70"/>
  <c r="GL56" i="70" s="1"/>
  <c r="FL93" i="70"/>
  <c r="FL57" i="70"/>
  <c r="DZ75" i="70"/>
  <c r="EY60" i="70" s="1"/>
  <c r="DZ55" i="70"/>
  <c r="EY58" i="70" s="1"/>
  <c r="DZ12" i="70"/>
  <c r="DZ40" i="70"/>
  <c r="DZ104" i="70"/>
  <c r="DZ38" i="70"/>
  <c r="DZ99" i="70"/>
  <c r="DZ37" i="70"/>
  <c r="DZ88" i="70"/>
  <c r="DZ34" i="70"/>
  <c r="DZ89" i="70"/>
  <c r="DZ96" i="70"/>
  <c r="DZ61" i="70"/>
  <c r="DZ85" i="70"/>
  <c r="EY61" i="70" s="1"/>
  <c r="DZ7" i="70"/>
  <c r="DZ16" i="70"/>
  <c r="DZ29" i="70"/>
  <c r="DZ97" i="70"/>
  <c r="DZ48" i="70"/>
  <c r="DZ93" i="70"/>
  <c r="DZ53" i="70"/>
  <c r="DZ94" i="70"/>
  <c r="DZ60" i="70"/>
  <c r="DZ90" i="70"/>
  <c r="DZ10" i="70"/>
  <c r="DZ103" i="70"/>
  <c r="DZ65" i="70"/>
  <c r="EY59" i="70" s="1"/>
  <c r="DZ11" i="70"/>
  <c r="DZ14" i="70"/>
  <c r="DZ46" i="70"/>
  <c r="DZ100" i="70"/>
  <c r="DZ49" i="70"/>
  <c r="DZ36" i="70"/>
  <c r="DZ59" i="70"/>
  <c r="DZ64" i="70"/>
  <c r="DZ51" i="70"/>
  <c r="DZ71" i="70"/>
  <c r="DZ27" i="70"/>
  <c r="DZ42" i="70"/>
  <c r="DZ105" i="70"/>
  <c r="EY63" i="70" s="1"/>
  <c r="DZ18" i="70"/>
  <c r="DZ17" i="70"/>
  <c r="DZ50" i="70"/>
  <c r="DZ28" i="70"/>
  <c r="DZ62" i="70"/>
  <c r="DZ73" i="70"/>
  <c r="DZ66" i="70"/>
  <c r="DZ69" i="70"/>
  <c r="DZ63" i="70"/>
  <c r="DZ78" i="70"/>
  <c r="DZ43" i="70"/>
  <c r="DZ45" i="70"/>
  <c r="EY57" i="70" s="1"/>
  <c r="DZ6" i="70"/>
  <c r="DZ20" i="70"/>
  <c r="DZ57" i="70"/>
  <c r="DZ56" i="70"/>
  <c r="DZ74" i="70"/>
  <c r="DZ101" i="70"/>
  <c r="DZ72" i="70"/>
  <c r="DZ77" i="70"/>
  <c r="DZ67" i="70"/>
  <c r="DZ82" i="70"/>
  <c r="DZ33" i="70"/>
  <c r="DZ95" i="70"/>
  <c r="EY62" i="70" s="1"/>
  <c r="DZ8" i="70"/>
  <c r="DZ22" i="70"/>
  <c r="DZ70" i="70"/>
  <c r="DZ84" i="70"/>
  <c r="DZ80" i="70"/>
  <c r="DZ44" i="70"/>
  <c r="DZ79" i="70"/>
  <c r="DZ31" i="70"/>
  <c r="DZ76" i="70"/>
  <c r="DZ92" i="70"/>
  <c r="DZ24" i="70"/>
  <c r="DZ15" i="70"/>
  <c r="EY54" i="70" s="1"/>
  <c r="DZ25" i="70"/>
  <c r="EY55" i="70" s="1"/>
  <c r="DZ19" i="70"/>
  <c r="DZ13" i="70"/>
  <c r="DZ81" i="70"/>
  <c r="DZ26" i="70"/>
  <c r="DZ102" i="70"/>
  <c r="DZ39" i="70"/>
  <c r="DZ91" i="70"/>
  <c r="DZ32" i="70"/>
  <c r="DZ98" i="70"/>
  <c r="DZ52" i="70"/>
  <c r="DZ54" i="70"/>
  <c r="DZ23" i="70"/>
  <c r="DZ41" i="70"/>
  <c r="DZ68" i="70"/>
  <c r="DZ58" i="70"/>
  <c r="DZ21" i="70"/>
  <c r="DZ87" i="70"/>
  <c r="DZ47" i="70"/>
  <c r="DZ35" i="70"/>
  <c r="EY56" i="70" s="1"/>
  <c r="DZ30" i="70"/>
  <c r="DZ9" i="70"/>
  <c r="DZ83" i="70"/>
  <c r="DZ86" i="70"/>
  <c r="ET35" i="70"/>
  <c r="FC56" i="70" s="1"/>
  <c r="ET75" i="70"/>
  <c r="FC60" i="70" s="1"/>
  <c r="ET52" i="70"/>
  <c r="ET26" i="70"/>
  <c r="ET47" i="70"/>
  <c r="ET32" i="70"/>
  <c r="ET68" i="70"/>
  <c r="ET34" i="70"/>
  <c r="ET86" i="70"/>
  <c r="ET87" i="70"/>
  <c r="ET100" i="70"/>
  <c r="ET91" i="70"/>
  <c r="ET76" i="70"/>
  <c r="ET25" i="70"/>
  <c r="FC55" i="70" s="1"/>
  <c r="ET43" i="70"/>
  <c r="ET70" i="70"/>
  <c r="ET41" i="70"/>
  <c r="ET24" i="70"/>
  <c r="ET16" i="70"/>
  <c r="ET7" i="70"/>
  <c r="ET61" i="70"/>
  <c r="ET93" i="70"/>
  <c r="ET96" i="70"/>
  <c r="ET31" i="70"/>
  <c r="ET101" i="70"/>
  <c r="ET103" i="70"/>
  <c r="ET65" i="70"/>
  <c r="FC59" i="70" s="1"/>
  <c r="ET44" i="70"/>
  <c r="ET42" i="70"/>
  <c r="ET13" i="70"/>
  <c r="ET66" i="70"/>
  <c r="ET39" i="70"/>
  <c r="ET37" i="70"/>
  <c r="ET59" i="70"/>
  <c r="ET56" i="70"/>
  <c r="ET79" i="70"/>
  <c r="ET29" i="70"/>
  <c r="ET78" i="70"/>
  <c r="ET15" i="70"/>
  <c r="FC54" i="70" s="1"/>
  <c r="ET49" i="70"/>
  <c r="ET22" i="70"/>
  <c r="ET48" i="70"/>
  <c r="ET9" i="70"/>
  <c r="ET21" i="70"/>
  <c r="ET18" i="70"/>
  <c r="ET58" i="70"/>
  <c r="ET69" i="70"/>
  <c r="ET82" i="70"/>
  <c r="ET92" i="70"/>
  <c r="ET81" i="70"/>
  <c r="ET95" i="70"/>
  <c r="FC62" i="70" s="1"/>
  <c r="ET51" i="70"/>
  <c r="ET73" i="70"/>
  <c r="ET14" i="70"/>
  <c r="ET8" i="70"/>
  <c r="ET36" i="70"/>
  <c r="ET85" i="70"/>
  <c r="FC61" i="70" s="1"/>
  <c r="ET28" i="70"/>
  <c r="ET10" i="70"/>
  <c r="ET19" i="70"/>
  <c r="ET80" i="70"/>
  <c r="ET30" i="70"/>
  <c r="ET33" i="70"/>
  <c r="ET40" i="70"/>
  <c r="ET62" i="70"/>
  <c r="ET60" i="70"/>
  <c r="ET89" i="70"/>
  <c r="ET83" i="70"/>
  <c r="ET57" i="70"/>
  <c r="ET67" i="70"/>
  <c r="ET53" i="70"/>
  <c r="ET72" i="70"/>
  <c r="ET90" i="70"/>
  <c r="ET94" i="70"/>
  <c r="ET50" i="70"/>
  <c r="ET38" i="70"/>
  <c r="ET12" i="70"/>
  <c r="ET64" i="70"/>
  <c r="ET11" i="70"/>
  <c r="ET97" i="70"/>
  <c r="ET55" i="70"/>
  <c r="FC58" i="70" s="1"/>
  <c r="ET23" i="70"/>
  <c r="ET63" i="70"/>
  <c r="ET74" i="70"/>
  <c r="ET71" i="70"/>
  <c r="ET98" i="70"/>
  <c r="ET88" i="70"/>
  <c r="ET105" i="70"/>
  <c r="FC63" i="70" s="1"/>
  <c r="ET17" i="70"/>
  <c r="ET46" i="70"/>
  <c r="ET54" i="70"/>
  <c r="ET102" i="70"/>
  <c r="ET84" i="70"/>
  <c r="ET99" i="70"/>
  <c r="ET77" i="70"/>
  <c r="ET104" i="70"/>
  <c r="ET45" i="70"/>
  <c r="FC57" i="70" s="1"/>
  <c r="ET20" i="70"/>
  <c r="ET27" i="70"/>
  <c r="ET6" i="70"/>
  <c r="EB25" i="70"/>
  <c r="EY101" i="70" s="1"/>
  <c r="EB85" i="70"/>
  <c r="EY107" i="70" s="1"/>
  <c r="EB14" i="70"/>
  <c r="EB20" i="70"/>
  <c r="EB74" i="70"/>
  <c r="EB46" i="70"/>
  <c r="EB84" i="70"/>
  <c r="EB44" i="70"/>
  <c r="EB80" i="70"/>
  <c r="EB28" i="70"/>
  <c r="EB93" i="70"/>
  <c r="EB36" i="70"/>
  <c r="EB30" i="70"/>
  <c r="EB45" i="70"/>
  <c r="EY103" i="70" s="1"/>
  <c r="EB9" i="70"/>
  <c r="EB19" i="70"/>
  <c r="EB29" i="70"/>
  <c r="EB82" i="70"/>
  <c r="EB27" i="70"/>
  <c r="EB101" i="70"/>
  <c r="EB31" i="70"/>
  <c r="EB98" i="70"/>
  <c r="EB32" i="70"/>
  <c r="EB97" i="70"/>
  <c r="EB26" i="70"/>
  <c r="EB58" i="70"/>
  <c r="EB75" i="70"/>
  <c r="EY106" i="70" s="1"/>
  <c r="EB12" i="70"/>
  <c r="EB13" i="70"/>
  <c r="EB37" i="70"/>
  <c r="EB96" i="70"/>
  <c r="EB33" i="70"/>
  <c r="EB92" i="70"/>
  <c r="EB43" i="70"/>
  <c r="EB86" i="70"/>
  <c r="EB57" i="70"/>
  <c r="EB87" i="70"/>
  <c r="EB41" i="70"/>
  <c r="EB83" i="70"/>
  <c r="EB35" i="70"/>
  <c r="EY102" i="70" s="1"/>
  <c r="EB10" i="70"/>
  <c r="EB17" i="70"/>
  <c r="EB40" i="70"/>
  <c r="EB94" i="70"/>
  <c r="EB48" i="70"/>
  <c r="EB103" i="70"/>
  <c r="EB49" i="70"/>
  <c r="EB99" i="70"/>
  <c r="EB54" i="70"/>
  <c r="EB81" i="70"/>
  <c r="EB52" i="70"/>
  <c r="EB65" i="70"/>
  <c r="EY105" i="70" s="1"/>
  <c r="EB6" i="70"/>
  <c r="EB11" i="70"/>
  <c r="EB50" i="70"/>
  <c r="EB88" i="70"/>
  <c r="EB51" i="70"/>
  <c r="EB21" i="70"/>
  <c r="EB53" i="70"/>
  <c r="EB56" i="70"/>
  <c r="EB63" i="70"/>
  <c r="EB90" i="70"/>
  <c r="EB47" i="70"/>
  <c r="EB55" i="70"/>
  <c r="EY104" i="70" s="1"/>
  <c r="EB16" i="70"/>
  <c r="EB22" i="70"/>
  <c r="EB66" i="70"/>
  <c r="EB89" i="70"/>
  <c r="EB70" i="70"/>
  <c r="EB104" i="70"/>
  <c r="EB69" i="70"/>
  <c r="EB100" i="70"/>
  <c r="EB76" i="70"/>
  <c r="EB79" i="70"/>
  <c r="EB102" i="70"/>
  <c r="EB15" i="70"/>
  <c r="EY100" i="70" s="1"/>
  <c r="EB105" i="70"/>
  <c r="EY109" i="70" s="1"/>
  <c r="EB8" i="70"/>
  <c r="EB18" i="70"/>
  <c r="EB68" i="70"/>
  <c r="EB38" i="70"/>
  <c r="EB77" i="70"/>
  <c r="EB24" i="70"/>
  <c r="EB73" i="70"/>
  <c r="EB34" i="70"/>
  <c r="EB78" i="70"/>
  <c r="EB91" i="70"/>
  <c r="EB42" i="70"/>
  <c r="EB95" i="70"/>
  <c r="EY108" i="70" s="1"/>
  <c r="EB64" i="70"/>
  <c r="EB7" i="70"/>
  <c r="EB72" i="70"/>
  <c r="EB23" i="70"/>
  <c r="EB39" i="70"/>
  <c r="EB62" i="70"/>
  <c r="EB67" i="70"/>
  <c r="EB59" i="70"/>
  <c r="EB60" i="70"/>
  <c r="EB71" i="70"/>
  <c r="EB61" i="70"/>
  <c r="EJ65" i="70"/>
  <c r="FA59" i="70" s="1"/>
  <c r="EJ95" i="70"/>
  <c r="FA62" i="70" s="1"/>
  <c r="EJ42" i="70"/>
  <c r="EJ7" i="70"/>
  <c r="EJ16" i="70"/>
  <c r="EJ34" i="70"/>
  <c r="EJ56" i="70"/>
  <c r="EJ68" i="70"/>
  <c r="EJ94" i="70"/>
  <c r="EJ93" i="70"/>
  <c r="EJ35" i="70"/>
  <c r="FA56" i="70" s="1"/>
  <c r="EJ17" i="70"/>
  <c r="EJ12" i="70"/>
  <c r="EJ32" i="70"/>
  <c r="EJ39" i="70"/>
  <c r="EJ52" i="70"/>
  <c r="EJ40" i="70"/>
  <c r="EJ100" i="70"/>
  <c r="EJ70" i="70"/>
  <c r="EJ71" i="70"/>
  <c r="EJ90" i="70"/>
  <c r="EJ45" i="70"/>
  <c r="FA57" i="70" s="1"/>
  <c r="EJ10" i="70"/>
  <c r="EJ37" i="70"/>
  <c r="EJ38" i="70"/>
  <c r="EJ21" i="70"/>
  <c r="EJ57" i="70"/>
  <c r="EJ48" i="70"/>
  <c r="EJ101" i="70"/>
  <c r="EJ73" i="70"/>
  <c r="EJ25" i="70"/>
  <c r="FA55" i="70" s="1"/>
  <c r="EJ24" i="70"/>
  <c r="EJ23" i="70"/>
  <c r="EJ50" i="70"/>
  <c r="EJ69" i="70"/>
  <c r="EJ86" i="70"/>
  <c r="EJ78" i="70"/>
  <c r="EJ66" i="70"/>
  <c r="EJ72" i="70"/>
  <c r="EJ105" i="70"/>
  <c r="FA63" i="70" s="1"/>
  <c r="EJ19" i="70"/>
  <c r="EJ18" i="70"/>
  <c r="EJ51" i="70"/>
  <c r="EJ79" i="70"/>
  <c r="EJ88" i="70"/>
  <c r="EJ82" i="70"/>
  <c r="EJ77" i="70"/>
  <c r="EJ76" i="70"/>
  <c r="EJ55" i="70"/>
  <c r="FA58" i="70" s="1"/>
  <c r="EJ28" i="70"/>
  <c r="EJ30" i="70"/>
  <c r="EJ49" i="70"/>
  <c r="EJ87" i="70"/>
  <c r="EJ98" i="70"/>
  <c r="EJ89" i="70"/>
  <c r="EJ83" i="70"/>
  <c r="EJ84" i="70"/>
  <c r="EJ85" i="70"/>
  <c r="FA61" i="70" s="1"/>
  <c r="EJ31" i="70"/>
  <c r="EJ36" i="70"/>
  <c r="EJ8" i="70"/>
  <c r="EJ64" i="70"/>
  <c r="EJ102" i="70"/>
  <c r="EJ91" i="70"/>
  <c r="EJ103" i="70"/>
  <c r="EJ97" i="70"/>
  <c r="EJ75" i="70"/>
  <c r="FA60" i="70" s="1"/>
  <c r="EJ20" i="70"/>
  <c r="EJ22" i="70"/>
  <c r="EJ27" i="70"/>
  <c r="EJ80" i="70"/>
  <c r="EJ53" i="70"/>
  <c r="EJ92" i="70"/>
  <c r="EJ99" i="70"/>
  <c r="EJ81" i="70"/>
  <c r="EJ11" i="70"/>
  <c r="EJ6" i="70"/>
  <c r="EJ9" i="70"/>
  <c r="EJ14" i="70"/>
  <c r="EJ41" i="70"/>
  <c r="EJ13" i="70"/>
  <c r="EJ74" i="70"/>
  <c r="EJ104" i="70"/>
  <c r="EJ15" i="70"/>
  <c r="FA54" i="70" s="1"/>
  <c r="EJ44" i="70"/>
  <c r="EJ26" i="70"/>
  <c r="EJ29" i="70"/>
  <c r="EJ62" i="70"/>
  <c r="EJ63" i="70"/>
  <c r="EJ67" i="70"/>
  <c r="EJ59" i="70"/>
  <c r="EJ61" i="70"/>
  <c r="EJ60" i="70"/>
  <c r="EJ96" i="70"/>
  <c r="EJ47" i="70"/>
  <c r="EJ46" i="70"/>
  <c r="EJ33" i="70"/>
  <c r="EJ58" i="70"/>
  <c r="EJ54" i="70"/>
  <c r="EJ43" i="70"/>
  <c r="FU13" i="70"/>
  <c r="FU24" i="70"/>
  <c r="FU110" i="70"/>
  <c r="FU40" i="70"/>
  <c r="GN36" i="70" s="1"/>
  <c r="FU106" i="70"/>
  <c r="FU42" i="70"/>
  <c r="FU78" i="70"/>
  <c r="FU31" i="70"/>
  <c r="FU107" i="70"/>
  <c r="FU70" i="70"/>
  <c r="GN42" i="70" s="1"/>
  <c r="FU104" i="70"/>
  <c r="FU30" i="70"/>
  <c r="GN34" i="70" s="1"/>
  <c r="FU35" i="70"/>
  <c r="GN35" i="70" s="1"/>
  <c r="FU91" i="70"/>
  <c r="FU7" i="70"/>
  <c r="FU17" i="70"/>
  <c r="FU50" i="70"/>
  <c r="GN38" i="70" s="1"/>
  <c r="FU86" i="70"/>
  <c r="FU57" i="70"/>
  <c r="FU97" i="70"/>
  <c r="FU36" i="70"/>
  <c r="FU79" i="70"/>
  <c r="FU25" i="70"/>
  <c r="GN33" i="70" s="1"/>
  <c r="FU98" i="70"/>
  <c r="FU61" i="70"/>
  <c r="FU95" i="70"/>
  <c r="GN47" i="70" s="1"/>
  <c r="FU105" i="70"/>
  <c r="FU72" i="70"/>
  <c r="FU56" i="70"/>
  <c r="FU6" i="70"/>
  <c r="FU18" i="70"/>
  <c r="FU68" i="70"/>
  <c r="FU102" i="70"/>
  <c r="FU53" i="70"/>
  <c r="FU113" i="70"/>
  <c r="FU41" i="70"/>
  <c r="FU100" i="70"/>
  <c r="FU27" i="70"/>
  <c r="FU89" i="70"/>
  <c r="FU47" i="70"/>
  <c r="FU82" i="70"/>
  <c r="FU37" i="70"/>
  <c r="FU81" i="70"/>
  <c r="FU34" i="70"/>
  <c r="FU54" i="70"/>
  <c r="FU46" i="70"/>
  <c r="FU20" i="70"/>
  <c r="GN32" i="70" s="1"/>
  <c r="FU16" i="70"/>
  <c r="FU59" i="70"/>
  <c r="FU77" i="70"/>
  <c r="FU63" i="70"/>
  <c r="FU94" i="70"/>
  <c r="FU48" i="70"/>
  <c r="FU101" i="70"/>
  <c r="FU43" i="70"/>
  <c r="FU112" i="70"/>
  <c r="FU64" i="70"/>
  <c r="FU103" i="70"/>
  <c r="FU49" i="70"/>
  <c r="FU52" i="70"/>
  <c r="FU32" i="70"/>
  <c r="FU92" i="70"/>
  <c r="FU19" i="70"/>
  <c r="FU9" i="70"/>
  <c r="FU71" i="70"/>
  <c r="FU90" i="70"/>
  <c r="GN46" i="70" s="1"/>
  <c r="FU22" i="70"/>
  <c r="FU75" i="70"/>
  <c r="GN43" i="70" s="1"/>
  <c r="FU44" i="70"/>
  <c r="FU114" i="70"/>
  <c r="FU38" i="70"/>
  <c r="FU115" i="70"/>
  <c r="FU66" i="70"/>
  <c r="FU96" i="70"/>
  <c r="FU73" i="70"/>
  <c r="FU39" i="70"/>
  <c r="FU15" i="70"/>
  <c r="GN31" i="70" s="1"/>
  <c r="FU111" i="70"/>
  <c r="FU10" i="70"/>
  <c r="FU8" i="70"/>
  <c r="FU51" i="70"/>
  <c r="FU76" i="70"/>
  <c r="FU33" i="70"/>
  <c r="FU108" i="70"/>
  <c r="FU58" i="70"/>
  <c r="FU87" i="70"/>
  <c r="FU55" i="70"/>
  <c r="GN39" i="70" s="1"/>
  <c r="FU80" i="70"/>
  <c r="GN44" i="70" s="1"/>
  <c r="FU45" i="70"/>
  <c r="GN37" i="70" s="1"/>
  <c r="FU88" i="70"/>
  <c r="FU85" i="70"/>
  <c r="GN45" i="70" s="1"/>
  <c r="FU74" i="70"/>
  <c r="FU62" i="70"/>
  <c r="FU23" i="70"/>
  <c r="FU109" i="70"/>
  <c r="FU11" i="70"/>
  <c r="FU12" i="70"/>
  <c r="FU69" i="70"/>
  <c r="FU84" i="70"/>
  <c r="FU29" i="70"/>
  <c r="FU93" i="70"/>
  <c r="FU60" i="70"/>
  <c r="GN40" i="70" s="1"/>
  <c r="FU26" i="70"/>
  <c r="FU65" i="70"/>
  <c r="GN41" i="70" s="1"/>
  <c r="FU14" i="70"/>
  <c r="FU21" i="70"/>
  <c r="FU83" i="70"/>
  <c r="FU28" i="70"/>
  <c r="FU99" i="70"/>
  <c r="FU67" i="70"/>
  <c r="FE8" i="70"/>
  <c r="FE79" i="70"/>
  <c r="FE70" i="70"/>
  <c r="GK19" i="70" s="1"/>
  <c r="FE45" i="70"/>
  <c r="GK14" i="70" s="1"/>
  <c r="FE85" i="70"/>
  <c r="GK22" i="70" s="1"/>
  <c r="FE37" i="70"/>
  <c r="FE106" i="70"/>
  <c r="FE21" i="70"/>
  <c r="FE65" i="70"/>
  <c r="GK18" i="70" s="1"/>
  <c r="FE22" i="70"/>
  <c r="FE89" i="70"/>
  <c r="FE26" i="70"/>
  <c r="FE40" i="70"/>
  <c r="GK13" i="70" s="1"/>
  <c r="FE42" i="70"/>
  <c r="FE32" i="70"/>
  <c r="FE88" i="70"/>
  <c r="FE108" i="70"/>
  <c r="FE14" i="70"/>
  <c r="FE73" i="70"/>
  <c r="FE34" i="70"/>
  <c r="FE53" i="70"/>
  <c r="FE25" i="70"/>
  <c r="GK10" i="70" s="1"/>
  <c r="FE107" i="70"/>
  <c r="FE20" i="70"/>
  <c r="GK9" i="70" s="1"/>
  <c r="FE91" i="70"/>
  <c r="FE61" i="70"/>
  <c r="FE103" i="70"/>
  <c r="FE15" i="70"/>
  <c r="GK8" i="70" s="1"/>
  <c r="FE66" i="70"/>
  <c r="FE11" i="70"/>
  <c r="FE113" i="70"/>
  <c r="FE93" i="70"/>
  <c r="FE29" i="70"/>
  <c r="FE76" i="70"/>
  <c r="FE28" i="70"/>
  <c r="FE87" i="70"/>
  <c r="FE24" i="70"/>
  <c r="FE81" i="70"/>
  <c r="FE31" i="70"/>
  <c r="FE102" i="70"/>
  <c r="FE10" i="70"/>
  <c r="FE44" i="70"/>
  <c r="FE82" i="70"/>
  <c r="FE49" i="70"/>
  <c r="FE75" i="70"/>
  <c r="GK20" i="70" s="1"/>
  <c r="FE68" i="70"/>
  <c r="FE67" i="70"/>
  <c r="FE52" i="70"/>
  <c r="FE41" i="70"/>
  <c r="FE78" i="70"/>
  <c r="FE39" i="70"/>
  <c r="FE100" i="70"/>
  <c r="FE69" i="70"/>
  <c r="FE33" i="70"/>
  <c r="FE9" i="70"/>
  <c r="FE48" i="70"/>
  <c r="FE72" i="70"/>
  <c r="FE36" i="70"/>
  <c r="FE109" i="70"/>
  <c r="FE83" i="70"/>
  <c r="FE112" i="70"/>
  <c r="FE77" i="70"/>
  <c r="FE62" i="70"/>
  <c r="FE84" i="70"/>
  <c r="FE35" i="70"/>
  <c r="GK12" i="70" s="1"/>
  <c r="FE51" i="70"/>
  <c r="FE92" i="70"/>
  <c r="FE104" i="70"/>
  <c r="FE7" i="70"/>
  <c r="FE46" i="70"/>
  <c r="FE60" i="70"/>
  <c r="GK17" i="70" s="1"/>
  <c r="FE13" i="70"/>
  <c r="FE97" i="70"/>
  <c r="FE27" i="70"/>
  <c r="FE105" i="70"/>
  <c r="FE47" i="70"/>
  <c r="FE55" i="70"/>
  <c r="GK16" i="70" s="1"/>
  <c r="FE96" i="70"/>
  <c r="FE110" i="70"/>
  <c r="FE74" i="70"/>
  <c r="FE99" i="70"/>
  <c r="FE90" i="70"/>
  <c r="GK23" i="70" s="1"/>
  <c r="FE6" i="70"/>
  <c r="FE86" i="70"/>
  <c r="FE94" i="70"/>
  <c r="FE17" i="70"/>
  <c r="FE50" i="70"/>
  <c r="GK15" i="70" s="1"/>
  <c r="FE23" i="70"/>
  <c r="FE58" i="70"/>
  <c r="FE43" i="70"/>
  <c r="FE98" i="70"/>
  <c r="FE18" i="70"/>
  <c r="FE54" i="70"/>
  <c r="FE111" i="70"/>
  <c r="FE56" i="70"/>
  <c r="FE115" i="70"/>
  <c r="FE16" i="70"/>
  <c r="FE101" i="70"/>
  <c r="FE64" i="70"/>
  <c r="FE38" i="70"/>
  <c r="FE19" i="70"/>
  <c r="FE57" i="70"/>
  <c r="FE59" i="70"/>
  <c r="FE95" i="70"/>
  <c r="GK24" i="70" s="1"/>
  <c r="FE114" i="70"/>
  <c r="FE71" i="70"/>
  <c r="FE12" i="70"/>
  <c r="FE80" i="70"/>
  <c r="GK21" i="70" s="1"/>
  <c r="FE30" i="70"/>
  <c r="GK11" i="70" s="1"/>
  <c r="FE63" i="70"/>
  <c r="DX105" i="70"/>
  <c r="EY17" i="70" s="1"/>
  <c r="DX10" i="70"/>
  <c r="DX8" i="70"/>
  <c r="DX33" i="70"/>
  <c r="DX96" i="70"/>
  <c r="DX29" i="70"/>
  <c r="DX92" i="70"/>
  <c r="DX65" i="70"/>
  <c r="EY13" i="70" s="1"/>
  <c r="DX14" i="70"/>
  <c r="DX19" i="70"/>
  <c r="DX36" i="70"/>
  <c r="DX89" i="70"/>
  <c r="DX61" i="70"/>
  <c r="DX93" i="70"/>
  <c r="DX49" i="70"/>
  <c r="DX100" i="70"/>
  <c r="DX37" i="70"/>
  <c r="DX102" i="70"/>
  <c r="DX53" i="70"/>
  <c r="DX85" i="70"/>
  <c r="EY15" i="70" s="1"/>
  <c r="DX6" i="70"/>
  <c r="DX12" i="70"/>
  <c r="DX54" i="70"/>
  <c r="DX83" i="70"/>
  <c r="DX50" i="70"/>
  <c r="DX76" i="70"/>
  <c r="DX51" i="70"/>
  <c r="DX98" i="70"/>
  <c r="DX60" i="70"/>
  <c r="DX32" i="70"/>
  <c r="DX64" i="70"/>
  <c r="DX95" i="70"/>
  <c r="EY16" i="70" s="1"/>
  <c r="DX35" i="70"/>
  <c r="EY10" i="70" s="1"/>
  <c r="DX7" i="70"/>
  <c r="DX22" i="70"/>
  <c r="DX52" i="70"/>
  <c r="DX24" i="70"/>
  <c r="DX67" i="70"/>
  <c r="DX39" i="70"/>
  <c r="DX56" i="70"/>
  <c r="DX103" i="70"/>
  <c r="DX66" i="70"/>
  <c r="DX57" i="70"/>
  <c r="DX70" i="70"/>
  <c r="DX15" i="70"/>
  <c r="EY8" i="70" s="1"/>
  <c r="DX45" i="70"/>
  <c r="EY11" i="70" s="1"/>
  <c r="DX20" i="70"/>
  <c r="DX23" i="70"/>
  <c r="DX63" i="70"/>
  <c r="DX91" i="70"/>
  <c r="DX74" i="70"/>
  <c r="DX79" i="70"/>
  <c r="DX62" i="70"/>
  <c r="DX27" i="70"/>
  <c r="DX73" i="70"/>
  <c r="DX68" i="70"/>
  <c r="DX77" i="70"/>
  <c r="DX25" i="70"/>
  <c r="EY9" i="70" s="1"/>
  <c r="DX9" i="70"/>
  <c r="DX18" i="70"/>
  <c r="DX38" i="70"/>
  <c r="DX80" i="70"/>
  <c r="DX75" i="70"/>
  <c r="EY14" i="70" s="1"/>
  <c r="DX16" i="70"/>
  <c r="DX13" i="70"/>
  <c r="DX41" i="70"/>
  <c r="DX86" i="70"/>
  <c r="DX26" i="70"/>
  <c r="DX104" i="70"/>
  <c r="DX48" i="70"/>
  <c r="DX84" i="70"/>
  <c r="DX47" i="70"/>
  <c r="DX94" i="70"/>
  <c r="DX42" i="70"/>
  <c r="DX21" i="70"/>
  <c r="DX31" i="70"/>
  <c r="DX99" i="70"/>
  <c r="DX43" i="70"/>
  <c r="DX71" i="70"/>
  <c r="DX72" i="70"/>
  <c r="DX97" i="70"/>
  <c r="DX34" i="70"/>
  <c r="DX81" i="70"/>
  <c r="DX40" i="70"/>
  <c r="DX11" i="70"/>
  <c r="DX87" i="70"/>
  <c r="DX30" i="70"/>
  <c r="DX101" i="70"/>
  <c r="DX44" i="70"/>
  <c r="DX78" i="70"/>
  <c r="DX59" i="70"/>
  <c r="DX58" i="70"/>
  <c r="DX55" i="70"/>
  <c r="EY12" i="70" s="1"/>
  <c r="DX82" i="70"/>
  <c r="DX46" i="70"/>
  <c r="DX69" i="70"/>
  <c r="DX17" i="70"/>
  <c r="DX88" i="70"/>
  <c r="DX28" i="70"/>
  <c r="DX90" i="70"/>
  <c r="GE8" i="70"/>
  <c r="GE90" i="70"/>
  <c r="GP46" i="70" s="1"/>
  <c r="GE50" i="70"/>
  <c r="GP38" i="70" s="1"/>
  <c r="GE91" i="70"/>
  <c r="GE76" i="70"/>
  <c r="GE112" i="70"/>
  <c r="GE44" i="70"/>
  <c r="GE20" i="70"/>
  <c r="GP32" i="70" s="1"/>
  <c r="GE51" i="70"/>
  <c r="GE23" i="70"/>
  <c r="GE39" i="70"/>
  <c r="GE82" i="70"/>
  <c r="GE68" i="70"/>
  <c r="GE89" i="70"/>
  <c r="GE11" i="70"/>
  <c r="GE27" i="70"/>
  <c r="GE102" i="70"/>
  <c r="GE22" i="70"/>
  <c r="GE47" i="70"/>
  <c r="GE9" i="70"/>
  <c r="GE95" i="70"/>
  <c r="GP47" i="70" s="1"/>
  <c r="GE57" i="70"/>
  <c r="GE37" i="70"/>
  <c r="GE40" i="70"/>
  <c r="GP36" i="70" s="1"/>
  <c r="GE114" i="70"/>
  <c r="GE49" i="70"/>
  <c r="GE7" i="70"/>
  <c r="GE73" i="70"/>
  <c r="GE111" i="70"/>
  <c r="GE25" i="70"/>
  <c r="GP33" i="70" s="1"/>
  <c r="GE31" i="70"/>
  <c r="GE45" i="70"/>
  <c r="GP37" i="70" s="1"/>
  <c r="GE97" i="70"/>
  <c r="GE34" i="70"/>
  <c r="GE99" i="70"/>
  <c r="GE30" i="70"/>
  <c r="GP34" i="70" s="1"/>
  <c r="GE101" i="70"/>
  <c r="GE70" i="70"/>
  <c r="GP42" i="70" s="1"/>
  <c r="GE53" i="70"/>
  <c r="GE74" i="70"/>
  <c r="GE66" i="70"/>
  <c r="GE60" i="70"/>
  <c r="GP40" i="70" s="1"/>
  <c r="GE35" i="70"/>
  <c r="GP35" i="70" s="1"/>
  <c r="GE80" i="70"/>
  <c r="GP44" i="70" s="1"/>
  <c r="GE61" i="70"/>
  <c r="GE79" i="70"/>
  <c r="GE55" i="70"/>
  <c r="GP39" i="70" s="1"/>
  <c r="GE10" i="70"/>
  <c r="GE110" i="70"/>
  <c r="GE43" i="70"/>
  <c r="GE107" i="70"/>
  <c r="GE21" i="70"/>
  <c r="GE67" i="70"/>
  <c r="GE18" i="70"/>
  <c r="GE100" i="70"/>
  <c r="GE56" i="70"/>
  <c r="GE75" i="70"/>
  <c r="GP43" i="70" s="1"/>
  <c r="GE65" i="70"/>
  <c r="GP41" i="70" s="1"/>
  <c r="GE84" i="70"/>
  <c r="GE77" i="70"/>
  <c r="GE46" i="70"/>
  <c r="GE98" i="70"/>
  <c r="GE69" i="70"/>
  <c r="GE13" i="70"/>
  <c r="GE88" i="70"/>
  <c r="GE42" i="70"/>
  <c r="GE17" i="70"/>
  <c r="GE103" i="70"/>
  <c r="GE26" i="70"/>
  <c r="GE92" i="70"/>
  <c r="GE86" i="70"/>
  <c r="GE59" i="70"/>
  <c r="GE104" i="70"/>
  <c r="GE81" i="70"/>
  <c r="GE62" i="70"/>
  <c r="GE115" i="70"/>
  <c r="GE28" i="70"/>
  <c r="GE113" i="70"/>
  <c r="GE6" i="70"/>
  <c r="GE78" i="70"/>
  <c r="GE96" i="70"/>
  <c r="GE32" i="70"/>
  <c r="GE64" i="70"/>
  <c r="GE29" i="70"/>
  <c r="GE105" i="70"/>
  <c r="GE12" i="70"/>
  <c r="GE83" i="70"/>
  <c r="GE38" i="70"/>
  <c r="GE106" i="70"/>
  <c r="GE87" i="70"/>
  <c r="GE54" i="70"/>
  <c r="GE52" i="70"/>
  <c r="GE72" i="70"/>
  <c r="GE108" i="70"/>
  <c r="GE14" i="70"/>
  <c r="GE94" i="70"/>
  <c r="GE36" i="70"/>
  <c r="GE58" i="70"/>
  <c r="GE71" i="70"/>
  <c r="GE24" i="70"/>
  <c r="GE48" i="70"/>
  <c r="GE19" i="70"/>
  <c r="GE63" i="70"/>
  <c r="GE16" i="70"/>
  <c r="GE85" i="70"/>
  <c r="GP45" i="70" s="1"/>
  <c r="GE41" i="70"/>
  <c r="GE15" i="70"/>
  <c r="GP31" i="70" s="1"/>
  <c r="GE93" i="70"/>
  <c r="GE33" i="70"/>
  <c r="GE109" i="70"/>
  <c r="DI58" i="70"/>
  <c r="DI17" i="70"/>
  <c r="DI43" i="70"/>
  <c r="DI35" i="70"/>
  <c r="DI69" i="70"/>
  <c r="DI80" i="70"/>
  <c r="DI82" i="70"/>
  <c r="DI99" i="70"/>
  <c r="DI75" i="70"/>
  <c r="DI71" i="70"/>
  <c r="DI32" i="70"/>
  <c r="DI92" i="70"/>
  <c r="DI83" i="70"/>
  <c r="DI67" i="70"/>
  <c r="DI79" i="70"/>
  <c r="DI33" i="70"/>
  <c r="DI36" i="70"/>
  <c r="DI62" i="70"/>
  <c r="DI11" i="70"/>
  <c r="DI63" i="70"/>
  <c r="DI102" i="70"/>
  <c r="DI85" i="70"/>
  <c r="DI37" i="70"/>
  <c r="DI31" i="70"/>
  <c r="DI27" i="70"/>
  <c r="DI97" i="70"/>
  <c r="DI30" i="70"/>
  <c r="DI28" i="70"/>
  <c r="DI77" i="70"/>
  <c r="DI56" i="70"/>
  <c r="DI70" i="70"/>
  <c r="DI50" i="70"/>
  <c r="DI23" i="70"/>
  <c r="DI9" i="70"/>
  <c r="DI101" i="70"/>
  <c r="DI19" i="70"/>
  <c r="DI74" i="70"/>
  <c r="DI100" i="70"/>
  <c r="DI65" i="70"/>
  <c r="DI73" i="70"/>
  <c r="DI7" i="70"/>
  <c r="DI64" i="70"/>
  <c r="DI21" i="70"/>
  <c r="DI42" i="70"/>
  <c r="DI12" i="70"/>
  <c r="DI57" i="70"/>
  <c r="DI20" i="70"/>
  <c r="DI89" i="70"/>
  <c r="DI87" i="70"/>
  <c r="DI81" i="70"/>
  <c r="DI26" i="70"/>
  <c r="DI15" i="70"/>
  <c r="DI44" i="70"/>
  <c r="DI55" i="70"/>
  <c r="DI51" i="70"/>
  <c r="DI29" i="70"/>
  <c r="DI72" i="70"/>
  <c r="DI53" i="70"/>
  <c r="DI66" i="70"/>
  <c r="DI91" i="70"/>
  <c r="DI96" i="70"/>
  <c r="DI61" i="70"/>
  <c r="DI49" i="70"/>
  <c r="DI46" i="70"/>
  <c r="DI47" i="70"/>
  <c r="DI60" i="70"/>
  <c r="DI41" i="70"/>
  <c r="DI25" i="70"/>
  <c r="DI104" i="70"/>
  <c r="DI93" i="70"/>
  <c r="DI40" i="70"/>
  <c r="DI59" i="70"/>
  <c r="DI88" i="70"/>
  <c r="DI84" i="70"/>
  <c r="DI94" i="70"/>
  <c r="DI8" i="70"/>
  <c r="DI76" i="70"/>
  <c r="DI78" i="70"/>
  <c r="DI24" i="70"/>
  <c r="DI68" i="70"/>
  <c r="DI52" i="70"/>
  <c r="DI95" i="70"/>
  <c r="DI98" i="70"/>
  <c r="DI22" i="70"/>
  <c r="DI34" i="70"/>
  <c r="DI10" i="70"/>
  <c r="DI86" i="70"/>
  <c r="DI39" i="70"/>
  <c r="DI13" i="70"/>
  <c r="DI48" i="70"/>
  <c r="DI6" i="70"/>
  <c r="DI54" i="70"/>
  <c r="DI103" i="70"/>
  <c r="DI14" i="70"/>
  <c r="DI105" i="70"/>
  <c r="DI38" i="70"/>
  <c r="DI45" i="70"/>
  <c r="DI18" i="70"/>
  <c r="DI90" i="70"/>
  <c r="DI16" i="70"/>
  <c r="GH6" i="70"/>
  <c r="GH42" i="70"/>
  <c r="GH109" i="70"/>
  <c r="GH29" i="70"/>
  <c r="GH100" i="70"/>
  <c r="GH68" i="70"/>
  <c r="GH14" i="70"/>
  <c r="GH31" i="70"/>
  <c r="GH106" i="70"/>
  <c r="GH9" i="70"/>
  <c r="GH54" i="70"/>
  <c r="GH114" i="70"/>
  <c r="GH43" i="70"/>
  <c r="GH78" i="70"/>
  <c r="GH46" i="70"/>
  <c r="GH30" i="70"/>
  <c r="GP103" i="70" s="1"/>
  <c r="GH48" i="70"/>
  <c r="GH12" i="70"/>
  <c r="GH53" i="70"/>
  <c r="GH93" i="70"/>
  <c r="GH75" i="70"/>
  <c r="GP112" i="70" s="1"/>
  <c r="GH23" i="70"/>
  <c r="GH45" i="70"/>
  <c r="GP106" i="70" s="1"/>
  <c r="GH11" i="70"/>
  <c r="GH39" i="70"/>
  <c r="GH86" i="70"/>
  <c r="GH98" i="70"/>
  <c r="GH91" i="70"/>
  <c r="GH74" i="70"/>
  <c r="GH88" i="70"/>
  <c r="GH32" i="70"/>
  <c r="GH80" i="70"/>
  <c r="GP113" i="70" s="1"/>
  <c r="GH44" i="70"/>
  <c r="GH41" i="70"/>
  <c r="GH24" i="70"/>
  <c r="GH102" i="70"/>
  <c r="GH36" i="70"/>
  <c r="GH33" i="70"/>
  <c r="GH79" i="70"/>
  <c r="GH35" i="70"/>
  <c r="GP104" i="70" s="1"/>
  <c r="GH63" i="70"/>
  <c r="GH59" i="70"/>
  <c r="GH61" i="70"/>
  <c r="GH67" i="70"/>
  <c r="GH20" i="70"/>
  <c r="GP101" i="70" s="1"/>
  <c r="GH38" i="70"/>
  <c r="GH56" i="70"/>
  <c r="GH17" i="70"/>
  <c r="GH107" i="70"/>
  <c r="GH64" i="70"/>
  <c r="GH55" i="70"/>
  <c r="GP108" i="70" s="1"/>
  <c r="GH70" i="70"/>
  <c r="GP111" i="70" s="1"/>
  <c r="GH62" i="70"/>
  <c r="GH19" i="70"/>
  <c r="GH50" i="70"/>
  <c r="GP107" i="70" s="1"/>
  <c r="GH90" i="70"/>
  <c r="GP115" i="70" s="1"/>
  <c r="GH22" i="70"/>
  <c r="GH28" i="70"/>
  <c r="GH113" i="70"/>
  <c r="GH37" i="70"/>
  <c r="GH71" i="70"/>
  <c r="GH26" i="70"/>
  <c r="GH58" i="70"/>
  <c r="GH77" i="70"/>
  <c r="GH96" i="70"/>
  <c r="GH65" i="70"/>
  <c r="GP110" i="70" s="1"/>
  <c r="GH104" i="70"/>
  <c r="GH101" i="70"/>
  <c r="GH92" i="70"/>
  <c r="GH47" i="70"/>
  <c r="GH111" i="70"/>
  <c r="GH60" i="70"/>
  <c r="GP109" i="70" s="1"/>
  <c r="GH97" i="70"/>
  <c r="GH108" i="70"/>
  <c r="GH103" i="70"/>
  <c r="GH85" i="70"/>
  <c r="GP114" i="70" s="1"/>
  <c r="GH87" i="70"/>
  <c r="GH8" i="70"/>
  <c r="GH81" i="70"/>
  <c r="GH72" i="70"/>
  <c r="GH73" i="70"/>
  <c r="GH10" i="70"/>
  <c r="GH95" i="70"/>
  <c r="GP116" i="70" s="1"/>
  <c r="GH34" i="70"/>
  <c r="GH40" i="70"/>
  <c r="GP105" i="70" s="1"/>
  <c r="GH16" i="70"/>
  <c r="GH21" i="70"/>
  <c r="GH84" i="70"/>
  <c r="GH27" i="70"/>
  <c r="GH115" i="70"/>
  <c r="GH105" i="70"/>
  <c r="GH110" i="70"/>
  <c r="GH66" i="70"/>
  <c r="GH69" i="70"/>
  <c r="GH18" i="70"/>
  <c r="GH51" i="70"/>
  <c r="GH112" i="70"/>
  <c r="GH57" i="70"/>
  <c r="GH94" i="70"/>
  <c r="GH82" i="70"/>
  <c r="GH49" i="70"/>
  <c r="GH99" i="70"/>
  <c r="GH52" i="70"/>
  <c r="GH89" i="70"/>
  <c r="GH13" i="70"/>
  <c r="GH7" i="70"/>
  <c r="GH15" i="70"/>
  <c r="GP100" i="70" s="1"/>
  <c r="GH83" i="70"/>
  <c r="GH76" i="70"/>
  <c r="GH25" i="70"/>
  <c r="GP102" i="70" s="1"/>
  <c r="FT15" i="70"/>
  <c r="GN8" i="70" s="1"/>
  <c r="FT32" i="70"/>
  <c r="FT108" i="70"/>
  <c r="FT70" i="70"/>
  <c r="GN19" i="70" s="1"/>
  <c r="FT60" i="70"/>
  <c r="GN17" i="70" s="1"/>
  <c r="FT49" i="70"/>
  <c r="FT29" i="70"/>
  <c r="FT21" i="70"/>
  <c r="FT101" i="70"/>
  <c r="FT110" i="70"/>
  <c r="FT26" i="70"/>
  <c r="FT27" i="70"/>
  <c r="FT102" i="70"/>
  <c r="FT82" i="70"/>
  <c r="FT24" i="70"/>
  <c r="FT106" i="70"/>
  <c r="FT87" i="70"/>
  <c r="FT96" i="70"/>
  <c r="FT105" i="70"/>
  <c r="FT93" i="70"/>
  <c r="FT111" i="70"/>
  <c r="FT18" i="70"/>
  <c r="FT64" i="70"/>
  <c r="FT19" i="70"/>
  <c r="FT95" i="70"/>
  <c r="GN24" i="70" s="1"/>
  <c r="FT97" i="70"/>
  <c r="FT45" i="70"/>
  <c r="GN14" i="70" s="1"/>
  <c r="FT89" i="70"/>
  <c r="FT67" i="70"/>
  <c r="FT58" i="70"/>
  <c r="FT12" i="70"/>
  <c r="FT35" i="70"/>
  <c r="GN12" i="70" s="1"/>
  <c r="FT71" i="70"/>
  <c r="FT56" i="70"/>
  <c r="FT51" i="70"/>
  <c r="FT55" i="70"/>
  <c r="GN16" i="70" s="1"/>
  <c r="FT69" i="70"/>
  <c r="FT11" i="70"/>
  <c r="FT52" i="70"/>
  <c r="FT43" i="70"/>
  <c r="FT23" i="70"/>
  <c r="FT99" i="70"/>
  <c r="FT81" i="70"/>
  <c r="FT107" i="70"/>
  <c r="FT22" i="70"/>
  <c r="FT65" i="70"/>
  <c r="GN18" i="70" s="1"/>
  <c r="FT103" i="70"/>
  <c r="FT40" i="70"/>
  <c r="GN13" i="70" s="1"/>
  <c r="FT92" i="70"/>
  <c r="FT78" i="70"/>
  <c r="FT104" i="70"/>
  <c r="FT28" i="70"/>
  <c r="FT38" i="70"/>
  <c r="FT30" i="70"/>
  <c r="GN11" i="70" s="1"/>
  <c r="FT100" i="70"/>
  <c r="FT109" i="70"/>
  <c r="FT63" i="70"/>
  <c r="FT17" i="70"/>
  <c r="FT77" i="70"/>
  <c r="FT10" i="70"/>
  <c r="FT76" i="70"/>
  <c r="FT84" i="70"/>
  <c r="FT33" i="70"/>
  <c r="FT57" i="70"/>
  <c r="FT85" i="70"/>
  <c r="GN22" i="70" s="1"/>
  <c r="FT94" i="70"/>
  <c r="FT54" i="70"/>
  <c r="FT73" i="70"/>
  <c r="FT8" i="70"/>
  <c r="FT90" i="70"/>
  <c r="GN23" i="70" s="1"/>
  <c r="FT80" i="70"/>
  <c r="GN21" i="70" s="1"/>
  <c r="FT114" i="70"/>
  <c r="FT88" i="70"/>
  <c r="FT13" i="70"/>
  <c r="FT83" i="70"/>
  <c r="FT74" i="70"/>
  <c r="FT113" i="70"/>
  <c r="FT42" i="70"/>
  <c r="FT98" i="70"/>
  <c r="FT115" i="70"/>
  <c r="FT16" i="70"/>
  <c r="FT47" i="70"/>
  <c r="FT6" i="70"/>
  <c r="FT39" i="70"/>
  <c r="FT50" i="70"/>
  <c r="GN15" i="70" s="1"/>
  <c r="FT44" i="70"/>
  <c r="FT53" i="70"/>
  <c r="FT14" i="70"/>
  <c r="FT91" i="70"/>
  <c r="FT7" i="70"/>
  <c r="FT25" i="70"/>
  <c r="GN10" i="70" s="1"/>
  <c r="FT34" i="70"/>
  <c r="FT86" i="70"/>
  <c r="FT59" i="70"/>
  <c r="FT36" i="70"/>
  <c r="FT75" i="70"/>
  <c r="GN20" i="70" s="1"/>
  <c r="FT31" i="70"/>
  <c r="FT112" i="70"/>
  <c r="FT37" i="70"/>
  <c r="FT48" i="70"/>
  <c r="FT62" i="70"/>
  <c r="FT61" i="70"/>
  <c r="FT46" i="70"/>
  <c r="FT41" i="70"/>
  <c r="FT79" i="70"/>
  <c r="FT20" i="70"/>
  <c r="GN9" i="70" s="1"/>
  <c r="FT72" i="70"/>
  <c r="FT9" i="70"/>
  <c r="FT68" i="70"/>
  <c r="FT66" i="70"/>
  <c r="FN47" i="70"/>
  <c r="FN26" i="70"/>
  <c r="FN6" i="70"/>
  <c r="FN14" i="70"/>
  <c r="FN106" i="70"/>
  <c r="FN102" i="70"/>
  <c r="FN100" i="70"/>
  <c r="FN108" i="70"/>
  <c r="FN95" i="70"/>
  <c r="GL116" i="70" s="1"/>
  <c r="FN86" i="70"/>
  <c r="FN32" i="70"/>
  <c r="FN8" i="70"/>
  <c r="FN12" i="70"/>
  <c r="FN11" i="70"/>
  <c r="FN68" i="70"/>
  <c r="FN48" i="70"/>
  <c r="FN56" i="70"/>
  <c r="FN61" i="70"/>
  <c r="FN84" i="70"/>
  <c r="FN101" i="70"/>
  <c r="FN115" i="70"/>
  <c r="FN89" i="70"/>
  <c r="FN114" i="70"/>
  <c r="FN22" i="70"/>
  <c r="FN15" i="70"/>
  <c r="GL100" i="70" s="1"/>
  <c r="FN20" i="70"/>
  <c r="GL101" i="70" s="1"/>
  <c r="FN43" i="70"/>
  <c r="FN98" i="70"/>
  <c r="FN51" i="70"/>
  <c r="FN49" i="70"/>
  <c r="FN113" i="70"/>
  <c r="FN9" i="70"/>
  <c r="FN91" i="70"/>
  <c r="FN92" i="70"/>
  <c r="FN90" i="70"/>
  <c r="GL115" i="70" s="1"/>
  <c r="FN72" i="70"/>
  <c r="FN16" i="70"/>
  <c r="FN10" i="70"/>
  <c r="FN18" i="70"/>
  <c r="FN37" i="70"/>
  <c r="FN41" i="70"/>
  <c r="FN105" i="70"/>
  <c r="FN99" i="70"/>
  <c r="FN107" i="70"/>
  <c r="FN58" i="70"/>
  <c r="FN31" i="70"/>
  <c r="FN60" i="70"/>
  <c r="GL109" i="70" s="1"/>
  <c r="FN111" i="70"/>
  <c r="FN21" i="70"/>
  <c r="FN59" i="70"/>
  <c r="FN23" i="70"/>
  <c r="FN17" i="70"/>
  <c r="FN44" i="70"/>
  <c r="FN42" i="70"/>
  <c r="FN34" i="70"/>
  <c r="FN73" i="70"/>
  <c r="FN19" i="70"/>
  <c r="FN35" i="70"/>
  <c r="GL104" i="70" s="1"/>
  <c r="FN39" i="70"/>
  <c r="FN46" i="70"/>
  <c r="FN40" i="70"/>
  <c r="GL105" i="70" s="1"/>
  <c r="FN64" i="70"/>
  <c r="FN79" i="70"/>
  <c r="FN71" i="70"/>
  <c r="FN94" i="70"/>
  <c r="FN103" i="70"/>
  <c r="FN87" i="70"/>
  <c r="FN96" i="70"/>
  <c r="FN104" i="70"/>
  <c r="FN69" i="70"/>
  <c r="FN29" i="70"/>
  <c r="FN24" i="70"/>
  <c r="FN27" i="70"/>
  <c r="FN7" i="70"/>
  <c r="FN67" i="70"/>
  <c r="FN78" i="70"/>
  <c r="FN81" i="70"/>
  <c r="FN55" i="70"/>
  <c r="GL108" i="70" s="1"/>
  <c r="FN66" i="70"/>
  <c r="FN75" i="70"/>
  <c r="GL112" i="70" s="1"/>
  <c r="FN13" i="70"/>
  <c r="FN53" i="70"/>
  <c r="FN83" i="70"/>
  <c r="FN62" i="70"/>
  <c r="FN110" i="70"/>
  <c r="FN77" i="70"/>
  <c r="FN65" i="70"/>
  <c r="GL110" i="70" s="1"/>
  <c r="FN54" i="70"/>
  <c r="FN57" i="70"/>
  <c r="FN45" i="70"/>
  <c r="GL106" i="70" s="1"/>
  <c r="FN52" i="70"/>
  <c r="FN97" i="70"/>
  <c r="FN82" i="70"/>
  <c r="FN33" i="70"/>
  <c r="FN93" i="70"/>
  <c r="FN25" i="70"/>
  <c r="GL102" i="70" s="1"/>
  <c r="FN85" i="70"/>
  <c r="GL114" i="70" s="1"/>
  <c r="FN36" i="70"/>
  <c r="FN38" i="70"/>
  <c r="FN70" i="70"/>
  <c r="GL111" i="70" s="1"/>
  <c r="FN74" i="70"/>
  <c r="FN30" i="70"/>
  <c r="GL103" i="70" s="1"/>
  <c r="FN50" i="70"/>
  <c r="GL107" i="70" s="1"/>
  <c r="FN76" i="70"/>
  <c r="FN80" i="70"/>
  <c r="GL113" i="70" s="1"/>
  <c r="FN63" i="70"/>
  <c r="FN88" i="70"/>
  <c r="FN112" i="70"/>
  <c r="FN109" i="70"/>
  <c r="FN28" i="70"/>
  <c r="FS51" i="70"/>
  <c r="FS39" i="70"/>
  <c r="FS15" i="70"/>
  <c r="GM100" i="70" s="1"/>
  <c r="FS111" i="70"/>
  <c r="FS42" i="70"/>
  <c r="FS38" i="70"/>
  <c r="FS81" i="70"/>
  <c r="FS31" i="70"/>
  <c r="FS50" i="70"/>
  <c r="GM107" i="70" s="1"/>
  <c r="FS82" i="70"/>
  <c r="FS27" i="70"/>
  <c r="FS67" i="70"/>
  <c r="FS91" i="70"/>
  <c r="FS13" i="70"/>
  <c r="FS86" i="70"/>
  <c r="FS58" i="70"/>
  <c r="FS33" i="70"/>
  <c r="FS77" i="70"/>
  <c r="FS17" i="70"/>
  <c r="FS99" i="70"/>
  <c r="FS113" i="70"/>
  <c r="FS64" i="70"/>
  <c r="FS47" i="70"/>
  <c r="FS114" i="70"/>
  <c r="FS98" i="70"/>
  <c r="FS95" i="70"/>
  <c r="GM116" i="70" s="1"/>
  <c r="FS8" i="70"/>
  <c r="FS6" i="70"/>
  <c r="FS107" i="70"/>
  <c r="FS103" i="70"/>
  <c r="FS36" i="70"/>
  <c r="FS26" i="70"/>
  <c r="FS41" i="70"/>
  <c r="FS72" i="70"/>
  <c r="FS53" i="70"/>
  <c r="FS19" i="70"/>
  <c r="FS92" i="70"/>
  <c r="FS69" i="70"/>
  <c r="FS61" i="70"/>
  <c r="FS93" i="70"/>
  <c r="FS84" i="70"/>
  <c r="FS7" i="70"/>
  <c r="FS80" i="70"/>
  <c r="GM113" i="70" s="1"/>
  <c r="FS25" i="70"/>
  <c r="GM102" i="70" s="1"/>
  <c r="FS52" i="70"/>
  <c r="FS16" i="70"/>
  <c r="FS79" i="70"/>
  <c r="FS85" i="70"/>
  <c r="GM114" i="70" s="1"/>
  <c r="FS83" i="70"/>
  <c r="FS54" i="70"/>
  <c r="FS9" i="70"/>
  <c r="FS89" i="70"/>
  <c r="FS65" i="70"/>
  <c r="GM110" i="70" s="1"/>
  <c r="FS110" i="70"/>
  <c r="FS115" i="70"/>
  <c r="FS10" i="70"/>
  <c r="FS40" i="70"/>
  <c r="GM105" i="70" s="1"/>
  <c r="FS59" i="70"/>
  <c r="FS29" i="70"/>
  <c r="FS57" i="70"/>
  <c r="FS68" i="70"/>
  <c r="FS18" i="70"/>
  <c r="FS108" i="70"/>
  <c r="FS97" i="70"/>
  <c r="FS73" i="70"/>
  <c r="FS60" i="70"/>
  <c r="GM109" i="70" s="1"/>
  <c r="FS109" i="70"/>
  <c r="FS75" i="70"/>
  <c r="GM112" i="70" s="1"/>
  <c r="FS105" i="70"/>
  <c r="FS12" i="70"/>
  <c r="FS48" i="70"/>
  <c r="FS70" i="70"/>
  <c r="GM111" i="70" s="1"/>
  <c r="FS45" i="70"/>
  <c r="GM106" i="70" s="1"/>
  <c r="FS20" i="70"/>
  <c r="GM101" i="70" s="1"/>
  <c r="FS100" i="70"/>
  <c r="FS112" i="70"/>
  <c r="FS37" i="70"/>
  <c r="FS71" i="70"/>
  <c r="FS96" i="70"/>
  <c r="FS101" i="70"/>
  <c r="FS90" i="70"/>
  <c r="GM115" i="70" s="1"/>
  <c r="FS74" i="70"/>
  <c r="FS46" i="70"/>
  <c r="FS11" i="70"/>
  <c r="FS104" i="70"/>
  <c r="FS49" i="70"/>
  <c r="FS87" i="70"/>
  <c r="FS32" i="70"/>
  <c r="FS88" i="70"/>
  <c r="FS63" i="70"/>
  <c r="FS106" i="70"/>
  <c r="FS94" i="70"/>
  <c r="FS43" i="70"/>
  <c r="FS24" i="70"/>
  <c r="FS44" i="70"/>
  <c r="FS23" i="70"/>
  <c r="FS28" i="70"/>
  <c r="FS56" i="70"/>
  <c r="FS14" i="70"/>
  <c r="FS78" i="70"/>
  <c r="FS55" i="70"/>
  <c r="GM108" i="70" s="1"/>
  <c r="FS66" i="70"/>
  <c r="FS21" i="70"/>
  <c r="FS22" i="70"/>
  <c r="FS76" i="70"/>
  <c r="FS102" i="70"/>
  <c r="FS30" i="70"/>
  <c r="GM103" i="70" s="1"/>
  <c r="FS35" i="70"/>
  <c r="GM104" i="70" s="1"/>
  <c r="FS62" i="70"/>
  <c r="FS34" i="70"/>
  <c r="EE45" i="70"/>
  <c r="EZ57" i="70" s="1"/>
  <c r="EE75" i="70"/>
  <c r="EZ60" i="70" s="1"/>
  <c r="EE13" i="70"/>
  <c r="EE27" i="70"/>
  <c r="EE8" i="70"/>
  <c r="EE98" i="70"/>
  <c r="EE52" i="70"/>
  <c r="EE67" i="70"/>
  <c r="EE62" i="70"/>
  <c r="EE90" i="70"/>
  <c r="EE97" i="70"/>
  <c r="EE34" i="70"/>
  <c r="EE100" i="70"/>
  <c r="EE95" i="70"/>
  <c r="EZ62" i="70" s="1"/>
  <c r="EE6" i="70"/>
  <c r="EE18" i="70"/>
  <c r="EE42" i="70"/>
  <c r="EE20" i="70"/>
  <c r="EE76" i="70"/>
  <c r="EE59" i="70"/>
  <c r="EE77" i="70"/>
  <c r="EE54" i="70"/>
  <c r="EE29" i="70"/>
  <c r="EE99" i="70"/>
  <c r="EE30" i="70"/>
  <c r="EE89" i="70"/>
  <c r="EE25" i="70"/>
  <c r="EZ55" i="70" s="1"/>
  <c r="EE7" i="70"/>
  <c r="EE9" i="70"/>
  <c r="EE43" i="70"/>
  <c r="EE38" i="70"/>
  <c r="EE72" i="70"/>
  <c r="EE47" i="70"/>
  <c r="EE70" i="70"/>
  <c r="EE96" i="70"/>
  <c r="EE104" i="70"/>
  <c r="EE68" i="70"/>
  <c r="EE56" i="70"/>
  <c r="EE94" i="70"/>
  <c r="EE65" i="70"/>
  <c r="EZ59" i="70" s="1"/>
  <c r="EE12" i="70"/>
  <c r="EE19" i="70"/>
  <c r="EE16" i="70"/>
  <c r="EE50" i="70"/>
  <c r="EE93" i="70"/>
  <c r="EE103" i="70"/>
  <c r="EE86" i="70"/>
  <c r="EE71" i="70"/>
  <c r="EE36" i="70"/>
  <c r="EE74" i="70"/>
  <c r="EE58" i="70"/>
  <c r="EE85" i="70"/>
  <c r="EZ61" i="70" s="1"/>
  <c r="EE14" i="70"/>
  <c r="EE41" i="70"/>
  <c r="EE31" i="70"/>
  <c r="EE53" i="70"/>
  <c r="EE102" i="70"/>
  <c r="EE88" i="70"/>
  <c r="EE33" i="70"/>
  <c r="EE63" i="70"/>
  <c r="EE48" i="70"/>
  <c r="EE83" i="70"/>
  <c r="EE73" i="70"/>
  <c r="EE55" i="70"/>
  <c r="EZ58" i="70" s="1"/>
  <c r="EE11" i="70"/>
  <c r="EE26" i="70"/>
  <c r="EE28" i="70"/>
  <c r="EE80" i="70"/>
  <c r="EE21" i="70"/>
  <c r="EE81" i="70"/>
  <c r="EE44" i="70"/>
  <c r="EE84" i="70"/>
  <c r="EE46" i="70"/>
  <c r="EE61" i="70"/>
  <c r="EE66" i="70"/>
  <c r="EE24" i="70"/>
  <c r="EE69" i="70"/>
  <c r="EE91" i="70"/>
  <c r="EE23" i="70"/>
  <c r="EE22" i="70"/>
  <c r="EE78" i="70"/>
  <c r="EE15" i="70"/>
  <c r="EZ54" i="70" s="1"/>
  <c r="EE37" i="70"/>
  <c r="EE51" i="70"/>
  <c r="EE92" i="70"/>
  <c r="EE35" i="70"/>
  <c r="EZ56" i="70" s="1"/>
  <c r="EE57" i="70"/>
  <c r="EE64" i="70"/>
  <c r="EE105" i="70"/>
  <c r="EZ63" i="70" s="1"/>
  <c r="EE101" i="70"/>
  <c r="EE87" i="70"/>
  <c r="EE10" i="70"/>
  <c r="EE49" i="70"/>
  <c r="EE39" i="70"/>
  <c r="EE32" i="70"/>
  <c r="EE82" i="70"/>
  <c r="EE79" i="70"/>
  <c r="EE17" i="70"/>
  <c r="EE40" i="70"/>
  <c r="EE60" i="70"/>
  <c r="GD14" i="70"/>
  <c r="GD36" i="70"/>
  <c r="GD17" i="70"/>
  <c r="GD28" i="70"/>
  <c r="GD54" i="70"/>
  <c r="GD49" i="70"/>
  <c r="GD47" i="70"/>
  <c r="GD51" i="70"/>
  <c r="GD26" i="70"/>
  <c r="GD104" i="70"/>
  <c r="GD67" i="70"/>
  <c r="GD33" i="70"/>
  <c r="GD53" i="70"/>
  <c r="GD105" i="70"/>
  <c r="GD11" i="70"/>
  <c r="GD92" i="70"/>
  <c r="GD80" i="70"/>
  <c r="GP21" i="70" s="1"/>
  <c r="GD60" i="70"/>
  <c r="GP17" i="70" s="1"/>
  <c r="GD29" i="70"/>
  <c r="GD82" i="70"/>
  <c r="GD79" i="70"/>
  <c r="GD35" i="70"/>
  <c r="GP12" i="70" s="1"/>
  <c r="GD101" i="70"/>
  <c r="GD6" i="70"/>
  <c r="GD39" i="70"/>
  <c r="GD30" i="70"/>
  <c r="GP11" i="70" s="1"/>
  <c r="GD103" i="70"/>
  <c r="GD41" i="70"/>
  <c r="GD13" i="70"/>
  <c r="GD86" i="70"/>
  <c r="GD77" i="70"/>
  <c r="GD107" i="70"/>
  <c r="GD81" i="70"/>
  <c r="GD73" i="70"/>
  <c r="GD58" i="70"/>
  <c r="GD114" i="70"/>
  <c r="GD70" i="70"/>
  <c r="GP19" i="70" s="1"/>
  <c r="GD61" i="70"/>
  <c r="GD109" i="70"/>
  <c r="GD102" i="70"/>
  <c r="GD99" i="70"/>
  <c r="GD94" i="70"/>
  <c r="GD12" i="70"/>
  <c r="GD34" i="70"/>
  <c r="GD18" i="70"/>
  <c r="GD43" i="70"/>
  <c r="GD63" i="70"/>
  <c r="GD110" i="70"/>
  <c r="GD64" i="70"/>
  <c r="GD40" i="70"/>
  <c r="GP13" i="70" s="1"/>
  <c r="GD85" i="70"/>
  <c r="GP22" i="70" s="1"/>
  <c r="GD56" i="70"/>
  <c r="GD83" i="70"/>
  <c r="GD95" i="70"/>
  <c r="GP24" i="70" s="1"/>
  <c r="GD112" i="70"/>
  <c r="GD89" i="70"/>
  <c r="GD9" i="70"/>
  <c r="GD100" i="70"/>
  <c r="GD48" i="70"/>
  <c r="GD15" i="70"/>
  <c r="GP8" i="70" s="1"/>
  <c r="GD97" i="70"/>
  <c r="GD21" i="70"/>
  <c r="GD108" i="70"/>
  <c r="GD24" i="70"/>
  <c r="GD59" i="70"/>
  <c r="GD65" i="70"/>
  <c r="GP18" i="70" s="1"/>
  <c r="GD75" i="70"/>
  <c r="GP20" i="70" s="1"/>
  <c r="GD91" i="70"/>
  <c r="GD27" i="70"/>
  <c r="GD44" i="70"/>
  <c r="GD7" i="70"/>
  <c r="GD25" i="70"/>
  <c r="GP10" i="70" s="1"/>
  <c r="GD87" i="70"/>
  <c r="GD106" i="70"/>
  <c r="GD66" i="70"/>
  <c r="GD20" i="70"/>
  <c r="GP9" i="70" s="1"/>
  <c r="GD16" i="70"/>
  <c r="GD62" i="70"/>
  <c r="GD23" i="70"/>
  <c r="GD37" i="70"/>
  <c r="GD32" i="70"/>
  <c r="GD90" i="70"/>
  <c r="GP23" i="70" s="1"/>
  <c r="GD31" i="70"/>
  <c r="GD52" i="70"/>
  <c r="GD98" i="70"/>
  <c r="GD19" i="70"/>
  <c r="GD72" i="70"/>
  <c r="GD55" i="70"/>
  <c r="GP16" i="70" s="1"/>
  <c r="GD22" i="70"/>
  <c r="GD84" i="70"/>
  <c r="GD76" i="70"/>
  <c r="GD111" i="70"/>
  <c r="GD74" i="70"/>
  <c r="GD115" i="70"/>
  <c r="GD46" i="70"/>
  <c r="GD45" i="70"/>
  <c r="GP14" i="70" s="1"/>
  <c r="GD96" i="70"/>
  <c r="GD38" i="70"/>
  <c r="GD42" i="70"/>
  <c r="GD88" i="70"/>
  <c r="GD69" i="70"/>
  <c r="GD68" i="70"/>
  <c r="GD8" i="70"/>
  <c r="GD71" i="70"/>
  <c r="GD93" i="70"/>
  <c r="GD78" i="70"/>
  <c r="GD50" i="70"/>
  <c r="GP15" i="70" s="1"/>
  <c r="GD57" i="70"/>
  <c r="GD10" i="70"/>
  <c r="GD113" i="70"/>
  <c r="EG45" i="70"/>
  <c r="EZ103" i="70" s="1"/>
  <c r="EG18" i="70"/>
  <c r="EG73" i="70"/>
  <c r="EG70" i="70"/>
  <c r="EG84" i="70"/>
  <c r="EG63" i="70"/>
  <c r="EG77" i="70"/>
  <c r="EG23" i="70"/>
  <c r="EG67" i="70"/>
  <c r="EG68" i="70"/>
  <c r="EG99" i="70"/>
  <c r="EG90" i="70"/>
  <c r="EG55" i="70"/>
  <c r="EZ104" i="70" s="1"/>
  <c r="EG65" i="70"/>
  <c r="EZ105" i="70" s="1"/>
  <c r="EG13" i="70"/>
  <c r="EG96" i="70"/>
  <c r="EG30" i="70"/>
  <c r="EG31" i="70"/>
  <c r="EG54" i="70"/>
  <c r="EG48" i="70"/>
  <c r="EG28" i="70"/>
  <c r="EG34" i="70"/>
  <c r="EG36" i="70"/>
  <c r="EG47" i="70"/>
  <c r="EG76" i="70"/>
  <c r="EG35" i="70"/>
  <c r="EZ102" i="70" s="1"/>
  <c r="EG75" i="70"/>
  <c r="EZ106" i="70" s="1"/>
  <c r="EG10" i="70"/>
  <c r="EG89" i="70"/>
  <c r="EG81" i="70"/>
  <c r="EG51" i="70"/>
  <c r="EG33" i="70"/>
  <c r="EG74" i="70"/>
  <c r="EG32" i="70"/>
  <c r="EG58" i="70"/>
  <c r="EG53" i="70"/>
  <c r="EG102" i="70"/>
  <c r="EG66" i="70"/>
  <c r="EG15" i="70"/>
  <c r="EZ100" i="70" s="1"/>
  <c r="EG14" i="70"/>
  <c r="EG11" i="70"/>
  <c r="EG40" i="70"/>
  <c r="EG72" i="70"/>
  <c r="EG104" i="70"/>
  <c r="EG8" i="70"/>
  <c r="EG49" i="70"/>
  <c r="EG69" i="70"/>
  <c r="EG41" i="70"/>
  <c r="EG42" i="70"/>
  <c r="EG50" i="70"/>
  <c r="EG22" i="70"/>
  <c r="EG95" i="70"/>
  <c r="EZ108" i="70" s="1"/>
  <c r="EG7" i="70"/>
  <c r="EG16" i="70"/>
  <c r="EG83" i="70"/>
  <c r="EG17" i="70"/>
  <c r="EG100" i="70"/>
  <c r="EG26" i="70"/>
  <c r="EG39" i="70"/>
  <c r="EG101" i="70"/>
  <c r="EG46" i="70"/>
  <c r="EG43" i="70"/>
  <c r="EG92" i="70"/>
  <c r="EG62" i="70"/>
  <c r="EG105" i="70"/>
  <c r="EZ109" i="70" s="1"/>
  <c r="EG12" i="70"/>
  <c r="EG9" i="70"/>
  <c r="EG86" i="70"/>
  <c r="EG21" i="70"/>
  <c r="EG103" i="70"/>
  <c r="EG52" i="70"/>
  <c r="EG80" i="70"/>
  <c r="EG93" i="70"/>
  <c r="EG88" i="70"/>
  <c r="EG82" i="70"/>
  <c r="EG29" i="70"/>
  <c r="EG85" i="70"/>
  <c r="EZ107" i="70" s="1"/>
  <c r="EG6" i="70"/>
  <c r="EG24" i="70"/>
  <c r="EG44" i="70"/>
  <c r="EG97" i="70"/>
  <c r="EG61" i="70"/>
  <c r="EG91" i="70"/>
  <c r="EG71" i="70"/>
  <c r="EG87" i="70"/>
  <c r="EG64" i="70"/>
  <c r="EG98" i="70"/>
  <c r="EG37" i="70"/>
  <c r="EG59" i="70"/>
  <c r="EG25" i="70"/>
  <c r="EZ101" i="70" s="1"/>
  <c r="EG38" i="70"/>
  <c r="EG19" i="70"/>
  <c r="EG60" i="70"/>
  <c r="EG20" i="70"/>
  <c r="EG78" i="70"/>
  <c r="EG57" i="70"/>
  <c r="EG94" i="70"/>
  <c r="EG56" i="70"/>
  <c r="EG79" i="70"/>
  <c r="EG27" i="70"/>
  <c r="FI21" i="70"/>
  <c r="FI19" i="70"/>
  <c r="FI46" i="70"/>
  <c r="FI33" i="70"/>
  <c r="FI87" i="70"/>
  <c r="FI92" i="70"/>
  <c r="FI110" i="70"/>
  <c r="FI43" i="70"/>
  <c r="FI107" i="70"/>
  <c r="FI96" i="70"/>
  <c r="FI50" i="70"/>
  <c r="GK107" i="70" s="1"/>
  <c r="FI108" i="70"/>
  <c r="FI71" i="70"/>
  <c r="FI62" i="70"/>
  <c r="FI23" i="70"/>
  <c r="FI47" i="70"/>
  <c r="FI53" i="70"/>
  <c r="FI27" i="70"/>
  <c r="FI68" i="70"/>
  <c r="FI7" i="70"/>
  <c r="FI94" i="70"/>
  <c r="FI77" i="70"/>
  <c r="FI64" i="70"/>
  <c r="FI83" i="70"/>
  <c r="FI34" i="70"/>
  <c r="FI66" i="70"/>
  <c r="FI112" i="70"/>
  <c r="FI54" i="70"/>
  <c r="FI18" i="70"/>
  <c r="FI48" i="70"/>
  <c r="FI42" i="70"/>
  <c r="FI91" i="70"/>
  <c r="FI49" i="70"/>
  <c r="FI73" i="70"/>
  <c r="FI59" i="70"/>
  <c r="FI105" i="70"/>
  <c r="FI102" i="70"/>
  <c r="FI13" i="70"/>
  <c r="FI106" i="70"/>
  <c r="FI88" i="70"/>
  <c r="FI16" i="70"/>
  <c r="FI29" i="70"/>
  <c r="FI15" i="70"/>
  <c r="GK100" i="70" s="1"/>
  <c r="FI6" i="70"/>
  <c r="FI51" i="70"/>
  <c r="FI86" i="70"/>
  <c r="FI12" i="70"/>
  <c r="FI93" i="70"/>
  <c r="FI111" i="70"/>
  <c r="FI39" i="70"/>
  <c r="FI109" i="70"/>
  <c r="FI75" i="70"/>
  <c r="GK112" i="70" s="1"/>
  <c r="FI78" i="70"/>
  <c r="FI72" i="70"/>
  <c r="FI25" i="70"/>
  <c r="GK102" i="70" s="1"/>
  <c r="FI41" i="70"/>
  <c r="FI52" i="70"/>
  <c r="FI28" i="70"/>
  <c r="FI8" i="70"/>
  <c r="FI100" i="70"/>
  <c r="FI67" i="70"/>
  <c r="FI76" i="70"/>
  <c r="FI58" i="70"/>
  <c r="FI17" i="70"/>
  <c r="FI63" i="70"/>
  <c r="FI65" i="70"/>
  <c r="GK110" i="70" s="1"/>
  <c r="FI115" i="70"/>
  <c r="FI45" i="70"/>
  <c r="GK106" i="70" s="1"/>
  <c r="FI55" i="70"/>
  <c r="GK108" i="70" s="1"/>
  <c r="FI37" i="70"/>
  <c r="FI40" i="70"/>
  <c r="GK105" i="70" s="1"/>
  <c r="FI31" i="70"/>
  <c r="FI14" i="70"/>
  <c r="FI84" i="70"/>
  <c r="FI101" i="70"/>
  <c r="FI9" i="70"/>
  <c r="FI99" i="70"/>
  <c r="FI82" i="70"/>
  <c r="FI79" i="70"/>
  <c r="FI95" i="70"/>
  <c r="GK116" i="70" s="1"/>
  <c r="FI113" i="70"/>
  <c r="FI11" i="70"/>
  <c r="FI24" i="70"/>
  <c r="FI32" i="70"/>
  <c r="FI22" i="70"/>
  <c r="FI30" i="70"/>
  <c r="GK103" i="70" s="1"/>
  <c r="FI81" i="70"/>
  <c r="FI60" i="70"/>
  <c r="GK109" i="70" s="1"/>
  <c r="FI69" i="70"/>
  <c r="FI20" i="70"/>
  <c r="GK101" i="70" s="1"/>
  <c r="FI56" i="70"/>
  <c r="FI80" i="70"/>
  <c r="GK113" i="70" s="1"/>
  <c r="FI103" i="70"/>
  <c r="FI70" i="70"/>
  <c r="GK111" i="70" s="1"/>
  <c r="FI90" i="70"/>
  <c r="GK115" i="70" s="1"/>
  <c r="FI85" i="70"/>
  <c r="GK114" i="70" s="1"/>
  <c r="FI36" i="70"/>
  <c r="FI61" i="70"/>
  <c r="FI89" i="70"/>
  <c r="FI98" i="70"/>
  <c r="FI74" i="70"/>
  <c r="FI57" i="70"/>
  <c r="FI38" i="70"/>
  <c r="FI114" i="70"/>
  <c r="FI10" i="70"/>
  <c r="FI35" i="70"/>
  <c r="GK104" i="70" s="1"/>
  <c r="FI44" i="70"/>
  <c r="FI26" i="70"/>
  <c r="FI97" i="70"/>
  <c r="FI104" i="70"/>
  <c r="FG19" i="70"/>
  <c r="FG7" i="70"/>
  <c r="FG75" i="70"/>
  <c r="GK66" i="70" s="1"/>
  <c r="FG106" i="70"/>
  <c r="FG84" i="70"/>
  <c r="FG104" i="70"/>
  <c r="FG73" i="70"/>
  <c r="FG105" i="70"/>
  <c r="FG61" i="70"/>
  <c r="FG103" i="70"/>
  <c r="FG45" i="70"/>
  <c r="GK60" i="70" s="1"/>
  <c r="FG60" i="70"/>
  <c r="GK63" i="70" s="1"/>
  <c r="FG71" i="70"/>
  <c r="FG20" i="70"/>
  <c r="GK55" i="70" s="1"/>
  <c r="FG12" i="70"/>
  <c r="FG23" i="70"/>
  <c r="FG68" i="70"/>
  <c r="FG102" i="70"/>
  <c r="FG90" i="70"/>
  <c r="GK69" i="70" s="1"/>
  <c r="FG114" i="70"/>
  <c r="FG81" i="70"/>
  <c r="FG95" i="70"/>
  <c r="GK70" i="70" s="1"/>
  <c r="FG86" i="70"/>
  <c r="FG52" i="70"/>
  <c r="FG43" i="70"/>
  <c r="FG89" i="70"/>
  <c r="FG79" i="70"/>
  <c r="FG8" i="70"/>
  <c r="FG15" i="70"/>
  <c r="GK54" i="70" s="1"/>
  <c r="FG22" i="70"/>
  <c r="FG92" i="70"/>
  <c r="FG72" i="70"/>
  <c r="FG51" i="70"/>
  <c r="FG44" i="70"/>
  <c r="FG35" i="70"/>
  <c r="GK58" i="70" s="1"/>
  <c r="FG47" i="70"/>
  <c r="FG91" i="70"/>
  <c r="FG62" i="70"/>
  <c r="FG41" i="70"/>
  <c r="FG97" i="70"/>
  <c r="FG24" i="70"/>
  <c r="FG10" i="70"/>
  <c r="FG9" i="70"/>
  <c r="FG46" i="70"/>
  <c r="FG29" i="70"/>
  <c r="FG83" i="70"/>
  <c r="FG74" i="70"/>
  <c r="FG64" i="70"/>
  <c r="FG38" i="70"/>
  <c r="FG76" i="70"/>
  <c r="FG57" i="70"/>
  <c r="FG33" i="70"/>
  <c r="FG85" i="70"/>
  <c r="GK68" i="70" s="1"/>
  <c r="FG28" i="70"/>
  <c r="FG65" i="70"/>
  <c r="GK64" i="70" s="1"/>
  <c r="FG18" i="70"/>
  <c r="FG11" i="70"/>
  <c r="FG70" i="70"/>
  <c r="GK65" i="70" s="1"/>
  <c r="FG54" i="70"/>
  <c r="FG36" i="70"/>
  <c r="FG48" i="70"/>
  <c r="FG42" i="70"/>
  <c r="FG55" i="70"/>
  <c r="GK62" i="70" s="1"/>
  <c r="FG82" i="70"/>
  <c r="FG59" i="70"/>
  <c r="FG53" i="70"/>
  <c r="FG93" i="70"/>
  <c r="FG13" i="70"/>
  <c r="FG16" i="70"/>
  <c r="FG34" i="70"/>
  <c r="FG26" i="70"/>
  <c r="FG27" i="70"/>
  <c r="FG67" i="70"/>
  <c r="FG69" i="70"/>
  <c r="FG37" i="70"/>
  <c r="FG39" i="70"/>
  <c r="FG25" i="70"/>
  <c r="GK56" i="70" s="1"/>
  <c r="FG32" i="70"/>
  <c r="FG96" i="70"/>
  <c r="FG49" i="70"/>
  <c r="FG112" i="70"/>
  <c r="FG21" i="70"/>
  <c r="FG17" i="70"/>
  <c r="FG50" i="70"/>
  <c r="GK61" i="70" s="1"/>
  <c r="FG108" i="70"/>
  <c r="FG63" i="70"/>
  <c r="FG110" i="70"/>
  <c r="FG66" i="70"/>
  <c r="FG101" i="70"/>
  <c r="FG56" i="70"/>
  <c r="FG98" i="70"/>
  <c r="FG87" i="70"/>
  <c r="FG115" i="70"/>
  <c r="FG58" i="70"/>
  <c r="FG77" i="70"/>
  <c r="FG107" i="70"/>
  <c r="FG113" i="70"/>
  <c r="FG30" i="70"/>
  <c r="GK57" i="70" s="1"/>
  <c r="FG78" i="70"/>
  <c r="FG111" i="70"/>
  <c r="FG14" i="70"/>
  <c r="FG88" i="70"/>
  <c r="FG6" i="70"/>
  <c r="FG100" i="70"/>
  <c r="FG40" i="70"/>
  <c r="GK59" i="70" s="1"/>
  <c r="FG94" i="70"/>
  <c r="FG80" i="70"/>
  <c r="GK67" i="70" s="1"/>
  <c r="FG31" i="70"/>
  <c r="FG109" i="70"/>
  <c r="FG99" i="70"/>
  <c r="FQ34" i="70"/>
  <c r="FQ36" i="70"/>
  <c r="FQ35" i="70"/>
  <c r="GM58" i="70" s="1"/>
  <c r="FQ16" i="70"/>
  <c r="FQ29" i="70"/>
  <c r="FQ48" i="70"/>
  <c r="FQ83" i="70"/>
  <c r="FQ90" i="70"/>
  <c r="GM69" i="70" s="1"/>
  <c r="FQ65" i="70"/>
  <c r="GM64" i="70" s="1"/>
  <c r="FQ89" i="70"/>
  <c r="FQ95" i="70"/>
  <c r="GM70" i="70" s="1"/>
  <c r="FQ87" i="70"/>
  <c r="FQ97" i="70"/>
  <c r="FQ67" i="70"/>
  <c r="FQ26" i="70"/>
  <c r="FQ30" i="70"/>
  <c r="GM57" i="70" s="1"/>
  <c r="FQ12" i="70"/>
  <c r="FQ28" i="70"/>
  <c r="FQ49" i="70"/>
  <c r="FQ24" i="70"/>
  <c r="FQ107" i="70"/>
  <c r="FQ82" i="70"/>
  <c r="FQ96" i="70"/>
  <c r="FQ53" i="70"/>
  <c r="FQ88" i="70"/>
  <c r="FQ76" i="70"/>
  <c r="FQ45" i="70"/>
  <c r="GM60" i="70" s="1"/>
  <c r="FQ101" i="70"/>
  <c r="FQ25" i="70"/>
  <c r="GM56" i="70" s="1"/>
  <c r="FQ38" i="70"/>
  <c r="FQ19" i="70"/>
  <c r="FQ47" i="70"/>
  <c r="FQ7" i="70"/>
  <c r="FQ54" i="70"/>
  <c r="FQ51" i="70"/>
  <c r="FQ111" i="70"/>
  <c r="FQ102" i="70"/>
  <c r="FQ108" i="70"/>
  <c r="FQ112" i="70"/>
  <c r="FQ106" i="70"/>
  <c r="FQ80" i="70"/>
  <c r="GM67" i="70" s="1"/>
  <c r="FQ62" i="70"/>
  <c r="FQ27" i="70"/>
  <c r="FQ39" i="70"/>
  <c r="FQ13" i="70"/>
  <c r="FQ46" i="70"/>
  <c r="FQ20" i="70"/>
  <c r="GM55" i="70" s="1"/>
  <c r="FQ58" i="70"/>
  <c r="FQ109" i="70"/>
  <c r="FQ55" i="70"/>
  <c r="GM62" i="70" s="1"/>
  <c r="FQ57" i="70"/>
  <c r="FQ77" i="70"/>
  <c r="FQ94" i="70"/>
  <c r="FQ110" i="70"/>
  <c r="FQ64" i="70"/>
  <c r="FQ91" i="70"/>
  <c r="FQ15" i="70"/>
  <c r="GM54" i="70" s="1"/>
  <c r="FQ9" i="70"/>
  <c r="FQ33" i="70"/>
  <c r="FQ18" i="70"/>
  <c r="FQ40" i="70"/>
  <c r="GM59" i="70" s="1"/>
  <c r="FQ78" i="70"/>
  <c r="FQ105" i="70"/>
  <c r="FQ100" i="70"/>
  <c r="FQ69" i="70"/>
  <c r="FQ71" i="70"/>
  <c r="FQ63" i="70"/>
  <c r="FQ113" i="70"/>
  <c r="FQ104" i="70"/>
  <c r="FQ81" i="70"/>
  <c r="FQ17" i="70"/>
  <c r="FQ42" i="70"/>
  <c r="FQ37" i="70"/>
  <c r="FQ21" i="70"/>
  <c r="FQ50" i="70"/>
  <c r="GM61" i="70" s="1"/>
  <c r="FQ93" i="70"/>
  <c r="FQ10" i="70"/>
  <c r="FQ59" i="70"/>
  <c r="FQ79" i="70"/>
  <c r="FQ52" i="70"/>
  <c r="FQ103" i="70"/>
  <c r="FQ68" i="70"/>
  <c r="FQ114" i="70"/>
  <c r="FQ6" i="70"/>
  <c r="FQ32" i="70"/>
  <c r="FQ41" i="70"/>
  <c r="FQ11" i="70"/>
  <c r="FQ23" i="70"/>
  <c r="FQ22" i="70"/>
  <c r="FQ85" i="70"/>
  <c r="GM68" i="70" s="1"/>
  <c r="FQ70" i="70"/>
  <c r="GM65" i="70" s="1"/>
  <c r="FQ84" i="70"/>
  <c r="FQ56" i="70"/>
  <c r="FQ98" i="70"/>
  <c r="FQ75" i="70"/>
  <c r="GM66" i="70" s="1"/>
  <c r="FQ66" i="70"/>
  <c r="FQ74" i="70"/>
  <c r="FQ31" i="70"/>
  <c r="FQ92" i="70"/>
  <c r="FQ43" i="70"/>
  <c r="FQ73" i="70"/>
  <c r="FQ44" i="70"/>
  <c r="FQ61" i="70"/>
  <c r="FQ14" i="70"/>
  <c r="FQ99" i="70"/>
  <c r="FQ60" i="70"/>
  <c r="GM63" i="70" s="1"/>
  <c r="FQ72" i="70"/>
  <c r="FQ8" i="70"/>
  <c r="FQ86" i="70"/>
  <c r="FQ115" i="70"/>
  <c r="EM25" i="70"/>
  <c r="FB9" i="70" s="1"/>
  <c r="EM11" i="70"/>
  <c r="EM17" i="70"/>
  <c r="EM46" i="70"/>
  <c r="EM30" i="70"/>
  <c r="EM39" i="70"/>
  <c r="EM52" i="70"/>
  <c r="EM60" i="70"/>
  <c r="EM61" i="70"/>
  <c r="EM50" i="70"/>
  <c r="EM36" i="70"/>
  <c r="EM67" i="70"/>
  <c r="EM80" i="70"/>
  <c r="EM85" i="70"/>
  <c r="FB15" i="70" s="1"/>
  <c r="EM6" i="70"/>
  <c r="EM34" i="70"/>
  <c r="EM44" i="70"/>
  <c r="EM33" i="70"/>
  <c r="EM93" i="70"/>
  <c r="EM57" i="70"/>
  <c r="EM73" i="70"/>
  <c r="EM68" i="70"/>
  <c r="EM91" i="70"/>
  <c r="EM94" i="70"/>
  <c r="EM88" i="70"/>
  <c r="EM95" i="70"/>
  <c r="FB16" i="70" s="1"/>
  <c r="EM13" i="70"/>
  <c r="EM23" i="70"/>
  <c r="EM16" i="70"/>
  <c r="EM29" i="70"/>
  <c r="EM66" i="70"/>
  <c r="EM27" i="70"/>
  <c r="EM79" i="70"/>
  <c r="EM97" i="70"/>
  <c r="EM83" i="70"/>
  <c r="EM63" i="70"/>
  <c r="EM51" i="70"/>
  <c r="EM75" i="70"/>
  <c r="FB14" i="70" s="1"/>
  <c r="EM9" i="70"/>
  <c r="EM38" i="70"/>
  <c r="EM26" i="70"/>
  <c r="EM47" i="70"/>
  <c r="EM69" i="70"/>
  <c r="EM84" i="70"/>
  <c r="EM92" i="70"/>
  <c r="EM74" i="70"/>
  <c r="EM64" i="70"/>
  <c r="EM59" i="70"/>
  <c r="EM86" i="70"/>
  <c r="EM55" i="70"/>
  <c r="FB12" i="70" s="1"/>
  <c r="EM10" i="70"/>
  <c r="EM40" i="70"/>
  <c r="EM21" i="70"/>
  <c r="EM42" i="70"/>
  <c r="EM78" i="70"/>
  <c r="EM104" i="70"/>
  <c r="EM20" i="70"/>
  <c r="EM56" i="70"/>
  <c r="EM77" i="70"/>
  <c r="EM96" i="70"/>
  <c r="EM90" i="70"/>
  <c r="EM35" i="70"/>
  <c r="FB10" i="70" s="1"/>
  <c r="EM105" i="70"/>
  <c r="FB17" i="70" s="1"/>
  <c r="EM19" i="70"/>
  <c r="EM24" i="70"/>
  <c r="EM37" i="70"/>
  <c r="EM22" i="70"/>
  <c r="EM53" i="70"/>
  <c r="EM54" i="70"/>
  <c r="EM70" i="70"/>
  <c r="EM41" i="70"/>
  <c r="EM72" i="70"/>
  <c r="EM101" i="70"/>
  <c r="EM99" i="70"/>
  <c r="EM15" i="70"/>
  <c r="FB8" i="70" s="1"/>
  <c r="EM12" i="70"/>
  <c r="EM18" i="70"/>
  <c r="EM31" i="70"/>
  <c r="EM7" i="70"/>
  <c r="EM28" i="70"/>
  <c r="EM82" i="70"/>
  <c r="EM89" i="70"/>
  <c r="EM103" i="70"/>
  <c r="EM48" i="70"/>
  <c r="EM62" i="70"/>
  <c r="EM100" i="70"/>
  <c r="EM71" i="70"/>
  <c r="EM8" i="70"/>
  <c r="EM76" i="70"/>
  <c r="EM43" i="70"/>
  <c r="EM81" i="70"/>
  <c r="EM32" i="70"/>
  <c r="EM98" i="70"/>
  <c r="EM102" i="70"/>
  <c r="EM14" i="70"/>
  <c r="EM45" i="70"/>
  <c r="FB11" i="70" s="1"/>
  <c r="EM49" i="70"/>
  <c r="EM58" i="70"/>
  <c r="EM65" i="70"/>
  <c r="FB13" i="70" s="1"/>
  <c r="EM87" i="70"/>
  <c r="CL18" i="76"/>
  <c r="DJ82" i="70"/>
  <c r="DJ30" i="70"/>
  <c r="DJ103" i="70"/>
  <c r="DJ74" i="70"/>
  <c r="DJ25" i="70"/>
  <c r="DJ75" i="70"/>
  <c r="DJ72" i="70"/>
  <c r="DJ11" i="70"/>
  <c r="DJ90" i="70"/>
  <c r="DJ27" i="70"/>
  <c r="DJ71" i="70"/>
  <c r="DJ88" i="70"/>
  <c r="DJ64" i="70"/>
  <c r="DJ34" i="70"/>
  <c r="DJ21" i="70"/>
  <c r="DJ13" i="70"/>
  <c r="DJ98" i="70"/>
  <c r="DJ93" i="70"/>
  <c r="DJ92" i="70"/>
  <c r="DJ81" i="70"/>
  <c r="DJ16" i="70"/>
  <c r="DJ83" i="70"/>
  <c r="DJ86" i="70"/>
  <c r="DJ23" i="70"/>
  <c r="DJ46" i="70"/>
  <c r="DJ18" i="70"/>
  <c r="DJ38" i="70"/>
  <c r="DJ79" i="70"/>
  <c r="DJ61" i="70"/>
  <c r="DJ50" i="70"/>
  <c r="DJ12" i="70"/>
  <c r="DJ101" i="70"/>
  <c r="DJ10" i="70"/>
  <c r="DJ9" i="70"/>
  <c r="DJ55" i="70"/>
  <c r="DJ69" i="70"/>
  <c r="DJ45" i="70"/>
  <c r="DJ68" i="70"/>
  <c r="DJ78" i="70"/>
  <c r="DJ63" i="70"/>
  <c r="DJ57" i="70"/>
  <c r="DJ80" i="70"/>
  <c r="DJ35" i="70"/>
  <c r="DJ100" i="70"/>
  <c r="DJ104" i="70"/>
  <c r="DJ40" i="70"/>
  <c r="DJ76" i="70"/>
  <c r="DJ52" i="70"/>
  <c r="DJ19" i="70"/>
  <c r="DJ84" i="70"/>
  <c r="DJ56" i="70"/>
  <c r="DJ39" i="70"/>
  <c r="DJ77" i="70"/>
  <c r="DJ96" i="70"/>
  <c r="DJ20" i="70"/>
  <c r="DJ8" i="70"/>
  <c r="DJ47" i="70"/>
  <c r="DJ51" i="70"/>
  <c r="DJ54" i="70"/>
  <c r="DJ91" i="70"/>
  <c r="DJ102" i="70"/>
  <c r="DJ48" i="70"/>
  <c r="DJ70" i="70"/>
  <c r="DJ15" i="70"/>
  <c r="DJ43" i="70"/>
  <c r="DJ95" i="70"/>
  <c r="DJ60" i="70"/>
  <c r="DJ44" i="70"/>
  <c r="DJ36" i="70"/>
  <c r="DJ59" i="70"/>
  <c r="DJ73" i="70"/>
  <c r="DJ6" i="70"/>
  <c r="DJ87" i="70"/>
  <c r="DJ31" i="70"/>
  <c r="DJ37" i="70"/>
  <c r="DJ32" i="70"/>
  <c r="DJ29" i="70"/>
  <c r="DJ26" i="70"/>
  <c r="DJ85" i="70"/>
  <c r="DJ49" i="70"/>
  <c r="DJ105" i="70"/>
  <c r="DJ89" i="70"/>
  <c r="DJ42" i="70"/>
  <c r="DJ67" i="70"/>
  <c r="DJ53" i="70"/>
  <c r="DJ7" i="70"/>
  <c r="DJ94" i="70"/>
  <c r="DJ65" i="70"/>
  <c r="DJ58" i="70"/>
  <c r="DJ33" i="70"/>
  <c r="DJ99" i="70"/>
  <c r="DJ62" i="70"/>
  <c r="DJ14" i="70"/>
  <c r="DJ28" i="70"/>
  <c r="DJ24" i="70"/>
  <c r="DJ97" i="70"/>
  <c r="DJ66" i="70"/>
  <c r="DJ22" i="70"/>
  <c r="DJ41" i="70"/>
  <c r="DJ17" i="70"/>
  <c r="EC95" i="70"/>
  <c r="EZ16" i="70" s="1"/>
  <c r="EC6" i="70"/>
  <c r="EC23" i="70"/>
  <c r="EC53" i="70"/>
  <c r="EC93" i="70"/>
  <c r="EC39" i="70"/>
  <c r="EC73" i="70"/>
  <c r="EC68" i="70"/>
  <c r="EC34" i="70"/>
  <c r="EC59" i="70"/>
  <c r="EC30" i="70"/>
  <c r="EC96" i="70"/>
  <c r="EC25" i="70"/>
  <c r="EZ9" i="70" s="1"/>
  <c r="EC45" i="70"/>
  <c r="EZ11" i="70" s="1"/>
  <c r="EC19" i="70"/>
  <c r="EC31" i="70"/>
  <c r="EC78" i="70"/>
  <c r="EC97" i="70"/>
  <c r="EC37" i="70"/>
  <c r="EC29" i="70"/>
  <c r="EC49" i="70"/>
  <c r="EC52" i="70"/>
  <c r="EC98" i="70"/>
  <c r="EC84" i="70"/>
  <c r="EC86" i="70"/>
  <c r="EC35" i="70"/>
  <c r="EZ10" i="70" s="1"/>
  <c r="EC105" i="70"/>
  <c r="EZ17" i="70" s="1"/>
  <c r="EC17" i="70"/>
  <c r="EC21" i="70"/>
  <c r="EC69" i="70"/>
  <c r="EC83" i="70"/>
  <c r="EC70" i="70"/>
  <c r="EC64" i="70"/>
  <c r="EC94" i="70"/>
  <c r="EC42" i="70"/>
  <c r="EC102" i="70"/>
  <c r="EC41" i="70"/>
  <c r="EC88" i="70"/>
  <c r="EC85" i="70"/>
  <c r="EZ15" i="70" s="1"/>
  <c r="EC12" i="70"/>
  <c r="EC10" i="70"/>
  <c r="EC33" i="70"/>
  <c r="EC77" i="70"/>
  <c r="EC101" i="70"/>
  <c r="EC62" i="70"/>
  <c r="EC54" i="70"/>
  <c r="EC99" i="70"/>
  <c r="EC63" i="70"/>
  <c r="EC103" i="70"/>
  <c r="EC61" i="70"/>
  <c r="EC56" i="70"/>
  <c r="EC65" i="70"/>
  <c r="EZ13" i="70" s="1"/>
  <c r="EC16" i="70"/>
  <c r="EC13" i="70"/>
  <c r="EC26" i="70"/>
  <c r="EC43" i="70"/>
  <c r="EC28" i="70"/>
  <c r="EC57" i="70"/>
  <c r="EC67" i="70"/>
  <c r="EC92" i="70"/>
  <c r="EC38" i="70"/>
  <c r="EC81" i="70"/>
  <c r="EC50" i="70"/>
  <c r="EC76" i="70"/>
  <c r="EC75" i="70"/>
  <c r="EZ14" i="70" s="1"/>
  <c r="EC8" i="70"/>
  <c r="EC14" i="70"/>
  <c r="EC27" i="70"/>
  <c r="EC44" i="70"/>
  <c r="EC51" i="70"/>
  <c r="EC100" i="70"/>
  <c r="EC66" i="70"/>
  <c r="EC90" i="70"/>
  <c r="EC60" i="70"/>
  <c r="EC89" i="70"/>
  <c r="EC48" i="70"/>
  <c r="EC55" i="70"/>
  <c r="EZ12" i="70" s="1"/>
  <c r="EC7" i="70"/>
  <c r="EC9" i="70"/>
  <c r="EC11" i="70"/>
  <c r="EC87" i="70"/>
  <c r="EC46" i="70"/>
  <c r="EC91" i="70"/>
  <c r="EC74" i="70"/>
  <c r="EC22" i="70"/>
  <c r="EC79" i="70"/>
  <c r="EC24" i="70"/>
  <c r="EC80" i="70"/>
  <c r="EC104" i="70"/>
  <c r="EC72" i="70"/>
  <c r="EC15" i="70"/>
  <c r="EZ8" i="70" s="1"/>
  <c r="EC36" i="70"/>
  <c r="EC18" i="70"/>
  <c r="EC58" i="70"/>
  <c r="EC71" i="70"/>
  <c r="EC20" i="70"/>
  <c r="EC47" i="70"/>
  <c r="EC32" i="70"/>
  <c r="EC82" i="70"/>
  <c r="EC40" i="70"/>
  <c r="FY42" i="70"/>
  <c r="FY110" i="70"/>
  <c r="FY74" i="70"/>
  <c r="FY61" i="70"/>
  <c r="FY63" i="70"/>
  <c r="FY45" i="70"/>
  <c r="GO14" i="70" s="1"/>
  <c r="FY73" i="70"/>
  <c r="FY32" i="70"/>
  <c r="FY109" i="70"/>
  <c r="FY6" i="70"/>
  <c r="FY46" i="70"/>
  <c r="FY78" i="70"/>
  <c r="FY115" i="70"/>
  <c r="FY92" i="70"/>
  <c r="FY18" i="70"/>
  <c r="FY113" i="70"/>
  <c r="FY27" i="70"/>
  <c r="FY58" i="70"/>
  <c r="FY66" i="70"/>
  <c r="FY56" i="70"/>
  <c r="FY86" i="70"/>
  <c r="FY37" i="70"/>
  <c r="FY108" i="70"/>
  <c r="FY16" i="70"/>
  <c r="FY60" i="70"/>
  <c r="GO17" i="70" s="1"/>
  <c r="FY101" i="70"/>
  <c r="FY41" i="70"/>
  <c r="FY7" i="70"/>
  <c r="FY22" i="70"/>
  <c r="FY107" i="70"/>
  <c r="FY29" i="70"/>
  <c r="FY95" i="70"/>
  <c r="GO24" i="70" s="1"/>
  <c r="FY89" i="70"/>
  <c r="FY49" i="70"/>
  <c r="FY85" i="70"/>
  <c r="GO22" i="70" s="1"/>
  <c r="FY17" i="70"/>
  <c r="FY68" i="70"/>
  <c r="FY14" i="70"/>
  <c r="FY81" i="70"/>
  <c r="FY111" i="70"/>
  <c r="FY103" i="70"/>
  <c r="FY97" i="70"/>
  <c r="FY36" i="70"/>
  <c r="FY100" i="70"/>
  <c r="FY13" i="70"/>
  <c r="FY64" i="70"/>
  <c r="FY9" i="70"/>
  <c r="FY50" i="70"/>
  <c r="GO15" i="70" s="1"/>
  <c r="FY69" i="70"/>
  <c r="FY20" i="70"/>
  <c r="GO9" i="70" s="1"/>
  <c r="FY96" i="70"/>
  <c r="FY23" i="70"/>
  <c r="FY77" i="70"/>
  <c r="FY43" i="70"/>
  <c r="FY39" i="70"/>
  <c r="FY10" i="70"/>
  <c r="FY38" i="70"/>
  <c r="FY80" i="70"/>
  <c r="GO21" i="70" s="1"/>
  <c r="FY33" i="70"/>
  <c r="FY76" i="70"/>
  <c r="FY28" i="70"/>
  <c r="FY75" i="70"/>
  <c r="GO20" i="70" s="1"/>
  <c r="FY94" i="70"/>
  <c r="FY57" i="70"/>
  <c r="FY82" i="70"/>
  <c r="FY25" i="70"/>
  <c r="GO10" i="70" s="1"/>
  <c r="FY67" i="70"/>
  <c r="FY59" i="70"/>
  <c r="FY71" i="70"/>
  <c r="FY83" i="70"/>
  <c r="FY54" i="70"/>
  <c r="FY62" i="70"/>
  <c r="FY34" i="70"/>
  <c r="FY98" i="70"/>
  <c r="FY12" i="70"/>
  <c r="FY105" i="70"/>
  <c r="FY24" i="70"/>
  <c r="FY55" i="70"/>
  <c r="GO16" i="70" s="1"/>
  <c r="FY114" i="70"/>
  <c r="FY44" i="70"/>
  <c r="FY104" i="70"/>
  <c r="FY21" i="70"/>
  <c r="FY40" i="70"/>
  <c r="GO13" i="70" s="1"/>
  <c r="FY35" i="70"/>
  <c r="GO12" i="70" s="1"/>
  <c r="FY52" i="70"/>
  <c r="FY79" i="70"/>
  <c r="FY47" i="70"/>
  <c r="FY90" i="70"/>
  <c r="GO23" i="70" s="1"/>
  <c r="FY30" i="70"/>
  <c r="GO11" i="70" s="1"/>
  <c r="FY88" i="70"/>
  <c r="FY19" i="70"/>
  <c r="FY112" i="70"/>
  <c r="FY84" i="70"/>
  <c r="FY53" i="70"/>
  <c r="FY106" i="70"/>
  <c r="FY48" i="70"/>
  <c r="FY99" i="70"/>
  <c r="FY31" i="70"/>
  <c r="FY102" i="70"/>
  <c r="FY51" i="70"/>
  <c r="FY91" i="70"/>
  <c r="FY26" i="70"/>
  <c r="FY15" i="70"/>
  <c r="GO8" i="70" s="1"/>
  <c r="FY93" i="70"/>
  <c r="FY70" i="70"/>
  <c r="GO19" i="70" s="1"/>
  <c r="FY65" i="70"/>
  <c r="GO18" i="70" s="1"/>
  <c r="FY11" i="70"/>
  <c r="FY72" i="70"/>
  <c r="FY87" i="70"/>
  <c r="FY8" i="70"/>
  <c r="ER55" i="70"/>
  <c r="FC12" i="70" s="1"/>
  <c r="ER19" i="70"/>
  <c r="ER9" i="70"/>
  <c r="ER47" i="70"/>
  <c r="ER32" i="70"/>
  <c r="ER46" i="70"/>
  <c r="ER70" i="70"/>
  <c r="ER76" i="70"/>
  <c r="ER77" i="70"/>
  <c r="ER31" i="70"/>
  <c r="ER93" i="70"/>
  <c r="ER91" i="70"/>
  <c r="ER96" i="70"/>
  <c r="ER45" i="70"/>
  <c r="FC11" i="70" s="1"/>
  <c r="ER21" i="70"/>
  <c r="ER14" i="70"/>
  <c r="ER26" i="70"/>
  <c r="ER57" i="70"/>
  <c r="ER54" i="70"/>
  <c r="ER64" i="70"/>
  <c r="ER52" i="70"/>
  <c r="ER83" i="70"/>
  <c r="ER78" i="70"/>
  <c r="ER88" i="70"/>
  <c r="ER102" i="70"/>
  <c r="ER75" i="70"/>
  <c r="FC14" i="70" s="1"/>
  <c r="ER12" i="70"/>
  <c r="ER7" i="70"/>
  <c r="ER59" i="70"/>
  <c r="ER49" i="70"/>
  <c r="ER61" i="70"/>
  <c r="ER58" i="70"/>
  <c r="ER68" i="70"/>
  <c r="ER33" i="70"/>
  <c r="ER11" i="70"/>
  <c r="ER89" i="70"/>
  <c r="ER90" i="70"/>
  <c r="ER85" i="70"/>
  <c r="FC15" i="70" s="1"/>
  <c r="ER22" i="70"/>
  <c r="ER23" i="70"/>
  <c r="ER8" i="70"/>
  <c r="ER17" i="70"/>
  <c r="ER56" i="70"/>
  <c r="ER36" i="70"/>
  <c r="ER42" i="70"/>
  <c r="ER44" i="70"/>
  <c r="ER62" i="70"/>
  <c r="ER51" i="70"/>
  <c r="ER100" i="70"/>
  <c r="ER65" i="70"/>
  <c r="FC13" i="70" s="1"/>
  <c r="ER18" i="70"/>
  <c r="ER48" i="70"/>
  <c r="ER67" i="70"/>
  <c r="ER34" i="70"/>
  <c r="ER20" i="70"/>
  <c r="ER53" i="70"/>
  <c r="ER28" i="70"/>
  <c r="ER84" i="70"/>
  <c r="ER87" i="70"/>
  <c r="ER79" i="70"/>
  <c r="ER94" i="70"/>
  <c r="ER35" i="70"/>
  <c r="FC10" i="70" s="1"/>
  <c r="ER95" i="70"/>
  <c r="FC16" i="70" s="1"/>
  <c r="ER24" i="70"/>
  <c r="ER72" i="70"/>
  <c r="ER74" i="70"/>
  <c r="ER43" i="70"/>
  <c r="ER39" i="70"/>
  <c r="ER30" i="70"/>
  <c r="ER40" i="70"/>
  <c r="ER80" i="70"/>
  <c r="ER99" i="70"/>
  <c r="ER101" i="70"/>
  <c r="ER92" i="70"/>
  <c r="ER15" i="70"/>
  <c r="FC8" i="70" s="1"/>
  <c r="ER10" i="70"/>
  <c r="ER6" i="70"/>
  <c r="ER29" i="70"/>
  <c r="ER37" i="70"/>
  <c r="ER63" i="70"/>
  <c r="ER60" i="70"/>
  <c r="ER41" i="70"/>
  <c r="ER71" i="70"/>
  <c r="ER82" i="70"/>
  <c r="ER81" i="70"/>
  <c r="ER104" i="70"/>
  <c r="ER86" i="70"/>
  <c r="ER16" i="70"/>
  <c r="ER98" i="70"/>
  <c r="ER66" i="70"/>
  <c r="ER103" i="70"/>
  <c r="ER50" i="70"/>
  <c r="ER38" i="70"/>
  <c r="ER97" i="70"/>
  <c r="ER69" i="70"/>
  <c r="ER27" i="70"/>
  <c r="ER105" i="70"/>
  <c r="FC17" i="70" s="1"/>
  <c r="ER13" i="70"/>
  <c r="ER25" i="70"/>
  <c r="FC9" i="70" s="1"/>
  <c r="ER73" i="70"/>
  <c r="GR29" i="70"/>
  <c r="GR36" i="70"/>
  <c r="DS52" i="70"/>
  <c r="GR107" i="70"/>
  <c r="DS21" i="70"/>
  <c r="GR60" i="70"/>
  <c r="GR34" i="70"/>
  <c r="GR109" i="70"/>
  <c r="DS11" i="70"/>
  <c r="GR80" i="70"/>
  <c r="DS77" i="70"/>
  <c r="GR46" i="70"/>
  <c r="DS91" i="70"/>
  <c r="GR22" i="70"/>
  <c r="GR55" i="70"/>
  <c r="GR56" i="70"/>
  <c r="GR102" i="70"/>
  <c r="DS12" i="70"/>
  <c r="GR42" i="70"/>
  <c r="GR77" i="70"/>
  <c r="GR66" i="70"/>
  <c r="GR19" i="70"/>
  <c r="GR38" i="70"/>
  <c r="GR114" i="70"/>
  <c r="DS15" i="70"/>
  <c r="DS56" i="70"/>
  <c r="DS16" i="70"/>
  <c r="DS30" i="70"/>
  <c r="DS85" i="70"/>
  <c r="DS63" i="70"/>
  <c r="GR91" i="70"/>
  <c r="GR18" i="70"/>
  <c r="GR37" i="70"/>
  <c r="GR45" i="70"/>
  <c r="GR106" i="70"/>
  <c r="DS9" i="70"/>
  <c r="DS69" i="70"/>
  <c r="GR84" i="70"/>
  <c r="GR51" i="70"/>
  <c r="DS95" i="70"/>
  <c r="GR27" i="70"/>
  <c r="DS87" i="70"/>
  <c r="GR35" i="70"/>
  <c r="DS100" i="70"/>
  <c r="DS19" i="70"/>
  <c r="GR63" i="70"/>
  <c r="GR44" i="70"/>
  <c r="GR95" i="70"/>
  <c r="GR53" i="70"/>
  <c r="GR112" i="70"/>
  <c r="GR90" i="70"/>
  <c r="GR30" i="70"/>
  <c r="DS105" i="70"/>
  <c r="GR20" i="70"/>
  <c r="DS82" i="70"/>
  <c r="DS57" i="70"/>
  <c r="DS42" i="70"/>
  <c r="DS93" i="70"/>
  <c r="DS20" i="70"/>
  <c r="DS86" i="70"/>
  <c r="DS62" i="70"/>
  <c r="GR92" i="70"/>
  <c r="GR9" i="70"/>
  <c r="GR43" i="70"/>
  <c r="DS84" i="70"/>
  <c r="DS41" i="70"/>
  <c r="GR110" i="70"/>
  <c r="DS28" i="70"/>
  <c r="DS53" i="70"/>
  <c r="GR62" i="70"/>
  <c r="GR99" i="70"/>
  <c r="DS14" i="70"/>
  <c r="GR74" i="70"/>
  <c r="DS43" i="70"/>
  <c r="GR93" i="70"/>
  <c r="DS60" i="70"/>
  <c r="DS7" i="70"/>
  <c r="GR7" i="70"/>
  <c r="GR32" i="70"/>
  <c r="GR8" i="70"/>
  <c r="DS22" i="70"/>
  <c r="DS54" i="70"/>
  <c r="GR87" i="70"/>
  <c r="GR40" i="70"/>
  <c r="GR100" i="70"/>
  <c r="GR14" i="70"/>
  <c r="GR65" i="70"/>
  <c r="DS32" i="70"/>
  <c r="GR108" i="70"/>
  <c r="DS18" i="70"/>
  <c r="DS47" i="70"/>
  <c r="DS49" i="70"/>
  <c r="DS98" i="70"/>
  <c r="DS10" i="70"/>
  <c r="GR67" i="70"/>
  <c r="GR76" i="70"/>
  <c r="DS50" i="70"/>
  <c r="DS90" i="70"/>
  <c r="GR16" i="70"/>
  <c r="DS55" i="70"/>
  <c r="GR82" i="70"/>
  <c r="GR88" i="70"/>
  <c r="DS76" i="70"/>
  <c r="GR25" i="70"/>
  <c r="GR28" i="70"/>
  <c r="DS64" i="70"/>
  <c r="GR11" i="70"/>
  <c r="GR39" i="70"/>
  <c r="GR78" i="70"/>
  <c r="DS78" i="70"/>
  <c r="DS94" i="70"/>
  <c r="DS27" i="70"/>
  <c r="DS45" i="70"/>
  <c r="GR52" i="70"/>
  <c r="DS97" i="70"/>
  <c r="DS24" i="70"/>
  <c r="DS70" i="70"/>
  <c r="DS75" i="70"/>
  <c r="GR97" i="70"/>
  <c r="GR12" i="70"/>
  <c r="GR47" i="70"/>
  <c r="DS31" i="70"/>
  <c r="GR58" i="70"/>
  <c r="DS101" i="70"/>
  <c r="GR6" i="70"/>
  <c r="DS51" i="70"/>
  <c r="DS48" i="70"/>
  <c r="DS99" i="70"/>
  <c r="GR96" i="70"/>
  <c r="DS81" i="70"/>
  <c r="DS83" i="70"/>
  <c r="GR41" i="70"/>
  <c r="GR10" i="70"/>
  <c r="GR71" i="70"/>
  <c r="GR83" i="70"/>
  <c r="DS102" i="70"/>
  <c r="GR23" i="70"/>
  <c r="DS46" i="70"/>
  <c r="DS36" i="70"/>
  <c r="GR33" i="70"/>
  <c r="DS96" i="70"/>
  <c r="GR26" i="70"/>
  <c r="GR85" i="70"/>
  <c r="GR73" i="70"/>
  <c r="GR105" i="70"/>
  <c r="GR15" i="70"/>
  <c r="DS37" i="70"/>
  <c r="GR64" i="70"/>
  <c r="GR94" i="70"/>
  <c r="GR17" i="70"/>
  <c r="DS66" i="70"/>
  <c r="DS72" i="70"/>
  <c r="DS44" i="70"/>
  <c r="DS89" i="70"/>
  <c r="DS58" i="70"/>
  <c r="GR72" i="70"/>
  <c r="GR81" i="70"/>
  <c r="DS67" i="70"/>
  <c r="DS29" i="70"/>
  <c r="DS74" i="70"/>
  <c r="DS39" i="70"/>
  <c r="DS103" i="70"/>
  <c r="DS13" i="70"/>
  <c r="DS34" i="70"/>
  <c r="GR50" i="70"/>
  <c r="DS35" i="70"/>
  <c r="GR111" i="70"/>
  <c r="DS25" i="70"/>
  <c r="GR79" i="70"/>
  <c r="GR57" i="70"/>
  <c r="GR113" i="70"/>
  <c r="DS8" i="70"/>
  <c r="DS80" i="70"/>
  <c r="DS40" i="70"/>
  <c r="DS88" i="70"/>
  <c r="DS17" i="70"/>
  <c r="GR68" i="70"/>
  <c r="GR48" i="70"/>
  <c r="GR86" i="70"/>
  <c r="GR104" i="70"/>
  <c r="GR75" i="70"/>
  <c r="DS65" i="70"/>
  <c r="DS104" i="70"/>
  <c r="DS33" i="70"/>
  <c r="GR54" i="70"/>
  <c r="GR24" i="70"/>
  <c r="GR98" i="70"/>
  <c r="GR31" i="70"/>
  <c r="DS38" i="70"/>
  <c r="GR21" i="70"/>
  <c r="GR59" i="70"/>
  <c r="GR69" i="70"/>
  <c r="GR61" i="70"/>
  <c r="DS23" i="70"/>
  <c r="DS6" i="70"/>
  <c r="GR115" i="70"/>
  <c r="DS79" i="70"/>
  <c r="DS71" i="70"/>
  <c r="DS61" i="70"/>
  <c r="GR13" i="70"/>
  <c r="GR89" i="70"/>
  <c r="GR101" i="70"/>
  <c r="GR70" i="70"/>
  <c r="GR49" i="70"/>
  <c r="DS26" i="70"/>
  <c r="DS73" i="70"/>
  <c r="GR103" i="70"/>
  <c r="DS59" i="70"/>
  <c r="DS68" i="70"/>
  <c r="DS92" i="70"/>
  <c r="DY25" i="70"/>
  <c r="EY32" i="70" s="1"/>
  <c r="DY95" i="70"/>
  <c r="EY39" i="70" s="1"/>
  <c r="DY8" i="70"/>
  <c r="DY23" i="70"/>
  <c r="DY70" i="70"/>
  <c r="DY24" i="70"/>
  <c r="DY59" i="70"/>
  <c r="DY87" i="70"/>
  <c r="DY71" i="70"/>
  <c r="DY88" i="70"/>
  <c r="DY74" i="70"/>
  <c r="DY34" i="70"/>
  <c r="DY44" i="70"/>
  <c r="DY62" i="70"/>
  <c r="DY61" i="70"/>
  <c r="DY85" i="70"/>
  <c r="EY38" i="70" s="1"/>
  <c r="DY14" i="70"/>
  <c r="DY10" i="70"/>
  <c r="DY36" i="70"/>
  <c r="DY76" i="70"/>
  <c r="DY67" i="70"/>
  <c r="DY66" i="70"/>
  <c r="DY56" i="70"/>
  <c r="DY77" i="70"/>
  <c r="DY94" i="70"/>
  <c r="DY73" i="70"/>
  <c r="DY38" i="70"/>
  <c r="DY54" i="70"/>
  <c r="DY49" i="70"/>
  <c r="DY69" i="70"/>
  <c r="DY35" i="70"/>
  <c r="EY33" i="70" s="1"/>
  <c r="DY17" i="70"/>
  <c r="DY16" i="70"/>
  <c r="DY26" i="70"/>
  <c r="DY86" i="70"/>
  <c r="DY103" i="70"/>
  <c r="DY72" i="70"/>
  <c r="DY22" i="70"/>
  <c r="DY84" i="70"/>
  <c r="DY28" i="70"/>
  <c r="DY80" i="70"/>
  <c r="DY42" i="70"/>
  <c r="DY96" i="70"/>
  <c r="DY11" i="70"/>
  <c r="DY21" i="70"/>
  <c r="DY63" i="70"/>
  <c r="DY68" i="70"/>
  <c r="DY65" i="70"/>
  <c r="EY36" i="70" s="1"/>
  <c r="DY7" i="70"/>
  <c r="DY18" i="70"/>
  <c r="DY30" i="70"/>
  <c r="DY82" i="70"/>
  <c r="DY47" i="70"/>
  <c r="DY78" i="70"/>
  <c r="DY33" i="70"/>
  <c r="DY98" i="70"/>
  <c r="DY43" i="70"/>
  <c r="DY81" i="70"/>
  <c r="DY46" i="70"/>
  <c r="DY75" i="70"/>
  <c r="EY37" i="70" s="1"/>
  <c r="DY79" i="70"/>
  <c r="DY45" i="70"/>
  <c r="EY34" i="70" s="1"/>
  <c r="DY6" i="70"/>
  <c r="DY12" i="70"/>
  <c r="DY29" i="70"/>
  <c r="DY93" i="70"/>
  <c r="DY31" i="70"/>
  <c r="DY83" i="70"/>
  <c r="DY40" i="70"/>
  <c r="DY89" i="70"/>
  <c r="DY39" i="70"/>
  <c r="DY101" i="70"/>
  <c r="DY60" i="70"/>
  <c r="DY99" i="70"/>
  <c r="DY55" i="70"/>
  <c r="EY35" i="70" s="1"/>
  <c r="DY19" i="70"/>
  <c r="DY20" i="70"/>
  <c r="DY51" i="70"/>
  <c r="DY104" i="70"/>
  <c r="DY37" i="70"/>
  <c r="DY92" i="70"/>
  <c r="DY32" i="70"/>
  <c r="DY91" i="70"/>
  <c r="DY53" i="70"/>
  <c r="DY102" i="70"/>
  <c r="DY58" i="70"/>
  <c r="DY105" i="70"/>
  <c r="EY40" i="70" s="1"/>
  <c r="DY9" i="70"/>
  <c r="DY13" i="70"/>
  <c r="DY50" i="70"/>
  <c r="DY100" i="70"/>
  <c r="DY48" i="70"/>
  <c r="DY97" i="70"/>
  <c r="DY57" i="70"/>
  <c r="DY41" i="70"/>
  <c r="DY52" i="70"/>
  <c r="DY27" i="70"/>
  <c r="DY64" i="70"/>
  <c r="DY15" i="70"/>
  <c r="EY31" i="70" s="1"/>
  <c r="DY90" i="70"/>
  <c r="EQ45" i="70"/>
  <c r="FB103" i="70" s="1"/>
  <c r="EQ23" i="70"/>
  <c r="EQ12" i="70"/>
  <c r="EQ27" i="70"/>
  <c r="EQ37" i="70"/>
  <c r="EQ73" i="70"/>
  <c r="EQ104" i="70"/>
  <c r="EQ102" i="70"/>
  <c r="EQ83" i="70"/>
  <c r="EQ93" i="70"/>
  <c r="EQ87" i="70"/>
  <c r="EQ59" i="70"/>
  <c r="EQ49" i="70"/>
  <c r="EQ105" i="70"/>
  <c r="FB109" i="70" s="1"/>
  <c r="EQ17" i="70"/>
  <c r="EQ26" i="70"/>
  <c r="EQ8" i="70"/>
  <c r="EQ38" i="70"/>
  <c r="EQ66" i="70"/>
  <c r="EQ82" i="70"/>
  <c r="EQ30" i="70"/>
  <c r="EQ74" i="70"/>
  <c r="EQ56" i="70"/>
  <c r="EQ69" i="70"/>
  <c r="EQ57" i="70"/>
  <c r="EQ55" i="70"/>
  <c r="FB104" i="70" s="1"/>
  <c r="EQ16" i="70"/>
  <c r="EQ13" i="70"/>
  <c r="EQ40" i="70"/>
  <c r="EQ9" i="70"/>
  <c r="EQ77" i="70"/>
  <c r="EQ99" i="70"/>
  <c r="EQ64" i="70"/>
  <c r="EQ54" i="70"/>
  <c r="EQ68" i="70"/>
  <c r="EQ47" i="70"/>
  <c r="EQ62" i="70"/>
  <c r="EQ85" i="70"/>
  <c r="FB107" i="70" s="1"/>
  <c r="EQ19" i="70"/>
  <c r="EQ32" i="70"/>
  <c r="EQ43" i="70"/>
  <c r="EQ39" i="70"/>
  <c r="EQ48" i="70"/>
  <c r="EQ53" i="70"/>
  <c r="EQ84" i="70"/>
  <c r="EQ11" i="70"/>
  <c r="EQ80" i="70"/>
  <c r="EQ52" i="70"/>
  <c r="EQ71" i="70"/>
  <c r="EQ95" i="70"/>
  <c r="FB108" i="70" s="1"/>
  <c r="EQ20" i="70"/>
  <c r="EQ33" i="70"/>
  <c r="EQ7" i="70"/>
  <c r="EQ14" i="70"/>
  <c r="EQ97" i="70"/>
  <c r="EQ86" i="70"/>
  <c r="EQ96" i="70"/>
  <c r="EQ46" i="70"/>
  <c r="EQ91" i="70"/>
  <c r="EQ34" i="70"/>
  <c r="EQ94" i="70"/>
  <c r="EQ25" i="70"/>
  <c r="FB101" i="70" s="1"/>
  <c r="EQ65" i="70"/>
  <c r="FB105" i="70" s="1"/>
  <c r="EQ31" i="70"/>
  <c r="EQ29" i="70"/>
  <c r="EQ36" i="70"/>
  <c r="EQ42" i="70"/>
  <c r="EQ81" i="70"/>
  <c r="EQ51" i="70"/>
  <c r="EQ92" i="70"/>
  <c r="EQ60" i="70"/>
  <c r="EQ79" i="70"/>
  <c r="EQ61" i="70"/>
  <c r="EQ88" i="70"/>
  <c r="EQ35" i="70"/>
  <c r="FB102" i="70" s="1"/>
  <c r="EQ24" i="70"/>
  <c r="EQ22" i="70"/>
  <c r="EQ28" i="70"/>
  <c r="EQ10" i="70"/>
  <c r="EQ41" i="70"/>
  <c r="EQ50" i="70"/>
  <c r="EQ58" i="70"/>
  <c r="EQ89" i="70"/>
  <c r="EQ103" i="70"/>
  <c r="EQ101" i="70"/>
  <c r="EQ98" i="70"/>
  <c r="EQ67" i="70"/>
  <c r="EQ44" i="70"/>
  <c r="EQ78" i="70"/>
  <c r="EQ21" i="70"/>
  <c r="EQ100" i="70"/>
  <c r="EQ63" i="70"/>
  <c r="EQ15" i="70"/>
  <c r="FB100" i="70" s="1"/>
  <c r="EQ70" i="70"/>
  <c r="EQ6" i="70"/>
  <c r="EQ75" i="70"/>
  <c r="FB106" i="70" s="1"/>
  <c r="EQ90" i="70"/>
  <c r="EQ18" i="70"/>
  <c r="EQ76" i="70"/>
  <c r="EQ72" i="70"/>
  <c r="EH15" i="70"/>
  <c r="FA8" i="70" s="1"/>
  <c r="EH34" i="70"/>
  <c r="EH24" i="70"/>
  <c r="EH27" i="70"/>
  <c r="EH16" i="70"/>
  <c r="EH53" i="70"/>
  <c r="EH10" i="70"/>
  <c r="EH99" i="70"/>
  <c r="EH104" i="70"/>
  <c r="EH83" i="70"/>
  <c r="EH80" i="70"/>
  <c r="EH68" i="70"/>
  <c r="EH55" i="70"/>
  <c r="FA12" i="70" s="1"/>
  <c r="EH32" i="70"/>
  <c r="EH28" i="70"/>
  <c r="EH40" i="70"/>
  <c r="EH43" i="70"/>
  <c r="EH52" i="70"/>
  <c r="EH50" i="70"/>
  <c r="EH61" i="70"/>
  <c r="EH86" i="70"/>
  <c r="EH98" i="70"/>
  <c r="EH82" i="70"/>
  <c r="EH71" i="70"/>
  <c r="EH105" i="70"/>
  <c r="FA17" i="70" s="1"/>
  <c r="EH12" i="70"/>
  <c r="EH37" i="70"/>
  <c r="EH13" i="70"/>
  <c r="EH39" i="70"/>
  <c r="EH33" i="70"/>
  <c r="EH63" i="70"/>
  <c r="EH57" i="70"/>
  <c r="EH90" i="70"/>
  <c r="EH103" i="70"/>
  <c r="EH97" i="70"/>
  <c r="EH77" i="70"/>
  <c r="EH35" i="70"/>
  <c r="FA10" i="70" s="1"/>
  <c r="EH85" i="70"/>
  <c r="FA15" i="70" s="1"/>
  <c r="EH23" i="70"/>
  <c r="EH38" i="70"/>
  <c r="EH20" i="70"/>
  <c r="EH14" i="70"/>
  <c r="EH48" i="70"/>
  <c r="EH70" i="70"/>
  <c r="EH66" i="70"/>
  <c r="EH94" i="70"/>
  <c r="EH26" i="70"/>
  <c r="EH91" i="70"/>
  <c r="EH102" i="70"/>
  <c r="EH45" i="70"/>
  <c r="FA11" i="70" s="1"/>
  <c r="EH65" i="70"/>
  <c r="FA13" i="70" s="1"/>
  <c r="EH41" i="70"/>
  <c r="EH30" i="70"/>
  <c r="EH21" i="70"/>
  <c r="EH22" i="70"/>
  <c r="EH58" i="70"/>
  <c r="EH78" i="70"/>
  <c r="EH72" i="70"/>
  <c r="EH56" i="70"/>
  <c r="EH51" i="70"/>
  <c r="EH92" i="70"/>
  <c r="EH67" i="70"/>
  <c r="EH75" i="70"/>
  <c r="FA14" i="70" s="1"/>
  <c r="EH8" i="70"/>
  <c r="EH42" i="70"/>
  <c r="EH11" i="70"/>
  <c r="EH29" i="70"/>
  <c r="EH59" i="70"/>
  <c r="EH44" i="70"/>
  <c r="EH89" i="70"/>
  <c r="EH87" i="70"/>
  <c r="EH69" i="70"/>
  <c r="EH76" i="70"/>
  <c r="EH101" i="70"/>
  <c r="EH96" i="70"/>
  <c r="EH95" i="70"/>
  <c r="FA16" i="70" s="1"/>
  <c r="EH7" i="70"/>
  <c r="EH9" i="70"/>
  <c r="EH17" i="70"/>
  <c r="EH18" i="70"/>
  <c r="EH47" i="70"/>
  <c r="EH49" i="70"/>
  <c r="EH93" i="70"/>
  <c r="EH100" i="70"/>
  <c r="EH81" i="70"/>
  <c r="EH74" i="70"/>
  <c r="EH54" i="70"/>
  <c r="EH36" i="70"/>
  <c r="EH88" i="70"/>
  <c r="EH19" i="70"/>
  <c r="EH73" i="70"/>
  <c r="EH31" i="70"/>
  <c r="EH62" i="70"/>
  <c r="EH60" i="70"/>
  <c r="EH46" i="70"/>
  <c r="EH84" i="70"/>
  <c r="EH25" i="70"/>
  <c r="FA9" i="70" s="1"/>
  <c r="EH79" i="70"/>
  <c r="EH6" i="70"/>
  <c r="EH64" i="70"/>
  <c r="EN75" i="70"/>
  <c r="FB37" i="70" s="1"/>
  <c r="EN34" i="70"/>
  <c r="EN32" i="70"/>
  <c r="EN47" i="70"/>
  <c r="EN11" i="70"/>
  <c r="EN104" i="70"/>
  <c r="EN72" i="70"/>
  <c r="EN43" i="70"/>
  <c r="EN61" i="70"/>
  <c r="EN92" i="70"/>
  <c r="EN55" i="70"/>
  <c r="FB35" i="70" s="1"/>
  <c r="EN26" i="70"/>
  <c r="EN46" i="70"/>
  <c r="EN18" i="70"/>
  <c r="EN13" i="70"/>
  <c r="EN94" i="70"/>
  <c r="EN95" i="70"/>
  <c r="FB39" i="70" s="1"/>
  <c r="EN10" i="70"/>
  <c r="EN21" i="70"/>
  <c r="EN16" i="70"/>
  <c r="EN33" i="70"/>
  <c r="EN56" i="70"/>
  <c r="EN12" i="70"/>
  <c r="EN79" i="70"/>
  <c r="EN67" i="70"/>
  <c r="EN103" i="70"/>
  <c r="EN15" i="70"/>
  <c r="FB31" i="70" s="1"/>
  <c r="EN36" i="70"/>
  <c r="EN31" i="70"/>
  <c r="EN29" i="70"/>
  <c r="EN93" i="70"/>
  <c r="EN71" i="70"/>
  <c r="EN49" i="70"/>
  <c r="EN60" i="70"/>
  <c r="EN62" i="70"/>
  <c r="EN90" i="70"/>
  <c r="EN39" i="70"/>
  <c r="EN83" i="70"/>
  <c r="EN85" i="70"/>
  <c r="FB38" i="70" s="1"/>
  <c r="EN41" i="70"/>
  <c r="EN30" i="70"/>
  <c r="EN38" i="70"/>
  <c r="EN69" i="70"/>
  <c r="EN96" i="70"/>
  <c r="EN76" i="70"/>
  <c r="EN84" i="70"/>
  <c r="EN70" i="70"/>
  <c r="EN91" i="70"/>
  <c r="EN105" i="70"/>
  <c r="FB40" i="70" s="1"/>
  <c r="EN20" i="70"/>
  <c r="EN24" i="70"/>
  <c r="EN77" i="70"/>
  <c r="EN89" i="70"/>
  <c r="EN59" i="70"/>
  <c r="EN100" i="70"/>
  <c r="EN51" i="70"/>
  <c r="EN63" i="70"/>
  <c r="EN28" i="70"/>
  <c r="EN45" i="70"/>
  <c r="FB34" i="70" s="1"/>
  <c r="EN17" i="70"/>
  <c r="EN7" i="70"/>
  <c r="EN80" i="70"/>
  <c r="EN64" i="70"/>
  <c r="EN86" i="70"/>
  <c r="EN66" i="70"/>
  <c r="EN54" i="70"/>
  <c r="EN81" i="70"/>
  <c r="EN25" i="70"/>
  <c r="FB32" i="70" s="1"/>
  <c r="EN50" i="70"/>
  <c r="EN65" i="70"/>
  <c r="FB36" i="70" s="1"/>
  <c r="EN37" i="70"/>
  <c r="EN27" i="70"/>
  <c r="EN98" i="70"/>
  <c r="EN97" i="70"/>
  <c r="EN88" i="70"/>
  <c r="EN99" i="70"/>
  <c r="EN68" i="70"/>
  <c r="EN73" i="70"/>
  <c r="EN14" i="70"/>
  <c r="EN48" i="70"/>
  <c r="EN35" i="70"/>
  <c r="FB33" i="70" s="1"/>
  <c r="EN40" i="70"/>
  <c r="EN44" i="70"/>
  <c r="EN78" i="70"/>
  <c r="EN74" i="70"/>
  <c r="EN58" i="70"/>
  <c r="EN102" i="70"/>
  <c r="EN57" i="70"/>
  <c r="EN53" i="70"/>
  <c r="EN19" i="70"/>
  <c r="EN42" i="70"/>
  <c r="EN23" i="70"/>
  <c r="EN9" i="70"/>
  <c r="EN8" i="70"/>
  <c r="EN82" i="70"/>
  <c r="EN6" i="70"/>
  <c r="EN22" i="70"/>
  <c r="EN52" i="70"/>
  <c r="EN87" i="70"/>
  <c r="EN101" i="70"/>
  <c r="FV28" i="70"/>
  <c r="FV21" i="70"/>
  <c r="FV25" i="70"/>
  <c r="GN56" i="70" s="1"/>
  <c r="FV11" i="70"/>
  <c r="FV12" i="70"/>
  <c r="FV70" i="70"/>
  <c r="GN65" i="70" s="1"/>
  <c r="FV68" i="70"/>
  <c r="FV60" i="70"/>
  <c r="GN63" i="70" s="1"/>
  <c r="FV26" i="70"/>
  <c r="FV103" i="70"/>
  <c r="FV106" i="70"/>
  <c r="FV97" i="70"/>
  <c r="FV85" i="70"/>
  <c r="GN68" i="70" s="1"/>
  <c r="FV94" i="70"/>
  <c r="FV46" i="70"/>
  <c r="FV27" i="70"/>
  <c r="FV38" i="70"/>
  <c r="FV63" i="70"/>
  <c r="FV50" i="70"/>
  <c r="GN61" i="70" s="1"/>
  <c r="FV44" i="70"/>
  <c r="FV6" i="70"/>
  <c r="FV56" i="70"/>
  <c r="FV112" i="70"/>
  <c r="FV92" i="70"/>
  <c r="FV101" i="70"/>
  <c r="FV95" i="70"/>
  <c r="GN70" i="70" s="1"/>
  <c r="FV102" i="70"/>
  <c r="FV22" i="70"/>
  <c r="FV58" i="70"/>
  <c r="FV18" i="70"/>
  <c r="FV74" i="70"/>
  <c r="FV16" i="70"/>
  <c r="FV9" i="70"/>
  <c r="FV73" i="70"/>
  <c r="FV78" i="70"/>
  <c r="FV90" i="70"/>
  <c r="GN69" i="70" s="1"/>
  <c r="FV104" i="70"/>
  <c r="FV88" i="70"/>
  <c r="FV89" i="70"/>
  <c r="FV98" i="70"/>
  <c r="FV7" i="70"/>
  <c r="FV75" i="70"/>
  <c r="GN66" i="70" s="1"/>
  <c r="FV59" i="70"/>
  <c r="FV30" i="70"/>
  <c r="GN57" i="70" s="1"/>
  <c r="FV49" i="70"/>
  <c r="FV41" i="70"/>
  <c r="FV31" i="70"/>
  <c r="FV19" i="70"/>
  <c r="FV13" i="70"/>
  <c r="FV84" i="70"/>
  <c r="FV110" i="70"/>
  <c r="FV114" i="70"/>
  <c r="FV100" i="70"/>
  <c r="FV107" i="70"/>
  <c r="FV20" i="70"/>
  <c r="GN55" i="70" s="1"/>
  <c r="FV67" i="70"/>
  <c r="FV53" i="70"/>
  <c r="FV48" i="70"/>
  <c r="FV71" i="70"/>
  <c r="FV39" i="70"/>
  <c r="FV42" i="70"/>
  <c r="FV57" i="70"/>
  <c r="FV72" i="70"/>
  <c r="FV111" i="70"/>
  <c r="FV115" i="70"/>
  <c r="FV61" i="70"/>
  <c r="FV105" i="70"/>
  <c r="FV91" i="70"/>
  <c r="FV52" i="70"/>
  <c r="FV8" i="70"/>
  <c r="FV35" i="70"/>
  <c r="GN58" i="70" s="1"/>
  <c r="FV37" i="70"/>
  <c r="FV24" i="70"/>
  <c r="FV36" i="70"/>
  <c r="FV79" i="70"/>
  <c r="FV32" i="70"/>
  <c r="FV54" i="70"/>
  <c r="FV96" i="70"/>
  <c r="FV45" i="70"/>
  <c r="GN60" i="70" s="1"/>
  <c r="FV108" i="70"/>
  <c r="FV80" i="70"/>
  <c r="GN67" i="70" s="1"/>
  <c r="FV99" i="70"/>
  <c r="FV66" i="70"/>
  <c r="FV10" i="70"/>
  <c r="FV83" i="70"/>
  <c r="FV15" i="70"/>
  <c r="GN54" i="70" s="1"/>
  <c r="FV51" i="70"/>
  <c r="FV81" i="70"/>
  <c r="FV55" i="70"/>
  <c r="GN62" i="70" s="1"/>
  <c r="FV17" i="70"/>
  <c r="FV109" i="70"/>
  <c r="FV14" i="70"/>
  <c r="FV62" i="70"/>
  <c r="FV43" i="70"/>
  <c r="FV77" i="70"/>
  <c r="FV64" i="70"/>
  <c r="FV29" i="70"/>
  <c r="FV76" i="70"/>
  <c r="FV93" i="70"/>
  <c r="FV65" i="70"/>
  <c r="GN64" i="70" s="1"/>
  <c r="FV33" i="70"/>
  <c r="FV87" i="70"/>
  <c r="FV86" i="70"/>
  <c r="FV34" i="70"/>
  <c r="FV69" i="70"/>
  <c r="FV113" i="70"/>
  <c r="FV82" i="70"/>
  <c r="FV40" i="70"/>
  <c r="GN59" i="70" s="1"/>
  <c r="FV47" i="70"/>
  <c r="FV23" i="70"/>
  <c r="EL65" i="70"/>
  <c r="FA105" i="70" s="1"/>
  <c r="EL19" i="70"/>
  <c r="EL29" i="70"/>
  <c r="EL20" i="70"/>
  <c r="EL34" i="70"/>
  <c r="EL30" i="70"/>
  <c r="EL76" i="70"/>
  <c r="EL37" i="70"/>
  <c r="EL98" i="70"/>
  <c r="EL82" i="70"/>
  <c r="EL57" i="70"/>
  <c r="EL91" i="70"/>
  <c r="EL87" i="70"/>
  <c r="EL75" i="70"/>
  <c r="FA106" i="70" s="1"/>
  <c r="EL24" i="70"/>
  <c r="EL39" i="70"/>
  <c r="EL33" i="70"/>
  <c r="EL36" i="70"/>
  <c r="EL48" i="70"/>
  <c r="EL78" i="70"/>
  <c r="EL58" i="70"/>
  <c r="EL100" i="70"/>
  <c r="EL99" i="70"/>
  <c r="EL62" i="70"/>
  <c r="EL46" i="70"/>
  <c r="EL105" i="70"/>
  <c r="FA109" i="70" s="1"/>
  <c r="EL40" i="70"/>
  <c r="EL31" i="70"/>
  <c r="EL26" i="70"/>
  <c r="EL50" i="70"/>
  <c r="EL32" i="70"/>
  <c r="EL101" i="70"/>
  <c r="EL59" i="70"/>
  <c r="EL61" i="70"/>
  <c r="EL86" i="70"/>
  <c r="EL69" i="70"/>
  <c r="EL51" i="70"/>
  <c r="EL85" i="70"/>
  <c r="FA107" i="70" s="1"/>
  <c r="EL41" i="70"/>
  <c r="EL10" i="70"/>
  <c r="EL38" i="70"/>
  <c r="EL22" i="70"/>
  <c r="EL43" i="70"/>
  <c r="EL83" i="70"/>
  <c r="EL67" i="70"/>
  <c r="EL77" i="70"/>
  <c r="EL97" i="70"/>
  <c r="EL74" i="70"/>
  <c r="EL54" i="70"/>
  <c r="EL95" i="70"/>
  <c r="FA108" i="70" s="1"/>
  <c r="EL28" i="70"/>
  <c r="EL6" i="70"/>
  <c r="EL13" i="70"/>
  <c r="EL44" i="70"/>
  <c r="EL42" i="70"/>
  <c r="EL88" i="70"/>
  <c r="EL79" i="70"/>
  <c r="EL56" i="70"/>
  <c r="EL53" i="70"/>
  <c r="EL93" i="70"/>
  <c r="EL64" i="70"/>
  <c r="EL15" i="70"/>
  <c r="FA100" i="70" s="1"/>
  <c r="EL45" i="70"/>
  <c r="FA103" i="70" s="1"/>
  <c r="EL7" i="70"/>
  <c r="EL23" i="70"/>
  <c r="EL17" i="70"/>
  <c r="EL27" i="70"/>
  <c r="EL60" i="70"/>
  <c r="EL92" i="70"/>
  <c r="EL104" i="70"/>
  <c r="EL63" i="70"/>
  <c r="EL72" i="70"/>
  <c r="EL84" i="70"/>
  <c r="EL70" i="70"/>
  <c r="EL35" i="70"/>
  <c r="FA102" i="70" s="1"/>
  <c r="EL14" i="70"/>
  <c r="EL18" i="70"/>
  <c r="EL16" i="70"/>
  <c r="EL11" i="70"/>
  <c r="EL21" i="70"/>
  <c r="EL71" i="70"/>
  <c r="EL103" i="70"/>
  <c r="EL81" i="70"/>
  <c r="EL80" i="70"/>
  <c r="EL52" i="70"/>
  <c r="EL94" i="70"/>
  <c r="EL89" i="70"/>
  <c r="EL8" i="70"/>
  <c r="EL73" i="70"/>
  <c r="EL47" i="70"/>
  <c r="EL66" i="70"/>
  <c r="EL49" i="70"/>
  <c r="EL25" i="70"/>
  <c r="FA101" i="70" s="1"/>
  <c r="EL96" i="70"/>
  <c r="EL12" i="70"/>
  <c r="EL102" i="70"/>
  <c r="EL9" i="70"/>
  <c r="EL90" i="70"/>
  <c r="EL55" i="70"/>
  <c r="FA104" i="70" s="1"/>
  <c r="EL68" i="70"/>
  <c r="FZ29" i="70"/>
  <c r="FZ14" i="70"/>
  <c r="FZ39" i="70"/>
  <c r="FZ58" i="70"/>
  <c r="FZ18" i="70"/>
  <c r="FZ55" i="70"/>
  <c r="GO39" i="70" s="1"/>
  <c r="FZ45" i="70"/>
  <c r="GO37" i="70" s="1"/>
  <c r="FZ78" i="70"/>
  <c r="FZ109" i="70"/>
  <c r="FZ71" i="70"/>
  <c r="FZ16" i="70"/>
  <c r="FZ110" i="70"/>
  <c r="FZ92" i="70"/>
  <c r="FZ106" i="70"/>
  <c r="FZ64" i="70"/>
  <c r="FZ47" i="70"/>
  <c r="FZ30" i="70"/>
  <c r="GO34" i="70" s="1"/>
  <c r="FZ10" i="70"/>
  <c r="FZ34" i="70"/>
  <c r="FZ41" i="70"/>
  <c r="FZ15" i="70"/>
  <c r="GO31" i="70" s="1"/>
  <c r="FZ17" i="70"/>
  <c r="FZ76" i="70"/>
  <c r="FZ115" i="70"/>
  <c r="FZ83" i="70"/>
  <c r="FZ69" i="70"/>
  <c r="FZ88" i="70"/>
  <c r="FZ93" i="70"/>
  <c r="FZ85" i="70"/>
  <c r="GO45" i="70" s="1"/>
  <c r="FZ51" i="70"/>
  <c r="FZ90" i="70"/>
  <c r="GO46" i="70" s="1"/>
  <c r="FZ44" i="70"/>
  <c r="FZ35" i="70"/>
  <c r="GO35" i="70" s="1"/>
  <c r="FZ8" i="70"/>
  <c r="FZ13" i="70"/>
  <c r="FZ38" i="70"/>
  <c r="FZ23" i="70"/>
  <c r="FZ62" i="70"/>
  <c r="FZ87" i="70"/>
  <c r="FZ107" i="70"/>
  <c r="FZ95" i="70"/>
  <c r="GO47" i="70" s="1"/>
  <c r="FZ68" i="70"/>
  <c r="FZ112" i="70"/>
  <c r="FZ108" i="70"/>
  <c r="FZ79" i="70"/>
  <c r="FZ46" i="70"/>
  <c r="FZ102" i="70"/>
  <c r="FZ26" i="70"/>
  <c r="FZ40" i="70"/>
  <c r="GO36" i="70" s="1"/>
  <c r="FZ20" i="70"/>
  <c r="GO32" i="70" s="1"/>
  <c r="FZ9" i="70"/>
  <c r="FZ42" i="70"/>
  <c r="FZ53" i="70"/>
  <c r="FZ60" i="70"/>
  <c r="GO40" i="70" s="1"/>
  <c r="FZ11" i="70"/>
  <c r="FZ77" i="70"/>
  <c r="FZ103" i="70"/>
  <c r="FZ73" i="70"/>
  <c r="FZ70" i="70"/>
  <c r="GO42" i="70" s="1"/>
  <c r="FZ89" i="70"/>
  <c r="FZ61" i="70"/>
  <c r="FZ7" i="70"/>
  <c r="FZ27" i="70"/>
  <c r="FZ6" i="70"/>
  <c r="FZ94" i="70"/>
  <c r="FZ24" i="70"/>
  <c r="FZ52" i="70"/>
  <c r="FZ28" i="70"/>
  <c r="FZ21" i="70"/>
  <c r="FZ59" i="70"/>
  <c r="FZ12" i="70"/>
  <c r="FZ101" i="70"/>
  <c r="FZ74" i="70"/>
  <c r="FZ84" i="70"/>
  <c r="FZ91" i="70"/>
  <c r="FZ114" i="70"/>
  <c r="FZ66" i="70"/>
  <c r="FZ67" i="70"/>
  <c r="FZ104" i="70"/>
  <c r="FZ50" i="70"/>
  <c r="GO38" i="70" s="1"/>
  <c r="FZ75" i="70"/>
  <c r="GO43" i="70" s="1"/>
  <c r="FZ19" i="70"/>
  <c r="FZ54" i="70"/>
  <c r="FZ37" i="70"/>
  <c r="FZ48" i="70"/>
  <c r="FZ56" i="70"/>
  <c r="FZ25" i="70"/>
  <c r="GO33" i="70" s="1"/>
  <c r="FZ99" i="70"/>
  <c r="FZ65" i="70"/>
  <c r="GO41" i="70" s="1"/>
  <c r="FZ33" i="70"/>
  <c r="FZ105" i="70"/>
  <c r="FZ86" i="70"/>
  <c r="FZ63" i="70"/>
  <c r="FZ98" i="70"/>
  <c r="FZ81" i="70"/>
  <c r="FZ49" i="70"/>
  <c r="FZ32" i="70"/>
  <c r="FZ31" i="70"/>
  <c r="FZ36" i="70"/>
  <c r="FZ22" i="70"/>
  <c r="FZ43" i="70"/>
  <c r="FZ100" i="70"/>
  <c r="FZ111" i="70"/>
  <c r="FZ72" i="70"/>
  <c r="FZ80" i="70"/>
  <c r="GO44" i="70" s="1"/>
  <c r="FZ96" i="70"/>
  <c r="FZ97" i="70"/>
  <c r="FZ113" i="70"/>
  <c r="FZ57" i="70"/>
  <c r="FZ82" i="70"/>
  <c r="DT6" i="70"/>
  <c r="GS42" i="70"/>
  <c r="DT88" i="70"/>
  <c r="GS115" i="70"/>
  <c r="DT41" i="70"/>
  <c r="GS36" i="70"/>
  <c r="DT84" i="70"/>
  <c r="DT78" i="70"/>
  <c r="GS49" i="70"/>
  <c r="DT10" i="70"/>
  <c r="DT47" i="70"/>
  <c r="GS65" i="70"/>
  <c r="GS14" i="70"/>
  <c r="DT29" i="70"/>
  <c r="GS29" i="70"/>
  <c r="GS92" i="70"/>
  <c r="DT43" i="70"/>
  <c r="DT98" i="70"/>
  <c r="GS21" i="70"/>
  <c r="GS86" i="70"/>
  <c r="GS8" i="70"/>
  <c r="GS64" i="70"/>
  <c r="DT12" i="70"/>
  <c r="DT90" i="70"/>
  <c r="DT94" i="70"/>
  <c r="DT24" i="70"/>
  <c r="DT103" i="70"/>
  <c r="DT26" i="70"/>
  <c r="GS32" i="70"/>
  <c r="GS6" i="70"/>
  <c r="DT35" i="70"/>
  <c r="DT60" i="70"/>
  <c r="DT63" i="70"/>
  <c r="GS9" i="70"/>
  <c r="DT50" i="70"/>
  <c r="GS57" i="70"/>
  <c r="GS107" i="70"/>
  <c r="DT42" i="70"/>
  <c r="DT105" i="70"/>
  <c r="GS98" i="70"/>
  <c r="GS12" i="70"/>
  <c r="DT48" i="70"/>
  <c r="DT9" i="70"/>
  <c r="GS27" i="70"/>
  <c r="GS77" i="70"/>
  <c r="DT8" i="70"/>
  <c r="GS26" i="70"/>
  <c r="DT66" i="70"/>
  <c r="GS73" i="70"/>
  <c r="GS104" i="70"/>
  <c r="DT83" i="70"/>
  <c r="DT31" i="70"/>
  <c r="DT67" i="70"/>
  <c r="DT25" i="70"/>
  <c r="GS103" i="70"/>
  <c r="DT33" i="70"/>
  <c r="GS90" i="70"/>
  <c r="GS99" i="70"/>
  <c r="DT54" i="70"/>
  <c r="GS39" i="70"/>
  <c r="GS106" i="70"/>
  <c r="DT81" i="70"/>
  <c r="DT18" i="70"/>
  <c r="DT40" i="70"/>
  <c r="DT72" i="70"/>
  <c r="DT17" i="70"/>
  <c r="DT46" i="70"/>
  <c r="GS58" i="70"/>
  <c r="DT65" i="70"/>
  <c r="DT14" i="70"/>
  <c r="DT27" i="70"/>
  <c r="GS15" i="70"/>
  <c r="GS24" i="70"/>
  <c r="DT86" i="70"/>
  <c r="GS11" i="70"/>
  <c r="GS33" i="70"/>
  <c r="DT53" i="70"/>
  <c r="DT68" i="70"/>
  <c r="DT96" i="70"/>
  <c r="GS112" i="70"/>
  <c r="GS69" i="70"/>
  <c r="GS60" i="70"/>
  <c r="GS51" i="70"/>
  <c r="GS82" i="70"/>
  <c r="GS25" i="70"/>
  <c r="GS67" i="70"/>
  <c r="GS88" i="70"/>
  <c r="DT91" i="70"/>
  <c r="GS43" i="70"/>
  <c r="GS7" i="70"/>
  <c r="GS78" i="70"/>
  <c r="GS10" i="70"/>
  <c r="GS19" i="70"/>
  <c r="DT79" i="70"/>
  <c r="GS16" i="70"/>
  <c r="DT19" i="70"/>
  <c r="GS55" i="70"/>
  <c r="GS56" i="70"/>
  <c r="DT7" i="70"/>
  <c r="DT38" i="70"/>
  <c r="DT16" i="70"/>
  <c r="DT44" i="70"/>
  <c r="DT75" i="70"/>
  <c r="GS44" i="70"/>
  <c r="GS41" i="70"/>
  <c r="GS97" i="70"/>
  <c r="DT59" i="70"/>
  <c r="GS101" i="70"/>
  <c r="GS54" i="70"/>
  <c r="GS109" i="70"/>
  <c r="GS111" i="70"/>
  <c r="DT104" i="70"/>
  <c r="DT93" i="70"/>
  <c r="DT76" i="70"/>
  <c r="GS59" i="70"/>
  <c r="GS80" i="70"/>
  <c r="GS81" i="70"/>
  <c r="GS62" i="70"/>
  <c r="DT62" i="70"/>
  <c r="DT89" i="70"/>
  <c r="DT23" i="70"/>
  <c r="GS23" i="70"/>
  <c r="GS114" i="70"/>
  <c r="GS13" i="70"/>
  <c r="DT37" i="70"/>
  <c r="DT97" i="70"/>
  <c r="GS93" i="70"/>
  <c r="GS17" i="70"/>
  <c r="DT21" i="70"/>
  <c r="GS38" i="70"/>
  <c r="GS28" i="70"/>
  <c r="DT101" i="70"/>
  <c r="DT20" i="70"/>
  <c r="DT36" i="70"/>
  <c r="GS72" i="70"/>
  <c r="DT102" i="70"/>
  <c r="DT56" i="70"/>
  <c r="GS76" i="70"/>
  <c r="DT73" i="70"/>
  <c r="GS96" i="70"/>
  <c r="GS61" i="70"/>
  <c r="GS68" i="70"/>
  <c r="GS84" i="70"/>
  <c r="GS74" i="70"/>
  <c r="GS30" i="70"/>
  <c r="GS94" i="70"/>
  <c r="GS79" i="70"/>
  <c r="GS95" i="70"/>
  <c r="DT92" i="70"/>
  <c r="GS37" i="70"/>
  <c r="DT49" i="70"/>
  <c r="DT71" i="70"/>
  <c r="GS18" i="70"/>
  <c r="GS20" i="70"/>
  <c r="DT70" i="70"/>
  <c r="DT55" i="70"/>
  <c r="GS48" i="70"/>
  <c r="GS47" i="70"/>
  <c r="GS50" i="70"/>
  <c r="GS31" i="70"/>
  <c r="GS105" i="70"/>
  <c r="GS40" i="70"/>
  <c r="DT51" i="70"/>
  <c r="GS75" i="70"/>
  <c r="DT87" i="70"/>
  <c r="DT57" i="70"/>
  <c r="DT74" i="70"/>
  <c r="DT64" i="70"/>
  <c r="DT100" i="70"/>
  <c r="GS53" i="70"/>
  <c r="DT61" i="70"/>
  <c r="DT95" i="70"/>
  <c r="GS91" i="70"/>
  <c r="GS66" i="70"/>
  <c r="GS85" i="70"/>
  <c r="DT11" i="70"/>
  <c r="DT34" i="70"/>
  <c r="GS45" i="70"/>
  <c r="GS34" i="70"/>
  <c r="DT13" i="70"/>
  <c r="GS70" i="70"/>
  <c r="DT80" i="70"/>
  <c r="DT22" i="70"/>
  <c r="DT30" i="70"/>
  <c r="GS83" i="70"/>
  <c r="GS46" i="70"/>
  <c r="DT32" i="70"/>
  <c r="GS63" i="70"/>
  <c r="GS102" i="70"/>
  <c r="DT28" i="70"/>
  <c r="DT39" i="70"/>
  <c r="DT45" i="70"/>
  <c r="GS35" i="70"/>
  <c r="GS108" i="70"/>
  <c r="GS22" i="70"/>
  <c r="DT15" i="70"/>
  <c r="GS100" i="70"/>
  <c r="GS52" i="70"/>
  <c r="GS89" i="70"/>
  <c r="DT82" i="70"/>
  <c r="DT99" i="70"/>
  <c r="DT69" i="70"/>
  <c r="DT77" i="70"/>
  <c r="GS110" i="70"/>
  <c r="DT52" i="70"/>
  <c r="GS87" i="70"/>
  <c r="DT58" i="70"/>
  <c r="GS71" i="70"/>
  <c r="GS113" i="70"/>
  <c r="DT85" i="70"/>
  <c r="EI45" i="70"/>
  <c r="FA34" i="70" s="1"/>
  <c r="EI31" i="70"/>
  <c r="EI14" i="70"/>
  <c r="EI40" i="70"/>
  <c r="EI19" i="70"/>
  <c r="EI49" i="70"/>
  <c r="EI70" i="70"/>
  <c r="EI69" i="70"/>
  <c r="EI101" i="70"/>
  <c r="EI94" i="70"/>
  <c r="EI87" i="70"/>
  <c r="EI74" i="70"/>
  <c r="EI24" i="70"/>
  <c r="EI39" i="70"/>
  <c r="EI96" i="70"/>
  <c r="EI15" i="70"/>
  <c r="FA31" i="70" s="1"/>
  <c r="EI105" i="70"/>
  <c r="FA40" i="70" s="1"/>
  <c r="EI26" i="70"/>
  <c r="EI16" i="70"/>
  <c r="EI38" i="70"/>
  <c r="EI28" i="70"/>
  <c r="EI52" i="70"/>
  <c r="EI89" i="70"/>
  <c r="EI77" i="70"/>
  <c r="EI27" i="70"/>
  <c r="EI62" i="70"/>
  <c r="EI99" i="70"/>
  <c r="EI73" i="70"/>
  <c r="EI66" i="70"/>
  <c r="EI35" i="70"/>
  <c r="FA33" i="70" s="1"/>
  <c r="EI95" i="70"/>
  <c r="FA39" i="70" s="1"/>
  <c r="EI13" i="70"/>
  <c r="EI42" i="70"/>
  <c r="EI8" i="70"/>
  <c r="EI48" i="70"/>
  <c r="EI44" i="70"/>
  <c r="EI83" i="70"/>
  <c r="EI102" i="70"/>
  <c r="EI58" i="70"/>
  <c r="EI90" i="70"/>
  <c r="EI86" i="70"/>
  <c r="EI79" i="70"/>
  <c r="EI85" i="70"/>
  <c r="FA38" i="70" s="1"/>
  <c r="EI25" i="70"/>
  <c r="FA32" i="70" s="1"/>
  <c r="EI37" i="70"/>
  <c r="EI17" i="70"/>
  <c r="EI11" i="70"/>
  <c r="EI43" i="70"/>
  <c r="EI50" i="70"/>
  <c r="EI46" i="70"/>
  <c r="EI88" i="70"/>
  <c r="EI104" i="70"/>
  <c r="EI67" i="70"/>
  <c r="EI60" i="70"/>
  <c r="EI93" i="70"/>
  <c r="EI92" i="70"/>
  <c r="EI22" i="70"/>
  <c r="EI81" i="70"/>
  <c r="EI65" i="70"/>
  <c r="FA36" i="70" s="1"/>
  <c r="EI41" i="70"/>
  <c r="EI12" i="70"/>
  <c r="EI9" i="70"/>
  <c r="EI29" i="70"/>
  <c r="EI53" i="70"/>
  <c r="EI23" i="70"/>
  <c r="EI97" i="70"/>
  <c r="EI84" i="70"/>
  <c r="EI71" i="70"/>
  <c r="EI61" i="70"/>
  <c r="EI82" i="70"/>
  <c r="EI103" i="70"/>
  <c r="EI30" i="70"/>
  <c r="EI72" i="70"/>
  <c r="EI75" i="70"/>
  <c r="FA37" i="70" s="1"/>
  <c r="EI21" i="70"/>
  <c r="EI32" i="70"/>
  <c r="EI33" i="70"/>
  <c r="EI18" i="70"/>
  <c r="EI10" i="70"/>
  <c r="EI47" i="70"/>
  <c r="EI91" i="70"/>
  <c r="EI98" i="70"/>
  <c r="EI78" i="70"/>
  <c r="EI68" i="70"/>
  <c r="EI80" i="70"/>
  <c r="EI63" i="70"/>
  <c r="EI55" i="70"/>
  <c r="FA35" i="70" s="1"/>
  <c r="EI7" i="70"/>
  <c r="EI6" i="70"/>
  <c r="EI20" i="70"/>
  <c r="EI36" i="70"/>
  <c r="EI54" i="70"/>
  <c r="EI51" i="70"/>
  <c r="EI57" i="70"/>
  <c r="EI59" i="70"/>
  <c r="EI100" i="70"/>
  <c r="EI76" i="70"/>
  <c r="EI56" i="70"/>
  <c r="EI34" i="70"/>
  <c r="EI64" i="70"/>
  <c r="ES45" i="70"/>
  <c r="FC34" i="70" s="1"/>
  <c r="ES42" i="70"/>
  <c r="ES18" i="70"/>
  <c r="ES12" i="70"/>
  <c r="ES26" i="70"/>
  <c r="ES56" i="70"/>
  <c r="ES72" i="70"/>
  <c r="ES80" i="70"/>
  <c r="ES77" i="70"/>
  <c r="ES71" i="70"/>
  <c r="ES82" i="70"/>
  <c r="ES101" i="70"/>
  <c r="ES49" i="70"/>
  <c r="ES94" i="70"/>
  <c r="ES75" i="70"/>
  <c r="FC37" i="70" s="1"/>
  <c r="ES48" i="70"/>
  <c r="ES17" i="70"/>
  <c r="ES11" i="70"/>
  <c r="ES70" i="70"/>
  <c r="ES59" i="70"/>
  <c r="ES57" i="70"/>
  <c r="ES84" i="70"/>
  <c r="ES87" i="70"/>
  <c r="ES78" i="70"/>
  <c r="ES102" i="70"/>
  <c r="ES67" i="70"/>
  <c r="ES62" i="70"/>
  <c r="ES85" i="70"/>
  <c r="FC38" i="70" s="1"/>
  <c r="ES43" i="70"/>
  <c r="ES16" i="70"/>
  <c r="ES34" i="70"/>
  <c r="ES66" i="70"/>
  <c r="ES21" i="70"/>
  <c r="ES51" i="70"/>
  <c r="ES73" i="70"/>
  <c r="ES14" i="70"/>
  <c r="ES88" i="70"/>
  <c r="ES89" i="70"/>
  <c r="ES91" i="70"/>
  <c r="ES24" i="70"/>
  <c r="ES58" i="70"/>
  <c r="ES15" i="70"/>
  <c r="FC31" i="70" s="1"/>
  <c r="ES105" i="70"/>
  <c r="FC40" i="70" s="1"/>
  <c r="ES31" i="70"/>
  <c r="ES36" i="70"/>
  <c r="ES22" i="70"/>
  <c r="ES53" i="70"/>
  <c r="ES28" i="70"/>
  <c r="ES52" i="70"/>
  <c r="ES50" i="70"/>
  <c r="ES69" i="70"/>
  <c r="ES92" i="70"/>
  <c r="ES104" i="70"/>
  <c r="ES93" i="70"/>
  <c r="ES32" i="70"/>
  <c r="ES55" i="70"/>
  <c r="FC35" i="70" s="1"/>
  <c r="ES95" i="70"/>
  <c r="FC39" i="70" s="1"/>
  <c r="ES37" i="70"/>
  <c r="ES10" i="70"/>
  <c r="ES46" i="70"/>
  <c r="ES61" i="70"/>
  <c r="ES33" i="70"/>
  <c r="ES20" i="70"/>
  <c r="ES83" i="70"/>
  <c r="ES60" i="70"/>
  <c r="ES103" i="70"/>
  <c r="ES74" i="70"/>
  <c r="ES96" i="70"/>
  <c r="ES54" i="70"/>
  <c r="ES25" i="70"/>
  <c r="FC32" i="70" s="1"/>
  <c r="ES40" i="70"/>
  <c r="ES41" i="70"/>
  <c r="ES44" i="70"/>
  <c r="ES13" i="70"/>
  <c r="ES6" i="70"/>
  <c r="ES23" i="70"/>
  <c r="ES39" i="70"/>
  <c r="ES7" i="70"/>
  <c r="ES76" i="70"/>
  <c r="ES100" i="70"/>
  <c r="ES81" i="70"/>
  <c r="ES99" i="70"/>
  <c r="ES35" i="70"/>
  <c r="FC33" i="70" s="1"/>
  <c r="ES29" i="70"/>
  <c r="ES90" i="70"/>
  <c r="ES65" i="70"/>
  <c r="FC36" i="70" s="1"/>
  <c r="ES30" i="70"/>
  <c r="ES8" i="70"/>
  <c r="ES19" i="70"/>
  <c r="ES47" i="70"/>
  <c r="ES9" i="70"/>
  <c r="ES38" i="70"/>
  <c r="ES63" i="70"/>
  <c r="ES68" i="70"/>
  <c r="ES86" i="70"/>
  <c r="ES79" i="70"/>
  <c r="ES97" i="70"/>
  <c r="ES98" i="70"/>
  <c r="ES27" i="70"/>
  <c r="ES64" i="70"/>
  <c r="GC96" i="70"/>
  <c r="GC72" i="70"/>
  <c r="GC103" i="70"/>
  <c r="GC54" i="70"/>
  <c r="GC91" i="70"/>
  <c r="GC109" i="70"/>
  <c r="GC41" i="70"/>
  <c r="GC30" i="70"/>
  <c r="GO103" i="70" s="1"/>
  <c r="GC99" i="70"/>
  <c r="GC59" i="70"/>
  <c r="GC51" i="70"/>
  <c r="GC104" i="70"/>
  <c r="GC24" i="70"/>
  <c r="GC100" i="70"/>
  <c r="GC19" i="70"/>
  <c r="GC71" i="70"/>
  <c r="GC9" i="70"/>
  <c r="GC95" i="70"/>
  <c r="GO116" i="70" s="1"/>
  <c r="GC44" i="70"/>
  <c r="GC26" i="70"/>
  <c r="GC83" i="70"/>
  <c r="GC57" i="70"/>
  <c r="GC60" i="70"/>
  <c r="GO109" i="70" s="1"/>
  <c r="GC21" i="70"/>
  <c r="GC29" i="70"/>
  <c r="GC92" i="70"/>
  <c r="GC17" i="70"/>
  <c r="GC48" i="70"/>
  <c r="GC98" i="70"/>
  <c r="GC73" i="70"/>
  <c r="GC84" i="70"/>
  <c r="GC69" i="70"/>
  <c r="GC49" i="70"/>
  <c r="GC42" i="70"/>
  <c r="GC102" i="70"/>
  <c r="GC50" i="70"/>
  <c r="GO107" i="70" s="1"/>
  <c r="GC81" i="70"/>
  <c r="GC90" i="70"/>
  <c r="GO115" i="70" s="1"/>
  <c r="GC10" i="70"/>
  <c r="GC86" i="70"/>
  <c r="GC6" i="70"/>
  <c r="GC75" i="70"/>
  <c r="GO112" i="70" s="1"/>
  <c r="GC68" i="70"/>
  <c r="GC107" i="70"/>
  <c r="GC45" i="70"/>
  <c r="GO106" i="70" s="1"/>
  <c r="GC32" i="70"/>
  <c r="GC85" i="70"/>
  <c r="GO114" i="70" s="1"/>
  <c r="GC8" i="70"/>
  <c r="GC11" i="70"/>
  <c r="GC82" i="70"/>
  <c r="GC66" i="70"/>
  <c r="GC55" i="70"/>
  <c r="GO108" i="70" s="1"/>
  <c r="GC108" i="70"/>
  <c r="GC106" i="70"/>
  <c r="GC58" i="70"/>
  <c r="GC113" i="70"/>
  <c r="GC70" i="70"/>
  <c r="GO111" i="70" s="1"/>
  <c r="GC38" i="70"/>
  <c r="GC101" i="70"/>
  <c r="GC22" i="70"/>
  <c r="GC35" i="70"/>
  <c r="GO104" i="70" s="1"/>
  <c r="GC89" i="70"/>
  <c r="GC65" i="70"/>
  <c r="GO110" i="70" s="1"/>
  <c r="GC46" i="70"/>
  <c r="GC56" i="70"/>
  <c r="GC47" i="70"/>
  <c r="GC18" i="70"/>
  <c r="GC25" i="70"/>
  <c r="GO102" i="70" s="1"/>
  <c r="GC31" i="70"/>
  <c r="GC20" i="70"/>
  <c r="GO101" i="70" s="1"/>
  <c r="GC67" i="70"/>
  <c r="GC88" i="70"/>
  <c r="GC7" i="70"/>
  <c r="GC13" i="70"/>
  <c r="GC93" i="70"/>
  <c r="GC36" i="70"/>
  <c r="GC114" i="70"/>
  <c r="GC76" i="70"/>
  <c r="GC52" i="70"/>
  <c r="GC34" i="70"/>
  <c r="GC78" i="70"/>
  <c r="GC16" i="70"/>
  <c r="GC64" i="70"/>
  <c r="GC112" i="70"/>
  <c r="GC27" i="70"/>
  <c r="GC14" i="70"/>
  <c r="GC79" i="70"/>
  <c r="GC61" i="70"/>
  <c r="GC53" i="70"/>
  <c r="GC115" i="70"/>
  <c r="GC62" i="70"/>
  <c r="GC105" i="70"/>
  <c r="GC97" i="70"/>
  <c r="GC40" i="70"/>
  <c r="GO105" i="70" s="1"/>
  <c r="GC15" i="70"/>
  <c r="GO100" i="70" s="1"/>
  <c r="GC28" i="70"/>
  <c r="GC63" i="70"/>
  <c r="GC39" i="70"/>
  <c r="GC80" i="70"/>
  <c r="GO113" i="70" s="1"/>
  <c r="GC87" i="70"/>
  <c r="GC37" i="70"/>
  <c r="GC33" i="70"/>
  <c r="GC23" i="70"/>
  <c r="GC74" i="70"/>
  <c r="GC110" i="70"/>
  <c r="GC12" i="70"/>
  <c r="GC111" i="70"/>
  <c r="GC94" i="70"/>
  <c r="GC43" i="70"/>
  <c r="GC77" i="70"/>
  <c r="GA6" i="70"/>
  <c r="GA24" i="70"/>
  <c r="GA83" i="70"/>
  <c r="GA77" i="70"/>
  <c r="GA49" i="70"/>
  <c r="GA99" i="70"/>
  <c r="GA108" i="70"/>
  <c r="GA38" i="70"/>
  <c r="GA60" i="70"/>
  <c r="GO63" i="70" s="1"/>
  <c r="GA68" i="70"/>
  <c r="GA114" i="70"/>
  <c r="GA51" i="70"/>
  <c r="GA113" i="70"/>
  <c r="GA28" i="70"/>
  <c r="GA13" i="70"/>
  <c r="GA29" i="70"/>
  <c r="GA69" i="70"/>
  <c r="GA55" i="70"/>
  <c r="GO62" i="70" s="1"/>
  <c r="GA56" i="70"/>
  <c r="GA31" i="70"/>
  <c r="GA73" i="70"/>
  <c r="GA62" i="70"/>
  <c r="GA53" i="70"/>
  <c r="GA43" i="70"/>
  <c r="GA101" i="70"/>
  <c r="GA58" i="70"/>
  <c r="GA79" i="70"/>
  <c r="GA10" i="70"/>
  <c r="GA18" i="70"/>
  <c r="GA17" i="70"/>
  <c r="GA74" i="70"/>
  <c r="GA104" i="70"/>
  <c r="GA78" i="70"/>
  <c r="GA64" i="70"/>
  <c r="GA76" i="70"/>
  <c r="GA63" i="70"/>
  <c r="GA36" i="70"/>
  <c r="GA106" i="70"/>
  <c r="GA94" i="70"/>
  <c r="GA100" i="70"/>
  <c r="GA102" i="70"/>
  <c r="GA27" i="70"/>
  <c r="GA14" i="70"/>
  <c r="GA16" i="70"/>
  <c r="GA45" i="70"/>
  <c r="GO60" i="70" s="1"/>
  <c r="GA87" i="70"/>
  <c r="GA32" i="70"/>
  <c r="GA93" i="70"/>
  <c r="GA96" i="70"/>
  <c r="GA23" i="70"/>
  <c r="GA112" i="70"/>
  <c r="GA110" i="70"/>
  <c r="GA15" i="70"/>
  <c r="GO54" i="70" s="1"/>
  <c r="GA20" i="70"/>
  <c r="GO55" i="70" s="1"/>
  <c r="GA22" i="70"/>
  <c r="GA75" i="70"/>
  <c r="GO66" i="70" s="1"/>
  <c r="GA7" i="70"/>
  <c r="GA48" i="70"/>
  <c r="GA42" i="70"/>
  <c r="GA47" i="70"/>
  <c r="GA67" i="70"/>
  <c r="GA89" i="70"/>
  <c r="GA103" i="70"/>
  <c r="GA80" i="70"/>
  <c r="GO67" i="70" s="1"/>
  <c r="GA40" i="70"/>
  <c r="GO59" i="70" s="1"/>
  <c r="GA98" i="70"/>
  <c r="GA26" i="70"/>
  <c r="GA21" i="70"/>
  <c r="GA8" i="70"/>
  <c r="GA61" i="70"/>
  <c r="GA44" i="70"/>
  <c r="GA90" i="70"/>
  <c r="GO69" i="70" s="1"/>
  <c r="GA85" i="70"/>
  <c r="GO68" i="70" s="1"/>
  <c r="GA37" i="70"/>
  <c r="GA70" i="70"/>
  <c r="GO65" i="70" s="1"/>
  <c r="GA105" i="70"/>
  <c r="GA91" i="70"/>
  <c r="GA82" i="70"/>
  <c r="GA65" i="70"/>
  <c r="GO64" i="70" s="1"/>
  <c r="GA111" i="70"/>
  <c r="GA11" i="70"/>
  <c r="GA39" i="70"/>
  <c r="GA59" i="70"/>
  <c r="GA71" i="70"/>
  <c r="GA30" i="70"/>
  <c r="GO57" i="70" s="1"/>
  <c r="GA97" i="70"/>
  <c r="GA52" i="70"/>
  <c r="GA34" i="70"/>
  <c r="GA19" i="70"/>
  <c r="GA115" i="70"/>
  <c r="GA81" i="70"/>
  <c r="GA46" i="70"/>
  <c r="GA12" i="70"/>
  <c r="GA9" i="70"/>
  <c r="GA86" i="70"/>
  <c r="GA54" i="70"/>
  <c r="GA57" i="70"/>
  <c r="GA66" i="70"/>
  <c r="GA109" i="70"/>
  <c r="GA84" i="70"/>
  <c r="GA72" i="70"/>
  <c r="GA41" i="70"/>
  <c r="GA35" i="70"/>
  <c r="GO58" i="70" s="1"/>
  <c r="GA25" i="70"/>
  <c r="GO56" i="70" s="1"/>
  <c r="GA88" i="70"/>
  <c r="GA50" i="70"/>
  <c r="GO61" i="70" s="1"/>
  <c r="GA33" i="70"/>
  <c r="GA92" i="70"/>
  <c r="GA95" i="70"/>
  <c r="GO70" i="70" s="1"/>
  <c r="GA107" i="70"/>
  <c r="DM47" i="70"/>
  <c r="DM80" i="70"/>
  <c r="DM39" i="70"/>
  <c r="DM58" i="70"/>
  <c r="DM34" i="70"/>
  <c r="DM62" i="70"/>
  <c r="DM45" i="70"/>
  <c r="DM73" i="70"/>
  <c r="DM36" i="70"/>
  <c r="DM85" i="70"/>
  <c r="DM78" i="70"/>
  <c r="DM69" i="70"/>
  <c r="DM6" i="70"/>
  <c r="DM90" i="70"/>
  <c r="DM57" i="70"/>
  <c r="DM42" i="70"/>
  <c r="DM54" i="70"/>
  <c r="DM41" i="70"/>
  <c r="DM81" i="70"/>
  <c r="DM35" i="70"/>
  <c r="DM55" i="70"/>
  <c r="DM29" i="70"/>
  <c r="DM87" i="70"/>
  <c r="DM92" i="70"/>
  <c r="DM28" i="70"/>
  <c r="DM10" i="70"/>
  <c r="DM83" i="70"/>
  <c r="DM7" i="70"/>
  <c r="DM43" i="70"/>
  <c r="DM98" i="70"/>
  <c r="DM46" i="70"/>
  <c r="DM91" i="70"/>
  <c r="DM31" i="70"/>
  <c r="DM56" i="70"/>
  <c r="DM49" i="70"/>
  <c r="DM97" i="70"/>
  <c r="DM19" i="70"/>
  <c r="DM37" i="70"/>
  <c r="DM15" i="70"/>
  <c r="DM89" i="70"/>
  <c r="DM21" i="70"/>
  <c r="DM70" i="70"/>
  <c r="DM59" i="70"/>
  <c r="DM51" i="70"/>
  <c r="DM63" i="70"/>
  <c r="DM40" i="70"/>
  <c r="DM76" i="70"/>
  <c r="DM33" i="70"/>
  <c r="DM65" i="70"/>
  <c r="DM38" i="70"/>
  <c r="DM99" i="70"/>
  <c r="DM26" i="70"/>
  <c r="DM95" i="70"/>
  <c r="DM9" i="70"/>
  <c r="DM100" i="70"/>
  <c r="DM12" i="70"/>
  <c r="DM104" i="70"/>
  <c r="DM16" i="70"/>
  <c r="DM60" i="70"/>
  <c r="DM75" i="70"/>
  <c r="DM105" i="70"/>
  <c r="DM53" i="70"/>
  <c r="DM61" i="70"/>
  <c r="DM67" i="70"/>
  <c r="DM48" i="70"/>
  <c r="DM74" i="70"/>
  <c r="DM23" i="70"/>
  <c r="DM93" i="70"/>
  <c r="DM20" i="70"/>
  <c r="DM86" i="70"/>
  <c r="DM22" i="70"/>
  <c r="DM68" i="70"/>
  <c r="DM13" i="70"/>
  <c r="DM101" i="70"/>
  <c r="DM84" i="70"/>
  <c r="DM17" i="70"/>
  <c r="DM50" i="70"/>
  <c r="DM94" i="70"/>
  <c r="DM30" i="70"/>
  <c r="DM79" i="70"/>
  <c r="DM27" i="70"/>
  <c r="DM102" i="70"/>
  <c r="DM24" i="70"/>
  <c r="DM72" i="70"/>
  <c r="DM25" i="70"/>
  <c r="DM77" i="70"/>
  <c r="DM52" i="70"/>
  <c r="DM32" i="70"/>
  <c r="DM82" i="70"/>
  <c r="DM44" i="70"/>
  <c r="DM11" i="70"/>
  <c r="DM8" i="70"/>
  <c r="DM66" i="70"/>
  <c r="DM71" i="70"/>
  <c r="DM18" i="70"/>
  <c r="DM96" i="70"/>
  <c r="DM64" i="70"/>
  <c r="DM103" i="70"/>
  <c r="DM14" i="70"/>
  <c r="DM88" i="70"/>
  <c r="FK19" i="70"/>
  <c r="FK12" i="70"/>
  <c r="FK13" i="70"/>
  <c r="FK49" i="70"/>
  <c r="FK62" i="70"/>
  <c r="FK44" i="70"/>
  <c r="FK65" i="70"/>
  <c r="GL41" i="70" s="1"/>
  <c r="FK60" i="70"/>
  <c r="GL40" i="70" s="1"/>
  <c r="FK84" i="70"/>
  <c r="FK86" i="70"/>
  <c r="FK99" i="70"/>
  <c r="FK91" i="70"/>
  <c r="FK78" i="70"/>
  <c r="FK93" i="70"/>
  <c r="FK88" i="70"/>
  <c r="FK18" i="70"/>
  <c r="FK29" i="70"/>
  <c r="FK6" i="70"/>
  <c r="FK67" i="70"/>
  <c r="FK40" i="70"/>
  <c r="GL36" i="70" s="1"/>
  <c r="FK42" i="70"/>
  <c r="FK57" i="70"/>
  <c r="FK48" i="70"/>
  <c r="FK80" i="70"/>
  <c r="GL44" i="70" s="1"/>
  <c r="FK77" i="70"/>
  <c r="FK79" i="70"/>
  <c r="FK113" i="70"/>
  <c r="FK76" i="70"/>
  <c r="FK103" i="70"/>
  <c r="FK64" i="70"/>
  <c r="FK98" i="70"/>
  <c r="FK115" i="70"/>
  <c r="FK51" i="70"/>
  <c r="FK87" i="70"/>
  <c r="FK32" i="70"/>
  <c r="FK33" i="70"/>
  <c r="FK26" i="70"/>
  <c r="FK58" i="70"/>
  <c r="FK47" i="70"/>
  <c r="FK68" i="70"/>
  <c r="FK46" i="70"/>
  <c r="FK92" i="70"/>
  <c r="FK102" i="70"/>
  <c r="FK23" i="70"/>
  <c r="FK107" i="70"/>
  <c r="FK81" i="70"/>
  <c r="FK10" i="70"/>
  <c r="FK38" i="70"/>
  <c r="FK37" i="70"/>
  <c r="FK55" i="70"/>
  <c r="GL39" i="70" s="1"/>
  <c r="FK43" i="70"/>
  <c r="FK41" i="70"/>
  <c r="FK8" i="70"/>
  <c r="FK73" i="70"/>
  <c r="FK39" i="70"/>
  <c r="FK53" i="70"/>
  <c r="FK56" i="70"/>
  <c r="FK52" i="70"/>
  <c r="FK90" i="70"/>
  <c r="GL46" i="70" s="1"/>
  <c r="FK54" i="70"/>
  <c r="FK72" i="70"/>
  <c r="FK16" i="70"/>
  <c r="FK34" i="70"/>
  <c r="FK15" i="70"/>
  <c r="GL31" i="70" s="1"/>
  <c r="FK71" i="70"/>
  <c r="FK45" i="70"/>
  <c r="GL37" i="70" s="1"/>
  <c r="FK28" i="70"/>
  <c r="FK11" i="70"/>
  <c r="FK105" i="70"/>
  <c r="FK111" i="70"/>
  <c r="FK101" i="70"/>
  <c r="FK96" i="70"/>
  <c r="FK112" i="70"/>
  <c r="FK106" i="70"/>
  <c r="FK17" i="70"/>
  <c r="FK75" i="70"/>
  <c r="GL43" i="70" s="1"/>
  <c r="FK20" i="70"/>
  <c r="GL32" i="70" s="1"/>
  <c r="FK24" i="70"/>
  <c r="FK7" i="70"/>
  <c r="FK27" i="70"/>
  <c r="FK14" i="70"/>
  <c r="FK25" i="70"/>
  <c r="GL33" i="70" s="1"/>
  <c r="FK61" i="70"/>
  <c r="FK74" i="70"/>
  <c r="FK100" i="70"/>
  <c r="FK114" i="70"/>
  <c r="FK94" i="70"/>
  <c r="FK97" i="70"/>
  <c r="FK83" i="70"/>
  <c r="FK30" i="70"/>
  <c r="GL34" i="70" s="1"/>
  <c r="FK70" i="70"/>
  <c r="GL42" i="70" s="1"/>
  <c r="FK89" i="70"/>
  <c r="FK31" i="70"/>
  <c r="FK36" i="70"/>
  <c r="FK22" i="70"/>
  <c r="FK63" i="70"/>
  <c r="FK35" i="70"/>
  <c r="GL35" i="70" s="1"/>
  <c r="FK59" i="70"/>
  <c r="FK69" i="70"/>
  <c r="FK50" i="70"/>
  <c r="GL38" i="70" s="1"/>
  <c r="FK109" i="70"/>
  <c r="FK104" i="70"/>
  <c r="FK82" i="70"/>
  <c r="FK95" i="70"/>
  <c r="GL47" i="70" s="1"/>
  <c r="FK110" i="70"/>
  <c r="FK108" i="70"/>
  <c r="FK9" i="70"/>
  <c r="FK21" i="70"/>
  <c r="FK66" i="70"/>
  <c r="FK85" i="70"/>
  <c r="GL45" i="70" s="1"/>
  <c r="FO12" i="70"/>
  <c r="FO17" i="70"/>
  <c r="FO38" i="70"/>
  <c r="FO82" i="70"/>
  <c r="FO95" i="70"/>
  <c r="GM24" i="70" s="1"/>
  <c r="FO110" i="70"/>
  <c r="FO29" i="70"/>
  <c r="FO14" i="70"/>
  <c r="FO71" i="70"/>
  <c r="FO77" i="70"/>
  <c r="FO40" i="70"/>
  <c r="GM13" i="70" s="1"/>
  <c r="FO60" i="70"/>
  <c r="GM17" i="70" s="1"/>
  <c r="FO66" i="70"/>
  <c r="FO7" i="70"/>
  <c r="FO6" i="70"/>
  <c r="FO108" i="70"/>
  <c r="FO91" i="70"/>
  <c r="FO36" i="70"/>
  <c r="FO89" i="70"/>
  <c r="FO97" i="70"/>
  <c r="FO74" i="70"/>
  <c r="FO67" i="70"/>
  <c r="FO42" i="70"/>
  <c r="FO11" i="70"/>
  <c r="FO98" i="70"/>
  <c r="FO106" i="70"/>
  <c r="FO93" i="70"/>
  <c r="FO23" i="70"/>
  <c r="FO13" i="70"/>
  <c r="FO62" i="70"/>
  <c r="FO55" i="70"/>
  <c r="GM16" i="70" s="1"/>
  <c r="FO22" i="70"/>
  <c r="FO34" i="70"/>
  <c r="FO24" i="70"/>
  <c r="FO59" i="70"/>
  <c r="FO57" i="70"/>
  <c r="FO103" i="70"/>
  <c r="FO28" i="70"/>
  <c r="FO86" i="70"/>
  <c r="FO39" i="70"/>
  <c r="FO87" i="70"/>
  <c r="FO53" i="70"/>
  <c r="FO8" i="70"/>
  <c r="FO47" i="70"/>
  <c r="FO48" i="70"/>
  <c r="FO88" i="70"/>
  <c r="FO84" i="70"/>
  <c r="FO72" i="70"/>
  <c r="FO16" i="70"/>
  <c r="FO41" i="70"/>
  <c r="FO112" i="70"/>
  <c r="FO56" i="70"/>
  <c r="FO26" i="70"/>
  <c r="FO46" i="70"/>
  <c r="FO61" i="70"/>
  <c r="FO31" i="70"/>
  <c r="FO9" i="70"/>
  <c r="FO65" i="70"/>
  <c r="GM18" i="70" s="1"/>
  <c r="FO85" i="70"/>
  <c r="GM22" i="70" s="1"/>
  <c r="FO30" i="70"/>
  <c r="GM11" i="70" s="1"/>
  <c r="FO92" i="70"/>
  <c r="FO115" i="70"/>
  <c r="FO49" i="70"/>
  <c r="FO52" i="70"/>
  <c r="FO33" i="70"/>
  <c r="FO63" i="70"/>
  <c r="FO83" i="70"/>
  <c r="FO101" i="70"/>
  <c r="FO109" i="70"/>
  <c r="FO18" i="70"/>
  <c r="FO70" i="70"/>
  <c r="GM19" i="70" s="1"/>
  <c r="FO102" i="70"/>
  <c r="FO25" i="70"/>
  <c r="GM10" i="70" s="1"/>
  <c r="FO100" i="70"/>
  <c r="FO80" i="70"/>
  <c r="GM21" i="70" s="1"/>
  <c r="FO58" i="70"/>
  <c r="FO76" i="70"/>
  <c r="FO35" i="70"/>
  <c r="GM12" i="70" s="1"/>
  <c r="FO19" i="70"/>
  <c r="FO75" i="70"/>
  <c r="GM20" i="70" s="1"/>
  <c r="FO50" i="70"/>
  <c r="GM15" i="70" s="1"/>
  <c r="FO79" i="70"/>
  <c r="FO54" i="70"/>
  <c r="FO10" i="70"/>
  <c r="FO113" i="70"/>
  <c r="FO94" i="70"/>
  <c r="FO45" i="70"/>
  <c r="GM14" i="70" s="1"/>
  <c r="FO20" i="70"/>
  <c r="GM9" i="70" s="1"/>
  <c r="FO32" i="70"/>
  <c r="FO69" i="70"/>
  <c r="FO68" i="70"/>
  <c r="FO99" i="70"/>
  <c r="FO73" i="70"/>
  <c r="FO90" i="70"/>
  <c r="GM23" i="70" s="1"/>
  <c r="FO51" i="70"/>
  <c r="FO64" i="70"/>
  <c r="FO43" i="70"/>
  <c r="FO105" i="70"/>
  <c r="FO37" i="70"/>
  <c r="FO104" i="70"/>
  <c r="FO44" i="70"/>
  <c r="FO78" i="70"/>
  <c r="FO15" i="70"/>
  <c r="GM8" i="70" s="1"/>
  <c r="FO21" i="70"/>
  <c r="FO96" i="70"/>
  <c r="FO107" i="70"/>
  <c r="FO114" i="70"/>
  <c r="FO111" i="70"/>
  <c r="FO27" i="70"/>
  <c r="FO81" i="70"/>
  <c r="FF96" i="70"/>
  <c r="FF92" i="70"/>
  <c r="FF9" i="70"/>
  <c r="FF81" i="70"/>
  <c r="FF91" i="70"/>
  <c r="FF99" i="70"/>
  <c r="FF34" i="70"/>
  <c r="FF90" i="70"/>
  <c r="GK46" i="70" s="1"/>
  <c r="FF19" i="70"/>
  <c r="FF105" i="70"/>
  <c r="FF28" i="70"/>
  <c r="FF43" i="70"/>
  <c r="FF63" i="70"/>
  <c r="FF41" i="70"/>
  <c r="FF113" i="70"/>
  <c r="FF18" i="70"/>
  <c r="FF35" i="70"/>
  <c r="GK35" i="70" s="1"/>
  <c r="FF17" i="70"/>
  <c r="FF62" i="70"/>
  <c r="FF56" i="70"/>
  <c r="FF74" i="70"/>
  <c r="FF58" i="70"/>
  <c r="FF75" i="70"/>
  <c r="GK43" i="70" s="1"/>
  <c r="FF95" i="70"/>
  <c r="GK47" i="70" s="1"/>
  <c r="FF29" i="70"/>
  <c r="FF54" i="70"/>
  <c r="FF94" i="70"/>
  <c r="FF33" i="70"/>
  <c r="FF22" i="70"/>
  <c r="FF79" i="70"/>
  <c r="FF60" i="70"/>
  <c r="GK40" i="70" s="1"/>
  <c r="FF106" i="70"/>
  <c r="FF15" i="70"/>
  <c r="GK31" i="70" s="1"/>
  <c r="FF98" i="70"/>
  <c r="FF14" i="70"/>
  <c r="FF88" i="70"/>
  <c r="FF53" i="70"/>
  <c r="FF52" i="70"/>
  <c r="FF115" i="70"/>
  <c r="FF55" i="70"/>
  <c r="GK39" i="70" s="1"/>
  <c r="FF109" i="70"/>
  <c r="FF85" i="70"/>
  <c r="GK45" i="70" s="1"/>
  <c r="FF101" i="70"/>
  <c r="FF48" i="70"/>
  <c r="FF32" i="70"/>
  <c r="FF30" i="70"/>
  <c r="GK34" i="70" s="1"/>
  <c r="FF110" i="70"/>
  <c r="FF12" i="70"/>
  <c r="FF84" i="70"/>
  <c r="FF114" i="70"/>
  <c r="FF49" i="70"/>
  <c r="FF64" i="70"/>
  <c r="FF11" i="70"/>
  <c r="FF59" i="70"/>
  <c r="FF87" i="70"/>
  <c r="FF82" i="70"/>
  <c r="FF21" i="70"/>
  <c r="FF66" i="70"/>
  <c r="FF51" i="70"/>
  <c r="FF57" i="70"/>
  <c r="FF76" i="70"/>
  <c r="FF24" i="70"/>
  <c r="FF68" i="70"/>
  <c r="FF104" i="70"/>
  <c r="FF6" i="70"/>
  <c r="FF13" i="70"/>
  <c r="FF42" i="70"/>
  <c r="FF16" i="70"/>
  <c r="FF72" i="70"/>
  <c r="FF10" i="70"/>
  <c r="FF86" i="70"/>
  <c r="FF31" i="70"/>
  <c r="FF108" i="70"/>
  <c r="FF111" i="70"/>
  <c r="FF61" i="70"/>
  <c r="FF47" i="70"/>
  <c r="FF93" i="70"/>
  <c r="FF39" i="70"/>
  <c r="FF70" i="70"/>
  <c r="GK42" i="70" s="1"/>
  <c r="FF36" i="70"/>
  <c r="FF8" i="70"/>
  <c r="FF45" i="70"/>
  <c r="GK37" i="70" s="1"/>
  <c r="FF97" i="70"/>
  <c r="FF38" i="70"/>
  <c r="FF23" i="70"/>
  <c r="FF50" i="70"/>
  <c r="GK38" i="70" s="1"/>
  <c r="FF44" i="70"/>
  <c r="FF102" i="70"/>
  <c r="FF37" i="70"/>
  <c r="FF100" i="70"/>
  <c r="FF77" i="70"/>
  <c r="FF73" i="70"/>
  <c r="FF107" i="70"/>
  <c r="FF103" i="70"/>
  <c r="FF78" i="70"/>
  <c r="FF7" i="70"/>
  <c r="FF71" i="70"/>
  <c r="FF27" i="70"/>
  <c r="FF112" i="70"/>
  <c r="FF65" i="70"/>
  <c r="GK41" i="70" s="1"/>
  <c r="FF89" i="70"/>
  <c r="FF46" i="70"/>
  <c r="FF67" i="70"/>
  <c r="FF69" i="70"/>
  <c r="FF20" i="70"/>
  <c r="GK32" i="70" s="1"/>
  <c r="FF80" i="70"/>
  <c r="GK44" i="70" s="1"/>
  <c r="FF25" i="70"/>
  <c r="GK33" i="70" s="1"/>
  <c r="FF26" i="70"/>
  <c r="FF40" i="70"/>
  <c r="GK36" i="70" s="1"/>
  <c r="FF83" i="70"/>
  <c r="ED105" i="70"/>
  <c r="EZ40" i="70" s="1"/>
  <c r="ED17" i="70"/>
  <c r="ED22" i="70"/>
  <c r="ED97" i="70"/>
  <c r="ED98" i="70"/>
  <c r="ED99" i="70"/>
  <c r="ED78" i="70"/>
  <c r="ED90" i="70"/>
  <c r="ED80" i="70"/>
  <c r="ED54" i="70"/>
  <c r="ED87" i="70"/>
  <c r="ED96" i="70"/>
  <c r="ED103" i="70"/>
  <c r="ED55" i="70"/>
  <c r="EZ35" i="70" s="1"/>
  <c r="ED85" i="70"/>
  <c r="EZ38" i="70" s="1"/>
  <c r="ED9" i="70"/>
  <c r="ED21" i="70"/>
  <c r="ED52" i="70"/>
  <c r="ED53" i="70"/>
  <c r="ED91" i="70"/>
  <c r="ED34" i="70"/>
  <c r="ED88" i="70"/>
  <c r="ED86" i="70"/>
  <c r="ED47" i="70"/>
  <c r="ED40" i="70"/>
  <c r="ED27" i="70"/>
  <c r="ED73" i="70"/>
  <c r="ED45" i="70"/>
  <c r="EZ34" i="70" s="1"/>
  <c r="ED15" i="70"/>
  <c r="EZ31" i="70" s="1"/>
  <c r="ED19" i="70"/>
  <c r="ED24" i="70"/>
  <c r="ED89" i="70"/>
  <c r="ED94" i="70"/>
  <c r="ED58" i="70"/>
  <c r="ED46" i="70"/>
  <c r="ED70" i="70"/>
  <c r="ED69" i="70"/>
  <c r="ED100" i="70"/>
  <c r="ED41" i="70"/>
  <c r="ED33" i="70"/>
  <c r="ED30" i="70"/>
  <c r="ED92" i="70"/>
  <c r="ED25" i="70"/>
  <c r="EZ32" i="70" s="1"/>
  <c r="ED8" i="70"/>
  <c r="ED18" i="70"/>
  <c r="ED7" i="70"/>
  <c r="ED42" i="70"/>
  <c r="ED29" i="70"/>
  <c r="ED66" i="70"/>
  <c r="ED28" i="70"/>
  <c r="ED56" i="70"/>
  <c r="ED68" i="70"/>
  <c r="ED51" i="70"/>
  <c r="ED59" i="70"/>
  <c r="ED104" i="70"/>
  <c r="ED20" i="70"/>
  <c r="ED81" i="70"/>
  <c r="ED65" i="70"/>
  <c r="EZ36" i="70" s="1"/>
  <c r="ED14" i="70"/>
  <c r="ED13" i="70"/>
  <c r="ED23" i="70"/>
  <c r="ED63" i="70"/>
  <c r="ED83" i="70"/>
  <c r="ED60" i="70"/>
  <c r="ED71" i="70"/>
  <c r="ED38" i="70"/>
  <c r="ED93" i="70"/>
  <c r="ED37" i="70"/>
  <c r="ED61" i="70"/>
  <c r="ED67" i="70"/>
  <c r="ED12" i="70"/>
  <c r="ED84" i="70"/>
  <c r="ED95" i="70"/>
  <c r="EZ39" i="70" s="1"/>
  <c r="ED6" i="70"/>
  <c r="ED11" i="70"/>
  <c r="ED26" i="70"/>
  <c r="ED44" i="70"/>
  <c r="ED77" i="70"/>
  <c r="ED64" i="70"/>
  <c r="ED49" i="70"/>
  <c r="ED57" i="70"/>
  <c r="ED76" i="70"/>
  <c r="ED101" i="70"/>
  <c r="ED102" i="70"/>
  <c r="ED48" i="70"/>
  <c r="ED32" i="70"/>
  <c r="ED75" i="70"/>
  <c r="EZ37" i="70" s="1"/>
  <c r="ED16" i="70"/>
  <c r="ED10" i="70"/>
  <c r="ED31" i="70"/>
  <c r="ED62" i="70"/>
  <c r="ED74" i="70"/>
  <c r="ED79" i="70"/>
  <c r="ED39" i="70"/>
  <c r="ED50" i="70"/>
  <c r="ED43" i="70"/>
  <c r="ED72" i="70"/>
  <c r="ED82" i="70"/>
  <c r="ED35" i="70"/>
  <c r="EZ33" i="70" s="1"/>
  <c r="ED36" i="70"/>
  <c r="CU22" i="76"/>
  <c r="CL32" i="76"/>
  <c r="CU30" i="76"/>
  <c r="CU33" i="76"/>
  <c r="CL16" i="76"/>
  <c r="CL21" i="76"/>
  <c r="CL31" i="76"/>
  <c r="CU32" i="76"/>
  <c r="CU18" i="76"/>
  <c r="CL19" i="76"/>
  <c r="CL33" i="76"/>
  <c r="CU25" i="76"/>
  <c r="CU31" i="76"/>
  <c r="CU17" i="76"/>
  <c r="CL22" i="76"/>
  <c r="CL26" i="76"/>
  <c r="CU27" i="76"/>
  <c r="CL13" i="76"/>
  <c r="CU16" i="76"/>
  <c r="CL23" i="76"/>
  <c r="CL30" i="76"/>
  <c r="CU26" i="76"/>
  <c r="CL17" i="76"/>
  <c r="CU15" i="76"/>
  <c r="CU20" i="76"/>
  <c r="CL28" i="76"/>
  <c r="CU28" i="76"/>
  <c r="CL14" i="76"/>
  <c r="CU24" i="76"/>
  <c r="CU21" i="76"/>
  <c r="CC32" i="76"/>
  <c r="CU29" i="76"/>
  <c r="CL15" i="76"/>
  <c r="CU23" i="76"/>
  <c r="CU19" i="76"/>
  <c r="CC22" i="76"/>
  <c r="BS10" i="76"/>
  <c r="BQ10" i="76"/>
  <c r="V10" i="72" s="1"/>
  <c r="Q10" i="72"/>
  <c r="Y10" i="72" s="1"/>
  <c r="Q11" i="72"/>
  <c r="Y11" i="72" s="1"/>
  <c r="BS11" i="76"/>
  <c r="BQ12" i="76"/>
  <c r="V12" i="72" s="1"/>
  <c r="BQ11" i="76"/>
  <c r="V11" i="72" s="1"/>
  <c r="Q21" i="72"/>
  <c r="Y21" i="72" s="1"/>
  <c r="BT21" i="76"/>
  <c r="BQ20" i="76"/>
  <c r="V20" i="72" s="1"/>
  <c r="BH21" i="73"/>
  <c r="BT23" i="76"/>
  <c r="BH7" i="73"/>
  <c r="BH10" i="73"/>
  <c r="BC2" i="73"/>
  <c r="BH16" i="73"/>
  <c r="AV6" i="73"/>
  <c r="BA6" i="73" s="1"/>
  <c r="AV21" i="73"/>
  <c r="BA21" i="73" s="1"/>
  <c r="BF21" i="73" s="1"/>
  <c r="AV20" i="73"/>
  <c r="BA20" i="73" s="1"/>
  <c r="BF20" i="73" s="1"/>
  <c r="AV28" i="73"/>
  <c r="BA28" i="73" s="1"/>
  <c r="BF28" i="73" s="1"/>
  <c r="AV7" i="73"/>
  <c r="BA7" i="73" s="1"/>
  <c r="BF7" i="73" s="1"/>
  <c r="AV16" i="73"/>
  <c r="BA16" i="73" s="1"/>
  <c r="AV13" i="73"/>
  <c r="BA13" i="73" s="1"/>
  <c r="AV24" i="73"/>
  <c r="BA24" i="73" s="1"/>
  <c r="BF24" i="73" s="1"/>
  <c r="AV11" i="73"/>
  <c r="BA11" i="73" s="1"/>
  <c r="AV9" i="73"/>
  <c r="BA9" i="73" s="1"/>
  <c r="BF9" i="73" s="1"/>
  <c r="AV34" i="73"/>
  <c r="BA34" i="73" s="1"/>
  <c r="BF34" i="73" s="1"/>
  <c r="AV23" i="73"/>
  <c r="BA23" i="73" s="1"/>
  <c r="BF23" i="73" s="1"/>
  <c r="AV29" i="73"/>
  <c r="BA29" i="73" s="1"/>
  <c r="BF29" i="73" s="1"/>
  <c r="AV22" i="73"/>
  <c r="BA22" i="73" s="1"/>
  <c r="BF22" i="73" s="1"/>
  <c r="AV14" i="73"/>
  <c r="BA14" i="73" s="1"/>
  <c r="AV26" i="73"/>
  <c r="BA26" i="73" s="1"/>
  <c r="BF26" i="73" s="1"/>
  <c r="AV8" i="73"/>
  <c r="BA8" i="73" s="1"/>
  <c r="AV30" i="73"/>
  <c r="BA30" i="73" s="1"/>
  <c r="BF30" i="73" s="1"/>
  <c r="AV17" i="73"/>
  <c r="BA17" i="73" s="1"/>
  <c r="AV18" i="73"/>
  <c r="BA18" i="73" s="1"/>
  <c r="BF18" i="73" s="1"/>
  <c r="AV27" i="73"/>
  <c r="BA27" i="73" s="1"/>
  <c r="BF27" i="73" s="1"/>
  <c r="AV10" i="73"/>
  <c r="BA10" i="73" s="1"/>
  <c r="AV25" i="73"/>
  <c r="BA25" i="73" s="1"/>
  <c r="BF25" i="73" s="1"/>
  <c r="AV32" i="73"/>
  <c r="BA32" i="73" s="1"/>
  <c r="BF32" i="73" s="1"/>
  <c r="AV19" i="73"/>
  <c r="BA19" i="73" s="1"/>
  <c r="BF19" i="73" s="1"/>
  <c r="AV15" i="73"/>
  <c r="BA15" i="73" s="1"/>
  <c r="BF15" i="73" s="1"/>
  <c r="AV12" i="73"/>
  <c r="BA12" i="73" s="1"/>
  <c r="AV33" i="73"/>
  <c r="BA33" i="73" s="1"/>
  <c r="BF33" i="73" s="1"/>
  <c r="AV31" i="73"/>
  <c r="BA31" i="73" s="1"/>
  <c r="BF31" i="73" s="1"/>
  <c r="O83" i="85"/>
  <c r="O89" i="85"/>
  <c r="O96" i="85"/>
  <c r="O78" i="85"/>
  <c r="O95" i="85"/>
  <c r="O87" i="85"/>
  <c r="O84" i="85"/>
  <c r="O82" i="85"/>
  <c r="O90" i="85"/>
  <c r="O93" i="85"/>
  <c r="O76" i="85"/>
  <c r="O91" i="85"/>
  <c r="O92" i="85"/>
  <c r="O80" i="85"/>
  <c r="O79" i="85"/>
  <c r="O88" i="85"/>
  <c r="O77" i="85"/>
  <c r="O81" i="85"/>
  <c r="O85" i="85"/>
  <c r="O94" i="85"/>
  <c r="O86" i="85"/>
  <c r="BH14" i="73"/>
  <c r="BH15" i="73"/>
  <c r="BH18" i="73"/>
  <c r="BH19" i="73"/>
  <c r="BT29" i="76"/>
  <c r="E18" i="82"/>
  <c r="X15" i="83"/>
  <c r="S40" i="76"/>
  <c r="R42" i="76"/>
  <c r="R40" i="76"/>
  <c r="U41" i="76"/>
  <c r="P42" i="76"/>
  <c r="Q40" i="76"/>
  <c r="N41" i="76"/>
  <c r="S41" i="76"/>
  <c r="N40" i="76"/>
  <c r="O40" i="76"/>
  <c r="S42" i="76"/>
  <c r="Q42" i="76"/>
  <c r="U40" i="76"/>
  <c r="O41" i="76"/>
  <c r="U42" i="76"/>
  <c r="P40" i="76"/>
  <c r="AY16" i="82"/>
  <c r="P41" i="76"/>
  <c r="R41" i="76"/>
  <c r="Q41" i="76"/>
  <c r="N42" i="76"/>
  <c r="BG12" i="73"/>
  <c r="BG11" i="73"/>
  <c r="BT27" i="76"/>
  <c r="BG14" i="73"/>
  <c r="BT31" i="76"/>
  <c r="BG20" i="73"/>
  <c r="BG31" i="73"/>
  <c r="BG33" i="73"/>
  <c r="BG27" i="73"/>
  <c r="BG19" i="73"/>
  <c r="BG13" i="73"/>
  <c r="BG26" i="73"/>
  <c r="BS26" i="76"/>
  <c r="BG21" i="73"/>
  <c r="BG18" i="73"/>
  <c r="BG24" i="73"/>
  <c r="BG22" i="73"/>
  <c r="BG8" i="73"/>
  <c r="BG32" i="73"/>
  <c r="BG29" i="73"/>
  <c r="BG23" i="73"/>
  <c r="BG30" i="73"/>
  <c r="BS25" i="76"/>
  <c r="BG28" i="73"/>
  <c r="BG10" i="73"/>
  <c r="BG16" i="73"/>
  <c r="BG15" i="73"/>
  <c r="Y42" i="83"/>
  <c r="U43" i="76"/>
  <c r="S43" i="76"/>
  <c r="Q43" i="76"/>
  <c r="R43" i="76"/>
  <c r="O43" i="76"/>
  <c r="P43" i="76"/>
  <c r="AY19" i="82"/>
  <c r="N43" i="76"/>
  <c r="BQ26" i="76"/>
  <c r="V26" i="72" s="1"/>
  <c r="Q26" i="72"/>
  <c r="Y26" i="72" s="1"/>
  <c r="Q23" i="72"/>
  <c r="Y23" i="72" s="1"/>
  <c r="BQ27" i="76"/>
  <c r="V27" i="72" s="1"/>
  <c r="Q27" i="72"/>
  <c r="Y27" i="72" s="1"/>
  <c r="BQ25" i="76"/>
  <c r="V25" i="72" s="1"/>
  <c r="BQ24" i="76"/>
  <c r="V24" i="72" s="1"/>
  <c r="Q24" i="72"/>
  <c r="Y24" i="72" s="1"/>
  <c r="BQ28" i="76"/>
  <c r="V28" i="72" s="1"/>
  <c r="Q28" i="72"/>
  <c r="Y28" i="72" s="1"/>
  <c r="BQ29" i="76"/>
  <c r="V29" i="72" s="1"/>
  <c r="Q29" i="72"/>
  <c r="Y29" i="72" s="1"/>
  <c r="BQ30" i="76"/>
  <c r="V30" i="72" s="1"/>
  <c r="Q30" i="72"/>
  <c r="Y30" i="72" s="1"/>
  <c r="BQ32" i="76"/>
  <c r="V32" i="72" s="1"/>
  <c r="Q32" i="72"/>
  <c r="Y32" i="72" s="1"/>
  <c r="BQ33" i="76"/>
  <c r="V33" i="72" s="1"/>
  <c r="Q33" i="72"/>
  <c r="Y33" i="72" s="1"/>
  <c r="O117" i="85"/>
  <c r="O114" i="85"/>
  <c r="O116" i="85"/>
  <c r="O122" i="85"/>
  <c r="O119" i="85"/>
  <c r="O109" i="85"/>
  <c r="O120" i="85"/>
  <c r="O129" i="85"/>
  <c r="O127" i="85"/>
  <c r="O125" i="85"/>
  <c r="O126" i="85"/>
  <c r="O124" i="85"/>
  <c r="O121" i="85"/>
  <c r="O112" i="85"/>
  <c r="O118" i="85"/>
  <c r="O113" i="85"/>
  <c r="O128" i="85"/>
  <c r="O111" i="85"/>
  <c r="O123" i="85"/>
  <c r="O115" i="85"/>
  <c r="O110" i="85"/>
  <c r="T34" i="76"/>
  <c r="T38" i="76"/>
  <c r="T39" i="76"/>
  <c r="T33" i="76"/>
  <c r="T36" i="76"/>
  <c r="T40" i="76"/>
  <c r="T42" i="76"/>
  <c r="K59" i="76"/>
  <c r="T41" i="76"/>
  <c r="T43" i="76"/>
  <c r="T35" i="76"/>
  <c r="T37" i="76"/>
  <c r="X42" i="83"/>
  <c r="E21" i="82"/>
  <c r="X18" i="83"/>
  <c r="X44" i="83" s="1"/>
  <c r="BG6" i="73"/>
  <c r="BB2" i="73"/>
  <c r="AU17" i="73"/>
  <c r="AZ17" i="73" s="1"/>
  <c r="BE17" i="73" s="1"/>
  <c r="AU26" i="73"/>
  <c r="AZ26" i="73" s="1"/>
  <c r="BE26" i="73" s="1"/>
  <c r="AU15" i="73"/>
  <c r="AZ15" i="73" s="1"/>
  <c r="BE15" i="73" s="1"/>
  <c r="AU16" i="73"/>
  <c r="AZ16" i="73" s="1"/>
  <c r="BE16" i="73" s="1"/>
  <c r="AU24" i="73"/>
  <c r="AZ24" i="73" s="1"/>
  <c r="BE24" i="73" s="1"/>
  <c r="AU6" i="73"/>
  <c r="AZ6" i="73" s="1"/>
  <c r="AU33" i="73"/>
  <c r="AZ33" i="73" s="1"/>
  <c r="BE33" i="73" s="1"/>
  <c r="AU20" i="73"/>
  <c r="AZ20" i="73" s="1"/>
  <c r="BE20" i="73" s="1"/>
  <c r="AU7" i="73"/>
  <c r="AZ7" i="73" s="1"/>
  <c r="BE7" i="73" s="1"/>
  <c r="AU9" i="73"/>
  <c r="AZ9" i="73" s="1"/>
  <c r="AU19" i="73"/>
  <c r="AZ19" i="73" s="1"/>
  <c r="BE19" i="73" s="1"/>
  <c r="AU29" i="73"/>
  <c r="AZ29" i="73" s="1"/>
  <c r="BE29" i="73" s="1"/>
  <c r="AU14" i="73"/>
  <c r="AZ14" i="73" s="1"/>
  <c r="AU11" i="73"/>
  <c r="AZ11" i="73" s="1"/>
  <c r="AU32" i="73"/>
  <c r="AZ32" i="73" s="1"/>
  <c r="BE32" i="73" s="1"/>
  <c r="AU30" i="73"/>
  <c r="AZ30" i="73" s="1"/>
  <c r="BE30" i="73" s="1"/>
  <c r="AU10" i="73"/>
  <c r="AZ10" i="73" s="1"/>
  <c r="AU23" i="73"/>
  <c r="AZ23" i="73" s="1"/>
  <c r="BE23" i="73" s="1"/>
  <c r="AU34" i="73"/>
  <c r="AZ34" i="73" s="1"/>
  <c r="BE34" i="73" s="1"/>
  <c r="AU22" i="73"/>
  <c r="AZ22" i="73" s="1"/>
  <c r="BE22" i="73" s="1"/>
  <c r="AU18" i="73"/>
  <c r="AZ18" i="73" s="1"/>
  <c r="BE18" i="73" s="1"/>
  <c r="AU28" i="73"/>
  <c r="AZ28" i="73" s="1"/>
  <c r="BE28" i="73" s="1"/>
  <c r="AU8" i="73"/>
  <c r="AZ8" i="73" s="1"/>
  <c r="AU25" i="73"/>
  <c r="AZ25" i="73" s="1"/>
  <c r="BE25" i="73" s="1"/>
  <c r="AU31" i="73"/>
  <c r="AZ31" i="73" s="1"/>
  <c r="BE31" i="73" s="1"/>
  <c r="AU21" i="73"/>
  <c r="AZ21" i="73" s="1"/>
  <c r="BE21" i="73" s="1"/>
  <c r="AU13" i="73"/>
  <c r="AZ13" i="73" s="1"/>
  <c r="AU12" i="73"/>
  <c r="AZ12" i="73" s="1"/>
  <c r="AU27" i="73"/>
  <c r="AZ27" i="73" s="1"/>
  <c r="BE27" i="73" s="1"/>
  <c r="V81" i="69"/>
  <c r="V60" i="69"/>
  <c r="V82" i="69"/>
  <c r="V107" i="69"/>
  <c r="V9" i="69"/>
  <c r="V53" i="69"/>
  <c r="V55" i="69"/>
  <c r="V14" i="69"/>
  <c r="V12" i="69"/>
  <c r="V84" i="69"/>
  <c r="V102" i="69"/>
  <c r="V15" i="69"/>
  <c r="V101" i="69"/>
  <c r="V34" i="69"/>
  <c r="V38" i="69"/>
  <c r="V106" i="69"/>
  <c r="V100" i="69"/>
  <c r="V37" i="69"/>
  <c r="V52" i="69"/>
  <c r="V32" i="69"/>
  <c r="V35" i="69"/>
  <c r="V7" i="69"/>
  <c r="V103" i="69"/>
  <c r="V79" i="69"/>
  <c r="V104" i="69"/>
  <c r="V11" i="69"/>
  <c r="V31" i="69"/>
  <c r="V105" i="69"/>
  <c r="V76" i="69"/>
  <c r="V29" i="69"/>
  <c r="V57" i="69"/>
  <c r="V54" i="69"/>
  <c r="V56" i="69"/>
  <c r="V58" i="69"/>
  <c r="V98" i="69"/>
  <c r="V10" i="69"/>
  <c r="V78" i="69"/>
  <c r="V36" i="69"/>
  <c r="V75" i="69"/>
  <c r="V80" i="69"/>
  <c r="V8" i="69"/>
  <c r="V99" i="69"/>
  <c r="V59" i="69"/>
  <c r="V30" i="69"/>
  <c r="V33" i="69"/>
  <c r="V6" i="69"/>
  <c r="V61" i="69"/>
  <c r="V13" i="69"/>
  <c r="V83" i="69"/>
  <c r="V77" i="69"/>
  <c r="AZ73" i="70"/>
  <c r="CP40" i="76"/>
  <c r="CG38" i="76"/>
  <c r="BX37" i="76"/>
  <c r="AB14" i="69"/>
  <c r="DK82" i="69"/>
  <c r="AT11" i="69"/>
  <c r="BJ39" i="69"/>
  <c r="AH26" i="69"/>
  <c r="EP57" i="69"/>
  <c r="AP30" i="69"/>
  <c r="ES94" i="69"/>
  <c r="EQ60" i="69"/>
  <c r="AV45" i="70"/>
  <c r="BI99" i="69"/>
  <c r="G91" i="85"/>
  <c r="I89" i="85"/>
  <c r="EG12" i="69"/>
  <c r="BG84" i="69"/>
  <c r="ER32" i="69"/>
  <c r="BK85" i="69"/>
  <c r="DK54" i="69"/>
  <c r="AM23" i="69"/>
  <c r="BJ53" i="69"/>
  <c r="EG28" i="69"/>
  <c r="AD68" i="69"/>
  <c r="AT27" i="69"/>
  <c r="BA7" i="69"/>
  <c r="E58" i="85"/>
  <c r="BK13" i="69"/>
  <c r="ES56" i="69"/>
  <c r="AX93" i="69"/>
  <c r="AK79" i="69"/>
  <c r="H77" i="85"/>
  <c r="AX78" i="69"/>
  <c r="DL27" i="69"/>
  <c r="BJ52" i="69"/>
  <c r="AL66" i="69"/>
  <c r="AM94" i="69"/>
  <c r="DN19" i="69"/>
  <c r="AU70" i="70"/>
  <c r="EC102" i="69"/>
  <c r="BK49" i="69"/>
  <c r="DM91" i="69"/>
  <c r="AX94" i="69"/>
  <c r="ET51" i="69"/>
  <c r="EC23" i="69"/>
  <c r="AP37" i="69"/>
  <c r="BH52" i="69"/>
  <c r="AK77" i="69"/>
  <c r="ED7" i="69"/>
  <c r="DN46" i="69"/>
  <c r="AU62" i="69"/>
  <c r="BH67" i="69"/>
  <c r="AL88" i="69"/>
  <c r="BF46" i="69"/>
  <c r="AH85" i="69"/>
  <c r="BG20" i="69"/>
  <c r="AK70" i="69"/>
  <c r="I50" i="85"/>
  <c r="AH93" i="69"/>
  <c r="BG38" i="69"/>
  <c r="BJ38" i="69"/>
  <c r="AP45" i="69"/>
  <c r="BB87" i="69"/>
  <c r="AY27" i="69"/>
  <c r="AB40" i="69"/>
  <c r="BC82" i="69"/>
  <c r="DL61" i="69"/>
  <c r="AS54" i="69"/>
  <c r="AP102" i="69"/>
  <c r="Z50" i="69"/>
  <c r="AC22" i="69"/>
  <c r="H28" i="85"/>
  <c r="BA10" i="69"/>
  <c r="DM61" i="69"/>
  <c r="AQ58" i="69"/>
  <c r="AB35" i="69"/>
  <c r="G18" i="85"/>
  <c r="H88" i="85"/>
  <c r="AK92" i="69"/>
  <c r="AZ42" i="69"/>
  <c r="Z48" i="69"/>
  <c r="AU87" i="69"/>
  <c r="AB52" i="69"/>
  <c r="BA43" i="69"/>
  <c r="EF16" i="69"/>
  <c r="BI10" i="69"/>
  <c r="AJ72" i="69"/>
  <c r="AB85" i="69"/>
  <c r="BG89" i="69"/>
  <c r="AE93" i="69"/>
  <c r="ES41" i="69"/>
  <c r="F22" i="85"/>
  <c r="AU48" i="70"/>
  <c r="AM87" i="69"/>
  <c r="BB29" i="69"/>
  <c r="F17" i="85"/>
  <c r="EG21" i="69"/>
  <c r="ES68" i="69"/>
  <c r="ET79" i="69"/>
  <c r="AC6" i="69"/>
  <c r="AX90" i="69"/>
  <c r="EF14" i="69"/>
  <c r="AS104" i="70"/>
  <c r="AA103" i="69"/>
  <c r="DK69" i="69"/>
  <c r="AV75" i="70"/>
  <c r="DN37" i="69"/>
  <c r="DM94" i="69"/>
  <c r="AR101" i="70"/>
  <c r="BK51" i="69"/>
  <c r="I55" i="85"/>
  <c r="BA52" i="69"/>
  <c r="BK50" i="69"/>
  <c r="I90" i="85"/>
  <c r="AI77" i="69"/>
  <c r="BK94" i="69"/>
  <c r="AP38" i="69"/>
  <c r="ES9" i="69"/>
  <c r="DK28" i="69"/>
  <c r="AA67" i="69"/>
  <c r="AS69" i="70"/>
  <c r="BG36" i="69"/>
  <c r="AT61" i="70"/>
  <c r="EP24" i="69"/>
  <c r="ES69" i="69"/>
  <c r="EC27" i="69"/>
  <c r="BH70" i="69"/>
  <c r="AI76" i="69"/>
  <c r="AS26" i="69"/>
  <c r="ED32" i="69"/>
  <c r="I78" i="85"/>
  <c r="EF45" i="69"/>
  <c r="E55" i="85"/>
  <c r="BI74" i="69"/>
  <c r="EQ54" i="69"/>
  <c r="AS47" i="69"/>
  <c r="AD28" i="69"/>
  <c r="AR96" i="70"/>
  <c r="AT48" i="69"/>
  <c r="AP39" i="69"/>
  <c r="BF63" i="69"/>
  <c r="DL87" i="69"/>
  <c r="DN61" i="69"/>
  <c r="AA48" i="69"/>
  <c r="AX30" i="69"/>
  <c r="ED11" i="69"/>
  <c r="BI81" i="69"/>
  <c r="AZ103" i="69"/>
  <c r="AC18" i="69"/>
  <c r="AI84" i="69"/>
  <c r="BK21" i="69"/>
  <c r="CE7" i="83"/>
  <c r="ET91" i="69"/>
  <c r="AI65" i="69"/>
  <c r="H63" i="85"/>
  <c r="AM65" i="69"/>
  <c r="DO30" i="69"/>
  <c r="AS16" i="69"/>
  <c r="BK33" i="69"/>
  <c r="ES51" i="69"/>
  <c r="EF86" i="69"/>
  <c r="AS96" i="70"/>
  <c r="BH48" i="69"/>
  <c r="BB40" i="69"/>
  <c r="ER20" i="69"/>
  <c r="DN72" i="69"/>
  <c r="AH80" i="69"/>
  <c r="BK16" i="69"/>
  <c r="AT33" i="69"/>
  <c r="BA48" i="69"/>
  <c r="AT84" i="69"/>
  <c r="AM22" i="69"/>
  <c r="I45" i="85"/>
  <c r="AI24" i="69"/>
  <c r="AS17" i="69"/>
  <c r="BA94" i="69"/>
  <c r="EF91" i="69"/>
  <c r="BG25" i="69"/>
  <c r="BA8" i="69"/>
  <c r="AQ83" i="69"/>
  <c r="BH29" i="69"/>
  <c r="AY75" i="69"/>
  <c r="E127" i="85"/>
  <c r="AE19" i="69"/>
  <c r="AK23" i="69"/>
  <c r="BI83" i="69"/>
  <c r="BI12" i="69"/>
  <c r="BH89" i="69"/>
  <c r="DO42" i="69"/>
  <c r="DK16" i="69"/>
  <c r="AU73" i="69"/>
  <c r="AT51" i="69"/>
  <c r="DL52" i="69"/>
  <c r="EP54" i="69"/>
  <c r="AS80" i="69"/>
  <c r="DK46" i="69"/>
  <c r="DL23" i="69"/>
  <c r="BI34" i="69"/>
  <c r="AU60" i="69"/>
  <c r="DK104" i="69"/>
  <c r="AH91" i="69"/>
  <c r="AE40" i="69"/>
  <c r="BK46" i="69"/>
  <c r="EP44" i="69"/>
  <c r="AU24" i="69"/>
  <c r="AT105" i="70"/>
  <c r="DL97" i="69"/>
  <c r="EC98" i="69"/>
  <c r="ER100" i="69"/>
  <c r="BG95" i="69"/>
  <c r="AE13" i="69"/>
  <c r="AY9" i="69"/>
  <c r="AP17" i="69"/>
  <c r="AC77" i="69"/>
  <c r="EF59" i="69"/>
  <c r="EF22" i="69"/>
  <c r="ET8" i="69"/>
  <c r="BA56" i="69"/>
  <c r="AT23" i="69"/>
  <c r="BA15" i="69"/>
  <c r="AB50" i="69"/>
  <c r="BC16" i="69"/>
  <c r="EP103" i="69"/>
  <c r="ED101" i="69"/>
  <c r="AJ54" i="69"/>
  <c r="EC48" i="69"/>
  <c r="EP17" i="69"/>
  <c r="AL35" i="69"/>
  <c r="BG75" i="69"/>
  <c r="EP79" i="69"/>
  <c r="DN24" i="69"/>
  <c r="EP84" i="69"/>
  <c r="BJ58" i="69"/>
  <c r="AC102" i="69"/>
  <c r="BB82" i="69"/>
  <c r="DN55" i="69"/>
  <c r="ET14" i="69"/>
  <c r="AI36" i="69"/>
  <c r="DM28" i="69"/>
  <c r="AV83" i="70"/>
  <c r="F95" i="85"/>
  <c r="BG102" i="69"/>
  <c r="BK98" i="69"/>
  <c r="AI67" i="69"/>
  <c r="DN58" i="69"/>
  <c r="AH84" i="69"/>
  <c r="Z14" i="69"/>
  <c r="DO37" i="69"/>
  <c r="BJ35" i="69"/>
  <c r="AT18" i="70"/>
  <c r="ET41" i="69"/>
  <c r="AT102" i="70"/>
  <c r="F82" i="85"/>
  <c r="ES76" i="69"/>
  <c r="BB69" i="69"/>
  <c r="DM8" i="69"/>
  <c r="BH33" i="69"/>
  <c r="AM95" i="69"/>
  <c r="CF7" i="83"/>
  <c r="AX36" i="69"/>
  <c r="ER58" i="69"/>
  <c r="E96" i="85"/>
  <c r="DO22" i="69"/>
  <c r="AU100" i="69"/>
  <c r="BI53" i="69"/>
  <c r="AT100" i="69"/>
  <c r="AA17" i="69"/>
  <c r="DM81" i="69"/>
  <c r="EG64" i="69"/>
  <c r="AD53" i="69"/>
  <c r="ET45" i="69"/>
  <c r="F13" i="85"/>
  <c r="ER85" i="69"/>
  <c r="AT16" i="69"/>
  <c r="BJ80" i="69"/>
  <c r="DL13" i="69"/>
  <c r="AE26" i="69"/>
  <c r="BB17" i="69"/>
  <c r="AE44" i="69"/>
  <c r="G79" i="85"/>
  <c r="EC39" i="69"/>
  <c r="F77" i="85"/>
  <c r="AT50" i="70"/>
  <c r="BJ7" i="69"/>
  <c r="EE100" i="69"/>
  <c r="AQ52" i="69"/>
  <c r="AI43" i="69"/>
  <c r="F79" i="85"/>
  <c r="BG56" i="69"/>
  <c r="DN18" i="69"/>
  <c r="AJ38" i="69"/>
  <c r="BC8" i="69"/>
  <c r="BC45" i="69"/>
  <c r="BK45" i="69"/>
  <c r="EE39" i="69"/>
  <c r="AK10" i="69"/>
  <c r="BH13" i="69"/>
  <c r="AS37" i="70"/>
  <c r="ES10" i="69"/>
  <c r="H78" i="85"/>
  <c r="EF67" i="69"/>
  <c r="AL56" i="69"/>
  <c r="AX28" i="69"/>
  <c r="AT79" i="69"/>
  <c r="BC79" i="69"/>
  <c r="AT80" i="69"/>
  <c r="EE68" i="69"/>
  <c r="EC87" i="69"/>
  <c r="ER70" i="69"/>
  <c r="AR32" i="69"/>
  <c r="DK24" i="69"/>
  <c r="BF30" i="69"/>
  <c r="AE90" i="69"/>
  <c r="ES100" i="69"/>
  <c r="ED31" i="69"/>
  <c r="AU84" i="69"/>
  <c r="EG72" i="69"/>
  <c r="AR40" i="69"/>
  <c r="DK50" i="69"/>
  <c r="Z10" i="69"/>
  <c r="BH21" i="69"/>
  <c r="BC104" i="69"/>
  <c r="EE22" i="69"/>
  <c r="AZ10" i="69"/>
  <c r="E124" i="85"/>
  <c r="AS14" i="69"/>
  <c r="E89" i="85"/>
  <c r="AV63" i="70"/>
  <c r="Z78" i="69"/>
  <c r="BA38" i="69"/>
  <c r="AD86" i="69"/>
  <c r="AI20" i="69"/>
  <c r="BH102" i="69"/>
  <c r="BJ36" i="69"/>
  <c r="AU98" i="70"/>
  <c r="DK15" i="69"/>
  <c r="AR51" i="69"/>
  <c r="EF74" i="69"/>
  <c r="AC13" i="69"/>
  <c r="ED100" i="69"/>
  <c r="AM97" i="69"/>
  <c r="AU25" i="69"/>
  <c r="AA94" i="69"/>
  <c r="AU78" i="69"/>
  <c r="BB89" i="69"/>
  <c r="ET27" i="69"/>
  <c r="H81" i="85"/>
  <c r="CR101" i="69"/>
  <c r="DL11" i="69"/>
  <c r="DO87" i="69"/>
  <c r="EE5" i="69"/>
  <c r="AS48" i="70"/>
  <c r="AH47" i="69"/>
  <c r="AT102" i="69"/>
  <c r="AL98" i="69"/>
  <c r="F29" i="85"/>
  <c r="AM86" i="69"/>
  <c r="BG64" i="69"/>
  <c r="ET69" i="69"/>
  <c r="AR102" i="70"/>
  <c r="AI74" i="69"/>
  <c r="DK27" i="69"/>
  <c r="ET97" i="69"/>
  <c r="EE38" i="69"/>
  <c r="BG45" i="69"/>
  <c r="AA40" i="69"/>
  <c r="EC65" i="69"/>
  <c r="ER28" i="69"/>
  <c r="AL99" i="69"/>
  <c r="BG101" i="69"/>
  <c r="DL48" i="69"/>
  <c r="AE25" i="69"/>
  <c r="BC77" i="69"/>
  <c r="EG100" i="69"/>
  <c r="DM15" i="69"/>
  <c r="AV38" i="70"/>
  <c r="BI9" i="69"/>
  <c r="DK52" i="69"/>
  <c r="AY36" i="69"/>
  <c r="AM67" i="69"/>
  <c r="BI85" i="69"/>
  <c r="DO85" i="69"/>
  <c r="EE101" i="69"/>
  <c r="AB10" i="69"/>
  <c r="AB44" i="69"/>
  <c r="AS35" i="69"/>
  <c r="H84" i="85"/>
  <c r="AP66" i="69"/>
  <c r="AD47" i="69"/>
  <c r="AU30" i="69"/>
  <c r="AC91" i="69"/>
  <c r="AE30" i="69"/>
  <c r="AT90" i="69"/>
  <c r="AT14" i="70"/>
  <c r="AC47" i="69"/>
  <c r="AU5" i="69"/>
  <c r="AU16" i="70"/>
  <c r="AS61" i="70"/>
  <c r="EE29" i="69"/>
  <c r="EP83" i="69"/>
  <c r="AZ11" i="69"/>
  <c r="EC40" i="69"/>
  <c r="BJ101" i="69"/>
  <c r="ET103" i="69"/>
  <c r="AK90" i="69"/>
  <c r="AR25" i="70"/>
  <c r="AT37" i="69"/>
  <c r="Z95" i="69"/>
  <c r="AT88" i="70"/>
  <c r="AB48" i="69"/>
  <c r="BH38" i="69"/>
  <c r="Z75" i="69"/>
  <c r="ES29" i="69"/>
  <c r="EP99" i="69"/>
  <c r="AL18" i="69"/>
  <c r="BB7" i="69"/>
  <c r="ET38" i="69"/>
  <c r="BH44" i="69"/>
  <c r="DL68" i="69"/>
  <c r="AS86" i="69"/>
  <c r="BI66" i="69"/>
  <c r="DM30" i="69"/>
  <c r="AE61" i="69"/>
  <c r="EE77" i="69"/>
  <c r="AU72" i="70"/>
  <c r="BI89" i="69"/>
  <c r="G27" i="85"/>
  <c r="EF90" i="69"/>
  <c r="BA101" i="69"/>
  <c r="AU87" i="70"/>
  <c r="F85" i="85"/>
  <c r="Z12" i="69"/>
  <c r="BG22" i="69"/>
  <c r="AP86" i="69"/>
  <c r="AL27" i="69"/>
  <c r="AB71" i="69"/>
  <c r="AD98" i="69"/>
  <c r="EP35" i="69"/>
  <c r="AK43" i="69"/>
  <c r="DO59" i="69"/>
  <c r="AL87" i="69"/>
  <c r="AL11" i="69"/>
  <c r="AX98" i="69"/>
  <c r="EF42" i="69"/>
  <c r="I23" i="85"/>
  <c r="BJ31" i="69"/>
  <c r="EP90" i="69"/>
  <c r="BB77" i="69"/>
  <c r="AL29" i="69"/>
  <c r="AT96" i="70"/>
  <c r="AX88" i="69"/>
  <c r="ER23" i="69"/>
  <c r="BF76" i="69"/>
  <c r="G78" i="85"/>
  <c r="AC36" i="69"/>
  <c r="AX84" i="69"/>
  <c r="AU41" i="70"/>
  <c r="DO80" i="69"/>
  <c r="AL67" i="69"/>
  <c r="AY95" i="69"/>
  <c r="AS51" i="70"/>
  <c r="ES98" i="69"/>
  <c r="AB101" i="69"/>
  <c r="F50" i="85"/>
  <c r="AJ58" i="69"/>
  <c r="AP53" i="69"/>
  <c r="AV52" i="70"/>
  <c r="DO72" i="69"/>
  <c r="AV12" i="70"/>
  <c r="DK31" i="69"/>
  <c r="ES27" i="69"/>
  <c r="EQ10" i="69"/>
  <c r="AK45" i="69"/>
  <c r="ET93" i="69"/>
  <c r="BK34" i="69"/>
  <c r="AL22" i="69"/>
  <c r="AC74" i="69"/>
  <c r="AE47" i="69"/>
  <c r="E128" i="85"/>
  <c r="CP41" i="76"/>
  <c r="CG41" i="76"/>
  <c r="CG35" i="76"/>
  <c r="BX34" i="76"/>
  <c r="AR90" i="69"/>
  <c r="AA54" i="69"/>
  <c r="BI24" i="69"/>
  <c r="AX100" i="69"/>
  <c r="ED75" i="69"/>
  <c r="AK15" i="69"/>
  <c r="AS46" i="69"/>
  <c r="H54" i="85"/>
  <c r="DL7" i="69"/>
  <c r="BJ91" i="69"/>
  <c r="BA71" i="69"/>
  <c r="ET33" i="69"/>
  <c r="I28" i="85"/>
  <c r="BJ92" i="69"/>
  <c r="AT39" i="69"/>
  <c r="BF64" i="69"/>
  <c r="AA50" i="69"/>
  <c r="AR94" i="69"/>
  <c r="G48" i="85"/>
  <c r="F46" i="85"/>
  <c r="BH49" i="69"/>
  <c r="BC47" i="69"/>
  <c r="AQ29" i="69"/>
  <c r="ET63" i="69"/>
  <c r="AH36" i="69"/>
  <c r="AJ65" i="69"/>
  <c r="BI41" i="69"/>
  <c r="AM32" i="69"/>
  <c r="DM80" i="69"/>
  <c r="BC41" i="69"/>
  <c r="AZ28" i="69"/>
  <c r="I91" i="85"/>
  <c r="BK61" i="69"/>
  <c r="AS76" i="69"/>
  <c r="AC68" i="69"/>
  <c r="EC9" i="69"/>
  <c r="AX87" i="69"/>
  <c r="AS52" i="69"/>
  <c r="AT93" i="69"/>
  <c r="DM23" i="69"/>
  <c r="BH28" i="69"/>
  <c r="AX25" i="69"/>
  <c r="AX20" i="69"/>
  <c r="BB44" i="69"/>
  <c r="BG39" i="69"/>
  <c r="G51" i="85"/>
  <c r="DL30" i="69"/>
  <c r="E81" i="85"/>
  <c r="AT88" i="69"/>
  <c r="AX43" i="69"/>
  <c r="Z33" i="69"/>
  <c r="AY54" i="69"/>
  <c r="BB27" i="69"/>
  <c r="AZ32" i="69"/>
  <c r="EG54" i="69"/>
  <c r="BA64" i="69"/>
  <c r="AS15" i="69"/>
  <c r="BC57" i="69"/>
  <c r="G12" i="85"/>
  <c r="EP19" i="69"/>
  <c r="BF77" i="69"/>
  <c r="ER30" i="69"/>
  <c r="AY101" i="69"/>
  <c r="AK81" i="69"/>
  <c r="ES59" i="69"/>
  <c r="AZ57" i="69"/>
  <c r="DK62" i="69"/>
  <c r="AX81" i="69"/>
  <c r="AY44" i="69"/>
  <c r="E56" i="85"/>
  <c r="ES90" i="69"/>
  <c r="EE43" i="69"/>
  <c r="EC38" i="69"/>
  <c r="AX14" i="69"/>
  <c r="AJ84" i="69"/>
  <c r="AK61" i="69"/>
  <c r="AU68" i="70"/>
  <c r="Z34" i="69"/>
  <c r="BF103" i="69"/>
  <c r="AC65" i="69"/>
  <c r="EG46" i="69"/>
  <c r="AD89" i="69"/>
  <c r="DM31" i="69"/>
  <c r="AC95" i="69"/>
  <c r="BB12" i="69"/>
  <c r="E23" i="85"/>
  <c r="ER17" i="69"/>
  <c r="DN93" i="69"/>
  <c r="AC40" i="69"/>
  <c r="BB55" i="69"/>
  <c r="AD54" i="69"/>
  <c r="DL99" i="69"/>
  <c r="EF75" i="69"/>
  <c r="BI92" i="69"/>
  <c r="AH97" i="69"/>
  <c r="EQ18" i="69"/>
  <c r="AL76" i="69"/>
  <c r="G49" i="85"/>
  <c r="DM41" i="69"/>
  <c r="AJ69" i="69"/>
  <c r="AY56" i="69"/>
  <c r="I80" i="85"/>
  <c r="ED97" i="69"/>
  <c r="AU105" i="70"/>
  <c r="ER62" i="69"/>
  <c r="G44" i="85"/>
  <c r="EF89" i="69"/>
  <c r="Z79" i="69"/>
  <c r="ET98" i="69"/>
  <c r="EE37" i="69"/>
  <c r="AD48" i="69"/>
  <c r="AM9" i="69"/>
  <c r="ER33" i="69"/>
  <c r="AR55" i="69"/>
  <c r="ES79" i="69"/>
  <c r="BB46" i="69"/>
  <c r="AT19" i="70"/>
  <c r="EQ74" i="69"/>
  <c r="AI92" i="69"/>
  <c r="DL43" i="69"/>
  <c r="AV88" i="70"/>
  <c r="EG84" i="69"/>
  <c r="DL21" i="69"/>
  <c r="BF31" i="69"/>
  <c r="AV94" i="70"/>
  <c r="AH44" i="69"/>
  <c r="BA28" i="69"/>
  <c r="AE71" i="69"/>
  <c r="AA11" i="69"/>
  <c r="EQ17" i="69"/>
  <c r="DK79" i="69"/>
  <c r="AB29" i="69"/>
  <c r="AC89" i="69"/>
  <c r="AQ64" i="69"/>
  <c r="AM83" i="69"/>
  <c r="E47" i="85"/>
  <c r="EC51" i="69"/>
  <c r="AT83" i="69"/>
  <c r="ED91" i="69"/>
  <c r="AT73" i="69"/>
  <c r="DO28" i="69"/>
  <c r="BI54" i="69"/>
  <c r="AT75" i="69"/>
  <c r="BH74" i="69"/>
  <c r="BJ65" i="69"/>
  <c r="AI7" i="69"/>
  <c r="EQ36" i="69"/>
  <c r="ET26" i="69"/>
  <c r="DM96" i="69"/>
  <c r="BA102" i="69"/>
  <c r="BC15" i="69"/>
  <c r="AE23" i="69"/>
  <c r="BF82" i="69"/>
  <c r="AS11" i="70"/>
  <c r="BH55" i="69"/>
  <c r="AS50" i="70"/>
  <c r="AS7" i="69"/>
  <c r="AI32" i="69"/>
  <c r="ED50" i="69"/>
  <c r="E118" i="85"/>
  <c r="AU27" i="69"/>
  <c r="AB94" i="69"/>
  <c r="Z7" i="69"/>
  <c r="AR65" i="69"/>
  <c r="AM56" i="69"/>
  <c r="AL36" i="69"/>
  <c r="E15" i="85"/>
  <c r="ED29" i="69"/>
  <c r="BK20" i="69"/>
  <c r="AA47" i="69"/>
  <c r="ED42" i="69"/>
  <c r="AY23" i="69"/>
  <c r="ES63" i="69"/>
  <c r="F58" i="85"/>
  <c r="F57" i="85"/>
  <c r="BJ95" i="69"/>
  <c r="EC50" i="69"/>
  <c r="ET90" i="69"/>
  <c r="BH51" i="69"/>
  <c r="BF33" i="69"/>
  <c r="ES43" i="69"/>
  <c r="BH95" i="69"/>
  <c r="AP10" i="69"/>
  <c r="EQ40" i="69"/>
  <c r="G87" i="85"/>
  <c r="AY94" i="69"/>
  <c r="DN94" i="69"/>
  <c r="AD15" i="69"/>
  <c r="AS101" i="69"/>
  <c r="DL90" i="69"/>
  <c r="ET39" i="69"/>
  <c r="AR86" i="70"/>
  <c r="AV99" i="70"/>
  <c r="DO94" i="69"/>
  <c r="AB57" i="69"/>
  <c r="BK39" i="69"/>
  <c r="AB20" i="69"/>
  <c r="AA85" i="69"/>
  <c r="AJ34" i="69"/>
  <c r="BK64" i="69"/>
  <c r="H46" i="85"/>
  <c r="DL88" i="69"/>
  <c r="EE59" i="69"/>
  <c r="AU55" i="69"/>
  <c r="AT96" i="69"/>
  <c r="AB11" i="69"/>
  <c r="AK94" i="69"/>
  <c r="AU83" i="69"/>
  <c r="AX54" i="69"/>
  <c r="ED21" i="69"/>
  <c r="G61" i="85"/>
  <c r="ET9" i="69"/>
  <c r="AK20" i="69"/>
  <c r="AE39" i="69"/>
  <c r="DO15" i="69"/>
  <c r="ES71" i="69"/>
  <c r="AK37" i="69"/>
  <c r="AQ68" i="69"/>
  <c r="DN30" i="69"/>
  <c r="I82" i="85"/>
  <c r="BG24" i="69"/>
  <c r="AM35" i="69"/>
  <c r="AT94" i="69"/>
  <c r="EG45" i="69"/>
  <c r="ES82" i="69"/>
  <c r="AH18" i="69"/>
  <c r="BD7" i="83"/>
  <c r="AK14" i="69"/>
  <c r="BI62" i="69"/>
  <c r="AT75" i="70"/>
  <c r="BC11" i="69"/>
  <c r="I15" i="85"/>
  <c r="BH75" i="69"/>
  <c r="AL23" i="69"/>
  <c r="DO26" i="69"/>
  <c r="BA13" i="69"/>
  <c r="AU93" i="70"/>
  <c r="EE20" i="69"/>
  <c r="AK22" i="69"/>
  <c r="EG41" i="69"/>
  <c r="BF81" i="69"/>
  <c r="AS97" i="69"/>
  <c r="ET73" i="69"/>
  <c r="AQ103" i="69"/>
  <c r="AT89" i="70"/>
  <c r="BI93" i="69"/>
  <c r="AR33" i="69"/>
  <c r="AU51" i="70"/>
  <c r="I20" i="85"/>
  <c r="BG46" i="69"/>
  <c r="H79" i="85"/>
  <c r="F89" i="85"/>
  <c r="DM36" i="69"/>
  <c r="BI40" i="69"/>
  <c r="AA69" i="69"/>
  <c r="AY14" i="69"/>
  <c r="ER12" i="69"/>
  <c r="AQ53" i="69"/>
  <c r="EE31" i="69"/>
  <c r="BB49" i="69"/>
  <c r="AJ20" i="69"/>
  <c r="EF18" i="69"/>
  <c r="AJ67" i="69"/>
  <c r="Z62" i="69"/>
  <c r="I53" i="85"/>
  <c r="BA34" i="69"/>
  <c r="EE57" i="69"/>
  <c r="E52" i="85"/>
  <c r="G84" i="85"/>
  <c r="AI75" i="69"/>
  <c r="AT44" i="69"/>
  <c r="AT5" i="69"/>
  <c r="AX5" i="69"/>
  <c r="BB98" i="69"/>
  <c r="BJ11" i="69"/>
  <c r="AJ32" i="69"/>
  <c r="AP25" i="69"/>
  <c r="AT82" i="70"/>
  <c r="AR79" i="70"/>
  <c r="AX53" i="69"/>
  <c r="BJ60" i="69"/>
  <c r="AD103" i="69"/>
  <c r="ED36" i="69"/>
  <c r="EG27" i="69"/>
  <c r="AD8" i="69"/>
  <c r="EQ58" i="69"/>
  <c r="AY29" i="69"/>
  <c r="AU46" i="69"/>
  <c r="AJ25" i="69"/>
  <c r="AU6" i="69"/>
  <c r="AA52" i="69"/>
  <c r="AI100" i="69"/>
  <c r="EP49" i="69"/>
  <c r="AE69" i="69"/>
  <c r="AL13" i="69"/>
  <c r="AT97" i="69"/>
  <c r="DK67" i="69"/>
  <c r="AE31" i="69"/>
  <c r="BI11" i="69"/>
  <c r="BA17" i="69"/>
  <c r="BF69" i="69"/>
  <c r="DM37" i="69"/>
  <c r="BH6" i="69"/>
  <c r="AJ104" i="69"/>
  <c r="F24" i="85"/>
  <c r="EE89" i="69"/>
  <c r="AX38" i="69"/>
  <c r="EP97" i="69"/>
  <c r="AR52" i="70"/>
  <c r="AM51" i="69"/>
  <c r="DL82" i="69"/>
  <c r="F45" i="85"/>
  <c r="Z42" i="69"/>
  <c r="AQ20" i="69"/>
  <c r="AT31" i="69"/>
  <c r="AH79" i="69"/>
  <c r="ED25" i="69"/>
  <c r="F16" i="85"/>
  <c r="ED60" i="69"/>
  <c r="DK98" i="69"/>
  <c r="AD30" i="69"/>
  <c r="BA103" i="69"/>
  <c r="AR6" i="69"/>
  <c r="AX103" i="69"/>
  <c r="E11" i="85"/>
  <c r="EC73" i="69"/>
  <c r="AJ27" i="69"/>
  <c r="AM18" i="69"/>
  <c r="EG102" i="69"/>
  <c r="BK72" i="69"/>
  <c r="BJ76" i="69"/>
  <c r="BK28" i="69"/>
  <c r="AK58" i="69"/>
  <c r="EF87" i="69"/>
  <c r="AU86" i="69"/>
  <c r="AQ87" i="69"/>
  <c r="AZ84" i="69"/>
  <c r="DM89" i="69"/>
  <c r="AQ55" i="69"/>
  <c r="BC103" i="69"/>
  <c r="AK91" i="69"/>
  <c r="EF56" i="69"/>
  <c r="ET53" i="69"/>
  <c r="AR16" i="70"/>
  <c r="ED64" i="69"/>
  <c r="EE95" i="69"/>
  <c r="H87" i="85"/>
  <c r="BB88" i="69"/>
  <c r="EQ31" i="69"/>
  <c r="E19" i="85"/>
  <c r="AS69" i="69"/>
  <c r="CP36" i="76"/>
  <c r="CG40" i="76"/>
  <c r="CG36" i="76"/>
  <c r="BX36" i="76"/>
  <c r="BG100" i="69"/>
  <c r="AC100" i="69"/>
  <c r="ER98" i="69"/>
  <c r="AD19" i="69"/>
  <c r="BA51" i="69"/>
  <c r="BC7" i="69"/>
  <c r="BF71" i="69"/>
  <c r="DL19" i="69"/>
  <c r="AS41" i="69"/>
  <c r="AX59" i="69"/>
  <c r="AJ39" i="69"/>
  <c r="EG101" i="69"/>
  <c r="AU75" i="69"/>
  <c r="AS94" i="70"/>
  <c r="BA35" i="69"/>
  <c r="AX96" i="69"/>
  <c r="BA80" i="69"/>
  <c r="BJ47" i="69"/>
  <c r="E53" i="85"/>
  <c r="AL32" i="69"/>
  <c r="E92" i="85"/>
  <c r="BI67" i="69"/>
  <c r="AB64" i="69"/>
  <c r="ES26" i="69"/>
  <c r="AJ40" i="69"/>
  <c r="DL104" i="69"/>
  <c r="AH71" i="69"/>
  <c r="BI52" i="69"/>
  <c r="AC39" i="69"/>
  <c r="G10" i="85"/>
  <c r="BF42" i="69"/>
  <c r="AR66" i="69"/>
  <c r="BH7" i="69"/>
  <c r="BB30" i="69"/>
  <c r="AA83" i="69"/>
  <c r="BA32" i="69"/>
  <c r="E114" i="85"/>
  <c r="AP18" i="69"/>
  <c r="AT13" i="69"/>
  <c r="BH76" i="69"/>
  <c r="AU88" i="69"/>
  <c r="I57" i="85"/>
  <c r="BA91" i="69"/>
  <c r="BH86" i="69"/>
  <c r="EF83" i="69"/>
  <c r="BH100" i="69"/>
  <c r="BK104" i="69"/>
  <c r="G50" i="85"/>
  <c r="EP25" i="69"/>
  <c r="ER8" i="69"/>
  <c r="BC92" i="69"/>
  <c r="BK29" i="69"/>
  <c r="BH59" i="69"/>
  <c r="AD41" i="69"/>
  <c r="AL14" i="69"/>
  <c r="AR17" i="70"/>
  <c r="Z44" i="69"/>
  <c r="BH8" i="69"/>
  <c r="AR40" i="70"/>
  <c r="EQ51" i="69"/>
  <c r="EC69" i="69"/>
  <c r="AI80" i="69"/>
  <c r="AK21" i="69"/>
  <c r="EF35" i="69"/>
  <c r="AR42" i="69"/>
  <c r="EF55" i="69"/>
  <c r="BI79" i="69"/>
  <c r="BB16" i="69"/>
  <c r="AM29" i="69"/>
  <c r="AH30" i="69"/>
  <c r="AY11" i="69"/>
  <c r="ET37" i="69"/>
  <c r="AP6" i="69"/>
  <c r="AS83" i="69"/>
  <c r="AL91" i="69"/>
  <c r="AS47" i="70"/>
  <c r="ED17" i="69"/>
  <c r="AZ24" i="69"/>
  <c r="EG79" i="69"/>
  <c r="EG66" i="69"/>
  <c r="AT6" i="69"/>
  <c r="AP81" i="69"/>
  <c r="BC88" i="69"/>
  <c r="DK33" i="69"/>
  <c r="AM54" i="69"/>
  <c r="BK59" i="69"/>
  <c r="AY32" i="69"/>
  <c r="EG32" i="69"/>
  <c r="I92" i="85"/>
  <c r="EF33" i="69"/>
  <c r="G57" i="85"/>
  <c r="AR75" i="69"/>
  <c r="AS88" i="70"/>
  <c r="EE46" i="69"/>
  <c r="ET30" i="69"/>
  <c r="AY84" i="69"/>
  <c r="AR91" i="69"/>
  <c r="EC78" i="69"/>
  <c r="BK44" i="69"/>
  <c r="DK99" i="69"/>
  <c r="EG42" i="69"/>
  <c r="AT66" i="70"/>
  <c r="AI72" i="69"/>
  <c r="AY43" i="69"/>
  <c r="DN31" i="69"/>
  <c r="ES89" i="69"/>
  <c r="AD78" i="69"/>
  <c r="AS43" i="70"/>
  <c r="BF94" i="69"/>
  <c r="EP61" i="69"/>
  <c r="EF63" i="69"/>
  <c r="EC28" i="69"/>
  <c r="AH37" i="69"/>
  <c r="BI77" i="69"/>
  <c r="BI71" i="69"/>
  <c r="AJ14" i="69"/>
  <c r="AI95" i="69"/>
  <c r="H21" i="85"/>
  <c r="AB86" i="69"/>
  <c r="AY76" i="69"/>
  <c r="AX85" i="69"/>
  <c r="AI53" i="69"/>
  <c r="I51" i="85"/>
  <c r="AK17" i="69"/>
  <c r="AS86" i="70"/>
  <c r="AR80" i="70"/>
  <c r="AT50" i="69"/>
  <c r="DM33" i="69"/>
  <c r="AP57" i="69"/>
  <c r="Z37" i="69"/>
  <c r="G14" i="85"/>
  <c r="EE60" i="69"/>
  <c r="AX52" i="69"/>
  <c r="AZ71" i="69"/>
  <c r="BB26" i="69"/>
  <c r="AQ31" i="69"/>
  <c r="AE16" i="69"/>
  <c r="DL57" i="69"/>
  <c r="AK35" i="69"/>
  <c r="AB60" i="69"/>
  <c r="AZ96" i="69"/>
  <c r="EE94" i="69"/>
  <c r="AB5" i="69"/>
  <c r="BK62" i="69"/>
  <c r="AZ7" i="69"/>
  <c r="F90" i="85"/>
  <c r="AK7" i="69"/>
  <c r="AY55" i="69"/>
  <c r="AV105" i="70"/>
  <c r="BK95" i="69"/>
  <c r="AQ42" i="69"/>
  <c r="BC96" i="69"/>
  <c r="BF66" i="69"/>
  <c r="AA13" i="69"/>
  <c r="AK78" i="69"/>
  <c r="EQ9" i="69"/>
  <c r="AL24" i="69"/>
  <c r="BF27" i="69"/>
  <c r="AL55" i="69"/>
  <c r="DL17" i="69"/>
  <c r="AJ56" i="69"/>
  <c r="AX13" i="69"/>
  <c r="DN99" i="69"/>
  <c r="BH19" i="69"/>
  <c r="AR68" i="69"/>
  <c r="EG52" i="69"/>
  <c r="AU13" i="70"/>
  <c r="AA76" i="69"/>
  <c r="AJ86" i="69"/>
  <c r="EP15" i="69"/>
  <c r="BB70" i="69"/>
  <c r="BI31" i="69"/>
  <c r="AQ35" i="69"/>
  <c r="AP85" i="69"/>
  <c r="AX79" i="69"/>
  <c r="AR77" i="69"/>
  <c r="AS89" i="70"/>
  <c r="AZ26" i="69"/>
  <c r="AE37" i="69"/>
  <c r="EF7" i="69"/>
  <c r="DN48" i="69"/>
  <c r="AK27" i="69"/>
  <c r="BF13" i="69"/>
  <c r="Z23" i="69"/>
  <c r="DK39" i="69"/>
  <c r="AS55" i="70"/>
  <c r="DL84" i="69"/>
  <c r="AX77" i="69"/>
  <c r="AQ99" i="69"/>
  <c r="BJ88" i="69"/>
  <c r="AD29" i="69"/>
  <c r="AA28" i="69"/>
  <c r="AK42" i="69"/>
  <c r="BI64" i="69"/>
  <c r="G58" i="85"/>
  <c r="AZ75" i="69"/>
  <c r="ET82" i="69"/>
  <c r="BH72" i="69"/>
  <c r="BH93" i="69"/>
  <c r="AS62" i="70"/>
  <c r="AQ48" i="69"/>
  <c r="BJ79" i="69"/>
  <c r="AA86" i="69"/>
  <c r="AR47" i="69"/>
  <c r="AL86" i="69"/>
  <c r="BA46" i="69"/>
  <c r="BG5" i="69"/>
  <c r="AB97" i="69"/>
  <c r="EQ23" i="69"/>
  <c r="AY86" i="69"/>
  <c r="AY57" i="69"/>
  <c r="BI82" i="69"/>
  <c r="AP43" i="69"/>
  <c r="AT64" i="69"/>
  <c r="AD50" i="69"/>
  <c r="EE88" i="69"/>
  <c r="AT64" i="70"/>
  <c r="BJ56" i="69"/>
  <c r="AT98" i="70"/>
  <c r="BH36" i="69"/>
  <c r="BG54" i="69"/>
  <c r="AK44" i="69"/>
  <c r="AS84" i="70"/>
  <c r="BK14" i="69"/>
  <c r="AC92" i="69"/>
  <c r="DM62" i="69"/>
  <c r="AY45" i="69"/>
  <c r="DN57" i="69"/>
  <c r="AL81" i="69"/>
  <c r="BJ96" i="69"/>
  <c r="BC27" i="69"/>
  <c r="BF104" i="69"/>
  <c r="AM68" i="69"/>
  <c r="AB93" i="69"/>
  <c r="EC75" i="69"/>
  <c r="ES33" i="69"/>
  <c r="AS44" i="69"/>
  <c r="AD25" i="69"/>
  <c r="AH61" i="69"/>
  <c r="DM16" i="69"/>
  <c r="Z89" i="69"/>
  <c r="AZ13" i="69"/>
  <c r="EF49" i="69"/>
  <c r="G29" i="85"/>
  <c r="AU18" i="70"/>
  <c r="BC31" i="69"/>
  <c r="E117" i="85"/>
  <c r="ED35" i="69"/>
  <c r="H91" i="85"/>
  <c r="AA73" i="69"/>
  <c r="BI7" i="69"/>
  <c r="BA23" i="69"/>
  <c r="BF23" i="69"/>
  <c r="BG58" i="69"/>
  <c r="DK36" i="69"/>
  <c r="H15" i="85"/>
  <c r="DN8" i="69"/>
  <c r="BB85" i="69"/>
  <c r="EQ44" i="69"/>
  <c r="EQ46" i="69"/>
  <c r="AE46" i="69"/>
  <c r="AS105" i="70"/>
  <c r="AV47" i="70"/>
  <c r="AR21" i="69"/>
  <c r="DM47" i="69"/>
  <c r="ET13" i="69"/>
  <c r="BC53" i="69"/>
  <c r="ET74" i="69"/>
  <c r="ES87" i="69"/>
  <c r="AE83" i="69"/>
  <c r="BJ34" i="69"/>
  <c r="EQ93" i="69"/>
  <c r="AX83" i="69"/>
  <c r="AR63" i="69"/>
  <c r="AU57" i="69"/>
  <c r="I94" i="85"/>
  <c r="AP50" i="69"/>
  <c r="AA81" i="69"/>
  <c r="E93" i="85"/>
  <c r="BI91" i="69"/>
  <c r="BA62" i="69"/>
  <c r="AD18" i="69"/>
  <c r="BJ84" i="69"/>
  <c r="AI52" i="69"/>
  <c r="AM62" i="69"/>
  <c r="DM88" i="69"/>
  <c r="DM86" i="69"/>
  <c r="BJ16" i="69"/>
  <c r="BG9" i="69"/>
  <c r="E30" i="85"/>
  <c r="F51" i="85"/>
  <c r="AC87" i="69"/>
  <c r="BB54" i="69"/>
  <c r="BI80" i="69"/>
  <c r="BH65" i="69"/>
  <c r="DN59" i="69"/>
  <c r="Z17" i="69"/>
  <c r="AL101" i="69"/>
  <c r="EG48" i="69"/>
  <c r="AK103" i="69"/>
  <c r="G83" i="85"/>
  <c r="EG6" i="69"/>
  <c r="G90" i="85"/>
  <c r="BI5" i="69"/>
  <c r="BG53" i="69"/>
  <c r="BI48" i="69"/>
  <c r="AS58" i="70"/>
  <c r="ES58" i="69"/>
  <c r="AI63" i="69"/>
  <c r="AZ59" i="69"/>
  <c r="ES55" i="69"/>
  <c r="AC28" i="69"/>
  <c r="AV6" i="70"/>
  <c r="EF26" i="69"/>
  <c r="AI56" i="69"/>
  <c r="AS35" i="70"/>
  <c r="DK35" i="69"/>
  <c r="AV104" i="70"/>
  <c r="AA90" i="69"/>
  <c r="EP67" i="69"/>
  <c r="AM64" i="69"/>
  <c r="AD99" i="69"/>
  <c r="AZ80" i="69"/>
  <c r="DM21" i="69"/>
  <c r="DN11" i="69"/>
  <c r="AZ30" i="69"/>
  <c r="EF32" i="69"/>
  <c r="ER93" i="69"/>
  <c r="AP8" i="69"/>
  <c r="AX21" i="69"/>
  <c r="AS30" i="70"/>
  <c r="EG17" i="69"/>
  <c r="AP71" i="69"/>
  <c r="ET42" i="69"/>
  <c r="ER53" i="69"/>
  <c r="ER97" i="69"/>
  <c r="BB100" i="69"/>
  <c r="Z59" i="69"/>
  <c r="AS6" i="70"/>
  <c r="DN39" i="69"/>
  <c r="AS32" i="69"/>
  <c r="BJ12" i="69"/>
  <c r="BF9" i="69"/>
  <c r="ED12" i="69"/>
  <c r="AT91" i="70"/>
  <c r="ED82" i="69"/>
  <c r="CR15" i="69"/>
  <c r="F62" i="85"/>
  <c r="Z83" i="69"/>
  <c r="BH63" i="69"/>
  <c r="DN38" i="69"/>
  <c r="BC99" i="69"/>
  <c r="AU71" i="69"/>
  <c r="AT22" i="69"/>
  <c r="DM102" i="69"/>
  <c r="ED76" i="69"/>
  <c r="ER46" i="69"/>
  <c r="BI97" i="69"/>
  <c r="EG67" i="69"/>
  <c r="AC64" i="69"/>
  <c r="F12" i="85"/>
  <c r="DO20" i="69"/>
  <c r="AU17" i="69"/>
  <c r="DK22" i="69"/>
  <c r="AA71" i="69"/>
  <c r="AA78" i="69"/>
  <c r="AL94" i="69"/>
  <c r="AT35" i="70"/>
  <c r="EP47" i="69"/>
  <c r="AA27" i="69"/>
  <c r="ES95" i="69"/>
  <c r="F56" i="85"/>
  <c r="DM43" i="69"/>
  <c r="AT70" i="69"/>
  <c r="AU64" i="70"/>
  <c r="BG44" i="69"/>
  <c r="BH97" i="69"/>
  <c r="AP22" i="69"/>
  <c r="AX64" i="69"/>
  <c r="AY92" i="69"/>
  <c r="H26" i="85"/>
  <c r="EG29" i="69"/>
  <c r="AK72" i="69"/>
  <c r="Z21" i="69"/>
  <c r="AI57" i="69"/>
  <c r="BH83" i="69"/>
  <c r="EC71" i="69"/>
  <c r="AS7" i="70"/>
  <c r="AT22" i="70"/>
  <c r="ET75" i="69"/>
  <c r="AV96" i="70"/>
  <c r="DK83" i="69"/>
  <c r="AM25" i="69"/>
  <c r="AZ91" i="69"/>
  <c r="AX35" i="69"/>
  <c r="AM24" i="69"/>
  <c r="DN88" i="69"/>
  <c r="AR54" i="70"/>
  <c r="ES37" i="69"/>
  <c r="AP51" i="69"/>
  <c r="EC47" i="69"/>
  <c r="AX39" i="69"/>
  <c r="G76" i="85"/>
  <c r="AS93" i="69"/>
  <c r="AQ82" i="69"/>
  <c r="AP29" i="69"/>
  <c r="CI8" i="83"/>
  <c r="BK100" i="69"/>
  <c r="AD91" i="69"/>
  <c r="AQ30" i="69"/>
  <c r="AI31" i="69"/>
  <c r="ES28" i="69"/>
  <c r="BC42" i="69"/>
  <c r="DL33" i="69"/>
  <c r="ER57" i="69"/>
  <c r="AR50" i="70"/>
  <c r="AI13" i="69"/>
  <c r="ET31" i="69"/>
  <c r="DL24" i="69"/>
  <c r="AP27" i="69"/>
  <c r="AL84" i="69"/>
  <c r="AU40" i="69"/>
  <c r="AQ70" i="69"/>
  <c r="AU31" i="69"/>
  <c r="AB70" i="69"/>
  <c r="AX69" i="69"/>
  <c r="ER5" i="69"/>
  <c r="BA83" i="69"/>
  <c r="Z24" i="69"/>
  <c r="AB15" i="69"/>
  <c r="AS79" i="69"/>
  <c r="DL8" i="69"/>
  <c r="EF23" i="69"/>
  <c r="AM44" i="69"/>
  <c r="I26" i="85"/>
  <c r="DO99" i="69"/>
  <c r="AH15" i="69"/>
  <c r="AR72" i="70"/>
  <c r="BC98" i="69"/>
  <c r="EG53" i="69"/>
  <c r="EQ64" i="69"/>
  <c r="E115" i="85"/>
  <c r="BJ9" i="69"/>
  <c r="DM101" i="69"/>
  <c r="I85" i="85"/>
  <c r="BH61" i="69"/>
  <c r="E54" i="85"/>
  <c r="BB64" i="69"/>
  <c r="AQ56" i="69"/>
  <c r="AY66" i="69"/>
  <c r="EE24" i="69"/>
  <c r="AZ29" i="69"/>
  <c r="ER10" i="69"/>
  <c r="EQ62" i="69"/>
  <c r="AU11" i="70"/>
  <c r="AH13" i="69"/>
  <c r="AB17" i="69"/>
  <c r="AU43" i="70"/>
  <c r="BK6" i="69"/>
  <c r="ER19" i="69"/>
  <c r="AC88" i="69"/>
  <c r="AT25" i="70"/>
  <c r="AT53" i="70"/>
  <c r="AT78" i="69"/>
  <c r="BF16" i="69"/>
  <c r="AZ61" i="69"/>
  <c r="DL76" i="69"/>
  <c r="DL77" i="69"/>
  <c r="AV10" i="70"/>
  <c r="AC14" i="69"/>
  <c r="AR43" i="69"/>
  <c r="AU9" i="69"/>
  <c r="DO52" i="69"/>
  <c r="DO100" i="69"/>
  <c r="AJ80" i="69"/>
  <c r="G45" i="85"/>
  <c r="AD60" i="69"/>
  <c r="BX40" i="76"/>
  <c r="CG39" i="76"/>
  <c r="CG37" i="76"/>
  <c r="BX35" i="76"/>
  <c r="EG104" i="69"/>
  <c r="DM82" i="69"/>
  <c r="AV16" i="70"/>
  <c r="AQ66" i="69"/>
  <c r="E121" i="85"/>
  <c r="BA65" i="69"/>
  <c r="DL100" i="69"/>
  <c r="AH76" i="69"/>
  <c r="DM67" i="69"/>
  <c r="AH9" i="69"/>
  <c r="AE74" i="69"/>
  <c r="E95" i="85"/>
  <c r="AQ39" i="69"/>
  <c r="AC96" i="69"/>
  <c r="Z99" i="69"/>
  <c r="AY7" i="69"/>
  <c r="BK23" i="69"/>
  <c r="EE40" i="69"/>
  <c r="BI15" i="69"/>
  <c r="AL7" i="69"/>
  <c r="ED33" i="69"/>
  <c r="EC70" i="69"/>
  <c r="AH19" i="69"/>
  <c r="ER21" i="69"/>
  <c r="AI71" i="69"/>
  <c r="AL20" i="69"/>
  <c r="EG55" i="69"/>
  <c r="E76" i="85"/>
  <c r="ES75" i="69"/>
  <c r="BH91" i="69"/>
  <c r="AL68" i="69"/>
  <c r="AA35" i="69"/>
  <c r="EF57" i="69"/>
  <c r="ES21" i="69"/>
  <c r="DL35" i="69"/>
  <c r="AK85" i="69"/>
  <c r="EC56" i="69"/>
  <c r="AP64" i="69"/>
  <c r="AT72" i="70"/>
  <c r="AH103" i="69"/>
  <c r="AK63" i="69"/>
  <c r="AC99" i="69"/>
  <c r="AK49" i="69"/>
  <c r="AB72" i="69"/>
  <c r="ER104" i="69"/>
  <c r="BF93" i="69"/>
  <c r="BJ28" i="69"/>
  <c r="BB15" i="69"/>
  <c r="AH31" i="69"/>
  <c r="ET28" i="69"/>
  <c r="BB99" i="69"/>
  <c r="DK61" i="69"/>
  <c r="E88" i="85"/>
  <c r="AM19" i="69"/>
  <c r="AV79" i="70"/>
  <c r="BK47" i="69"/>
  <c r="BH101" i="69"/>
  <c r="AT21" i="70"/>
  <c r="BA82" i="69"/>
  <c r="AZ89" i="69"/>
  <c r="BC94" i="69"/>
  <c r="DN85" i="69"/>
  <c r="DL51" i="69"/>
  <c r="EF52" i="69"/>
  <c r="AQ9" i="69"/>
  <c r="BA11" i="69"/>
  <c r="AS33" i="70"/>
  <c r="ER69" i="69"/>
  <c r="AI102" i="69"/>
  <c r="H93" i="85"/>
  <c r="AH52" i="69"/>
  <c r="DL96" i="69"/>
  <c r="DO32" i="69"/>
  <c r="AK18" i="69"/>
  <c r="EG10" i="69"/>
  <c r="AM10" i="69"/>
  <c r="ET25" i="69"/>
  <c r="EP82" i="69"/>
  <c r="ED73" i="69"/>
  <c r="ED48" i="69"/>
  <c r="AC41" i="69"/>
  <c r="G20" i="85"/>
  <c r="BJ86" i="69"/>
  <c r="AV81" i="70"/>
  <c r="AV77" i="70"/>
  <c r="DK5" i="69"/>
  <c r="AI12" i="69"/>
  <c r="AS92" i="69"/>
  <c r="AA79" i="69"/>
  <c r="BF34" i="69"/>
  <c r="AT20" i="70"/>
  <c r="AI97" i="69"/>
  <c r="BH25" i="69"/>
  <c r="AD102" i="69"/>
  <c r="AM98" i="69"/>
  <c r="AS22" i="69"/>
  <c r="AP7" i="69"/>
  <c r="BF67" i="69"/>
  <c r="AC56" i="69"/>
  <c r="ES44" i="69"/>
  <c r="AY74" i="69"/>
  <c r="AA20" i="69"/>
  <c r="BB48" i="69"/>
  <c r="ER86" i="69"/>
  <c r="EE66" i="69"/>
  <c r="AI86" i="69"/>
  <c r="ED80" i="69"/>
  <c r="AZ33" i="69"/>
  <c r="AJ5" i="69"/>
  <c r="DN26" i="69"/>
  <c r="BF7" i="69"/>
  <c r="Z35" i="69"/>
  <c r="DO41" i="69"/>
  <c r="DO58" i="69"/>
  <c r="AA25" i="69"/>
  <c r="AJ50" i="69"/>
  <c r="ER27" i="69"/>
  <c r="I30" i="85"/>
  <c r="DL86" i="69"/>
  <c r="EE41" i="69"/>
  <c r="AE57" i="69"/>
  <c r="ER99" i="69"/>
  <c r="BA85" i="69"/>
  <c r="EP60" i="69"/>
  <c r="AH81" i="69"/>
  <c r="DK42" i="69"/>
  <c r="AV32" i="70"/>
  <c r="EP86" i="69"/>
  <c r="EE44" i="69"/>
  <c r="DK38" i="69"/>
  <c r="AD5" i="69"/>
  <c r="AS70" i="69"/>
  <c r="BF55" i="69"/>
  <c r="AI30" i="69"/>
  <c r="AD55" i="69"/>
  <c r="BG103" i="69"/>
  <c r="AP21" i="69"/>
  <c r="AY24" i="69"/>
  <c r="DN23" i="69"/>
  <c r="BJ19" i="69"/>
  <c r="EP75" i="69"/>
  <c r="EQ38" i="69"/>
  <c r="BI100" i="69"/>
  <c r="AY89" i="69"/>
  <c r="BH60" i="69"/>
  <c r="I58" i="85"/>
  <c r="BG14" i="69"/>
  <c r="AJ92" i="69"/>
  <c r="EQ82" i="69"/>
  <c r="DN40" i="69"/>
  <c r="DO27" i="69"/>
  <c r="AP100" i="69"/>
  <c r="EG50" i="69"/>
  <c r="AQ94" i="69"/>
  <c r="AT74" i="70"/>
  <c r="EQ68" i="69"/>
  <c r="DL72" i="69"/>
  <c r="AE11" i="69"/>
  <c r="DO45" i="69"/>
  <c r="AD59" i="69"/>
  <c r="ED8" i="69"/>
  <c r="DM51" i="69"/>
  <c r="AX40" i="69"/>
  <c r="AB81" i="69"/>
  <c r="DL95" i="69"/>
  <c r="AY71" i="69"/>
  <c r="BI68" i="69"/>
  <c r="AR70" i="69"/>
  <c r="AC103" i="69"/>
  <c r="AR5" i="69"/>
  <c r="AV33" i="70"/>
  <c r="AR24" i="69"/>
  <c r="EQ91" i="69"/>
  <c r="ES32" i="69"/>
  <c r="BJ23" i="69"/>
  <c r="EP88" i="69"/>
  <c r="DO44" i="69"/>
  <c r="F47" i="85"/>
  <c r="BG7" i="83"/>
  <c r="BC71" i="69"/>
  <c r="BH24" i="69"/>
  <c r="ET21" i="69"/>
  <c r="BB71" i="69"/>
  <c r="DL38" i="69"/>
  <c r="AE72" i="69"/>
  <c r="EP65" i="69"/>
  <c r="DK7" i="69"/>
  <c r="BH31" i="69"/>
  <c r="AL100" i="69"/>
  <c r="AE34" i="69"/>
  <c r="AT60" i="69"/>
  <c r="Z85" i="69"/>
  <c r="Z56" i="69"/>
  <c r="AS67" i="70"/>
  <c r="BJ42" i="69"/>
  <c r="AS81" i="70"/>
  <c r="AX57" i="69"/>
  <c r="AI99" i="69"/>
  <c r="AS23" i="70"/>
  <c r="EE47" i="69"/>
  <c r="Z63" i="69"/>
  <c r="G86" i="85"/>
  <c r="I21" i="85"/>
  <c r="EF93" i="69"/>
  <c r="EG87" i="69"/>
  <c r="BG86" i="69"/>
  <c r="Z96" i="69"/>
  <c r="BK66" i="69"/>
  <c r="BI28" i="69"/>
  <c r="Z39" i="69"/>
  <c r="BC100" i="69"/>
  <c r="AQ27" i="69"/>
  <c r="EE49" i="69"/>
  <c r="AQ100" i="69"/>
  <c r="AX23" i="69"/>
  <c r="AH96" i="69"/>
  <c r="AM28" i="69"/>
  <c r="AU91" i="69"/>
  <c r="ES15" i="69"/>
  <c r="EG85" i="69"/>
  <c r="AJ97" i="69"/>
  <c r="BG81" i="69"/>
  <c r="BG28" i="69"/>
  <c r="AR57" i="70"/>
  <c r="G77" i="85"/>
  <c r="BB41" i="69"/>
  <c r="AK68" i="69"/>
  <c r="EG59" i="69"/>
  <c r="AZ98" i="69"/>
  <c r="AH7" i="69"/>
  <c r="BJ49" i="69"/>
  <c r="AB90" i="69"/>
  <c r="AI47" i="69"/>
  <c r="BF20" i="69"/>
  <c r="BJ26" i="69"/>
  <c r="BF26" i="69"/>
  <c r="AP5" i="69"/>
  <c r="EQ73" i="69"/>
  <c r="BK74" i="69"/>
  <c r="AB28" i="69"/>
  <c r="DN91" i="69"/>
  <c r="BB94" i="69"/>
  <c r="BG42" i="69"/>
  <c r="AR67" i="70"/>
  <c r="DO39" i="69"/>
  <c r="F63" i="85"/>
  <c r="AV29" i="70"/>
  <c r="AL46" i="69"/>
  <c r="BC38" i="69"/>
  <c r="DO64" i="69"/>
  <c r="EG94" i="69"/>
  <c r="AE50" i="69"/>
  <c r="Z102" i="69"/>
  <c r="AJ62" i="69"/>
  <c r="AU8" i="69"/>
  <c r="BH82" i="69"/>
  <c r="EQ49" i="69"/>
  <c r="AX7" i="69"/>
  <c r="E125" i="85"/>
  <c r="ED19" i="69"/>
  <c r="EF54" i="69"/>
  <c r="BC51" i="69"/>
  <c r="EC46" i="69"/>
  <c r="EC82" i="69"/>
  <c r="AR99" i="70"/>
  <c r="AK41" i="69"/>
  <c r="AE99" i="69"/>
  <c r="EP87" i="69"/>
  <c r="DN49" i="69"/>
  <c r="AB32" i="69"/>
  <c r="EQ90" i="69"/>
  <c r="AC32" i="69"/>
  <c r="DL67" i="69"/>
  <c r="I29" i="85"/>
  <c r="AT62" i="70"/>
  <c r="AY99" i="69"/>
  <c r="AA104" i="69"/>
  <c r="AZ52" i="69"/>
  <c r="AE27" i="69"/>
  <c r="EG103" i="69"/>
  <c r="BA104" i="69"/>
  <c r="AM46" i="69"/>
  <c r="DK48" i="69"/>
  <c r="AQ57" i="69"/>
  <c r="AS53" i="69"/>
  <c r="AT77" i="69"/>
  <c r="AP54" i="69"/>
  <c r="AL17" i="69"/>
  <c r="AE68" i="69"/>
  <c r="ES22" i="69"/>
  <c r="AR105" i="70"/>
  <c r="AR15" i="70"/>
  <c r="I10" i="85"/>
  <c r="AB42" i="69"/>
  <c r="AE5" i="69"/>
  <c r="AZ18" i="69"/>
  <c r="AI15" i="69"/>
  <c r="AG7" i="83"/>
  <c r="EG5" i="69"/>
  <c r="DL37" i="69"/>
  <c r="AH95" i="69"/>
  <c r="AM96" i="69"/>
  <c r="EG15" i="69"/>
  <c r="AS56" i="69"/>
  <c r="AZ74" i="69"/>
  <c r="ES72" i="69"/>
  <c r="AA75" i="69"/>
  <c r="DO104" i="69"/>
  <c r="BA60" i="69"/>
  <c r="DM39" i="69"/>
  <c r="AE87" i="69"/>
  <c r="EF36" i="69"/>
  <c r="AY68" i="69"/>
  <c r="AI44" i="69"/>
  <c r="F91" i="85"/>
  <c r="ES74" i="69"/>
  <c r="BB96" i="69"/>
  <c r="ER60" i="69"/>
  <c r="DK73" i="69"/>
  <c r="I59" i="85"/>
  <c r="AY104" i="69"/>
  <c r="BC33" i="69"/>
  <c r="DK100" i="69"/>
  <c r="I11" i="85"/>
  <c r="AX24" i="69"/>
  <c r="ET65" i="69"/>
  <c r="AP14" i="69"/>
  <c r="AU92" i="69"/>
  <c r="AQ86" i="69"/>
  <c r="H47" i="85"/>
  <c r="BJ100" i="69"/>
  <c r="AD61" i="69"/>
  <c r="DM92" i="69"/>
  <c r="BJ25" i="69"/>
  <c r="AZ51" i="69"/>
  <c r="AX67" i="69"/>
  <c r="EE55" i="69"/>
  <c r="EF31" i="69"/>
  <c r="AR97" i="70"/>
  <c r="H76" i="85"/>
  <c r="AK96" i="69"/>
  <c r="DK53" i="69"/>
  <c r="AL30" i="69"/>
  <c r="ED58" i="69"/>
  <c r="AZ97" i="69"/>
  <c r="DL66" i="69"/>
  <c r="AC17" i="69"/>
  <c r="AV17" i="70"/>
  <c r="AT58" i="70"/>
  <c r="DN81" i="69"/>
  <c r="AV20" i="70"/>
  <c r="AS19" i="70"/>
  <c r="AE80" i="69"/>
  <c r="AE53" i="69"/>
  <c r="AS103" i="70"/>
  <c r="EQ52" i="69"/>
  <c r="AP35" i="69"/>
  <c r="BK99" i="69"/>
  <c r="BG52" i="69"/>
  <c r="I77" i="85"/>
  <c r="AI17" i="69"/>
  <c r="EQ86" i="69"/>
  <c r="ET10" i="69"/>
  <c r="AB73" i="69"/>
  <c r="DL83" i="69"/>
  <c r="EP102" i="69"/>
  <c r="AP34" i="69"/>
  <c r="BC66" i="69"/>
  <c r="EC32" i="69"/>
  <c r="AQ54" i="69"/>
  <c r="BI46" i="69"/>
  <c r="DO33" i="69"/>
  <c r="DK101" i="69"/>
  <c r="AU90" i="70"/>
  <c r="G30" i="85"/>
  <c r="BK73" i="69"/>
  <c r="EC72" i="69"/>
  <c r="DN35" i="69"/>
  <c r="F26" i="85"/>
  <c r="AU75" i="70"/>
  <c r="AT34" i="70"/>
  <c r="AE58" i="69"/>
  <c r="DO83" i="69"/>
  <c r="AS30" i="69"/>
  <c r="DN33" i="69"/>
  <c r="ET104" i="69"/>
  <c r="H49" i="85"/>
  <c r="AZ47" i="69"/>
  <c r="AT26" i="69"/>
  <c r="AU68" i="69"/>
  <c r="AB25" i="69"/>
  <c r="AH90" i="69"/>
  <c r="AS17" i="70"/>
  <c r="BI44" i="69"/>
  <c r="AQ33" i="69"/>
  <c r="AQ14" i="69"/>
  <c r="AC80" i="69"/>
  <c r="AA32" i="69"/>
  <c r="ET77" i="69"/>
  <c r="AZ55" i="69"/>
  <c r="AB31" i="69"/>
  <c r="AY28" i="69"/>
  <c r="AV86" i="70"/>
  <c r="AR62" i="69"/>
  <c r="E77" i="85"/>
  <c r="F11" i="85"/>
  <c r="AT30" i="70"/>
  <c r="ET36" i="69"/>
  <c r="AR33" i="70"/>
  <c r="BH87" i="69"/>
  <c r="ER40" i="69"/>
  <c r="ED62" i="69"/>
  <c r="BH43" i="69"/>
  <c r="AR95" i="70"/>
  <c r="AV90" i="70"/>
  <c r="AZ63" i="69"/>
  <c r="EP9" i="69"/>
  <c r="EP41" i="69"/>
  <c r="F81" i="85"/>
  <c r="AS53" i="70"/>
  <c r="DL36" i="69"/>
  <c r="EQ101" i="69"/>
  <c r="E113" i="85"/>
  <c r="CR59" i="69"/>
  <c r="AU99" i="69"/>
  <c r="AT55" i="69"/>
  <c r="AU25" i="70"/>
  <c r="AR85" i="69"/>
  <c r="BH15" i="69"/>
  <c r="EP51" i="69"/>
  <c r="AZ86" i="69"/>
  <c r="ET94" i="69"/>
  <c r="F21" i="85"/>
  <c r="AB96" i="69"/>
  <c r="AT86" i="70"/>
  <c r="H24" i="85"/>
  <c r="AR52" i="69"/>
  <c r="BC73" i="69"/>
  <c r="DL6" i="69"/>
  <c r="CR56" i="69"/>
  <c r="EF65" i="69"/>
  <c r="AZ85" i="69"/>
  <c r="AT16" i="70"/>
  <c r="AX41" i="69"/>
  <c r="AR34" i="69"/>
  <c r="EQ95" i="69"/>
  <c r="AZ60" i="69"/>
  <c r="ES73" i="69"/>
  <c r="EC14" i="69"/>
  <c r="AQ95" i="69"/>
  <c r="AL85" i="69"/>
  <c r="BF62" i="69"/>
  <c r="EC41" i="69"/>
  <c r="AA21" i="69"/>
  <c r="EF73" i="69"/>
  <c r="AR14" i="69"/>
  <c r="ET101" i="69"/>
  <c r="EE103" i="69"/>
  <c r="BA88" i="69"/>
  <c r="BG71" i="69"/>
  <c r="BG29" i="69"/>
  <c r="ER81" i="69"/>
  <c r="BA20" i="69"/>
  <c r="AX18" i="69"/>
  <c r="EE33" i="69"/>
  <c r="AL8" i="69"/>
  <c r="AM27" i="69"/>
  <c r="AY37" i="69"/>
  <c r="BB79" i="69"/>
  <c r="AH98" i="69"/>
  <c r="BK8" i="69"/>
  <c r="AT10" i="69"/>
  <c r="BF38" i="69"/>
  <c r="EC15" i="69"/>
  <c r="AH53" i="69"/>
  <c r="EE78" i="69"/>
  <c r="AE104" i="69"/>
  <c r="BX39" i="76"/>
  <c r="CP38" i="76"/>
  <c r="CP37" i="76"/>
  <c r="AY46" i="69"/>
  <c r="AR84" i="69"/>
  <c r="BB23" i="69"/>
  <c r="F23" i="85"/>
  <c r="AA63" i="69"/>
  <c r="AH35" i="69"/>
  <c r="AR50" i="69"/>
  <c r="BC80" i="69"/>
  <c r="AU100" i="70"/>
  <c r="AY96" i="69"/>
  <c r="AK83" i="69"/>
  <c r="AT87" i="70"/>
  <c r="AY62" i="69"/>
  <c r="ES20" i="69"/>
  <c r="F80" i="85"/>
  <c r="BF65" i="69"/>
  <c r="AJ60" i="69"/>
  <c r="AB41" i="69"/>
  <c r="AS78" i="69"/>
  <c r="AQ76" i="69"/>
  <c r="ED79" i="69"/>
  <c r="ET35" i="69"/>
  <c r="AU64" i="69"/>
  <c r="I27" i="85"/>
  <c r="EC83" i="69"/>
  <c r="AP80" i="69"/>
  <c r="AU96" i="69"/>
  <c r="BC69" i="69"/>
  <c r="AX47" i="69"/>
  <c r="AM8" i="69"/>
  <c r="BB18" i="69"/>
  <c r="ES11" i="69"/>
  <c r="AI62" i="69"/>
  <c r="F59" i="85"/>
  <c r="AC38" i="69"/>
  <c r="ED68" i="69"/>
  <c r="BG62" i="69"/>
  <c r="DN64" i="69"/>
  <c r="DO9" i="69"/>
  <c r="AL53" i="69"/>
  <c r="AE92" i="69"/>
  <c r="AK16" i="69"/>
  <c r="DK34" i="69"/>
  <c r="EF40" i="69"/>
  <c r="AJ101" i="69"/>
  <c r="BK93" i="69"/>
  <c r="DL5" i="69"/>
  <c r="AL69" i="69"/>
  <c r="EG70" i="69"/>
  <c r="EG11" i="69"/>
  <c r="AS68" i="69"/>
  <c r="AB38" i="69"/>
  <c r="AQ74" i="69"/>
  <c r="AE62" i="69"/>
  <c r="DM78" i="69"/>
  <c r="ER51" i="69"/>
  <c r="AD90" i="69"/>
  <c r="AU58" i="69"/>
  <c r="ED61" i="69"/>
  <c r="AY63" i="69"/>
  <c r="AK29" i="69"/>
  <c r="BC20" i="69"/>
  <c r="Z61" i="69"/>
  <c r="AE41" i="69"/>
  <c r="BG10" i="69"/>
  <c r="AC20" i="69"/>
  <c r="AI85" i="69"/>
  <c r="BK26" i="69"/>
  <c r="ET15" i="69"/>
  <c r="Z45" i="69"/>
  <c r="BG15" i="69"/>
  <c r="BA61" i="69"/>
  <c r="BH79" i="69"/>
  <c r="EQ6" i="69"/>
  <c r="EC96" i="69"/>
  <c r="ET16" i="69"/>
  <c r="DM79" i="69"/>
  <c r="AH28" i="69"/>
  <c r="BC59" i="69"/>
  <c r="EC22" i="69"/>
  <c r="ED46" i="69"/>
  <c r="G28" i="85"/>
  <c r="BB31" i="69"/>
  <c r="AD52" i="69"/>
  <c r="AJ47" i="69"/>
  <c r="AE32" i="69"/>
  <c r="G22" i="85"/>
  <c r="AS24" i="69"/>
  <c r="AC104" i="69"/>
  <c r="EC13" i="69"/>
  <c r="EG33" i="69"/>
  <c r="P7" i="83"/>
  <c r="DO43" i="69"/>
  <c r="DL20" i="69"/>
  <c r="AQ77" i="69"/>
  <c r="Z71" i="69"/>
  <c r="AI68" i="69"/>
  <c r="EP93" i="69"/>
  <c r="AP76" i="69"/>
  <c r="AE97" i="69"/>
  <c r="F83" i="85"/>
  <c r="H18" i="85"/>
  <c r="H90" i="85"/>
  <c r="AI42" i="69"/>
  <c r="DM25" i="69"/>
  <c r="AT8" i="70"/>
  <c r="G26" i="85"/>
  <c r="DM60" i="69"/>
  <c r="AS95" i="70"/>
  <c r="F49" i="85"/>
  <c r="AS87" i="69"/>
  <c r="BH12" i="69"/>
  <c r="BK55" i="69"/>
  <c r="BC83" i="69"/>
  <c r="AL61" i="69"/>
  <c r="AA6" i="69"/>
  <c r="AD73" i="69"/>
  <c r="H82" i="85"/>
  <c r="DK80" i="69"/>
  <c r="AX48" i="69"/>
  <c r="EG14" i="69"/>
  <c r="EF20" i="69"/>
  <c r="AZ38" i="69"/>
  <c r="AS71" i="70"/>
  <c r="DL47" i="69"/>
  <c r="AM102" i="69"/>
  <c r="AI66" i="69"/>
  <c r="ED90" i="69"/>
  <c r="BI30" i="69"/>
  <c r="AB27" i="69"/>
  <c r="DN5" i="69"/>
  <c r="DL41" i="69"/>
  <c r="AS18" i="69"/>
  <c r="BK78" i="69"/>
  <c r="AJ29" i="69"/>
  <c r="BH47" i="69"/>
  <c r="BJ62" i="69"/>
  <c r="AJ31" i="69"/>
  <c r="BG60" i="69"/>
  <c r="BK42" i="69"/>
  <c r="AR92" i="69"/>
  <c r="AL70" i="69"/>
  <c r="AC23" i="69"/>
  <c r="AM43" i="69"/>
  <c r="DN17" i="69"/>
  <c r="AM61" i="69"/>
  <c r="AH83" i="69"/>
  <c r="EC57" i="69"/>
  <c r="H10" i="85"/>
  <c r="AI11" i="69"/>
  <c r="EP42" i="69"/>
  <c r="AZ22" i="69"/>
  <c r="BF8" i="69"/>
  <c r="AC8" i="69"/>
  <c r="AP90" i="69"/>
  <c r="BA76" i="69"/>
  <c r="BB19" i="69"/>
  <c r="AQ104" i="69"/>
  <c r="AH73" i="69"/>
  <c r="DL39" i="69"/>
  <c r="AM31" i="69"/>
  <c r="AA70" i="69"/>
  <c r="ES54" i="69"/>
  <c r="EE27" i="69"/>
  <c r="DL15" i="69"/>
  <c r="AY21" i="69"/>
  <c r="DO77" i="69"/>
  <c r="AR26" i="69"/>
  <c r="EF64" i="69"/>
  <c r="ER90" i="69"/>
  <c r="AX74" i="69"/>
  <c r="ED26" i="69"/>
  <c r="EQ35" i="69"/>
  <c r="DN96" i="69"/>
  <c r="AT54" i="70"/>
  <c r="AE51" i="69"/>
  <c r="AX97" i="69"/>
  <c r="AR48" i="70"/>
  <c r="EG49" i="69"/>
  <c r="BA42" i="69"/>
  <c r="EF38" i="69"/>
  <c r="E22" i="85"/>
  <c r="Z100" i="69"/>
  <c r="AD77" i="69"/>
  <c r="AY88" i="69"/>
  <c r="AM17" i="69"/>
  <c r="I48" i="85"/>
  <c r="AS90" i="70"/>
  <c r="DK30" i="69"/>
  <c r="AH21" i="69"/>
  <c r="EF58" i="69"/>
  <c r="BI102" i="69"/>
  <c r="BC17" i="69"/>
  <c r="AU70" i="69"/>
  <c r="DO66" i="69"/>
  <c r="DO11" i="69"/>
  <c r="AD83" i="69"/>
  <c r="E46" i="85"/>
  <c r="AB24" i="69"/>
  <c r="AA33" i="69"/>
  <c r="AV72" i="70"/>
  <c r="AM36" i="69"/>
  <c r="ED23" i="69"/>
  <c r="AU7" i="69"/>
  <c r="EQ11" i="69"/>
  <c r="AH10" i="69"/>
  <c r="F53" i="85"/>
  <c r="ET84" i="69"/>
  <c r="BA33" i="69"/>
  <c r="ED88" i="69"/>
  <c r="EE23" i="69"/>
  <c r="E79" i="85"/>
  <c r="BG8" i="69"/>
  <c r="EG9" i="69"/>
  <c r="AR58" i="69"/>
  <c r="EF29" i="69"/>
  <c r="ES66" i="69"/>
  <c r="AV78" i="70"/>
  <c r="AB78" i="69"/>
  <c r="BJ17" i="69"/>
  <c r="EF96" i="69"/>
  <c r="EE36" i="69"/>
  <c r="AQ7" i="69"/>
  <c r="AR76" i="69"/>
  <c r="DN13" i="69"/>
  <c r="EG30" i="69"/>
  <c r="BB58" i="69"/>
  <c r="AH56" i="69"/>
  <c r="ER74" i="69"/>
  <c r="DO35" i="69"/>
  <c r="EC6" i="69"/>
  <c r="AY8" i="69"/>
  <c r="AC60" i="69"/>
  <c r="AJ100" i="69"/>
  <c r="EC88" i="69"/>
  <c r="BG76" i="69"/>
  <c r="AB12" i="69"/>
  <c r="AY60" i="69"/>
  <c r="EG78" i="69"/>
  <c r="E61" i="85"/>
  <c r="EC101" i="69"/>
  <c r="AR93" i="70"/>
  <c r="DL10" i="69"/>
  <c r="AA23" i="69"/>
  <c r="AC24" i="69"/>
  <c r="BJ71" i="69"/>
  <c r="AR24" i="70"/>
  <c r="EE8" i="69"/>
  <c r="ER50" i="69"/>
  <c r="BI60" i="69"/>
  <c r="Z5" i="69"/>
  <c r="AD81" i="69"/>
  <c r="AI87" i="69"/>
  <c r="AI60" i="69"/>
  <c r="AK5" i="69"/>
  <c r="AR18" i="70"/>
  <c r="AD9" i="69"/>
  <c r="AU81" i="69"/>
  <c r="EF15" i="69"/>
  <c r="ES13" i="69"/>
  <c r="AI58" i="69"/>
  <c r="DM71" i="69"/>
  <c r="AQ51" i="69"/>
  <c r="BG31" i="69"/>
  <c r="AD84" i="69"/>
  <c r="ES61" i="69"/>
  <c r="AI94" i="69"/>
  <c r="AS40" i="70"/>
  <c r="DK60" i="69"/>
  <c r="BH39" i="69"/>
  <c r="BC35" i="69"/>
  <c r="AB39" i="69"/>
  <c r="BK79" i="69"/>
  <c r="I87" i="85"/>
  <c r="H62" i="85"/>
  <c r="H60" i="85"/>
  <c r="AX15" i="69"/>
  <c r="BH90" i="69"/>
  <c r="AR44" i="69"/>
  <c r="EC5" i="69"/>
  <c r="AQ5" i="69"/>
  <c r="BH92" i="69"/>
  <c r="DK14" i="69"/>
  <c r="EE50" i="69"/>
  <c r="DL58" i="69"/>
  <c r="DM53" i="69"/>
  <c r="AD20" i="69"/>
  <c r="AC72" i="69"/>
  <c r="AU84" i="70"/>
  <c r="AU69" i="70"/>
  <c r="AR96" i="69"/>
  <c r="AQ8" i="69"/>
  <c r="BG67" i="69"/>
  <c r="ES57" i="69"/>
  <c r="BJ6" i="69"/>
  <c r="AA74" i="69"/>
  <c r="AJ83" i="69"/>
  <c r="Z46" i="69"/>
  <c r="BB36" i="69"/>
  <c r="EQ48" i="69"/>
  <c r="DK97" i="69"/>
  <c r="BC9" i="69"/>
  <c r="AX8" i="69"/>
  <c r="ER29" i="69"/>
  <c r="AR88" i="69"/>
  <c r="AR9" i="70"/>
  <c r="AU34" i="70"/>
  <c r="EG23" i="69"/>
  <c r="ED15" i="69"/>
  <c r="AJ16" i="69"/>
  <c r="BG78" i="69"/>
  <c r="AT35" i="69"/>
  <c r="F54" i="85"/>
  <c r="BA5" i="69"/>
  <c r="BH46" i="69"/>
  <c r="AZ19" i="69"/>
  <c r="EC76" i="69"/>
  <c r="DK78" i="69"/>
  <c r="DN77" i="69"/>
  <c r="AJ35" i="69"/>
  <c r="E10" i="85"/>
  <c r="ER22" i="69"/>
  <c r="EG77" i="69"/>
  <c r="BH73" i="69"/>
  <c r="DO50" i="69"/>
  <c r="AP11" i="69"/>
  <c r="AR49" i="70"/>
  <c r="AP89" i="69"/>
  <c r="AB100" i="69"/>
  <c r="AH89" i="69"/>
  <c r="AU93" i="69"/>
  <c r="BC68" i="69"/>
  <c r="BB5" i="69"/>
  <c r="DO46" i="69"/>
  <c r="AM33" i="69"/>
  <c r="AB65" i="69"/>
  <c r="AY82" i="69"/>
  <c r="AE63" i="69"/>
  <c r="E25" i="85"/>
  <c r="E87" i="85"/>
  <c r="BI90" i="69"/>
  <c r="AP32" i="69"/>
  <c r="AJ23" i="69"/>
  <c r="AY98" i="69"/>
  <c r="AS42" i="69"/>
  <c r="AV65" i="70"/>
  <c r="AQ96" i="69"/>
  <c r="AU49" i="70"/>
  <c r="BH32" i="69"/>
  <c r="BG83" i="69"/>
  <c r="AU50" i="69"/>
  <c r="AE55" i="69"/>
  <c r="H29" i="85"/>
  <c r="AQ47" i="69"/>
  <c r="AR87" i="70"/>
  <c r="AT69" i="70"/>
  <c r="AR28" i="70"/>
  <c r="ER36" i="69"/>
  <c r="AR88" i="70"/>
  <c r="EF61" i="69"/>
  <c r="ED51" i="69"/>
  <c r="AU83" i="70"/>
  <c r="EG80" i="69"/>
  <c r="AA82" i="69"/>
  <c r="EC68" i="69"/>
  <c r="AJ70" i="69"/>
  <c r="H53" i="85"/>
  <c r="AU85" i="70"/>
  <c r="AC30" i="69"/>
  <c r="AC58" i="69"/>
  <c r="ER92" i="69"/>
  <c r="DK72" i="69"/>
  <c r="ET80" i="69"/>
  <c r="DN54" i="69"/>
  <c r="BJ72" i="69"/>
  <c r="AI54" i="69"/>
  <c r="AU79" i="70"/>
  <c r="AR47" i="70"/>
  <c r="AZ17" i="69"/>
  <c r="AP61" i="69"/>
  <c r="DN86" i="69"/>
  <c r="AD93" i="69"/>
  <c r="DK12" i="69"/>
  <c r="AD85" i="69"/>
  <c r="AY67" i="69"/>
  <c r="AZ73" i="69"/>
  <c r="DK56" i="69"/>
  <c r="AJ95" i="69"/>
  <c r="AK19" i="69"/>
  <c r="AD24" i="69"/>
  <c r="EE82" i="69"/>
  <c r="EC92" i="69"/>
  <c r="ET95" i="69"/>
  <c r="AR59" i="70"/>
  <c r="AU76" i="70"/>
  <c r="AC43" i="69"/>
  <c r="BI55" i="69"/>
  <c r="H56" i="85"/>
  <c r="E18" i="85"/>
  <c r="AV43" i="70"/>
  <c r="AX32" i="69"/>
  <c r="BK89" i="69"/>
  <c r="Z70" i="69"/>
  <c r="AX72" i="69"/>
  <c r="ER49" i="69"/>
  <c r="BC13" i="69"/>
  <c r="BK7" i="69"/>
  <c r="AC34" i="69"/>
  <c r="AB19" i="69"/>
  <c r="ED65" i="69"/>
  <c r="AM55" i="69"/>
  <c r="BG77" i="69"/>
  <c r="AR75" i="70"/>
  <c r="AH87" i="69"/>
  <c r="AM42" i="69"/>
  <c r="AS28" i="69"/>
  <c r="AI83" i="69"/>
  <c r="DK66" i="69"/>
  <c r="AM84" i="69"/>
  <c r="CG7" i="83"/>
  <c r="AQ45" i="69"/>
  <c r="F19" i="85"/>
  <c r="EC17" i="69"/>
  <c r="AZ68" i="69"/>
  <c r="DL29" i="69"/>
  <c r="EE17" i="69"/>
  <c r="BI29" i="69"/>
  <c r="AS73" i="70"/>
  <c r="AB49" i="69"/>
  <c r="BF19" i="69"/>
  <c r="EP80" i="69"/>
  <c r="BI19" i="69"/>
  <c r="EF69" i="69"/>
  <c r="ET85" i="69"/>
  <c r="AZ41" i="69"/>
  <c r="DK94" i="69"/>
  <c r="AA18" i="69"/>
  <c r="AT30" i="69"/>
  <c r="ES91" i="69"/>
  <c r="AM92" i="69"/>
  <c r="AU82" i="69"/>
  <c r="AX70" i="69"/>
  <c r="EE102" i="69"/>
  <c r="AT8" i="69"/>
  <c r="EQ14" i="69"/>
  <c r="EG97" i="69"/>
  <c r="AH41" i="69"/>
  <c r="AZ69" i="69"/>
  <c r="AR69" i="69"/>
  <c r="AQ61" i="69"/>
  <c r="AA16" i="69"/>
  <c r="AQ92" i="69"/>
  <c r="DK91" i="69"/>
  <c r="AV100" i="70"/>
  <c r="AT33" i="70"/>
  <c r="AU57" i="70"/>
  <c r="AR31" i="70"/>
  <c r="EF51" i="69"/>
  <c r="AP52" i="69"/>
  <c r="AH38" i="69"/>
  <c r="G15" i="85"/>
  <c r="DO75" i="69"/>
  <c r="AS96" i="69"/>
  <c r="AZ14" i="69"/>
  <c r="E51" i="85"/>
  <c r="E122" i="85"/>
  <c r="ET22" i="69"/>
  <c r="AM52" i="69"/>
  <c r="BJ20" i="69"/>
  <c r="BF58" i="69"/>
  <c r="AU95" i="70"/>
  <c r="BJ50" i="69"/>
  <c r="BK19" i="69"/>
  <c r="G85" i="85"/>
  <c r="AD71" i="69"/>
  <c r="AE86" i="69"/>
  <c r="BX38" i="76"/>
  <c r="CP39" i="76"/>
  <c r="CP35" i="76"/>
  <c r="AR82" i="70"/>
  <c r="AE17" i="69"/>
  <c r="BC89" i="69"/>
  <c r="BG94" i="69"/>
  <c r="AX86" i="69"/>
  <c r="BK86" i="69"/>
  <c r="AL65" i="69"/>
  <c r="BJ78" i="69"/>
  <c r="BH34" i="69"/>
  <c r="BK70" i="69"/>
  <c r="ES102" i="69"/>
  <c r="BF6" i="69"/>
  <c r="AR95" i="69"/>
  <c r="AI64" i="69"/>
  <c r="AX49" i="69"/>
  <c r="BB66" i="69"/>
  <c r="AT9" i="69"/>
  <c r="EQ87" i="69"/>
  <c r="BI18" i="69"/>
  <c r="DN10" i="69"/>
  <c r="BH7" i="83"/>
  <c r="ED43" i="69"/>
  <c r="AP92" i="69"/>
  <c r="AX6" i="69"/>
  <c r="DN70" i="69"/>
  <c r="EQ99" i="69"/>
  <c r="H48" i="85"/>
  <c r="AQ71" i="69"/>
  <c r="F10" i="85"/>
  <c r="AK26" i="69"/>
  <c r="BI75" i="69"/>
  <c r="DN25" i="69"/>
  <c r="AL95" i="69"/>
  <c r="AI104" i="69"/>
  <c r="DO63" i="69"/>
  <c r="H55" i="85"/>
  <c r="AP67" i="69"/>
  <c r="BC48" i="69"/>
  <c r="EF99" i="69"/>
  <c r="BI51" i="69"/>
  <c r="Z93" i="69"/>
  <c r="AC49" i="69"/>
  <c r="BH66" i="69"/>
  <c r="BK12" i="69"/>
  <c r="ES81" i="69"/>
  <c r="BI49" i="69"/>
  <c r="ET78" i="69"/>
  <c r="EG16" i="69"/>
  <c r="AS5" i="69"/>
  <c r="BJ70" i="69"/>
  <c r="G43" i="85"/>
  <c r="BK56" i="69"/>
  <c r="G93" i="85"/>
  <c r="G25" i="85"/>
  <c r="AE22" i="69"/>
  <c r="DK74" i="69"/>
  <c r="AM34" i="69"/>
  <c r="ER14" i="69"/>
  <c r="AQ59" i="69"/>
  <c r="H20" i="85"/>
  <c r="BG90" i="69"/>
  <c r="AT74" i="69"/>
  <c r="AT86" i="69"/>
  <c r="AV44" i="70"/>
  <c r="BI45" i="69"/>
  <c r="AU45" i="69"/>
  <c r="EE92" i="69"/>
  <c r="EE26" i="69"/>
  <c r="DM104" i="69"/>
  <c r="E12" i="85"/>
  <c r="ES60" i="69"/>
  <c r="AE49" i="69"/>
  <c r="ET86" i="69"/>
  <c r="AP62" i="69"/>
  <c r="EC25" i="69"/>
  <c r="Z86" i="69"/>
  <c r="DO6" i="69"/>
  <c r="AD74" i="69"/>
  <c r="AJ98" i="69"/>
  <c r="AE36" i="69"/>
  <c r="H92" i="85"/>
  <c r="AY34" i="69"/>
  <c r="AP33" i="69"/>
  <c r="E57" i="85"/>
  <c r="AI82" i="69"/>
  <c r="AY48" i="69"/>
  <c r="AI61" i="69"/>
  <c r="BB102" i="69"/>
  <c r="EG74" i="69"/>
  <c r="AP42" i="69"/>
  <c r="DM44" i="69"/>
  <c r="AT25" i="69"/>
  <c r="Z25" i="69"/>
  <c r="BF37" i="69"/>
  <c r="BC50" i="69"/>
  <c r="AL57" i="69"/>
  <c r="DO86" i="69"/>
  <c r="AT63" i="69"/>
  <c r="ED92" i="69"/>
  <c r="AD87" i="69"/>
  <c r="EQ96" i="69"/>
  <c r="BI26" i="69"/>
  <c r="AC83" i="69"/>
  <c r="DO53" i="69"/>
  <c r="AQ65" i="69"/>
  <c r="AY103" i="69"/>
  <c r="E59" i="85"/>
  <c r="G94" i="85"/>
  <c r="AB33" i="69"/>
  <c r="EP85" i="69"/>
  <c r="AJ43" i="69"/>
  <c r="AQ49" i="69"/>
  <c r="BI14" i="69"/>
  <c r="AQ16" i="69"/>
  <c r="AL41" i="69"/>
  <c r="AA7" i="69"/>
  <c r="EG36" i="69"/>
  <c r="DO16" i="69"/>
  <c r="AQ72" i="69"/>
  <c r="EF79" i="69"/>
  <c r="BG13" i="69"/>
  <c r="DK59" i="69"/>
  <c r="Z90" i="69"/>
  <c r="BJ54" i="69"/>
  <c r="BA31" i="69"/>
  <c r="BK75" i="69"/>
  <c r="AZ58" i="69"/>
  <c r="AI79" i="69"/>
  <c r="AP96" i="69"/>
  <c r="E129" i="85"/>
  <c r="E110" i="85"/>
  <c r="ET54" i="69"/>
  <c r="ET88" i="69"/>
  <c r="AR54" i="69"/>
  <c r="AS77" i="70"/>
  <c r="E26" i="85"/>
  <c r="ED28" i="69"/>
  <c r="AR73" i="70"/>
  <c r="AC19" i="69"/>
  <c r="G63" i="85"/>
  <c r="DK57" i="69"/>
  <c r="H22" i="85"/>
  <c r="DN15" i="69"/>
  <c r="BC78" i="69"/>
  <c r="AL52" i="69"/>
  <c r="AP88" i="69"/>
  <c r="AY100" i="69"/>
  <c r="AZ31" i="69"/>
  <c r="AQ78" i="69"/>
  <c r="AT14" i="69"/>
  <c r="AC55" i="69"/>
  <c r="H27" i="85"/>
  <c r="ER34" i="69"/>
  <c r="BB7" i="83"/>
  <c r="EP43" i="69"/>
  <c r="AQ98" i="69"/>
  <c r="EF78" i="69"/>
  <c r="BJ90" i="69"/>
  <c r="ED20" i="69"/>
  <c r="AX73" i="69"/>
  <c r="AU48" i="69"/>
  <c r="ET12" i="69"/>
  <c r="AA65" i="69"/>
  <c r="AD70" i="69"/>
  <c r="AR46" i="69"/>
  <c r="BC5" i="69"/>
  <c r="AU53" i="70"/>
  <c r="AS99" i="70"/>
  <c r="AC50" i="69"/>
  <c r="AL73" i="69"/>
  <c r="DK93" i="69"/>
  <c r="AS77" i="69"/>
  <c r="AU80" i="70"/>
  <c r="DM46" i="69"/>
  <c r="ES85" i="69"/>
  <c r="ES93" i="69"/>
  <c r="DN60" i="69"/>
  <c r="AJ21" i="69"/>
  <c r="AQ69" i="69"/>
  <c r="AY38" i="69"/>
  <c r="EC12" i="69"/>
  <c r="BI17" i="69"/>
  <c r="BH41" i="69"/>
  <c r="AK50" i="69"/>
  <c r="AU55" i="70"/>
  <c r="AI10" i="69"/>
  <c r="ED54" i="69"/>
  <c r="BK41" i="69"/>
  <c r="ET87" i="69"/>
  <c r="AH63" i="69"/>
  <c r="AJ77" i="69"/>
  <c r="BJ7" i="83"/>
  <c r="DK17" i="69"/>
  <c r="AD92" i="69"/>
  <c r="AK13" i="69"/>
  <c r="DN101" i="69"/>
  <c r="DM6" i="69"/>
  <c r="ES14" i="69"/>
  <c r="AC94" i="69"/>
  <c r="AV42" i="70"/>
  <c r="BG57" i="69"/>
  <c r="DN41" i="69"/>
  <c r="BB86" i="69"/>
  <c r="AH8" i="69"/>
  <c r="AU20" i="69"/>
  <c r="AU56" i="69"/>
  <c r="H50" i="85"/>
  <c r="AA10" i="69"/>
  <c r="AM85" i="69"/>
  <c r="ER7" i="69"/>
  <c r="ET6" i="69"/>
  <c r="AK97" i="69"/>
  <c r="ER56" i="69"/>
  <c r="EG56" i="69"/>
  <c r="BA79" i="69"/>
  <c r="AU81" i="70"/>
  <c r="AL43" i="69"/>
  <c r="BK36" i="69"/>
  <c r="DK11" i="69"/>
  <c r="ES101" i="69"/>
  <c r="EE61" i="69"/>
  <c r="AH24" i="69"/>
  <c r="BH58" i="69"/>
  <c r="AA96" i="69"/>
  <c r="EC94" i="69"/>
  <c r="AU98" i="69"/>
  <c r="AR89" i="69"/>
  <c r="AJ18" i="69"/>
  <c r="AJ13" i="69"/>
  <c r="BC39" i="69"/>
  <c r="EQ94" i="69"/>
  <c r="I47" i="85"/>
  <c r="AV14" i="70"/>
  <c r="EE30" i="69"/>
  <c r="ES24" i="69"/>
  <c r="DK25" i="69"/>
  <c r="DN65" i="69"/>
  <c r="ET62" i="69"/>
  <c r="BJ5" i="69"/>
  <c r="BG35" i="69"/>
  <c r="EC31" i="69"/>
  <c r="AQ23" i="69"/>
  <c r="BC37" i="69"/>
  <c r="DO88" i="69"/>
  <c r="AU43" i="69"/>
  <c r="BB52" i="69"/>
  <c r="AC82" i="69"/>
  <c r="AR102" i="69"/>
  <c r="EE75" i="69"/>
  <c r="AH11" i="69"/>
  <c r="EQ67" i="69"/>
  <c r="AY70" i="69"/>
  <c r="AT65" i="69"/>
  <c r="ES47" i="69"/>
  <c r="BB24" i="69"/>
  <c r="ES80" i="69"/>
  <c r="BB25" i="69"/>
  <c r="AA61" i="69"/>
  <c r="BA70" i="69"/>
  <c r="BI39" i="69"/>
  <c r="AL64" i="69"/>
  <c r="AE82" i="69"/>
  <c r="AL79" i="69"/>
  <c r="BH23" i="69"/>
  <c r="AJ55" i="69"/>
  <c r="AU65" i="69"/>
  <c r="DM65" i="69"/>
  <c r="EE10" i="69"/>
  <c r="H19" i="85"/>
  <c r="DN97" i="69"/>
  <c r="AL26" i="69"/>
  <c r="ES35" i="69"/>
  <c r="ES96" i="69"/>
  <c r="BK67" i="69"/>
  <c r="AB79" i="69"/>
  <c r="AT29" i="70"/>
  <c r="AU69" i="69"/>
  <c r="EQ12" i="69"/>
  <c r="ED103" i="69"/>
  <c r="AD31" i="69"/>
  <c r="AA59" i="69"/>
  <c r="AE59" i="69"/>
  <c r="DM49" i="69"/>
  <c r="EQ24" i="69"/>
  <c r="AX95" i="69"/>
  <c r="I22" i="85"/>
  <c r="AX75" i="69"/>
  <c r="DN102" i="69"/>
  <c r="AT47" i="69"/>
  <c r="BJ103" i="69"/>
  <c r="Z20" i="69"/>
  <c r="AB26" i="69"/>
  <c r="AZ104" i="69"/>
  <c r="AS34" i="69"/>
  <c r="BF68" i="69"/>
  <c r="AS8" i="69"/>
  <c r="AR61" i="69"/>
  <c r="AQ41" i="69"/>
  <c r="BG92" i="69"/>
  <c r="AZ93" i="69"/>
  <c r="AI96" i="69"/>
  <c r="AS45" i="69"/>
  <c r="AH17" i="69"/>
  <c r="E24" i="85"/>
  <c r="EP10" i="69"/>
  <c r="AT99" i="70"/>
  <c r="BJ55" i="69"/>
  <c r="AJ57" i="69"/>
  <c r="EF12" i="69"/>
  <c r="AJ88" i="69"/>
  <c r="EF94" i="69"/>
  <c r="BA6" i="69"/>
  <c r="AQ21" i="69"/>
  <c r="BA44" i="69"/>
  <c r="EC74" i="69"/>
  <c r="AM37" i="69"/>
  <c r="DO21" i="69"/>
  <c r="AP72" i="69"/>
  <c r="AQ17" i="69"/>
  <c r="AK46" i="69"/>
  <c r="AZ34" i="69"/>
  <c r="EF30" i="69"/>
  <c r="BH9" i="69"/>
  <c r="AD23" i="69"/>
  <c r="AZ83" i="69"/>
  <c r="BK77" i="69"/>
  <c r="AM77" i="69"/>
  <c r="AR11" i="69"/>
  <c r="BH103" i="69"/>
  <c r="AS57" i="69"/>
  <c r="EE79" i="69"/>
  <c r="AY61" i="69"/>
  <c r="AD38" i="69"/>
  <c r="BF43" i="69"/>
  <c r="EE28" i="69"/>
  <c r="AQ79" i="69"/>
  <c r="AJ89" i="69"/>
  <c r="AX58" i="69"/>
  <c r="AM101" i="69"/>
  <c r="AK54" i="69"/>
  <c r="BC70" i="69"/>
  <c r="AU102" i="69"/>
  <c r="AR35" i="70"/>
  <c r="AM66" i="69"/>
  <c r="Z103" i="69"/>
  <c r="AU92" i="70"/>
  <c r="DN79" i="69"/>
  <c r="DK70" i="69"/>
  <c r="AR8" i="69"/>
  <c r="AT71" i="69"/>
  <c r="BF90" i="69"/>
  <c r="AR81" i="70"/>
  <c r="AB68" i="69"/>
  <c r="BJ24" i="69"/>
  <c r="ER37" i="69"/>
  <c r="AV85" i="70"/>
  <c r="H51" i="85"/>
  <c r="AR20" i="70"/>
  <c r="G21" i="85"/>
  <c r="AX92" i="69"/>
  <c r="G89" i="85"/>
  <c r="AT18" i="69"/>
  <c r="ER9" i="69"/>
  <c r="EE6" i="69"/>
  <c r="AK65" i="69"/>
  <c r="BB8" i="69"/>
  <c r="ET59" i="69"/>
  <c r="H12" i="85"/>
  <c r="DM7" i="69"/>
  <c r="EF82" i="69"/>
  <c r="ET102" i="69"/>
  <c r="EP72" i="69"/>
  <c r="G82" i="85"/>
  <c r="ED85" i="69"/>
  <c r="ES62" i="69"/>
  <c r="BC95" i="69"/>
  <c r="BJ51" i="69"/>
  <c r="AU10" i="70"/>
  <c r="DO23" i="69"/>
  <c r="AA15" i="69"/>
  <c r="AV55" i="70"/>
  <c r="AE48" i="69"/>
  <c r="BJ85" i="69"/>
  <c r="AC86" i="69"/>
  <c r="I95" i="85"/>
  <c r="EC89" i="69"/>
  <c r="BG99" i="69"/>
  <c r="DK32" i="69"/>
  <c r="AE66" i="69"/>
  <c r="AK86" i="69"/>
  <c r="F88" i="85"/>
  <c r="BB34" i="69"/>
  <c r="AJ28" i="69"/>
  <c r="AU94" i="70"/>
  <c r="EQ16" i="69"/>
  <c r="AE8" i="69"/>
  <c r="AQ63" i="69"/>
  <c r="AU47" i="69"/>
  <c r="BC60" i="69"/>
  <c r="EF46" i="69"/>
  <c r="AR89" i="70"/>
  <c r="AH46" i="69"/>
  <c r="AZ76" i="69"/>
  <c r="AM100" i="69"/>
  <c r="DN14" i="69"/>
  <c r="AM39" i="69"/>
  <c r="AH27" i="69"/>
  <c r="AD75" i="69"/>
  <c r="AE38" i="69"/>
  <c r="AU36" i="69"/>
  <c r="AS38" i="70"/>
  <c r="BH16" i="69"/>
  <c r="AR104" i="69"/>
  <c r="BH71" i="69"/>
  <c r="EP6" i="69"/>
  <c r="AI101" i="69"/>
  <c r="BG40" i="69"/>
  <c r="DO78" i="69"/>
  <c r="EQ43" i="69"/>
  <c r="AM76" i="69"/>
  <c r="BC61" i="69"/>
  <c r="AQ34" i="69"/>
  <c r="AY18" i="69"/>
  <c r="AK11" i="69"/>
  <c r="Z84" i="69"/>
  <c r="AA34" i="69"/>
  <c r="EP91" i="69"/>
  <c r="E60" i="85"/>
  <c r="ER72" i="69"/>
  <c r="DK9" i="69"/>
  <c r="E29" i="85"/>
  <c r="AH48" i="69"/>
  <c r="DL31" i="69"/>
  <c r="Z74" i="69"/>
  <c r="BC36" i="69"/>
  <c r="AU32" i="70"/>
  <c r="DN78" i="69"/>
  <c r="AV8" i="70"/>
  <c r="BI25" i="69"/>
  <c r="AD65" i="69"/>
  <c r="EP26" i="69"/>
  <c r="AH66" i="69"/>
  <c r="AZ102" i="69"/>
  <c r="G96" i="85"/>
  <c r="EQ42" i="69"/>
  <c r="EQ104" i="69"/>
  <c r="AU78" i="70"/>
  <c r="BH17" i="69"/>
  <c r="AA36" i="69"/>
  <c r="AH54" i="69"/>
  <c r="BI32" i="69"/>
  <c r="AB36" i="69"/>
  <c r="BF48" i="69"/>
  <c r="AQ73" i="69"/>
  <c r="Z94" i="69"/>
  <c r="AC70" i="69"/>
  <c r="AR53" i="69"/>
  <c r="AZ16" i="69"/>
  <c r="BB21" i="69"/>
  <c r="E116" i="85"/>
  <c r="DL42" i="69"/>
  <c r="ET56" i="69"/>
  <c r="AZ67" i="69"/>
  <c r="AM20" i="69"/>
  <c r="ER75" i="69"/>
  <c r="DL91" i="69"/>
  <c r="AT19" i="69"/>
  <c r="AS62" i="69"/>
  <c r="AK98" i="69"/>
  <c r="AB77" i="69"/>
  <c r="BC101" i="69"/>
  <c r="AE88" i="69"/>
  <c r="AK28" i="69"/>
  <c r="AM26" i="69"/>
  <c r="AV95" i="70"/>
  <c r="BG91" i="69"/>
  <c r="EQ97" i="69"/>
  <c r="BX41" i="76"/>
  <c r="CP34" i="76"/>
  <c r="AU103" i="69"/>
  <c r="BB90" i="69"/>
  <c r="AD43" i="69"/>
  <c r="DN16" i="69"/>
  <c r="BG27" i="69"/>
  <c r="AU66" i="69"/>
  <c r="AU34" i="69"/>
  <c r="AJ24" i="69"/>
  <c r="AU94" i="69"/>
  <c r="AX34" i="69"/>
  <c r="AS19" i="69"/>
  <c r="AT55" i="70"/>
  <c r="BK22" i="69"/>
  <c r="ER6" i="69"/>
  <c r="DO62" i="69"/>
  <c r="AC59" i="69"/>
  <c r="BA59" i="69"/>
  <c r="ET61" i="69"/>
  <c r="AL15" i="69"/>
  <c r="BC10" i="69"/>
  <c r="AS84" i="69"/>
  <c r="AT82" i="69"/>
  <c r="ES17" i="69"/>
  <c r="AR94" i="70"/>
  <c r="G46" i="85"/>
  <c r="AQ43" i="69"/>
  <c r="AI9" i="69"/>
  <c r="BK17" i="69"/>
  <c r="ER44" i="69"/>
  <c r="EC104" i="69"/>
  <c r="AR79" i="69"/>
  <c r="ED99" i="69"/>
  <c r="DM72" i="69"/>
  <c r="DO25" i="69"/>
  <c r="BG51" i="69"/>
  <c r="AH67" i="69"/>
  <c r="AV7" i="70"/>
  <c r="AH72" i="69"/>
  <c r="E78" i="85"/>
  <c r="AD51" i="69"/>
  <c r="AC5" i="69"/>
  <c r="ET44" i="69"/>
  <c r="BA50" i="69"/>
  <c r="ED53" i="69"/>
  <c r="BB42" i="69"/>
  <c r="DK18" i="69"/>
  <c r="H45" i="85"/>
  <c r="AA102" i="69"/>
  <c r="BB60" i="69"/>
  <c r="EQ84" i="69"/>
  <c r="BB97" i="69"/>
  <c r="AV46" i="70"/>
  <c r="AP94" i="69"/>
  <c r="F76" i="85"/>
  <c r="BC56" i="69"/>
  <c r="ER103" i="69"/>
  <c r="AS100" i="70"/>
  <c r="BJ40" i="69"/>
  <c r="BG21" i="69"/>
  <c r="EP53" i="69"/>
  <c r="BC58" i="69"/>
  <c r="I43" i="85"/>
  <c r="BA96" i="69"/>
  <c r="ER25" i="69"/>
  <c r="EC24" i="69"/>
  <c r="AC52" i="69"/>
  <c r="BH85" i="69"/>
  <c r="AT66" i="69"/>
  <c r="AB47" i="69"/>
  <c r="Z29" i="69"/>
  <c r="F25" i="85"/>
  <c r="BF80" i="69"/>
  <c r="EQ53" i="69"/>
  <c r="F84" i="85"/>
  <c r="AC9" i="69"/>
  <c r="DL75" i="69"/>
  <c r="G62" i="85"/>
  <c r="AR83" i="69"/>
  <c r="BG93" i="69"/>
  <c r="AY80" i="69"/>
  <c r="AI90" i="69"/>
  <c r="BK24" i="69"/>
  <c r="BC21" i="69"/>
  <c r="BF36" i="69"/>
  <c r="BF84" i="69"/>
  <c r="EG63" i="69"/>
  <c r="E44" i="85"/>
  <c r="AE20" i="69"/>
  <c r="AU72" i="69"/>
  <c r="BH78" i="69"/>
  <c r="DN29" i="69"/>
  <c r="ET19" i="69"/>
  <c r="EC11" i="69"/>
  <c r="AJ61" i="69"/>
  <c r="BI50" i="69"/>
  <c r="ES88" i="69"/>
  <c r="AQ25" i="69"/>
  <c r="BJ98" i="69"/>
  <c r="BG19" i="69"/>
  <c r="DO29" i="69"/>
  <c r="BJ32" i="69"/>
  <c r="AY16" i="69"/>
  <c r="BB51" i="69"/>
  <c r="DO102" i="69"/>
  <c r="AK69" i="69"/>
  <c r="AM15" i="69"/>
  <c r="DM100" i="69"/>
  <c r="AS97" i="70"/>
  <c r="BA58" i="69"/>
  <c r="DO76" i="69"/>
  <c r="BI47" i="69"/>
  <c r="BJ13" i="69"/>
  <c r="BH96" i="69"/>
  <c r="AR69" i="70"/>
  <c r="AI6" i="69"/>
  <c r="EG99" i="69"/>
  <c r="EC44" i="69"/>
  <c r="Z16" i="69"/>
  <c r="BK82" i="69"/>
  <c r="AP16" i="69"/>
  <c r="AU23" i="70"/>
  <c r="AQ13" i="69"/>
  <c r="DL16" i="69"/>
  <c r="AP20" i="69"/>
  <c r="AY58" i="69"/>
  <c r="EC99" i="69"/>
  <c r="AB37" i="69"/>
  <c r="AP101" i="69"/>
  <c r="AB75" i="69"/>
  <c r="AD17" i="69"/>
  <c r="DO13" i="69"/>
  <c r="EP73" i="69"/>
  <c r="AI93" i="69"/>
  <c r="BI33" i="69"/>
  <c r="AT15" i="69"/>
  <c r="H23" i="85"/>
  <c r="AK25" i="69"/>
  <c r="AU80" i="69"/>
  <c r="AT60" i="70"/>
  <c r="BF47" i="69"/>
  <c r="BA29" i="69"/>
  <c r="AU18" i="69"/>
  <c r="E13" i="85"/>
  <c r="EF102" i="69"/>
  <c r="BF96" i="69"/>
  <c r="Z73" i="69"/>
  <c r="AS81" i="69"/>
  <c r="AT79" i="70"/>
  <c r="AU15" i="70"/>
  <c r="E63" i="85"/>
  <c r="AK101" i="69"/>
  <c r="G13" i="85"/>
  <c r="F55" i="85"/>
  <c r="BH68" i="69"/>
  <c r="EE19" i="69"/>
  <c r="BF61" i="69"/>
  <c r="AK73" i="69"/>
  <c r="DK13" i="69"/>
  <c r="ET34" i="69"/>
  <c r="E27" i="85"/>
  <c r="H85" i="85"/>
  <c r="AX22" i="69"/>
  <c r="AI34" i="69"/>
  <c r="BA77" i="69"/>
  <c r="EE12" i="69"/>
  <c r="AD80" i="69"/>
  <c r="AT95" i="70"/>
  <c r="AA58" i="69"/>
  <c r="BF49" i="69"/>
  <c r="F14" i="85"/>
  <c r="EC95" i="69"/>
  <c r="AI21" i="69"/>
  <c r="H58" i="85"/>
  <c r="EF84" i="69"/>
  <c r="AK89" i="69"/>
  <c r="BC90" i="69"/>
  <c r="AM72" i="69"/>
  <c r="AR39" i="69"/>
  <c r="AE18" i="69"/>
  <c r="BJ30" i="69"/>
  <c r="DO51" i="69"/>
  <c r="DK6" i="69"/>
  <c r="AE52" i="69"/>
  <c r="EF77" i="69"/>
  <c r="AZ66" i="69"/>
  <c r="AJ51" i="69"/>
  <c r="AM71" i="69"/>
  <c r="EQ25" i="69"/>
  <c r="AQ93" i="69"/>
  <c r="EC90" i="69"/>
  <c r="Z32" i="69"/>
  <c r="BF75" i="69"/>
  <c r="AX66" i="69"/>
  <c r="AK47" i="69"/>
  <c r="AS12" i="69"/>
  <c r="BA49" i="69"/>
  <c r="AS25" i="69"/>
  <c r="BI88" i="69"/>
  <c r="AT92" i="69"/>
  <c r="AU35" i="70"/>
  <c r="ED70" i="69"/>
  <c r="AU85" i="69"/>
  <c r="AP46" i="69"/>
  <c r="ER59" i="69"/>
  <c r="BI13" i="69"/>
  <c r="BB92" i="69"/>
  <c r="ES86" i="69"/>
  <c r="AR67" i="69"/>
  <c r="EP58" i="69"/>
  <c r="AM12" i="69"/>
  <c r="AS50" i="69"/>
  <c r="BI65" i="69"/>
  <c r="BA67" i="69"/>
  <c r="AR59" i="69"/>
  <c r="AT36" i="70"/>
  <c r="AH12" i="69"/>
  <c r="AQ10" i="69"/>
  <c r="AU52" i="69"/>
  <c r="EP28" i="69"/>
  <c r="AK76" i="69"/>
  <c r="AS85" i="70"/>
  <c r="BJ81" i="69"/>
  <c r="EF50" i="69"/>
  <c r="EG83" i="69"/>
  <c r="AI50" i="69"/>
  <c r="AB69" i="69"/>
  <c r="F15" i="85"/>
  <c r="Z6" i="69"/>
  <c r="EE93" i="69"/>
  <c r="DO89" i="69"/>
  <c r="AX91" i="69"/>
  <c r="AB13" i="69"/>
  <c r="AM58" i="69"/>
  <c r="G53" i="85"/>
  <c r="DL14" i="69"/>
  <c r="ES16" i="69"/>
  <c r="DL62" i="69"/>
  <c r="I19" i="85"/>
  <c r="AC98" i="69"/>
  <c r="AA87" i="69"/>
  <c r="DL102" i="69"/>
  <c r="BJ97" i="69"/>
  <c r="BC74" i="69"/>
  <c r="BA87" i="69"/>
  <c r="AE7" i="69"/>
  <c r="AB18" i="69"/>
  <c r="DN62" i="69"/>
  <c r="EQ13" i="69"/>
  <c r="AM59" i="69"/>
  <c r="AK53" i="69"/>
  <c r="BK58" i="69"/>
  <c r="BA22" i="69"/>
  <c r="AP44" i="69"/>
  <c r="BA57" i="69"/>
  <c r="AR36" i="69"/>
  <c r="EF8" i="69"/>
  <c r="BC81" i="69"/>
  <c r="EP37" i="69"/>
  <c r="AS11" i="69"/>
  <c r="I18" i="85"/>
  <c r="AX101" i="69"/>
  <c r="EQ78" i="69"/>
  <c r="BI103" i="69"/>
  <c r="AP49" i="69"/>
  <c r="AC42" i="69"/>
  <c r="AU95" i="69"/>
  <c r="AJ22" i="69"/>
  <c r="AA24" i="69"/>
  <c r="ET52" i="69"/>
  <c r="AC11" i="69"/>
  <c r="BA37" i="69"/>
  <c r="ER83" i="69"/>
  <c r="AY85" i="69"/>
  <c r="AR92" i="70"/>
  <c r="AL12" i="69"/>
  <c r="DL60" i="69"/>
  <c r="I13" i="85"/>
  <c r="BG17" i="69"/>
  <c r="BF54" i="69"/>
  <c r="EG75" i="69"/>
  <c r="AU44" i="69"/>
  <c r="AV68" i="70"/>
  <c r="AT43" i="69"/>
  <c r="DO55" i="69"/>
  <c r="AR66" i="70"/>
  <c r="AB54" i="69"/>
  <c r="G24" i="85"/>
  <c r="AL16" i="69"/>
  <c r="I76" i="85"/>
  <c r="AH49" i="69"/>
  <c r="BG7" i="69"/>
  <c r="G56" i="85"/>
  <c r="AB34" i="69"/>
  <c r="BH22" i="69"/>
  <c r="AR48" i="69"/>
  <c r="Z76" i="69"/>
  <c r="AC79" i="69"/>
  <c r="AZ6" i="69"/>
  <c r="EC49" i="69"/>
  <c r="AC66" i="69"/>
  <c r="EG51" i="69"/>
  <c r="ER41" i="69"/>
  <c r="BH45" i="69"/>
  <c r="EP30" i="69"/>
  <c r="AI59" i="69"/>
  <c r="AU14" i="69"/>
  <c r="BF12" i="69"/>
  <c r="BH40" i="69"/>
  <c r="AA64" i="69"/>
  <c r="AY42" i="69"/>
  <c r="ER91" i="69"/>
  <c r="H80" i="85"/>
  <c r="AY50" i="69"/>
  <c r="EC100" i="69"/>
  <c r="AT72" i="69"/>
  <c r="AB7" i="69"/>
  <c r="BI42" i="69"/>
  <c r="ED22" i="69"/>
  <c r="AU38" i="69"/>
  <c r="AV57" i="70"/>
  <c r="AU97" i="69"/>
  <c r="BG11" i="69"/>
  <c r="EP69" i="69"/>
  <c r="AV74" i="70"/>
  <c r="BF87" i="69"/>
  <c r="AK12" i="69"/>
  <c r="EP33" i="69"/>
  <c r="AJ90" i="69"/>
  <c r="BB43" i="69"/>
  <c r="AH88" i="69"/>
  <c r="DM22" i="69"/>
  <c r="AE81" i="69"/>
  <c r="AR71" i="69"/>
  <c r="AS60" i="70"/>
  <c r="ET40" i="69"/>
  <c r="AU31" i="70"/>
  <c r="ED87" i="69"/>
  <c r="DK64" i="69"/>
  <c r="AX62" i="69"/>
  <c r="AB51" i="69"/>
  <c r="BB74" i="69"/>
  <c r="DO92" i="69"/>
  <c r="EQ47" i="69"/>
  <c r="AU11" i="69"/>
  <c r="AY90" i="69"/>
  <c r="ED52" i="69"/>
  <c r="AH39" i="69"/>
  <c r="E85" i="85"/>
  <c r="BH54" i="69"/>
  <c r="BF22" i="69"/>
  <c r="AS29" i="69"/>
  <c r="F92" i="85"/>
  <c r="AI27" i="69"/>
  <c r="AQ37" i="69"/>
  <c r="AT11" i="70"/>
  <c r="BK81" i="69"/>
  <c r="AU76" i="69"/>
  <c r="AL31" i="69"/>
  <c r="BA81" i="69"/>
  <c r="BI98" i="69"/>
  <c r="BG65" i="69"/>
  <c r="BJ83" i="69"/>
  <c r="BH11" i="69"/>
  <c r="G55" i="85"/>
  <c r="AS10" i="69"/>
  <c r="ED81" i="69"/>
  <c r="DN98" i="69"/>
  <c r="AH14" i="69"/>
  <c r="BI78" i="69"/>
  <c r="AA100" i="69"/>
  <c r="BC49" i="69"/>
  <c r="EE104" i="69"/>
  <c r="AV9" i="70"/>
  <c r="ET29" i="69"/>
  <c r="BG69" i="69"/>
  <c r="AD101" i="69"/>
  <c r="AB66" i="69"/>
  <c r="DM54" i="69"/>
  <c r="BJ66" i="69"/>
  <c r="AA66" i="69"/>
  <c r="BF24" i="69"/>
  <c r="ET50" i="69"/>
  <c r="AI18" i="69"/>
  <c r="BB45" i="69"/>
  <c r="AU21" i="70"/>
  <c r="E126" i="85"/>
  <c r="AC57" i="69"/>
  <c r="DO69" i="69"/>
  <c r="AP75" i="69"/>
  <c r="AZ46" i="69"/>
  <c r="AQ32" i="69"/>
  <c r="ED30" i="69"/>
  <c r="AR78" i="69"/>
  <c r="AP82" i="69"/>
  <c r="AR39" i="70"/>
  <c r="EQ5" i="69"/>
  <c r="ES45" i="69"/>
  <c r="BI36" i="69"/>
  <c r="AL51" i="69"/>
  <c r="BH88" i="69"/>
  <c r="AS67" i="69"/>
  <c r="AK31" i="69"/>
  <c r="EC29" i="69"/>
  <c r="AT69" i="69"/>
  <c r="AV26" i="70"/>
  <c r="AM81" i="69"/>
  <c r="AV71" i="70"/>
  <c r="AX11" i="69"/>
  <c r="AI45" i="69"/>
  <c r="EP22" i="69"/>
  <c r="AJ71" i="69"/>
  <c r="AT45" i="69"/>
  <c r="AI46" i="69"/>
  <c r="ES70" i="69"/>
  <c r="AP31" i="69"/>
  <c r="AA95" i="69"/>
  <c r="EE51" i="69"/>
  <c r="AP77" i="69"/>
  <c r="AJ81" i="69"/>
  <c r="AR44" i="70"/>
  <c r="I12" i="85"/>
  <c r="AC62" i="69"/>
  <c r="EE90" i="69"/>
  <c r="AX56" i="69"/>
  <c r="DM87" i="69"/>
  <c r="AE29" i="69"/>
  <c r="Z80" i="69"/>
  <c r="DM64" i="69"/>
  <c r="ES78" i="69"/>
  <c r="AR30" i="70"/>
  <c r="EG62" i="69"/>
  <c r="AT39" i="70"/>
  <c r="BA97" i="69"/>
  <c r="DM19" i="69"/>
  <c r="DN90" i="69"/>
  <c r="AR72" i="69"/>
  <c r="AM6" i="69"/>
  <c r="AJ102" i="69"/>
  <c r="AS92" i="70"/>
  <c r="DK76" i="69"/>
  <c r="AK66" i="69"/>
  <c r="EE81" i="69"/>
  <c r="DO47" i="69"/>
  <c r="AB9" i="69"/>
  <c r="AH29" i="69"/>
  <c r="BK87" i="69"/>
  <c r="BK65" i="69"/>
  <c r="AH16" i="69"/>
  <c r="AE96" i="69"/>
  <c r="Z69" i="69"/>
  <c r="ER24" i="69"/>
  <c r="AU28" i="70"/>
  <c r="AC37" i="69"/>
  <c r="AS65" i="69"/>
  <c r="AU50" i="70"/>
  <c r="ED24" i="69"/>
  <c r="AK88" i="69"/>
  <c r="G95" i="85"/>
  <c r="BA68" i="69"/>
  <c r="AK6" i="69"/>
  <c r="BB14" i="69"/>
  <c r="AR28" i="69"/>
  <c r="BC67" i="69"/>
  <c r="EE48" i="69"/>
  <c r="EG81" i="69"/>
  <c r="AQ102" i="69"/>
  <c r="AT104" i="70"/>
  <c r="AE7" i="83"/>
  <c r="BG23" i="69"/>
  <c r="G23" i="85"/>
  <c r="AU51" i="69"/>
  <c r="AV41" i="70"/>
  <c r="AU37" i="70"/>
  <c r="DK81" i="69"/>
  <c r="AA99" i="69"/>
  <c r="AY20" i="69"/>
  <c r="BJ41" i="69"/>
  <c r="ED72" i="69"/>
  <c r="AD40" i="69"/>
  <c r="AE33" i="69"/>
  <c r="AM21" i="69"/>
  <c r="DL26" i="69"/>
  <c r="DL46" i="69"/>
  <c r="R7" i="83"/>
  <c r="F93" i="85"/>
  <c r="AZ53" i="69"/>
  <c r="AE102" i="69"/>
  <c r="BJ99" i="69"/>
  <c r="AR42" i="70"/>
  <c r="BB63" i="69"/>
  <c r="AP26" i="69"/>
  <c r="BI61" i="69"/>
  <c r="BC46" i="69"/>
  <c r="AR63" i="70"/>
  <c r="AS73" i="69"/>
  <c r="BG6" i="69"/>
  <c r="ED89" i="69"/>
  <c r="AH104" i="69"/>
  <c r="AD96" i="69"/>
  <c r="EP62" i="69"/>
  <c r="AT49" i="69"/>
  <c r="BF52" i="69"/>
  <c r="ES77" i="69"/>
  <c r="AA8" i="69"/>
  <c r="BF5" i="69"/>
  <c r="AB83" i="69"/>
  <c r="AR81" i="69"/>
  <c r="BC43" i="69"/>
  <c r="AC27" i="69"/>
  <c r="EP52" i="69"/>
  <c r="AH99" i="69"/>
  <c r="AC101" i="69"/>
  <c r="AD79" i="69"/>
  <c r="BG37" i="69"/>
  <c r="AU71" i="70"/>
  <c r="AM14" i="69"/>
  <c r="AU61" i="69"/>
  <c r="AU45" i="70"/>
  <c r="DN100" i="69"/>
  <c r="AA31" i="69"/>
  <c r="E43" i="85"/>
  <c r="AS82" i="69"/>
  <c r="AZ40" i="69"/>
  <c r="BI16" i="69"/>
  <c r="BA9" i="69"/>
  <c r="AZ72" i="69"/>
  <c r="AZ95" i="69"/>
  <c r="AA98" i="69"/>
  <c r="DM26" i="69"/>
  <c r="AV87" i="70"/>
  <c r="AB55" i="69"/>
  <c r="DN84" i="69"/>
  <c r="AV61" i="70"/>
  <c r="AJ59" i="69"/>
  <c r="AQ81" i="69"/>
  <c r="AT7" i="70"/>
  <c r="AX60" i="69"/>
  <c r="AY49" i="69"/>
  <c r="AL92" i="69"/>
  <c r="BI73" i="69"/>
  <c r="BB53" i="69"/>
  <c r="DN56" i="69"/>
  <c r="BC44" i="69"/>
  <c r="AV35" i="70"/>
  <c r="DN63" i="69"/>
  <c r="E94" i="85"/>
  <c r="AH33" i="69"/>
  <c r="BC7" i="83"/>
  <c r="ES104" i="69"/>
  <c r="DO82" i="69"/>
  <c r="DN74" i="69"/>
  <c r="AU33" i="69"/>
  <c r="AQ80" i="69"/>
  <c r="BG87" i="69"/>
  <c r="AH57" i="69"/>
  <c r="AV15" i="70"/>
  <c r="AB104" i="69"/>
  <c r="AJ53" i="69"/>
  <c r="AQ44" i="69"/>
  <c r="AX76" i="69"/>
  <c r="AD22" i="69"/>
  <c r="I63" i="85"/>
  <c r="DO74" i="69"/>
  <c r="BB47" i="69"/>
  <c r="DL64" i="69"/>
  <c r="EC86" i="69"/>
  <c r="EQ75" i="69"/>
  <c r="AL103" i="69"/>
  <c r="EE85" i="69"/>
  <c r="AQ85" i="69"/>
  <c r="DK10" i="69"/>
  <c r="Z41" i="69"/>
  <c r="DO71" i="69"/>
  <c r="BK40" i="69"/>
  <c r="EC16" i="69"/>
  <c r="EE70" i="69"/>
  <c r="AY65" i="69"/>
  <c r="EG31" i="69"/>
  <c r="EC85" i="69"/>
  <c r="AS64" i="69"/>
  <c r="AM90" i="69"/>
  <c r="AE42" i="69"/>
  <c r="AP13" i="69"/>
  <c r="BF73" i="69"/>
  <c r="DK23" i="69"/>
  <c r="BI21" i="69"/>
  <c r="E84" i="85"/>
  <c r="AT58" i="69"/>
  <c r="BF101" i="69"/>
  <c r="AT38" i="69"/>
  <c r="AU19" i="70"/>
  <c r="EF85" i="69"/>
  <c r="H17" i="85"/>
  <c r="EC63" i="69"/>
  <c r="AJ66" i="69"/>
  <c r="F27" i="85"/>
  <c r="BB20" i="69"/>
  <c r="BB6" i="69"/>
  <c r="AD100" i="69"/>
  <c r="AR22" i="69"/>
  <c r="DM99" i="69"/>
  <c r="EG88" i="69"/>
  <c r="AS20" i="70"/>
  <c r="AT56" i="69"/>
  <c r="BI38" i="69"/>
  <c r="AL72" i="69"/>
  <c r="AR31" i="69"/>
  <c r="DO91" i="69"/>
  <c r="BC29" i="69"/>
  <c r="AR23" i="70"/>
  <c r="AU104" i="70"/>
  <c r="EG44" i="69"/>
  <c r="AX65" i="69"/>
  <c r="CR107" i="69"/>
  <c r="AR87" i="69"/>
  <c r="EE15" i="69"/>
  <c r="AZ65" i="69"/>
  <c r="F18" i="85"/>
  <c r="DM20" i="69"/>
  <c r="AZ20" i="69"/>
  <c r="AE85" i="69"/>
  <c r="EC60" i="69"/>
  <c r="AZ45" i="69"/>
  <c r="AR51" i="70"/>
  <c r="EF62" i="69"/>
  <c r="AS40" i="69"/>
  <c r="AY69" i="69"/>
  <c r="EC67" i="69"/>
  <c r="BG66" i="69"/>
  <c r="F43" i="85"/>
  <c r="AS102" i="70"/>
  <c r="AS36" i="70"/>
  <c r="AR27" i="70"/>
  <c r="AU6" i="70"/>
  <c r="BH81" i="69"/>
  <c r="BB61" i="69"/>
  <c r="ES30" i="69"/>
  <c r="G88" i="85"/>
  <c r="DK45" i="69"/>
  <c r="F86" i="85"/>
  <c r="AY102" i="69"/>
  <c r="F44" i="85"/>
  <c r="AK64" i="69"/>
  <c r="AS55" i="69"/>
  <c r="BA27" i="69"/>
  <c r="AL59" i="69"/>
  <c r="Z92" i="69"/>
  <c r="AS49" i="70"/>
  <c r="BC102" i="69"/>
  <c r="BG104" i="69"/>
  <c r="AQ101" i="69"/>
  <c r="CR58" i="69"/>
  <c r="AV93" i="70"/>
  <c r="EQ77" i="69"/>
  <c r="EE14" i="69"/>
  <c r="EF72" i="69"/>
  <c r="BB83" i="69"/>
  <c r="BG16" i="69"/>
  <c r="AS64" i="70"/>
  <c r="BI96" i="69"/>
  <c r="DN21" i="69"/>
  <c r="AH82" i="69"/>
  <c r="AT37" i="70"/>
  <c r="AA93" i="69"/>
  <c r="AD72" i="69"/>
  <c r="DO57" i="69"/>
  <c r="DN83" i="69"/>
  <c r="AA80" i="69"/>
  <c r="ED94" i="69"/>
  <c r="AR14" i="70"/>
  <c r="DM68" i="69"/>
  <c r="AP12" i="69"/>
  <c r="EF53" i="69"/>
  <c r="BK63" i="69"/>
  <c r="AR10" i="70"/>
  <c r="H59" i="85"/>
  <c r="BC32" i="69"/>
  <c r="EC42" i="69"/>
  <c r="AM104" i="69"/>
  <c r="AL38" i="69"/>
  <c r="AT61" i="69"/>
  <c r="BK68" i="69"/>
  <c r="AR27" i="69"/>
  <c r="EF70" i="69"/>
  <c r="AT24" i="70"/>
  <c r="EQ61" i="69"/>
  <c r="AH77" i="69"/>
  <c r="DM32" i="69"/>
  <c r="AC25" i="69"/>
  <c r="DM10" i="69"/>
  <c r="AV22" i="70"/>
  <c r="AY47" i="69"/>
  <c r="DL73" i="69"/>
  <c r="AQ15" i="69"/>
  <c r="ES49" i="69"/>
  <c r="ED98" i="69"/>
  <c r="AZ92" i="69"/>
  <c r="AC46" i="69"/>
  <c r="DL28" i="69"/>
  <c r="CR99" i="69"/>
  <c r="BF18" i="69"/>
  <c r="AA26" i="69"/>
  <c r="AA88" i="69"/>
  <c r="DN68" i="69"/>
  <c r="EQ83" i="69"/>
  <c r="BI23" i="69"/>
  <c r="AH40" i="69"/>
  <c r="AT27" i="70"/>
  <c r="AJ103" i="69"/>
  <c r="AL9" i="69"/>
  <c r="AA43" i="69"/>
  <c r="ET70" i="69"/>
  <c r="AY51" i="69"/>
  <c r="ER89" i="69"/>
  <c r="EE72" i="69"/>
  <c r="AV102" i="70"/>
  <c r="ER31" i="69"/>
  <c r="AJ73" i="69"/>
  <c r="AR80" i="69"/>
  <c r="AD13" i="69"/>
  <c r="AU77" i="70"/>
  <c r="AU54" i="70"/>
  <c r="Z81" i="69"/>
  <c r="EP23" i="69"/>
  <c r="DN82" i="69"/>
  <c r="EC97" i="69"/>
  <c r="CR55" i="69"/>
  <c r="AL96" i="69"/>
  <c r="AQ97" i="69"/>
  <c r="AP28" i="69"/>
  <c r="AV53" i="70"/>
  <c r="CR80" i="69"/>
  <c r="ED27" i="69"/>
  <c r="DL49" i="69"/>
  <c r="BC76" i="69"/>
  <c r="H86" i="85"/>
  <c r="AR99" i="69"/>
  <c r="F96" i="85"/>
  <c r="AZ15" i="69"/>
  <c r="BF98" i="69"/>
  <c r="EP18" i="69"/>
  <c r="BK83" i="69"/>
  <c r="G54" i="85"/>
  <c r="BA98" i="69"/>
  <c r="AV62" i="70"/>
  <c r="AR71" i="70"/>
  <c r="AA39" i="69"/>
  <c r="BA39" i="69"/>
  <c r="AB45" i="69"/>
  <c r="AB84" i="69"/>
  <c r="AR23" i="69"/>
  <c r="AS9" i="69"/>
  <c r="EG90" i="69"/>
  <c r="BC63" i="69"/>
  <c r="BB95" i="69"/>
  <c r="BJ18" i="69"/>
  <c r="AT40" i="69"/>
  <c r="BB101" i="69"/>
  <c r="EF44" i="69"/>
  <c r="EP13" i="69"/>
  <c r="AJ48" i="69"/>
  <c r="AS44" i="70"/>
  <c r="AP103" i="69"/>
  <c r="AS94" i="69"/>
  <c r="BB91" i="69"/>
  <c r="AT70" i="70"/>
  <c r="G60" i="85"/>
  <c r="AY15" i="69"/>
  <c r="AR85" i="70"/>
  <c r="AP99" i="69"/>
  <c r="EQ45" i="69"/>
  <c r="EF5" i="69"/>
  <c r="G17" i="85"/>
  <c r="EC91" i="69"/>
  <c r="ED59" i="69"/>
  <c r="AB53" i="69"/>
  <c r="BC19" i="69"/>
  <c r="AT103" i="69"/>
  <c r="AV23" i="70"/>
  <c r="DM50" i="69"/>
  <c r="AU99" i="70"/>
  <c r="CR10" i="69"/>
  <c r="AU61" i="70"/>
  <c r="ER55" i="69"/>
  <c r="DM103" i="69"/>
  <c r="EF25" i="69"/>
  <c r="AI33" i="69"/>
  <c r="ET81" i="69"/>
  <c r="AY5" i="69"/>
  <c r="AT48" i="70"/>
  <c r="DM52" i="69"/>
  <c r="CR61" i="69"/>
  <c r="AZ87" i="69"/>
  <c r="CR35" i="69"/>
  <c r="ES103" i="69"/>
  <c r="CR57" i="69"/>
  <c r="EG73" i="69"/>
  <c r="AR8" i="70"/>
  <c r="EF76" i="69"/>
  <c r="DK49" i="69"/>
  <c r="ER13" i="69"/>
  <c r="AV60" i="70"/>
  <c r="AS14" i="70"/>
  <c r="Z53" i="69"/>
  <c r="BG26" i="69"/>
  <c r="AA91" i="69"/>
  <c r="H83" i="85"/>
  <c r="EF66" i="69"/>
  <c r="EP70" i="69"/>
  <c r="EQ89" i="69"/>
  <c r="AQ19" i="69"/>
  <c r="AS75" i="69"/>
  <c r="BH14" i="69"/>
  <c r="ES12" i="69"/>
  <c r="AX99" i="69"/>
  <c r="DN51" i="69"/>
  <c r="AE12" i="69"/>
  <c r="AR86" i="69"/>
  <c r="DM85" i="69"/>
  <c r="AH78" i="69"/>
  <c r="AS52" i="70"/>
  <c r="AU82" i="70"/>
  <c r="AV28" i="70"/>
  <c r="AR34" i="70"/>
  <c r="DK37" i="69"/>
  <c r="AV36" i="70"/>
  <c r="BI59" i="69"/>
  <c r="BC26" i="69"/>
  <c r="ES83" i="69"/>
  <c r="EQ39" i="69"/>
  <c r="I44" i="85"/>
  <c r="EQ66" i="69"/>
  <c r="BC23" i="69"/>
  <c r="DK96" i="69"/>
  <c r="AX31" i="69"/>
  <c r="AH6" i="69"/>
  <c r="AU28" i="69"/>
  <c r="G16" i="85"/>
  <c r="AM47" i="69"/>
  <c r="AM88" i="69"/>
  <c r="ES67" i="69"/>
  <c r="DL53" i="69"/>
  <c r="AS82" i="70"/>
  <c r="Z54" i="69"/>
  <c r="EF48" i="69"/>
  <c r="CR105" i="69"/>
  <c r="DN69" i="69"/>
  <c r="AR41" i="70"/>
  <c r="AE54" i="69"/>
  <c r="DM48" i="69"/>
  <c r="AR98" i="70"/>
  <c r="E109" i="85"/>
  <c r="BA26" i="69"/>
  <c r="AJ46" i="69"/>
  <c r="BB67" i="69"/>
  <c r="BF28" i="69"/>
  <c r="EQ26" i="69"/>
  <c r="EP56" i="69"/>
  <c r="AS45" i="70"/>
  <c r="AX16" i="69"/>
  <c r="EF95" i="69"/>
  <c r="E80" i="85"/>
  <c r="AP78" i="69"/>
  <c r="AR13" i="69"/>
  <c r="AS23" i="69"/>
  <c r="EP21" i="69"/>
  <c r="BA18" i="69"/>
  <c r="Z60" i="69"/>
  <c r="BK53" i="69"/>
  <c r="BI63" i="69"/>
  <c r="E62" i="85"/>
  <c r="BG97" i="69"/>
  <c r="DM12" i="69"/>
  <c r="AJ99" i="69"/>
  <c r="I93" i="85"/>
  <c r="AT101" i="69"/>
  <c r="BC18" i="69"/>
  <c r="AR12" i="69"/>
  <c r="AA68" i="69"/>
  <c r="AI48" i="69"/>
  <c r="AZ82" i="69"/>
  <c r="BF14" i="69"/>
  <c r="DK20" i="69"/>
  <c r="BF32" i="69"/>
  <c r="AH42" i="69"/>
  <c r="AE56" i="69"/>
  <c r="ET43" i="69"/>
  <c r="AL75" i="69"/>
  <c r="EF98" i="69"/>
  <c r="EG22" i="69"/>
  <c r="AT68" i="70"/>
  <c r="BB93" i="69"/>
  <c r="BK32" i="69"/>
  <c r="AS25" i="70"/>
  <c r="AI5" i="69"/>
  <c r="AP9" i="69"/>
  <c r="EG38" i="69"/>
  <c r="AQ60" i="69"/>
  <c r="AL77" i="69"/>
  <c r="AA72" i="69"/>
  <c r="AV25" i="70"/>
  <c r="BA100" i="69"/>
  <c r="DL22" i="69"/>
  <c r="AD32" i="69"/>
  <c r="BA72" i="69"/>
  <c r="AE65" i="69"/>
  <c r="BA73" i="69"/>
  <c r="AT31" i="70"/>
  <c r="AM38" i="69"/>
  <c r="EQ100" i="69"/>
  <c r="AP23" i="69"/>
  <c r="BF74" i="69"/>
  <c r="AX104" i="69"/>
  <c r="BF57" i="69"/>
  <c r="AC16" i="69"/>
  <c r="AY40" i="69"/>
  <c r="BH77" i="69"/>
  <c r="AX63" i="69"/>
  <c r="EP71" i="69"/>
  <c r="AL47" i="69"/>
  <c r="EQ81" i="69"/>
  <c r="AJ68" i="69"/>
  <c r="DO79" i="69"/>
  <c r="AR38" i="69"/>
  <c r="AE9" i="69"/>
  <c r="AS39" i="69"/>
  <c r="AC85" i="69"/>
  <c r="AA60" i="69"/>
  <c r="AR57" i="69"/>
  <c r="AX89" i="69"/>
  <c r="AT98" i="69"/>
  <c r="BG32" i="69"/>
  <c r="AJ91" i="69"/>
  <c r="AZ90" i="69"/>
  <c r="AS70" i="70"/>
  <c r="AB23" i="69"/>
  <c r="BK80" i="69"/>
  <c r="EE58" i="69"/>
  <c r="DM69" i="69"/>
  <c r="BH26" i="69"/>
  <c r="AH94" i="69"/>
  <c r="AX50" i="69"/>
  <c r="BC85" i="69"/>
  <c r="AK40" i="69"/>
  <c r="BF91" i="69"/>
  <c r="DN75" i="69"/>
  <c r="DM56" i="69"/>
  <c r="BK38" i="69"/>
  <c r="AQ38" i="69"/>
  <c r="AU67" i="70"/>
  <c r="AA9" i="69"/>
  <c r="AX33" i="69"/>
  <c r="AI22" i="69"/>
  <c r="AH59" i="69"/>
  <c r="AS51" i="69"/>
  <c r="AP63" i="69"/>
  <c r="AQ26" i="69"/>
  <c r="AK32" i="69"/>
  <c r="AB91" i="69"/>
  <c r="AV103" i="70"/>
  <c r="BF11" i="69"/>
  <c r="AU88" i="70"/>
  <c r="AJ49" i="69"/>
  <c r="BJ63" i="69"/>
  <c r="EQ7" i="69"/>
  <c r="AB22" i="69"/>
  <c r="BJ33" i="69"/>
  <c r="AU37" i="69"/>
  <c r="DN45" i="69"/>
  <c r="CR81" i="69"/>
  <c r="BB35" i="69"/>
  <c r="AS66" i="70"/>
  <c r="BJ104" i="69"/>
  <c r="BJ14" i="69"/>
  <c r="EG18" i="69"/>
  <c r="DN47" i="69"/>
  <c r="AC31" i="69"/>
  <c r="AL42" i="69"/>
  <c r="AL28" i="69"/>
  <c r="O7" i="83"/>
  <c r="BF53" i="69"/>
  <c r="DL98" i="69"/>
  <c r="AZ70" i="69"/>
  <c r="AU23" i="69"/>
  <c r="ER35" i="69"/>
  <c r="EG39" i="69"/>
  <c r="ER67" i="69"/>
  <c r="DK89" i="69"/>
  <c r="AT103" i="70"/>
  <c r="AC10" i="69"/>
  <c r="AT57" i="69"/>
  <c r="AR62" i="70"/>
  <c r="AY64" i="69"/>
  <c r="AM74" i="69"/>
  <c r="EQ71" i="69"/>
  <c r="Z65" i="69"/>
  <c r="ER16" i="69"/>
  <c r="BJ82" i="69"/>
  <c r="AA22" i="69"/>
  <c r="AC51" i="69"/>
  <c r="AR74" i="69"/>
  <c r="DM17" i="69"/>
  <c r="I86" i="85"/>
  <c r="CR37" i="69"/>
  <c r="I46" i="85"/>
  <c r="AU8" i="70"/>
  <c r="AJ6" i="69"/>
  <c r="BC40" i="69"/>
  <c r="AD46" i="69"/>
  <c r="AD64" i="69"/>
  <c r="AP15" i="69"/>
  <c r="EE7" i="69"/>
  <c r="BI22" i="69"/>
  <c r="BJ45" i="69"/>
  <c r="ET20" i="69"/>
  <c r="BK15" i="69"/>
  <c r="ER38" i="69"/>
  <c r="AC61" i="69"/>
  <c r="EQ19" i="69"/>
  <c r="CR60" i="69"/>
  <c r="AR65" i="70"/>
  <c r="CR106" i="69"/>
  <c r="DO8" i="69"/>
  <c r="AY73" i="69"/>
  <c r="AM11" i="69"/>
  <c r="ED34" i="69"/>
  <c r="AU74" i="70"/>
  <c r="AM79" i="69"/>
  <c r="AU89" i="69"/>
  <c r="DO90" i="69"/>
  <c r="ED69" i="69"/>
  <c r="ES97" i="69"/>
  <c r="AL39" i="69"/>
  <c r="AR37" i="70"/>
  <c r="EP50" i="69"/>
  <c r="AB103" i="69"/>
  <c r="AP74" i="69"/>
  <c r="AR22" i="70"/>
  <c r="AH45" i="69"/>
  <c r="AD42" i="69"/>
  <c r="BI56" i="69"/>
  <c r="ED83" i="69"/>
  <c r="AT99" i="69"/>
  <c r="AC63" i="69"/>
  <c r="AL25" i="69"/>
  <c r="BF88" i="69"/>
  <c r="AS65" i="70"/>
  <c r="AA37" i="69"/>
  <c r="F94" i="85"/>
  <c r="BG43" i="69"/>
  <c r="AD58" i="69"/>
  <c r="AS41" i="70"/>
  <c r="AT41" i="69"/>
  <c r="AK24" i="69"/>
  <c r="AM89" i="69"/>
  <c r="AZ35" i="69"/>
  <c r="AT23" i="70"/>
  <c r="ED63" i="69"/>
  <c r="H89" i="85"/>
  <c r="EG19" i="69"/>
  <c r="AL33" i="69"/>
  <c r="AM16" i="69"/>
  <c r="AX29" i="69"/>
  <c r="AU42" i="69"/>
  <c r="AA55" i="69"/>
  <c r="DL55" i="69"/>
  <c r="EP78" i="69"/>
  <c r="G19" i="85"/>
  <c r="AR6" i="70"/>
  <c r="BA84" i="69"/>
  <c r="AS74" i="69"/>
  <c r="AK38" i="69"/>
  <c r="BC86" i="69"/>
  <c r="AT26" i="70"/>
  <c r="BA93" i="69"/>
  <c r="ED84" i="69"/>
  <c r="AT34" i="69"/>
  <c r="BF50" i="69"/>
  <c r="AH50" i="69"/>
  <c r="DM13" i="69"/>
  <c r="EF11" i="69"/>
  <c r="DN92" i="69"/>
  <c r="EP27" i="69"/>
  <c r="Z88" i="69"/>
  <c r="BB10" i="69"/>
  <c r="AU63" i="70"/>
  <c r="EG13" i="69"/>
  <c r="BJ44" i="69"/>
  <c r="AI26" i="69"/>
  <c r="EC33" i="69"/>
  <c r="AS39" i="70"/>
  <c r="AU56" i="70"/>
  <c r="EE65" i="69"/>
  <c r="BA54" i="69"/>
  <c r="BB76" i="69"/>
  <c r="AH101" i="69"/>
  <c r="AU54" i="69"/>
  <c r="AB56" i="69"/>
  <c r="AR58" i="70"/>
  <c r="E49" i="85"/>
  <c r="EG58" i="69"/>
  <c r="CR54" i="69"/>
  <c r="AQ18" i="69"/>
  <c r="AT15" i="70"/>
  <c r="DO101" i="69"/>
  <c r="AD88" i="69"/>
  <c r="EC45" i="69"/>
  <c r="BK52" i="69"/>
  <c r="BF17" i="69"/>
  <c r="E17" i="85"/>
  <c r="AH68" i="69"/>
  <c r="DM76" i="69"/>
  <c r="BH98" i="69"/>
  <c r="AT38" i="70"/>
  <c r="AZ36" i="69"/>
  <c r="BG49" i="69"/>
  <c r="EQ57" i="69"/>
  <c r="AT92" i="70"/>
  <c r="E91" i="85"/>
  <c r="DO31" i="69"/>
  <c r="E90" i="85"/>
  <c r="AV91" i="70"/>
  <c r="EG26" i="69"/>
  <c r="AT68" i="69"/>
  <c r="EQ29" i="69"/>
  <c r="DO67" i="69"/>
  <c r="CR103" i="69"/>
  <c r="AT78" i="70"/>
  <c r="CR100" i="69"/>
  <c r="ES50" i="69"/>
  <c r="EQ30" i="69"/>
  <c r="DL63" i="69"/>
  <c r="EQ98" i="69"/>
  <c r="Z67" i="69"/>
  <c r="AU53" i="69"/>
  <c r="DM11" i="69"/>
  <c r="AT71" i="70"/>
  <c r="AU44" i="70"/>
  <c r="BF97" i="69"/>
  <c r="EF24" i="69"/>
  <c r="DK65" i="69"/>
  <c r="CH7" i="83"/>
  <c r="EG7" i="69"/>
  <c r="AS37" i="69"/>
  <c r="AV30" i="70"/>
  <c r="EG89" i="69"/>
  <c r="AM50" i="69"/>
  <c r="AL45" i="69"/>
  <c r="AR49" i="69"/>
  <c r="AR103" i="70"/>
  <c r="BK69" i="69"/>
  <c r="ED56" i="69"/>
  <c r="EQ33" i="69"/>
  <c r="BC62" i="69"/>
  <c r="AV70" i="70"/>
  <c r="AT52" i="70"/>
  <c r="BJ15" i="69"/>
  <c r="AS49" i="69"/>
  <c r="AA5" i="69"/>
  <c r="AR25" i="69"/>
  <c r="BI37" i="69"/>
  <c r="EP14" i="69"/>
  <c r="AS76" i="70"/>
  <c r="ER48" i="69"/>
  <c r="DM95" i="69"/>
  <c r="EE62" i="69"/>
  <c r="AC67" i="69"/>
  <c r="BI27" i="69"/>
  <c r="AS90" i="69"/>
  <c r="ED78" i="69"/>
  <c r="H94" i="85"/>
  <c r="AJ8" i="69"/>
  <c r="EP81" i="69"/>
  <c r="AI91" i="69"/>
  <c r="BK103" i="69"/>
  <c r="AT67" i="70"/>
  <c r="EE64" i="69"/>
  <c r="CR7" i="69"/>
  <c r="AI88" i="69"/>
  <c r="AK30" i="69"/>
  <c r="DK92" i="69"/>
  <c r="AQ36" i="69"/>
  <c r="AI38" i="69"/>
  <c r="AS100" i="69"/>
  <c r="AA38" i="69"/>
  <c r="Z36" i="69"/>
  <c r="BB38" i="69"/>
  <c r="DM45" i="69"/>
  <c r="DM14" i="69"/>
  <c r="AH22" i="69"/>
  <c r="AS91" i="70"/>
  <c r="AJ33" i="69"/>
  <c r="AK56" i="69"/>
  <c r="AU49" i="69"/>
  <c r="AR15" i="69"/>
  <c r="AS89" i="69"/>
  <c r="AS104" i="69"/>
  <c r="AA44" i="69"/>
  <c r="AS93" i="70"/>
  <c r="AC93" i="69"/>
  <c r="AK82" i="69"/>
  <c r="AV98" i="70"/>
  <c r="AQ40" i="69"/>
  <c r="ET68" i="69"/>
  <c r="AU58" i="70"/>
  <c r="BB37" i="69"/>
  <c r="ER64" i="69"/>
  <c r="ER101" i="69"/>
  <c r="EQ41" i="69"/>
  <c r="ED93" i="69"/>
  <c r="CG34" i="76"/>
  <c r="AM41" i="69"/>
  <c r="AX45" i="69"/>
  <c r="AI14" i="69"/>
  <c r="ET100" i="69"/>
  <c r="AB59" i="69"/>
  <c r="EE56" i="69"/>
  <c r="EC80" i="69"/>
  <c r="H30" i="85"/>
  <c r="ES23" i="69"/>
  <c r="DM63" i="69"/>
  <c r="AX12" i="69"/>
  <c r="Z30" i="69"/>
  <c r="AT87" i="69"/>
  <c r="AL40" i="69"/>
  <c r="Z49" i="69"/>
  <c r="AQ46" i="69"/>
  <c r="AT85" i="69"/>
  <c r="AF7" i="83"/>
  <c r="AS58" i="69"/>
  <c r="BF51" i="69"/>
  <c r="AE24" i="69"/>
  <c r="AC54" i="69"/>
  <c r="AS48" i="69"/>
  <c r="ET72" i="69"/>
  <c r="ET49" i="69"/>
  <c r="EG91" i="69"/>
  <c r="DK47" i="69"/>
  <c r="DN44" i="69"/>
  <c r="Z40" i="69"/>
  <c r="DN28" i="69"/>
  <c r="AC35" i="69"/>
  <c r="DN89" i="69"/>
  <c r="AD35" i="69"/>
  <c r="AE75" i="69"/>
  <c r="ET64" i="69"/>
  <c r="I52" i="85"/>
  <c r="AE45" i="69"/>
  <c r="EP94" i="69"/>
  <c r="BF95" i="69"/>
  <c r="AL50" i="69"/>
  <c r="AX9" i="69"/>
  <c r="AC78" i="69"/>
  <c r="AH32" i="69"/>
  <c r="CR104" i="69"/>
  <c r="AB62" i="69"/>
  <c r="DO103" i="69"/>
  <c r="AP104" i="69"/>
  <c r="AE60" i="69"/>
  <c r="ET96" i="69"/>
  <c r="AV31" i="70"/>
  <c r="EG43" i="69"/>
  <c r="AR91" i="70"/>
  <c r="EE87" i="69"/>
  <c r="BH69" i="69"/>
  <c r="EF19" i="69"/>
  <c r="AZ49" i="69"/>
  <c r="AK48" i="69"/>
  <c r="DM34" i="69"/>
  <c r="AU29" i="70"/>
  <c r="BA47" i="69"/>
  <c r="BA55" i="69"/>
  <c r="AU26" i="70"/>
  <c r="DO48" i="69"/>
  <c r="AB102" i="69"/>
  <c r="AJ11" i="69"/>
  <c r="AP65" i="69"/>
  <c r="H43" i="85"/>
  <c r="AR73" i="69"/>
  <c r="ES84" i="69"/>
  <c r="AX17" i="69"/>
  <c r="AS13" i="70"/>
  <c r="DM73" i="69"/>
  <c r="EP29" i="69"/>
  <c r="AE35" i="69"/>
  <c r="AV51" i="70"/>
  <c r="AK59" i="69"/>
  <c r="EG37" i="69"/>
  <c r="DO60" i="69"/>
  <c r="BA45" i="69"/>
  <c r="I84" i="85"/>
  <c r="I25" i="85"/>
  <c r="AT53" i="69"/>
  <c r="AY53" i="69"/>
  <c r="AZ23" i="69"/>
  <c r="AT100" i="70"/>
  <c r="AA14" i="69"/>
  <c r="DN34" i="69"/>
  <c r="AH58" i="69"/>
  <c r="AJ96" i="69"/>
  <c r="AS83" i="70"/>
  <c r="AI25" i="69"/>
  <c r="BK43" i="69"/>
  <c r="CR78" i="69"/>
  <c r="AI78" i="69"/>
  <c r="BH5" i="69"/>
  <c r="AT94" i="70"/>
  <c r="AZ56" i="69"/>
  <c r="AV66" i="70"/>
  <c r="DO36" i="69"/>
  <c r="EF92" i="69"/>
  <c r="AU22" i="70"/>
  <c r="AK102" i="69"/>
  <c r="AP83" i="69"/>
  <c r="BB22" i="69"/>
  <c r="H95" i="85"/>
  <c r="BH30" i="69"/>
  <c r="EQ37" i="69"/>
  <c r="AR17" i="69"/>
  <c r="AR7" i="70"/>
  <c r="AK80" i="69"/>
  <c r="AA29" i="69"/>
  <c r="EF10" i="69"/>
  <c r="AV80" i="70"/>
  <c r="EG98" i="69"/>
  <c r="BJ10" i="69"/>
  <c r="AJ64" i="69"/>
  <c r="AP79" i="69"/>
  <c r="CR84" i="69"/>
  <c r="BB39" i="69"/>
  <c r="EE42" i="69"/>
  <c r="AB95" i="69"/>
  <c r="EE73" i="69"/>
  <c r="ER87" i="69"/>
  <c r="AR7" i="69"/>
  <c r="AL48" i="69"/>
  <c r="BH10" i="69"/>
  <c r="Z8" i="69"/>
  <c r="BK91" i="69"/>
  <c r="AH5" i="69"/>
  <c r="AI39" i="69"/>
  <c r="ET5" i="69"/>
  <c r="BB62" i="69"/>
  <c r="DK95" i="69"/>
  <c r="BK92" i="69"/>
  <c r="BG30" i="69"/>
  <c r="EQ80" i="69"/>
  <c r="AI51" i="69"/>
  <c r="AS63" i="69"/>
  <c r="AR76" i="70"/>
  <c r="AY19" i="69"/>
  <c r="BA21" i="69"/>
  <c r="BI70" i="69"/>
  <c r="DN76" i="69"/>
  <c r="F52" i="85"/>
  <c r="AM69" i="69"/>
  <c r="AL102" i="69"/>
  <c r="E111" i="85"/>
  <c r="BC87" i="69"/>
  <c r="DM84" i="69"/>
  <c r="AU74" i="69"/>
  <c r="AR60" i="69"/>
  <c r="BA36" i="69"/>
  <c r="H57" i="85"/>
  <c r="EG71" i="69"/>
  <c r="BF72" i="69"/>
  <c r="EC37" i="69"/>
  <c r="AM63" i="69"/>
  <c r="G11" i="85"/>
  <c r="AY39" i="69"/>
  <c r="F48" i="85"/>
  <c r="EE86" i="69"/>
  <c r="ED13" i="69"/>
  <c r="AA19" i="69"/>
  <c r="AE77" i="69"/>
  <c r="ES48" i="69"/>
  <c r="AB30" i="69"/>
  <c r="BJ93" i="69"/>
  <c r="AL21" i="69"/>
  <c r="AS21" i="70"/>
  <c r="AS27" i="69"/>
  <c r="EP39" i="69"/>
  <c r="AU10" i="69"/>
  <c r="AJ42" i="69"/>
  <c r="AR46" i="70"/>
  <c r="AA56" i="69"/>
  <c r="ET24" i="69"/>
  <c r="F61" i="85"/>
  <c r="AU32" i="69"/>
  <c r="BG79" i="69"/>
  <c r="I54" i="85"/>
  <c r="AP68" i="69"/>
  <c r="AE94" i="69"/>
  <c r="AL54" i="69"/>
  <c r="AD97" i="69"/>
  <c r="AC81" i="69"/>
  <c r="BI58" i="69"/>
  <c r="EC58" i="69"/>
  <c r="DM74" i="69"/>
  <c r="AR26" i="70"/>
  <c r="BK84" i="69"/>
  <c r="AV64" i="70"/>
  <c r="BH20" i="69"/>
  <c r="BJ89" i="69"/>
  <c r="AT95" i="69"/>
  <c r="ES53" i="69"/>
  <c r="DN66" i="69"/>
  <c r="ES6" i="69"/>
  <c r="EP98" i="69"/>
  <c r="ER71" i="69"/>
  <c r="ER102" i="69"/>
  <c r="ER26" i="69"/>
  <c r="AT67" i="69"/>
  <c r="BC34" i="69"/>
  <c r="AT28" i="69"/>
  <c r="EF28" i="69"/>
  <c r="BK54" i="69"/>
  <c r="AL37" i="69"/>
  <c r="AZ101" i="69"/>
  <c r="AV84" i="70"/>
  <c r="AT44" i="70"/>
  <c r="AP70" i="69"/>
  <c r="DL59" i="69"/>
  <c r="DL93" i="69"/>
  <c r="AD11" i="69"/>
  <c r="AV82" i="70"/>
  <c r="AT36" i="69"/>
  <c r="DO68" i="69"/>
  <c r="EF88" i="69"/>
  <c r="EG20" i="69"/>
  <c r="ES25" i="69"/>
  <c r="EP45" i="69"/>
  <c r="AJ76" i="69"/>
  <c r="G59" i="85"/>
  <c r="AS88" i="69"/>
  <c r="BB13" i="69"/>
  <c r="AD63" i="69"/>
  <c r="AL89" i="69"/>
  <c r="AI41" i="69"/>
  <c r="AC75" i="69"/>
  <c r="Z27" i="69"/>
  <c r="BH57" i="69"/>
  <c r="AL49" i="69"/>
  <c r="AY13" i="69"/>
  <c r="BA19" i="69"/>
  <c r="AR83" i="70"/>
  <c r="AP55" i="69"/>
  <c r="DL12" i="69"/>
  <c r="BG74" i="69"/>
  <c r="BF99" i="69"/>
  <c r="AQ67" i="69"/>
  <c r="I62" i="85"/>
  <c r="AT10" i="70"/>
  <c r="AC71" i="69"/>
  <c r="G52" i="85"/>
  <c r="BI8" i="69"/>
  <c r="ER79" i="69"/>
  <c r="AD67" i="69"/>
  <c r="BB33" i="69"/>
  <c r="EQ69" i="69"/>
  <c r="AS72" i="70"/>
  <c r="AS27" i="70"/>
  <c r="EP63" i="69"/>
  <c r="EC55" i="69"/>
  <c r="ET18" i="69"/>
  <c r="BH80" i="69"/>
  <c r="EF103" i="69"/>
  <c r="EG92" i="69"/>
  <c r="AJ82" i="69"/>
  <c r="AP87" i="69"/>
  <c r="AZ81" i="69"/>
  <c r="DM98" i="69"/>
  <c r="AE91" i="69"/>
  <c r="BF85" i="69"/>
  <c r="EF34" i="69"/>
  <c r="EE18" i="69"/>
  <c r="ES8" i="69"/>
  <c r="DM18" i="69"/>
  <c r="EF6" i="69"/>
  <c r="AV59" i="70"/>
  <c r="BA95" i="69"/>
  <c r="BK90" i="69"/>
  <c r="AR18" i="69"/>
  <c r="ER80" i="69"/>
  <c r="ES46" i="69"/>
  <c r="BG48" i="69"/>
  <c r="AB74" i="69"/>
  <c r="AT80" i="70"/>
  <c r="AJ15" i="69"/>
  <c r="E112" i="85"/>
  <c r="AH62" i="69"/>
  <c r="CR75" i="69"/>
  <c r="F20" i="85"/>
  <c r="EP31" i="69"/>
  <c r="DO34" i="69"/>
  <c r="ER63" i="69"/>
  <c r="AC76" i="69"/>
  <c r="AA57" i="69"/>
  <c r="ED47" i="69"/>
  <c r="AU59" i="70"/>
  <c r="AU101" i="70"/>
  <c r="AU33" i="70"/>
  <c r="AH64" i="69"/>
  <c r="AX71" i="69"/>
  <c r="AM49" i="69"/>
  <c r="AD36" i="69"/>
  <c r="AC97" i="69"/>
  <c r="AE101" i="69"/>
  <c r="BK18" i="69"/>
  <c r="AK34" i="69"/>
  <c r="AL90" i="69"/>
  <c r="AT81" i="70"/>
  <c r="BI43" i="69"/>
  <c r="BK10" i="69"/>
  <c r="BJ73" i="69"/>
  <c r="EP55" i="69"/>
  <c r="EC21" i="69"/>
  <c r="E14" i="85"/>
  <c r="DM90" i="69"/>
  <c r="BC84" i="69"/>
  <c r="ET66" i="69"/>
  <c r="EC18" i="69"/>
  <c r="AB43" i="69"/>
  <c r="Z91" i="69"/>
  <c r="AD62" i="69"/>
  <c r="EP77" i="69"/>
  <c r="BF10" i="69"/>
  <c r="BJ48" i="69"/>
  <c r="ET58" i="69"/>
  <c r="EE67" i="69"/>
  <c r="AL19" i="69"/>
  <c r="AT101" i="70"/>
  <c r="ED45" i="69"/>
  <c r="AZ54" i="69"/>
  <c r="DO14" i="69"/>
  <c r="DK75" i="69"/>
  <c r="AS57" i="70"/>
  <c r="CR31" i="69"/>
  <c r="EE11" i="69"/>
  <c r="BK60" i="69"/>
  <c r="EQ20" i="69"/>
  <c r="AB98" i="69"/>
  <c r="BF35" i="69"/>
  <c r="BK102" i="69"/>
  <c r="AE73" i="69"/>
  <c r="DO81" i="69"/>
  <c r="AI29" i="69"/>
  <c r="EC84" i="69"/>
  <c r="DN103" i="69"/>
  <c r="BA90" i="69"/>
  <c r="DK77" i="69"/>
  <c r="AS18" i="70"/>
  <c r="AZ48" i="69"/>
  <c r="H44" i="85"/>
  <c r="AD45" i="69"/>
  <c r="CR79" i="69"/>
  <c r="DK85" i="69"/>
  <c r="AL10" i="69"/>
  <c r="G92" i="85"/>
  <c r="BH35" i="69"/>
  <c r="EE91" i="69"/>
  <c r="ES38" i="69"/>
  <c r="AI89" i="69"/>
  <c r="AS74" i="70"/>
  <c r="AS6" i="69"/>
  <c r="BF21" i="69"/>
  <c r="ED44" i="69"/>
  <c r="AZ9" i="69"/>
  <c r="ET67" i="69"/>
  <c r="AS54" i="70"/>
  <c r="ED39" i="69"/>
  <c r="AS26" i="70"/>
  <c r="EP96" i="69"/>
  <c r="DL18" i="69"/>
  <c r="AZ77" i="69"/>
  <c r="AQ11" i="69"/>
  <c r="CR102" i="69"/>
  <c r="Z98" i="69"/>
  <c r="BF25" i="69"/>
  <c r="BF15" i="69"/>
  <c r="AS85" i="69"/>
  <c r="AK71" i="69"/>
  <c r="AS24" i="70"/>
  <c r="DN104" i="69"/>
  <c r="AJ74" i="69"/>
  <c r="ED41" i="69"/>
  <c r="DL79" i="69"/>
  <c r="G80" i="85"/>
  <c r="EF68" i="69"/>
  <c r="BB50" i="69"/>
  <c r="I96" i="85"/>
  <c r="DO49" i="69"/>
  <c r="BJ29" i="69"/>
  <c r="AH75" i="69"/>
  <c r="EP5" i="69"/>
  <c r="AI23" i="69"/>
  <c r="BH27" i="69"/>
  <c r="BA16" i="69"/>
  <c r="AR70" i="70"/>
  <c r="Z15" i="69"/>
  <c r="DK102" i="69"/>
  <c r="AY22" i="69"/>
  <c r="AZ21" i="69"/>
  <c r="CR30" i="69"/>
  <c r="AY30" i="69"/>
  <c r="EP100" i="69"/>
  <c r="BI35" i="69"/>
  <c r="EC54" i="69"/>
  <c r="EC26" i="69"/>
  <c r="ES40" i="69"/>
  <c r="AC90" i="69"/>
  <c r="E21" i="85"/>
  <c r="AB46" i="69"/>
  <c r="EP92" i="69"/>
  <c r="AZ88" i="69"/>
  <c r="DO54" i="69"/>
  <c r="AK62" i="69"/>
  <c r="AC29" i="69"/>
  <c r="AU67" i="69"/>
  <c r="DO17" i="69"/>
  <c r="DL81" i="69"/>
  <c r="AX82" i="69"/>
  <c r="DN20" i="69"/>
  <c r="DM9" i="69"/>
  <c r="AI70" i="69"/>
  <c r="EG69" i="69"/>
  <c r="AI16" i="69"/>
  <c r="ES18" i="69"/>
  <c r="BJ57" i="69"/>
  <c r="AU24" i="70"/>
  <c r="EE98" i="69"/>
  <c r="AH69" i="69"/>
  <c r="EG8" i="69"/>
  <c r="ET99" i="69"/>
  <c r="AI103" i="69"/>
  <c r="EQ92" i="69"/>
  <c r="H14" i="85"/>
  <c r="AH20" i="69"/>
  <c r="AT6" i="70"/>
  <c r="AB80" i="69"/>
  <c r="DL80" i="69"/>
  <c r="AB63" i="69"/>
  <c r="BK5" i="69"/>
  <c r="BC54" i="69"/>
  <c r="AY93" i="69"/>
  <c r="AU103" i="70"/>
  <c r="DM27" i="69"/>
  <c r="AR78" i="70"/>
  <c r="AS98" i="70"/>
  <c r="ES64" i="69"/>
  <c r="EP34" i="69"/>
  <c r="AL93" i="69"/>
  <c r="AL74" i="69"/>
  <c r="DN27" i="69"/>
  <c r="AU46" i="70"/>
  <c r="AR64" i="69"/>
  <c r="AS99" i="69"/>
  <c r="DL74" i="69"/>
  <c r="AD37" i="69"/>
  <c r="DK8" i="69"/>
  <c r="ET46" i="69"/>
  <c r="ER94" i="69"/>
  <c r="AT57" i="70"/>
  <c r="I17" i="85"/>
  <c r="AZ44" i="69"/>
  <c r="BH56" i="69"/>
  <c r="BA66" i="69"/>
  <c r="CR9" i="69"/>
  <c r="AS103" i="69"/>
  <c r="BH50" i="69"/>
  <c r="BJ102" i="69"/>
  <c r="ED37" i="69"/>
  <c r="BI87" i="69"/>
  <c r="AV24" i="70"/>
  <c r="CR14" i="69"/>
  <c r="AI28" i="69"/>
  <c r="Z19" i="69"/>
  <c r="I81" i="85"/>
  <c r="EF104" i="69"/>
  <c r="BK88" i="69"/>
  <c r="AT73" i="70"/>
  <c r="AZ43" i="69"/>
  <c r="EP64" i="69"/>
  <c r="AR98" i="69"/>
  <c r="AJ44" i="69"/>
  <c r="AL44" i="69"/>
  <c r="DM57" i="69"/>
  <c r="BG85" i="69"/>
  <c r="CR53" i="69"/>
  <c r="DL45" i="69"/>
  <c r="AR19" i="69"/>
  <c r="DM40" i="69"/>
  <c r="ER43" i="69"/>
  <c r="ER77" i="69"/>
  <c r="AT32" i="69"/>
  <c r="DL25" i="69"/>
  <c r="ER54" i="69"/>
  <c r="AU9" i="70"/>
  <c r="BB75" i="69"/>
  <c r="AK9" i="69"/>
  <c r="Z72" i="69"/>
  <c r="AS9" i="70"/>
  <c r="DO96" i="69"/>
  <c r="DL40" i="69"/>
  <c r="AV58" i="70"/>
  <c r="AD21" i="69"/>
  <c r="DK63" i="69"/>
  <c r="AS80" i="70"/>
  <c r="CR34" i="69"/>
  <c r="DO95" i="69"/>
  <c r="BF39" i="69"/>
  <c r="ER73" i="69"/>
  <c r="AB61" i="69"/>
  <c r="BF89" i="69"/>
  <c r="BB78" i="69"/>
  <c r="AK36" i="69"/>
  <c r="EE76" i="69"/>
  <c r="AT90" i="70"/>
  <c r="AU97" i="70"/>
  <c r="AU27" i="70"/>
  <c r="AS102" i="69"/>
  <c r="AS12" i="70"/>
  <c r="AK33" i="69"/>
  <c r="AH34" i="69"/>
  <c r="AU42" i="70"/>
  <c r="ER45" i="69"/>
  <c r="DL70" i="69"/>
  <c r="AX44" i="69"/>
  <c r="EC59" i="69"/>
  <c r="BA40" i="69"/>
  <c r="AP95" i="69"/>
  <c r="AE76" i="69"/>
  <c r="CR33" i="69"/>
  <c r="AC21" i="69"/>
  <c r="AP98" i="69"/>
  <c r="AP97" i="69"/>
  <c r="AR41" i="69"/>
  <c r="AR68" i="70"/>
  <c r="AS33" i="69"/>
  <c r="BH84" i="69"/>
  <c r="AA92" i="69"/>
  <c r="BI104" i="69"/>
  <c r="Z87" i="69"/>
  <c r="AR77" i="70"/>
  <c r="BF92" i="69"/>
  <c r="BI20" i="69"/>
  <c r="AR37" i="69"/>
  <c r="AA49" i="69"/>
  <c r="AU39" i="69"/>
  <c r="BI95" i="69"/>
  <c r="AR82" i="69"/>
  <c r="AJ78" i="69"/>
  <c r="DN67" i="69"/>
  <c r="BC22" i="69"/>
  <c r="AY77" i="69"/>
  <c r="EG93" i="69"/>
  <c r="EE13" i="69"/>
  <c r="EP7" i="69"/>
  <c r="AJ12" i="69"/>
  <c r="BG72" i="69"/>
  <c r="AE28" i="69"/>
  <c r="AS13" i="69"/>
  <c r="AK95" i="69"/>
  <c r="AE43" i="69"/>
  <c r="AU86" i="70"/>
  <c r="AU21" i="69"/>
  <c r="AS34" i="70"/>
  <c r="AI69" i="69"/>
  <c r="AH86" i="69"/>
  <c r="AS38" i="69"/>
  <c r="EG82" i="69"/>
  <c r="BF60" i="69"/>
  <c r="AT45" i="70"/>
  <c r="EG24" i="69"/>
  <c r="DM5" i="69"/>
  <c r="BH62" i="69"/>
  <c r="DO18" i="69"/>
  <c r="BJ43" i="69"/>
  <c r="AD49" i="69"/>
  <c r="AS101" i="70"/>
  <c r="DL94" i="69"/>
  <c r="AZ100" i="69"/>
  <c r="AU102" i="70"/>
  <c r="AK93" i="69"/>
  <c r="AD95" i="69"/>
  <c r="ED74" i="69"/>
  <c r="AT9" i="70"/>
  <c r="AX68" i="69"/>
  <c r="AL78" i="69"/>
  <c r="EE53" i="69"/>
  <c r="ES5" i="69"/>
  <c r="AM48" i="69"/>
  <c r="EG68" i="69"/>
  <c r="DO38" i="69"/>
  <c r="AB82" i="69"/>
  <c r="AR103" i="69"/>
  <c r="ER47" i="69"/>
  <c r="AQ22" i="69"/>
  <c r="EF97" i="69"/>
  <c r="AJ10" i="69"/>
  <c r="AH55" i="69"/>
  <c r="ET47" i="69"/>
  <c r="DK84" i="69"/>
  <c r="ET11" i="69"/>
  <c r="EF21" i="69"/>
  <c r="AK55" i="69"/>
  <c r="AM30" i="69"/>
  <c r="Z58" i="69"/>
  <c r="AE89" i="69"/>
  <c r="AV21" i="70"/>
  <c r="BK97" i="69"/>
  <c r="DL71" i="69"/>
  <c r="AD7" i="83"/>
  <c r="I24" i="85"/>
  <c r="AA97" i="69"/>
  <c r="AQ75" i="69"/>
  <c r="AB16" i="69"/>
  <c r="AR11" i="70"/>
  <c r="BF86" i="69"/>
  <c r="AT42" i="70"/>
  <c r="AV37" i="70"/>
  <c r="AL97" i="69"/>
  <c r="AV97" i="70"/>
  <c r="BJ46" i="69"/>
  <c r="AD33" i="69"/>
  <c r="AU16" i="69"/>
  <c r="ES34" i="69"/>
  <c r="AA46" i="69"/>
  <c r="AS87" i="70"/>
  <c r="BG61" i="69"/>
  <c r="AJ36" i="69"/>
  <c r="DM55" i="69"/>
  <c r="EQ21" i="69"/>
  <c r="ET71" i="69"/>
  <c r="Z38" i="69"/>
  <c r="EC93" i="69"/>
  <c r="DM83" i="69"/>
  <c r="BC28" i="69"/>
  <c r="AV89" i="70"/>
  <c r="ER61" i="69"/>
  <c r="EF43" i="69"/>
  <c r="AU73" i="70"/>
  <c r="AJ41" i="69"/>
  <c r="AZ62" i="69"/>
  <c r="AK8" i="69"/>
  <c r="AA42" i="69"/>
  <c r="ES42" i="69"/>
  <c r="AV18" i="70"/>
  <c r="AP58" i="69"/>
  <c r="EP59" i="69"/>
  <c r="AZ39" i="69"/>
  <c r="AT59" i="70"/>
  <c r="AE78" i="69"/>
  <c r="ED96" i="69"/>
  <c r="AT85" i="70"/>
  <c r="AJ75" i="69"/>
  <c r="AD94" i="69"/>
  <c r="BI76" i="69"/>
  <c r="AT20" i="69"/>
  <c r="ET76" i="69"/>
  <c r="AU20" i="70"/>
  <c r="G47" i="85"/>
  <c r="AE95" i="69"/>
  <c r="ER65" i="69"/>
  <c r="AU89" i="70"/>
  <c r="E16" i="85"/>
  <c r="EF27" i="69"/>
  <c r="EP101" i="69"/>
  <c r="AU40" i="70"/>
  <c r="CR82" i="69"/>
  <c r="AI81" i="69"/>
  <c r="CR36" i="69"/>
  <c r="BJ22" i="69"/>
  <c r="AT91" i="69"/>
  <c r="BK48" i="69"/>
  <c r="DL85" i="69"/>
  <c r="AX19" i="69"/>
  <c r="EP11" i="69"/>
  <c r="AP91" i="69"/>
  <c r="DO61" i="69"/>
  <c r="AR56" i="70"/>
  <c r="DO84" i="69"/>
  <c r="ED57" i="69"/>
  <c r="E82" i="85"/>
  <c r="CR32" i="69"/>
  <c r="AR10" i="69"/>
  <c r="BK31" i="69"/>
  <c r="AU36" i="70"/>
  <c r="EE99" i="69"/>
  <c r="DO5" i="69"/>
  <c r="BB57" i="69"/>
  <c r="BF45" i="69"/>
  <c r="EE74" i="69"/>
  <c r="ET23" i="69"/>
  <c r="AS75" i="70"/>
  <c r="ET57" i="69"/>
  <c r="AU35" i="69"/>
  <c r="ER95" i="69"/>
  <c r="AU101" i="69"/>
  <c r="AD6" i="69"/>
  <c r="AZ99" i="69"/>
  <c r="ED16" i="69"/>
  <c r="BB32" i="69"/>
  <c r="AY35" i="69"/>
  <c r="ED38" i="69"/>
  <c r="AQ28" i="69"/>
  <c r="AS20" i="69"/>
  <c r="AZ12" i="69"/>
  <c r="AR100" i="70"/>
  <c r="EF71" i="69"/>
  <c r="AU39" i="70"/>
  <c r="AT52" i="69"/>
  <c r="EQ79" i="69"/>
  <c r="BH42" i="69"/>
  <c r="BK101" i="69"/>
  <c r="AU90" i="69"/>
  <c r="AY41" i="69"/>
  <c r="AV69" i="70"/>
  <c r="AU7" i="70"/>
  <c r="EQ22" i="69"/>
  <c r="AP73" i="69"/>
  <c r="DN80" i="69"/>
  <c r="DK40" i="69"/>
  <c r="CR11" i="69"/>
  <c r="Z13" i="69"/>
  <c r="DM24" i="69"/>
  <c r="AQ84" i="69"/>
  <c r="AD7" i="69"/>
  <c r="AH70" i="69"/>
  <c r="BC91" i="69"/>
  <c r="AT21" i="69"/>
  <c r="BB103" i="69"/>
  <c r="AV27" i="70"/>
  <c r="EQ59" i="69"/>
  <c r="BA30" i="69"/>
  <c r="AP84" i="69"/>
  <c r="BK76" i="69"/>
  <c r="AD56" i="69"/>
  <c r="EC34" i="69"/>
  <c r="BC65" i="69"/>
  <c r="AP69" i="69"/>
  <c r="AK57" i="69"/>
  <c r="EG86" i="69"/>
  <c r="AE79" i="69"/>
  <c r="AM82" i="69"/>
  <c r="EE96" i="69"/>
  <c r="DK58" i="69"/>
  <c r="DO40" i="69"/>
  <c r="AC84" i="69"/>
  <c r="BA99" i="69"/>
  <c r="AP60" i="69"/>
  <c r="AA12" i="69"/>
  <c r="AA51" i="69"/>
  <c r="EQ102" i="69"/>
  <c r="AH65" i="69"/>
  <c r="BA25" i="69"/>
  <c r="BG47" i="69"/>
  <c r="ER82" i="69"/>
  <c r="DO19" i="69"/>
  <c r="AR97" i="69"/>
  <c r="BC64" i="69"/>
  <c r="Z47" i="69"/>
  <c r="AU104" i="69"/>
  <c r="AT13" i="70"/>
  <c r="Z104" i="69"/>
  <c r="EP68" i="69"/>
  <c r="EQ8" i="69"/>
  <c r="Z31" i="69"/>
  <c r="AE64" i="69"/>
  <c r="EE32" i="69"/>
  <c r="F60" i="85"/>
  <c r="BC6" i="69"/>
  <c r="AK104" i="69"/>
  <c r="AQ88" i="69"/>
  <c r="DM77" i="69"/>
  <c r="AU12" i="69"/>
  <c r="AT83" i="70"/>
  <c r="AA77" i="69"/>
  <c r="DO24" i="69"/>
  <c r="AB21" i="69"/>
  <c r="BI101" i="69"/>
  <c r="BC25" i="69"/>
  <c r="AS91" i="69"/>
  <c r="BH37" i="69"/>
  <c r="AR13" i="70"/>
  <c r="G81" i="85"/>
  <c r="AV50" i="70"/>
  <c r="DN71" i="69"/>
  <c r="AZ27" i="69"/>
  <c r="BG50" i="69"/>
  <c r="AY6" i="69"/>
  <c r="ED49" i="69"/>
  <c r="DM29" i="69"/>
  <c r="ET7" i="69"/>
  <c r="AQ90" i="69"/>
  <c r="AJ37" i="69"/>
  <c r="AM13" i="69"/>
  <c r="AM7" i="69"/>
  <c r="DO73" i="69"/>
  <c r="ER66" i="69"/>
  <c r="AX42" i="69"/>
  <c r="AY52" i="69"/>
  <c r="AV54" i="70"/>
  <c r="BI57" i="69"/>
  <c r="AQ89" i="69"/>
  <c r="EQ27" i="69"/>
  <c r="EQ103" i="69"/>
  <c r="BG80" i="69"/>
  <c r="AA45" i="69"/>
  <c r="BB73" i="69"/>
  <c r="AQ6" i="69"/>
  <c r="AK87" i="69"/>
  <c r="ED10" i="69"/>
  <c r="BF40" i="69"/>
  <c r="I14" i="85"/>
  <c r="AS22" i="70"/>
  <c r="EF81" i="69"/>
  <c r="BK9" i="69"/>
  <c r="EE45" i="69"/>
  <c r="AS79" i="70"/>
  <c r="DL78" i="69"/>
  <c r="ER11" i="69"/>
  <c r="Z97" i="69"/>
  <c r="AI73" i="69"/>
  <c r="Z22" i="69"/>
  <c r="AU60" i="70"/>
  <c r="ES39" i="69"/>
  <c r="EQ50" i="69"/>
  <c r="AS95" i="69"/>
  <c r="Z52" i="69"/>
  <c r="AR30" i="69"/>
  <c r="CR6" i="69"/>
  <c r="AY31" i="69"/>
  <c r="AU17" i="70"/>
  <c r="AR19" i="70"/>
  <c r="BF83" i="69"/>
  <c r="BC52" i="69"/>
  <c r="ES31" i="69"/>
  <c r="BH94" i="69"/>
  <c r="AR104" i="70"/>
  <c r="DK26" i="69"/>
  <c r="AS43" i="69"/>
  <c r="BG55" i="69"/>
  <c r="AT43" i="70"/>
  <c r="DM38" i="69"/>
  <c r="AL62" i="69"/>
  <c r="AR45" i="70"/>
  <c r="EC10" i="69"/>
  <c r="EF101" i="69"/>
  <c r="EE54" i="69"/>
  <c r="AV101" i="70"/>
  <c r="ED102" i="69"/>
  <c r="EP89" i="69"/>
  <c r="EQ15" i="69"/>
  <c r="EC20" i="69"/>
  <c r="AT47" i="70"/>
  <c r="AB76" i="69"/>
  <c r="AX37" i="69"/>
  <c r="AU19" i="69"/>
  <c r="AU79" i="69"/>
  <c r="DK88" i="69"/>
  <c r="CR77" i="69"/>
  <c r="AT41" i="70"/>
  <c r="EC35" i="69"/>
  <c r="AT63" i="70"/>
  <c r="BB28" i="69"/>
  <c r="AV39" i="70"/>
  <c r="BF56" i="69"/>
  <c r="DL32" i="69"/>
  <c r="DN50" i="69"/>
  <c r="EF9" i="69"/>
  <c r="EE35" i="69"/>
  <c r="ER78" i="69"/>
  <c r="BI72" i="69"/>
  <c r="ET55" i="69"/>
  <c r="BA78" i="69"/>
  <c r="AR36" i="70"/>
  <c r="AY78" i="69"/>
  <c r="BJ77" i="69"/>
  <c r="AU38" i="70"/>
  <c r="AS66" i="69"/>
  <c r="AU62" i="70"/>
  <c r="ES92" i="69"/>
  <c r="BJ94" i="69"/>
  <c r="ER76" i="69"/>
  <c r="AS31" i="69"/>
  <c r="ES7" i="69"/>
  <c r="BG12" i="69"/>
  <c r="AT29" i="69"/>
  <c r="AQ24" i="69"/>
  <c r="BG98" i="69"/>
  <c r="EE63" i="69"/>
  <c r="AX51" i="69"/>
  <c r="AB8" i="69"/>
  <c r="DN42" i="69"/>
  <c r="AP24" i="69"/>
  <c r="DK19" i="69"/>
  <c r="ET32" i="69"/>
  <c r="ES52" i="69"/>
  <c r="AK75" i="69"/>
  <c r="EC66" i="69"/>
  <c r="Z51" i="69"/>
  <c r="BB104" i="69"/>
  <c r="EC64" i="69"/>
  <c r="E120" i="85"/>
  <c r="AQ62" i="69"/>
  <c r="BG96" i="69"/>
  <c r="H11" i="85"/>
  <c r="BF78" i="69"/>
  <c r="DK103" i="69"/>
  <c r="BJ87" i="69"/>
  <c r="H52" i="85"/>
  <c r="BC24" i="69"/>
  <c r="AD26" i="69"/>
  <c r="AK84" i="69"/>
  <c r="AX26" i="69"/>
  <c r="E50" i="85"/>
  <c r="EQ72" i="69"/>
  <c r="I79" i="85"/>
  <c r="AE15" i="69"/>
  <c r="AH102" i="69"/>
  <c r="BG59" i="69"/>
  <c r="I83" i="85"/>
  <c r="AH43" i="69"/>
  <c r="E20" i="85"/>
  <c r="AT62" i="69"/>
  <c r="BI69" i="69"/>
  <c r="BA12" i="69"/>
  <c r="AR100" i="69"/>
  <c r="DK44" i="69"/>
  <c r="EG34" i="69"/>
  <c r="E45" i="85"/>
  <c r="AH51" i="69"/>
  <c r="AL80" i="69"/>
  <c r="ED5" i="69"/>
  <c r="AR45" i="69"/>
  <c r="BF41" i="69"/>
  <c r="AS59" i="69"/>
  <c r="AB89" i="69"/>
  <c r="BK96" i="69"/>
  <c r="AT17" i="69"/>
  <c r="AH60" i="69"/>
  <c r="AY97" i="69"/>
  <c r="AJ30" i="69"/>
  <c r="AD76" i="69"/>
  <c r="BG73" i="69"/>
  <c r="EG60" i="69"/>
  <c r="AD12" i="69"/>
  <c r="AZ25" i="69"/>
  <c r="AX55" i="69"/>
  <c r="AU30" i="70"/>
  <c r="ES99" i="69"/>
  <c r="AA53" i="69"/>
  <c r="AS46" i="70"/>
  <c r="DO97" i="69"/>
  <c r="EP40" i="69"/>
  <c r="AT65" i="70"/>
  <c r="AU63" i="69"/>
  <c r="AY81" i="69"/>
  <c r="AD39" i="69"/>
  <c r="DK86" i="69"/>
  <c r="AJ93" i="69"/>
  <c r="AU15" i="69"/>
  <c r="EQ55" i="69"/>
  <c r="EG76" i="69"/>
  <c r="EF80" i="69"/>
  <c r="AC48" i="69"/>
  <c r="AX10" i="69"/>
  <c r="AC53" i="69"/>
  <c r="EP16" i="69"/>
  <c r="EC30" i="69"/>
  <c r="AR43" i="70"/>
  <c r="DM59" i="69"/>
  <c r="AP36" i="69"/>
  <c r="ER52" i="69"/>
  <c r="BE7" i="83"/>
  <c r="AU14" i="70"/>
  <c r="AD44" i="69"/>
  <c r="AU77" i="69"/>
  <c r="AE10" i="69"/>
  <c r="EC7" i="69"/>
  <c r="BC97" i="69"/>
  <c r="AJ19" i="69"/>
  <c r="AA101" i="69"/>
  <c r="AD66" i="69"/>
  <c r="ET48" i="69"/>
  <c r="ED14" i="69"/>
  <c r="ES65" i="69"/>
  <c r="AL58" i="69"/>
  <c r="I16" i="85"/>
  <c r="AT17" i="70"/>
  <c r="AR21" i="70"/>
  <c r="I56" i="85"/>
  <c r="AC15" i="69"/>
  <c r="AA62" i="69"/>
  <c r="AS56" i="70"/>
  <c r="Z101" i="69"/>
  <c r="AE6" i="69"/>
  <c r="AI19" i="69"/>
  <c r="ES36" i="69"/>
  <c r="AE70" i="69"/>
  <c r="AR90" i="70"/>
  <c r="AE14" i="69"/>
  <c r="Z28" i="69"/>
  <c r="AS29" i="70"/>
  <c r="Z18" i="69"/>
  <c r="AQ12" i="69"/>
  <c r="ER18" i="69"/>
  <c r="AY59" i="69"/>
  <c r="AH92" i="69"/>
  <c r="BI86" i="69"/>
  <c r="AM75" i="69"/>
  <c r="DK51" i="69"/>
  <c r="AR29" i="69"/>
  <c r="AE84" i="69"/>
  <c r="BG34" i="69"/>
  <c r="AL63" i="69"/>
  <c r="AZ8" i="69"/>
  <c r="DL9" i="69"/>
  <c r="AU41" i="69"/>
  <c r="BH53" i="69"/>
  <c r="BK57" i="69"/>
  <c r="BC75" i="69"/>
  <c r="BA86" i="69"/>
  <c r="E83" i="85"/>
  <c r="EG96" i="69"/>
  <c r="ER88" i="69"/>
  <c r="BA69" i="69"/>
  <c r="BA7" i="83"/>
  <c r="EG95" i="69"/>
  <c r="AU91" i="70"/>
  <c r="AJ94" i="69"/>
  <c r="ER96" i="69"/>
  <c r="AT24" i="69"/>
  <c r="EP76" i="69"/>
  <c r="AU26" i="69"/>
  <c r="EG61" i="69"/>
  <c r="EQ65" i="69"/>
  <c r="BJ59" i="69"/>
  <c r="DL92" i="69"/>
  <c r="AM40" i="69"/>
  <c r="EP74" i="69"/>
  <c r="EP12" i="69"/>
  <c r="AR55" i="70"/>
  <c r="Z9" i="69"/>
  <c r="AL71" i="69"/>
  <c r="AV34" i="70"/>
  <c r="AU96" i="70"/>
  <c r="BB84" i="69"/>
  <c r="AZ94" i="69"/>
  <c r="BB11" i="69"/>
  <c r="AU13" i="69"/>
  <c r="CR13" i="69"/>
  <c r="EF100" i="69"/>
  <c r="Z68" i="69"/>
  <c r="BG18" i="69"/>
  <c r="BA41" i="69"/>
  <c r="DM66" i="69"/>
  <c r="BB65" i="69"/>
  <c r="AS8" i="70"/>
  <c r="DO10" i="69"/>
  <c r="BC55" i="69"/>
  <c r="BA14" i="69"/>
  <c r="AV49" i="70"/>
  <c r="ED18" i="69"/>
  <c r="BH18" i="69"/>
  <c r="BC72" i="69"/>
  <c r="EC77" i="69"/>
  <c r="AE21" i="69"/>
  <c r="DO7" i="69"/>
  <c r="AA30" i="69"/>
  <c r="AR20" i="69"/>
  <c r="ED95" i="69"/>
  <c r="BJ61" i="69"/>
  <c r="AA84" i="69"/>
  <c r="ER84" i="69"/>
  <c r="BK30" i="69"/>
  <c r="BJ75" i="69"/>
  <c r="EC19" i="69"/>
  <c r="E123" i="85"/>
  <c r="E119" i="85"/>
  <c r="AD82" i="69"/>
  <c r="DN7" i="69"/>
  <c r="BJ8" i="69"/>
  <c r="Z55" i="69"/>
  <c r="AM53" i="69"/>
  <c r="AT97" i="70"/>
  <c r="AA41" i="69"/>
  <c r="EF37" i="69"/>
  <c r="F30" i="85"/>
  <c r="AM78" i="69"/>
  <c r="AV92" i="70"/>
  <c r="AS60" i="69"/>
  <c r="AT81" i="69"/>
  <c r="AM99" i="69"/>
  <c r="EG47" i="69"/>
  <c r="AR9" i="69"/>
  <c r="H96" i="85"/>
  <c r="DO70" i="69"/>
  <c r="EQ32" i="69"/>
  <c r="Z64" i="69"/>
  <c r="AT51" i="70"/>
  <c r="BA89" i="69"/>
  <c r="AI8" i="69"/>
  <c r="AJ17" i="69"/>
  <c r="AY26" i="69"/>
  <c r="BJ27" i="69"/>
  <c r="DK71" i="69"/>
  <c r="EP66" i="69"/>
  <c r="EQ56" i="69"/>
  <c r="AJ45" i="69"/>
  <c r="AR53" i="70"/>
  <c r="Z57" i="69"/>
  <c r="AK60" i="69"/>
  <c r="ET17" i="69"/>
  <c r="N7" i="83"/>
  <c r="DL54" i="69"/>
  <c r="AV67" i="70"/>
  <c r="AB88" i="69"/>
  <c r="AS31" i="70"/>
  <c r="EE16" i="69"/>
  <c r="AT12" i="69"/>
  <c r="AD69" i="69"/>
  <c r="AY17" i="69"/>
  <c r="AD34" i="69"/>
  <c r="AR12" i="70"/>
  <c r="AL60" i="69"/>
  <c r="AT12" i="70"/>
  <c r="AZ37" i="69"/>
  <c r="AJ26" i="69"/>
  <c r="AS28" i="70"/>
  <c r="AA89" i="69"/>
  <c r="DO65" i="69"/>
  <c r="BC14" i="69"/>
  <c r="DL44" i="69"/>
  <c r="BA75" i="69"/>
  <c r="I88" i="85"/>
  <c r="DK55" i="69"/>
  <c r="AM5" i="69"/>
  <c r="AR56" i="69"/>
  <c r="AU47" i="70"/>
  <c r="Z66" i="69"/>
  <c r="EQ34" i="69"/>
  <c r="AP19" i="69"/>
  <c r="Z82" i="69"/>
  <c r="BF79" i="69"/>
  <c r="AE98" i="69"/>
  <c r="DL56" i="69"/>
  <c r="BK27" i="69"/>
  <c r="EG25" i="69"/>
  <c r="AV19" i="70"/>
  <c r="AV11" i="70"/>
  <c r="AM80" i="69"/>
  <c r="DN52" i="69"/>
  <c r="AT56" i="70"/>
  <c r="DM42" i="69"/>
  <c r="BJ74" i="69"/>
  <c r="BG41" i="69"/>
  <c r="EF13" i="69"/>
  <c r="ED55" i="69"/>
  <c r="ED104" i="69"/>
  <c r="F87" i="85"/>
  <c r="BJ64" i="69"/>
  <c r="EQ70" i="69"/>
  <c r="ED9" i="69"/>
  <c r="AR29" i="70"/>
  <c r="DN87" i="69"/>
  <c r="EC103" i="69"/>
  <c r="BK37" i="69"/>
  <c r="AR35" i="69"/>
  <c r="AZ64" i="69"/>
  <c r="BF100" i="69"/>
  <c r="AT76" i="70"/>
  <c r="AM60" i="69"/>
  <c r="BJ37" i="69"/>
  <c r="AI49" i="69"/>
  <c r="AE67" i="69"/>
  <c r="AS61" i="69"/>
  <c r="AJ7" i="69"/>
  <c r="AT104" i="69"/>
  <c r="Q7" i="83"/>
  <c r="AS32" i="70"/>
  <c r="ET92" i="69"/>
  <c r="ER39" i="69"/>
  <c r="EC53" i="69"/>
  <c r="EP20" i="69"/>
  <c r="AX46" i="69"/>
  <c r="AY10" i="69"/>
  <c r="AD14" i="69"/>
  <c r="DM97" i="69"/>
  <c r="AC44" i="69"/>
  <c r="CR8" i="69"/>
  <c r="ED40" i="69"/>
  <c r="BG33" i="69"/>
  <c r="AD16" i="69"/>
  <c r="AL83" i="69"/>
  <c r="AC7" i="69"/>
  <c r="AJ87" i="69"/>
  <c r="DK43" i="69"/>
  <c r="EQ85" i="69"/>
  <c r="AS63" i="70"/>
  <c r="AC33" i="69"/>
  <c r="AT46" i="69"/>
  <c r="AJ79" i="69"/>
  <c r="AU66" i="70"/>
  <c r="ER68" i="69"/>
  <c r="CR98" i="69"/>
  <c r="BG88" i="69"/>
  <c r="ED71" i="69"/>
  <c r="BF7" i="83"/>
  <c r="AV13" i="70"/>
  <c r="AV56" i="70"/>
  <c r="BJ68" i="69"/>
  <c r="AI98" i="69"/>
  <c r="DO12" i="69"/>
  <c r="AY87" i="69"/>
  <c r="H16" i="85"/>
  <c r="EF47" i="69"/>
  <c r="AY83" i="69"/>
  <c r="DK87" i="69"/>
  <c r="AT59" i="69"/>
  <c r="DN22" i="69"/>
  <c r="BG63" i="69"/>
  <c r="BB56" i="69"/>
  <c r="EP8" i="69"/>
  <c r="EC61" i="69"/>
  <c r="BB9" i="69"/>
  <c r="AY79" i="69"/>
  <c r="AS59" i="70"/>
  <c r="AU22" i="69"/>
  <c r="AK67" i="69"/>
  <c r="EC62" i="69"/>
  <c r="EE80" i="69"/>
  <c r="AX80" i="69"/>
  <c r="BG68" i="69"/>
  <c r="I49" i="85"/>
  <c r="DM58" i="69"/>
  <c r="AC45" i="69"/>
  <c r="DN73" i="69"/>
  <c r="ED67" i="69"/>
  <c r="EQ76" i="69"/>
  <c r="EE9" i="69"/>
  <c r="AH74" i="69"/>
  <c r="AR16" i="69"/>
  <c r="Z43" i="69"/>
  <c r="AC26" i="69"/>
  <c r="AT49" i="70"/>
  <c r="AR64" i="70"/>
  <c r="AR61" i="70"/>
  <c r="AQ91" i="69"/>
  <c r="AM103" i="69"/>
  <c r="DN95" i="69"/>
  <c r="EC81" i="69"/>
  <c r="DN12" i="69"/>
  <c r="BK25" i="69"/>
  <c r="ER42" i="69"/>
  <c r="AU59" i="69"/>
  <c r="CR76" i="69"/>
  <c r="DL50" i="69"/>
  <c r="DL69" i="69"/>
  <c r="Z26" i="69"/>
  <c r="BC12" i="69"/>
  <c r="AS36" i="69"/>
  <c r="CR29" i="69"/>
  <c r="BI84" i="69"/>
  <c r="ED66" i="69"/>
  <c r="BA74" i="69"/>
  <c r="EE84" i="69"/>
  <c r="EC8" i="69"/>
  <c r="AP93" i="69"/>
  <c r="AC12" i="69"/>
  <c r="AZ79" i="69"/>
  <c r="AS98" i="69"/>
  <c r="F28" i="85"/>
  <c r="ET83" i="69"/>
  <c r="AK74" i="69"/>
  <c r="EF17" i="69"/>
  <c r="DN43" i="69"/>
  <c r="DN32" i="69"/>
  <c r="AJ9" i="69"/>
  <c r="EC79" i="69"/>
  <c r="DO98" i="69"/>
  <c r="BH104" i="69"/>
  <c r="AR32" i="70"/>
  <c r="AI55" i="69"/>
  <c r="DN53" i="69"/>
  <c r="EP48" i="69"/>
  <c r="Z11" i="69"/>
  <c r="DM93" i="69"/>
  <c r="BC30" i="69"/>
  <c r="AL104" i="69"/>
  <c r="DL89" i="69"/>
  <c r="AS71" i="69"/>
  <c r="EE25" i="69"/>
  <c r="AI35" i="69"/>
  <c r="I61" i="85"/>
  <c r="BA63" i="69"/>
  <c r="AI40" i="69"/>
  <c r="AT28" i="70"/>
  <c r="AP56" i="69"/>
  <c r="AU29" i="69"/>
  <c r="AK39" i="69"/>
  <c r="CR52" i="69"/>
  <c r="AB92" i="69"/>
  <c r="ED6" i="69"/>
  <c r="AT42" i="69"/>
  <c r="EG40" i="69"/>
  <c r="AQ50" i="69"/>
  <c r="BJ21" i="69"/>
  <c r="AR93" i="69"/>
  <c r="AD10" i="69"/>
  <c r="AJ63" i="69"/>
  <c r="E48" i="85"/>
  <c r="DK41" i="69"/>
  <c r="AB99" i="69"/>
  <c r="AY12" i="69"/>
  <c r="DL34" i="69"/>
  <c r="DM35" i="69"/>
  <c r="AJ52" i="69"/>
  <c r="AD27" i="69"/>
  <c r="EP36" i="69"/>
  <c r="EE97" i="69"/>
  <c r="BB80" i="69"/>
  <c r="AS72" i="69"/>
  <c r="EE52" i="69"/>
  <c r="BB59" i="69"/>
  <c r="AX102" i="69"/>
  <c r="DL103" i="69"/>
  <c r="E28" i="85"/>
  <c r="AK100" i="69"/>
  <c r="AK51" i="69"/>
  <c r="DN9" i="69"/>
  <c r="AT7" i="69"/>
  <c r="BF59" i="69"/>
  <c r="AT32" i="70"/>
  <c r="AP59" i="69"/>
  <c r="BK35" i="69"/>
  <c r="AM93" i="69"/>
  <c r="EF60" i="69"/>
  <c r="AU52" i="70"/>
  <c r="AB87" i="69"/>
  <c r="DK21" i="69"/>
  <c r="EE83" i="69"/>
  <c r="BG70" i="69"/>
  <c r="AM70" i="69"/>
  <c r="AD104" i="69"/>
  <c r="AT89" i="69"/>
  <c r="BA92" i="69"/>
  <c r="AR101" i="69"/>
  <c r="BG82" i="69"/>
  <c r="ER15" i="69"/>
  <c r="AL34" i="69"/>
  <c r="AS10" i="70"/>
  <c r="AL5" i="69"/>
  <c r="AK99" i="69"/>
  <c r="DL101" i="69"/>
  <c r="DL65" i="69"/>
  <c r="AX27" i="69"/>
  <c r="EG65" i="69"/>
  <c r="AV48" i="70"/>
  <c r="AT46" i="70"/>
  <c r="DM70" i="69"/>
  <c r="EQ88" i="69"/>
  <c r="EE34" i="69"/>
  <c r="BI6" i="69"/>
  <c r="BF44" i="69"/>
  <c r="AP47" i="69"/>
  <c r="AY25" i="69"/>
  <c r="AM91" i="69"/>
  <c r="I60" i="85"/>
  <c r="AL6" i="69"/>
  <c r="BB72" i="69"/>
  <c r="AU65" i="70"/>
  <c r="ET89" i="69"/>
  <c r="AZ50" i="69"/>
  <c r="AT93" i="70"/>
  <c r="EP32" i="69"/>
  <c r="BH64" i="69"/>
  <c r="F78" i="85"/>
  <c r="CR38" i="69"/>
  <c r="AJ85" i="69"/>
  <c r="EC43" i="69"/>
  <c r="AX61" i="69"/>
  <c r="EP104" i="69"/>
  <c r="BK71" i="69"/>
  <c r="AM57" i="69"/>
  <c r="AT54" i="69"/>
  <c r="AT84" i="70"/>
  <c r="AB6" i="69"/>
  <c r="AD57" i="69"/>
  <c r="AH23" i="69"/>
  <c r="BI94" i="69"/>
  <c r="AL82" i="69"/>
  <c r="H61" i="85"/>
  <c r="EE71" i="69"/>
  <c r="AM73" i="69"/>
  <c r="BA53" i="69"/>
  <c r="DK90" i="69"/>
  <c r="AU12" i="70"/>
  <c r="DN6" i="69"/>
  <c r="DO93" i="69"/>
  <c r="AH100" i="69"/>
  <c r="AS42" i="70"/>
  <c r="EE69" i="69"/>
  <c r="AS15" i="70"/>
  <c r="ED86" i="69"/>
  <c r="DK29" i="69"/>
  <c r="AS21" i="69"/>
  <c r="DN36" i="69"/>
  <c r="AY91" i="69"/>
  <c r="H25" i="85"/>
  <c r="EP95" i="69"/>
  <c r="AV73" i="70"/>
  <c r="AT77" i="70"/>
  <c r="AS78" i="70"/>
  <c r="EC36" i="69"/>
  <c r="EF39" i="69"/>
  <c r="EQ28" i="69"/>
  <c r="AR74" i="70"/>
  <c r="BF29" i="69"/>
  <c r="AV40" i="70"/>
  <c r="AM45" i="69"/>
  <c r="AR84" i="70"/>
  <c r="AS68" i="70"/>
  <c r="BF102" i="69"/>
  <c r="BA24" i="69"/>
  <c r="EF41" i="69"/>
  <c r="H13" i="85"/>
  <c r="ES19" i="69"/>
  <c r="AZ78" i="69"/>
  <c r="CR12" i="69"/>
  <c r="EP46" i="69"/>
  <c r="EQ63" i="69"/>
  <c r="DM75" i="69"/>
  <c r="EE21" i="69"/>
  <c r="AC73" i="69"/>
  <c r="CR83" i="69"/>
  <c r="BK11" i="69"/>
  <c r="AE100" i="69"/>
  <c r="AH7" i="83"/>
  <c r="AY33" i="69"/>
  <c r="EG57" i="69"/>
  <c r="AY72" i="69"/>
  <c r="BJ67" i="69"/>
  <c r="AB58" i="69"/>
  <c r="AS16" i="70"/>
  <c r="AK52" i="69"/>
  <c r="DK68" i="69"/>
  <c r="BB81" i="69"/>
  <c r="AT40" i="70"/>
  <c r="E86" i="85"/>
  <c r="AR60" i="70"/>
  <c r="ED77" i="69"/>
  <c r="AP40" i="69"/>
  <c r="BB68" i="69"/>
  <c r="Z77" i="69"/>
  <c r="EG35" i="69"/>
  <c r="DO56" i="69"/>
  <c r="BF70" i="69"/>
  <c r="AB67" i="69"/>
  <c r="AH25" i="69"/>
  <c r="BH99" i="69"/>
  <c r="AP41" i="69"/>
  <c r="AC69" i="69"/>
  <c r="EP38" i="69"/>
  <c r="AI37" i="69"/>
  <c r="AV76" i="70"/>
  <c r="AZ5" i="69"/>
  <c r="ET60" i="69"/>
  <c r="BI7" i="83"/>
  <c r="EC52" i="69"/>
  <c r="BJ69" i="69"/>
  <c r="BC93" i="69"/>
  <c r="AR38" i="70"/>
  <c r="AP48" i="69"/>
  <c r="AT76" i="69"/>
  <c r="AE103" i="69"/>
  <c r="BQ22" i="76" l="1"/>
  <c r="V22" i="72" s="1"/>
  <c r="BS32" i="76"/>
  <c r="BQ23" i="76"/>
  <c r="V23" i="72" s="1"/>
  <c r="Q22" i="72"/>
  <c r="Y22" i="72" s="1"/>
  <c r="BS31" i="76"/>
  <c r="BS30" i="76"/>
  <c r="BQ31" i="76"/>
  <c r="V31" i="72" s="1"/>
  <c r="Q31" i="72"/>
  <c r="Y31" i="72" s="1"/>
  <c r="EA101" i="70"/>
  <c r="EA91" i="70"/>
  <c r="EA87" i="70"/>
  <c r="EA76" i="70"/>
  <c r="EA78" i="70"/>
  <c r="EA83" i="70"/>
  <c r="EA74" i="70"/>
  <c r="EA96" i="70"/>
  <c r="EA90" i="70"/>
  <c r="EA95" i="70"/>
  <c r="EY85" i="70" s="1"/>
  <c r="EA80" i="70"/>
  <c r="EA92" i="70"/>
  <c r="EA79" i="70"/>
  <c r="EA85" i="70"/>
  <c r="EY84" i="70" s="1"/>
  <c r="EA105" i="70"/>
  <c r="EY86" i="70" s="1"/>
  <c r="EA103" i="70"/>
  <c r="EA100" i="70"/>
  <c r="EA94" i="70"/>
  <c r="EA104" i="70"/>
  <c r="EA88" i="70"/>
  <c r="EA86" i="70"/>
  <c r="EA73" i="70"/>
  <c r="EA81" i="70"/>
  <c r="EA102" i="70"/>
  <c r="EA97" i="70"/>
  <c r="EA89" i="70"/>
  <c r="EA77" i="70"/>
  <c r="EA98" i="70"/>
  <c r="EA75" i="70"/>
  <c r="EY83" i="70" s="1"/>
  <c r="EA93" i="70"/>
  <c r="EA84" i="70"/>
  <c r="EA82" i="70"/>
  <c r="EA99" i="70"/>
  <c r="T25" i="72"/>
  <c r="DH25" i="76"/>
  <c r="BS23" i="76"/>
  <c r="DE23" i="76"/>
  <c r="BT28" i="76"/>
  <c r="DE28" i="76"/>
  <c r="BT32" i="76"/>
  <c r="S23" i="72"/>
  <c r="DG23" i="76"/>
  <c r="S24" i="72"/>
  <c r="DG24" i="76"/>
  <c r="R31" i="72"/>
  <c r="DF31" i="76"/>
  <c r="S27" i="72"/>
  <c r="DG27" i="76"/>
  <c r="BT24" i="76"/>
  <c r="DE24" i="76"/>
  <c r="S33" i="72"/>
  <c r="DG33" i="76"/>
  <c r="T24" i="72"/>
  <c r="DH24" i="76"/>
  <c r="T27" i="72"/>
  <c r="DH27" i="76"/>
  <c r="S29" i="72"/>
  <c r="DG29" i="76"/>
  <c r="R24" i="72"/>
  <c r="DF24" i="76"/>
  <c r="U22" i="72"/>
  <c r="DI22" i="76"/>
  <c r="U29" i="72"/>
  <c r="DI29" i="76"/>
  <c r="T31" i="72"/>
  <c r="DH31" i="76"/>
  <c r="R23" i="72"/>
  <c r="DF23" i="76"/>
  <c r="BT26" i="76"/>
  <c r="DE26" i="76"/>
  <c r="U32" i="72"/>
  <c r="DI32" i="76"/>
  <c r="R29" i="72"/>
  <c r="DF29" i="76"/>
  <c r="U26" i="72"/>
  <c r="DI26" i="76"/>
  <c r="BS27" i="76"/>
  <c r="DE27" i="76"/>
  <c r="BT25" i="76"/>
  <c r="DE25" i="76"/>
  <c r="R33" i="72"/>
  <c r="DF33" i="76"/>
  <c r="R25" i="72"/>
  <c r="DF25" i="76"/>
  <c r="BS22" i="76"/>
  <c r="DE22" i="76"/>
  <c r="S25" i="72"/>
  <c r="DG25" i="76"/>
  <c r="S31" i="72"/>
  <c r="DG31" i="76"/>
  <c r="S32" i="72"/>
  <c r="DG32" i="76"/>
  <c r="U23" i="72"/>
  <c r="DI23" i="76"/>
  <c r="R26" i="72"/>
  <c r="DF26" i="76"/>
  <c r="U30" i="72"/>
  <c r="DI30" i="76"/>
  <c r="T23" i="72"/>
  <c r="DH23" i="76"/>
  <c r="R22" i="72"/>
  <c r="DF22" i="76"/>
  <c r="S22" i="72"/>
  <c r="DG22" i="76"/>
  <c r="BT30" i="76"/>
  <c r="T29" i="72"/>
  <c r="DH29" i="76"/>
  <c r="U25" i="72"/>
  <c r="DI25" i="76"/>
  <c r="R32" i="72"/>
  <c r="DF32" i="76"/>
  <c r="T26" i="72"/>
  <c r="DH26" i="76"/>
  <c r="U24" i="72"/>
  <c r="DI24" i="76"/>
  <c r="T28" i="72"/>
  <c r="DH28" i="76"/>
  <c r="R27" i="72"/>
  <c r="DF27" i="76"/>
  <c r="R28" i="72"/>
  <c r="DF28" i="76"/>
  <c r="BT33" i="76"/>
  <c r="DE33" i="76"/>
  <c r="S30" i="72"/>
  <c r="DG30" i="76"/>
  <c r="S28" i="72"/>
  <c r="DG28" i="76"/>
  <c r="S26" i="72"/>
  <c r="DG26" i="76"/>
  <c r="U27" i="72"/>
  <c r="DI27" i="76"/>
  <c r="T22" i="72"/>
  <c r="DH22" i="76"/>
  <c r="T32" i="72"/>
  <c r="DH32" i="76"/>
  <c r="BS28" i="76"/>
  <c r="U31" i="72"/>
  <c r="DI31" i="76"/>
  <c r="T33" i="72"/>
  <c r="DH33" i="76"/>
  <c r="R30" i="72"/>
  <c r="DF30" i="76"/>
  <c r="U28" i="72"/>
  <c r="DI28" i="76"/>
  <c r="T30" i="72"/>
  <c r="DH30" i="76"/>
  <c r="BS29" i="76"/>
  <c r="DE29" i="76"/>
  <c r="BE8" i="73"/>
  <c r="X41" i="83"/>
  <c r="Y41" i="83"/>
  <c r="BF8" i="73"/>
  <c r="BF11" i="73"/>
  <c r="BF6" i="73"/>
  <c r="BA2" i="73"/>
  <c r="E20" i="82"/>
  <c r="X17" i="83"/>
  <c r="M53" i="85"/>
  <c r="O53" i="85"/>
  <c r="K53" i="85"/>
  <c r="N53" i="85"/>
  <c r="L53" i="85"/>
  <c r="O42" i="76"/>
  <c r="AY18" i="82"/>
  <c r="BE12" i="73"/>
  <c r="BF14" i="73"/>
  <c r="BF13" i="73"/>
  <c r="BF10" i="73"/>
  <c r="BF16" i="73"/>
  <c r="BF12" i="73"/>
  <c r="BF17" i="73"/>
  <c r="CC35" i="76"/>
  <c r="CC36" i="76"/>
  <c r="CC34" i="76"/>
  <c r="CC37" i="76"/>
  <c r="BN35" i="76"/>
  <c r="BO35" i="76"/>
  <c r="BP36" i="76"/>
  <c r="BM36" i="76"/>
  <c r="AN36" i="76"/>
  <c r="BL36" i="76"/>
  <c r="BS36" i="76" s="1"/>
  <c r="BP35" i="76"/>
  <c r="BL34" i="76"/>
  <c r="BS34" i="76" s="1"/>
  <c r="AN34" i="76"/>
  <c r="BM37" i="76"/>
  <c r="BN37" i="76"/>
  <c r="BN36" i="76"/>
  <c r="BL35" i="76"/>
  <c r="BS35" i="76" s="1"/>
  <c r="AN35" i="76"/>
  <c r="BO34" i="76"/>
  <c r="BO37" i="76"/>
  <c r="BM35" i="76"/>
  <c r="BN34" i="76"/>
  <c r="BP33" i="76"/>
  <c r="BL37" i="76"/>
  <c r="BT37" i="76" s="1"/>
  <c r="AN37" i="76"/>
  <c r="BP34" i="76"/>
  <c r="BM34" i="76"/>
  <c r="BO36" i="76"/>
  <c r="BO39" i="76"/>
  <c r="BM39" i="76"/>
  <c r="BL41" i="76"/>
  <c r="BS41" i="76" s="1"/>
  <c r="AN41" i="76"/>
  <c r="BP40" i="76"/>
  <c r="AN39" i="76"/>
  <c r="BL39" i="76"/>
  <c r="BS39" i="76" s="1"/>
  <c r="BM40" i="76"/>
  <c r="BM38" i="76"/>
  <c r="BL40" i="76"/>
  <c r="BS40" i="76" s="1"/>
  <c r="AN40" i="76"/>
  <c r="BN40" i="76"/>
  <c r="BM41" i="76"/>
  <c r="BO38" i="76"/>
  <c r="BN41" i="76"/>
  <c r="BP38" i="76"/>
  <c r="BP37" i="76"/>
  <c r="BN39" i="76"/>
  <c r="BP39" i="76"/>
  <c r="BO40" i="76"/>
  <c r="BL38" i="76"/>
  <c r="BT38" i="76" s="1"/>
  <c r="AN38" i="76"/>
  <c r="BN38" i="76"/>
  <c r="AY41" i="76"/>
  <c r="BT41" i="76"/>
  <c r="AY40" i="76"/>
  <c r="AY38" i="76"/>
  <c r="AY39" i="76"/>
  <c r="AY36" i="76"/>
  <c r="AY35" i="76"/>
  <c r="AY34" i="76"/>
  <c r="AY37" i="76"/>
  <c r="AG37" i="72"/>
  <c r="AF35" i="72"/>
  <c r="AH34" i="72"/>
  <c r="AF34" i="72"/>
  <c r="AH35" i="72"/>
  <c r="AD36" i="72"/>
  <c r="AE37" i="72"/>
  <c r="AF36" i="72"/>
  <c r="AD34" i="72"/>
  <c r="AE34" i="72"/>
  <c r="AE36" i="72"/>
  <c r="AE35" i="72"/>
  <c r="AG35" i="72"/>
  <c r="AH36" i="72"/>
  <c r="AF37" i="72"/>
  <c r="AG36" i="72"/>
  <c r="AD35" i="72"/>
  <c r="AG34" i="72"/>
  <c r="AD37" i="72"/>
  <c r="AH33" i="72"/>
  <c r="AE41" i="72"/>
  <c r="AD39" i="72"/>
  <c r="AF41" i="72"/>
  <c r="AD38" i="72"/>
  <c r="AD40" i="72"/>
  <c r="AF40" i="72"/>
  <c r="AE39" i="72"/>
  <c r="AH40" i="72"/>
  <c r="AE40" i="72"/>
  <c r="AD41" i="72"/>
  <c r="AG38" i="72"/>
  <c r="AH39" i="72"/>
  <c r="AG39" i="72"/>
  <c r="AF39" i="72"/>
  <c r="AG40" i="72"/>
  <c r="AF38" i="72"/>
  <c r="AH38" i="72"/>
  <c r="AE38" i="72"/>
  <c r="AH37" i="72"/>
  <c r="CU34" i="76"/>
  <c r="CU35" i="76"/>
  <c r="CU37" i="76"/>
  <c r="CL37" i="76"/>
  <c r="CL36" i="76"/>
  <c r="CL35" i="76"/>
  <c r="CU39" i="76"/>
  <c r="CU38" i="76"/>
  <c r="CL39" i="76"/>
  <c r="CL40" i="76"/>
  <c r="CL41" i="76"/>
  <c r="CL38" i="76"/>
  <c r="CL34" i="76"/>
  <c r="CC41" i="76"/>
  <c r="CC38" i="76"/>
  <c r="CC39" i="76"/>
  <c r="CC40" i="76"/>
  <c r="CU36" i="76"/>
  <c r="CU41" i="76"/>
  <c r="CU40" i="76"/>
  <c r="BE10" i="73"/>
  <c r="Y44" i="83"/>
  <c r="R45" i="76"/>
  <c r="AY21" i="82"/>
  <c r="S45" i="76"/>
  <c r="BE11" i="73"/>
  <c r="Q45" i="76"/>
  <c r="BE14" i="73"/>
  <c r="L56" i="85"/>
  <c r="M56" i="85"/>
  <c r="N56" i="85"/>
  <c r="O56" i="85"/>
  <c r="K56" i="85"/>
  <c r="U45" i="76"/>
  <c r="P45" i="76"/>
  <c r="O45" i="76"/>
  <c r="BE13" i="73"/>
  <c r="N45" i="76"/>
  <c r="BE9" i="73"/>
  <c r="T45" i="76"/>
  <c r="BE6" i="73"/>
  <c r="AZ2" i="73"/>
  <c r="E23" i="82"/>
  <c r="X20" i="83"/>
  <c r="K85" i="76"/>
  <c r="T64" i="76"/>
  <c r="T60" i="76"/>
  <c r="T63" i="76"/>
  <c r="T59" i="76"/>
  <c r="T62" i="76"/>
  <c r="T61" i="76"/>
  <c r="T74" i="76"/>
  <c r="T67" i="76"/>
  <c r="T76" i="76"/>
  <c r="T71" i="76"/>
  <c r="T70" i="76"/>
  <c r="T68" i="76"/>
  <c r="T69" i="76"/>
  <c r="T72" i="76"/>
  <c r="T77" i="76"/>
  <c r="T75" i="76"/>
  <c r="T78" i="76"/>
  <c r="T65" i="76"/>
  <c r="T66" i="76"/>
  <c r="T73" i="76"/>
  <c r="AY7" i="83"/>
  <c r="DQ84" i="70"/>
  <c r="DQ42" i="70"/>
  <c r="DQ35" i="70"/>
  <c r="DQ76" i="70"/>
  <c r="DQ91" i="70"/>
  <c r="DQ23" i="70"/>
  <c r="DQ10" i="70"/>
  <c r="DQ83" i="70"/>
  <c r="DQ61" i="70"/>
  <c r="DQ52" i="70"/>
  <c r="DQ59" i="70"/>
  <c r="DQ53" i="70"/>
  <c r="DQ71" i="70"/>
  <c r="DQ17" i="70"/>
  <c r="DQ24" i="70"/>
  <c r="DQ25" i="70"/>
  <c r="DQ57" i="70"/>
  <c r="DQ70" i="70"/>
  <c r="DQ68" i="70"/>
  <c r="DQ104" i="70"/>
  <c r="DQ43" i="70"/>
  <c r="DQ22" i="70"/>
  <c r="DQ60" i="70"/>
  <c r="DQ95" i="70"/>
  <c r="DQ8" i="70"/>
  <c r="DQ78" i="70"/>
  <c r="DQ14" i="70"/>
  <c r="DQ54" i="70"/>
  <c r="DQ93" i="70"/>
  <c r="DQ9" i="70"/>
  <c r="DQ64" i="70"/>
  <c r="DQ15" i="70"/>
  <c r="DQ69" i="70"/>
  <c r="DQ82" i="70"/>
  <c r="DQ30" i="70"/>
  <c r="DQ13" i="70"/>
  <c r="DQ38" i="70"/>
  <c r="DQ21" i="70"/>
  <c r="DQ18" i="70"/>
  <c r="DQ87" i="70"/>
  <c r="DQ49" i="70"/>
  <c r="DQ94" i="70"/>
  <c r="DQ32" i="70"/>
  <c r="DQ67" i="70"/>
  <c r="DQ97" i="70"/>
  <c r="DQ90" i="70"/>
  <c r="DQ36" i="70"/>
  <c r="DQ29" i="70"/>
  <c r="DQ41" i="70"/>
  <c r="DQ33" i="70"/>
  <c r="DQ11" i="70"/>
  <c r="DQ81" i="70"/>
  <c r="DQ47" i="70"/>
  <c r="DQ51" i="70"/>
  <c r="DQ80" i="70"/>
  <c r="DQ75" i="70"/>
  <c r="DQ86" i="70"/>
  <c r="DQ7" i="70"/>
  <c r="DQ99" i="70"/>
  <c r="DQ96" i="70"/>
  <c r="DQ79" i="70"/>
  <c r="DQ26" i="70"/>
  <c r="DQ45" i="70"/>
  <c r="DQ102" i="70"/>
  <c r="DQ92" i="70"/>
  <c r="DQ44" i="70"/>
  <c r="DQ101" i="70"/>
  <c r="DQ73" i="70"/>
  <c r="DQ72" i="70"/>
  <c r="DQ62" i="70"/>
  <c r="DQ100" i="70"/>
  <c r="DQ31" i="70"/>
  <c r="DQ50" i="70"/>
  <c r="DQ103" i="70"/>
  <c r="DQ39" i="70"/>
  <c r="DQ105" i="70"/>
  <c r="DQ28" i="70"/>
  <c r="DQ16" i="70"/>
  <c r="DQ85" i="70"/>
  <c r="DQ88" i="70"/>
  <c r="DQ46" i="70"/>
  <c r="DQ12" i="70"/>
  <c r="DQ48" i="70"/>
  <c r="DQ34" i="70"/>
  <c r="DQ19" i="70"/>
  <c r="DQ55" i="70"/>
  <c r="DQ6" i="70"/>
  <c r="DQ66" i="70"/>
  <c r="DQ63" i="70"/>
  <c r="DQ77" i="70"/>
  <c r="DQ98" i="70"/>
  <c r="DQ89" i="70"/>
  <c r="DQ27" i="70"/>
  <c r="DQ20" i="70"/>
  <c r="DQ65" i="70"/>
  <c r="DQ56" i="70"/>
  <c r="DQ58" i="70"/>
  <c r="DQ74" i="70"/>
  <c r="DQ40" i="70"/>
  <c r="DQ37" i="70"/>
  <c r="EK9" i="69"/>
  <c r="EK10" i="69"/>
  <c r="EK46" i="69"/>
  <c r="EK11" i="69"/>
  <c r="EK104" i="69"/>
  <c r="EK81" i="69"/>
  <c r="EK17" i="69"/>
  <c r="EK70" i="69"/>
  <c r="EK86" i="69"/>
  <c r="EK19" i="69"/>
  <c r="EK72" i="69"/>
  <c r="EK90" i="69"/>
  <c r="EK64" i="69"/>
  <c r="EK25" i="69"/>
  <c r="EK76" i="69"/>
  <c r="EK77" i="69"/>
  <c r="EK33" i="69"/>
  <c r="EK7" i="69"/>
  <c r="EK24" i="69"/>
  <c r="EK52" i="69"/>
  <c r="EK40" i="69"/>
  <c r="EK97" i="69"/>
  <c r="EK68" i="69"/>
  <c r="EK41" i="69"/>
  <c r="EK99" i="69"/>
  <c r="EK45" i="69"/>
  <c r="EK100" i="69"/>
  <c r="EK22" i="69"/>
  <c r="EK66" i="69"/>
  <c r="EK56" i="69"/>
  <c r="EK75" i="69"/>
  <c r="EK58" i="69"/>
  <c r="EK51" i="69"/>
  <c r="EK85" i="69"/>
  <c r="EK13" i="69"/>
  <c r="EK27" i="69"/>
  <c r="EK91" i="69"/>
  <c r="EK50" i="69"/>
  <c r="EK47" i="69"/>
  <c r="EK59" i="69"/>
  <c r="EK67" i="69"/>
  <c r="EK102" i="69"/>
  <c r="EK42" i="69"/>
  <c r="EK55" i="69"/>
  <c r="EK48" i="69"/>
  <c r="EK80" i="69"/>
  <c r="EK71" i="69"/>
  <c r="EK103" i="69"/>
  <c r="EK38" i="69"/>
  <c r="EK6" i="69"/>
  <c r="EK34" i="69"/>
  <c r="EK84" i="69"/>
  <c r="EK101" i="69"/>
  <c r="EK49" i="69"/>
  <c r="EK12" i="69"/>
  <c r="EK93" i="69"/>
  <c r="EK79" i="69"/>
  <c r="EK29" i="69"/>
  <c r="EK54" i="69"/>
  <c r="EK92" i="69"/>
  <c r="EK57" i="69"/>
  <c r="EK31" i="69"/>
  <c r="EK78" i="69"/>
  <c r="EK44" i="69"/>
  <c r="EK89" i="69"/>
  <c r="EK36" i="69"/>
  <c r="EK35" i="69"/>
  <c r="EK26" i="69"/>
  <c r="EK39" i="69"/>
  <c r="EK60" i="69"/>
  <c r="EK32" i="69"/>
  <c r="EK37" i="69"/>
  <c r="EK73" i="69"/>
  <c r="EK20" i="69"/>
  <c r="EK65" i="69"/>
  <c r="EK53" i="69"/>
  <c r="EK5" i="69"/>
  <c r="EK18" i="69"/>
  <c r="EK21" i="69"/>
  <c r="EK28" i="69"/>
  <c r="EK8" i="69"/>
  <c r="EK74" i="69"/>
  <c r="EK15" i="69"/>
  <c r="EK87" i="69"/>
  <c r="EK30" i="69"/>
  <c r="EK14" i="69"/>
  <c r="EK98" i="69"/>
  <c r="EK63" i="69"/>
  <c r="EK23" i="69"/>
  <c r="EK82" i="69"/>
  <c r="EK16" i="69"/>
  <c r="EK61" i="69"/>
  <c r="EK43" i="69"/>
  <c r="EK96" i="69"/>
  <c r="EK83" i="69"/>
  <c r="EK62" i="69"/>
  <c r="EK88" i="69"/>
  <c r="EK95" i="69"/>
  <c r="EK69" i="69"/>
  <c r="EK94" i="69"/>
  <c r="BB6" i="72"/>
  <c r="EX25" i="69"/>
  <c r="EX76" i="69"/>
  <c r="EX10" i="69"/>
  <c r="EX44" i="69"/>
  <c r="EX32" i="69"/>
  <c r="EX52" i="69"/>
  <c r="EX43" i="69"/>
  <c r="EX16" i="69"/>
  <c r="EX92" i="69"/>
  <c r="EX98" i="69"/>
  <c r="EX11" i="69"/>
  <c r="EX18" i="69"/>
  <c r="EX29" i="69"/>
  <c r="EX79" i="69"/>
  <c r="EX80" i="69"/>
  <c r="EX96" i="69"/>
  <c r="EX23" i="69"/>
  <c r="EX65" i="69"/>
  <c r="EX47" i="69"/>
  <c r="EX87" i="69"/>
  <c r="EX24" i="69"/>
  <c r="EX62" i="69"/>
  <c r="EX8" i="69"/>
  <c r="EX68" i="69"/>
  <c r="EX12" i="69"/>
  <c r="EX39" i="69"/>
  <c r="EX28" i="69"/>
  <c r="EX20" i="69"/>
  <c r="EX36" i="69"/>
  <c r="EX17" i="69"/>
  <c r="EX69" i="69"/>
  <c r="EX72" i="69"/>
  <c r="EX67" i="69"/>
  <c r="EX64" i="69"/>
  <c r="EX38" i="69"/>
  <c r="EX19" i="69"/>
  <c r="EX42" i="69"/>
  <c r="EX61" i="69"/>
  <c r="EX30" i="69"/>
  <c r="EX49" i="69"/>
  <c r="EX51" i="69"/>
  <c r="EX14" i="69"/>
  <c r="EX88" i="69"/>
  <c r="EX63" i="69"/>
  <c r="EX75" i="69"/>
  <c r="EX7" i="69"/>
  <c r="EX6" i="69"/>
  <c r="EX60" i="69"/>
  <c r="EX83" i="69"/>
  <c r="EX9" i="69"/>
  <c r="EX74" i="69"/>
  <c r="EX33" i="69"/>
  <c r="EX57" i="69"/>
  <c r="EX101" i="69"/>
  <c r="EX81" i="69"/>
  <c r="EX27" i="69"/>
  <c r="EX37" i="69"/>
  <c r="EX22" i="69"/>
  <c r="EX94" i="69"/>
  <c r="EX50" i="69"/>
  <c r="EX82" i="69"/>
  <c r="EX48" i="69"/>
  <c r="EX102" i="69"/>
  <c r="EX26" i="69"/>
  <c r="EX66" i="69"/>
  <c r="EX89" i="69"/>
  <c r="EX55" i="69"/>
  <c r="EX31" i="69"/>
  <c r="EX56" i="69"/>
  <c r="EX104" i="69"/>
  <c r="EX21" i="69"/>
  <c r="EX85" i="69"/>
  <c r="EX103" i="69"/>
  <c r="EX59" i="69"/>
  <c r="EX95" i="69"/>
  <c r="EX5" i="69"/>
  <c r="EX53" i="69"/>
  <c r="EX91" i="69"/>
  <c r="EX70" i="69"/>
  <c r="EX46" i="69"/>
  <c r="EX86" i="69"/>
  <c r="EX34" i="69"/>
  <c r="EX77" i="69"/>
  <c r="EX35" i="69"/>
  <c r="EX45" i="69"/>
  <c r="EX99" i="69"/>
  <c r="EX40" i="69"/>
  <c r="EX73" i="69"/>
  <c r="EX71" i="69"/>
  <c r="EX54" i="69"/>
  <c r="EX15" i="69"/>
  <c r="EX84" i="69"/>
  <c r="EX93" i="69"/>
  <c r="EX97" i="69"/>
  <c r="EX41" i="69"/>
  <c r="EX58" i="69"/>
  <c r="EX90" i="69"/>
  <c r="EX13" i="69"/>
  <c r="EX78" i="69"/>
  <c r="EX100" i="69"/>
  <c r="EU14" i="69"/>
  <c r="EU20" i="69"/>
  <c r="EU63" i="69"/>
  <c r="EU82" i="69"/>
  <c r="EU46" i="69"/>
  <c r="EU62" i="69"/>
  <c r="EU77" i="69"/>
  <c r="EU52" i="69"/>
  <c r="EU84" i="69"/>
  <c r="EU47" i="69"/>
  <c r="EU64" i="69"/>
  <c r="EU13" i="69"/>
  <c r="EU7" i="69"/>
  <c r="EU87" i="69"/>
  <c r="EU97" i="69"/>
  <c r="EU30" i="69"/>
  <c r="EU25" i="69"/>
  <c r="EU18" i="69"/>
  <c r="EU72" i="69"/>
  <c r="EU89" i="69"/>
  <c r="EU50" i="69"/>
  <c r="EU36" i="69"/>
  <c r="EU9" i="69"/>
  <c r="EU6" i="69"/>
  <c r="EU22" i="69"/>
  <c r="EU15" i="69"/>
  <c r="EU98" i="69"/>
  <c r="EU26" i="69"/>
  <c r="EU23" i="69"/>
  <c r="EU17" i="69"/>
  <c r="EU34" i="69"/>
  <c r="EU54" i="69"/>
  <c r="EU59" i="69"/>
  <c r="EU71" i="69"/>
  <c r="EU67" i="69"/>
  <c r="EU11" i="69"/>
  <c r="EU10" i="69"/>
  <c r="EU21" i="69"/>
  <c r="EU95" i="69"/>
  <c r="EU28" i="69"/>
  <c r="EU16" i="69"/>
  <c r="EU90" i="69"/>
  <c r="EU76" i="69"/>
  <c r="EU91" i="69"/>
  <c r="EU74" i="69"/>
  <c r="EU83" i="69"/>
  <c r="EU49" i="69"/>
  <c r="EU70" i="69"/>
  <c r="EU55" i="69"/>
  <c r="EU92" i="69"/>
  <c r="EU68" i="69"/>
  <c r="EU39" i="69"/>
  <c r="EU93" i="69"/>
  <c r="EU80" i="69"/>
  <c r="EU73" i="69"/>
  <c r="EU58" i="69"/>
  <c r="EU78" i="69"/>
  <c r="EU33" i="69"/>
  <c r="EU75" i="69"/>
  <c r="EU81" i="69"/>
  <c r="EU57" i="69"/>
  <c r="EU42" i="69"/>
  <c r="EU60" i="69"/>
  <c r="EU101" i="69"/>
  <c r="EU48" i="69"/>
  <c r="EU102" i="69"/>
  <c r="EU79" i="69"/>
  <c r="EU99" i="69"/>
  <c r="EU12" i="69"/>
  <c r="EU35" i="69"/>
  <c r="EU88" i="69"/>
  <c r="EU27" i="69"/>
  <c r="EU96" i="69"/>
  <c r="EU51" i="69"/>
  <c r="EU24" i="69"/>
  <c r="EU53" i="69"/>
  <c r="EU103" i="69"/>
  <c r="EU31" i="69"/>
  <c r="EU61" i="69"/>
  <c r="EU69" i="69"/>
  <c r="EU44" i="69"/>
  <c r="EU104" i="69"/>
  <c r="EU41" i="69"/>
  <c r="EU45" i="69"/>
  <c r="EU32" i="69"/>
  <c r="EU8" i="69"/>
  <c r="EU29" i="69"/>
  <c r="EU37" i="69"/>
  <c r="EU19" i="69"/>
  <c r="EU40" i="69"/>
  <c r="EU86" i="69"/>
  <c r="EU56" i="69"/>
  <c r="EU43" i="69"/>
  <c r="EU5" i="69"/>
  <c r="EU65" i="69"/>
  <c r="EU100" i="69"/>
  <c r="EU38" i="69"/>
  <c r="EU94" i="69"/>
  <c r="EU66" i="69"/>
  <c r="EU85" i="69"/>
  <c r="DN35" i="70"/>
  <c r="DN34" i="70"/>
  <c r="DN67" i="70"/>
  <c r="DN63" i="70"/>
  <c r="DN91" i="70"/>
  <c r="DN64" i="70"/>
  <c r="DN43" i="70"/>
  <c r="DN98" i="70"/>
  <c r="DN24" i="70"/>
  <c r="DN76" i="70"/>
  <c r="DN61" i="70"/>
  <c r="DN94" i="70"/>
  <c r="DN23" i="70"/>
  <c r="DN10" i="70"/>
  <c r="DN53" i="70"/>
  <c r="DN105" i="70"/>
  <c r="DN21" i="70"/>
  <c r="DN9" i="70"/>
  <c r="DN95" i="70"/>
  <c r="DN57" i="70"/>
  <c r="DN81" i="70"/>
  <c r="DN60" i="70"/>
  <c r="DN102" i="70"/>
  <c r="DN83" i="70"/>
  <c r="DN7" i="70"/>
  <c r="DN13" i="70"/>
  <c r="DN55" i="70"/>
  <c r="DN15" i="70"/>
  <c r="DN93" i="70"/>
  <c r="DN99" i="70"/>
  <c r="DN40" i="70"/>
  <c r="DN68" i="70"/>
  <c r="DN20" i="70"/>
  <c r="DN32" i="70"/>
  <c r="DN14" i="70"/>
  <c r="DN82" i="70"/>
  <c r="DN42" i="70"/>
  <c r="DN49" i="70"/>
  <c r="DN85" i="70"/>
  <c r="DN104" i="70"/>
  <c r="DN52" i="70"/>
  <c r="DN28" i="70"/>
  <c r="DN56" i="70"/>
  <c r="DN36" i="70"/>
  <c r="DN39" i="70"/>
  <c r="DN58" i="70"/>
  <c r="DN45" i="70"/>
  <c r="DN59" i="70"/>
  <c r="DN72" i="70"/>
  <c r="DN38" i="70"/>
  <c r="DN30" i="70"/>
  <c r="DN41" i="70"/>
  <c r="DN74" i="70"/>
  <c r="DN78" i="70"/>
  <c r="DN75" i="70"/>
  <c r="DN79" i="70"/>
  <c r="DN100" i="70"/>
  <c r="DN11" i="70"/>
  <c r="DN47" i="70"/>
  <c r="DN66" i="70"/>
  <c r="DN19" i="70"/>
  <c r="DN62" i="70"/>
  <c r="DN73" i="70"/>
  <c r="DN6" i="70"/>
  <c r="DN92" i="70"/>
  <c r="DN89" i="70"/>
  <c r="DN90" i="70"/>
  <c r="DN25" i="70"/>
  <c r="DN51" i="70"/>
  <c r="DN70" i="70"/>
  <c r="DN29" i="70"/>
  <c r="DN12" i="70"/>
  <c r="DN77" i="70"/>
  <c r="DN87" i="70"/>
  <c r="DN37" i="70"/>
  <c r="DN48" i="70"/>
  <c r="DN27" i="70"/>
  <c r="DN101" i="70"/>
  <c r="DN22" i="70"/>
  <c r="DN69" i="70"/>
  <c r="DN46" i="70"/>
  <c r="DN44" i="70"/>
  <c r="DN84" i="70"/>
  <c r="DN16" i="70"/>
  <c r="DN17" i="70"/>
  <c r="DN50" i="70"/>
  <c r="DN18" i="70"/>
  <c r="DN65" i="70"/>
  <c r="DN88" i="70"/>
  <c r="DN103" i="70"/>
  <c r="DN86" i="70"/>
  <c r="DN96" i="70"/>
  <c r="DN54" i="70"/>
  <c r="DN71" i="70"/>
  <c r="DN8" i="70"/>
  <c r="DN80" i="70"/>
  <c r="DN26" i="70"/>
  <c r="DN31" i="70"/>
  <c r="DN33" i="70"/>
  <c r="DN97" i="70"/>
  <c r="H6" i="72"/>
  <c r="AY6" i="72"/>
  <c r="DR56" i="69"/>
  <c r="DR100" i="69"/>
  <c r="DR64" i="69"/>
  <c r="DR34" i="69"/>
  <c r="DR71" i="69"/>
  <c r="DR76" i="69"/>
  <c r="DR81" i="69"/>
  <c r="DR13" i="69"/>
  <c r="DR45" i="69"/>
  <c r="DR57" i="69"/>
  <c r="DR33" i="69"/>
  <c r="DR11" i="69"/>
  <c r="DR101" i="69"/>
  <c r="DR23" i="69"/>
  <c r="DR77" i="69"/>
  <c r="DR58" i="69"/>
  <c r="DR90" i="69"/>
  <c r="DR44" i="69"/>
  <c r="DR94" i="69"/>
  <c r="DR37" i="69"/>
  <c r="DR50" i="69"/>
  <c r="DR17" i="69"/>
  <c r="DR54" i="69"/>
  <c r="DR31" i="69"/>
  <c r="DR86" i="69"/>
  <c r="DR28" i="69"/>
  <c r="DR78" i="69"/>
  <c r="DR92" i="69"/>
  <c r="DR96" i="69"/>
  <c r="DR80" i="69"/>
  <c r="DR48" i="69"/>
  <c r="DR102" i="69"/>
  <c r="DR72" i="69"/>
  <c r="DR88" i="69"/>
  <c r="DR70" i="69"/>
  <c r="DR75" i="69"/>
  <c r="DR69" i="69"/>
  <c r="DR46" i="69"/>
  <c r="DR42" i="69"/>
  <c r="DR25" i="69"/>
  <c r="DR99" i="69"/>
  <c r="DR61" i="69"/>
  <c r="DR16" i="69"/>
  <c r="DR6" i="69"/>
  <c r="DR82" i="69"/>
  <c r="DR83" i="69"/>
  <c r="DR22" i="69"/>
  <c r="DR62" i="69"/>
  <c r="DR24" i="69"/>
  <c r="DR26" i="69"/>
  <c r="DR14" i="69"/>
  <c r="DR36" i="69"/>
  <c r="DR51" i="69"/>
  <c r="DR67" i="69"/>
  <c r="DR53" i="69"/>
  <c r="DR39" i="69"/>
  <c r="DR7" i="69"/>
  <c r="DR41" i="69"/>
  <c r="DR12" i="69"/>
  <c r="DR63" i="69"/>
  <c r="DR98" i="69"/>
  <c r="DR79" i="69"/>
  <c r="DR59" i="69"/>
  <c r="DR97" i="69"/>
  <c r="DR52" i="69"/>
  <c r="DR84" i="69"/>
  <c r="DR8" i="69"/>
  <c r="DR73" i="69"/>
  <c r="DR103" i="69"/>
  <c r="DR95" i="69"/>
  <c r="DR29" i="69"/>
  <c r="DR19" i="69"/>
  <c r="DR10" i="69"/>
  <c r="DR30" i="69"/>
  <c r="DR91" i="69"/>
  <c r="DR20" i="69"/>
  <c r="DR38" i="69"/>
  <c r="DR5" i="69"/>
  <c r="DR15" i="69"/>
  <c r="DR89" i="69"/>
  <c r="DR55" i="69"/>
  <c r="DW5" i="69"/>
  <c r="DR21" i="69"/>
  <c r="DR35" i="69"/>
  <c r="DR49" i="69"/>
  <c r="DR27" i="69"/>
  <c r="DR68" i="69"/>
  <c r="DR65" i="69"/>
  <c r="DR74" i="69"/>
  <c r="DR18" i="69"/>
  <c r="DR66" i="69"/>
  <c r="DR87" i="69"/>
  <c r="DR32" i="69"/>
  <c r="DR47" i="69"/>
  <c r="DR60" i="69"/>
  <c r="DR9" i="69"/>
  <c r="DR93" i="69"/>
  <c r="DR40" i="69"/>
  <c r="DR85" i="69"/>
  <c r="DR104" i="69"/>
  <c r="DR43" i="69"/>
  <c r="DO46" i="70"/>
  <c r="DO37" i="70"/>
  <c r="DO50" i="70"/>
  <c r="DO32" i="70"/>
  <c r="DO99" i="70"/>
  <c r="DO28" i="70"/>
  <c r="DO15" i="70"/>
  <c r="DO83" i="70"/>
  <c r="DO52" i="70"/>
  <c r="DO41" i="70"/>
  <c r="DO54" i="70"/>
  <c r="DO73" i="70"/>
  <c r="DO31" i="70"/>
  <c r="DO12" i="70"/>
  <c r="DO56" i="70"/>
  <c r="DO36" i="70"/>
  <c r="DO66" i="70"/>
  <c r="DO80" i="70"/>
  <c r="DO102" i="70"/>
  <c r="DO33" i="70"/>
  <c r="DO22" i="70"/>
  <c r="DO72" i="70"/>
  <c r="DO11" i="70"/>
  <c r="DO105" i="70"/>
  <c r="DO48" i="70"/>
  <c r="DO42" i="70"/>
  <c r="DO17" i="70"/>
  <c r="DO68" i="70"/>
  <c r="DO85" i="70"/>
  <c r="DO87" i="70"/>
  <c r="DO53" i="70"/>
  <c r="DO7" i="70"/>
  <c r="DO40" i="70"/>
  <c r="DO71" i="70"/>
  <c r="DO63" i="70"/>
  <c r="DO98" i="70"/>
  <c r="DO104" i="70"/>
  <c r="DO43" i="70"/>
  <c r="DO88" i="70"/>
  <c r="DO65" i="70"/>
  <c r="DO26" i="70"/>
  <c r="DO10" i="70"/>
  <c r="DO91" i="70"/>
  <c r="DO38" i="70"/>
  <c r="DO64" i="70"/>
  <c r="DO14" i="70"/>
  <c r="DO79" i="70"/>
  <c r="DO55" i="70"/>
  <c r="DO61" i="70"/>
  <c r="DO29" i="70"/>
  <c r="DO81" i="70"/>
  <c r="DO62" i="70"/>
  <c r="DO77" i="70"/>
  <c r="DO9" i="70"/>
  <c r="DO57" i="70"/>
  <c r="DO78" i="70"/>
  <c r="DO8" i="70"/>
  <c r="DO74" i="70"/>
  <c r="DO30" i="70"/>
  <c r="DO70" i="70"/>
  <c r="DO69" i="70"/>
  <c r="DO18" i="70"/>
  <c r="DO23" i="70"/>
  <c r="DO92" i="70"/>
  <c r="DO58" i="70"/>
  <c r="DO39" i="70"/>
  <c r="DO25" i="70"/>
  <c r="DO47" i="70"/>
  <c r="DO27" i="70"/>
  <c r="DO75" i="70"/>
  <c r="DO19" i="70"/>
  <c r="DO45" i="70"/>
  <c r="DO103" i="70"/>
  <c r="DO82" i="70"/>
  <c r="DO93" i="70"/>
  <c r="DO13" i="70"/>
  <c r="DO90" i="70"/>
  <c r="DO44" i="70"/>
  <c r="DO97" i="70"/>
  <c r="DO89" i="70"/>
  <c r="DO86" i="70"/>
  <c r="DO16" i="70"/>
  <c r="DO59" i="70"/>
  <c r="DO6" i="70"/>
  <c r="DO60" i="70"/>
  <c r="DO67" i="70"/>
  <c r="DO100" i="70"/>
  <c r="DO49" i="70"/>
  <c r="DO95" i="70"/>
  <c r="DO76" i="70"/>
  <c r="DO84" i="70"/>
  <c r="DO101" i="70"/>
  <c r="DO35" i="70"/>
  <c r="DO96" i="70"/>
  <c r="DO94" i="70"/>
  <c r="DO24" i="70"/>
  <c r="DO34" i="70"/>
  <c r="DO51" i="70"/>
  <c r="DO21" i="70"/>
  <c r="DO20" i="70"/>
  <c r="D6" i="72"/>
  <c r="DR13" i="70"/>
  <c r="DR53" i="70"/>
  <c r="DR11" i="70"/>
  <c r="DR73" i="70"/>
  <c r="DR37" i="70"/>
  <c r="DR49" i="70"/>
  <c r="DR97" i="70"/>
  <c r="DR25" i="70"/>
  <c r="DR92" i="70"/>
  <c r="DR17" i="70"/>
  <c r="DR81" i="70"/>
  <c r="DR63" i="70"/>
  <c r="DR105" i="70"/>
  <c r="DR28" i="70"/>
  <c r="DR96" i="70"/>
  <c r="DR31" i="70"/>
  <c r="DR15" i="70"/>
  <c r="DR10" i="70"/>
  <c r="DR78" i="70"/>
  <c r="DR32" i="70"/>
  <c r="DR56" i="70"/>
  <c r="DR91" i="70"/>
  <c r="DR54" i="70"/>
  <c r="DR36" i="70"/>
  <c r="DR58" i="70"/>
  <c r="DR39" i="70"/>
  <c r="DR94" i="70"/>
  <c r="DR104" i="70"/>
  <c r="DR66" i="70"/>
  <c r="DR71" i="70"/>
  <c r="DR75" i="70"/>
  <c r="DR6" i="70"/>
  <c r="DR93" i="70"/>
  <c r="DR90" i="70"/>
  <c r="DR79" i="70"/>
  <c r="DR8" i="70"/>
  <c r="DR45" i="70"/>
  <c r="DR102" i="70"/>
  <c r="DR61" i="70"/>
  <c r="DR59" i="70"/>
  <c r="DR34" i="70"/>
  <c r="DR69" i="70"/>
  <c r="DR19" i="70"/>
  <c r="DR99" i="70"/>
  <c r="DR26" i="70"/>
  <c r="DR70" i="70"/>
  <c r="DR76" i="70"/>
  <c r="DR101" i="70"/>
  <c r="DR68" i="70"/>
  <c r="DR85" i="70"/>
  <c r="DR65" i="70"/>
  <c r="DR22" i="70"/>
  <c r="DR103" i="70"/>
  <c r="DR44" i="70"/>
  <c r="DR72" i="70"/>
  <c r="DR62" i="70"/>
  <c r="DR50" i="70"/>
  <c r="DR27" i="70"/>
  <c r="DR47" i="70"/>
  <c r="DR95" i="70"/>
  <c r="DR82" i="70"/>
  <c r="DR29" i="70"/>
  <c r="DR86" i="70"/>
  <c r="DR46" i="70"/>
  <c r="DR12" i="70"/>
  <c r="DR83" i="70"/>
  <c r="DR89" i="70"/>
  <c r="DR7" i="70"/>
  <c r="DR80" i="70"/>
  <c r="DR16" i="70"/>
  <c r="DR42" i="70"/>
  <c r="DR57" i="70"/>
  <c r="DR21" i="70"/>
  <c r="DR51" i="70"/>
  <c r="DR23" i="70"/>
  <c r="DR52" i="70"/>
  <c r="DR74" i="70"/>
  <c r="DR43" i="70"/>
  <c r="DR87" i="70"/>
  <c r="DR38" i="70"/>
  <c r="DR30" i="70"/>
  <c r="DR40" i="70"/>
  <c r="DR33" i="70"/>
  <c r="DR48" i="70"/>
  <c r="DR98" i="70"/>
  <c r="DR9" i="70"/>
  <c r="DR60" i="70"/>
  <c r="DR84" i="70"/>
  <c r="DR41" i="70"/>
  <c r="DR100" i="70"/>
  <c r="DR64" i="70"/>
  <c r="DR55" i="70"/>
  <c r="DR14" i="70"/>
  <c r="DR24" i="70"/>
  <c r="DR67" i="70"/>
  <c r="DR77" i="70"/>
  <c r="DR20" i="70"/>
  <c r="DR35" i="70"/>
  <c r="DR88" i="70"/>
  <c r="DR18" i="70"/>
  <c r="EL75" i="69"/>
  <c r="EL19" i="69"/>
  <c r="EL80" i="69"/>
  <c r="EL62" i="69"/>
  <c r="EL85" i="69"/>
  <c r="EL20" i="69"/>
  <c r="EL57" i="69"/>
  <c r="EL17" i="69"/>
  <c r="EL54" i="69"/>
  <c r="EL72" i="69"/>
  <c r="EL39" i="69"/>
  <c r="EL27" i="69"/>
  <c r="EL8" i="69"/>
  <c r="EL26" i="69"/>
  <c r="EL71" i="69"/>
  <c r="EL100" i="69"/>
  <c r="EL22" i="69"/>
  <c r="EL34" i="69"/>
  <c r="EL47" i="69"/>
  <c r="EL69" i="69"/>
  <c r="EL78" i="69"/>
  <c r="EL77" i="69"/>
  <c r="EL101" i="69"/>
  <c r="EL5" i="69"/>
  <c r="EL46" i="69"/>
  <c r="EL6" i="69"/>
  <c r="EL18" i="69"/>
  <c r="EL65" i="69"/>
  <c r="EL24" i="69"/>
  <c r="EL37" i="69"/>
  <c r="EL56" i="69"/>
  <c r="EL40" i="69"/>
  <c r="EL51" i="69"/>
  <c r="EL64" i="69"/>
  <c r="EL104" i="69"/>
  <c r="EL102" i="69"/>
  <c r="EL82" i="69"/>
  <c r="EL98" i="69"/>
  <c r="EL38" i="69"/>
  <c r="EL76" i="69"/>
  <c r="EL35" i="69"/>
  <c r="EL88" i="69"/>
  <c r="EL83" i="69"/>
  <c r="EL11" i="69"/>
  <c r="EL87" i="69"/>
  <c r="EL89" i="69"/>
  <c r="EL32" i="69"/>
  <c r="EL97" i="69"/>
  <c r="EL91" i="69"/>
  <c r="EL84" i="69"/>
  <c r="EL9" i="69"/>
  <c r="EL52" i="69"/>
  <c r="EL43" i="69"/>
  <c r="EL63" i="69"/>
  <c r="EL92" i="69"/>
  <c r="EL103" i="69"/>
  <c r="EL55" i="69"/>
  <c r="EL73" i="69"/>
  <c r="EL96" i="69"/>
  <c r="EL60" i="69"/>
  <c r="EL58" i="69"/>
  <c r="EL68" i="69"/>
  <c r="EL31" i="69"/>
  <c r="EL16" i="69"/>
  <c r="EL12" i="69"/>
  <c r="EL61" i="69"/>
  <c r="EL10" i="69"/>
  <c r="EL29" i="69"/>
  <c r="EL30" i="69"/>
  <c r="EL48" i="69"/>
  <c r="EL50" i="69"/>
  <c r="EL14" i="69"/>
  <c r="EL45" i="69"/>
  <c r="EL90" i="69"/>
  <c r="EL33" i="69"/>
  <c r="EL67" i="69"/>
  <c r="EL86" i="69"/>
  <c r="EL94" i="69"/>
  <c r="EL93" i="69"/>
  <c r="EL59" i="69"/>
  <c r="EL70" i="69"/>
  <c r="EL41" i="69"/>
  <c r="EL81" i="69"/>
  <c r="EL49" i="69"/>
  <c r="EL7" i="69"/>
  <c r="EL99" i="69"/>
  <c r="EL13" i="69"/>
  <c r="EL53" i="69"/>
  <c r="EL74" i="69"/>
  <c r="EL23" i="69"/>
  <c r="EL28" i="69"/>
  <c r="EL66" i="69"/>
  <c r="EL21" i="69"/>
  <c r="EL42" i="69"/>
  <c r="EL36" i="69"/>
  <c r="EL79" i="69"/>
  <c r="EL44" i="69"/>
  <c r="EL15" i="69"/>
  <c r="EL25" i="69"/>
  <c r="EL95" i="69"/>
  <c r="DP17" i="70"/>
  <c r="DP103" i="70"/>
  <c r="DP82" i="70"/>
  <c r="DP88" i="70"/>
  <c r="DP69" i="70"/>
  <c r="DP54" i="70"/>
  <c r="DP27" i="70"/>
  <c r="DP52" i="70"/>
  <c r="DP90" i="70"/>
  <c r="DP53" i="70"/>
  <c r="DP50" i="70"/>
  <c r="DP22" i="70"/>
  <c r="DP12" i="70"/>
  <c r="DP100" i="70"/>
  <c r="DP40" i="70"/>
  <c r="DP25" i="70"/>
  <c r="DP102" i="70"/>
  <c r="DP11" i="70"/>
  <c r="DP89" i="70"/>
  <c r="DP73" i="70"/>
  <c r="DP30" i="70"/>
  <c r="DP60" i="70"/>
  <c r="DP84" i="70"/>
  <c r="DP74" i="70"/>
  <c r="DP46" i="70"/>
  <c r="DP42" i="70"/>
  <c r="DP24" i="70"/>
  <c r="DP98" i="70"/>
  <c r="DP31" i="70"/>
  <c r="DP20" i="70"/>
  <c r="DP78" i="70"/>
  <c r="DP67" i="70"/>
  <c r="DP104" i="70"/>
  <c r="DP63" i="70"/>
  <c r="DP55" i="70"/>
  <c r="DP10" i="70"/>
  <c r="DP92" i="70"/>
  <c r="DP47" i="70"/>
  <c r="DP87" i="70"/>
  <c r="DP7" i="70"/>
  <c r="DP64" i="70"/>
  <c r="DP93" i="70"/>
  <c r="DP83" i="70"/>
  <c r="DP48" i="70"/>
  <c r="DP57" i="70"/>
  <c r="DP13" i="70"/>
  <c r="DP65" i="70"/>
  <c r="DP71" i="70"/>
  <c r="DP29" i="70"/>
  <c r="DP37" i="70"/>
  <c r="DP21" i="70"/>
  <c r="DP86" i="70"/>
  <c r="DP59" i="70"/>
  <c r="DP23" i="70"/>
  <c r="DP19" i="70"/>
  <c r="DP80" i="70"/>
  <c r="DP38" i="70"/>
  <c r="DP70" i="70"/>
  <c r="DP41" i="70"/>
  <c r="DP97" i="70"/>
  <c r="DP94" i="70"/>
  <c r="DP33" i="70"/>
  <c r="DP18" i="70"/>
  <c r="DP91" i="70"/>
  <c r="DP45" i="70"/>
  <c r="DP32" i="70"/>
  <c r="DP101" i="70"/>
  <c r="DP9" i="70"/>
  <c r="DP14" i="70"/>
  <c r="DP72" i="70"/>
  <c r="DP26" i="70"/>
  <c r="DP58" i="70"/>
  <c r="DP28" i="70"/>
  <c r="DP15" i="70"/>
  <c r="DP62" i="70"/>
  <c r="DP16" i="70"/>
  <c r="DP61" i="70"/>
  <c r="DP81" i="70"/>
  <c r="DP105" i="70"/>
  <c r="DP68" i="70"/>
  <c r="DP77" i="70"/>
  <c r="DP39" i="70"/>
  <c r="DP99" i="70"/>
  <c r="DP51" i="70"/>
  <c r="DP85" i="70"/>
  <c r="DP36" i="70"/>
  <c r="DP56" i="70"/>
  <c r="DP79" i="70"/>
  <c r="DP8" i="70"/>
  <c r="DP66" i="70"/>
  <c r="DP75" i="70"/>
  <c r="DP35" i="70"/>
  <c r="DP49" i="70"/>
  <c r="DP43" i="70"/>
  <c r="DP6" i="70"/>
  <c r="DP44" i="70"/>
  <c r="DP96" i="70"/>
  <c r="DP95" i="70"/>
  <c r="DP76" i="70"/>
  <c r="DP34" i="70"/>
  <c r="DT100" i="69"/>
  <c r="DT64" i="69"/>
  <c r="DT37" i="69"/>
  <c r="DT78" i="69"/>
  <c r="DT31" i="69"/>
  <c r="DT49" i="69"/>
  <c r="DT17" i="69"/>
  <c r="DT61" i="69"/>
  <c r="DT41" i="69"/>
  <c r="DT46" i="69"/>
  <c r="DT73" i="69"/>
  <c r="DT12" i="69"/>
  <c r="DT101" i="69"/>
  <c r="DT96" i="69"/>
  <c r="DT65" i="69"/>
  <c r="DT76" i="69"/>
  <c r="DT52" i="69"/>
  <c r="DT48" i="69"/>
  <c r="DT67" i="69"/>
  <c r="DT30" i="69"/>
  <c r="DT7" i="69"/>
  <c r="DT33" i="69"/>
  <c r="DT79" i="69"/>
  <c r="DT62" i="69"/>
  <c r="DT51" i="69"/>
  <c r="DT87" i="69"/>
  <c r="DT38" i="69"/>
  <c r="DT9" i="69"/>
  <c r="DT50" i="69"/>
  <c r="DT60" i="69"/>
  <c r="DT42" i="69"/>
  <c r="DT68" i="69"/>
  <c r="DT53" i="69"/>
  <c r="DT104" i="69"/>
  <c r="DT26" i="69"/>
  <c r="DT88" i="69"/>
  <c r="DT95" i="69"/>
  <c r="DT32" i="69"/>
  <c r="DT83" i="69"/>
  <c r="DT86" i="69"/>
  <c r="DT93" i="69"/>
  <c r="DT20" i="69"/>
  <c r="DT75" i="69"/>
  <c r="DT58" i="69"/>
  <c r="DT6" i="69"/>
  <c r="DT82" i="69"/>
  <c r="DT69" i="69"/>
  <c r="DT81" i="69"/>
  <c r="DT39" i="69"/>
  <c r="DT13" i="69"/>
  <c r="DT70" i="69"/>
  <c r="DT89" i="69"/>
  <c r="DT15" i="69"/>
  <c r="DT19" i="69"/>
  <c r="DT44" i="69"/>
  <c r="DT14" i="69"/>
  <c r="DT11" i="69"/>
  <c r="DT5" i="69"/>
  <c r="DT55" i="69"/>
  <c r="DT57" i="69"/>
  <c r="DT22" i="69"/>
  <c r="DT24" i="69"/>
  <c r="DT84" i="69"/>
  <c r="DT27" i="69"/>
  <c r="DT29" i="69"/>
  <c r="DT21" i="69"/>
  <c r="DT56" i="69"/>
  <c r="DT71" i="69"/>
  <c r="DT10" i="69"/>
  <c r="DT99" i="69"/>
  <c r="DT36" i="69"/>
  <c r="DT80" i="69"/>
  <c r="DT66" i="69"/>
  <c r="DT97" i="69"/>
  <c r="DT102" i="69"/>
  <c r="DT103" i="69"/>
  <c r="DT18" i="69"/>
  <c r="DT94" i="69"/>
  <c r="DT77" i="69"/>
  <c r="DT85" i="69"/>
  <c r="DT34" i="69"/>
  <c r="DT43" i="69"/>
  <c r="DT92" i="69"/>
  <c r="DT98" i="69"/>
  <c r="DT23" i="69"/>
  <c r="DT54" i="69"/>
  <c r="DT8" i="69"/>
  <c r="DT28" i="69"/>
  <c r="DT59" i="69"/>
  <c r="DT40" i="69"/>
  <c r="DT91" i="69"/>
  <c r="DT74" i="69"/>
  <c r="DT35" i="69"/>
  <c r="DT16" i="69"/>
  <c r="DY5" i="69"/>
  <c r="DT63" i="69"/>
  <c r="DT47" i="69"/>
  <c r="DT25" i="69"/>
  <c r="DT72" i="69"/>
  <c r="DT45" i="69"/>
  <c r="DT90" i="69"/>
  <c r="E6" i="72"/>
  <c r="EH92" i="69"/>
  <c r="EH71" i="69"/>
  <c r="EH66" i="69"/>
  <c r="EH74" i="69"/>
  <c r="EH70" i="69"/>
  <c r="EH55" i="69"/>
  <c r="EH72" i="69"/>
  <c r="EH94" i="69"/>
  <c r="EH47" i="69"/>
  <c r="EH14" i="69"/>
  <c r="EH64" i="69"/>
  <c r="EH26" i="69"/>
  <c r="EH82" i="69"/>
  <c r="EH100" i="69"/>
  <c r="EH5" i="69"/>
  <c r="EH95" i="69"/>
  <c r="EH10" i="69"/>
  <c r="EH46" i="69"/>
  <c r="EH102" i="69"/>
  <c r="EH20" i="69"/>
  <c r="EH42" i="69"/>
  <c r="EH58" i="69"/>
  <c r="EH59" i="69"/>
  <c r="EH9" i="69"/>
  <c r="EH13" i="69"/>
  <c r="EH86" i="69"/>
  <c r="EH18" i="69"/>
  <c r="EH37" i="69"/>
  <c r="EH68" i="69"/>
  <c r="EH43" i="69"/>
  <c r="EH77" i="69"/>
  <c r="EH28" i="69"/>
  <c r="EH103" i="69"/>
  <c r="EH84" i="69"/>
  <c r="EH6" i="69"/>
  <c r="EH63" i="69"/>
  <c r="EH65" i="69"/>
  <c r="EH17" i="69"/>
  <c r="EH56" i="69"/>
  <c r="EH31" i="69"/>
  <c r="EH83" i="69"/>
  <c r="EH27" i="69"/>
  <c r="EH25" i="69"/>
  <c r="EH57" i="69"/>
  <c r="EH8" i="69"/>
  <c r="EH89" i="69"/>
  <c r="EH87" i="69"/>
  <c r="EH23" i="69"/>
  <c r="EH19" i="69"/>
  <c r="EH98" i="69"/>
  <c r="EH41" i="69"/>
  <c r="EH38" i="69"/>
  <c r="EH97" i="69"/>
  <c r="EH91" i="69"/>
  <c r="EH96" i="69"/>
  <c r="EH29" i="69"/>
  <c r="EH73" i="69"/>
  <c r="EH30" i="69"/>
  <c r="EH62" i="69"/>
  <c r="EH11" i="69"/>
  <c r="EH85" i="69"/>
  <c r="EH36" i="69"/>
  <c r="EH50" i="69"/>
  <c r="EH7" i="69"/>
  <c r="EH101" i="69"/>
  <c r="EH80" i="69"/>
  <c r="EH12" i="69"/>
  <c r="EH49" i="69"/>
  <c r="EH24" i="69"/>
  <c r="EH32" i="69"/>
  <c r="EH44" i="69"/>
  <c r="EH78" i="69"/>
  <c r="EH51" i="69"/>
  <c r="EH39" i="69"/>
  <c r="EH88" i="69"/>
  <c r="EH54" i="69"/>
  <c r="EH40" i="69"/>
  <c r="EH48" i="69"/>
  <c r="EH93" i="69"/>
  <c r="EH16" i="69"/>
  <c r="EH79" i="69"/>
  <c r="EH61" i="69"/>
  <c r="EH90" i="69"/>
  <c r="EH104" i="69"/>
  <c r="EH15" i="69"/>
  <c r="EH22" i="69"/>
  <c r="EH53" i="69"/>
  <c r="EH69" i="69"/>
  <c r="EH35" i="69"/>
  <c r="EH33" i="69"/>
  <c r="EH67" i="69"/>
  <c r="EH52" i="69"/>
  <c r="EH34" i="69"/>
  <c r="EH76" i="69"/>
  <c r="EH60" i="69"/>
  <c r="EH21" i="69"/>
  <c r="EH45" i="69"/>
  <c r="EH99" i="69"/>
  <c r="EH75" i="69"/>
  <c r="EH81" i="69"/>
  <c r="EW22" i="69"/>
  <c r="EW10" i="69"/>
  <c r="EW70" i="69"/>
  <c r="EW35" i="69"/>
  <c r="EW76" i="69"/>
  <c r="EW7" i="69"/>
  <c r="EW81" i="69"/>
  <c r="EW56" i="69"/>
  <c r="EW59" i="69"/>
  <c r="EW48" i="69"/>
  <c r="EW63" i="69"/>
  <c r="EW13" i="69"/>
  <c r="EW72" i="69"/>
  <c r="EW46" i="69"/>
  <c r="EW77" i="69"/>
  <c r="EW98" i="69"/>
  <c r="EW64" i="69"/>
  <c r="EW32" i="69"/>
  <c r="EW61" i="69"/>
  <c r="EW66" i="69"/>
  <c r="EW26" i="69"/>
  <c r="EW45" i="69"/>
  <c r="EW104" i="69"/>
  <c r="EW95" i="69"/>
  <c r="EW85" i="69"/>
  <c r="EW38" i="69"/>
  <c r="EW20" i="69"/>
  <c r="EW79" i="69"/>
  <c r="EW34" i="69"/>
  <c r="EW51" i="69"/>
  <c r="EW91" i="69"/>
  <c r="EW47" i="69"/>
  <c r="EW100" i="69"/>
  <c r="EW42" i="69"/>
  <c r="EW102" i="69"/>
  <c r="EW28" i="69"/>
  <c r="EW8" i="69"/>
  <c r="EW55" i="69"/>
  <c r="EW16" i="69"/>
  <c r="EW44" i="69"/>
  <c r="EW6" i="69"/>
  <c r="EW101" i="69"/>
  <c r="EW74" i="69"/>
  <c r="EW31" i="69"/>
  <c r="EW21" i="69"/>
  <c r="EW84" i="69"/>
  <c r="EW68" i="69"/>
  <c r="EW52" i="69"/>
  <c r="EW12" i="69"/>
  <c r="EW19" i="69"/>
  <c r="EW9" i="69"/>
  <c r="EW23" i="69"/>
  <c r="EW17" i="69"/>
  <c r="EW53" i="69"/>
  <c r="EW60" i="69"/>
  <c r="EW57" i="69"/>
  <c r="EW54" i="69"/>
  <c r="EW75" i="69"/>
  <c r="EW39" i="69"/>
  <c r="EW15" i="69"/>
  <c r="EW40" i="69"/>
  <c r="EW33" i="69"/>
  <c r="EW49" i="69"/>
  <c r="EW78" i="69"/>
  <c r="EW37" i="69"/>
  <c r="EW24" i="69"/>
  <c r="EW43" i="69"/>
  <c r="EW92" i="69"/>
  <c r="EW103" i="69"/>
  <c r="EW29" i="69"/>
  <c r="EW18" i="69"/>
  <c r="EW71" i="69"/>
  <c r="EW30" i="69"/>
  <c r="EW89" i="69"/>
  <c r="EW14" i="69"/>
  <c r="EW25" i="69"/>
  <c r="EW50" i="69"/>
  <c r="EW65" i="69"/>
  <c r="EW82" i="69"/>
  <c r="EW36" i="69"/>
  <c r="EW27" i="69"/>
  <c r="EW86" i="69"/>
  <c r="EW69" i="69"/>
  <c r="EW58" i="69"/>
  <c r="EW99" i="69"/>
  <c r="EW73" i="69"/>
  <c r="EW97" i="69"/>
  <c r="EW93" i="69"/>
  <c r="EW87" i="69"/>
  <c r="EW90" i="69"/>
  <c r="EW83" i="69"/>
  <c r="EW96" i="69"/>
  <c r="EW62" i="69"/>
  <c r="EW11" i="69"/>
  <c r="EW41" i="69"/>
  <c r="EW5" i="69"/>
  <c r="EW88" i="69"/>
  <c r="EW94" i="69"/>
  <c r="EW80" i="69"/>
  <c r="EW67" i="69"/>
  <c r="EJ57" i="69"/>
  <c r="EJ20" i="69"/>
  <c r="EJ69" i="69"/>
  <c r="EJ40" i="69"/>
  <c r="EJ41" i="69"/>
  <c r="EJ19" i="69"/>
  <c r="EJ23" i="69"/>
  <c r="EJ32" i="69"/>
  <c r="EJ55" i="69"/>
  <c r="EJ15" i="69"/>
  <c r="EJ63" i="69"/>
  <c r="EJ10" i="69"/>
  <c r="EJ86" i="69"/>
  <c r="EJ79" i="69"/>
  <c r="EJ92" i="69"/>
  <c r="EJ43" i="69"/>
  <c r="EJ35" i="69"/>
  <c r="EJ11" i="69"/>
  <c r="EJ96" i="69"/>
  <c r="EJ97" i="69"/>
  <c r="EJ89" i="69"/>
  <c r="EJ99" i="69"/>
  <c r="EJ36" i="69"/>
  <c r="EJ95" i="69"/>
  <c r="EJ81" i="69"/>
  <c r="EJ38" i="69"/>
  <c r="EJ77" i="69"/>
  <c r="EJ104" i="69"/>
  <c r="EJ9" i="69"/>
  <c r="EJ14" i="69"/>
  <c r="EJ73" i="69"/>
  <c r="EJ87" i="69"/>
  <c r="EJ61" i="69"/>
  <c r="EJ37" i="69"/>
  <c r="EJ50" i="69"/>
  <c r="EJ7" i="69"/>
  <c r="EJ24" i="69"/>
  <c r="EJ12" i="69"/>
  <c r="EJ34" i="69"/>
  <c r="EJ18" i="69"/>
  <c r="EJ83" i="69"/>
  <c r="EJ56" i="69"/>
  <c r="EJ74" i="69"/>
  <c r="EJ91" i="69"/>
  <c r="EJ22" i="69"/>
  <c r="EJ30" i="69"/>
  <c r="EJ94" i="69"/>
  <c r="EJ16" i="69"/>
  <c r="EJ31" i="69"/>
  <c r="EJ76" i="69"/>
  <c r="EJ33" i="69"/>
  <c r="EJ93" i="69"/>
  <c r="EJ102" i="69"/>
  <c r="EJ65" i="69"/>
  <c r="EJ8" i="69"/>
  <c r="EJ64" i="69"/>
  <c r="EJ13" i="69"/>
  <c r="EJ25" i="69"/>
  <c r="EJ85" i="69"/>
  <c r="EJ60" i="69"/>
  <c r="EJ21" i="69"/>
  <c r="EJ58" i="69"/>
  <c r="EJ6" i="69"/>
  <c r="EJ52" i="69"/>
  <c r="EJ29" i="69"/>
  <c r="EJ42" i="69"/>
  <c r="EJ71" i="69"/>
  <c r="EJ88" i="69"/>
  <c r="EJ62" i="69"/>
  <c r="EJ51" i="69"/>
  <c r="EJ90" i="69"/>
  <c r="EJ67" i="69"/>
  <c r="EJ44" i="69"/>
  <c r="EJ5" i="69"/>
  <c r="EJ82" i="69"/>
  <c r="EJ47" i="69"/>
  <c r="EJ80" i="69"/>
  <c r="EJ28" i="69"/>
  <c r="EJ72" i="69"/>
  <c r="EJ59" i="69"/>
  <c r="EJ66" i="69"/>
  <c r="EJ103" i="69"/>
  <c r="EJ53" i="69"/>
  <c r="EJ75" i="69"/>
  <c r="EJ17" i="69"/>
  <c r="EJ27" i="69"/>
  <c r="EJ45" i="69"/>
  <c r="EJ98" i="69"/>
  <c r="EJ49" i="69"/>
  <c r="EJ84" i="69"/>
  <c r="EJ46" i="69"/>
  <c r="EJ101" i="69"/>
  <c r="EJ68" i="69"/>
  <c r="EJ48" i="69"/>
  <c r="EJ100" i="69"/>
  <c r="EJ54" i="69"/>
  <c r="EJ26" i="69"/>
  <c r="EJ39" i="69"/>
  <c r="EJ78" i="69"/>
  <c r="EJ70" i="69"/>
  <c r="EY44" i="69"/>
  <c r="EY38" i="69"/>
  <c r="EY51" i="69"/>
  <c r="EY62" i="69"/>
  <c r="EY46" i="69"/>
  <c r="EY57" i="69"/>
  <c r="EY45" i="69"/>
  <c r="EY73" i="69"/>
  <c r="EY95" i="69"/>
  <c r="EY86" i="69"/>
  <c r="EY100" i="69"/>
  <c r="EY15" i="69"/>
  <c r="EY49" i="69"/>
  <c r="EY90" i="69"/>
  <c r="EY59" i="69"/>
  <c r="EY67" i="69"/>
  <c r="EY81" i="69"/>
  <c r="EY36" i="69"/>
  <c r="EY97" i="69"/>
  <c r="EY55" i="69"/>
  <c r="EY26" i="69"/>
  <c r="EY61" i="69"/>
  <c r="EY60" i="69"/>
  <c r="EY91" i="69"/>
  <c r="EY76" i="69"/>
  <c r="EY98" i="69"/>
  <c r="EY17" i="69"/>
  <c r="EY10" i="69"/>
  <c r="EY93" i="69"/>
  <c r="EY31" i="69"/>
  <c r="EY14" i="69"/>
  <c r="EY37" i="69"/>
  <c r="EY75" i="69"/>
  <c r="EY7" i="69"/>
  <c r="EY56" i="69"/>
  <c r="EY69" i="69"/>
  <c r="EY58" i="69"/>
  <c r="EY41" i="69"/>
  <c r="EY42" i="69"/>
  <c r="EY48" i="69"/>
  <c r="EY12" i="69"/>
  <c r="EY96" i="69"/>
  <c r="EY29" i="69"/>
  <c r="EY101" i="69"/>
  <c r="EY30" i="69"/>
  <c r="EY104" i="69"/>
  <c r="EY87" i="69"/>
  <c r="EY27" i="69"/>
  <c r="EY71" i="69"/>
  <c r="EY9" i="69"/>
  <c r="EY83" i="69"/>
  <c r="EY23" i="69"/>
  <c r="EY70" i="69"/>
  <c r="EY32" i="69"/>
  <c r="EY94" i="69"/>
  <c r="EY40" i="69"/>
  <c r="EY39" i="69"/>
  <c r="EY79" i="69"/>
  <c r="EY35" i="69"/>
  <c r="EY74" i="69"/>
  <c r="EY89" i="69"/>
  <c r="EY50" i="69"/>
  <c r="EY5" i="69"/>
  <c r="EY47" i="69"/>
  <c r="EY84" i="69"/>
  <c r="EY102" i="69"/>
  <c r="EY25" i="69"/>
  <c r="EY65" i="69"/>
  <c r="EY82" i="69"/>
  <c r="EY53" i="69"/>
  <c r="EY43" i="69"/>
  <c r="EY63" i="69"/>
  <c r="EY13" i="69"/>
  <c r="EY72" i="69"/>
  <c r="EY85" i="69"/>
  <c r="EY88" i="69"/>
  <c r="EY21" i="69"/>
  <c r="EY20" i="69"/>
  <c r="EY99" i="69"/>
  <c r="EY8" i="69"/>
  <c r="EY64" i="69"/>
  <c r="EY103" i="69"/>
  <c r="EY54" i="69"/>
  <c r="EY18" i="69"/>
  <c r="EY19" i="69"/>
  <c r="EY68" i="69"/>
  <c r="EY77" i="69"/>
  <c r="EY34" i="69"/>
  <c r="EY33" i="69"/>
  <c r="EY11" i="69"/>
  <c r="EY80" i="69"/>
  <c r="EY52" i="69"/>
  <c r="EY24" i="69"/>
  <c r="EY92" i="69"/>
  <c r="EY16" i="69"/>
  <c r="EY22" i="69"/>
  <c r="EY28" i="69"/>
  <c r="EY66" i="69"/>
  <c r="EY6" i="69"/>
  <c r="EY78" i="69"/>
  <c r="AZ6" i="72"/>
  <c r="BL7" i="83"/>
  <c r="EI94" i="69"/>
  <c r="EI53" i="69"/>
  <c r="EI82" i="69"/>
  <c r="EI51" i="69"/>
  <c r="EI77" i="69"/>
  <c r="EI59" i="69"/>
  <c r="EI6" i="69"/>
  <c r="EI8" i="69"/>
  <c r="EI46" i="69"/>
  <c r="EI95" i="69"/>
  <c r="EI27" i="69"/>
  <c r="EI98" i="69"/>
  <c r="EI42" i="69"/>
  <c r="EI54" i="69"/>
  <c r="EI103" i="69"/>
  <c r="EI12" i="69"/>
  <c r="EI36" i="69"/>
  <c r="EI34" i="69"/>
  <c r="EI33" i="69"/>
  <c r="EI39" i="69"/>
  <c r="EI91" i="69"/>
  <c r="EI35" i="69"/>
  <c r="EI28" i="69"/>
  <c r="EI16" i="69"/>
  <c r="EI19" i="69"/>
  <c r="EI70" i="69"/>
  <c r="EI30" i="69"/>
  <c r="EI67" i="69"/>
  <c r="EI32" i="69"/>
  <c r="EI40" i="69"/>
  <c r="EI61" i="69"/>
  <c r="EI14" i="69"/>
  <c r="EI93" i="69"/>
  <c r="EI73" i="69"/>
  <c r="EI57" i="69"/>
  <c r="EI69" i="69"/>
  <c r="EI55" i="69"/>
  <c r="EI76" i="69"/>
  <c r="EI41" i="69"/>
  <c r="EI92" i="69"/>
  <c r="EI85" i="69"/>
  <c r="EI44" i="69"/>
  <c r="EI65" i="69"/>
  <c r="EI74" i="69"/>
  <c r="EI63" i="69"/>
  <c r="EI52" i="69"/>
  <c r="EI29" i="69"/>
  <c r="EI10" i="69"/>
  <c r="EI9" i="69"/>
  <c r="EI21" i="69"/>
  <c r="EI96" i="69"/>
  <c r="EI45" i="69"/>
  <c r="EI58" i="69"/>
  <c r="EI20" i="69"/>
  <c r="EI97" i="69"/>
  <c r="EI47" i="69"/>
  <c r="EI89" i="69"/>
  <c r="EI22" i="69"/>
  <c r="EI64" i="69"/>
  <c r="EI79" i="69"/>
  <c r="EI17" i="69"/>
  <c r="EI50" i="69"/>
  <c r="EI68" i="69"/>
  <c r="EI99" i="69"/>
  <c r="EI75" i="69"/>
  <c r="EI71" i="69"/>
  <c r="EI100" i="69"/>
  <c r="EI31" i="69"/>
  <c r="EI24" i="69"/>
  <c r="EI78" i="69"/>
  <c r="EI43" i="69"/>
  <c r="EI83" i="69"/>
  <c r="EI66" i="69"/>
  <c r="EI72" i="69"/>
  <c r="EI62" i="69"/>
  <c r="EI102" i="69"/>
  <c r="EI5" i="69"/>
  <c r="EI80" i="69"/>
  <c r="EI23" i="69"/>
  <c r="EI26" i="69"/>
  <c r="EI81" i="69"/>
  <c r="EI13" i="69"/>
  <c r="EI25" i="69"/>
  <c r="EI84" i="69"/>
  <c r="EI48" i="69"/>
  <c r="EI87" i="69"/>
  <c r="EI88" i="69"/>
  <c r="EI101" i="69"/>
  <c r="EI18" i="69"/>
  <c r="EI49" i="69"/>
  <c r="EI56" i="69"/>
  <c r="EI104" i="69"/>
  <c r="EI60" i="69"/>
  <c r="EI90" i="69"/>
  <c r="EI7" i="69"/>
  <c r="EI38" i="69"/>
  <c r="EI86" i="69"/>
  <c r="EI15" i="69"/>
  <c r="EI11" i="69"/>
  <c r="EI37" i="69"/>
  <c r="EV53" i="69"/>
  <c r="EV68" i="69"/>
  <c r="EV35" i="69"/>
  <c r="EV13" i="69"/>
  <c r="EV97" i="69"/>
  <c r="EV50" i="69"/>
  <c r="EV95" i="69"/>
  <c r="EV41" i="69"/>
  <c r="EV83" i="69"/>
  <c r="EV57" i="69"/>
  <c r="EV81" i="69"/>
  <c r="EV89" i="69"/>
  <c r="EV103" i="69"/>
  <c r="EV37" i="69"/>
  <c r="EV58" i="69"/>
  <c r="EV84" i="69"/>
  <c r="EV8" i="69"/>
  <c r="EV100" i="69"/>
  <c r="EV18" i="69"/>
  <c r="EV40" i="69"/>
  <c r="EV66" i="69"/>
  <c r="EV39" i="69"/>
  <c r="EV91" i="69"/>
  <c r="EV33" i="69"/>
  <c r="EV87" i="69"/>
  <c r="EV25" i="69"/>
  <c r="EV104" i="69"/>
  <c r="EV23" i="69"/>
  <c r="EV94" i="69"/>
  <c r="EV26" i="69"/>
  <c r="EV64" i="69"/>
  <c r="EV72" i="69"/>
  <c r="EV73" i="69"/>
  <c r="EV45" i="69"/>
  <c r="EV19" i="69"/>
  <c r="EV74" i="69"/>
  <c r="EV98" i="69"/>
  <c r="EV11" i="69"/>
  <c r="EV101" i="69"/>
  <c r="EV38" i="69"/>
  <c r="EV99" i="69"/>
  <c r="EV14" i="69"/>
  <c r="EV46" i="69"/>
  <c r="EV61" i="69"/>
  <c r="EV102" i="69"/>
  <c r="EV30" i="69"/>
  <c r="EV42" i="69"/>
  <c r="EV67" i="69"/>
  <c r="EV77" i="69"/>
  <c r="EV60" i="69"/>
  <c r="EV85" i="69"/>
  <c r="EV31" i="69"/>
  <c r="EV48" i="69"/>
  <c r="EV92" i="69"/>
  <c r="EV9" i="69"/>
  <c r="EV90" i="69"/>
  <c r="EV49" i="69"/>
  <c r="EV52" i="69"/>
  <c r="EV51" i="69"/>
  <c r="EV12" i="69"/>
  <c r="EV69" i="69"/>
  <c r="EV59" i="69"/>
  <c r="EV20" i="69"/>
  <c r="EV16" i="69"/>
  <c r="EV76" i="69"/>
  <c r="EV7" i="69"/>
  <c r="EV43" i="69"/>
  <c r="EV96" i="69"/>
  <c r="EV71" i="69"/>
  <c r="EV10" i="69"/>
  <c r="EV44" i="69"/>
  <c r="EV6" i="69"/>
  <c r="EV88" i="69"/>
  <c r="EV78" i="69"/>
  <c r="EV70" i="69"/>
  <c r="EV65" i="69"/>
  <c r="EV86" i="69"/>
  <c r="EV93" i="69"/>
  <c r="EV21" i="69"/>
  <c r="EV63" i="69"/>
  <c r="EV79" i="69"/>
  <c r="EV17" i="69"/>
  <c r="EV28" i="69"/>
  <c r="EV62" i="69"/>
  <c r="EV54" i="69"/>
  <c r="EV24" i="69"/>
  <c r="EV56" i="69"/>
  <c r="EV22" i="69"/>
  <c r="EV34" i="69"/>
  <c r="EV82" i="69"/>
  <c r="EV5" i="69"/>
  <c r="EV15" i="69"/>
  <c r="EV27" i="69"/>
  <c r="EV75" i="69"/>
  <c r="EV32" i="69"/>
  <c r="EV80" i="69"/>
  <c r="EV29" i="69"/>
  <c r="EV36" i="69"/>
  <c r="EV55" i="69"/>
  <c r="EV47" i="69"/>
  <c r="G6" i="72"/>
  <c r="F6" i="72"/>
  <c r="BA6" i="72"/>
  <c r="DQ7" i="69"/>
  <c r="DQ104" i="69"/>
  <c r="DQ53" i="69"/>
  <c r="DQ83" i="69"/>
  <c r="DQ30" i="69"/>
  <c r="DQ77" i="69"/>
  <c r="DQ20" i="69"/>
  <c r="DQ86" i="69"/>
  <c r="DQ36" i="69"/>
  <c r="DQ85" i="69"/>
  <c r="DQ42" i="69"/>
  <c r="DQ48" i="69"/>
  <c r="DQ21" i="69"/>
  <c r="DQ91" i="69"/>
  <c r="DQ101" i="69"/>
  <c r="DQ65" i="69"/>
  <c r="DQ72" i="69"/>
  <c r="DQ55" i="69"/>
  <c r="DQ34" i="69"/>
  <c r="DQ38" i="69"/>
  <c r="DQ49" i="69"/>
  <c r="DQ75" i="69"/>
  <c r="DQ51" i="69"/>
  <c r="DQ60" i="69"/>
  <c r="DQ35" i="69"/>
  <c r="DQ12" i="69"/>
  <c r="DQ26" i="69"/>
  <c r="DQ76" i="69"/>
  <c r="DQ9" i="69"/>
  <c r="DQ89" i="69"/>
  <c r="DQ32" i="69"/>
  <c r="DQ78" i="69"/>
  <c r="DQ47" i="69"/>
  <c r="DQ5" i="69"/>
  <c r="DQ71" i="69"/>
  <c r="DQ54" i="69"/>
  <c r="DQ46" i="69"/>
  <c r="DQ50" i="69"/>
  <c r="DQ90" i="69"/>
  <c r="DQ11" i="69"/>
  <c r="DQ92" i="69"/>
  <c r="DQ58" i="69"/>
  <c r="DQ82" i="69"/>
  <c r="DQ74" i="69"/>
  <c r="DQ97" i="69"/>
  <c r="DQ43" i="69"/>
  <c r="DQ103" i="69"/>
  <c r="DQ8" i="69"/>
  <c r="DQ70" i="69"/>
  <c r="DQ80" i="69"/>
  <c r="DQ14" i="69"/>
  <c r="DQ63" i="69"/>
  <c r="DQ57" i="69"/>
  <c r="DQ73" i="69"/>
  <c r="DQ13" i="69"/>
  <c r="DQ95" i="69"/>
  <c r="DQ81" i="69"/>
  <c r="DQ22" i="69"/>
  <c r="DQ16" i="69"/>
  <c r="DQ98" i="69"/>
  <c r="DQ24" i="69"/>
  <c r="DQ10" i="69"/>
  <c r="DQ99" i="69"/>
  <c r="DQ6" i="69"/>
  <c r="DQ33" i="69"/>
  <c r="DQ19" i="69"/>
  <c r="DQ25" i="69"/>
  <c r="DQ41" i="69"/>
  <c r="DQ93" i="69"/>
  <c r="DQ40" i="69"/>
  <c r="DQ68" i="69"/>
  <c r="DQ62" i="69"/>
  <c r="DQ15" i="69"/>
  <c r="DQ102" i="69"/>
  <c r="DQ69" i="69"/>
  <c r="DQ94" i="69"/>
  <c r="DQ23" i="69"/>
  <c r="DQ39" i="69"/>
  <c r="DQ79" i="69"/>
  <c r="DQ28" i="69"/>
  <c r="DQ61" i="69"/>
  <c r="DQ17" i="69"/>
  <c r="DQ64" i="69"/>
  <c r="DQ66" i="69"/>
  <c r="DQ56" i="69"/>
  <c r="DQ37" i="69"/>
  <c r="DQ52" i="69"/>
  <c r="DQ31" i="69"/>
  <c r="DQ18" i="69"/>
  <c r="DQ45" i="69"/>
  <c r="DQ100" i="69"/>
  <c r="DV5" i="69"/>
  <c r="DQ29" i="69"/>
  <c r="DQ88" i="69"/>
  <c r="DQ27" i="69"/>
  <c r="DQ96" i="69"/>
  <c r="DQ59" i="69"/>
  <c r="DQ67" i="69"/>
  <c r="DQ87" i="69"/>
  <c r="DQ84" i="69"/>
  <c r="DQ44" i="69"/>
  <c r="DS28" i="69"/>
  <c r="DS104" i="69"/>
  <c r="DS57" i="69"/>
  <c r="DS66" i="69"/>
  <c r="DS32" i="69"/>
  <c r="DS64" i="69"/>
  <c r="DS86" i="69"/>
  <c r="DS56" i="69"/>
  <c r="DS47" i="69"/>
  <c r="DS17" i="69"/>
  <c r="DS7" i="69"/>
  <c r="DS72" i="69"/>
  <c r="DS11" i="69"/>
  <c r="DS52" i="69"/>
  <c r="DS26" i="69"/>
  <c r="DS15" i="69"/>
  <c r="DS93" i="69"/>
  <c r="DS79" i="69"/>
  <c r="DS81" i="69"/>
  <c r="DS77" i="69"/>
  <c r="DS58" i="69"/>
  <c r="DS103" i="69"/>
  <c r="DS74" i="69"/>
  <c r="DS70" i="69"/>
  <c r="DS45" i="69"/>
  <c r="DX5" i="69"/>
  <c r="DS40" i="69"/>
  <c r="DS88" i="69"/>
  <c r="DS94" i="69"/>
  <c r="DS98" i="69"/>
  <c r="DS51" i="69"/>
  <c r="DS22" i="69"/>
  <c r="DS20" i="69"/>
  <c r="DS8" i="69"/>
  <c r="DS44" i="69"/>
  <c r="DS10" i="69"/>
  <c r="DS9" i="69"/>
  <c r="DS62" i="69"/>
  <c r="DS96" i="69"/>
  <c r="DS63" i="69"/>
  <c r="DS33" i="69"/>
  <c r="DS36" i="69"/>
  <c r="DS87" i="69"/>
  <c r="DS6" i="69"/>
  <c r="DS91" i="69"/>
  <c r="DS78" i="69"/>
  <c r="DS35" i="69"/>
  <c r="DS84" i="69"/>
  <c r="DS92" i="69"/>
  <c r="DS24" i="69"/>
  <c r="DS90" i="69"/>
  <c r="DS73" i="69"/>
  <c r="DS53" i="69"/>
  <c r="DS60" i="69"/>
  <c r="DS95" i="69"/>
  <c r="DS12" i="69"/>
  <c r="DS71" i="69"/>
  <c r="DS23" i="69"/>
  <c r="DS41" i="69"/>
  <c r="DS34" i="69"/>
  <c r="DS25" i="69"/>
  <c r="DS67" i="69"/>
  <c r="DS43" i="69"/>
  <c r="DS76" i="69"/>
  <c r="DS38" i="69"/>
  <c r="DS68" i="69"/>
  <c r="DS50" i="69"/>
  <c r="DS85" i="69"/>
  <c r="DS13" i="69"/>
  <c r="DS49" i="69"/>
  <c r="DS97" i="69"/>
  <c r="DS19" i="69"/>
  <c r="DS69" i="69"/>
  <c r="DS89" i="69"/>
  <c r="DS27" i="69"/>
  <c r="DS31" i="69"/>
  <c r="DS102" i="69"/>
  <c r="DS18" i="69"/>
  <c r="DS99" i="69"/>
  <c r="DS39" i="69"/>
  <c r="DS30" i="69"/>
  <c r="DS75" i="69"/>
  <c r="DS83" i="69"/>
  <c r="DS82" i="69"/>
  <c r="DS61" i="69"/>
  <c r="DS54" i="69"/>
  <c r="DS21" i="69"/>
  <c r="DS55" i="69"/>
  <c r="DS80" i="69"/>
  <c r="DS5" i="69"/>
  <c r="DS100" i="69"/>
  <c r="DS29" i="69"/>
  <c r="DS101" i="69"/>
  <c r="DS37" i="69"/>
  <c r="DS65" i="69"/>
  <c r="DS59" i="69"/>
  <c r="DS46" i="69"/>
  <c r="DS16" i="69"/>
  <c r="DS48" i="69"/>
  <c r="DS14" i="69"/>
  <c r="DS42" i="69"/>
  <c r="BC6" i="72"/>
  <c r="BM7" i="83"/>
  <c r="DP91" i="69"/>
  <c r="DP27" i="69"/>
  <c r="DP76" i="69"/>
  <c r="DP82" i="69"/>
  <c r="DP92" i="69"/>
  <c r="DP77" i="69"/>
  <c r="DP69" i="69"/>
  <c r="DP68" i="69"/>
  <c r="DP49" i="69"/>
  <c r="DP36" i="69"/>
  <c r="DP73" i="69"/>
  <c r="DP35" i="69"/>
  <c r="DP37" i="69"/>
  <c r="DP34" i="69"/>
  <c r="DP95" i="69"/>
  <c r="DP55" i="69"/>
  <c r="DP72" i="69"/>
  <c r="DP48" i="69"/>
  <c r="DP47" i="69"/>
  <c r="DP60" i="69"/>
  <c r="DP94" i="69"/>
  <c r="DP86" i="69"/>
  <c r="DP75" i="69"/>
  <c r="DP7" i="69"/>
  <c r="DP52" i="69"/>
  <c r="DP80" i="69"/>
  <c r="DP24" i="69"/>
  <c r="DP63" i="69"/>
  <c r="DP39" i="69"/>
  <c r="DP57" i="69"/>
  <c r="DP9" i="69"/>
  <c r="DP42" i="69"/>
  <c r="DP58" i="69"/>
  <c r="DP5" i="69"/>
  <c r="DP15" i="69"/>
  <c r="DP70" i="69"/>
  <c r="DP104" i="69"/>
  <c r="DP65" i="69"/>
  <c r="DP33" i="69"/>
  <c r="DP103" i="69"/>
  <c r="DP54" i="69"/>
  <c r="DP41" i="69"/>
  <c r="DP64" i="69"/>
  <c r="DP97" i="69"/>
  <c r="DP79" i="69"/>
  <c r="DP67" i="69"/>
  <c r="DP31" i="69"/>
  <c r="DP56" i="69"/>
  <c r="DP21" i="69"/>
  <c r="DP85" i="69"/>
  <c r="DP87" i="69"/>
  <c r="DP81" i="69"/>
  <c r="DP11" i="69"/>
  <c r="DP12" i="69"/>
  <c r="DP44" i="69"/>
  <c r="DP28" i="69"/>
  <c r="DP99" i="69"/>
  <c r="DP10" i="69"/>
  <c r="DP18" i="69"/>
  <c r="DP13" i="69"/>
  <c r="DP59" i="69"/>
  <c r="DU5" i="69"/>
  <c r="DP93" i="69"/>
  <c r="DP83" i="69"/>
  <c r="DP43" i="69"/>
  <c r="DP96" i="69"/>
  <c r="DP100" i="69"/>
  <c r="DP84" i="69"/>
  <c r="DP71" i="69"/>
  <c r="DP8" i="69"/>
  <c r="DP102" i="69"/>
  <c r="DP53" i="69"/>
  <c r="DP16" i="69"/>
  <c r="DP89" i="69"/>
  <c r="DP6" i="69"/>
  <c r="DP17" i="69"/>
  <c r="DP40" i="69"/>
  <c r="DP66" i="69"/>
  <c r="DP90" i="69"/>
  <c r="DP20" i="69"/>
  <c r="DP32" i="69"/>
  <c r="DP46" i="69"/>
  <c r="DP30" i="69"/>
  <c r="DP98" i="69"/>
  <c r="DP38" i="69"/>
  <c r="DP14" i="69"/>
  <c r="DP61" i="69"/>
  <c r="DP26" i="69"/>
  <c r="DP74" i="69"/>
  <c r="DP25" i="69"/>
  <c r="DP78" i="69"/>
  <c r="DP22" i="69"/>
  <c r="DP101" i="69"/>
  <c r="DP45" i="69"/>
  <c r="DP51" i="69"/>
  <c r="DP23" i="69"/>
  <c r="DP88" i="69"/>
  <c r="DP19" i="69"/>
  <c r="DP50" i="69"/>
  <c r="DP62" i="69"/>
  <c r="DP29" i="69"/>
  <c r="CU13" i="69"/>
  <c r="CU10" i="69"/>
  <c r="CU9" i="69"/>
  <c r="CU7" i="69"/>
  <c r="CU14" i="69"/>
  <c r="CU12" i="69"/>
  <c r="CU11" i="69"/>
  <c r="CU6" i="69"/>
  <c r="CU15" i="69"/>
  <c r="CU8" i="69"/>
  <c r="CU79" i="69"/>
  <c r="CU82" i="69"/>
  <c r="CU81" i="69"/>
  <c r="CU77" i="69"/>
  <c r="CU83" i="69"/>
  <c r="CU84" i="69"/>
  <c r="CU78" i="69"/>
  <c r="CU75" i="69"/>
  <c r="CU76" i="69"/>
  <c r="CU80" i="69"/>
  <c r="CU101" i="69"/>
  <c r="CU98" i="69"/>
  <c r="CU99" i="69"/>
  <c r="CU105" i="69"/>
  <c r="CU106" i="69"/>
  <c r="CU103" i="69"/>
  <c r="CU102" i="69"/>
  <c r="CU104" i="69"/>
  <c r="CU100" i="69"/>
  <c r="CU107" i="69"/>
  <c r="CU32" i="69"/>
  <c r="CU29" i="69"/>
  <c r="CU33" i="69"/>
  <c r="CU31" i="69"/>
  <c r="CU37" i="69"/>
  <c r="CU34" i="69"/>
  <c r="CU36" i="69"/>
  <c r="CU38" i="69"/>
  <c r="CU35" i="69"/>
  <c r="CU30" i="69"/>
  <c r="CU57" i="69"/>
  <c r="CU55" i="69"/>
  <c r="CU59" i="69"/>
  <c r="CU52" i="69"/>
  <c r="CU58" i="69"/>
  <c r="CU61" i="69"/>
  <c r="CU56" i="69"/>
  <c r="CU60" i="69"/>
  <c r="CU53" i="69"/>
  <c r="CU54" i="69"/>
  <c r="CG52" i="76"/>
  <c r="CP42" i="76"/>
  <c r="CP49" i="76"/>
  <c r="BX47" i="76"/>
  <c r="BX56" i="76"/>
  <c r="CF8" i="83"/>
  <c r="CG8" i="83"/>
  <c r="BH8" i="83"/>
  <c r="CG51" i="76"/>
  <c r="CP47" i="76"/>
  <c r="AH8" i="83"/>
  <c r="CG48" i="76"/>
  <c r="CP46" i="76"/>
  <c r="CP45" i="76"/>
  <c r="BX48" i="76"/>
  <c r="BX57" i="76"/>
  <c r="CE8" i="83"/>
  <c r="AE8" i="83"/>
  <c r="BG8" i="83"/>
  <c r="CI9" i="83"/>
  <c r="CP50" i="76"/>
  <c r="BX43" i="76"/>
  <c r="AF8" i="83"/>
  <c r="BX54" i="76"/>
  <c r="R8" i="83"/>
  <c r="CG49" i="76"/>
  <c r="CP44" i="76"/>
  <c r="BX49" i="76"/>
  <c r="BX53" i="76"/>
  <c r="BJ8" i="83"/>
  <c r="AG8" i="83"/>
  <c r="Q8" i="83"/>
  <c r="CH8" i="83"/>
  <c r="CG42" i="76"/>
  <c r="BX44" i="76"/>
  <c r="CG43" i="76"/>
  <c r="CG45" i="76"/>
  <c r="CP51" i="76"/>
  <c r="BX50" i="76"/>
  <c r="BX46" i="76"/>
  <c r="BX45" i="76"/>
  <c r="O8" i="83"/>
  <c r="BC8" i="83"/>
  <c r="BF8" i="83"/>
  <c r="CG47" i="76"/>
  <c r="BX51" i="76"/>
  <c r="BD8" i="83"/>
  <c r="BE8" i="83"/>
  <c r="CG44" i="76"/>
  <c r="CP52" i="76"/>
  <c r="BX42" i="76"/>
  <c r="BX55" i="76"/>
  <c r="BI8" i="83"/>
  <c r="P8" i="83"/>
  <c r="CG50" i="76"/>
  <c r="CP43" i="76"/>
  <c r="CP48" i="76"/>
  <c r="BX52" i="76"/>
  <c r="BX58" i="76"/>
  <c r="BB8" i="83"/>
  <c r="N8" i="83"/>
  <c r="AD8" i="83"/>
  <c r="BA8" i="83"/>
  <c r="CG46" i="76"/>
  <c r="BT39" i="76" l="1"/>
  <c r="BT36" i="76"/>
  <c r="E22" i="82"/>
  <c r="X19" i="83"/>
  <c r="K55" i="85"/>
  <c r="N55" i="85"/>
  <c r="O55" i="85"/>
  <c r="M55" i="85"/>
  <c r="L55" i="85"/>
  <c r="R44" i="76"/>
  <c r="N44" i="76"/>
  <c r="AY20" i="82"/>
  <c r="Q44" i="76"/>
  <c r="P44" i="76"/>
  <c r="O44" i="76"/>
  <c r="U44" i="76"/>
  <c r="T44" i="76"/>
  <c r="S44" i="76"/>
  <c r="BT35" i="76"/>
  <c r="FD5" i="69"/>
  <c r="BT34" i="76"/>
  <c r="X43" i="83"/>
  <c r="Y43" i="83"/>
  <c r="CC54" i="76"/>
  <c r="CC53" i="76"/>
  <c r="CC57" i="76"/>
  <c r="CC56" i="76"/>
  <c r="CC58" i="76"/>
  <c r="CC55" i="76"/>
  <c r="BP43" i="76"/>
  <c r="U43" i="72" s="1"/>
  <c r="BO43" i="76"/>
  <c r="T43" i="72" s="1"/>
  <c r="BO42" i="76"/>
  <c r="T42" i="72" s="1"/>
  <c r="BN46" i="76"/>
  <c r="S46" i="72" s="1"/>
  <c r="BM45" i="76"/>
  <c r="R45" i="72" s="1"/>
  <c r="BM44" i="76"/>
  <c r="R44" i="72" s="1"/>
  <c r="BO45" i="76"/>
  <c r="T45" i="72" s="1"/>
  <c r="BO41" i="76"/>
  <c r="DH41" i="76" s="1"/>
  <c r="BN42" i="76"/>
  <c r="DG42" i="76" s="1"/>
  <c r="BP44" i="76"/>
  <c r="BN45" i="76"/>
  <c r="DG45" i="76" s="1"/>
  <c r="BN44" i="76"/>
  <c r="S44" i="72" s="1"/>
  <c r="BM42" i="76"/>
  <c r="R42" i="72" s="1"/>
  <c r="BP42" i="76"/>
  <c r="U42" i="72" s="1"/>
  <c r="BM43" i="76"/>
  <c r="DF43" i="76" s="1"/>
  <c r="BN43" i="76"/>
  <c r="S43" i="72" s="1"/>
  <c r="BM46" i="76"/>
  <c r="R46" i="72" s="1"/>
  <c r="BO44" i="76"/>
  <c r="DH44" i="76" s="1"/>
  <c r="BP41" i="76"/>
  <c r="DI41" i="76" s="1"/>
  <c r="CC45" i="76"/>
  <c r="BP48" i="76"/>
  <c r="U48" i="72" s="1"/>
  <c r="BM47" i="76"/>
  <c r="DF47" i="76" s="1"/>
  <c r="BP47" i="76"/>
  <c r="DI47" i="76" s="1"/>
  <c r="BP45" i="76"/>
  <c r="U45" i="72" s="1"/>
  <c r="BM48" i="76"/>
  <c r="R48" i="72" s="1"/>
  <c r="BN49" i="76"/>
  <c r="S49" i="72" s="1"/>
  <c r="BM49" i="76"/>
  <c r="R49" i="72" s="1"/>
  <c r="BN52" i="76"/>
  <c r="S52" i="72" s="1"/>
  <c r="BN51" i="76"/>
  <c r="DG51" i="76" s="1"/>
  <c r="BO47" i="76"/>
  <c r="T47" i="72" s="1"/>
  <c r="BM52" i="76"/>
  <c r="R52" i="72" s="1"/>
  <c r="BO48" i="76"/>
  <c r="T48" i="72" s="1"/>
  <c r="BO50" i="76"/>
  <c r="DH50" i="76" s="1"/>
  <c r="BO46" i="76"/>
  <c r="BM51" i="76"/>
  <c r="R51" i="72" s="1"/>
  <c r="BO49" i="76"/>
  <c r="T49" i="72" s="1"/>
  <c r="BN48" i="76"/>
  <c r="DG48" i="76" s="1"/>
  <c r="BO51" i="76"/>
  <c r="T51" i="72" s="1"/>
  <c r="BP50" i="76"/>
  <c r="U50" i="72" s="1"/>
  <c r="BN50" i="76"/>
  <c r="DG50" i="76" s="1"/>
  <c r="BM50" i="76"/>
  <c r="DF50" i="76" s="1"/>
  <c r="BP46" i="76"/>
  <c r="BP49" i="76"/>
  <c r="DI49" i="76" s="1"/>
  <c r="BN47" i="76"/>
  <c r="S47" i="72" s="1"/>
  <c r="CC42" i="76"/>
  <c r="CC46" i="76"/>
  <c r="CC44" i="76"/>
  <c r="CC43" i="76"/>
  <c r="CC49" i="76"/>
  <c r="CC48" i="76"/>
  <c r="CC47" i="76"/>
  <c r="CC52" i="76"/>
  <c r="CC51" i="76"/>
  <c r="CC50" i="76"/>
  <c r="F7" i="72"/>
  <c r="H7" i="72"/>
  <c r="AE46" i="72"/>
  <c r="AE43" i="72"/>
  <c r="AE42" i="72"/>
  <c r="AF44" i="72"/>
  <c r="AH43" i="72"/>
  <c r="AG42" i="72"/>
  <c r="AE45" i="72"/>
  <c r="AH44" i="72"/>
  <c r="AF43" i="72"/>
  <c r="AF42" i="72"/>
  <c r="AG45" i="72"/>
  <c r="AH41" i="72"/>
  <c r="AG41" i="72"/>
  <c r="AD43" i="72"/>
  <c r="AD44" i="72"/>
  <c r="AG43" i="72"/>
  <c r="AH42" i="72"/>
  <c r="AG44" i="72"/>
  <c r="AE44" i="72"/>
  <c r="AF45" i="72"/>
  <c r="AF46" i="72"/>
  <c r="AD42" i="72"/>
  <c r="AD46" i="72"/>
  <c r="AD45" i="72"/>
  <c r="AG51" i="72"/>
  <c r="AE47" i="72"/>
  <c r="AH49" i="72"/>
  <c r="AH50" i="72"/>
  <c r="AE51" i="72"/>
  <c r="AD48" i="72"/>
  <c r="AG50" i="72"/>
  <c r="AD52" i="72"/>
  <c r="AF49" i="72"/>
  <c r="AD51" i="72"/>
  <c r="AG49" i="72"/>
  <c r="AE52" i="72"/>
  <c r="AF48" i="72"/>
  <c r="AH46" i="72"/>
  <c r="AE49" i="72"/>
  <c r="AG46" i="72"/>
  <c r="AD49" i="72"/>
  <c r="AG48" i="72"/>
  <c r="AH47" i="72"/>
  <c r="AG47" i="72"/>
  <c r="AD50" i="72"/>
  <c r="AD47" i="72"/>
  <c r="AF47" i="72"/>
  <c r="AE50" i="72"/>
  <c r="AF52" i="72"/>
  <c r="AH45" i="72"/>
  <c r="AE48" i="72"/>
  <c r="AH48" i="72"/>
  <c r="AF51" i="72"/>
  <c r="AF50" i="72"/>
  <c r="CU45" i="76"/>
  <c r="CU49" i="76"/>
  <c r="CU48" i="76"/>
  <c r="CU52" i="76"/>
  <c r="CU51" i="76"/>
  <c r="CU47" i="76"/>
  <c r="CU50" i="76"/>
  <c r="CU44" i="76"/>
  <c r="CU46" i="76"/>
  <c r="CU42" i="76"/>
  <c r="CU43" i="76"/>
  <c r="CL47" i="76"/>
  <c r="CL45" i="76"/>
  <c r="CL42" i="76"/>
  <c r="CL51" i="76"/>
  <c r="CL49" i="76"/>
  <c r="CL48" i="76"/>
  <c r="CL52" i="76"/>
  <c r="CL50" i="76"/>
  <c r="CL44" i="76"/>
  <c r="CL43" i="76"/>
  <c r="CL46" i="76"/>
  <c r="AN58" i="76"/>
  <c r="AN53" i="76"/>
  <c r="AN57" i="76"/>
  <c r="AN54" i="76"/>
  <c r="AN55" i="76"/>
  <c r="AN56" i="76"/>
  <c r="BC7" i="72"/>
  <c r="DH43" i="76"/>
  <c r="BL42" i="76"/>
  <c r="BS42" i="76" s="1"/>
  <c r="AN42" i="76"/>
  <c r="BL43" i="76"/>
  <c r="BS43" i="76" s="1"/>
  <c r="AN43" i="76"/>
  <c r="U44" i="72"/>
  <c r="DI44" i="76"/>
  <c r="AN44" i="76"/>
  <c r="BL44" i="76"/>
  <c r="BS44" i="76" s="1"/>
  <c r="BL46" i="76"/>
  <c r="BS46" i="76" s="1"/>
  <c r="AN46" i="76"/>
  <c r="BL45" i="76"/>
  <c r="BT45" i="76" s="1"/>
  <c r="AN45" i="76"/>
  <c r="T44" i="72"/>
  <c r="R47" i="72"/>
  <c r="BL48" i="76"/>
  <c r="BT48" i="76" s="1"/>
  <c r="AN48" i="76"/>
  <c r="DG49" i="76"/>
  <c r="AN47" i="76"/>
  <c r="BL47" i="76"/>
  <c r="BS47" i="76" s="1"/>
  <c r="BL52" i="76"/>
  <c r="BS52" i="76" s="1"/>
  <c r="AN52" i="76"/>
  <c r="T46" i="72"/>
  <c r="DH46" i="76"/>
  <c r="DF51" i="76"/>
  <c r="BL50" i="76"/>
  <c r="BS50" i="76" s="1"/>
  <c r="AN50" i="76"/>
  <c r="AN51" i="76"/>
  <c r="BL51" i="76"/>
  <c r="BS51" i="76" s="1"/>
  <c r="BL49" i="76"/>
  <c r="BS49" i="76" s="1"/>
  <c r="AN49" i="76"/>
  <c r="U46" i="72"/>
  <c r="DI46" i="76"/>
  <c r="U49" i="72"/>
  <c r="BA7" i="72"/>
  <c r="BB7" i="72"/>
  <c r="G7" i="72"/>
  <c r="D7" i="72"/>
  <c r="K7" i="72" s="1"/>
  <c r="AZ7" i="72"/>
  <c r="AY52" i="76"/>
  <c r="AY47" i="76"/>
  <c r="AY51" i="76"/>
  <c r="AY50" i="76"/>
  <c r="AY49" i="76"/>
  <c r="AY48" i="76"/>
  <c r="AY45" i="76"/>
  <c r="AY43" i="76"/>
  <c r="AY44" i="76"/>
  <c r="AY42" i="76"/>
  <c r="AY46" i="76"/>
  <c r="BL8" i="83"/>
  <c r="E7" i="72"/>
  <c r="BM8" i="83"/>
  <c r="AY8" i="83"/>
  <c r="DE38" i="76"/>
  <c r="Q38" i="72"/>
  <c r="Y38" i="72" s="1"/>
  <c r="BQ38" i="76"/>
  <c r="V38" i="72" s="1"/>
  <c r="R41" i="72"/>
  <c r="DF41" i="76"/>
  <c r="T36" i="72"/>
  <c r="DH36" i="76"/>
  <c r="R35" i="72"/>
  <c r="DF35" i="76"/>
  <c r="R37" i="72"/>
  <c r="DF37" i="76"/>
  <c r="R36" i="72"/>
  <c r="DF36" i="76"/>
  <c r="X46" i="83"/>
  <c r="AY23" i="82"/>
  <c r="Y46" i="83"/>
  <c r="BT40" i="76"/>
  <c r="T40" i="72"/>
  <c r="DH40" i="76"/>
  <c r="S40" i="72"/>
  <c r="DG40" i="76"/>
  <c r="R34" i="72"/>
  <c r="DF34" i="76"/>
  <c r="T37" i="72"/>
  <c r="DH37" i="76"/>
  <c r="U36" i="72"/>
  <c r="DI36" i="76"/>
  <c r="N58" i="85"/>
  <c r="L58" i="85"/>
  <c r="M58" i="85"/>
  <c r="O58" i="85"/>
  <c r="K58" i="85"/>
  <c r="O47" i="76"/>
  <c r="U39" i="72"/>
  <c r="DI39" i="76"/>
  <c r="U40" i="72"/>
  <c r="DI40" i="76"/>
  <c r="U34" i="72"/>
  <c r="DI34" i="76"/>
  <c r="T34" i="72"/>
  <c r="DH34" i="76"/>
  <c r="T35" i="72"/>
  <c r="DH35" i="76"/>
  <c r="S39" i="72"/>
  <c r="DG39" i="76"/>
  <c r="DE34" i="76"/>
  <c r="Q34" i="72"/>
  <c r="Y34" i="72" s="1"/>
  <c r="BQ34" i="76"/>
  <c r="V34" i="72" s="1"/>
  <c r="S35" i="72"/>
  <c r="DG35" i="76"/>
  <c r="U37" i="72"/>
  <c r="DI37" i="76"/>
  <c r="DE40" i="76"/>
  <c r="BQ40" i="76"/>
  <c r="V40" i="72" s="1"/>
  <c r="Q40" i="72"/>
  <c r="Y40" i="72" s="1"/>
  <c r="DE37" i="76"/>
  <c r="BQ37" i="76"/>
  <c r="V37" i="72" s="1"/>
  <c r="Q37" i="72"/>
  <c r="Y37" i="72" s="1"/>
  <c r="U35" i="72"/>
  <c r="DI35" i="76"/>
  <c r="S47" i="76"/>
  <c r="N47" i="76"/>
  <c r="Q47" i="76"/>
  <c r="T47" i="76"/>
  <c r="S38" i="72"/>
  <c r="DG38" i="76"/>
  <c r="U38" i="72"/>
  <c r="DI38" i="76"/>
  <c r="R38" i="72"/>
  <c r="DF38" i="76"/>
  <c r="DE41" i="76"/>
  <c r="BQ41" i="76"/>
  <c r="V41" i="72" s="1"/>
  <c r="Q41" i="72"/>
  <c r="Y41" i="72" s="1"/>
  <c r="BS37" i="76"/>
  <c r="DE35" i="76"/>
  <c r="BQ35" i="76"/>
  <c r="V35" i="72" s="1"/>
  <c r="Q35" i="72"/>
  <c r="Y35" i="72" s="1"/>
  <c r="BS38" i="76"/>
  <c r="S41" i="72"/>
  <c r="DG41" i="76"/>
  <c r="R40" i="72"/>
  <c r="DF40" i="76"/>
  <c r="R39" i="72"/>
  <c r="DF39" i="76"/>
  <c r="U33" i="72"/>
  <c r="DI33" i="76"/>
  <c r="S36" i="72"/>
  <c r="DG36" i="76"/>
  <c r="DE36" i="76"/>
  <c r="BQ36" i="76"/>
  <c r="V36" i="72" s="1"/>
  <c r="Q36" i="72"/>
  <c r="Y36" i="72" s="1"/>
  <c r="R47" i="76"/>
  <c r="T38" i="72"/>
  <c r="DH38" i="76"/>
  <c r="DE39" i="76"/>
  <c r="BQ39" i="76"/>
  <c r="V39" i="72" s="1"/>
  <c r="Q39" i="72"/>
  <c r="Y39" i="72" s="1"/>
  <c r="T39" i="72"/>
  <c r="DH39" i="76"/>
  <c r="S34" i="72"/>
  <c r="DG34" i="76"/>
  <c r="S37" i="72"/>
  <c r="DG37" i="76"/>
  <c r="T89" i="76"/>
  <c r="T91" i="76"/>
  <c r="T103" i="76"/>
  <c r="T92" i="76"/>
  <c r="T96" i="76"/>
  <c r="T87" i="76"/>
  <c r="T97" i="76"/>
  <c r="T99" i="76"/>
  <c r="T102" i="76"/>
  <c r="T104" i="76"/>
  <c r="T85" i="76"/>
  <c r="T86" i="76"/>
  <c r="T100" i="76"/>
  <c r="T93" i="76"/>
  <c r="T88" i="76"/>
  <c r="T98" i="76"/>
  <c r="T95" i="76"/>
  <c r="T101" i="76"/>
  <c r="T94" i="76"/>
  <c r="T90" i="76"/>
  <c r="E25" i="82"/>
  <c r="X22" i="83"/>
  <c r="AY7" i="72"/>
  <c r="BE7" i="72" s="1"/>
  <c r="BE6" i="72"/>
  <c r="K6" i="72"/>
  <c r="DU6" i="69"/>
  <c r="FA5" i="69"/>
  <c r="FF5" i="69" s="1"/>
  <c r="DV6" i="69"/>
  <c r="FB5" i="69"/>
  <c r="DY6" i="69"/>
  <c r="FE5" i="69"/>
  <c r="M6" i="72"/>
  <c r="L6" i="72"/>
  <c r="DW6" i="69"/>
  <c r="FC5" i="69"/>
  <c r="BF6" i="72"/>
  <c r="DX6" i="69"/>
  <c r="CP58" i="76"/>
  <c r="BX63" i="76"/>
  <c r="BX62" i="76"/>
  <c r="CG62" i="76"/>
  <c r="CP59" i="76"/>
  <c r="BF9" i="83"/>
  <c r="CH9" i="83"/>
  <c r="R9" i="83"/>
  <c r="CG61" i="76"/>
  <c r="AO6" i="76"/>
  <c r="CE9" i="83"/>
  <c r="AE9" i="83"/>
  <c r="AG9" i="83"/>
  <c r="BD9" i="83"/>
  <c r="N9" i="83"/>
  <c r="CP55" i="76"/>
  <c r="BX61" i="76"/>
  <c r="AF9" i="83"/>
  <c r="AD9" i="83"/>
  <c r="CG53" i="76"/>
  <c r="CG56" i="76"/>
  <c r="CG60" i="76"/>
  <c r="AP6" i="76"/>
  <c r="BI9" i="83"/>
  <c r="BB9" i="83"/>
  <c r="BX59" i="76"/>
  <c r="CG9" i="83"/>
  <c r="CG55" i="76"/>
  <c r="CG64" i="76"/>
  <c r="CP62" i="76"/>
  <c r="AS6" i="76"/>
  <c r="BC9" i="83"/>
  <c r="BJ9" i="83"/>
  <c r="BE9" i="83"/>
  <c r="CF9" i="83"/>
  <c r="BA9" i="83"/>
  <c r="BX64" i="76"/>
  <c r="CP60" i="76"/>
  <c r="CP53" i="76"/>
  <c r="CG57" i="76"/>
  <c r="CG59" i="76"/>
  <c r="CP64" i="76"/>
  <c r="O9" i="83"/>
  <c r="BH9" i="83"/>
  <c r="P9" i="83"/>
  <c r="CP54" i="76"/>
  <c r="CG58" i="76"/>
  <c r="CP61" i="76"/>
  <c r="AQ6" i="76"/>
  <c r="CP56" i="76"/>
  <c r="CP57" i="76"/>
  <c r="CG54" i="76"/>
  <c r="CG63" i="76"/>
  <c r="CP63" i="76"/>
  <c r="AR6" i="76"/>
  <c r="Q9" i="83"/>
  <c r="AH9" i="83"/>
  <c r="BG9" i="83"/>
  <c r="BX60" i="76"/>
  <c r="CI10" i="83"/>
  <c r="S42" i="72" l="1"/>
  <c r="S50" i="72"/>
  <c r="BT46" i="76"/>
  <c r="DG47" i="76"/>
  <c r="T41" i="72"/>
  <c r="DF46" i="76"/>
  <c r="BT47" i="76"/>
  <c r="T50" i="72"/>
  <c r="DG43" i="76"/>
  <c r="DH47" i="76"/>
  <c r="DI43" i="76"/>
  <c r="S48" i="72"/>
  <c r="DI45" i="76"/>
  <c r="R50" i="72"/>
  <c r="S45" i="72"/>
  <c r="BF7" i="72"/>
  <c r="DH51" i="76"/>
  <c r="DG52" i="76"/>
  <c r="U47" i="72"/>
  <c r="R43" i="72"/>
  <c r="BT50" i="76"/>
  <c r="DG46" i="76"/>
  <c r="BT51" i="76"/>
  <c r="BS48" i="76"/>
  <c r="U41" i="72"/>
  <c r="DG44" i="76"/>
  <c r="BT43" i="76"/>
  <c r="Y47" i="83"/>
  <c r="BT49" i="76"/>
  <c r="BT52" i="76"/>
  <c r="DI50" i="76"/>
  <c r="DH48" i="76"/>
  <c r="S51" i="72"/>
  <c r="DI48" i="76"/>
  <c r="DI42" i="76"/>
  <c r="DF44" i="76"/>
  <c r="DF48" i="76"/>
  <c r="BT44" i="76"/>
  <c r="DF52" i="76"/>
  <c r="DF45" i="76"/>
  <c r="BS45" i="76"/>
  <c r="Y48" i="83"/>
  <c r="T49" i="76"/>
  <c r="X45" i="83"/>
  <c r="Y45" i="83"/>
  <c r="E24" i="82"/>
  <c r="X21" i="83"/>
  <c r="X47" i="83" s="1"/>
  <c r="N57" i="85"/>
  <c r="O57" i="85"/>
  <c r="L57" i="85"/>
  <c r="K57" i="85"/>
  <c r="M57" i="85"/>
  <c r="Q48" i="76"/>
  <c r="T48" i="76"/>
  <c r="U46" i="76"/>
  <c r="P47" i="76"/>
  <c r="Q46" i="76"/>
  <c r="T46" i="76"/>
  <c r="O48" i="76"/>
  <c r="AY22" i="82"/>
  <c r="S46" i="76"/>
  <c r="R48" i="76"/>
  <c r="N46" i="76"/>
  <c r="U47" i="76"/>
  <c r="R46" i="76"/>
  <c r="S48" i="76"/>
  <c r="O46" i="76"/>
  <c r="P46" i="76"/>
  <c r="AP6" i="72"/>
  <c r="AQ6" i="72"/>
  <c r="AR6" i="72"/>
  <c r="AO6" i="72"/>
  <c r="AN6" i="72"/>
  <c r="AU6" i="72" s="1"/>
  <c r="AO7" i="72"/>
  <c r="AR7" i="72"/>
  <c r="AP7" i="72"/>
  <c r="AN8" i="72"/>
  <c r="AU8" i="72" s="1"/>
  <c r="AO8" i="72"/>
  <c r="AQ7" i="72"/>
  <c r="AN7" i="72"/>
  <c r="AU7" i="72" s="1"/>
  <c r="AP8" i="72"/>
  <c r="CU59" i="76"/>
  <c r="CU60" i="76"/>
  <c r="CU61" i="76"/>
  <c r="CU63" i="76"/>
  <c r="CU64" i="76"/>
  <c r="CU62" i="76"/>
  <c r="CL63" i="76"/>
  <c r="CL59" i="76"/>
  <c r="CL64" i="76"/>
  <c r="CL60" i="76"/>
  <c r="CL61" i="76"/>
  <c r="CL62" i="76"/>
  <c r="CL53" i="76"/>
  <c r="CL58" i="76"/>
  <c r="CL54" i="76"/>
  <c r="CL57" i="76"/>
  <c r="CL55" i="76"/>
  <c r="CL56" i="76"/>
  <c r="AE60" i="72"/>
  <c r="AF61" i="72"/>
  <c r="AE63" i="72"/>
  <c r="AF62" i="72"/>
  <c r="AE62" i="72"/>
  <c r="AD62" i="72"/>
  <c r="AH61" i="72"/>
  <c r="AG62" i="72"/>
  <c r="AG61" i="72"/>
  <c r="AD60" i="72"/>
  <c r="AE61" i="72"/>
  <c r="AF60" i="72"/>
  <c r="AG63" i="72"/>
  <c r="AH57" i="72"/>
  <c r="AH59" i="72"/>
  <c r="AG59" i="72"/>
  <c r="AF63" i="72"/>
  <c r="AD63" i="72"/>
  <c r="AD64" i="72"/>
  <c r="AD59" i="72"/>
  <c r="AE59" i="72"/>
  <c r="AF58" i="72"/>
  <c r="AD61" i="72"/>
  <c r="AH60" i="72"/>
  <c r="AF59" i="72"/>
  <c r="AG60" i="72"/>
  <c r="AE64" i="72"/>
  <c r="AG58" i="72"/>
  <c r="AH58" i="72"/>
  <c r="AG52" i="72"/>
  <c r="AF53" i="72"/>
  <c r="AE57" i="72"/>
  <c r="AG55" i="72"/>
  <c r="AE58" i="72"/>
  <c r="AD53" i="72"/>
  <c r="AF57" i="72"/>
  <c r="AE53" i="72"/>
  <c r="AF55" i="72"/>
  <c r="AD56" i="72"/>
  <c r="AE54" i="72"/>
  <c r="AH51" i="72"/>
  <c r="AH55" i="72"/>
  <c r="AE55" i="72"/>
  <c r="AG57" i="72"/>
  <c r="AH54" i="72"/>
  <c r="AF56" i="72"/>
  <c r="AD54" i="72"/>
  <c r="AH53" i="72"/>
  <c r="AD57" i="72"/>
  <c r="AD55" i="72"/>
  <c r="AG53" i="72"/>
  <c r="AH56" i="72"/>
  <c r="AF54" i="72"/>
  <c r="AG54" i="72"/>
  <c r="AD58" i="72"/>
  <c r="AG56" i="72"/>
  <c r="AH52" i="72"/>
  <c r="AE56" i="72"/>
  <c r="E8" i="72"/>
  <c r="CC61" i="76"/>
  <c r="CC62" i="76"/>
  <c r="CC59" i="76"/>
  <c r="CC60" i="76"/>
  <c r="BO63" i="76"/>
  <c r="BN60" i="76"/>
  <c r="BP58" i="76"/>
  <c r="BN58" i="76"/>
  <c r="BP59" i="76"/>
  <c r="BN59" i="76"/>
  <c r="BO58" i="76"/>
  <c r="AN64" i="76"/>
  <c r="BL64" i="76"/>
  <c r="BS64" i="76" s="1"/>
  <c r="BL60" i="76"/>
  <c r="BS60" i="76" s="1"/>
  <c r="AN60" i="76"/>
  <c r="BL62" i="76"/>
  <c r="BT62" i="76" s="1"/>
  <c r="AN62" i="76"/>
  <c r="AN59" i="76"/>
  <c r="BL59" i="76"/>
  <c r="BT59" i="76" s="1"/>
  <c r="BP57" i="76"/>
  <c r="BP60" i="76"/>
  <c r="BO61" i="76"/>
  <c r="BO60" i="76"/>
  <c r="BN62" i="76"/>
  <c r="BO59" i="76"/>
  <c r="BM63" i="76"/>
  <c r="BL63" i="76"/>
  <c r="Q63" i="72" s="1"/>
  <c r="Y63" i="72" s="1"/>
  <c r="AN63" i="76"/>
  <c r="BM62" i="76"/>
  <c r="BP61" i="76"/>
  <c r="BO62" i="76"/>
  <c r="BM64" i="76"/>
  <c r="BN63" i="76"/>
  <c r="BM61" i="76"/>
  <c r="BL61" i="76"/>
  <c r="BS61" i="76" s="1"/>
  <c r="AN61" i="76"/>
  <c r="BM60" i="76"/>
  <c r="BN61" i="76"/>
  <c r="BM59" i="76"/>
  <c r="CC63" i="76"/>
  <c r="CC64" i="76"/>
  <c r="F8" i="72"/>
  <c r="H8" i="72"/>
  <c r="AY9" i="83"/>
  <c r="BB8" i="72"/>
  <c r="BL9" i="83"/>
  <c r="BA8" i="72"/>
  <c r="CU55" i="76"/>
  <c r="CU58" i="76"/>
  <c r="CU56" i="76"/>
  <c r="CU54" i="76"/>
  <c r="CU57" i="76"/>
  <c r="CU53" i="76"/>
  <c r="BM9" i="83"/>
  <c r="BN57" i="76"/>
  <c r="BO52" i="76"/>
  <c r="AY56" i="76"/>
  <c r="BL56" i="76"/>
  <c r="BS56" i="76" s="1"/>
  <c r="BM55" i="76"/>
  <c r="BP55" i="76"/>
  <c r="BL57" i="76"/>
  <c r="BS57" i="76" s="1"/>
  <c r="AY57" i="76"/>
  <c r="BM53" i="76"/>
  <c r="BO54" i="76"/>
  <c r="AY54" i="76"/>
  <c r="BL54" i="76"/>
  <c r="BS54" i="76" s="1"/>
  <c r="BO53" i="76"/>
  <c r="AY58" i="76"/>
  <c r="BL58" i="76"/>
  <c r="BS58" i="76" s="1"/>
  <c r="BM57" i="76"/>
  <c r="BP53" i="76"/>
  <c r="BM58" i="76"/>
  <c r="BM54" i="76"/>
  <c r="BN53" i="76"/>
  <c r="AY55" i="76"/>
  <c r="BL55" i="76"/>
  <c r="BS55" i="76" s="1"/>
  <c r="BO55" i="76"/>
  <c r="BL53" i="76"/>
  <c r="BS53" i="76" s="1"/>
  <c r="AY53" i="76"/>
  <c r="BP54" i="76"/>
  <c r="BO56" i="76"/>
  <c r="BN56" i="76"/>
  <c r="BP51" i="76"/>
  <c r="BN54" i="76"/>
  <c r="BP52" i="76"/>
  <c r="BN55" i="76"/>
  <c r="BO57" i="76"/>
  <c r="BP56" i="76"/>
  <c r="BM56" i="76"/>
  <c r="DH49" i="76"/>
  <c r="DF49" i="76"/>
  <c r="DF42" i="76"/>
  <c r="DH45" i="76"/>
  <c r="DH42" i="76"/>
  <c r="Q49" i="76"/>
  <c r="BT42" i="76"/>
  <c r="R49" i="76"/>
  <c r="AY59" i="76"/>
  <c r="AY64" i="76"/>
  <c r="AY62" i="76"/>
  <c r="AY61" i="76"/>
  <c r="AY60" i="76"/>
  <c r="AY63" i="76"/>
  <c r="D8" i="72"/>
  <c r="K8" i="72" s="1"/>
  <c r="X48" i="83"/>
  <c r="N60" i="85"/>
  <c r="L60" i="85"/>
  <c r="M60" i="85"/>
  <c r="K60" i="85"/>
  <c r="O60" i="85"/>
  <c r="P49" i="76"/>
  <c r="N49" i="76"/>
  <c r="U49" i="76"/>
  <c r="AZ8" i="72"/>
  <c r="L7" i="72"/>
  <c r="M7" i="72"/>
  <c r="G8" i="72"/>
  <c r="DE49" i="76"/>
  <c r="BQ49" i="76"/>
  <c r="V49" i="72" s="1"/>
  <c r="Q49" i="72"/>
  <c r="Y49" i="72" s="1"/>
  <c r="DE51" i="76"/>
  <c r="BQ51" i="76"/>
  <c r="V51" i="72" s="1"/>
  <c r="Q51" i="72"/>
  <c r="Y51" i="72" s="1"/>
  <c r="DE50" i="76"/>
  <c r="Q50" i="72"/>
  <c r="Y50" i="72" s="1"/>
  <c r="BQ50" i="76"/>
  <c r="V50" i="72" s="1"/>
  <c r="DE52" i="76"/>
  <c r="BQ52" i="76"/>
  <c r="V52" i="72" s="1"/>
  <c r="Q52" i="72"/>
  <c r="Y52" i="72" s="1"/>
  <c r="DE47" i="76"/>
  <c r="BQ47" i="76"/>
  <c r="V47" i="72" s="1"/>
  <c r="Q47" i="72"/>
  <c r="Y47" i="72" s="1"/>
  <c r="DE48" i="76"/>
  <c r="BQ48" i="76"/>
  <c r="V48" i="72" s="1"/>
  <c r="Q48" i="72"/>
  <c r="Y48" i="72" s="1"/>
  <c r="DE45" i="76"/>
  <c r="BQ45" i="76"/>
  <c r="V45" i="72" s="1"/>
  <c r="Q45" i="72"/>
  <c r="Y45" i="72" s="1"/>
  <c r="DE46" i="76"/>
  <c r="BQ46" i="76"/>
  <c r="V46" i="72" s="1"/>
  <c r="Q46" i="72"/>
  <c r="Y46" i="72" s="1"/>
  <c r="DE44" i="76"/>
  <c r="BQ44" i="76"/>
  <c r="V44" i="72" s="1"/>
  <c r="Q44" i="72"/>
  <c r="Y44" i="72" s="1"/>
  <c r="DE43" i="76"/>
  <c r="BQ43" i="76"/>
  <c r="V43" i="72" s="1"/>
  <c r="Q43" i="72"/>
  <c r="Y43" i="72" s="1"/>
  <c r="DE42" i="76"/>
  <c r="BQ42" i="76"/>
  <c r="V42" i="72" s="1"/>
  <c r="Q42" i="72"/>
  <c r="Y42" i="72" s="1"/>
  <c r="BC8" i="72"/>
  <c r="BQ60" i="76"/>
  <c r="V60" i="72" s="1"/>
  <c r="Q62" i="72"/>
  <c r="Q54" i="72"/>
  <c r="Y54" i="72" s="1"/>
  <c r="BQ53" i="76"/>
  <c r="V53" i="72" s="1"/>
  <c r="X24" i="83"/>
  <c r="X50" i="83" s="1"/>
  <c r="E27" i="82"/>
  <c r="AY8" i="72"/>
  <c r="AQ8" i="72"/>
  <c r="AR8" i="72"/>
  <c r="DW7" i="69"/>
  <c r="FC6" i="69"/>
  <c r="FB6" i="69"/>
  <c r="DV7" i="69"/>
  <c r="FA6" i="69"/>
  <c r="FF6" i="69" s="1"/>
  <c r="DU7" i="69"/>
  <c r="DY7" i="69"/>
  <c r="FE6" i="69"/>
  <c r="FD6" i="69"/>
  <c r="DX7" i="69"/>
  <c r="CG85" i="76"/>
  <c r="CG158" i="76"/>
  <c r="CG113" i="76"/>
  <c r="CG102" i="76"/>
  <c r="CG110" i="76"/>
  <c r="CG96" i="76"/>
  <c r="CG123" i="76"/>
  <c r="CG155" i="76"/>
  <c r="CG125" i="76"/>
  <c r="CG93" i="76"/>
  <c r="CG82" i="76"/>
  <c r="BX75" i="76"/>
  <c r="BX86" i="76"/>
  <c r="BX135" i="76"/>
  <c r="BX132" i="76"/>
  <c r="BX145" i="76"/>
  <c r="BX159" i="76"/>
  <c r="BX108" i="76"/>
  <c r="BX103" i="76"/>
  <c r="BX125" i="76"/>
  <c r="BX123" i="76"/>
  <c r="BX99" i="76"/>
  <c r="BX124" i="76"/>
  <c r="CP150" i="76"/>
  <c r="CP159" i="76"/>
  <c r="CP144" i="76"/>
  <c r="CP147" i="76"/>
  <c r="CP141" i="76"/>
  <c r="CP112" i="76"/>
  <c r="CP109" i="76"/>
  <c r="CP129" i="76"/>
  <c r="CP101" i="76"/>
  <c r="CP81" i="76"/>
  <c r="CG75" i="76"/>
  <c r="CP84" i="76"/>
  <c r="CP75" i="76"/>
  <c r="R10" i="83"/>
  <c r="BF10" i="83"/>
  <c r="BG10" i="83"/>
  <c r="CG128" i="76"/>
  <c r="CG136" i="76"/>
  <c r="CG89" i="76"/>
  <c r="CG92" i="76"/>
  <c r="CG80" i="76"/>
  <c r="BX120" i="76"/>
  <c r="BX98" i="76"/>
  <c r="CP104" i="76"/>
  <c r="CP86" i="76"/>
  <c r="BX68" i="76"/>
  <c r="CG146" i="76"/>
  <c r="CG130" i="76"/>
  <c r="CG91" i="76"/>
  <c r="CG147" i="76"/>
  <c r="CG159" i="76"/>
  <c r="CG119" i="76"/>
  <c r="CG137" i="76"/>
  <c r="CG107" i="76"/>
  <c r="CG103" i="76"/>
  <c r="CG98" i="76"/>
  <c r="CG79" i="76"/>
  <c r="BX76" i="76"/>
  <c r="BX88" i="76"/>
  <c r="BX155" i="76"/>
  <c r="BX109" i="76"/>
  <c r="BX153" i="76"/>
  <c r="BX117" i="76"/>
  <c r="BX93" i="76"/>
  <c r="BX143" i="76"/>
  <c r="BX136" i="76"/>
  <c r="BX165" i="76"/>
  <c r="BX128" i="76"/>
  <c r="BX146" i="76"/>
  <c r="CP96" i="76"/>
  <c r="CP160" i="76"/>
  <c r="CP92" i="76"/>
  <c r="CP149" i="76"/>
  <c r="CP146" i="76"/>
  <c r="CP143" i="76"/>
  <c r="CP140" i="76"/>
  <c r="CP106" i="76"/>
  <c r="CP138" i="76"/>
  <c r="CP82" i="76"/>
  <c r="CG70" i="76"/>
  <c r="CP88" i="76"/>
  <c r="CP65" i="76"/>
  <c r="BC10" i="83"/>
  <c r="Q10" i="83"/>
  <c r="CE10" i="83"/>
  <c r="CG141" i="76"/>
  <c r="CG124" i="76"/>
  <c r="CG162" i="76"/>
  <c r="CG97" i="76"/>
  <c r="CG133" i="76"/>
  <c r="CG132" i="76"/>
  <c r="BX149" i="76"/>
  <c r="CP124" i="76"/>
  <c r="CG88" i="76"/>
  <c r="CG139" i="76"/>
  <c r="CG164" i="76"/>
  <c r="CG148" i="76"/>
  <c r="CG151" i="76"/>
  <c r="CG153" i="76"/>
  <c r="CG156" i="76"/>
  <c r="CG115" i="76"/>
  <c r="CG112" i="76"/>
  <c r="CG163" i="76"/>
  <c r="CG143" i="76"/>
  <c r="CG77" i="76"/>
  <c r="BX77" i="76"/>
  <c r="BX95" i="76"/>
  <c r="BX102" i="76"/>
  <c r="BX164" i="76"/>
  <c r="BX152" i="76"/>
  <c r="BX106" i="76"/>
  <c r="BX92" i="76"/>
  <c r="BX158" i="76"/>
  <c r="BX118" i="76"/>
  <c r="BX160" i="76"/>
  <c r="BX137" i="76"/>
  <c r="CP162" i="76"/>
  <c r="CP153" i="76"/>
  <c r="CP136" i="76"/>
  <c r="CP145" i="76"/>
  <c r="CP131" i="76"/>
  <c r="CP99" i="76"/>
  <c r="CP95" i="76"/>
  <c r="CP121" i="76"/>
  <c r="CP137" i="76"/>
  <c r="CP103" i="76"/>
  <c r="CG73" i="76"/>
  <c r="CG66" i="76"/>
  <c r="CP73" i="76"/>
  <c r="CP70" i="76"/>
  <c r="BX65" i="76"/>
  <c r="BX67" i="76"/>
  <c r="BB10" i="83"/>
  <c r="BA10" i="83"/>
  <c r="BH10" i="83"/>
  <c r="AF10" i="83"/>
  <c r="BX148" i="76"/>
  <c r="BX94" i="76"/>
  <c r="CP93" i="76"/>
  <c r="CP113" i="76"/>
  <c r="CP76" i="76"/>
  <c r="CG10" i="83"/>
  <c r="BX129" i="76"/>
  <c r="CP132" i="76"/>
  <c r="CP161" i="76"/>
  <c r="N10" i="83"/>
  <c r="CG83" i="76"/>
  <c r="CG114" i="76"/>
  <c r="CG142" i="76"/>
  <c r="CG94" i="76"/>
  <c r="CG149" i="76"/>
  <c r="CG129" i="76"/>
  <c r="CG104" i="76"/>
  <c r="CG126" i="76"/>
  <c r="CG117" i="76"/>
  <c r="CG99" i="76"/>
  <c r="CG95" i="76"/>
  <c r="BX72" i="76"/>
  <c r="BX78" i="76"/>
  <c r="BX127" i="76"/>
  <c r="BX142" i="76"/>
  <c r="BX89" i="76"/>
  <c r="BX104" i="76"/>
  <c r="BX111" i="76"/>
  <c r="BX156" i="76"/>
  <c r="BX110" i="76"/>
  <c r="BX138" i="76"/>
  <c r="BX115" i="76"/>
  <c r="CP115" i="76"/>
  <c r="CP164" i="76"/>
  <c r="CP100" i="76"/>
  <c r="CP156" i="76"/>
  <c r="CP119" i="76"/>
  <c r="CP123" i="76"/>
  <c r="CP116" i="76"/>
  <c r="CP108" i="76"/>
  <c r="CP130" i="76"/>
  <c r="CP158" i="76"/>
  <c r="CG74" i="76"/>
  <c r="CG68" i="76"/>
  <c r="CP71" i="76"/>
  <c r="CP69" i="76"/>
  <c r="BX70" i="76"/>
  <c r="CI11" i="83"/>
  <c r="AE10" i="83"/>
  <c r="AG10" i="83"/>
  <c r="CP87" i="76"/>
  <c r="CP67" i="76"/>
  <c r="P10" i="83"/>
  <c r="BX90" i="76"/>
  <c r="BX151" i="76"/>
  <c r="CP98" i="76"/>
  <c r="CP122" i="76"/>
  <c r="CP83" i="76"/>
  <c r="BX81" i="76"/>
  <c r="BX140" i="76"/>
  <c r="CP148" i="76"/>
  <c r="CP163" i="76"/>
  <c r="CG86" i="76"/>
  <c r="CG131" i="76"/>
  <c r="CG120" i="76"/>
  <c r="CG106" i="76"/>
  <c r="CG101" i="76"/>
  <c r="CG157" i="76"/>
  <c r="CG140" i="76"/>
  <c r="CG150" i="76"/>
  <c r="CG160" i="76"/>
  <c r="CG135" i="76"/>
  <c r="CG121" i="76"/>
  <c r="BX73" i="76"/>
  <c r="BX82" i="76"/>
  <c r="BX83" i="76"/>
  <c r="BX147" i="76"/>
  <c r="BX162" i="76"/>
  <c r="BX134" i="76"/>
  <c r="BX150" i="76"/>
  <c r="BX122" i="76"/>
  <c r="BX101" i="76"/>
  <c r="BX144" i="76"/>
  <c r="BX133" i="76"/>
  <c r="BX112" i="76"/>
  <c r="CP128" i="76"/>
  <c r="CP152" i="76"/>
  <c r="CP155" i="76"/>
  <c r="CP120" i="76"/>
  <c r="CP107" i="76"/>
  <c r="CP154" i="76"/>
  <c r="CP91" i="76"/>
  <c r="CP165" i="76"/>
  <c r="CP118" i="76"/>
  <c r="CP126" i="76"/>
  <c r="CP78" i="76"/>
  <c r="CG72" i="76"/>
  <c r="CG65" i="76"/>
  <c r="CP72" i="76"/>
  <c r="BX66" i="76"/>
  <c r="CF10" i="83"/>
  <c r="BX131" i="76"/>
  <c r="CP89" i="76"/>
  <c r="BD10" i="83"/>
  <c r="BX107" i="76"/>
  <c r="CP134" i="76"/>
  <c r="CP133" i="76"/>
  <c r="CG67" i="76"/>
  <c r="CH10" i="83"/>
  <c r="CG84" i="76"/>
  <c r="CG109" i="76"/>
  <c r="CG161" i="76"/>
  <c r="CG165" i="76"/>
  <c r="CG127" i="76"/>
  <c r="CG134" i="76"/>
  <c r="CG144" i="76"/>
  <c r="CG111" i="76"/>
  <c r="CG100" i="76"/>
  <c r="CG90" i="76"/>
  <c r="CG78" i="76"/>
  <c r="BX74" i="76"/>
  <c r="BX79" i="76"/>
  <c r="BX84" i="76"/>
  <c r="BX91" i="76"/>
  <c r="BX100" i="76"/>
  <c r="BX116" i="76"/>
  <c r="BX97" i="76"/>
  <c r="BX154" i="76"/>
  <c r="BX96" i="76"/>
  <c r="BX105" i="76"/>
  <c r="BX121" i="76"/>
  <c r="BX163" i="76"/>
  <c r="BX130" i="76"/>
  <c r="CP102" i="76"/>
  <c r="CP114" i="76"/>
  <c r="CP110" i="76"/>
  <c r="CP117" i="76"/>
  <c r="CP135" i="76"/>
  <c r="CP142" i="76"/>
  <c r="CP90" i="76"/>
  <c r="CP151" i="76"/>
  <c r="CP125" i="76"/>
  <c r="CP105" i="76"/>
  <c r="CP77" i="76"/>
  <c r="CG71" i="76"/>
  <c r="CG69" i="76"/>
  <c r="CP85" i="76"/>
  <c r="CP74" i="76"/>
  <c r="CP66" i="76"/>
  <c r="AD10" i="83"/>
  <c r="BE10" i="83"/>
  <c r="BI10" i="83"/>
  <c r="BX80" i="76"/>
  <c r="BX85" i="76"/>
  <c r="BX139" i="76"/>
  <c r="BX126" i="76"/>
  <c r="BX161" i="76"/>
  <c r="CP127" i="76"/>
  <c r="CP94" i="76"/>
  <c r="CP79" i="76"/>
  <c r="O10" i="83"/>
  <c r="BX114" i="76"/>
  <c r="CP111" i="76"/>
  <c r="CP80" i="76"/>
  <c r="BX69" i="76"/>
  <c r="BJ10" i="83"/>
  <c r="CG87" i="76"/>
  <c r="CG152" i="76"/>
  <c r="CG154" i="76"/>
  <c r="CG108" i="76"/>
  <c r="CG145" i="76"/>
  <c r="CG138" i="76"/>
  <c r="CG118" i="76"/>
  <c r="CG116" i="76"/>
  <c r="CG105" i="76"/>
  <c r="CG122" i="76"/>
  <c r="CG81" i="76"/>
  <c r="BX71" i="76"/>
  <c r="BX119" i="76"/>
  <c r="BX113" i="76"/>
  <c r="CP97" i="76"/>
  <c r="CP139" i="76"/>
  <c r="CG76" i="76"/>
  <c r="BX87" i="76"/>
  <c r="BX157" i="76"/>
  <c r="BX141" i="76"/>
  <c r="CP157" i="76"/>
  <c r="CP68" i="76"/>
  <c r="AH10" i="83"/>
  <c r="DE64" i="76" l="1"/>
  <c r="DE63" i="76"/>
  <c r="BT61" i="76"/>
  <c r="Q59" i="72"/>
  <c r="DE61" i="76"/>
  <c r="BQ59" i="76"/>
  <c r="V59" i="72" s="1"/>
  <c r="DE54" i="76"/>
  <c r="Q61" i="72"/>
  <c r="Y61" i="72" s="1"/>
  <c r="BT54" i="76"/>
  <c r="BS59" i="76"/>
  <c r="BQ56" i="76"/>
  <c r="V56" i="72" s="1"/>
  <c r="Q56" i="72"/>
  <c r="Y56" i="72" s="1"/>
  <c r="DE62" i="76"/>
  <c r="BT58" i="76"/>
  <c r="AT8" i="72"/>
  <c r="Q60" i="72"/>
  <c r="Y60" i="72" s="1"/>
  <c r="BT55" i="76"/>
  <c r="BQ54" i="76"/>
  <c r="V54" i="72" s="1"/>
  <c r="BQ64" i="76"/>
  <c r="V64" i="72" s="1"/>
  <c r="Q53" i="72"/>
  <c r="Y53" i="72" s="1"/>
  <c r="BQ62" i="76"/>
  <c r="V62" i="72" s="1"/>
  <c r="BS62" i="76"/>
  <c r="DE53" i="76"/>
  <c r="DE56" i="76"/>
  <c r="Y62" i="72"/>
  <c r="BQ58" i="76"/>
  <c r="V58" i="72" s="1"/>
  <c r="Q57" i="72"/>
  <c r="Y57" i="72" s="1"/>
  <c r="Q55" i="72"/>
  <c r="Y55" i="72" s="1"/>
  <c r="BQ61" i="76"/>
  <c r="V61" i="72" s="1"/>
  <c r="DE59" i="76"/>
  <c r="BT63" i="76"/>
  <c r="BT64" i="76"/>
  <c r="Q58" i="72"/>
  <c r="Y58" i="72" s="1"/>
  <c r="BQ57" i="76"/>
  <c r="V57" i="72" s="1"/>
  <c r="BQ55" i="76"/>
  <c r="V55" i="72" s="1"/>
  <c r="Y59" i="72"/>
  <c r="DE60" i="76"/>
  <c r="AY25" i="82"/>
  <c r="O49" i="76"/>
  <c r="DE55" i="76"/>
  <c r="BQ63" i="76"/>
  <c r="V63" i="72" s="1"/>
  <c r="Q64" i="72"/>
  <c r="Y64" i="72" s="1"/>
  <c r="BT60" i="76"/>
  <c r="BT53" i="76"/>
  <c r="BS63" i="76"/>
  <c r="AY24" i="82"/>
  <c r="DE58" i="76"/>
  <c r="DE57" i="76"/>
  <c r="P50" i="76"/>
  <c r="S49" i="76"/>
  <c r="BT56" i="76"/>
  <c r="K59" i="85"/>
  <c r="O59" i="85"/>
  <c r="N59" i="85"/>
  <c r="E26" i="82"/>
  <c r="N51" i="76" s="1"/>
  <c r="L59" i="85"/>
  <c r="M59" i="85"/>
  <c r="X23" i="83"/>
  <c r="N48" i="76"/>
  <c r="U48" i="76"/>
  <c r="P48" i="76"/>
  <c r="BT57" i="76"/>
  <c r="AT7" i="72"/>
  <c r="AT6" i="72"/>
  <c r="CC66" i="76"/>
  <c r="CC70" i="76"/>
  <c r="CC67" i="76"/>
  <c r="CC68" i="76"/>
  <c r="BO68" i="76"/>
  <c r="T68" i="72" s="1"/>
  <c r="BN67" i="76"/>
  <c r="BP64" i="76"/>
  <c r="U64" i="72" s="1"/>
  <c r="BN69" i="76"/>
  <c r="S69" i="72" s="1"/>
  <c r="BP65" i="76"/>
  <c r="BM66" i="76"/>
  <c r="BN64" i="76"/>
  <c r="BM65" i="76"/>
  <c r="BP66" i="76"/>
  <c r="U66" i="72" s="1"/>
  <c r="BO66" i="76"/>
  <c r="BO65" i="76"/>
  <c r="T65" i="72" s="1"/>
  <c r="BP63" i="76"/>
  <c r="U63" i="72" s="1"/>
  <c r="BN65" i="76"/>
  <c r="BN68" i="76"/>
  <c r="BO67" i="76"/>
  <c r="BM67" i="76"/>
  <c r="BP67" i="76"/>
  <c r="DI67" i="76" s="1"/>
  <c r="BO64" i="76"/>
  <c r="BM69" i="76"/>
  <c r="R69" i="72" s="1"/>
  <c r="BM68" i="76"/>
  <c r="DF68" i="76" s="1"/>
  <c r="BN66" i="76"/>
  <c r="BO69" i="76"/>
  <c r="BP62" i="76"/>
  <c r="BM70" i="76"/>
  <c r="CC65" i="76"/>
  <c r="CC69" i="76"/>
  <c r="CU66" i="76"/>
  <c r="CU67" i="76"/>
  <c r="CU69" i="76"/>
  <c r="CU70" i="76"/>
  <c r="CU68" i="76"/>
  <c r="CU65" i="76"/>
  <c r="CU75" i="76"/>
  <c r="CU76" i="76"/>
  <c r="CU74" i="76"/>
  <c r="CU72" i="76"/>
  <c r="CU71" i="76"/>
  <c r="CU73" i="76"/>
  <c r="AF83" i="72"/>
  <c r="AG84" i="72"/>
  <c r="AF85" i="72"/>
  <c r="AD84" i="72"/>
  <c r="AD88" i="72"/>
  <c r="AE87" i="72"/>
  <c r="AE86" i="72"/>
  <c r="AH80" i="72"/>
  <c r="AE85" i="72"/>
  <c r="AE83" i="72"/>
  <c r="AF82" i="72"/>
  <c r="AD83" i="72"/>
  <c r="AH81" i="72"/>
  <c r="AF86" i="72"/>
  <c r="AD86" i="72"/>
  <c r="AG81" i="72"/>
  <c r="AH84" i="72"/>
  <c r="AG83" i="72"/>
  <c r="AG82" i="72"/>
  <c r="AF87" i="72"/>
  <c r="AH83" i="72"/>
  <c r="AD87" i="72"/>
  <c r="AD85" i="72"/>
  <c r="AG85" i="72"/>
  <c r="AF84" i="72"/>
  <c r="AE84" i="72"/>
  <c r="AE88" i="72"/>
  <c r="AG86" i="72"/>
  <c r="AH82" i="72"/>
  <c r="CU86" i="76"/>
  <c r="CU88" i="76"/>
  <c r="CU84" i="76"/>
  <c r="CU83" i="76"/>
  <c r="CU85" i="76"/>
  <c r="CU87" i="76"/>
  <c r="AG165" i="72"/>
  <c r="AE125" i="72"/>
  <c r="AG136" i="72"/>
  <c r="AG116" i="72"/>
  <c r="AH120" i="72"/>
  <c r="AE139" i="72"/>
  <c r="AE117" i="72"/>
  <c r="AF116" i="72"/>
  <c r="AG120" i="72"/>
  <c r="AH122" i="72"/>
  <c r="AE120" i="72"/>
  <c r="AG149" i="72"/>
  <c r="AH126" i="72"/>
  <c r="AG151" i="72"/>
  <c r="AG128" i="72"/>
  <c r="AF143" i="72"/>
  <c r="AG150" i="72"/>
  <c r="AE158" i="72"/>
  <c r="AF120" i="72"/>
  <c r="AE99" i="72"/>
  <c r="AH88" i="72"/>
  <c r="AE110" i="72"/>
  <c r="AF88" i="72"/>
  <c r="AF97" i="72"/>
  <c r="AG90" i="72"/>
  <c r="AF114" i="72"/>
  <c r="AD91" i="72"/>
  <c r="AH104" i="72"/>
  <c r="AE98" i="72"/>
  <c r="AG99" i="72"/>
  <c r="AE108" i="72"/>
  <c r="AD98" i="72"/>
  <c r="AE106" i="72"/>
  <c r="AH106" i="72"/>
  <c r="AD103" i="72"/>
  <c r="AF102" i="72"/>
  <c r="AD104" i="72"/>
  <c r="AE112" i="72"/>
  <c r="AG88" i="72"/>
  <c r="AD114" i="72"/>
  <c r="AH99" i="72"/>
  <c r="AE89" i="72"/>
  <c r="AG93" i="72"/>
  <c r="AF103" i="72"/>
  <c r="AH112" i="72"/>
  <c r="AH114" i="72"/>
  <c r="AD107" i="72"/>
  <c r="AH89" i="72"/>
  <c r="AD105" i="72"/>
  <c r="AF99" i="72"/>
  <c r="AH86" i="72"/>
  <c r="AH98" i="72"/>
  <c r="AD101" i="72"/>
  <c r="AF98" i="72"/>
  <c r="AH111" i="72"/>
  <c r="AE97" i="72"/>
  <c r="AG109" i="72"/>
  <c r="AD108" i="72"/>
  <c r="AD99" i="72"/>
  <c r="AG110" i="72"/>
  <c r="AG106" i="72"/>
  <c r="AE105" i="72"/>
  <c r="AE109" i="72"/>
  <c r="AE94" i="72"/>
  <c r="AG92" i="72"/>
  <c r="AH93" i="72"/>
  <c r="AD109" i="72"/>
  <c r="AE100" i="72"/>
  <c r="AF104" i="72"/>
  <c r="AE93" i="72"/>
  <c r="AF112" i="72"/>
  <c r="AG114" i="72"/>
  <c r="AF96" i="72"/>
  <c r="AG101" i="72"/>
  <c r="AD97" i="72"/>
  <c r="AG91" i="72"/>
  <c r="AH95" i="72"/>
  <c r="AG105" i="72"/>
  <c r="AH85" i="72"/>
  <c r="AD102" i="72"/>
  <c r="AE103" i="72"/>
  <c r="AG112" i="72"/>
  <c r="AG95" i="72"/>
  <c r="AG107" i="72"/>
  <c r="AD115" i="72"/>
  <c r="AD92" i="72"/>
  <c r="AF110" i="72"/>
  <c r="AH92" i="72"/>
  <c r="AG115" i="72"/>
  <c r="AD89" i="72"/>
  <c r="AH109" i="72"/>
  <c r="AE91" i="72"/>
  <c r="AF111" i="72"/>
  <c r="AH87" i="72"/>
  <c r="AD111" i="72"/>
  <c r="AF90" i="72"/>
  <c r="AD112" i="72"/>
  <c r="AE104" i="72"/>
  <c r="AH115" i="72"/>
  <c r="AH113" i="72"/>
  <c r="AE96" i="72"/>
  <c r="AD96" i="72"/>
  <c r="AF95" i="72"/>
  <c r="AG89" i="72"/>
  <c r="AF109" i="72"/>
  <c r="AD90" i="72"/>
  <c r="AH96" i="72"/>
  <c r="AF91" i="72"/>
  <c r="AF100" i="72"/>
  <c r="AF107" i="72"/>
  <c r="AE111" i="72"/>
  <c r="AF89" i="72"/>
  <c r="AE114" i="72"/>
  <c r="AE101" i="72"/>
  <c r="AD113" i="72"/>
  <c r="AF94" i="72"/>
  <c r="AG113" i="72"/>
  <c r="AE115" i="72"/>
  <c r="AG94" i="72"/>
  <c r="AH102" i="72"/>
  <c r="AH101" i="72"/>
  <c r="AH91" i="72"/>
  <c r="AG108" i="72"/>
  <c r="AF108" i="72"/>
  <c r="AG96" i="72"/>
  <c r="AH94" i="72"/>
  <c r="AG103" i="72"/>
  <c r="AF93" i="72"/>
  <c r="AF105" i="72"/>
  <c r="AG97" i="72"/>
  <c r="AD100" i="72"/>
  <c r="AE102" i="72"/>
  <c r="AE92" i="72"/>
  <c r="AG102" i="72"/>
  <c r="AF113" i="72"/>
  <c r="AH97" i="72"/>
  <c r="AD95" i="72"/>
  <c r="AE95" i="72"/>
  <c r="AF101" i="72"/>
  <c r="AG100" i="72"/>
  <c r="AG111" i="72"/>
  <c r="AD106" i="72"/>
  <c r="AF92" i="72"/>
  <c r="AH107" i="72"/>
  <c r="AF115" i="72"/>
  <c r="AE90" i="72"/>
  <c r="AH105" i="72"/>
  <c r="AH90" i="72"/>
  <c r="AG98" i="72"/>
  <c r="AH100" i="72"/>
  <c r="AF106" i="72"/>
  <c r="AG104" i="72"/>
  <c r="AH110" i="72"/>
  <c r="AE107" i="72"/>
  <c r="AD110" i="72"/>
  <c r="AD94" i="72"/>
  <c r="AH103" i="72"/>
  <c r="AG87" i="72"/>
  <c r="AE113" i="72"/>
  <c r="AD93" i="72"/>
  <c r="AH108" i="72"/>
  <c r="AH145" i="72"/>
  <c r="AG119" i="72"/>
  <c r="AF162" i="72"/>
  <c r="AF129" i="72"/>
  <c r="AF160" i="72"/>
  <c r="AF164" i="72"/>
  <c r="AG159" i="72"/>
  <c r="AE122" i="72"/>
  <c r="AG133" i="72"/>
  <c r="AF119" i="72"/>
  <c r="AG123" i="72"/>
  <c r="AH125" i="72"/>
  <c r="AF118" i="72"/>
  <c r="AE132" i="72"/>
  <c r="AF124" i="72"/>
  <c r="AH128" i="72"/>
  <c r="AG146" i="72"/>
  <c r="AE141" i="72"/>
  <c r="AG148" i="72"/>
  <c r="AH148" i="72"/>
  <c r="AE155" i="72"/>
  <c r="AG126" i="72"/>
  <c r="AE133" i="72"/>
  <c r="AG161" i="72"/>
  <c r="AH153" i="72"/>
  <c r="AG156" i="72"/>
  <c r="AH142" i="72"/>
  <c r="AE148" i="72"/>
  <c r="AH158" i="72"/>
  <c r="AG144" i="72"/>
  <c r="AH152" i="72"/>
  <c r="AE157" i="72"/>
  <c r="AG153" i="72"/>
  <c r="AE119" i="72"/>
  <c r="AG130" i="72"/>
  <c r="AE130" i="72"/>
  <c r="AF121" i="72"/>
  <c r="AE135" i="72"/>
  <c r="AF134" i="72"/>
  <c r="AG138" i="72"/>
  <c r="AF140" i="72"/>
  <c r="AG143" i="72"/>
  <c r="AE127" i="72"/>
  <c r="AG145" i="72"/>
  <c r="AE124" i="72"/>
  <c r="AE140" i="72"/>
  <c r="AG163" i="72"/>
  <c r="AG139" i="72"/>
  <c r="AG158" i="72"/>
  <c r="AF156" i="72"/>
  <c r="AH161" i="72"/>
  <c r="AF163" i="72"/>
  <c r="AF146" i="72"/>
  <c r="AF131" i="72"/>
  <c r="AH149" i="72"/>
  <c r="AH156" i="72"/>
  <c r="AG118" i="72"/>
  <c r="AE131" i="72"/>
  <c r="AH165" i="72"/>
  <c r="AE116" i="72"/>
  <c r="AG127" i="72"/>
  <c r="AF132" i="72"/>
  <c r="AH136" i="72"/>
  <c r="AG141" i="72"/>
  <c r="AF137" i="72"/>
  <c r="AF142" i="72"/>
  <c r="AF136" i="72"/>
  <c r="AH140" i="72"/>
  <c r="AE129" i="72"/>
  <c r="AE153" i="72"/>
  <c r="AG131" i="72"/>
  <c r="AH130" i="72"/>
  <c r="AG160" i="72"/>
  <c r="AF122" i="72"/>
  <c r="AG155" i="72"/>
  <c r="AH123" i="72"/>
  <c r="AH159" i="72"/>
  <c r="AF155" i="72"/>
  <c r="AF145" i="72"/>
  <c r="AH143" i="72"/>
  <c r="AF154" i="72"/>
  <c r="AG164" i="72"/>
  <c r="AH155" i="72"/>
  <c r="AG162" i="72"/>
  <c r="AG135" i="72"/>
  <c r="AH133" i="72"/>
  <c r="AH146" i="72"/>
  <c r="AH144" i="72"/>
  <c r="AG124" i="72"/>
  <c r="AE137" i="72"/>
  <c r="AE121" i="72"/>
  <c r="AG134" i="72"/>
  <c r="AH138" i="72"/>
  <c r="AH116" i="72"/>
  <c r="AF139" i="72"/>
  <c r="AE123" i="72"/>
  <c r="AF133" i="72"/>
  <c r="AH137" i="72"/>
  <c r="AE150" i="72"/>
  <c r="AH117" i="72"/>
  <c r="AH135" i="72"/>
  <c r="AE152" i="72"/>
  <c r="AG157" i="72"/>
  <c r="AF135" i="72"/>
  <c r="AE151" i="72"/>
  <c r="AF159" i="72"/>
  <c r="AH163" i="72"/>
  <c r="AG117" i="72"/>
  <c r="AH139" i="72"/>
  <c r="AF161" i="72"/>
  <c r="AF117" i="72"/>
  <c r="AH164" i="72"/>
  <c r="AE163" i="72"/>
  <c r="AE165" i="72"/>
  <c r="AG121" i="72"/>
  <c r="AE134" i="72"/>
  <c r="AF123" i="72"/>
  <c r="AH127" i="72"/>
  <c r="AE126" i="72"/>
  <c r="AF125" i="72"/>
  <c r="AG129" i="72"/>
  <c r="AH131" i="72"/>
  <c r="AE147" i="72"/>
  <c r="AE149" i="72"/>
  <c r="AF126" i="72"/>
  <c r="AE154" i="72"/>
  <c r="AF149" i="72"/>
  <c r="AF151" i="72"/>
  <c r="AF153" i="72"/>
  <c r="AH151" i="72"/>
  <c r="AH162" i="72"/>
  <c r="AG142" i="72"/>
  <c r="AH147" i="72"/>
  <c r="AF157" i="72"/>
  <c r="AF165" i="72"/>
  <c r="AE128" i="72"/>
  <c r="AH118" i="72"/>
  <c r="AE142" i="72"/>
  <c r="AF130" i="72"/>
  <c r="AH141" i="72"/>
  <c r="AF141" i="72"/>
  <c r="AG152" i="72"/>
  <c r="AG122" i="72"/>
  <c r="AE143" i="72"/>
  <c r="AG154" i="72"/>
  <c r="AE145" i="72"/>
  <c r="AE161" i="72"/>
  <c r="AG137" i="72"/>
  <c r="AG147" i="72"/>
  <c r="AE156" i="72"/>
  <c r="AH150" i="72"/>
  <c r="AF138" i="72"/>
  <c r="AF158" i="72"/>
  <c r="AE162" i="72"/>
  <c r="AH121" i="72"/>
  <c r="AF127" i="72"/>
  <c r="AE144" i="72"/>
  <c r="AE146" i="72"/>
  <c r="AH132" i="72"/>
  <c r="AG125" i="72"/>
  <c r="AF128" i="72"/>
  <c r="AH119" i="72"/>
  <c r="AF150" i="72"/>
  <c r="AF144" i="72"/>
  <c r="AG140" i="72"/>
  <c r="AH160" i="72"/>
  <c r="AE136" i="72"/>
  <c r="AH154" i="72"/>
  <c r="AH157" i="72"/>
  <c r="AF147" i="72"/>
  <c r="AH129" i="72"/>
  <c r="AG132" i="72"/>
  <c r="AH134" i="72"/>
  <c r="AE164" i="72"/>
  <c r="AF148" i="72"/>
  <c r="AE160" i="72"/>
  <c r="AE138" i="72"/>
  <c r="AF152" i="72"/>
  <c r="AE118" i="72"/>
  <c r="AH124" i="72"/>
  <c r="AE159" i="72"/>
  <c r="AD130" i="72"/>
  <c r="AD158" i="72"/>
  <c r="AD163" i="72"/>
  <c r="AD149" i="72"/>
  <c r="AD152" i="72"/>
  <c r="AD127" i="72"/>
  <c r="AD126" i="72"/>
  <c r="AD128" i="72"/>
  <c r="AD133" i="72"/>
  <c r="AD140" i="72"/>
  <c r="AD123" i="72"/>
  <c r="AD146" i="72"/>
  <c r="AD148" i="72"/>
  <c r="AD153" i="72"/>
  <c r="AD162" i="72"/>
  <c r="AD161" i="72"/>
  <c r="AD141" i="72"/>
  <c r="AD165" i="72"/>
  <c r="AD117" i="72"/>
  <c r="AD119" i="72"/>
  <c r="AD121" i="72"/>
  <c r="AD116" i="72"/>
  <c r="AD143" i="72"/>
  <c r="AD154" i="72"/>
  <c r="AD151" i="72"/>
  <c r="AD124" i="72"/>
  <c r="AD142" i="72"/>
  <c r="AD129" i="72"/>
  <c r="AD144" i="72"/>
  <c r="AD134" i="72"/>
  <c r="AD150" i="72"/>
  <c r="AD159" i="72"/>
  <c r="AD145" i="72"/>
  <c r="AD156" i="72"/>
  <c r="AD139" i="72"/>
  <c r="AD132" i="72"/>
  <c r="AD120" i="72"/>
  <c r="AD147" i="72"/>
  <c r="AD118" i="72"/>
  <c r="AD125" i="72"/>
  <c r="AD157" i="72"/>
  <c r="AD135" i="72"/>
  <c r="AD137" i="72"/>
  <c r="AD122" i="72"/>
  <c r="AD136" i="72"/>
  <c r="AD155" i="72"/>
  <c r="AD160" i="72"/>
  <c r="AD138" i="72"/>
  <c r="AD131" i="72"/>
  <c r="AD164" i="72"/>
  <c r="CL69" i="76"/>
  <c r="CL65" i="76"/>
  <c r="CL68" i="76"/>
  <c r="CL66" i="76"/>
  <c r="CL67" i="76"/>
  <c r="CL70" i="76"/>
  <c r="CL75" i="76"/>
  <c r="CL76" i="76"/>
  <c r="CL71" i="76"/>
  <c r="CL72" i="76"/>
  <c r="CL74" i="76"/>
  <c r="CL73" i="76"/>
  <c r="CU80" i="76"/>
  <c r="CU82" i="76"/>
  <c r="CU81" i="76"/>
  <c r="CU79" i="76"/>
  <c r="CU77" i="76"/>
  <c r="CU78" i="76"/>
  <c r="CU105" i="76"/>
  <c r="CU126" i="76"/>
  <c r="CU158" i="76"/>
  <c r="CU103" i="76"/>
  <c r="CU163" i="76"/>
  <c r="CU138" i="76"/>
  <c r="CU101" i="76"/>
  <c r="CU113" i="76"/>
  <c r="CU125" i="76"/>
  <c r="CU118" i="76"/>
  <c r="CU130" i="76"/>
  <c r="CU137" i="76"/>
  <c r="CU161" i="76"/>
  <c r="CU106" i="76"/>
  <c r="CU129" i="76"/>
  <c r="CU139" i="76"/>
  <c r="CU151" i="76"/>
  <c r="CU165" i="76"/>
  <c r="CU108" i="76"/>
  <c r="CU121" i="76"/>
  <c r="CU133" i="76"/>
  <c r="CU140" i="76"/>
  <c r="CU109" i="76"/>
  <c r="CU122" i="76"/>
  <c r="CU90" i="76"/>
  <c r="CU91" i="76"/>
  <c r="CU116" i="76"/>
  <c r="CU95" i="76"/>
  <c r="CU104" i="76"/>
  <c r="CU143" i="76"/>
  <c r="CU112" i="76"/>
  <c r="CU94" i="76"/>
  <c r="CU142" i="76"/>
  <c r="CU154" i="76"/>
  <c r="CU123" i="76"/>
  <c r="CU99" i="76"/>
  <c r="CU111" i="76"/>
  <c r="CU146" i="76"/>
  <c r="CU141" i="76"/>
  <c r="CU89" i="76"/>
  <c r="CU135" i="76"/>
  <c r="CU107" i="76"/>
  <c r="CU119" i="76"/>
  <c r="CU131" i="76"/>
  <c r="CU124" i="76"/>
  <c r="CU149" i="76"/>
  <c r="CU147" i="76"/>
  <c r="CU93" i="76"/>
  <c r="CU117" i="76"/>
  <c r="CU120" i="76"/>
  <c r="CU156" i="76"/>
  <c r="CU145" i="76"/>
  <c r="CU157" i="76"/>
  <c r="CU92" i="76"/>
  <c r="CU144" i="76"/>
  <c r="CU98" i="76"/>
  <c r="CU110" i="76"/>
  <c r="CU155" i="76"/>
  <c r="CU100" i="76"/>
  <c r="CU136" i="76"/>
  <c r="CU148" i="76"/>
  <c r="CU160" i="76"/>
  <c r="CU159" i="76"/>
  <c r="CU127" i="76"/>
  <c r="CU114" i="76"/>
  <c r="CU152" i="76"/>
  <c r="CU164" i="76"/>
  <c r="CU153" i="76"/>
  <c r="CU134" i="76"/>
  <c r="CU96" i="76"/>
  <c r="CU150" i="76"/>
  <c r="CU97" i="76"/>
  <c r="CU102" i="76"/>
  <c r="CU128" i="76"/>
  <c r="CU115" i="76"/>
  <c r="CU162" i="76"/>
  <c r="CU132" i="76"/>
  <c r="BO165" i="76"/>
  <c r="T165" i="72" s="1"/>
  <c r="BN128" i="76"/>
  <c r="BM133" i="76"/>
  <c r="DF133" i="76" s="1"/>
  <c r="BN135" i="76"/>
  <c r="DG135" i="76" s="1"/>
  <c r="BO137" i="76"/>
  <c r="BN142" i="76"/>
  <c r="BM138" i="76"/>
  <c r="BO141" i="76"/>
  <c r="BP131" i="76"/>
  <c r="DI131" i="76" s="1"/>
  <c r="BP152" i="76"/>
  <c r="BP140" i="76"/>
  <c r="DI140" i="76" s="1"/>
  <c r="BN143" i="76"/>
  <c r="S143" i="72" s="1"/>
  <c r="BN161" i="76"/>
  <c r="BO136" i="76"/>
  <c r="CC137" i="76"/>
  <c r="CC98" i="76"/>
  <c r="CC146" i="76"/>
  <c r="CC124" i="76"/>
  <c r="CC94" i="76"/>
  <c r="CC130" i="76"/>
  <c r="CC112" i="76"/>
  <c r="CC115" i="76"/>
  <c r="CC160" i="76"/>
  <c r="CC149" i="76"/>
  <c r="CC128" i="76"/>
  <c r="CC99" i="76"/>
  <c r="CC161" i="76"/>
  <c r="CC163" i="76"/>
  <c r="CC133" i="76"/>
  <c r="CC138" i="76"/>
  <c r="CC118" i="76"/>
  <c r="CC141" i="76"/>
  <c r="CC165" i="76"/>
  <c r="CC123" i="76"/>
  <c r="CC151" i="76"/>
  <c r="CC121" i="76"/>
  <c r="CC144" i="76"/>
  <c r="CC110" i="76"/>
  <c r="CC158" i="76"/>
  <c r="CC107" i="76"/>
  <c r="CC136" i="76"/>
  <c r="CC125" i="76"/>
  <c r="CC113" i="76"/>
  <c r="CC105" i="76"/>
  <c r="CC101" i="76"/>
  <c r="CC156" i="76"/>
  <c r="CC92" i="76"/>
  <c r="CC140" i="76"/>
  <c r="CC143" i="76"/>
  <c r="CC103" i="76"/>
  <c r="CC126" i="76"/>
  <c r="CC96" i="76"/>
  <c r="CC122" i="76"/>
  <c r="CC111" i="76"/>
  <c r="CC106" i="76"/>
  <c r="CC129" i="76"/>
  <c r="CC93" i="76"/>
  <c r="CC108" i="76"/>
  <c r="CC131" i="76"/>
  <c r="CC154" i="76"/>
  <c r="CC150" i="76"/>
  <c r="CC104" i="76"/>
  <c r="CC152" i="76"/>
  <c r="CC114" i="76"/>
  <c r="CC117" i="76"/>
  <c r="CC159" i="76"/>
  <c r="CC148" i="76"/>
  <c r="CC97" i="76"/>
  <c r="CC134" i="76"/>
  <c r="CC89" i="76"/>
  <c r="CC164" i="76"/>
  <c r="CC120" i="76"/>
  <c r="CC153" i="76"/>
  <c r="CC145" i="76"/>
  <c r="CC90" i="76"/>
  <c r="CC116" i="76"/>
  <c r="CC162" i="76"/>
  <c r="CC142" i="76"/>
  <c r="CC102" i="76"/>
  <c r="CC109" i="76"/>
  <c r="CC132" i="76"/>
  <c r="CC139" i="76"/>
  <c r="CC100" i="76"/>
  <c r="CC147" i="76"/>
  <c r="CC127" i="76"/>
  <c r="CC95" i="76"/>
  <c r="CC157" i="76"/>
  <c r="CC155" i="76"/>
  <c r="CC135" i="76"/>
  <c r="CC119" i="76"/>
  <c r="CC91" i="76"/>
  <c r="BN123" i="76"/>
  <c r="DG123" i="76" s="1"/>
  <c r="BM139" i="76"/>
  <c r="BM120" i="76"/>
  <c r="BP154" i="76"/>
  <c r="BP125" i="76"/>
  <c r="BM122" i="76"/>
  <c r="DF122" i="76" s="1"/>
  <c r="BO157" i="76"/>
  <c r="BM147" i="76"/>
  <c r="DF147" i="76" s="1"/>
  <c r="BO144" i="76"/>
  <c r="T144" i="72" s="1"/>
  <c r="BO124" i="76"/>
  <c r="BP147" i="76"/>
  <c r="BO120" i="76"/>
  <c r="BM151" i="76"/>
  <c r="BM164" i="76"/>
  <c r="DF164" i="76" s="1"/>
  <c r="BP142" i="76"/>
  <c r="BM127" i="76"/>
  <c r="R127" i="72" s="1"/>
  <c r="BN149" i="76"/>
  <c r="S149" i="72" s="1"/>
  <c r="BN147" i="76"/>
  <c r="BM148" i="76"/>
  <c r="BM116" i="76"/>
  <c r="BO125" i="76"/>
  <c r="BO126" i="76"/>
  <c r="DH126" i="76" s="1"/>
  <c r="BP123" i="76"/>
  <c r="BM162" i="76"/>
  <c r="DF162" i="76" s="1"/>
  <c r="BO129" i="76"/>
  <c r="DH129" i="76" s="1"/>
  <c r="BO158" i="76"/>
  <c r="BM158" i="76"/>
  <c r="BO151" i="76"/>
  <c r="BO143" i="76"/>
  <c r="BO163" i="76"/>
  <c r="T163" i="72" s="1"/>
  <c r="BO161" i="76"/>
  <c r="BO155" i="76"/>
  <c r="DH155" i="76" s="1"/>
  <c r="BO164" i="76"/>
  <c r="DH164" i="76" s="1"/>
  <c r="BO160" i="76"/>
  <c r="BM155" i="76"/>
  <c r="BM145" i="76"/>
  <c r="BP139" i="76"/>
  <c r="BN159" i="76"/>
  <c r="DG159" i="76" s="1"/>
  <c r="BN164" i="76"/>
  <c r="BN138" i="76"/>
  <c r="DG138" i="76" s="1"/>
  <c r="BN146" i="76"/>
  <c r="S146" i="72" s="1"/>
  <c r="BP129" i="76"/>
  <c r="BN144" i="76"/>
  <c r="BN127" i="76"/>
  <c r="BM123" i="76"/>
  <c r="BM137" i="76"/>
  <c r="R137" i="72" s="1"/>
  <c r="BM135" i="76"/>
  <c r="BP128" i="76"/>
  <c r="DI128" i="76" s="1"/>
  <c r="BN131" i="76"/>
  <c r="DG131" i="76" s="1"/>
  <c r="BP118" i="76"/>
  <c r="BN129" i="76"/>
  <c r="BO159" i="76"/>
  <c r="BN163" i="76"/>
  <c r="BM125" i="76"/>
  <c r="R125" i="72" s="1"/>
  <c r="BP159" i="76"/>
  <c r="BP156" i="76"/>
  <c r="DI156" i="76" s="1"/>
  <c r="BM157" i="76"/>
  <c r="DF157" i="76" s="1"/>
  <c r="BP144" i="76"/>
  <c r="BM118" i="76"/>
  <c r="BM134" i="76"/>
  <c r="BP157" i="76"/>
  <c r="BO149" i="76"/>
  <c r="T149" i="72" s="1"/>
  <c r="BN152" i="76"/>
  <c r="BM121" i="76"/>
  <c r="DF121" i="76" s="1"/>
  <c r="BN150" i="76"/>
  <c r="S150" i="72" s="1"/>
  <c r="BM141" i="76"/>
  <c r="BP122" i="76"/>
  <c r="BM142" i="76"/>
  <c r="BO123" i="76"/>
  <c r="BM119" i="76"/>
  <c r="DF119" i="76" s="1"/>
  <c r="BM117" i="76"/>
  <c r="BO139" i="76"/>
  <c r="T139" i="72" s="1"/>
  <c r="BN124" i="76"/>
  <c r="DG124" i="76" s="1"/>
  <c r="BO121" i="76"/>
  <c r="BN137" i="76"/>
  <c r="BP124" i="76"/>
  <c r="BN134" i="76"/>
  <c r="BO156" i="76"/>
  <c r="DH156" i="76" s="1"/>
  <c r="BM161" i="76"/>
  <c r="BM154" i="76"/>
  <c r="DF154" i="76" s="1"/>
  <c r="BM143" i="76"/>
  <c r="R143" i="72" s="1"/>
  <c r="BO152" i="76"/>
  <c r="BN157" i="76"/>
  <c r="BO147" i="76"/>
  <c r="BP135" i="76"/>
  <c r="BP155" i="76"/>
  <c r="DI155" i="76" s="1"/>
  <c r="BO146" i="76"/>
  <c r="BP160" i="76"/>
  <c r="DI160" i="76" s="1"/>
  <c r="BM144" i="76"/>
  <c r="DF144" i="76" s="1"/>
  <c r="BM136" i="76"/>
  <c r="BN153" i="76"/>
  <c r="BN118" i="76"/>
  <c r="BN121" i="76"/>
  <c r="BO142" i="76"/>
  <c r="DH142" i="76" s="1"/>
  <c r="BP137" i="76"/>
  <c r="BP141" i="76"/>
  <c r="DI141" i="76" s="1"/>
  <c r="BP132" i="76"/>
  <c r="U132" i="72" s="1"/>
  <c r="BO119" i="76"/>
  <c r="BN117" i="76"/>
  <c r="BP127" i="76"/>
  <c r="BN116" i="76"/>
  <c r="BM165" i="76"/>
  <c r="DF165" i="76" s="1"/>
  <c r="BN165" i="76"/>
  <c r="BN160" i="76"/>
  <c r="DG160" i="76" s="1"/>
  <c r="BN162" i="76"/>
  <c r="DG162" i="76" s="1"/>
  <c r="BM159" i="76"/>
  <c r="BP150" i="76"/>
  <c r="BO150" i="76"/>
  <c r="BP158" i="76"/>
  <c r="BP153" i="76"/>
  <c r="DI153" i="76" s="1"/>
  <c r="BN140" i="76"/>
  <c r="BO122" i="76"/>
  <c r="T122" i="72" s="1"/>
  <c r="BO138" i="76"/>
  <c r="DH138" i="76" s="1"/>
  <c r="BP163" i="76"/>
  <c r="BN151" i="76"/>
  <c r="BP145" i="76"/>
  <c r="BP138" i="76"/>
  <c r="BP120" i="76"/>
  <c r="U120" i="72" s="1"/>
  <c r="BP143" i="76"/>
  <c r="BP134" i="76"/>
  <c r="U134" i="72" s="1"/>
  <c r="BO135" i="76"/>
  <c r="DH135" i="76" s="1"/>
  <c r="BM131" i="76"/>
  <c r="BM129" i="76"/>
  <c r="BO130" i="76"/>
  <c r="BP130" i="76"/>
  <c r="BN119" i="76"/>
  <c r="S119" i="72" s="1"/>
  <c r="BO154" i="76"/>
  <c r="BO118" i="76"/>
  <c r="T118" i="72" s="1"/>
  <c r="BO153" i="76"/>
  <c r="DH153" i="76" s="1"/>
  <c r="BM149" i="76"/>
  <c r="BN154" i="76"/>
  <c r="BP161" i="76"/>
  <c r="BN148" i="76"/>
  <c r="BN132" i="76"/>
  <c r="DG132" i="76" s="1"/>
  <c r="BN155" i="76"/>
  <c r="BM153" i="76"/>
  <c r="R153" i="72" s="1"/>
  <c r="BP117" i="76"/>
  <c r="DI117" i="76" s="1"/>
  <c r="BP148" i="76"/>
  <c r="BO134" i="76"/>
  <c r="BO116" i="76"/>
  <c r="BP146" i="76"/>
  <c r="BN136" i="76"/>
  <c r="DG136" i="76" s="1"/>
  <c r="BM132" i="76"/>
  <c r="BO132" i="76"/>
  <c r="T132" i="72" s="1"/>
  <c r="BM128" i="76"/>
  <c r="DF128" i="76" s="1"/>
  <c r="BM126" i="76"/>
  <c r="BM140" i="76"/>
  <c r="BN133" i="76"/>
  <c r="BP119" i="76"/>
  <c r="BO128" i="76"/>
  <c r="DH128" i="76" s="1"/>
  <c r="BN126" i="76"/>
  <c r="BM124" i="76"/>
  <c r="DF124" i="76" s="1"/>
  <c r="BP133" i="76"/>
  <c r="U133" i="72" s="1"/>
  <c r="BN122" i="76"/>
  <c r="BP165" i="76"/>
  <c r="BP164" i="76"/>
  <c r="BO145" i="76"/>
  <c r="BO127" i="76"/>
  <c r="T127" i="72" s="1"/>
  <c r="BO131" i="76"/>
  <c r="BM150" i="76"/>
  <c r="R150" i="72" s="1"/>
  <c r="BP126" i="76"/>
  <c r="DI126" i="76" s="1"/>
  <c r="BN158" i="76"/>
  <c r="BP151" i="76"/>
  <c r="BM130" i="76"/>
  <c r="BP149" i="76"/>
  <c r="BN130" i="76"/>
  <c r="DG130" i="76" s="1"/>
  <c r="BP116" i="76"/>
  <c r="BO117" i="76"/>
  <c r="T117" i="72" s="1"/>
  <c r="BN139" i="76"/>
  <c r="S139" i="72" s="1"/>
  <c r="BP136" i="76"/>
  <c r="BN125" i="76"/>
  <c r="BP121" i="76"/>
  <c r="BM163" i="76"/>
  <c r="BM160" i="76"/>
  <c r="DF160" i="76" s="1"/>
  <c r="BP162" i="76"/>
  <c r="BM156" i="76"/>
  <c r="R156" i="72" s="1"/>
  <c r="BO133" i="76"/>
  <c r="T133" i="72" s="1"/>
  <c r="BO162" i="76"/>
  <c r="BO148" i="76"/>
  <c r="BM152" i="76"/>
  <c r="BM146" i="76"/>
  <c r="BN145" i="76"/>
  <c r="S145" i="72" s="1"/>
  <c r="BO140" i="76"/>
  <c r="BN156" i="76"/>
  <c r="S156" i="72" s="1"/>
  <c r="BN120" i="76"/>
  <c r="S120" i="72" s="1"/>
  <c r="BN141" i="76"/>
  <c r="BP115" i="76"/>
  <c r="BM107" i="76"/>
  <c r="BN95" i="76"/>
  <c r="BP110" i="76"/>
  <c r="U110" i="72" s="1"/>
  <c r="BM110" i="76"/>
  <c r="BP106" i="76"/>
  <c r="U106" i="72" s="1"/>
  <c r="BN96" i="76"/>
  <c r="S96" i="72" s="1"/>
  <c r="BO98" i="76"/>
  <c r="BN99" i="76"/>
  <c r="BP109" i="76"/>
  <c r="BM89" i="76"/>
  <c r="BN93" i="76"/>
  <c r="S93" i="72" s="1"/>
  <c r="BM103" i="76"/>
  <c r="BN100" i="76"/>
  <c r="DG100" i="76" s="1"/>
  <c r="BO105" i="76"/>
  <c r="T105" i="72" s="1"/>
  <c r="BN115" i="76"/>
  <c r="BP97" i="76"/>
  <c r="BM101" i="76"/>
  <c r="BO96" i="76"/>
  <c r="BM96" i="76"/>
  <c r="R96" i="72" s="1"/>
  <c r="BO91" i="76"/>
  <c r="BO92" i="76"/>
  <c r="T92" i="72" s="1"/>
  <c r="BO93" i="76"/>
  <c r="T93" i="72" s="1"/>
  <c r="BO114" i="76"/>
  <c r="BP101" i="76"/>
  <c r="BN90" i="76"/>
  <c r="BP107" i="76"/>
  <c r="BN109" i="76"/>
  <c r="S109" i="72" s="1"/>
  <c r="BO107" i="76"/>
  <c r="BN104" i="76"/>
  <c r="S104" i="72" s="1"/>
  <c r="BM112" i="76"/>
  <c r="R112" i="72" s="1"/>
  <c r="BM93" i="76"/>
  <c r="BN94" i="76"/>
  <c r="BN103" i="76"/>
  <c r="BN105" i="76"/>
  <c r="BM106" i="76"/>
  <c r="R106" i="72" s="1"/>
  <c r="BN91" i="76"/>
  <c r="BP103" i="76"/>
  <c r="U103" i="72" s="1"/>
  <c r="BM115" i="76"/>
  <c r="R115" i="72" s="1"/>
  <c r="BO111" i="76"/>
  <c r="BP113" i="76"/>
  <c r="BN106" i="76"/>
  <c r="BP105" i="76"/>
  <c r="BP95" i="76"/>
  <c r="U95" i="72" s="1"/>
  <c r="BO106" i="76"/>
  <c r="BO99" i="76"/>
  <c r="T99" i="72" s="1"/>
  <c r="BN92" i="76"/>
  <c r="DG92" i="76" s="1"/>
  <c r="BO109" i="76"/>
  <c r="BO112" i="76"/>
  <c r="BN114" i="76"/>
  <c r="BP93" i="76"/>
  <c r="BM91" i="76"/>
  <c r="R91" i="72" s="1"/>
  <c r="BP89" i="76"/>
  <c r="BP90" i="76"/>
  <c r="U90" i="72" s="1"/>
  <c r="BM90" i="76"/>
  <c r="R90" i="72" s="1"/>
  <c r="BO108" i="76"/>
  <c r="BO113" i="76"/>
  <c r="BO87" i="76"/>
  <c r="BN112" i="76"/>
  <c r="BN102" i="76"/>
  <c r="DG102" i="76" s="1"/>
  <c r="BP92" i="76"/>
  <c r="BM109" i="76"/>
  <c r="R109" i="72" s="1"/>
  <c r="BN107" i="76"/>
  <c r="DG107" i="76" s="1"/>
  <c r="BO88" i="76"/>
  <c r="BM97" i="76"/>
  <c r="BO100" i="76"/>
  <c r="BN88" i="76"/>
  <c r="BP96" i="76"/>
  <c r="U96" i="72" s="1"/>
  <c r="BP98" i="76"/>
  <c r="BM114" i="76"/>
  <c r="R114" i="72" s="1"/>
  <c r="BM111" i="76"/>
  <c r="R111" i="72" s="1"/>
  <c r="BO103" i="76"/>
  <c r="BP108" i="76"/>
  <c r="BM98" i="76"/>
  <c r="BO101" i="76"/>
  <c r="BO102" i="76"/>
  <c r="T102" i="72" s="1"/>
  <c r="BM105" i="76"/>
  <c r="BP104" i="76"/>
  <c r="U104" i="72" s="1"/>
  <c r="BP86" i="76"/>
  <c r="U86" i="72" s="1"/>
  <c r="BM94" i="76"/>
  <c r="BP87" i="76"/>
  <c r="BP91" i="76"/>
  <c r="BO90" i="76"/>
  <c r="BO115" i="76"/>
  <c r="DH115" i="76" s="1"/>
  <c r="BP114" i="76"/>
  <c r="BP88" i="76"/>
  <c r="U88" i="72" s="1"/>
  <c r="BM99" i="76"/>
  <c r="R99" i="72" s="1"/>
  <c r="BP111" i="76"/>
  <c r="BM95" i="76"/>
  <c r="BO95" i="76"/>
  <c r="BP85" i="76"/>
  <c r="BM104" i="76"/>
  <c r="R104" i="72" s="1"/>
  <c r="BO97" i="76"/>
  <c r="BP94" i="76"/>
  <c r="U94" i="72" s="1"/>
  <c r="BN97" i="76"/>
  <c r="S97" i="72" s="1"/>
  <c r="BN101" i="76"/>
  <c r="BN111" i="76"/>
  <c r="BN89" i="76"/>
  <c r="BO94" i="76"/>
  <c r="BM102" i="76"/>
  <c r="R102" i="72" s="1"/>
  <c r="BN98" i="76"/>
  <c r="BP99" i="76"/>
  <c r="U99" i="72" s="1"/>
  <c r="BP100" i="76"/>
  <c r="U100" i="72" s="1"/>
  <c r="BM100" i="76"/>
  <c r="BN108" i="76"/>
  <c r="BP102" i="76"/>
  <c r="BM108" i="76"/>
  <c r="BN113" i="76"/>
  <c r="S113" i="72" s="1"/>
  <c r="BO89" i="76"/>
  <c r="BO104" i="76"/>
  <c r="T104" i="72" s="1"/>
  <c r="BO110" i="76"/>
  <c r="DH110" i="76" s="1"/>
  <c r="BP112" i="76"/>
  <c r="BN110" i="76"/>
  <c r="BM113" i="76"/>
  <c r="BM92" i="76"/>
  <c r="BO84" i="76"/>
  <c r="T84" i="72" s="1"/>
  <c r="BN86" i="76"/>
  <c r="BN84" i="76"/>
  <c r="S84" i="72" s="1"/>
  <c r="BM83" i="76"/>
  <c r="R83" i="72" s="1"/>
  <c r="BP80" i="76"/>
  <c r="BP84" i="76"/>
  <c r="BO83" i="76"/>
  <c r="BM87" i="76"/>
  <c r="BP82" i="76"/>
  <c r="U82" i="72" s="1"/>
  <c r="BN83" i="76"/>
  <c r="BO85" i="76"/>
  <c r="T85" i="72" s="1"/>
  <c r="BP83" i="76"/>
  <c r="U83" i="72" s="1"/>
  <c r="BN82" i="76"/>
  <c r="BO86" i="76"/>
  <c r="BO82" i="76"/>
  <c r="BM84" i="76"/>
  <c r="BM86" i="76"/>
  <c r="DF86" i="76" s="1"/>
  <c r="BM88" i="76"/>
  <c r="BM85" i="76"/>
  <c r="R85" i="72" s="1"/>
  <c r="BN85" i="76"/>
  <c r="S85" i="72" s="1"/>
  <c r="BO81" i="76"/>
  <c r="BN87" i="76"/>
  <c r="BP81" i="76"/>
  <c r="CC87" i="76"/>
  <c r="CC88" i="76"/>
  <c r="CC86" i="76"/>
  <c r="CC85" i="76"/>
  <c r="CC84" i="76"/>
  <c r="CC83" i="76"/>
  <c r="BP75" i="76"/>
  <c r="BO79" i="76"/>
  <c r="BN76" i="76"/>
  <c r="BP78" i="76"/>
  <c r="U78" i="72" s="1"/>
  <c r="BM78" i="76"/>
  <c r="BP79" i="76"/>
  <c r="U79" i="72" s="1"/>
  <c r="BO75" i="76"/>
  <c r="T75" i="72" s="1"/>
  <c r="BM82" i="76"/>
  <c r="BP77" i="76"/>
  <c r="BP76" i="76"/>
  <c r="BP74" i="76"/>
  <c r="BO78" i="76"/>
  <c r="T78" i="72" s="1"/>
  <c r="BO77" i="76"/>
  <c r="BM81" i="76"/>
  <c r="R81" i="72" s="1"/>
  <c r="BM80" i="76"/>
  <c r="DF80" i="76" s="1"/>
  <c r="BN77" i="76"/>
  <c r="BN81" i="76"/>
  <c r="BM79" i="76"/>
  <c r="BM77" i="76"/>
  <c r="BN79" i="76"/>
  <c r="S79" i="72" s="1"/>
  <c r="BO76" i="76"/>
  <c r="BO80" i="76"/>
  <c r="T80" i="72" s="1"/>
  <c r="BN78" i="76"/>
  <c r="S78" i="72" s="1"/>
  <c r="BN80" i="76"/>
  <c r="CC80" i="76"/>
  <c r="CC79" i="76"/>
  <c r="CC82" i="76"/>
  <c r="CC78" i="76"/>
  <c r="CC77" i="76"/>
  <c r="CC81" i="76"/>
  <c r="BO74" i="76"/>
  <c r="T74" i="72" s="1"/>
  <c r="BN72" i="76"/>
  <c r="BO72" i="76"/>
  <c r="BP70" i="76"/>
  <c r="BO71" i="76"/>
  <c r="BM72" i="76"/>
  <c r="R72" i="72" s="1"/>
  <c r="BO70" i="76"/>
  <c r="BP69" i="76"/>
  <c r="DI69" i="76" s="1"/>
  <c r="BO73" i="76"/>
  <c r="T73" i="72" s="1"/>
  <c r="BM73" i="76"/>
  <c r="BP73" i="76"/>
  <c r="BN75" i="76"/>
  <c r="BN70" i="76"/>
  <c r="BN73" i="76"/>
  <c r="S73" i="72" s="1"/>
  <c r="BN74" i="76"/>
  <c r="BM71" i="76"/>
  <c r="R71" i="72" s="1"/>
  <c r="BN71" i="76"/>
  <c r="S71" i="72" s="1"/>
  <c r="BM74" i="76"/>
  <c r="BP68" i="76"/>
  <c r="BP72" i="76"/>
  <c r="BP71" i="76"/>
  <c r="BM75" i="76"/>
  <c r="R75" i="72" s="1"/>
  <c r="BM76" i="76"/>
  <c r="CC76" i="76"/>
  <c r="CC75" i="76"/>
  <c r="CC71" i="76"/>
  <c r="CC74" i="76"/>
  <c r="CC73" i="76"/>
  <c r="CC72" i="76"/>
  <c r="AF76" i="72"/>
  <c r="AH79" i="72"/>
  <c r="AG77" i="72"/>
  <c r="AF79" i="72"/>
  <c r="AH74" i="72"/>
  <c r="AE79" i="72"/>
  <c r="AE78" i="72"/>
  <c r="AF80" i="72"/>
  <c r="AF77" i="72"/>
  <c r="AH75" i="72"/>
  <c r="AD77" i="72"/>
  <c r="AG75" i="72"/>
  <c r="AE82" i="72"/>
  <c r="AD79" i="72"/>
  <c r="AD80" i="72"/>
  <c r="AG79" i="72"/>
  <c r="AD78" i="72"/>
  <c r="AG80" i="72"/>
  <c r="AD82" i="72"/>
  <c r="AG78" i="72"/>
  <c r="AE81" i="72"/>
  <c r="AH78" i="72"/>
  <c r="AE77" i="72"/>
  <c r="AF78" i="72"/>
  <c r="AD81" i="72"/>
  <c r="AH76" i="72"/>
  <c r="AG76" i="72"/>
  <c r="AF81" i="72"/>
  <c r="AH77" i="72"/>
  <c r="AE80" i="72"/>
  <c r="AE72" i="72"/>
  <c r="AD72" i="72"/>
  <c r="AF74" i="72"/>
  <c r="AF70" i="72"/>
  <c r="AG70" i="72"/>
  <c r="AF72" i="72"/>
  <c r="AH69" i="72"/>
  <c r="AE75" i="72"/>
  <c r="AG72" i="72"/>
  <c r="AG71" i="72"/>
  <c r="AF71" i="72"/>
  <c r="AE71" i="72"/>
  <c r="AE74" i="72"/>
  <c r="AD74" i="72"/>
  <c r="AF75" i="72"/>
  <c r="AG74" i="72"/>
  <c r="AH70" i="72"/>
  <c r="AH68" i="72"/>
  <c r="AD71" i="72"/>
  <c r="AF73" i="72"/>
  <c r="AE73" i="72"/>
  <c r="AD76" i="72"/>
  <c r="AH72" i="72"/>
  <c r="AD75" i="72"/>
  <c r="AG73" i="72"/>
  <c r="AD73" i="72"/>
  <c r="AH73" i="72"/>
  <c r="AH71" i="72"/>
  <c r="AE76" i="72"/>
  <c r="AD69" i="72"/>
  <c r="AG67" i="72"/>
  <c r="AG66" i="72"/>
  <c r="AH67" i="72"/>
  <c r="AF66" i="72"/>
  <c r="AF64" i="72"/>
  <c r="AG65" i="72"/>
  <c r="AE67" i="72"/>
  <c r="AE68" i="72"/>
  <c r="AG64" i="72"/>
  <c r="AD70" i="72"/>
  <c r="AH64" i="72"/>
  <c r="AH65" i="72"/>
  <c r="AE65" i="72"/>
  <c r="AG69" i="72"/>
  <c r="AD68" i="72"/>
  <c r="AF69" i="72"/>
  <c r="AD67" i="72"/>
  <c r="AE70" i="72"/>
  <c r="AF65" i="72"/>
  <c r="AD66" i="72"/>
  <c r="AF68" i="72"/>
  <c r="AG68" i="72"/>
  <c r="AH62" i="72"/>
  <c r="AE66" i="72"/>
  <c r="AF67" i="72"/>
  <c r="AH63" i="72"/>
  <c r="AH66" i="72"/>
  <c r="AE69" i="72"/>
  <c r="AD65" i="72"/>
  <c r="CL77" i="76"/>
  <c r="CL80" i="76"/>
  <c r="CL79" i="76"/>
  <c r="CL82" i="76"/>
  <c r="CL81" i="76"/>
  <c r="CL78" i="76"/>
  <c r="DH68" i="76"/>
  <c r="S67" i="72"/>
  <c r="DG67" i="76"/>
  <c r="BL68" i="76"/>
  <c r="BS68" i="76" s="1"/>
  <c r="AN68" i="76"/>
  <c r="U65" i="72"/>
  <c r="DI65" i="76"/>
  <c r="R66" i="72"/>
  <c r="DF66" i="76"/>
  <c r="AN70" i="76"/>
  <c r="BL70" i="76"/>
  <c r="BS70" i="76" s="1"/>
  <c r="S64" i="72"/>
  <c r="DG64" i="76"/>
  <c r="R65" i="72"/>
  <c r="DF65" i="76"/>
  <c r="T66" i="72"/>
  <c r="DH66" i="76"/>
  <c r="BL67" i="76"/>
  <c r="BS67" i="76" s="1"/>
  <c r="AN67" i="76"/>
  <c r="DG65" i="76"/>
  <c r="S65" i="72"/>
  <c r="S68" i="72"/>
  <c r="DG68" i="76"/>
  <c r="T67" i="72"/>
  <c r="DH67" i="76"/>
  <c r="R67" i="72"/>
  <c r="DF67" i="76"/>
  <c r="AN66" i="76"/>
  <c r="BL66" i="76"/>
  <c r="BS66" i="76" s="1"/>
  <c r="AN69" i="76"/>
  <c r="BL69" i="76"/>
  <c r="BS69" i="76" s="1"/>
  <c r="DH64" i="76"/>
  <c r="T64" i="72"/>
  <c r="BL65" i="76"/>
  <c r="BS65" i="76" s="1"/>
  <c r="AN65" i="76"/>
  <c r="DF69" i="76"/>
  <c r="S66" i="72"/>
  <c r="DG66" i="76"/>
  <c r="T69" i="72"/>
  <c r="DH69" i="76"/>
  <c r="U62" i="72"/>
  <c r="DI62" i="76"/>
  <c r="R70" i="72"/>
  <c r="DF70" i="76"/>
  <c r="AY72" i="76"/>
  <c r="AY76" i="76"/>
  <c r="AY75" i="76"/>
  <c r="AY71" i="76"/>
  <c r="AY73" i="76"/>
  <c r="AY74" i="76"/>
  <c r="CL121" i="76"/>
  <c r="CL95" i="76"/>
  <c r="CL143" i="76"/>
  <c r="CL132" i="76"/>
  <c r="CL98" i="76"/>
  <c r="CL93" i="76"/>
  <c r="CL122" i="76"/>
  <c r="CL90" i="76"/>
  <c r="CL135" i="76"/>
  <c r="CL99" i="76"/>
  <c r="CL163" i="76"/>
  <c r="CL92" i="76"/>
  <c r="CL103" i="76"/>
  <c r="CL125" i="76"/>
  <c r="CL105" i="76"/>
  <c r="CL100" i="76"/>
  <c r="CL160" i="76"/>
  <c r="CL117" i="76"/>
  <c r="CL112" i="76"/>
  <c r="CL133" i="76"/>
  <c r="CL107" i="76"/>
  <c r="CL155" i="76"/>
  <c r="CL116" i="76"/>
  <c r="CL111" i="76"/>
  <c r="CL150" i="76"/>
  <c r="CL126" i="76"/>
  <c r="CL115" i="76"/>
  <c r="CL89" i="76"/>
  <c r="CL137" i="76"/>
  <c r="CL123" i="76"/>
  <c r="CL118" i="76"/>
  <c r="CL144" i="76"/>
  <c r="CL140" i="76"/>
  <c r="CL104" i="76"/>
  <c r="CL156" i="76"/>
  <c r="CL97" i="76"/>
  <c r="CL119" i="76"/>
  <c r="CL96" i="76"/>
  <c r="CL138" i="76"/>
  <c r="CL134" i="76"/>
  <c r="CL157" i="76"/>
  <c r="CL129" i="76"/>
  <c r="CL153" i="76"/>
  <c r="CL136" i="76"/>
  <c r="CL159" i="76"/>
  <c r="CL110" i="76"/>
  <c r="CL145" i="76"/>
  <c r="CL127" i="76"/>
  <c r="CL101" i="76"/>
  <c r="CL149" i="76"/>
  <c r="CL151" i="76"/>
  <c r="CL162" i="76"/>
  <c r="CL147" i="76"/>
  <c r="CL102" i="76"/>
  <c r="CL108" i="76"/>
  <c r="CL165" i="76"/>
  <c r="CL106" i="76"/>
  <c r="CL94" i="76"/>
  <c r="CL148" i="76"/>
  <c r="CL128" i="76"/>
  <c r="CL91" i="76"/>
  <c r="CL113" i="76"/>
  <c r="CL154" i="76"/>
  <c r="CL161" i="76"/>
  <c r="CL120" i="76"/>
  <c r="CL142" i="76"/>
  <c r="CL164" i="76"/>
  <c r="CL124" i="76"/>
  <c r="CL130" i="76"/>
  <c r="CL158" i="76"/>
  <c r="CL152" i="76"/>
  <c r="CL109" i="76"/>
  <c r="CL131" i="76"/>
  <c r="CL114" i="76"/>
  <c r="CL139" i="76"/>
  <c r="CL141" i="76"/>
  <c r="CL146" i="76"/>
  <c r="CL85" i="76"/>
  <c r="CL87" i="76"/>
  <c r="CL84" i="76"/>
  <c r="CL86" i="76"/>
  <c r="CL83" i="76"/>
  <c r="CL88" i="76"/>
  <c r="BL10" i="83"/>
  <c r="F9" i="72"/>
  <c r="AO9" i="72"/>
  <c r="BB9" i="72"/>
  <c r="E9" i="72"/>
  <c r="H9" i="72"/>
  <c r="D9" i="72"/>
  <c r="K9" i="72" s="1"/>
  <c r="AY9" i="72"/>
  <c r="BE9" i="72" s="1"/>
  <c r="AP9" i="72"/>
  <c r="BM10" i="83"/>
  <c r="AN9" i="72"/>
  <c r="AU9" i="72" s="1"/>
  <c r="AY10" i="83"/>
  <c r="AY69" i="76"/>
  <c r="BT69" i="76"/>
  <c r="AY70" i="76"/>
  <c r="BT67" i="76"/>
  <c r="AY67" i="76"/>
  <c r="AY65" i="76"/>
  <c r="BT65" i="76"/>
  <c r="BT68" i="76"/>
  <c r="AY68" i="76"/>
  <c r="AY66" i="76"/>
  <c r="BC9" i="72"/>
  <c r="AZ9" i="72"/>
  <c r="R56" i="72"/>
  <c r="DF56" i="76"/>
  <c r="U56" i="72"/>
  <c r="DI56" i="76"/>
  <c r="T57" i="72"/>
  <c r="DH57" i="76"/>
  <c r="S55" i="72"/>
  <c r="DG55" i="76"/>
  <c r="U52" i="72"/>
  <c r="DI52" i="76"/>
  <c r="S54" i="72"/>
  <c r="DG54" i="76"/>
  <c r="U51" i="72"/>
  <c r="DI51" i="76"/>
  <c r="S56" i="72"/>
  <c r="DG56" i="76"/>
  <c r="DH56" i="76"/>
  <c r="T56" i="72"/>
  <c r="U54" i="72"/>
  <c r="DI54" i="76"/>
  <c r="T55" i="72"/>
  <c r="DH55" i="76"/>
  <c r="S53" i="72"/>
  <c r="DG53" i="76"/>
  <c r="R54" i="72"/>
  <c r="DF54" i="76"/>
  <c r="R58" i="72"/>
  <c r="DF58" i="76"/>
  <c r="U53" i="72"/>
  <c r="DI53" i="76"/>
  <c r="R57" i="72"/>
  <c r="DF57" i="76"/>
  <c r="T53" i="72"/>
  <c r="DH53" i="76"/>
  <c r="T54" i="72"/>
  <c r="DH54" i="76"/>
  <c r="R53" i="72"/>
  <c r="DF53" i="76"/>
  <c r="U55" i="72"/>
  <c r="DI55" i="76"/>
  <c r="R55" i="72"/>
  <c r="DF55" i="76"/>
  <c r="T52" i="72"/>
  <c r="DH52" i="76"/>
  <c r="S57" i="72"/>
  <c r="DG57" i="76"/>
  <c r="BA9" i="72"/>
  <c r="R59" i="72"/>
  <c r="DF59" i="76"/>
  <c r="S61" i="72"/>
  <c r="DG61" i="76"/>
  <c r="R60" i="72"/>
  <c r="DF60" i="76"/>
  <c r="R61" i="72"/>
  <c r="DF61" i="76"/>
  <c r="S63" i="72"/>
  <c r="DG63" i="76"/>
  <c r="R64" i="72"/>
  <c r="DF64" i="76"/>
  <c r="DH62" i="76"/>
  <c r="T62" i="72"/>
  <c r="U61" i="72"/>
  <c r="DI61" i="76"/>
  <c r="R62" i="72"/>
  <c r="DF62" i="76"/>
  <c r="R63" i="72"/>
  <c r="DF63" i="76"/>
  <c r="T59" i="72"/>
  <c r="DH59" i="76"/>
  <c r="S62" i="72"/>
  <c r="DG62" i="76"/>
  <c r="T60" i="72"/>
  <c r="DH60" i="76"/>
  <c r="T61" i="72"/>
  <c r="DH61" i="76"/>
  <c r="U60" i="72"/>
  <c r="DI60" i="76"/>
  <c r="U57" i="72"/>
  <c r="DI57" i="76"/>
  <c r="T58" i="72"/>
  <c r="DH58" i="76"/>
  <c r="S59" i="72"/>
  <c r="DG59" i="76"/>
  <c r="U59" i="72"/>
  <c r="DI59" i="76"/>
  <c r="S58" i="72"/>
  <c r="DG58" i="76"/>
  <c r="U58" i="72"/>
  <c r="DI58" i="76"/>
  <c r="S60" i="72"/>
  <c r="DG60" i="76"/>
  <c r="T63" i="72"/>
  <c r="DH63" i="76"/>
  <c r="AY83" i="76"/>
  <c r="AY84" i="76"/>
  <c r="AY87" i="76"/>
  <c r="AY88" i="76"/>
  <c r="AY86" i="76"/>
  <c r="AY85" i="76"/>
  <c r="DG128" i="76"/>
  <c r="S128" i="72"/>
  <c r="T137" i="72"/>
  <c r="DH137" i="76"/>
  <c r="DG142" i="76"/>
  <c r="S142" i="72"/>
  <c r="DF138" i="76"/>
  <c r="R138" i="72"/>
  <c r="T141" i="72"/>
  <c r="DH141" i="76"/>
  <c r="DI152" i="76"/>
  <c r="U152" i="72"/>
  <c r="S161" i="72"/>
  <c r="DG161" i="76"/>
  <c r="DH136" i="76"/>
  <c r="T136" i="72"/>
  <c r="BL103" i="76"/>
  <c r="BS103" i="76" s="1"/>
  <c r="AN103" i="76"/>
  <c r="AN133" i="76"/>
  <c r="BL133" i="76"/>
  <c r="BS133" i="76" s="1"/>
  <c r="AN140" i="76"/>
  <c r="BL140" i="76"/>
  <c r="BS140" i="76" s="1"/>
  <c r="AN159" i="76"/>
  <c r="BL159" i="76"/>
  <c r="BS159" i="76" s="1"/>
  <c r="BL137" i="76"/>
  <c r="BS137" i="76" s="1"/>
  <c r="AN137" i="76"/>
  <c r="AN164" i="76"/>
  <c r="BL164" i="76"/>
  <c r="BS164" i="76" s="1"/>
  <c r="BL152" i="76"/>
  <c r="BS152" i="76" s="1"/>
  <c r="AN152" i="76"/>
  <c r="BL130" i="76"/>
  <c r="BS130" i="76" s="1"/>
  <c r="AN130" i="76"/>
  <c r="BL156" i="76"/>
  <c r="BS156" i="76" s="1"/>
  <c r="AN156" i="76"/>
  <c r="BL136" i="76"/>
  <c r="BS136" i="76" s="1"/>
  <c r="AN136" i="76"/>
  <c r="AN131" i="76"/>
  <c r="BL131" i="76"/>
  <c r="BS131" i="76" s="1"/>
  <c r="BL123" i="76"/>
  <c r="BS123" i="76" s="1"/>
  <c r="AN123" i="76"/>
  <c r="AN165" i="76"/>
  <c r="BL165" i="76"/>
  <c r="BS165" i="76" s="1"/>
  <c r="AN121" i="76"/>
  <c r="BL121" i="76"/>
  <c r="BS121" i="76" s="1"/>
  <c r="AN157" i="76"/>
  <c r="BL157" i="76"/>
  <c r="BS157" i="76" s="1"/>
  <c r="BL162" i="76"/>
  <c r="BS162" i="76" s="1"/>
  <c r="AN162" i="76"/>
  <c r="BL144" i="76"/>
  <c r="BS144" i="76" s="1"/>
  <c r="AN144" i="76"/>
  <c r="BL139" i="76"/>
  <c r="BS139" i="76" s="1"/>
  <c r="AN139" i="76"/>
  <c r="AN118" i="76"/>
  <c r="BL118" i="76"/>
  <c r="BS118" i="76" s="1"/>
  <c r="BL129" i="76"/>
  <c r="BS129" i="76" s="1"/>
  <c r="AN129" i="76"/>
  <c r="BL163" i="76"/>
  <c r="BS163" i="76" s="1"/>
  <c r="AN163" i="76"/>
  <c r="AN158" i="76"/>
  <c r="BL158" i="76"/>
  <c r="BS158" i="76" s="1"/>
  <c r="AN160" i="76"/>
  <c r="BL160" i="76"/>
  <c r="BS160" i="76" s="1"/>
  <c r="BL128" i="76"/>
  <c r="BS128" i="76" s="1"/>
  <c r="AN128" i="76"/>
  <c r="BL141" i="76"/>
  <c r="BS141" i="76" s="1"/>
  <c r="AN141" i="76"/>
  <c r="AN147" i="76"/>
  <c r="BL147" i="76"/>
  <c r="BS147" i="76" s="1"/>
  <c r="AN142" i="76"/>
  <c r="BL142" i="76"/>
  <c r="BS142" i="76" s="1"/>
  <c r="BL145" i="76"/>
  <c r="BS145" i="76" s="1"/>
  <c r="AN145" i="76"/>
  <c r="BL132" i="76"/>
  <c r="BS132" i="76" s="1"/>
  <c r="AN132" i="76"/>
  <c r="AN119" i="76"/>
  <c r="BL119" i="76"/>
  <c r="BS119" i="76" s="1"/>
  <c r="BL155" i="76"/>
  <c r="BS155" i="76" s="1"/>
  <c r="AN155" i="76"/>
  <c r="BL150" i="76"/>
  <c r="BS150" i="76" s="1"/>
  <c r="AN150" i="76"/>
  <c r="BL148" i="76"/>
  <c r="BS148" i="76" s="1"/>
  <c r="AN148" i="76"/>
  <c r="AN135" i="76"/>
  <c r="BL135" i="76"/>
  <c r="BS135" i="76" s="1"/>
  <c r="AN149" i="76"/>
  <c r="BL149" i="76"/>
  <c r="BS149" i="76" s="1"/>
  <c r="BL125" i="76"/>
  <c r="BS125" i="76" s="1"/>
  <c r="AN125" i="76"/>
  <c r="BL116" i="76"/>
  <c r="BT116" i="76" s="1"/>
  <c r="AN116" i="76"/>
  <c r="AN146" i="76"/>
  <c r="BL146" i="76"/>
  <c r="BS146" i="76" s="1"/>
  <c r="AN153" i="76"/>
  <c r="BL153" i="76"/>
  <c r="BS153" i="76" s="1"/>
  <c r="BL151" i="76"/>
  <c r="BT151" i="76" s="1"/>
  <c r="AN151" i="76"/>
  <c r="BL127" i="76"/>
  <c r="BS127" i="76" s="1"/>
  <c r="AN127" i="76"/>
  <c r="AN138" i="76"/>
  <c r="BL138" i="76"/>
  <c r="BS138" i="76" s="1"/>
  <c r="BL126" i="76"/>
  <c r="BT126" i="76" s="1"/>
  <c r="AN126" i="76"/>
  <c r="BL161" i="76"/>
  <c r="BS161" i="76" s="1"/>
  <c r="AN161" i="76"/>
  <c r="AN143" i="76"/>
  <c r="BL143" i="76"/>
  <c r="BS143" i="76" s="1"/>
  <c r="AN134" i="76"/>
  <c r="BL134" i="76"/>
  <c r="BS134" i="76" s="1"/>
  <c r="AN154" i="76"/>
  <c r="BL154" i="76"/>
  <c r="BS154" i="76" s="1"/>
  <c r="BL124" i="76"/>
  <c r="BS124" i="76" s="1"/>
  <c r="AN124" i="76"/>
  <c r="BL122" i="76"/>
  <c r="BS122" i="76" s="1"/>
  <c r="AN122" i="76"/>
  <c r="AN117" i="76"/>
  <c r="BL117" i="76"/>
  <c r="BS117" i="76" s="1"/>
  <c r="AN120" i="76"/>
  <c r="BL120" i="76"/>
  <c r="BS120" i="76" s="1"/>
  <c r="DF139" i="76"/>
  <c r="R139" i="72"/>
  <c r="DF120" i="76"/>
  <c r="R120" i="72"/>
  <c r="DI154" i="76"/>
  <c r="U154" i="72"/>
  <c r="DI125" i="76"/>
  <c r="U125" i="72"/>
  <c r="DH157" i="76"/>
  <c r="T157" i="72"/>
  <c r="DH124" i="76"/>
  <c r="T124" i="72"/>
  <c r="DI147" i="76"/>
  <c r="U147" i="72"/>
  <c r="DH120" i="76"/>
  <c r="T120" i="72"/>
  <c r="DF151" i="76"/>
  <c r="R151" i="72"/>
  <c r="DI142" i="76"/>
  <c r="U142" i="72"/>
  <c r="S147" i="72"/>
  <c r="DG147" i="76"/>
  <c r="DF148" i="76"/>
  <c r="R148" i="72"/>
  <c r="DF116" i="76"/>
  <c r="R116" i="72"/>
  <c r="DH125" i="76"/>
  <c r="T125" i="72"/>
  <c r="T126" i="72"/>
  <c r="DI123" i="76"/>
  <c r="U123" i="72"/>
  <c r="DH158" i="76"/>
  <c r="T158" i="72"/>
  <c r="DF158" i="76"/>
  <c r="R158" i="72"/>
  <c r="DH151" i="76"/>
  <c r="T151" i="72"/>
  <c r="DH143" i="76"/>
  <c r="T143" i="72"/>
  <c r="DH161" i="76"/>
  <c r="T161" i="72"/>
  <c r="T164" i="72"/>
  <c r="DH160" i="76"/>
  <c r="T160" i="72"/>
  <c r="DF155" i="76"/>
  <c r="R155" i="72"/>
  <c r="DF145" i="76"/>
  <c r="R145" i="72"/>
  <c r="DI139" i="76"/>
  <c r="U139" i="72"/>
  <c r="DG164" i="76"/>
  <c r="S164" i="72"/>
  <c r="DI129" i="76"/>
  <c r="U129" i="72"/>
  <c r="DG144" i="76"/>
  <c r="S144" i="72"/>
  <c r="DG127" i="76"/>
  <c r="S127" i="72"/>
  <c r="DF123" i="76"/>
  <c r="R123" i="72"/>
  <c r="DF135" i="76"/>
  <c r="R135" i="72"/>
  <c r="S131" i="72"/>
  <c r="DI118" i="76"/>
  <c r="U118" i="72"/>
  <c r="S129" i="72"/>
  <c r="DG129" i="76"/>
  <c r="DH159" i="76"/>
  <c r="T159" i="72"/>
  <c r="DG163" i="76"/>
  <c r="S163" i="72"/>
  <c r="DF125" i="76"/>
  <c r="DI159" i="76"/>
  <c r="U159" i="72"/>
  <c r="DI144" i="76"/>
  <c r="U144" i="72"/>
  <c r="DF118" i="76"/>
  <c r="R118" i="72"/>
  <c r="DF134" i="76"/>
  <c r="R134" i="72"/>
  <c r="U157" i="72"/>
  <c r="DI157" i="76"/>
  <c r="DG152" i="76"/>
  <c r="S152" i="72"/>
  <c r="DG150" i="76"/>
  <c r="DF141" i="76"/>
  <c r="R141" i="72"/>
  <c r="DI122" i="76"/>
  <c r="U122" i="72"/>
  <c r="DF142" i="76"/>
  <c r="R142" i="72"/>
  <c r="DH123" i="76"/>
  <c r="T123" i="72"/>
  <c r="DF117" i="76"/>
  <c r="R117" i="72"/>
  <c r="DH121" i="76"/>
  <c r="T121" i="72"/>
  <c r="DG137" i="76"/>
  <c r="S137" i="72"/>
  <c r="U124" i="72"/>
  <c r="DI124" i="76"/>
  <c r="S134" i="72"/>
  <c r="DG134" i="76"/>
  <c r="DF161" i="76"/>
  <c r="R161" i="72"/>
  <c r="DF143" i="76"/>
  <c r="DH152" i="76"/>
  <c r="T152" i="72"/>
  <c r="DG157" i="76"/>
  <c r="S157" i="72"/>
  <c r="DH147" i="76"/>
  <c r="T147" i="72"/>
  <c r="DI135" i="76"/>
  <c r="U135" i="72"/>
  <c r="U155" i="72"/>
  <c r="DH146" i="76"/>
  <c r="T146" i="72"/>
  <c r="R136" i="72"/>
  <c r="DF136" i="76"/>
  <c r="DG153" i="76"/>
  <c r="S153" i="72"/>
  <c r="DG118" i="76"/>
  <c r="S118" i="72"/>
  <c r="DG121" i="76"/>
  <c r="S121" i="72"/>
  <c r="DI137" i="76"/>
  <c r="U137" i="72"/>
  <c r="T119" i="72"/>
  <c r="DH119" i="76"/>
  <c r="DG117" i="76"/>
  <c r="S117" i="72"/>
  <c r="U127" i="72"/>
  <c r="DI127" i="76"/>
  <c r="DG116" i="76"/>
  <c r="S116" i="72"/>
  <c r="DG165" i="76"/>
  <c r="S165" i="72"/>
  <c r="DF159" i="76"/>
  <c r="R159" i="72"/>
  <c r="DI150" i="76"/>
  <c r="U150" i="72"/>
  <c r="DH150" i="76"/>
  <c r="T150" i="72"/>
  <c r="DI158" i="76"/>
  <c r="U158" i="72"/>
  <c r="DG140" i="76"/>
  <c r="S140" i="72"/>
  <c r="U163" i="72"/>
  <c r="DI163" i="76"/>
  <c r="DG151" i="76"/>
  <c r="S151" i="72"/>
  <c r="DI145" i="76"/>
  <c r="U145" i="72"/>
  <c r="DI138" i="76"/>
  <c r="U138" i="72"/>
  <c r="DI120" i="76"/>
  <c r="DI143" i="76"/>
  <c r="U143" i="72"/>
  <c r="DF131" i="76"/>
  <c r="R131" i="72"/>
  <c r="R129" i="72"/>
  <c r="DF129" i="76"/>
  <c r="T130" i="72"/>
  <c r="DH130" i="76"/>
  <c r="DI130" i="76"/>
  <c r="U130" i="72"/>
  <c r="DH154" i="76"/>
  <c r="T154" i="72"/>
  <c r="DF149" i="76"/>
  <c r="R149" i="72"/>
  <c r="DG154" i="76"/>
  <c r="S154" i="72"/>
  <c r="U161" i="72"/>
  <c r="DI161" i="76"/>
  <c r="DG148" i="76"/>
  <c r="S148" i="72"/>
  <c r="DG155" i="76"/>
  <c r="S155" i="72"/>
  <c r="DI148" i="76"/>
  <c r="U148" i="72"/>
  <c r="T134" i="72"/>
  <c r="DH134" i="76"/>
  <c r="T116" i="72"/>
  <c r="DH116" i="76"/>
  <c r="DI146" i="76"/>
  <c r="U146" i="72"/>
  <c r="R132" i="72"/>
  <c r="DF132" i="76"/>
  <c r="R126" i="72"/>
  <c r="DF126" i="76"/>
  <c r="DF140" i="76"/>
  <c r="R140" i="72"/>
  <c r="S133" i="72"/>
  <c r="DG133" i="76"/>
  <c r="DI119" i="76"/>
  <c r="U119" i="72"/>
  <c r="T128" i="72"/>
  <c r="DG126" i="76"/>
  <c r="S126" i="72"/>
  <c r="DI133" i="76"/>
  <c r="DG122" i="76"/>
  <c r="S122" i="72"/>
  <c r="DI165" i="76"/>
  <c r="U165" i="72"/>
  <c r="U164" i="72"/>
  <c r="DI164" i="76"/>
  <c r="DH145" i="76"/>
  <c r="T145" i="72"/>
  <c r="DH131" i="76"/>
  <c r="T131" i="72"/>
  <c r="DG158" i="76"/>
  <c r="S158" i="72"/>
  <c r="DI151" i="76"/>
  <c r="U151" i="72"/>
  <c r="R130" i="72"/>
  <c r="DF130" i="76"/>
  <c r="DI149" i="76"/>
  <c r="U149" i="72"/>
  <c r="DI116" i="76"/>
  <c r="U116" i="72"/>
  <c r="DG139" i="76"/>
  <c r="DI136" i="76"/>
  <c r="U136" i="72"/>
  <c r="DG125" i="76"/>
  <c r="S125" i="72"/>
  <c r="U121" i="72"/>
  <c r="DI121" i="76"/>
  <c r="DF163" i="76"/>
  <c r="R163" i="72"/>
  <c r="U162" i="72"/>
  <c r="DI162" i="76"/>
  <c r="DH162" i="76"/>
  <c r="T162" i="72"/>
  <c r="DH148" i="76"/>
  <c r="T148" i="72"/>
  <c r="DF152" i="76"/>
  <c r="R152" i="72"/>
  <c r="DF146" i="76"/>
  <c r="R146" i="72"/>
  <c r="DG145" i="76"/>
  <c r="T140" i="72"/>
  <c r="DH140" i="76"/>
  <c r="DG120" i="76"/>
  <c r="S141" i="72"/>
  <c r="DG141" i="76"/>
  <c r="U115" i="72"/>
  <c r="DI115" i="76"/>
  <c r="DF107" i="76"/>
  <c r="R107" i="72"/>
  <c r="S95" i="72"/>
  <c r="DG95" i="76"/>
  <c r="BL97" i="76"/>
  <c r="BS97" i="76" s="1"/>
  <c r="AN97" i="76"/>
  <c r="DI110" i="76"/>
  <c r="R110" i="72"/>
  <c r="DF110" i="76"/>
  <c r="DG96" i="76"/>
  <c r="AN101" i="76"/>
  <c r="BL101" i="76"/>
  <c r="BS101" i="76" s="1"/>
  <c r="T98" i="72"/>
  <c r="DH98" i="76"/>
  <c r="S99" i="72"/>
  <c r="DG99" i="76"/>
  <c r="U109" i="72"/>
  <c r="DI109" i="76"/>
  <c r="R89" i="72"/>
  <c r="DF89" i="76"/>
  <c r="DG93" i="76"/>
  <c r="R103" i="72"/>
  <c r="DF103" i="76"/>
  <c r="S100" i="72"/>
  <c r="DH105" i="76"/>
  <c r="S115" i="72"/>
  <c r="DG115" i="76"/>
  <c r="U97" i="72"/>
  <c r="DI97" i="76"/>
  <c r="R101" i="72"/>
  <c r="DF101" i="76"/>
  <c r="T96" i="72"/>
  <c r="DH96" i="76"/>
  <c r="BL91" i="76"/>
  <c r="BS91" i="76" s="1"/>
  <c r="AN91" i="76"/>
  <c r="AN99" i="76"/>
  <c r="BL99" i="76"/>
  <c r="BS99" i="76" s="1"/>
  <c r="T91" i="72"/>
  <c r="DH91" i="76"/>
  <c r="BL111" i="76"/>
  <c r="BS111" i="76" s="1"/>
  <c r="AN111" i="76"/>
  <c r="T114" i="72"/>
  <c r="DH114" i="76"/>
  <c r="U101" i="72"/>
  <c r="DI101" i="76"/>
  <c r="S90" i="72"/>
  <c r="DG90" i="76"/>
  <c r="DI107" i="76"/>
  <c r="U107" i="72"/>
  <c r="T107" i="72"/>
  <c r="DH107" i="76"/>
  <c r="R93" i="72"/>
  <c r="DF93" i="76"/>
  <c r="S94" i="72"/>
  <c r="DG94" i="76"/>
  <c r="S103" i="72"/>
  <c r="DG103" i="76"/>
  <c r="S105" i="72"/>
  <c r="DG105" i="76"/>
  <c r="DF106" i="76"/>
  <c r="S91" i="72"/>
  <c r="DG91" i="76"/>
  <c r="T111" i="72"/>
  <c r="DH111" i="76"/>
  <c r="U113" i="72"/>
  <c r="DI113" i="76"/>
  <c r="DG106" i="76"/>
  <c r="S106" i="72"/>
  <c r="U105" i="72"/>
  <c r="DI105" i="76"/>
  <c r="BL98" i="76"/>
  <c r="BS98" i="76" s="1"/>
  <c r="AN98" i="76"/>
  <c r="DH106" i="76"/>
  <c r="T106" i="72"/>
  <c r="S92" i="72"/>
  <c r="T109" i="72"/>
  <c r="DH109" i="76"/>
  <c r="AN113" i="76"/>
  <c r="BL113" i="76"/>
  <c r="BT113" i="76" s="1"/>
  <c r="BL110" i="76"/>
  <c r="BS110" i="76" s="1"/>
  <c r="AN110" i="76"/>
  <c r="BL95" i="76"/>
  <c r="BS95" i="76" s="1"/>
  <c r="AN95" i="76"/>
  <c r="DH112" i="76"/>
  <c r="T112" i="72"/>
  <c r="S114" i="72"/>
  <c r="DG114" i="76"/>
  <c r="U93" i="72"/>
  <c r="DI93" i="76"/>
  <c r="U89" i="72"/>
  <c r="DI89" i="76"/>
  <c r="AN96" i="76"/>
  <c r="BL96" i="76"/>
  <c r="BS96" i="76" s="1"/>
  <c r="T108" i="72"/>
  <c r="DH108" i="76"/>
  <c r="AN93" i="76"/>
  <c r="BL93" i="76"/>
  <c r="BS93" i="76" s="1"/>
  <c r="T113" i="72"/>
  <c r="DH113" i="76"/>
  <c r="T87" i="72"/>
  <c r="DH87" i="76"/>
  <c r="BL114" i="76"/>
  <c r="BS114" i="76" s="1"/>
  <c r="AN114" i="76"/>
  <c r="AN115" i="76"/>
  <c r="BL115" i="76"/>
  <c r="BS115" i="76" s="1"/>
  <c r="S112" i="72"/>
  <c r="DG112" i="76"/>
  <c r="U92" i="72"/>
  <c r="DI92" i="76"/>
  <c r="BL90" i="76"/>
  <c r="BS90" i="76" s="1"/>
  <c r="AN90" i="76"/>
  <c r="AN94" i="76"/>
  <c r="BL94" i="76"/>
  <c r="BS94" i="76" s="1"/>
  <c r="BL102" i="76"/>
  <c r="BS102" i="76" s="1"/>
  <c r="AN102" i="76"/>
  <c r="T88" i="72"/>
  <c r="DH88" i="76"/>
  <c r="R97" i="72"/>
  <c r="DF97" i="76"/>
  <c r="T100" i="72"/>
  <c r="DH100" i="76"/>
  <c r="S88" i="72"/>
  <c r="DG88" i="76"/>
  <c r="U98" i="72"/>
  <c r="DI98" i="76"/>
  <c r="BL107" i="76"/>
  <c r="BS107" i="76" s="1"/>
  <c r="AN107" i="76"/>
  <c r="AN89" i="76"/>
  <c r="BL89" i="76"/>
  <c r="BS89" i="76" s="1"/>
  <c r="T103" i="72"/>
  <c r="DH103" i="76"/>
  <c r="U108" i="72"/>
  <c r="DI108" i="76"/>
  <c r="R98" i="72"/>
  <c r="DF98" i="76"/>
  <c r="T101" i="72"/>
  <c r="DH101" i="76"/>
  <c r="R105" i="72"/>
  <c r="DF105" i="76"/>
  <c r="DI104" i="76"/>
  <c r="R94" i="72"/>
  <c r="DF94" i="76"/>
  <c r="U87" i="72"/>
  <c r="DI87" i="76"/>
  <c r="U91" i="72"/>
  <c r="DI91" i="76"/>
  <c r="T90" i="72"/>
  <c r="DH90" i="76"/>
  <c r="U114" i="72"/>
  <c r="DI114" i="76"/>
  <c r="DI88" i="76"/>
  <c r="DF99" i="76"/>
  <c r="DI111" i="76"/>
  <c r="U111" i="72"/>
  <c r="BL104" i="76"/>
  <c r="BS104" i="76" s="1"/>
  <c r="AN104" i="76"/>
  <c r="R95" i="72"/>
  <c r="DF95" i="76"/>
  <c r="T95" i="72"/>
  <c r="DH95" i="76"/>
  <c r="U85" i="72"/>
  <c r="DI85" i="76"/>
  <c r="BL108" i="76"/>
  <c r="BS108" i="76" s="1"/>
  <c r="AN108" i="76"/>
  <c r="T97" i="72"/>
  <c r="DH97" i="76"/>
  <c r="DG97" i="76"/>
  <c r="S101" i="72"/>
  <c r="DG101" i="76"/>
  <c r="DG111" i="76"/>
  <c r="S111" i="72"/>
  <c r="S89" i="72"/>
  <c r="DG89" i="76"/>
  <c r="BL109" i="76"/>
  <c r="BS109" i="76" s="1"/>
  <c r="AN109" i="76"/>
  <c r="T94" i="72"/>
  <c r="DH94" i="76"/>
  <c r="DF102" i="76"/>
  <c r="S98" i="72"/>
  <c r="DG98" i="76"/>
  <c r="DI99" i="76"/>
  <c r="AN105" i="76"/>
  <c r="BL105" i="76"/>
  <c r="BS105" i="76" s="1"/>
  <c r="R100" i="72"/>
  <c r="DF100" i="76"/>
  <c r="S108" i="72"/>
  <c r="DG108" i="76"/>
  <c r="U102" i="72"/>
  <c r="DI102" i="76"/>
  <c r="R108" i="72"/>
  <c r="DF108" i="76"/>
  <c r="AN112" i="76"/>
  <c r="BL112" i="76"/>
  <c r="BS112" i="76" s="1"/>
  <c r="T89" i="72"/>
  <c r="DH89" i="76"/>
  <c r="T110" i="72"/>
  <c r="BL106" i="76"/>
  <c r="BS106" i="76" s="1"/>
  <c r="AN106" i="76"/>
  <c r="DI112" i="76"/>
  <c r="U112" i="72"/>
  <c r="BL92" i="76"/>
  <c r="BS92" i="76" s="1"/>
  <c r="AN92" i="76"/>
  <c r="S110" i="72"/>
  <c r="DG110" i="76"/>
  <c r="BL100" i="76"/>
  <c r="BS100" i="76" s="1"/>
  <c r="AN100" i="76"/>
  <c r="R113" i="72"/>
  <c r="DF113" i="76"/>
  <c r="R92" i="72"/>
  <c r="DF92" i="76"/>
  <c r="DH84" i="76"/>
  <c r="AN83" i="76"/>
  <c r="BL83" i="76"/>
  <c r="BS83" i="76" s="1"/>
  <c r="S86" i="72"/>
  <c r="DG86" i="76"/>
  <c r="BL88" i="76"/>
  <c r="BS88" i="76" s="1"/>
  <c r="AN88" i="76"/>
  <c r="DF83" i="76"/>
  <c r="BL84" i="76"/>
  <c r="BT84" i="76" s="1"/>
  <c r="AN84" i="76"/>
  <c r="U80" i="72"/>
  <c r="DI80" i="76"/>
  <c r="U84" i="72"/>
  <c r="DI84" i="76"/>
  <c r="AN85" i="76"/>
  <c r="BL85" i="76"/>
  <c r="BT85" i="76" s="1"/>
  <c r="T83" i="72"/>
  <c r="DH83" i="76"/>
  <c r="BL87" i="76"/>
  <c r="BT87" i="76" s="1"/>
  <c r="AN87" i="76"/>
  <c r="R87" i="72"/>
  <c r="DF87" i="76"/>
  <c r="BL86" i="76"/>
  <c r="BT86" i="76" s="1"/>
  <c r="BS86" i="76"/>
  <c r="AN86" i="76"/>
  <c r="S83" i="72"/>
  <c r="DG83" i="76"/>
  <c r="S82" i="72"/>
  <c r="DG82" i="76"/>
  <c r="T86" i="72"/>
  <c r="DH86" i="76"/>
  <c r="T82" i="72"/>
  <c r="DH82" i="76"/>
  <c r="R84" i="72"/>
  <c r="DF84" i="76"/>
  <c r="R86" i="72"/>
  <c r="R88" i="72"/>
  <c r="DF88" i="76"/>
  <c r="T81" i="72"/>
  <c r="DH81" i="76"/>
  <c r="S87" i="72"/>
  <c r="DG87" i="76"/>
  <c r="U81" i="72"/>
  <c r="DI81" i="76"/>
  <c r="U75" i="72"/>
  <c r="DI75" i="76"/>
  <c r="T79" i="72"/>
  <c r="DH79" i="76"/>
  <c r="S76" i="72"/>
  <c r="DG76" i="76"/>
  <c r="R78" i="72"/>
  <c r="DF78" i="76"/>
  <c r="R82" i="72"/>
  <c r="DF82" i="76"/>
  <c r="U77" i="72"/>
  <c r="DI77" i="76"/>
  <c r="U76" i="72"/>
  <c r="DI76" i="76"/>
  <c r="AN82" i="76"/>
  <c r="BL82" i="76"/>
  <c r="BS82" i="76" s="1"/>
  <c r="U74" i="72"/>
  <c r="DI74" i="76"/>
  <c r="T77" i="72"/>
  <c r="DH77" i="76"/>
  <c r="DF81" i="76"/>
  <c r="R80" i="72"/>
  <c r="BL80" i="76"/>
  <c r="BS80" i="76" s="1"/>
  <c r="AN80" i="76"/>
  <c r="S77" i="72"/>
  <c r="DG77" i="76"/>
  <c r="S81" i="72"/>
  <c r="DG81" i="76"/>
  <c r="R79" i="72"/>
  <c r="DF79" i="76"/>
  <c r="R77" i="72"/>
  <c r="DF77" i="76"/>
  <c r="T76" i="72"/>
  <c r="DH76" i="76"/>
  <c r="BL78" i="76"/>
  <c r="BS78" i="76" s="1"/>
  <c r="AN78" i="76"/>
  <c r="AN79" i="76"/>
  <c r="BL79" i="76"/>
  <c r="BT79" i="76" s="1"/>
  <c r="BL81" i="76"/>
  <c r="BT81" i="76" s="1"/>
  <c r="AN81" i="76"/>
  <c r="BL77" i="76"/>
  <c r="BT77" i="76" s="1"/>
  <c r="AN77" i="76"/>
  <c r="S80" i="72"/>
  <c r="DG80" i="76"/>
  <c r="AY80" i="76"/>
  <c r="BT80" i="76"/>
  <c r="AY77" i="76"/>
  <c r="BT78" i="76"/>
  <c r="AY78" i="76"/>
  <c r="AY81" i="76"/>
  <c r="AY82" i="76"/>
  <c r="AY79" i="76"/>
  <c r="BL71" i="76"/>
  <c r="BT71" i="76" s="1"/>
  <c r="AN71" i="76"/>
  <c r="S72" i="72"/>
  <c r="DG72" i="76"/>
  <c r="T72" i="72"/>
  <c r="DH72" i="76"/>
  <c r="U70" i="72"/>
  <c r="DI70" i="76"/>
  <c r="T71" i="72"/>
  <c r="DH71" i="76"/>
  <c r="BL76" i="76"/>
  <c r="BS76" i="76" s="1"/>
  <c r="AN76" i="76"/>
  <c r="T70" i="72"/>
  <c r="DH70" i="76"/>
  <c r="U69" i="72"/>
  <c r="R73" i="72"/>
  <c r="DF73" i="76"/>
  <c r="BL72" i="76"/>
  <c r="BT72" i="76" s="1"/>
  <c r="AN72" i="76"/>
  <c r="U73" i="72"/>
  <c r="DI73" i="76"/>
  <c r="S75" i="72"/>
  <c r="DG75" i="76"/>
  <c r="S70" i="72"/>
  <c r="DG70" i="76"/>
  <c r="BL73" i="76"/>
  <c r="BS73" i="76" s="1"/>
  <c r="AN73" i="76"/>
  <c r="S74" i="72"/>
  <c r="DG74" i="76"/>
  <c r="BL74" i="76"/>
  <c r="BT74" i="76" s="1"/>
  <c r="AN74" i="76"/>
  <c r="R74" i="72"/>
  <c r="DF74" i="76"/>
  <c r="U68" i="72"/>
  <c r="DI68" i="76"/>
  <c r="U72" i="72"/>
  <c r="DI72" i="76"/>
  <c r="BL75" i="76"/>
  <c r="BS75" i="76" s="1"/>
  <c r="AN75" i="76"/>
  <c r="U71" i="72"/>
  <c r="DI71" i="76"/>
  <c r="DF75" i="76"/>
  <c r="R76" i="72"/>
  <c r="DF76" i="76"/>
  <c r="BT154" i="76"/>
  <c r="AY154" i="76"/>
  <c r="AY159" i="76"/>
  <c r="BT159" i="76"/>
  <c r="BT163" i="76"/>
  <c r="AY163" i="76"/>
  <c r="AY129" i="76"/>
  <c r="BT129" i="76"/>
  <c r="BT121" i="76"/>
  <c r="AY121" i="76"/>
  <c r="AY138" i="76"/>
  <c r="BT138" i="76"/>
  <c r="BT145" i="76"/>
  <c r="AY145" i="76"/>
  <c r="AY136" i="76"/>
  <c r="AY118" i="76"/>
  <c r="AY125" i="76"/>
  <c r="BT125" i="76"/>
  <c r="BT123" i="76"/>
  <c r="AY123" i="76"/>
  <c r="AY161" i="76"/>
  <c r="BT161" i="76"/>
  <c r="BT157" i="76"/>
  <c r="AY157" i="76"/>
  <c r="AY139" i="76"/>
  <c r="BT137" i="76"/>
  <c r="AY137" i="76"/>
  <c r="AY132" i="76"/>
  <c r="BT132" i="76"/>
  <c r="BT147" i="76"/>
  <c r="AY147" i="76"/>
  <c r="AY120" i="76"/>
  <c r="BT162" i="76"/>
  <c r="AY162" i="76"/>
  <c r="AY143" i="76"/>
  <c r="BT143" i="76"/>
  <c r="AY124" i="76"/>
  <c r="AY117" i="76"/>
  <c r="BT117" i="76"/>
  <c r="AY151" i="76"/>
  <c r="AY140" i="76"/>
  <c r="BT140" i="76"/>
  <c r="BT134" i="76"/>
  <c r="AY134" i="76"/>
  <c r="AY130" i="76"/>
  <c r="BT130" i="76"/>
  <c r="AY126" i="76"/>
  <c r="AY149" i="76"/>
  <c r="BT149" i="76"/>
  <c r="BT146" i="76"/>
  <c r="AY146" i="76"/>
  <c r="AY158" i="76"/>
  <c r="BT158" i="76"/>
  <c r="BT150" i="76"/>
  <c r="AY150" i="76"/>
  <c r="AY148" i="76"/>
  <c r="BT135" i="76"/>
  <c r="AY135" i="76"/>
  <c r="AY127" i="76"/>
  <c r="BT119" i="76"/>
  <c r="AY119" i="76"/>
  <c r="AY164" i="76"/>
  <c r="BT160" i="76"/>
  <c r="AY160" i="76"/>
  <c r="AY153" i="76"/>
  <c r="BT153" i="76"/>
  <c r="BT142" i="76"/>
  <c r="AY142" i="76"/>
  <c r="AY116" i="76"/>
  <c r="BT152" i="76"/>
  <c r="AY152" i="76"/>
  <c r="AY156" i="76"/>
  <c r="AY122" i="76"/>
  <c r="AY144" i="76"/>
  <c r="BT144" i="76"/>
  <c r="BT131" i="76"/>
  <c r="AY131" i="76"/>
  <c r="AY165" i="76"/>
  <c r="BT155" i="76"/>
  <c r="AY155" i="76"/>
  <c r="BT94" i="76"/>
  <c r="AY94" i="76"/>
  <c r="AY113" i="76"/>
  <c r="AY92" i="76"/>
  <c r="BT92" i="76"/>
  <c r="AY95" i="76"/>
  <c r="BT114" i="76"/>
  <c r="AY114" i="76"/>
  <c r="BT104" i="76"/>
  <c r="AY104" i="76"/>
  <c r="AY96" i="76"/>
  <c r="BT96" i="76"/>
  <c r="AY101" i="76"/>
  <c r="BT101" i="76"/>
  <c r="AY109" i="76"/>
  <c r="BT109" i="76"/>
  <c r="AY93" i="76"/>
  <c r="BT93" i="76"/>
  <c r="BT90" i="76"/>
  <c r="AY90" i="76"/>
  <c r="BT111" i="76"/>
  <c r="AY111" i="76"/>
  <c r="AY103" i="76"/>
  <c r="BT103" i="76"/>
  <c r="AY106" i="76"/>
  <c r="AY112" i="76"/>
  <c r="BT112" i="76"/>
  <c r="BT115" i="76"/>
  <c r="AY115" i="76"/>
  <c r="AY98" i="76"/>
  <c r="AY97" i="76"/>
  <c r="BT97" i="76"/>
  <c r="BT105" i="76"/>
  <c r="AY105" i="76"/>
  <c r="AY91" i="76"/>
  <c r="BT91" i="76"/>
  <c r="AY99" i="76"/>
  <c r="BT99" i="76"/>
  <c r="AY89" i="76"/>
  <c r="BT89" i="76"/>
  <c r="AY102" i="76"/>
  <c r="BT102" i="76"/>
  <c r="BT107" i="76"/>
  <c r="AY107" i="76"/>
  <c r="AY100" i="76"/>
  <c r="BT100" i="76"/>
  <c r="BT108" i="76"/>
  <c r="AY108" i="76"/>
  <c r="AY110" i="76"/>
  <c r="BT110" i="76"/>
  <c r="AY133" i="76"/>
  <c r="BT141" i="76"/>
  <c r="AY141" i="76"/>
  <c r="BT128" i="76"/>
  <c r="AY128" i="76"/>
  <c r="X26" i="83"/>
  <c r="N62" i="85"/>
  <c r="L62" i="85"/>
  <c r="K62" i="85"/>
  <c r="M62" i="85"/>
  <c r="O62" i="85"/>
  <c r="G9" i="72"/>
  <c r="L8" i="72"/>
  <c r="M8" i="72"/>
  <c r="DE68" i="76"/>
  <c r="BQ68" i="76"/>
  <c r="V68" i="72" s="1"/>
  <c r="Q68" i="72"/>
  <c r="Y68" i="72" s="1"/>
  <c r="DE67" i="76"/>
  <c r="BQ67" i="76"/>
  <c r="V67" i="72" s="1"/>
  <c r="Q67" i="72"/>
  <c r="Y67" i="72" s="1"/>
  <c r="DE69" i="76"/>
  <c r="BQ69" i="76"/>
  <c r="V69" i="72" s="1"/>
  <c r="Q69" i="72"/>
  <c r="Y69" i="72" s="1"/>
  <c r="DE65" i="76"/>
  <c r="BQ65" i="76"/>
  <c r="V65" i="72" s="1"/>
  <c r="Q65" i="72"/>
  <c r="Y65" i="72" s="1"/>
  <c r="BF8" i="72"/>
  <c r="BE8" i="72"/>
  <c r="AQ9" i="72"/>
  <c r="AR9" i="72"/>
  <c r="FB7" i="69"/>
  <c r="DV8" i="69"/>
  <c r="DU8" i="69"/>
  <c r="FA7" i="69"/>
  <c r="FF7" i="69" s="1"/>
  <c r="FD7" i="69"/>
  <c r="DX8" i="69"/>
  <c r="DY8" i="69"/>
  <c r="FE7" i="69"/>
  <c r="DW8" i="69"/>
  <c r="FC7" i="69"/>
  <c r="O11" i="83"/>
  <c r="AE11" i="83"/>
  <c r="P11" i="83"/>
  <c r="AD11" i="83"/>
  <c r="BD11" i="83"/>
  <c r="CH11" i="83"/>
  <c r="N11" i="83"/>
  <c r="BC11" i="83"/>
  <c r="BE11" i="83"/>
  <c r="BG11" i="83"/>
  <c r="CI12" i="83"/>
  <c r="R11" i="83"/>
  <c r="AH11" i="83"/>
  <c r="BF11" i="83"/>
  <c r="BJ11" i="83"/>
  <c r="Q11" i="83"/>
  <c r="AG11" i="83"/>
  <c r="BI11" i="83"/>
  <c r="CG11" i="83"/>
  <c r="AF11" i="83"/>
  <c r="BB11" i="83"/>
  <c r="CF11" i="83"/>
  <c r="BH11" i="83"/>
  <c r="CE11" i="83"/>
  <c r="BA11" i="83"/>
  <c r="BT127" i="76" l="1"/>
  <c r="DG78" i="76"/>
  <c r="U117" i="72"/>
  <c r="T135" i="72"/>
  <c r="DG149" i="76"/>
  <c r="S123" i="72"/>
  <c r="S107" i="72"/>
  <c r="DF90" i="76"/>
  <c r="DF112" i="76"/>
  <c r="S162" i="72"/>
  <c r="R144" i="72"/>
  <c r="S135" i="72"/>
  <c r="Q70" i="72"/>
  <c r="Y70" i="72" s="1"/>
  <c r="BT95" i="76"/>
  <c r="BT122" i="76"/>
  <c r="DH74" i="76"/>
  <c r="DI83" i="76"/>
  <c r="S124" i="72"/>
  <c r="R157" i="72"/>
  <c r="BT70" i="76"/>
  <c r="R68" i="72"/>
  <c r="BQ70" i="76"/>
  <c r="V70" i="72" s="1"/>
  <c r="BT165" i="76"/>
  <c r="DG71" i="76"/>
  <c r="DH73" i="76"/>
  <c r="DH133" i="76"/>
  <c r="U126" i="72"/>
  <c r="DG146" i="76"/>
  <c r="T129" i="72"/>
  <c r="DE70" i="76"/>
  <c r="DI100" i="76"/>
  <c r="DI86" i="76"/>
  <c r="DF115" i="76"/>
  <c r="R128" i="72"/>
  <c r="T153" i="72"/>
  <c r="DH144" i="76"/>
  <c r="DH75" i="76"/>
  <c r="DG85" i="76"/>
  <c r="DF111" i="76"/>
  <c r="DH93" i="76"/>
  <c r="T138" i="72"/>
  <c r="DI132" i="76"/>
  <c r="DG143" i="76"/>
  <c r="DI63" i="76"/>
  <c r="DG69" i="76"/>
  <c r="L9" i="72"/>
  <c r="M9" i="72"/>
  <c r="BT106" i="76"/>
  <c r="BT120" i="76"/>
  <c r="BT139" i="76"/>
  <c r="DG73" i="76"/>
  <c r="S102" i="72"/>
  <c r="DH127" i="76"/>
  <c r="DG119" i="76"/>
  <c r="T142" i="72"/>
  <c r="DH149" i="76"/>
  <c r="DH163" i="76"/>
  <c r="DH165" i="76"/>
  <c r="BT98" i="76"/>
  <c r="BS74" i="76"/>
  <c r="DG79" i="76"/>
  <c r="DH102" i="76"/>
  <c r="S130" i="72"/>
  <c r="S132" i="72"/>
  <c r="R165" i="72"/>
  <c r="R119" i="72"/>
  <c r="S159" i="72"/>
  <c r="R122" i="72"/>
  <c r="DH78" i="76"/>
  <c r="DI78" i="76"/>
  <c r="DI82" i="76"/>
  <c r="DG113" i="76"/>
  <c r="T115" i="72"/>
  <c r="DG109" i="76"/>
  <c r="DF96" i="76"/>
  <c r="U131" i="72"/>
  <c r="U67" i="72"/>
  <c r="DI66" i="76"/>
  <c r="BT124" i="76"/>
  <c r="BT136" i="76"/>
  <c r="DF72" i="76"/>
  <c r="DI96" i="76"/>
  <c r="R160" i="72"/>
  <c r="S136" i="72"/>
  <c r="U153" i="72"/>
  <c r="T156" i="72"/>
  <c r="DF137" i="76"/>
  <c r="R164" i="72"/>
  <c r="BS116" i="76"/>
  <c r="DF104" i="76"/>
  <c r="DF91" i="76"/>
  <c r="DI95" i="76"/>
  <c r="BT164" i="76"/>
  <c r="DE66" i="76"/>
  <c r="BT118" i="76"/>
  <c r="BS81" i="76"/>
  <c r="DH80" i="76"/>
  <c r="DF85" i="76"/>
  <c r="DH85" i="76"/>
  <c r="BS85" i="76"/>
  <c r="DF109" i="76"/>
  <c r="DI90" i="76"/>
  <c r="DH99" i="76"/>
  <c r="BT66" i="76"/>
  <c r="DH65" i="76"/>
  <c r="S51" i="76"/>
  <c r="BT148" i="76"/>
  <c r="BS113" i="76"/>
  <c r="BS126" i="76"/>
  <c r="BS151" i="76"/>
  <c r="U52" i="76"/>
  <c r="DI103" i="76"/>
  <c r="DG104" i="76"/>
  <c r="Q50" i="76"/>
  <c r="O52" i="76"/>
  <c r="BT133" i="76"/>
  <c r="DF71" i="76"/>
  <c r="BS72" i="76"/>
  <c r="DI79" i="76"/>
  <c r="DG84" i="76"/>
  <c r="DI106" i="76"/>
  <c r="U140" i="72"/>
  <c r="R133" i="72"/>
  <c r="K61" i="85"/>
  <c r="O61" i="85"/>
  <c r="N61" i="85"/>
  <c r="M61" i="85"/>
  <c r="L61" i="85"/>
  <c r="E28" i="82"/>
  <c r="X25" i="83"/>
  <c r="X51" i="83" s="1"/>
  <c r="O51" i="76"/>
  <c r="S52" i="76"/>
  <c r="AY28" i="82"/>
  <c r="U50" i="76"/>
  <c r="T52" i="76"/>
  <c r="Q51" i="76"/>
  <c r="S50" i="76"/>
  <c r="P51" i="76"/>
  <c r="T50" i="76"/>
  <c r="Q52" i="76"/>
  <c r="T51" i="76"/>
  <c r="AY26" i="82"/>
  <c r="R51" i="76"/>
  <c r="O50" i="76"/>
  <c r="BT156" i="76"/>
  <c r="BS77" i="76"/>
  <c r="BS79" i="76"/>
  <c r="DI94" i="76"/>
  <c r="DH92" i="76"/>
  <c r="DI64" i="76"/>
  <c r="R52" i="76"/>
  <c r="AY27" i="82"/>
  <c r="Q66" i="72"/>
  <c r="Y66" i="72" s="1"/>
  <c r="DH104" i="76"/>
  <c r="DF114" i="76"/>
  <c r="DG156" i="76"/>
  <c r="DF156" i="76"/>
  <c r="DH117" i="76"/>
  <c r="DF150" i="76"/>
  <c r="R124" i="72"/>
  <c r="DH132" i="76"/>
  <c r="DF153" i="76"/>
  <c r="DH118" i="76"/>
  <c r="DI134" i="76"/>
  <c r="DH122" i="76"/>
  <c r="S160" i="72"/>
  <c r="U141" i="72"/>
  <c r="U160" i="72"/>
  <c r="R154" i="72"/>
  <c r="DH139" i="76"/>
  <c r="R121" i="72"/>
  <c r="U156" i="72"/>
  <c r="U128" i="72"/>
  <c r="S138" i="72"/>
  <c r="T155" i="72"/>
  <c r="R162" i="72"/>
  <c r="DF127" i="76"/>
  <c r="R147" i="72"/>
  <c r="N52" i="76"/>
  <c r="BQ66" i="76"/>
  <c r="V66" i="72" s="1"/>
  <c r="BT82" i="76"/>
  <c r="X49" i="83"/>
  <c r="Y51" i="83"/>
  <c r="Y50" i="83"/>
  <c r="Y49" i="83"/>
  <c r="N50" i="76"/>
  <c r="U51" i="76"/>
  <c r="R50" i="76"/>
  <c r="AT9" i="72"/>
  <c r="E10" i="72"/>
  <c r="AN10" i="72"/>
  <c r="AU10" i="72" s="1"/>
  <c r="AY11" i="83"/>
  <c r="H10" i="72"/>
  <c r="BM11" i="83"/>
  <c r="AP10" i="72"/>
  <c r="BL11" i="83"/>
  <c r="D10" i="72"/>
  <c r="M10" i="72" s="1"/>
  <c r="BB10" i="72"/>
  <c r="AO10" i="72"/>
  <c r="BT75" i="76"/>
  <c r="BS84" i="76"/>
  <c r="BT83" i="76"/>
  <c r="BF9" i="72"/>
  <c r="BS71" i="76"/>
  <c r="BT76" i="76"/>
  <c r="BT88" i="76"/>
  <c r="BT73" i="76"/>
  <c r="BS87" i="76"/>
  <c r="X52" i="83"/>
  <c r="Y52" i="83"/>
  <c r="AZ10" i="72"/>
  <c r="BC10" i="72"/>
  <c r="AY10" i="72"/>
  <c r="BE10" i="72" s="1"/>
  <c r="F10" i="72"/>
  <c r="G10" i="72"/>
  <c r="BA10" i="72"/>
  <c r="DE75" i="76"/>
  <c r="Q75" i="72"/>
  <c r="Y75" i="72" s="1"/>
  <c r="BQ75" i="76"/>
  <c r="V75" i="72" s="1"/>
  <c r="DE74" i="76"/>
  <c r="Q74" i="72"/>
  <c r="Y74" i="72" s="1"/>
  <c r="BQ74" i="76"/>
  <c r="V74" i="72" s="1"/>
  <c r="DE73" i="76"/>
  <c r="BQ73" i="76"/>
  <c r="V73" i="72" s="1"/>
  <c r="Q73" i="72"/>
  <c r="Y73" i="72" s="1"/>
  <c r="DE72" i="76"/>
  <c r="BQ72" i="76"/>
  <c r="V72" i="72" s="1"/>
  <c r="Q72" i="72"/>
  <c r="Y72" i="72" s="1"/>
  <c r="DE76" i="76"/>
  <c r="BQ76" i="76"/>
  <c r="V76" i="72" s="1"/>
  <c r="Q76" i="72"/>
  <c r="Y76" i="72" s="1"/>
  <c r="DE71" i="76"/>
  <c r="Q71" i="72"/>
  <c r="Y71" i="72" s="1"/>
  <c r="BQ71" i="76"/>
  <c r="V71" i="72" s="1"/>
  <c r="DE77" i="76"/>
  <c r="BQ77" i="76"/>
  <c r="V77" i="72" s="1"/>
  <c r="Q77" i="72"/>
  <c r="Y77" i="72" s="1"/>
  <c r="DE81" i="76"/>
  <c r="BQ81" i="76"/>
  <c r="V81" i="72" s="1"/>
  <c r="Q81" i="72"/>
  <c r="Y81" i="72" s="1"/>
  <c r="DE79" i="76"/>
  <c r="Q79" i="72"/>
  <c r="Y79" i="72" s="1"/>
  <c r="BQ79" i="76"/>
  <c r="V79" i="72" s="1"/>
  <c r="DE78" i="76"/>
  <c r="BQ78" i="76"/>
  <c r="V78" i="72" s="1"/>
  <c r="Q78" i="72"/>
  <c r="Y78" i="72" s="1"/>
  <c r="DE80" i="76"/>
  <c r="BQ80" i="76"/>
  <c r="V80" i="72" s="1"/>
  <c r="Q80" i="72"/>
  <c r="Y80" i="72" s="1"/>
  <c r="DE82" i="76"/>
  <c r="BQ82" i="76"/>
  <c r="V82" i="72" s="1"/>
  <c r="Q82" i="72"/>
  <c r="Y82" i="72" s="1"/>
  <c r="DE86" i="76"/>
  <c r="Q86" i="72"/>
  <c r="Y86" i="72" s="1"/>
  <c r="BQ86" i="76"/>
  <c r="V86" i="72" s="1"/>
  <c r="DE87" i="76"/>
  <c r="BQ87" i="76"/>
  <c r="V87" i="72" s="1"/>
  <c r="Q87" i="72"/>
  <c r="Y87" i="72" s="1"/>
  <c r="DE85" i="76"/>
  <c r="BQ85" i="76"/>
  <c r="V85" i="72" s="1"/>
  <c r="Q85" i="72"/>
  <c r="Y85" i="72" s="1"/>
  <c r="DE84" i="76"/>
  <c r="Q84" i="72"/>
  <c r="Y84" i="72" s="1"/>
  <c r="BQ84" i="76"/>
  <c r="V84" i="72" s="1"/>
  <c r="DE88" i="76"/>
  <c r="Q88" i="72"/>
  <c r="Y88" i="72" s="1"/>
  <c r="BQ88" i="76"/>
  <c r="V88" i="72" s="1"/>
  <c r="DE83" i="76"/>
  <c r="Q83" i="72"/>
  <c r="Y83" i="72" s="1"/>
  <c r="BQ83" i="76"/>
  <c r="V83" i="72" s="1"/>
  <c r="DE100" i="76"/>
  <c r="Q100" i="72"/>
  <c r="Y100" i="72" s="1"/>
  <c r="BQ100" i="76"/>
  <c r="V100" i="72" s="1"/>
  <c r="DE92" i="76"/>
  <c r="Q92" i="72"/>
  <c r="Y92" i="72" s="1"/>
  <c r="BQ92" i="76"/>
  <c r="V92" i="72" s="1"/>
  <c r="DE106" i="76"/>
  <c r="BQ106" i="76"/>
  <c r="V106" i="72" s="1"/>
  <c r="Q106" i="72"/>
  <c r="Y106" i="72" s="1"/>
  <c r="DE112" i="76"/>
  <c r="Q112" i="72"/>
  <c r="Y112" i="72" s="1"/>
  <c r="BQ112" i="76"/>
  <c r="V112" i="72" s="1"/>
  <c r="DE105" i="76"/>
  <c r="BQ105" i="76"/>
  <c r="V105" i="72" s="1"/>
  <c r="Q105" i="72"/>
  <c r="Y105" i="72" s="1"/>
  <c r="DE109" i="76"/>
  <c r="BQ109" i="76"/>
  <c r="V109" i="72" s="1"/>
  <c r="Q109" i="72"/>
  <c r="Y109" i="72" s="1"/>
  <c r="DE108" i="76"/>
  <c r="BQ108" i="76"/>
  <c r="V108" i="72" s="1"/>
  <c r="Q108" i="72"/>
  <c r="Y108" i="72" s="1"/>
  <c r="DE104" i="76"/>
  <c r="BQ104" i="76"/>
  <c r="V104" i="72" s="1"/>
  <c r="Q104" i="72"/>
  <c r="Y104" i="72" s="1"/>
  <c r="DE89" i="76"/>
  <c r="BQ89" i="76"/>
  <c r="V89" i="72" s="1"/>
  <c r="Q89" i="72"/>
  <c r="Y89" i="72" s="1"/>
  <c r="DE107" i="76"/>
  <c r="BQ107" i="76"/>
  <c r="V107" i="72" s="1"/>
  <c r="Q107" i="72"/>
  <c r="Y107" i="72" s="1"/>
  <c r="DE102" i="76"/>
  <c r="BQ102" i="76"/>
  <c r="V102" i="72" s="1"/>
  <c r="Q102" i="72"/>
  <c r="Y102" i="72" s="1"/>
  <c r="DE94" i="76"/>
  <c r="BQ94" i="76"/>
  <c r="V94" i="72" s="1"/>
  <c r="Q94" i="72"/>
  <c r="Y94" i="72" s="1"/>
  <c r="DE90" i="76"/>
  <c r="BQ90" i="76"/>
  <c r="V90" i="72" s="1"/>
  <c r="Q90" i="72"/>
  <c r="Y90" i="72" s="1"/>
  <c r="DE115" i="76"/>
  <c r="BQ115" i="76"/>
  <c r="V115" i="72" s="1"/>
  <c r="Q115" i="72"/>
  <c r="Y115" i="72" s="1"/>
  <c r="DE114" i="76"/>
  <c r="BQ114" i="76"/>
  <c r="V114" i="72" s="1"/>
  <c r="Q114" i="72"/>
  <c r="Y114" i="72" s="1"/>
  <c r="DE93" i="76"/>
  <c r="BQ93" i="76"/>
  <c r="V93" i="72" s="1"/>
  <c r="Q93" i="72"/>
  <c r="Y93" i="72" s="1"/>
  <c r="DE96" i="76"/>
  <c r="Q96" i="72"/>
  <c r="Y96" i="72" s="1"/>
  <c r="BQ96" i="76"/>
  <c r="V96" i="72" s="1"/>
  <c r="DE95" i="76"/>
  <c r="Q95" i="72"/>
  <c r="Y95" i="72" s="1"/>
  <c r="BQ95" i="76"/>
  <c r="V95" i="72" s="1"/>
  <c r="DE110" i="76"/>
  <c r="Q110" i="72"/>
  <c r="Y110" i="72" s="1"/>
  <c r="BQ110" i="76"/>
  <c r="V110" i="72" s="1"/>
  <c r="BQ113" i="76"/>
  <c r="V113" i="72" s="1"/>
  <c r="Q113" i="72"/>
  <c r="Y113" i="72" s="1"/>
  <c r="DE113" i="76"/>
  <c r="DE98" i="76"/>
  <c r="BQ98" i="76"/>
  <c r="V98" i="72" s="1"/>
  <c r="Q98" i="72"/>
  <c r="Y98" i="72" s="1"/>
  <c r="DE111" i="76"/>
  <c r="BQ111" i="76"/>
  <c r="V111" i="72" s="1"/>
  <c r="Q111" i="72"/>
  <c r="Y111" i="72" s="1"/>
  <c r="DE99" i="76"/>
  <c r="Q99" i="72"/>
  <c r="Y99" i="72" s="1"/>
  <c r="BQ99" i="76"/>
  <c r="V99" i="72" s="1"/>
  <c r="DE91" i="76"/>
  <c r="BQ91" i="76"/>
  <c r="V91" i="72" s="1"/>
  <c r="Q91" i="72"/>
  <c r="Y91" i="72" s="1"/>
  <c r="DE101" i="76"/>
  <c r="BQ101" i="76"/>
  <c r="V101" i="72" s="1"/>
  <c r="Q101" i="72"/>
  <c r="Y101" i="72" s="1"/>
  <c r="DE97" i="76"/>
  <c r="BQ97" i="76"/>
  <c r="V97" i="72" s="1"/>
  <c r="Q97" i="72"/>
  <c r="Y97" i="72" s="1"/>
  <c r="BQ120" i="76"/>
  <c r="V120" i="72" s="1"/>
  <c r="Q120" i="72"/>
  <c r="Y120" i="72" s="1"/>
  <c r="DE120" i="76"/>
  <c r="DE117" i="76"/>
  <c r="Q117" i="72"/>
  <c r="Y117" i="72" s="1"/>
  <c r="BQ117" i="76"/>
  <c r="V117" i="72" s="1"/>
  <c r="Q122" i="72"/>
  <c r="Y122" i="72" s="1"/>
  <c r="BQ122" i="76"/>
  <c r="V122" i="72" s="1"/>
  <c r="DE122" i="76"/>
  <c r="BQ124" i="76"/>
  <c r="V124" i="72" s="1"/>
  <c r="Q124" i="72"/>
  <c r="Y124" i="72" s="1"/>
  <c r="DE124" i="76"/>
  <c r="BQ154" i="76"/>
  <c r="V154" i="72" s="1"/>
  <c r="DE154" i="76"/>
  <c r="Q154" i="72"/>
  <c r="Y154" i="72" s="1"/>
  <c r="DE134" i="76"/>
  <c r="Q134" i="72"/>
  <c r="Y134" i="72" s="1"/>
  <c r="BQ134" i="76"/>
  <c r="V134" i="72" s="1"/>
  <c r="DE143" i="76"/>
  <c r="Q143" i="72"/>
  <c r="Y143" i="72" s="1"/>
  <c r="BQ143" i="76"/>
  <c r="V143" i="72" s="1"/>
  <c r="BQ161" i="76"/>
  <c r="V161" i="72" s="1"/>
  <c r="Q161" i="72"/>
  <c r="Y161" i="72" s="1"/>
  <c r="DE161" i="76"/>
  <c r="BQ126" i="76"/>
  <c r="V126" i="72" s="1"/>
  <c r="Q126" i="72"/>
  <c r="Y126" i="72" s="1"/>
  <c r="DE126" i="76"/>
  <c r="BQ138" i="76"/>
  <c r="V138" i="72" s="1"/>
  <c r="Q138" i="72"/>
  <c r="Y138" i="72" s="1"/>
  <c r="DE138" i="76"/>
  <c r="BQ127" i="76"/>
  <c r="V127" i="72" s="1"/>
  <c r="Q127" i="72"/>
  <c r="Y127" i="72" s="1"/>
  <c r="DE127" i="76"/>
  <c r="BQ151" i="76"/>
  <c r="V151" i="72" s="1"/>
  <c r="DE151" i="76"/>
  <c r="Q151" i="72"/>
  <c r="Y151" i="72" s="1"/>
  <c r="Q153" i="72"/>
  <c r="Y153" i="72" s="1"/>
  <c r="DE153" i="76"/>
  <c r="BQ153" i="76"/>
  <c r="V153" i="72" s="1"/>
  <c r="DE146" i="76"/>
  <c r="Q146" i="72"/>
  <c r="Y146" i="72" s="1"/>
  <c r="BQ146" i="76"/>
  <c r="V146" i="72" s="1"/>
  <c r="BQ116" i="76"/>
  <c r="V116" i="72" s="1"/>
  <c r="Q116" i="72"/>
  <c r="Y116" i="72" s="1"/>
  <c r="DE116" i="76"/>
  <c r="DE125" i="76"/>
  <c r="Q125" i="72"/>
  <c r="Y125" i="72" s="1"/>
  <c r="BQ125" i="76"/>
  <c r="V125" i="72" s="1"/>
  <c r="BQ149" i="76"/>
  <c r="V149" i="72" s="1"/>
  <c r="DE149" i="76"/>
  <c r="Q149" i="72"/>
  <c r="Y149" i="72" s="1"/>
  <c r="BQ135" i="76"/>
  <c r="V135" i="72" s="1"/>
  <c r="DE135" i="76"/>
  <c r="Q135" i="72"/>
  <c r="Y135" i="72" s="1"/>
  <c r="BQ148" i="76"/>
  <c r="V148" i="72" s="1"/>
  <c r="Q148" i="72"/>
  <c r="Y148" i="72" s="1"/>
  <c r="DE148" i="76"/>
  <c r="DE150" i="76"/>
  <c r="Q150" i="72"/>
  <c r="Y150" i="72" s="1"/>
  <c r="BQ150" i="76"/>
  <c r="V150" i="72" s="1"/>
  <c r="DE155" i="76"/>
  <c r="BQ155" i="76"/>
  <c r="V155" i="72" s="1"/>
  <c r="Q155" i="72"/>
  <c r="Y155" i="72" s="1"/>
  <c r="BQ119" i="76"/>
  <c r="V119" i="72" s="1"/>
  <c r="DE119" i="76"/>
  <c r="Q119" i="72"/>
  <c r="Y119" i="72" s="1"/>
  <c r="DE132" i="76"/>
  <c r="BQ132" i="76"/>
  <c r="V132" i="72" s="1"/>
  <c r="Q132" i="72"/>
  <c r="Y132" i="72" s="1"/>
  <c r="Q145" i="72"/>
  <c r="Y145" i="72" s="1"/>
  <c r="BQ145" i="76"/>
  <c r="V145" i="72" s="1"/>
  <c r="DE145" i="76"/>
  <c r="DE142" i="76"/>
  <c r="Q142" i="72"/>
  <c r="Y142" i="72" s="1"/>
  <c r="BQ142" i="76"/>
  <c r="V142" i="72" s="1"/>
  <c r="Q147" i="72"/>
  <c r="Y147" i="72" s="1"/>
  <c r="BQ147" i="76"/>
  <c r="V147" i="72" s="1"/>
  <c r="DE147" i="76"/>
  <c r="DE141" i="76"/>
  <c r="Q141" i="72"/>
  <c r="Y141" i="72" s="1"/>
  <c r="BQ141" i="76"/>
  <c r="V141" i="72" s="1"/>
  <c r="BQ128" i="76"/>
  <c r="V128" i="72" s="1"/>
  <c r="Q128" i="72"/>
  <c r="Y128" i="72" s="1"/>
  <c r="DE128" i="76"/>
  <c r="BQ160" i="76"/>
  <c r="V160" i="72" s="1"/>
  <c r="DE160" i="76"/>
  <c r="Q160" i="72"/>
  <c r="Y160" i="72" s="1"/>
  <c r="DE158" i="76"/>
  <c r="Q158" i="72"/>
  <c r="Y158" i="72" s="1"/>
  <c r="BQ158" i="76"/>
  <c r="V158" i="72" s="1"/>
  <c r="BQ163" i="76"/>
  <c r="V163" i="72" s="1"/>
  <c r="Q163" i="72"/>
  <c r="Y163" i="72" s="1"/>
  <c r="DE163" i="76"/>
  <c r="DE129" i="76"/>
  <c r="Q129" i="72"/>
  <c r="Y129" i="72" s="1"/>
  <c r="BQ129" i="76"/>
  <c r="V129" i="72" s="1"/>
  <c r="DE118" i="76"/>
  <c r="BQ118" i="76"/>
  <c r="V118" i="72" s="1"/>
  <c r="Q118" i="72"/>
  <c r="Y118" i="72" s="1"/>
  <c r="BQ139" i="76"/>
  <c r="V139" i="72" s="1"/>
  <c r="Q139" i="72"/>
  <c r="Y139" i="72" s="1"/>
  <c r="DE139" i="76"/>
  <c r="DE144" i="76"/>
  <c r="BQ144" i="76"/>
  <c r="V144" i="72" s="1"/>
  <c r="Q144" i="72"/>
  <c r="Y144" i="72" s="1"/>
  <c r="BQ162" i="76"/>
  <c r="V162" i="72" s="1"/>
  <c r="DE162" i="76"/>
  <c r="Q162" i="72"/>
  <c r="Y162" i="72" s="1"/>
  <c r="DE157" i="76"/>
  <c r="Q157" i="72"/>
  <c r="Y157" i="72" s="1"/>
  <c r="BQ157" i="76"/>
  <c r="V157" i="72" s="1"/>
  <c r="BQ121" i="76"/>
  <c r="V121" i="72" s="1"/>
  <c r="DE121" i="76"/>
  <c r="Q121" i="72"/>
  <c r="Y121" i="72" s="1"/>
  <c r="DE165" i="76"/>
  <c r="Q165" i="72"/>
  <c r="Y165" i="72" s="1"/>
  <c r="BQ165" i="76"/>
  <c r="V165" i="72" s="1"/>
  <c r="DE123" i="76"/>
  <c r="Q123" i="72"/>
  <c r="Y123" i="72" s="1"/>
  <c r="BQ123" i="76"/>
  <c r="V123" i="72" s="1"/>
  <c r="Q131" i="72"/>
  <c r="Y131" i="72" s="1"/>
  <c r="DE131" i="76"/>
  <c r="BQ131" i="76"/>
  <c r="V131" i="72" s="1"/>
  <c r="BQ136" i="76"/>
  <c r="V136" i="72" s="1"/>
  <c r="DE136" i="76"/>
  <c r="Q136" i="72"/>
  <c r="Y136" i="72" s="1"/>
  <c r="BQ156" i="76"/>
  <c r="V156" i="72" s="1"/>
  <c r="Q156" i="72"/>
  <c r="Y156" i="72" s="1"/>
  <c r="DE156" i="76"/>
  <c r="DE130" i="76"/>
  <c r="Q130" i="72"/>
  <c r="Y130" i="72" s="1"/>
  <c r="BQ130" i="76"/>
  <c r="V130" i="72" s="1"/>
  <c r="BQ152" i="76"/>
  <c r="V152" i="72" s="1"/>
  <c r="DE152" i="76"/>
  <c r="Q152" i="72"/>
  <c r="Y152" i="72" s="1"/>
  <c r="BQ164" i="76"/>
  <c r="V164" i="72" s="1"/>
  <c r="DE164" i="76"/>
  <c r="Q164" i="72"/>
  <c r="Y164" i="72" s="1"/>
  <c r="DE137" i="76"/>
  <c r="Q137" i="72"/>
  <c r="Y137" i="72" s="1"/>
  <c r="BQ137" i="76"/>
  <c r="V137" i="72" s="1"/>
  <c r="BQ159" i="76"/>
  <c r="V159" i="72" s="1"/>
  <c r="Q159" i="72"/>
  <c r="Y159" i="72" s="1"/>
  <c r="DE159" i="76"/>
  <c r="DE140" i="76"/>
  <c r="Q140" i="72"/>
  <c r="Y140" i="72" s="1"/>
  <c r="BQ140" i="76"/>
  <c r="V140" i="72" s="1"/>
  <c r="BQ133" i="76"/>
  <c r="V133" i="72" s="1"/>
  <c r="Q133" i="72"/>
  <c r="Y133" i="72" s="1"/>
  <c r="DE133" i="76"/>
  <c r="DE103" i="76"/>
  <c r="Q103" i="72"/>
  <c r="Y103" i="72" s="1"/>
  <c r="BQ103" i="76"/>
  <c r="V103" i="72" s="1"/>
  <c r="AR10" i="72"/>
  <c r="AQ10" i="72"/>
  <c r="FC8" i="69"/>
  <c r="DW9" i="69"/>
  <c r="FB8" i="69"/>
  <c r="DV9" i="69"/>
  <c r="DY9" i="69"/>
  <c r="FE8" i="69"/>
  <c r="DU9" i="69"/>
  <c r="FA8" i="69"/>
  <c r="FF8" i="69" s="1"/>
  <c r="FD8" i="69"/>
  <c r="DX9" i="69"/>
  <c r="BL48" i="73"/>
  <c r="BF12" i="83"/>
  <c r="AG12" i="83"/>
  <c r="AH12" i="83"/>
  <c r="CE12" i="83"/>
  <c r="BG12" i="83"/>
  <c r="BC12" i="83"/>
  <c r="BJ12" i="83"/>
  <c r="BA12" i="83"/>
  <c r="CF12" i="83"/>
  <c r="CG12" i="83"/>
  <c r="BD12" i="83"/>
  <c r="AF12" i="83"/>
  <c r="N12" i="83"/>
  <c r="AE12" i="83"/>
  <c r="R12" i="83"/>
  <c r="BH12" i="83"/>
  <c r="BI12" i="83"/>
  <c r="AD12" i="83"/>
  <c r="O12" i="83"/>
  <c r="CH12" i="83"/>
  <c r="Q12" i="83"/>
  <c r="BB12" i="83"/>
  <c r="CI13" i="83"/>
  <c r="BE12" i="83"/>
  <c r="P12" i="83"/>
  <c r="K63" i="85" l="1"/>
  <c r="X27" i="83"/>
  <c r="L63" i="85"/>
  <c r="M63" i="85"/>
  <c r="N63" i="85"/>
  <c r="O63" i="85"/>
  <c r="P52" i="76"/>
  <c r="L10" i="72"/>
  <c r="K10" i="72"/>
  <c r="BB11" i="72"/>
  <c r="BL12" i="83"/>
  <c r="AY12" i="83"/>
  <c r="AN11" i="72"/>
  <c r="AT11" i="72" s="1"/>
  <c r="F11" i="72"/>
  <c r="AZ11" i="72"/>
  <c r="AO11" i="72"/>
  <c r="AP11" i="72"/>
  <c r="BM12" i="83"/>
  <c r="E11" i="72"/>
  <c r="AY11" i="72"/>
  <c r="BE11" i="72" s="1"/>
  <c r="H11" i="72"/>
  <c r="BC11" i="72"/>
  <c r="D11" i="72"/>
  <c r="BF10" i="72"/>
  <c r="AT10" i="72"/>
  <c r="BA11" i="72"/>
  <c r="G11" i="72"/>
  <c r="AQ11" i="72"/>
  <c r="AR11" i="72"/>
  <c r="FC9" i="69"/>
  <c r="DW10" i="69"/>
  <c r="FA9" i="69"/>
  <c r="FF9" i="69" s="1"/>
  <c r="DU10" i="69"/>
  <c r="FE9" i="69"/>
  <c r="DY10" i="69"/>
  <c r="DX10" i="69"/>
  <c r="FD9" i="69"/>
  <c r="FB9" i="69"/>
  <c r="DV10" i="69"/>
  <c r="BD13" i="83"/>
  <c r="CI14" i="83"/>
  <c r="BC13" i="83"/>
  <c r="O13" i="83"/>
  <c r="Q13" i="83"/>
  <c r="CH13" i="83"/>
  <c r="CE13" i="83"/>
  <c r="BF13" i="83"/>
  <c r="P13" i="83"/>
  <c r="AH13" i="83"/>
  <c r="AD13" i="83"/>
  <c r="AE13" i="83"/>
  <c r="BJ13" i="83"/>
  <c r="BH13" i="83"/>
  <c r="BB13" i="83"/>
  <c r="BA13" i="83"/>
  <c r="CF13" i="83"/>
  <c r="BG13" i="83"/>
  <c r="R13" i="83"/>
  <c r="AF13" i="83"/>
  <c r="AG13" i="83"/>
  <c r="BE13" i="83"/>
  <c r="BI13" i="83"/>
  <c r="N13" i="83"/>
  <c r="CG13" i="83"/>
  <c r="AU11" i="72" l="1"/>
  <c r="X53" i="83"/>
  <c r="Y53" i="83"/>
  <c r="D12" i="72"/>
  <c r="K12" i="72" s="1"/>
  <c r="H12" i="72"/>
  <c r="BA12" i="72"/>
  <c r="AN12" i="72"/>
  <c r="AU12" i="72" s="1"/>
  <c r="AY13" i="83"/>
  <c r="AY12" i="72"/>
  <c r="BE12" i="72" s="1"/>
  <c r="AO12" i="72"/>
  <c r="E12" i="72"/>
  <c r="AZ12" i="72"/>
  <c r="BL13" i="83"/>
  <c r="BB12" i="72"/>
  <c r="BC12" i="72"/>
  <c r="AP12" i="72"/>
  <c r="BM13" i="83"/>
  <c r="F12" i="72"/>
  <c r="M11" i="72"/>
  <c r="L11" i="72"/>
  <c r="BF11" i="72"/>
  <c r="K11" i="72"/>
  <c r="G12" i="72"/>
  <c r="AR12" i="72"/>
  <c r="AQ12" i="72"/>
  <c r="FC10" i="69"/>
  <c r="DW11" i="69"/>
  <c r="FA10" i="69"/>
  <c r="FF10" i="69" s="1"/>
  <c r="DU11" i="69"/>
  <c r="FD10" i="69"/>
  <c r="DX11" i="69"/>
  <c r="FE10" i="69"/>
  <c r="DY11" i="69"/>
  <c r="FB10" i="69"/>
  <c r="DV11" i="69"/>
  <c r="BL94" i="73"/>
  <c r="BL93" i="73"/>
  <c r="AG14" i="83"/>
  <c r="CG14" i="83"/>
  <c r="AE14" i="83"/>
  <c r="N14" i="83"/>
  <c r="BC14" i="83"/>
  <c r="BH14" i="83"/>
  <c r="CI15" i="83"/>
  <c r="BF14" i="83"/>
  <c r="O14" i="83"/>
  <c r="CE14" i="83"/>
  <c r="BI14" i="83"/>
  <c r="Q14" i="83"/>
  <c r="BG14" i="83"/>
  <c r="BA14" i="83"/>
  <c r="P14" i="83"/>
  <c r="BD14" i="83"/>
  <c r="BJ14" i="83"/>
  <c r="AF14" i="83"/>
  <c r="BE14" i="83"/>
  <c r="AD14" i="83"/>
  <c r="R14" i="83"/>
  <c r="BB14" i="83"/>
  <c r="CF14" i="83"/>
  <c r="CH14" i="83"/>
  <c r="AH14" i="83"/>
  <c r="AT12" i="72" l="1"/>
  <c r="F13" i="72"/>
  <c r="BB13" i="72"/>
  <c r="E13" i="72"/>
  <c r="AY13" i="72"/>
  <c r="BE13" i="72" s="1"/>
  <c r="AQ13" i="72"/>
  <c r="G13" i="72"/>
  <c r="H13" i="72"/>
  <c r="AP13" i="72"/>
  <c r="BM14" i="83"/>
  <c r="BL14" i="83"/>
  <c r="AR13" i="72"/>
  <c r="AN13" i="72"/>
  <c r="AT13" i="72" s="1"/>
  <c r="AY14" i="83"/>
  <c r="BC13" i="72"/>
  <c r="AO13" i="72"/>
  <c r="BA13" i="72"/>
  <c r="AZ13" i="72"/>
  <c r="D13" i="72"/>
  <c r="L12" i="72"/>
  <c r="M12" i="72"/>
  <c r="BF12" i="72"/>
  <c r="FC11" i="69"/>
  <c r="DW12" i="69"/>
  <c r="FA11" i="69"/>
  <c r="FF11" i="69" s="1"/>
  <c r="DU12" i="69"/>
  <c r="FE11" i="69"/>
  <c r="DY12" i="69"/>
  <c r="FD11" i="69"/>
  <c r="DX12" i="69"/>
  <c r="FB11" i="69"/>
  <c r="DV12" i="69"/>
  <c r="BO48" i="73"/>
  <c r="CK48" i="73" s="1"/>
  <c r="DG48" i="73" s="1"/>
  <c r="BP48" i="73"/>
  <c r="BN48" i="73"/>
  <c r="O15" i="83"/>
  <c r="BH15" i="83"/>
  <c r="CI16" i="83"/>
  <c r="BF15" i="83"/>
  <c r="AD15" i="83"/>
  <c r="CF15" i="83"/>
  <c r="R15" i="83"/>
  <c r="CE15" i="83"/>
  <c r="CG15" i="83"/>
  <c r="BC15" i="83"/>
  <c r="BB15" i="83"/>
  <c r="Q15" i="83"/>
  <c r="BE15" i="83"/>
  <c r="BG15" i="83"/>
  <c r="P15" i="83"/>
  <c r="BI15" i="83"/>
  <c r="BA15" i="83"/>
  <c r="AG15" i="83"/>
  <c r="AE15" i="83"/>
  <c r="AH15" i="83"/>
  <c r="BJ15" i="83"/>
  <c r="BD15" i="83"/>
  <c r="AF15" i="83"/>
  <c r="N15" i="83"/>
  <c r="CH15" i="83"/>
  <c r="AU13" i="72" l="1"/>
  <c r="BC14" i="72"/>
  <c r="BL15" i="83"/>
  <c r="G14" i="72"/>
  <c r="AY14" i="72"/>
  <c r="BE14" i="72" s="1"/>
  <c r="BA14" i="72"/>
  <c r="E14" i="72"/>
  <c r="AN14" i="72"/>
  <c r="AT14" i="72" s="1"/>
  <c r="AY15" i="83"/>
  <c r="AP14" i="72"/>
  <c r="BM15" i="83"/>
  <c r="AQ14" i="72"/>
  <c r="BB14" i="72"/>
  <c r="D14" i="72"/>
  <c r="K14" i="72" s="1"/>
  <c r="H14" i="72"/>
  <c r="AO14" i="72"/>
  <c r="F14" i="72"/>
  <c r="AZ14" i="72"/>
  <c r="AR14" i="72"/>
  <c r="M13" i="72"/>
  <c r="L13" i="72"/>
  <c r="K13" i="72"/>
  <c r="BF13" i="72"/>
  <c r="FD12" i="69"/>
  <c r="DX13" i="69"/>
  <c r="FC12" i="69"/>
  <c r="DW13" i="69"/>
  <c r="FE12" i="69"/>
  <c r="DY13" i="69"/>
  <c r="FB12" i="69"/>
  <c r="DV13" i="69"/>
  <c r="FA12" i="69"/>
  <c r="FF12" i="69" s="1"/>
  <c r="DU13" i="69"/>
  <c r="CG48" i="73"/>
  <c r="DC48" i="73" s="1"/>
  <c r="BX48" i="73"/>
  <c r="CT48" i="73" s="1"/>
  <c r="BM48" i="73"/>
  <c r="BT48" i="73"/>
  <c r="CP48" i="73" s="1"/>
  <c r="CC48" i="73"/>
  <c r="CY48" i="73" s="1"/>
  <c r="CB48" i="73"/>
  <c r="CX48" i="73" s="1"/>
  <c r="CF48" i="73"/>
  <c r="DB48" i="73" s="1"/>
  <c r="BW48" i="73"/>
  <c r="CS48" i="73" s="1"/>
  <c r="CJ48" i="73"/>
  <c r="DF48" i="73" s="1"/>
  <c r="BS48" i="73"/>
  <c r="CO48" i="73" s="1"/>
  <c r="BU48" i="73"/>
  <c r="CQ48" i="73" s="1"/>
  <c r="CL48" i="73"/>
  <c r="DH48" i="73" s="1"/>
  <c r="BY48" i="73"/>
  <c r="CU48" i="73" s="1"/>
  <c r="CH48" i="73"/>
  <c r="DD48" i="73" s="1"/>
  <c r="CD48" i="73"/>
  <c r="CZ48" i="73" s="1"/>
  <c r="BI16" i="83"/>
  <c r="BG16" i="83"/>
  <c r="CH16" i="83"/>
  <c r="BC16" i="83"/>
  <c r="AF16" i="83"/>
  <c r="BE16" i="83"/>
  <c r="CG16" i="83"/>
  <c r="BA16" i="83"/>
  <c r="AE16" i="83"/>
  <c r="BJ16" i="83"/>
  <c r="O16" i="83"/>
  <c r="AH16" i="83"/>
  <c r="AG16" i="83"/>
  <c r="AD16" i="83"/>
  <c r="BB16" i="83"/>
  <c r="N16" i="83"/>
  <c r="CF16" i="83"/>
  <c r="BH16" i="83"/>
  <c r="BD16" i="83"/>
  <c r="CI17" i="83"/>
  <c r="R16" i="83"/>
  <c r="BF16" i="83"/>
  <c r="P16" i="83"/>
  <c r="Q16" i="83"/>
  <c r="CE16" i="83"/>
  <c r="BF14" i="72" l="1"/>
  <c r="E15" i="72"/>
  <c r="AY15" i="72"/>
  <c r="BE15" i="72" s="1"/>
  <c r="D15" i="72"/>
  <c r="K15" i="72" s="1"/>
  <c r="AO15" i="72"/>
  <c r="BM16" i="83"/>
  <c r="AP15" i="72"/>
  <c r="AR15" i="72"/>
  <c r="BB15" i="72"/>
  <c r="BL16" i="83"/>
  <c r="H15" i="72"/>
  <c r="AY16" i="83"/>
  <c r="AN15" i="72"/>
  <c r="AT15" i="72" s="1"/>
  <c r="G15" i="72"/>
  <c r="AZ15" i="72"/>
  <c r="BA15" i="72"/>
  <c r="F15" i="72"/>
  <c r="AQ15" i="72"/>
  <c r="BC15" i="72"/>
  <c r="L14" i="72"/>
  <c r="M14" i="72"/>
  <c r="AU14" i="72"/>
  <c r="FA13" i="69"/>
  <c r="FF13" i="69" s="1"/>
  <c r="DU14" i="69"/>
  <c r="FB13" i="69"/>
  <c r="DV14" i="69"/>
  <c r="FD13" i="69"/>
  <c r="DX14" i="69"/>
  <c r="FC13" i="69"/>
  <c r="DW14" i="69"/>
  <c r="FE13" i="69"/>
  <c r="DY14" i="69"/>
  <c r="BO93" i="73"/>
  <c r="BX93" i="73" s="1"/>
  <c r="CT93" i="73" s="1"/>
  <c r="CI48" i="73"/>
  <c r="DE48" i="73" s="1"/>
  <c r="BR48" i="73"/>
  <c r="CN48" i="73" s="1"/>
  <c r="CE48" i="73"/>
  <c r="DA48" i="73" s="1"/>
  <c r="BV48" i="73"/>
  <c r="CR48" i="73" s="1"/>
  <c r="CA48" i="73"/>
  <c r="CW48" i="73" s="1"/>
  <c r="BO94" i="73"/>
  <c r="BP93" i="73"/>
  <c r="BN94" i="73"/>
  <c r="BP94" i="73"/>
  <c r="BM94" i="73"/>
  <c r="BN93" i="73"/>
  <c r="BM93" i="73"/>
  <c r="BG17" i="83"/>
  <c r="AF17" i="83"/>
  <c r="AG17" i="83"/>
  <c r="AH17" i="83"/>
  <c r="CH17" i="83"/>
  <c r="BD17" i="83"/>
  <c r="BC17" i="83"/>
  <c r="BH17" i="83"/>
  <c r="P17" i="83"/>
  <c r="N17" i="83"/>
  <c r="CI18" i="83"/>
  <c r="AE17" i="83"/>
  <c r="CG17" i="83"/>
  <c r="AD17" i="83"/>
  <c r="BJ17" i="83"/>
  <c r="BI17" i="83"/>
  <c r="BA17" i="83"/>
  <c r="CE17" i="83"/>
  <c r="O17" i="83"/>
  <c r="CF17" i="83"/>
  <c r="BF17" i="83"/>
  <c r="Q17" i="83"/>
  <c r="R17" i="83"/>
  <c r="BB17" i="83"/>
  <c r="BE17" i="83"/>
  <c r="BF15" i="72" l="1"/>
  <c r="BA16" i="72"/>
  <c r="AN16" i="72"/>
  <c r="AT16" i="72" s="1"/>
  <c r="AY17" i="83"/>
  <c r="C62" i="76" s="1"/>
  <c r="BL17" i="83"/>
  <c r="AO16" i="72"/>
  <c r="BC16" i="72"/>
  <c r="AZ16" i="72"/>
  <c r="H16" i="72"/>
  <c r="AR16" i="72"/>
  <c r="G16" i="72"/>
  <c r="D16" i="72"/>
  <c r="K16" i="72" s="1"/>
  <c r="AQ16" i="72"/>
  <c r="BM17" i="83"/>
  <c r="AP16" i="72"/>
  <c r="BB16" i="72"/>
  <c r="E16" i="72"/>
  <c r="F16" i="72"/>
  <c r="AY16" i="72"/>
  <c r="BE16" i="72" s="1"/>
  <c r="AU15" i="72"/>
  <c r="L15" i="72"/>
  <c r="M15" i="72"/>
  <c r="FC14" i="69"/>
  <c r="DW15" i="69"/>
  <c r="FA14" i="69"/>
  <c r="FF14" i="69" s="1"/>
  <c r="DU15" i="69"/>
  <c r="FD14" i="69"/>
  <c r="DX15" i="69"/>
  <c r="FE14" i="69"/>
  <c r="DY15" i="69"/>
  <c r="FB14" i="69"/>
  <c r="DV15" i="69"/>
  <c r="CG93" i="73"/>
  <c r="DC93" i="73" s="1"/>
  <c r="CC93" i="73"/>
  <c r="CY93" i="73" s="1"/>
  <c r="CK93" i="73"/>
  <c r="DG93" i="73" s="1"/>
  <c r="BT93" i="73"/>
  <c r="CP93" i="73" s="1"/>
  <c r="BV93" i="73"/>
  <c r="CR93" i="73" s="1"/>
  <c r="CA93" i="73"/>
  <c r="CW93" i="73" s="1"/>
  <c r="BR93" i="73"/>
  <c r="CN93" i="73" s="1"/>
  <c r="CI93" i="73"/>
  <c r="DE93" i="73" s="1"/>
  <c r="CE93" i="73"/>
  <c r="DA93" i="73" s="1"/>
  <c r="CC94" i="73"/>
  <c r="CY94" i="73" s="1"/>
  <c r="CG94" i="73"/>
  <c r="DC94" i="73" s="1"/>
  <c r="BX94" i="73"/>
  <c r="CT94" i="73" s="1"/>
  <c r="BT94" i="73"/>
  <c r="CP94" i="73" s="1"/>
  <c r="CK94" i="73"/>
  <c r="DG94" i="73" s="1"/>
  <c r="CE94" i="73"/>
  <c r="DA94" i="73" s="1"/>
  <c r="CA94" i="73"/>
  <c r="CW94" i="73" s="1"/>
  <c r="BR94" i="73"/>
  <c r="CN94" i="73" s="1"/>
  <c r="CI94" i="73"/>
  <c r="DE94" i="73" s="1"/>
  <c r="BV94" i="73"/>
  <c r="CR94" i="73" s="1"/>
  <c r="BW93" i="73"/>
  <c r="CS93" i="73" s="1"/>
  <c r="BS93" i="73"/>
  <c r="CO93" i="73" s="1"/>
  <c r="CF93" i="73"/>
  <c r="DB93" i="73" s="1"/>
  <c r="CJ93" i="73"/>
  <c r="DF93" i="73" s="1"/>
  <c r="CB93" i="73"/>
  <c r="CX93" i="73" s="1"/>
  <c r="CJ94" i="73"/>
  <c r="DF94" i="73" s="1"/>
  <c r="BW94" i="73"/>
  <c r="CS94" i="73" s="1"/>
  <c r="CF94" i="73"/>
  <c r="DB94" i="73" s="1"/>
  <c r="BS94" i="73"/>
  <c r="CO94" i="73" s="1"/>
  <c r="CB94" i="73"/>
  <c r="CX94" i="73" s="1"/>
  <c r="CD94" i="73"/>
  <c r="CZ94" i="73" s="1"/>
  <c r="BU94" i="73"/>
  <c r="CQ94" i="73" s="1"/>
  <c r="CH94" i="73"/>
  <c r="DD94" i="73" s="1"/>
  <c r="CL94" i="73"/>
  <c r="DH94" i="73" s="1"/>
  <c r="BY94" i="73"/>
  <c r="CU94" i="73" s="1"/>
  <c r="CH93" i="73"/>
  <c r="DD93" i="73" s="1"/>
  <c r="CL93" i="73"/>
  <c r="DH93" i="73" s="1"/>
  <c r="CD93" i="73"/>
  <c r="CZ93" i="73" s="1"/>
  <c r="BU93" i="73"/>
  <c r="CQ93" i="73" s="1"/>
  <c r="BY93" i="73"/>
  <c r="CU93" i="73" s="1"/>
  <c r="AF18" i="83"/>
  <c r="BB18" i="83"/>
  <c r="CF18" i="83"/>
  <c r="AH18" i="83"/>
  <c r="CH18" i="83"/>
  <c r="BC18" i="83"/>
  <c r="BJ18" i="83"/>
  <c r="BA18" i="83"/>
  <c r="Q18" i="83"/>
  <c r="BG18" i="83"/>
  <c r="N18" i="83"/>
  <c r="R18" i="83"/>
  <c r="CG18" i="83"/>
  <c r="BH18" i="83"/>
  <c r="CI19" i="83"/>
  <c r="O18" i="83"/>
  <c r="AE18" i="83"/>
  <c r="BI18" i="83"/>
  <c r="BD18" i="83"/>
  <c r="CE18" i="83"/>
  <c r="BF18" i="83"/>
  <c r="AG18" i="83"/>
  <c r="P18" i="83"/>
  <c r="AD18" i="83"/>
  <c r="BE18" i="83"/>
  <c r="BF16" i="72" l="1"/>
  <c r="E17" i="72"/>
  <c r="BL18" i="83"/>
  <c r="BC17" i="72"/>
  <c r="AN17" i="72"/>
  <c r="AT17" i="72" s="1"/>
  <c r="AY18" i="83"/>
  <c r="AQ17" i="72"/>
  <c r="AR17" i="72"/>
  <c r="G17" i="72"/>
  <c r="AY17" i="72"/>
  <c r="BE17" i="72" s="1"/>
  <c r="BF17" i="72"/>
  <c r="BB17" i="72"/>
  <c r="H17" i="72"/>
  <c r="AO17" i="72"/>
  <c r="AP17" i="72"/>
  <c r="BM18" i="83"/>
  <c r="F17" i="72"/>
  <c r="D17" i="72"/>
  <c r="K17" i="72" s="1"/>
  <c r="AZ17" i="72"/>
  <c r="BA17" i="72"/>
  <c r="AU16" i="72"/>
  <c r="M16" i="72"/>
  <c r="L16" i="72"/>
  <c r="FE15" i="69"/>
  <c r="DY16" i="69"/>
  <c r="FC15" i="69"/>
  <c r="DW16" i="69"/>
  <c r="FD15" i="69"/>
  <c r="DX16" i="69"/>
  <c r="FB15" i="69"/>
  <c r="DV16" i="69"/>
  <c r="FA15" i="69"/>
  <c r="FF15" i="69" s="1"/>
  <c r="DU16" i="69"/>
  <c r="Q19" i="83"/>
  <c r="BE19" i="83"/>
  <c r="BJ19" i="83"/>
  <c r="CI20" i="83"/>
  <c r="BD19" i="83"/>
  <c r="N19" i="83"/>
  <c r="CF19" i="83"/>
  <c r="AE19" i="83"/>
  <c r="CG19" i="83"/>
  <c r="AD19" i="83"/>
  <c r="BC19" i="83"/>
  <c r="O19" i="83"/>
  <c r="BF19" i="83"/>
  <c r="AF19" i="83"/>
  <c r="CE19" i="83"/>
  <c r="CH19" i="83"/>
  <c r="R19" i="83"/>
  <c r="BB19" i="83"/>
  <c r="BH19" i="83"/>
  <c r="BI19" i="83"/>
  <c r="BG19" i="83"/>
  <c r="BA19" i="83"/>
  <c r="AG19" i="83"/>
  <c r="AH19" i="83"/>
  <c r="P19" i="83"/>
  <c r="D18" i="72" l="1"/>
  <c r="K18" i="72" s="1"/>
  <c r="AQ18" i="72"/>
  <c r="BA18" i="72"/>
  <c r="F18" i="72"/>
  <c r="H18" i="72"/>
  <c r="AO18" i="72"/>
  <c r="BL19" i="83"/>
  <c r="AY18" i="72"/>
  <c r="BE18" i="72" s="1"/>
  <c r="G18" i="72"/>
  <c r="BC18" i="72"/>
  <c r="AY19" i="83"/>
  <c r="AN18" i="72"/>
  <c r="AT18" i="72" s="1"/>
  <c r="AZ18" i="72"/>
  <c r="AP18" i="72"/>
  <c r="BM19" i="83"/>
  <c r="E18" i="72"/>
  <c r="BB18" i="72"/>
  <c r="AR18" i="72"/>
  <c r="AU17" i="72"/>
  <c r="M17" i="72"/>
  <c r="L17" i="72"/>
  <c r="FD16" i="69"/>
  <c r="DX17" i="69"/>
  <c r="FB16" i="69"/>
  <c r="DV17" i="69"/>
  <c r="FE16" i="69"/>
  <c r="DY17" i="69"/>
  <c r="FA16" i="69"/>
  <c r="FF16" i="69" s="1"/>
  <c r="DU17" i="69"/>
  <c r="FC16" i="69"/>
  <c r="DW17" i="69"/>
  <c r="BF20" i="83"/>
  <c r="CG20" i="83"/>
  <c r="CI21" i="83"/>
  <c r="BJ20" i="83"/>
  <c r="BG20" i="83"/>
  <c r="CH20" i="83"/>
  <c r="BB20" i="83"/>
  <c r="CF20" i="83"/>
  <c r="BA20" i="83"/>
  <c r="O20" i="83"/>
  <c r="AE20" i="83"/>
  <c r="AF20" i="83"/>
  <c r="P20" i="83"/>
  <c r="N20" i="83"/>
  <c r="BE20" i="83"/>
  <c r="AH20" i="83"/>
  <c r="BD20" i="83"/>
  <c r="AD20" i="83"/>
  <c r="CE20" i="83"/>
  <c r="BH20" i="83"/>
  <c r="AG20" i="83"/>
  <c r="BC20" i="83"/>
  <c r="R20" i="83"/>
  <c r="BI20" i="83"/>
  <c r="Q20" i="83"/>
  <c r="BC19" i="72" l="1"/>
  <c r="AY19" i="72"/>
  <c r="BE19" i="72" s="1"/>
  <c r="D19" i="72"/>
  <c r="K19" i="72" s="1"/>
  <c r="AN19" i="72"/>
  <c r="AT19" i="72" s="1"/>
  <c r="AY20" i="83"/>
  <c r="C63" i="76" s="1"/>
  <c r="G19" i="72"/>
  <c r="BL20" i="83"/>
  <c r="E19" i="72"/>
  <c r="F19" i="72"/>
  <c r="AR19" i="72"/>
  <c r="AO19" i="72"/>
  <c r="BA19" i="72"/>
  <c r="BB19" i="72"/>
  <c r="H19" i="72"/>
  <c r="BM20" i="83"/>
  <c r="AP19" i="72"/>
  <c r="AQ19" i="72"/>
  <c r="AZ19" i="72"/>
  <c r="AU18" i="72"/>
  <c r="BF18" i="72"/>
  <c r="L18" i="72"/>
  <c r="M18" i="72"/>
  <c r="FA17" i="69"/>
  <c r="FF17" i="69" s="1"/>
  <c r="DU18" i="69"/>
  <c r="FD17" i="69"/>
  <c r="DX18" i="69"/>
  <c r="FE17" i="69"/>
  <c r="DY18" i="69"/>
  <c r="FC17" i="69"/>
  <c r="DW18" i="69"/>
  <c r="FB17" i="69"/>
  <c r="DV18" i="69"/>
  <c r="AE21" i="83"/>
  <c r="CI22" i="83"/>
  <c r="AD21" i="83"/>
  <c r="BA21" i="83"/>
  <c r="BB21" i="83"/>
  <c r="P21" i="83"/>
  <c r="O21" i="83"/>
  <c r="BD21" i="83"/>
  <c r="AH21" i="83"/>
  <c r="BC21" i="83"/>
  <c r="Q21" i="83"/>
  <c r="BJ21" i="83"/>
  <c r="R21" i="83"/>
  <c r="CG21" i="83"/>
  <c r="AG21" i="83"/>
  <c r="CF21" i="83"/>
  <c r="BF21" i="83"/>
  <c r="BG21" i="83"/>
  <c r="N21" i="83"/>
  <c r="BI21" i="83"/>
  <c r="BH21" i="83"/>
  <c r="CH21" i="83"/>
  <c r="CE21" i="83"/>
  <c r="AF21" i="83"/>
  <c r="BE21" i="83"/>
  <c r="AQ20" i="72" l="1"/>
  <c r="AR20" i="72"/>
  <c r="G20" i="72"/>
  <c r="BC20" i="72"/>
  <c r="BB20" i="72"/>
  <c r="F20" i="72"/>
  <c r="D20" i="72"/>
  <c r="K20" i="72" s="1"/>
  <c r="AZ20" i="72"/>
  <c r="AP20" i="72"/>
  <c r="BM21" i="83"/>
  <c r="AN20" i="72"/>
  <c r="AT20" i="72" s="1"/>
  <c r="AY21" i="83"/>
  <c r="H20" i="72"/>
  <c r="BA20" i="72"/>
  <c r="E20" i="72"/>
  <c r="AY20" i="72"/>
  <c r="BE20" i="72" s="1"/>
  <c r="AO20" i="72"/>
  <c r="BL21" i="83"/>
  <c r="L19" i="72"/>
  <c r="M19" i="72"/>
  <c r="AU19" i="72"/>
  <c r="BF19" i="72"/>
  <c r="FB18" i="69"/>
  <c r="DV19" i="69"/>
  <c r="FC18" i="69"/>
  <c r="DW19" i="69"/>
  <c r="FA18" i="69"/>
  <c r="FF18" i="69" s="1"/>
  <c r="DU19" i="69"/>
  <c r="FD18" i="69"/>
  <c r="DX19" i="69"/>
  <c r="FE18" i="69"/>
  <c r="DY19" i="69"/>
  <c r="O22" i="83"/>
  <c r="AF22" i="83"/>
  <c r="N22" i="83"/>
  <c r="CF22" i="83"/>
  <c r="BF22" i="83"/>
  <c r="BJ22" i="83"/>
  <c r="BG22" i="83"/>
  <c r="CG22" i="83"/>
  <c r="R22" i="83"/>
  <c r="BE22" i="83"/>
  <c r="CI23" i="83"/>
  <c r="AH22" i="83"/>
  <c r="CH22" i="83"/>
  <c r="AE22" i="83"/>
  <c r="BI22" i="83"/>
  <c r="AG22" i="83"/>
  <c r="BD22" i="83"/>
  <c r="AD22" i="83"/>
  <c r="BH22" i="83"/>
  <c r="Q22" i="83"/>
  <c r="P22" i="83"/>
  <c r="BA22" i="83"/>
  <c r="BC22" i="83"/>
  <c r="CE22" i="83"/>
  <c r="BB22" i="83"/>
  <c r="H21" i="72" l="1"/>
  <c r="BM22" i="83"/>
  <c r="AP21" i="72"/>
  <c r="G21" i="72"/>
  <c r="AZ21" i="72"/>
  <c r="AR21" i="72"/>
  <c r="AY21" i="72"/>
  <c r="BE21" i="72" s="1"/>
  <c r="BB21" i="72"/>
  <c r="BL22" i="83"/>
  <c r="E21" i="72"/>
  <c r="D21" i="72"/>
  <c r="K21" i="72" s="1"/>
  <c r="BC21" i="72"/>
  <c r="AY22" i="83"/>
  <c r="AN21" i="72"/>
  <c r="AT21" i="72" s="1"/>
  <c r="BA21" i="72"/>
  <c r="F21" i="72"/>
  <c r="AQ21" i="72"/>
  <c r="AO21" i="72"/>
  <c r="BF20" i="72"/>
  <c r="AU20" i="72"/>
  <c r="L20" i="72"/>
  <c r="M20" i="72"/>
  <c r="FD19" i="69"/>
  <c r="DX20" i="69"/>
  <c r="FB19" i="69"/>
  <c r="DV20" i="69"/>
  <c r="FA19" i="69"/>
  <c r="FF19" i="69" s="1"/>
  <c r="DU20" i="69"/>
  <c r="FE19" i="69"/>
  <c r="DY20" i="69"/>
  <c r="FC19" i="69"/>
  <c r="DW20" i="69"/>
  <c r="BB23" i="83"/>
  <c r="BA23" i="83"/>
  <c r="AG23" i="83"/>
  <c r="AF23" i="83"/>
  <c r="BJ23" i="83"/>
  <c r="CF23" i="83"/>
  <c r="CG23" i="83"/>
  <c r="BI23" i="83"/>
  <c r="N23" i="83"/>
  <c r="BH23" i="83"/>
  <c r="BC23" i="83"/>
  <c r="CH23" i="83"/>
  <c r="CE23" i="83"/>
  <c r="CI24" i="83"/>
  <c r="P23" i="83"/>
  <c r="BD23" i="83"/>
  <c r="BF23" i="83"/>
  <c r="AD23" i="83"/>
  <c r="R23" i="83"/>
  <c r="BG23" i="83"/>
  <c r="AH23" i="83"/>
  <c r="O23" i="83"/>
  <c r="AE23" i="83"/>
  <c r="BE23" i="83"/>
  <c r="Q23" i="83"/>
  <c r="E22" i="72" l="1"/>
  <c r="AY23" i="83"/>
  <c r="C64" i="76" s="1"/>
  <c r="AN22" i="72"/>
  <c r="AT22" i="72" s="1"/>
  <c r="F22" i="72"/>
  <c r="BA22" i="72"/>
  <c r="BL23" i="83"/>
  <c r="AR22" i="72"/>
  <c r="AP22" i="72"/>
  <c r="BM23" i="83"/>
  <c r="AZ22" i="72"/>
  <c r="AO22" i="72"/>
  <c r="BC22" i="72"/>
  <c r="AQ22" i="72"/>
  <c r="BB22" i="72"/>
  <c r="H22" i="72"/>
  <c r="D22" i="72"/>
  <c r="K22" i="72"/>
  <c r="AY22" i="72"/>
  <c r="BE22" i="72" s="1"/>
  <c r="G22" i="72"/>
  <c r="AU21" i="72"/>
  <c r="L21" i="72"/>
  <c r="M21" i="72"/>
  <c r="BF21" i="72"/>
  <c r="FE20" i="69"/>
  <c r="DY21" i="69"/>
  <c r="FD20" i="69"/>
  <c r="DX21" i="69"/>
  <c r="FA20" i="69"/>
  <c r="FF20" i="69" s="1"/>
  <c r="DU21" i="69"/>
  <c r="FC20" i="69"/>
  <c r="DW21" i="69"/>
  <c r="FB20" i="69"/>
  <c r="DV21" i="69"/>
  <c r="AF24" i="83"/>
  <c r="AH24" i="83"/>
  <c r="CE24" i="83"/>
  <c r="BD24" i="83"/>
  <c r="BC24" i="83"/>
  <c r="BA24" i="83"/>
  <c r="P24" i="83"/>
  <c r="O24" i="83"/>
  <c r="AG24" i="83"/>
  <c r="BJ24" i="83"/>
  <c r="CI25" i="83"/>
  <c r="BF24" i="83"/>
  <c r="BE24" i="83"/>
  <c r="Q24" i="83"/>
  <c r="CF24" i="83"/>
  <c r="N24" i="83"/>
  <c r="R24" i="83"/>
  <c r="BH24" i="83"/>
  <c r="AD24" i="83"/>
  <c r="BB24" i="83"/>
  <c r="AE24" i="83"/>
  <c r="CH24" i="83"/>
  <c r="BG24" i="83"/>
  <c r="BI24" i="83"/>
  <c r="CG24" i="83"/>
  <c r="AU22" i="72" l="1"/>
  <c r="AY23" i="72"/>
  <c r="BE23" i="72" s="1"/>
  <c r="BB23" i="72"/>
  <c r="AZ23" i="72"/>
  <c r="AQ23" i="72"/>
  <c r="BL24" i="83"/>
  <c r="G23" i="72"/>
  <c r="D23" i="72"/>
  <c r="K23" i="72" s="1"/>
  <c r="AY24" i="83"/>
  <c r="AN23" i="72"/>
  <c r="AT23" i="72" s="1"/>
  <c r="AU23" i="72"/>
  <c r="BC23" i="72"/>
  <c r="AP23" i="72"/>
  <c r="BM24" i="83"/>
  <c r="BA23" i="72"/>
  <c r="H23" i="72"/>
  <c r="AR23" i="72"/>
  <c r="F23" i="72"/>
  <c r="E23" i="72"/>
  <c r="AO23" i="72"/>
  <c r="M22" i="72"/>
  <c r="L22" i="72"/>
  <c r="BF22" i="72"/>
  <c r="FC21" i="69"/>
  <c r="DW22" i="69"/>
  <c r="FB21" i="69"/>
  <c r="DV22" i="69"/>
  <c r="FE21" i="69"/>
  <c r="DY22" i="69"/>
  <c r="FA21" i="69"/>
  <c r="FF21" i="69" s="1"/>
  <c r="DU22" i="69"/>
  <c r="FD21" i="69"/>
  <c r="DX22" i="69"/>
  <c r="CG25" i="83"/>
  <c r="AG25" i="83"/>
  <c r="BD25" i="83"/>
  <c r="BA25" i="83"/>
  <c r="BJ25" i="83"/>
  <c r="BC25" i="83"/>
  <c r="R25" i="83"/>
  <c r="Q25" i="83"/>
  <c r="BF25" i="83"/>
  <c r="CF25" i="83"/>
  <c r="AD25" i="83"/>
  <c r="CE25" i="83"/>
  <c r="BI25" i="83"/>
  <c r="AF25" i="83"/>
  <c r="N25" i="83"/>
  <c r="BG25" i="83"/>
  <c r="O25" i="83"/>
  <c r="CI26" i="83"/>
  <c r="BE25" i="83"/>
  <c r="BH25" i="83"/>
  <c r="BB25" i="83"/>
  <c r="CH25" i="83"/>
  <c r="AH25" i="83"/>
  <c r="P25" i="83"/>
  <c r="AE25" i="83"/>
  <c r="F24" i="72" l="1"/>
  <c r="AY24" i="72"/>
  <c r="BE24" i="72" s="1"/>
  <c r="BA24" i="72"/>
  <c r="BL25" i="83"/>
  <c r="AR24" i="72"/>
  <c r="AO24" i="72"/>
  <c r="AZ24" i="72"/>
  <c r="D24" i="72"/>
  <c r="K24" i="72" s="1"/>
  <c r="BB24" i="72"/>
  <c r="G24" i="72"/>
  <c r="AY25" i="83"/>
  <c r="AN24" i="72"/>
  <c r="AT24" i="72" s="1"/>
  <c r="AP24" i="72"/>
  <c r="BM25" i="83"/>
  <c r="AQ24" i="72"/>
  <c r="E24" i="72"/>
  <c r="H24" i="72"/>
  <c r="BC24" i="72"/>
  <c r="M23" i="72"/>
  <c r="L23" i="72"/>
  <c r="BF23" i="72"/>
  <c r="FB22" i="69"/>
  <c r="DV23" i="69"/>
  <c r="FD22" i="69"/>
  <c r="DX23" i="69"/>
  <c r="FC22" i="69"/>
  <c r="DW23" i="69"/>
  <c r="FE22" i="69"/>
  <c r="DY23" i="69"/>
  <c r="FA22" i="69"/>
  <c r="FF22" i="69" s="1"/>
  <c r="DU23" i="69"/>
  <c r="CH26" i="83"/>
  <c r="BG26" i="83"/>
  <c r="N26" i="83"/>
  <c r="CG26" i="83"/>
  <c r="BD26" i="83"/>
  <c r="CF26" i="83"/>
  <c r="CE26" i="83"/>
  <c r="AH26" i="83"/>
  <c r="BI26" i="83"/>
  <c r="BF26" i="83"/>
  <c r="AG26" i="83"/>
  <c r="BH26" i="83"/>
  <c r="AF26" i="83"/>
  <c r="R26" i="83"/>
  <c r="Q26" i="83"/>
  <c r="CI27" i="83"/>
  <c r="BE26" i="83"/>
  <c r="AE26" i="83"/>
  <c r="O26" i="83"/>
  <c r="BA26" i="83"/>
  <c r="BB26" i="83"/>
  <c r="BJ26" i="83"/>
  <c r="AD26" i="83"/>
  <c r="P26" i="83"/>
  <c r="BC26" i="83"/>
  <c r="AU24" i="72" l="1"/>
  <c r="BF24" i="72"/>
  <c r="E25" i="72"/>
  <c r="F25" i="72"/>
  <c r="AQ25" i="72"/>
  <c r="BL26" i="83"/>
  <c r="D25" i="72"/>
  <c r="K25" i="72" s="1"/>
  <c r="AO25" i="72"/>
  <c r="BB25" i="72"/>
  <c r="BC25" i="72"/>
  <c r="AY26" i="83"/>
  <c r="C65" i="76" s="1"/>
  <c r="AN25" i="72"/>
  <c r="AT25" i="72" s="1"/>
  <c r="BA25" i="72"/>
  <c r="AZ25" i="72"/>
  <c r="BM26" i="83"/>
  <c r="AP25" i="72"/>
  <c r="H25" i="72"/>
  <c r="G25" i="72"/>
  <c r="AR25" i="72"/>
  <c r="AY25" i="72"/>
  <c r="BE25" i="72" s="1"/>
  <c r="M24" i="72"/>
  <c r="L24" i="72"/>
  <c r="FD23" i="69"/>
  <c r="DX24" i="69"/>
  <c r="FE23" i="69"/>
  <c r="DY24" i="69"/>
  <c r="FB23" i="69"/>
  <c r="DV24" i="69"/>
  <c r="FA23" i="69"/>
  <c r="FF23" i="69" s="1"/>
  <c r="DU24" i="69"/>
  <c r="FC23" i="69"/>
  <c r="DW24" i="69"/>
  <c r="BD27" i="83"/>
  <c r="AD27" i="83"/>
  <c r="R27" i="83"/>
  <c r="CI28" i="83"/>
  <c r="CF27" i="83"/>
  <c r="Q27" i="83"/>
  <c r="BH27" i="83"/>
  <c r="AG27" i="83"/>
  <c r="CH27" i="83"/>
  <c r="AH27" i="83"/>
  <c r="BC27" i="83"/>
  <c r="BG27" i="83"/>
  <c r="O27" i="83"/>
  <c r="BI27" i="83"/>
  <c r="BB27" i="83"/>
  <c r="BA27" i="83"/>
  <c r="CE27" i="83"/>
  <c r="N27" i="83"/>
  <c r="AF27" i="83"/>
  <c r="CG27" i="83"/>
  <c r="AE27" i="83"/>
  <c r="BF27" i="83"/>
  <c r="P27" i="83"/>
  <c r="BE27" i="83"/>
  <c r="BJ27" i="83"/>
  <c r="BF25" i="72" l="1"/>
  <c r="BB26" i="72"/>
  <c r="AO26" i="72"/>
  <c r="H26" i="72"/>
  <c r="BM27" i="83"/>
  <c r="AP26" i="72"/>
  <c r="AY27" i="83"/>
  <c r="AN26" i="72"/>
  <c r="AT26" i="72" s="1"/>
  <c r="AR26" i="72"/>
  <c r="D26" i="72"/>
  <c r="K26" i="72" s="1"/>
  <c r="E26" i="72"/>
  <c r="AQ26" i="72"/>
  <c r="BA26" i="72"/>
  <c r="AY26" i="72"/>
  <c r="BE26" i="72" s="1"/>
  <c r="F26" i="72"/>
  <c r="BL27" i="83"/>
  <c r="G26" i="72"/>
  <c r="AZ26" i="72"/>
  <c r="BC26" i="72"/>
  <c r="AU25" i="72"/>
  <c r="M25" i="72"/>
  <c r="L25" i="72"/>
  <c r="FA24" i="69"/>
  <c r="FF24" i="69" s="1"/>
  <c r="DU25" i="69"/>
  <c r="FD24" i="69"/>
  <c r="DX25" i="69"/>
  <c r="FB24" i="69"/>
  <c r="DV25" i="69"/>
  <c r="FC24" i="69"/>
  <c r="DW25" i="69"/>
  <c r="FE24" i="69"/>
  <c r="DY25" i="69"/>
  <c r="N28" i="83"/>
  <c r="BA28" i="83"/>
  <c r="AG28" i="83"/>
  <c r="CE28" i="83"/>
  <c r="AH28" i="83"/>
  <c r="BG28" i="83"/>
  <c r="BF28" i="83"/>
  <c r="Q28" i="83"/>
  <c r="BE28" i="83"/>
  <c r="O28" i="83"/>
  <c r="R28" i="83"/>
  <c r="BC28" i="83"/>
  <c r="BI28" i="83"/>
  <c r="CH28" i="83"/>
  <c r="AF28" i="83"/>
  <c r="BD28" i="83"/>
  <c r="BH28" i="83"/>
  <c r="P28" i="83"/>
  <c r="CI29" i="83"/>
  <c r="BB28" i="83"/>
  <c r="AE28" i="83"/>
  <c r="CF28" i="83"/>
  <c r="BJ28" i="83"/>
  <c r="CG28" i="83"/>
  <c r="AD28" i="83"/>
  <c r="AU26" i="72" l="1"/>
  <c r="F27" i="72"/>
  <c r="AR27" i="72"/>
  <c r="G27" i="72"/>
  <c r="H27" i="72"/>
  <c r="D27" i="72"/>
  <c r="K27" i="72" s="1"/>
  <c r="AY27" i="72"/>
  <c r="BE27" i="72" s="1"/>
  <c r="AY28" i="83"/>
  <c r="AN27" i="72"/>
  <c r="AT27" i="72" s="1"/>
  <c r="AO27" i="72"/>
  <c r="BC27" i="72"/>
  <c r="BL28" i="83"/>
  <c r="BA27" i="72"/>
  <c r="AQ27" i="72"/>
  <c r="AZ27" i="72"/>
  <c r="AP27" i="72"/>
  <c r="BM28" i="83"/>
  <c r="BB27" i="72"/>
  <c r="E27" i="72"/>
  <c r="BF26" i="72"/>
  <c r="L26" i="72"/>
  <c r="M26" i="72"/>
  <c r="FA25" i="69"/>
  <c r="FF25" i="69" s="1"/>
  <c r="DU26" i="69"/>
  <c r="FC25" i="69"/>
  <c r="DW26" i="69"/>
  <c r="FB25" i="69"/>
  <c r="DV26" i="69"/>
  <c r="FE25" i="69"/>
  <c r="DY26" i="69"/>
  <c r="FD25" i="69"/>
  <c r="DX26" i="69"/>
  <c r="O29" i="83"/>
  <c r="BG29" i="83"/>
  <c r="BD29" i="83"/>
  <c r="AG29" i="83"/>
  <c r="Q29" i="83"/>
  <c r="BF29" i="83"/>
  <c r="N29" i="83"/>
  <c r="BE29" i="83"/>
  <c r="CH29" i="83"/>
  <c r="AH29" i="83"/>
  <c r="R29" i="83"/>
  <c r="BJ29" i="83"/>
  <c r="CE29" i="83"/>
  <c r="AD29" i="83"/>
  <c r="CG29" i="83"/>
  <c r="CI30" i="83"/>
  <c r="BC29" i="83"/>
  <c r="BH29" i="83"/>
  <c r="CF29" i="83"/>
  <c r="AF29" i="83"/>
  <c r="AE29" i="83"/>
  <c r="BI29" i="83"/>
  <c r="BA29" i="83"/>
  <c r="P29" i="83"/>
  <c r="BB29" i="83"/>
  <c r="AU27" i="72" l="1"/>
  <c r="AO28" i="72"/>
  <c r="AY28" i="72"/>
  <c r="BE28" i="72" s="1"/>
  <c r="BF28" i="72"/>
  <c r="AP28" i="72"/>
  <c r="BM29" i="83"/>
  <c r="BA28" i="72"/>
  <c r="G28" i="72"/>
  <c r="BL29" i="83"/>
  <c r="E28" i="72"/>
  <c r="AY29" i="83"/>
  <c r="C66" i="76" s="1"/>
  <c r="AN28" i="72"/>
  <c r="AT28" i="72" s="1"/>
  <c r="D28" i="72"/>
  <c r="K28" i="72" s="1"/>
  <c r="AR28" i="72"/>
  <c r="AZ28" i="72"/>
  <c r="BC28" i="72"/>
  <c r="F28" i="72"/>
  <c r="BB28" i="72"/>
  <c r="AQ28" i="72"/>
  <c r="H28" i="72"/>
  <c r="M27" i="72"/>
  <c r="L27" i="72"/>
  <c r="BF27" i="72"/>
  <c r="FA26" i="69"/>
  <c r="FF26" i="69" s="1"/>
  <c r="DU27" i="69"/>
  <c r="FC26" i="69"/>
  <c r="DW27" i="69"/>
  <c r="FE26" i="69"/>
  <c r="DY27" i="69"/>
  <c r="FB26" i="69"/>
  <c r="DV27" i="69"/>
  <c r="FD26" i="69"/>
  <c r="DX27" i="69"/>
  <c r="R30" i="83"/>
  <c r="CF30" i="83"/>
  <c r="BH30" i="83"/>
  <c r="BI30" i="83"/>
  <c r="AG30" i="83"/>
  <c r="AH30" i="83"/>
  <c r="BD30" i="83"/>
  <c r="CH30" i="83"/>
  <c r="AF30" i="83"/>
  <c r="Q30" i="83"/>
  <c r="BF30" i="83"/>
  <c r="BJ30" i="83"/>
  <c r="CG30" i="83"/>
  <c r="BB30" i="83"/>
  <c r="BC30" i="83"/>
  <c r="P30" i="83"/>
  <c r="CI31" i="83"/>
  <c r="BG30" i="83"/>
  <c r="AE30" i="83"/>
  <c r="CE30" i="83"/>
  <c r="BA30" i="83"/>
  <c r="BE30" i="83"/>
  <c r="O30" i="83"/>
  <c r="N30" i="83"/>
  <c r="AD30" i="83"/>
  <c r="AU28" i="72" l="1"/>
  <c r="F29" i="72"/>
  <c r="AR29" i="72"/>
  <c r="AN29" i="72"/>
  <c r="AT29" i="72" s="1"/>
  <c r="AY30" i="83"/>
  <c r="H29" i="72"/>
  <c r="D29" i="72"/>
  <c r="K29" i="72" s="1"/>
  <c r="E29" i="72"/>
  <c r="AP29" i="72"/>
  <c r="BM30" i="83"/>
  <c r="AO29" i="72"/>
  <c r="G29" i="72"/>
  <c r="AY29" i="72"/>
  <c r="BE29" i="72" s="1"/>
  <c r="BL30" i="83"/>
  <c r="BC29" i="72"/>
  <c r="AQ29" i="72"/>
  <c r="BB29" i="72"/>
  <c r="AZ29" i="72"/>
  <c r="BA29" i="72"/>
  <c r="M28" i="72"/>
  <c r="L28" i="72"/>
  <c r="FB27" i="69"/>
  <c r="DV28" i="69"/>
  <c r="FA27" i="69"/>
  <c r="FF27" i="69" s="1"/>
  <c r="DU28" i="69"/>
  <c r="FE27" i="69"/>
  <c r="DY28" i="69"/>
  <c r="FD27" i="69"/>
  <c r="DX28" i="69"/>
  <c r="FC27" i="69"/>
  <c r="DW28" i="69"/>
  <c r="P31" i="83"/>
  <c r="CE31" i="83"/>
  <c r="BD31" i="83"/>
  <c r="BI31" i="83"/>
  <c r="BC31" i="83"/>
  <c r="CF31" i="83"/>
  <c r="AF31" i="83"/>
  <c r="O31" i="83"/>
  <c r="BB31" i="83"/>
  <c r="BF31" i="83"/>
  <c r="AD31" i="83"/>
  <c r="CI32" i="83"/>
  <c r="AE31" i="83"/>
  <c r="BG31" i="83"/>
  <c r="N31" i="83"/>
  <c r="BE31" i="83"/>
  <c r="BA31" i="83"/>
  <c r="CH31" i="83"/>
  <c r="BH31" i="83"/>
  <c r="AG31" i="83"/>
  <c r="R31" i="83"/>
  <c r="CG31" i="83"/>
  <c r="BJ31" i="83"/>
  <c r="AH31" i="83"/>
  <c r="Q31" i="83"/>
  <c r="AU29" i="72" l="1"/>
  <c r="BF29" i="72"/>
  <c r="BL31" i="83"/>
  <c r="D30" i="72"/>
  <c r="K30" i="72" s="1"/>
  <c r="AY31" i="83"/>
  <c r="AN30" i="72"/>
  <c r="AT30" i="72" s="1"/>
  <c r="AO30" i="72"/>
  <c r="BA30" i="72"/>
  <c r="AY30" i="72"/>
  <c r="BE30" i="72" s="1"/>
  <c r="AP30" i="72"/>
  <c r="BM31" i="83"/>
  <c r="H30" i="72"/>
  <c r="AQ30" i="72"/>
  <c r="AR30" i="72"/>
  <c r="AZ30" i="72"/>
  <c r="G30" i="72"/>
  <c r="E30" i="72"/>
  <c r="F30" i="72"/>
  <c r="BB30" i="72"/>
  <c r="BC30" i="72"/>
  <c r="M29" i="72"/>
  <c r="L29" i="72"/>
  <c r="FD28" i="69"/>
  <c r="DX29" i="69"/>
  <c r="FB28" i="69"/>
  <c r="DV29" i="69"/>
  <c r="FE28" i="69"/>
  <c r="DY29" i="69"/>
  <c r="FC28" i="69"/>
  <c r="DW29" i="69"/>
  <c r="FA28" i="69"/>
  <c r="FF28" i="69" s="1"/>
  <c r="DU29" i="69"/>
  <c r="P32" i="83"/>
  <c r="BE32" i="83"/>
  <c r="O32" i="83"/>
  <c r="AG32" i="83"/>
  <c r="BC32" i="83"/>
  <c r="CG32" i="83"/>
  <c r="CF32" i="83"/>
  <c r="BA32" i="83"/>
  <c r="AD32" i="83"/>
  <c r="BJ32" i="83"/>
  <c r="R32" i="83"/>
  <c r="BH32" i="83"/>
  <c r="BD32" i="83"/>
  <c r="CI33" i="83"/>
  <c r="CH32" i="83"/>
  <c r="N32" i="83"/>
  <c r="BG32" i="83"/>
  <c r="AF32" i="83"/>
  <c r="BI32" i="83"/>
  <c r="Q32" i="83"/>
  <c r="AH32" i="83"/>
  <c r="BB32" i="83"/>
  <c r="CE32" i="83"/>
  <c r="AE32" i="83"/>
  <c r="BF32" i="83"/>
  <c r="BF30" i="72" l="1"/>
  <c r="AY32" i="83"/>
  <c r="C67" i="76" s="1"/>
  <c r="AN31" i="72"/>
  <c r="AT31" i="72" s="1"/>
  <c r="F31" i="72"/>
  <c r="AY31" i="72"/>
  <c r="BE31" i="72" s="1"/>
  <c r="BL32" i="83"/>
  <c r="AR31" i="72"/>
  <c r="E31" i="72"/>
  <c r="G31" i="72"/>
  <c r="AQ31" i="72"/>
  <c r="AO31" i="72"/>
  <c r="D31" i="72"/>
  <c r="K31" i="72" s="1"/>
  <c r="BB31" i="72"/>
  <c r="AP31" i="72"/>
  <c r="BM32" i="83"/>
  <c r="BC31" i="72"/>
  <c r="BA31" i="72"/>
  <c r="AZ31" i="72"/>
  <c r="H31" i="72"/>
  <c r="AU30" i="72"/>
  <c r="M30" i="72"/>
  <c r="L30" i="72"/>
  <c r="FB29" i="69"/>
  <c r="DV30" i="69"/>
  <c r="FA29" i="69"/>
  <c r="FF29" i="69" s="1"/>
  <c r="DU30" i="69"/>
  <c r="FC29" i="69"/>
  <c r="DW30" i="69"/>
  <c r="FD29" i="69"/>
  <c r="DX30" i="69"/>
  <c r="FE29" i="69"/>
  <c r="DY30" i="69"/>
  <c r="CE33" i="83"/>
  <c r="BI33" i="83"/>
  <c r="O33" i="83"/>
  <c r="Q33" i="83"/>
  <c r="BE33" i="83"/>
  <c r="AE33" i="83"/>
  <c r="BC33" i="83"/>
  <c r="AH33" i="83"/>
  <c r="CG33" i="83"/>
  <c r="CI34" i="83"/>
  <c r="CF33" i="83"/>
  <c r="AD33" i="83"/>
  <c r="N33" i="83"/>
  <c r="BJ33" i="83"/>
  <c r="BH33" i="83"/>
  <c r="BB33" i="83"/>
  <c r="AG33" i="83"/>
  <c r="AF33" i="83"/>
  <c r="CH33" i="83"/>
  <c r="R33" i="83"/>
  <c r="P33" i="83"/>
  <c r="BF33" i="83"/>
  <c r="BA33" i="83"/>
  <c r="BD33" i="83"/>
  <c r="BG33" i="83"/>
  <c r="BF31" i="72" l="1"/>
  <c r="AU31" i="72"/>
  <c r="AZ32" i="72"/>
  <c r="AQ32" i="72"/>
  <c r="F32" i="72"/>
  <c r="H32" i="72"/>
  <c r="BB32" i="72"/>
  <c r="G32" i="72"/>
  <c r="AR32" i="72"/>
  <c r="D32" i="72"/>
  <c r="BA32" i="72"/>
  <c r="BC32" i="72"/>
  <c r="BL33" i="83"/>
  <c r="AP32" i="72"/>
  <c r="BM33" i="83"/>
  <c r="AO32" i="72"/>
  <c r="E32" i="72"/>
  <c r="AY32" i="72"/>
  <c r="BE32" i="72" s="1"/>
  <c r="AN32" i="72"/>
  <c r="AT32" i="72" s="1"/>
  <c r="AY33" i="83"/>
  <c r="L31" i="72"/>
  <c r="M31" i="72"/>
  <c r="FD30" i="69"/>
  <c r="DX31" i="69"/>
  <c r="FB30" i="69"/>
  <c r="DV31" i="69"/>
  <c r="FA30" i="69"/>
  <c r="FF30" i="69" s="1"/>
  <c r="DU31" i="69"/>
  <c r="FC30" i="69"/>
  <c r="DW31" i="69"/>
  <c r="FE30" i="69"/>
  <c r="DY31" i="69"/>
  <c r="AG34" i="83"/>
  <c r="BA34" i="83"/>
  <c r="O34" i="83"/>
  <c r="AD34" i="83"/>
  <c r="BG34" i="83"/>
  <c r="AH34" i="83"/>
  <c r="BC34" i="83"/>
  <c r="BE34" i="83"/>
  <c r="CE34" i="83"/>
  <c r="BD34" i="83"/>
  <c r="R34" i="83"/>
  <c r="CF34" i="83"/>
  <c r="BF34" i="83"/>
  <c r="P34" i="83"/>
  <c r="CG34" i="83"/>
  <c r="AF34" i="83"/>
  <c r="BH34" i="83"/>
  <c r="Q34" i="83"/>
  <c r="CI35" i="83"/>
  <c r="BB34" i="83"/>
  <c r="BI34" i="83"/>
  <c r="N34" i="83"/>
  <c r="AE34" i="83"/>
  <c r="CH34" i="83"/>
  <c r="BJ34" i="83"/>
  <c r="BF32" i="72" l="1"/>
  <c r="BA33" i="72"/>
  <c r="E33" i="72"/>
  <c r="BL34" i="83"/>
  <c r="D33" i="72"/>
  <c r="K33" i="72"/>
  <c r="G33" i="72"/>
  <c r="AQ33" i="72"/>
  <c r="AZ33" i="72"/>
  <c r="AN33" i="72"/>
  <c r="AT33" i="72" s="1"/>
  <c r="AY34" i="83"/>
  <c r="AY33" i="72"/>
  <c r="BE33" i="72" s="1"/>
  <c r="BC33" i="72"/>
  <c r="BB33" i="72"/>
  <c r="AR33" i="72"/>
  <c r="AO33" i="72"/>
  <c r="F33" i="72"/>
  <c r="BM34" i="83"/>
  <c r="AP33" i="72"/>
  <c r="H33" i="72"/>
  <c r="L32" i="72"/>
  <c r="M32" i="72"/>
  <c r="K32" i="72"/>
  <c r="AU32" i="72"/>
  <c r="FE31" i="69"/>
  <c r="DY32" i="69"/>
  <c r="FB31" i="69"/>
  <c r="DV32" i="69"/>
  <c r="FC31" i="69"/>
  <c r="DW32" i="69"/>
  <c r="FD31" i="69"/>
  <c r="DX32" i="69"/>
  <c r="FA31" i="69"/>
  <c r="FF31" i="69" s="1"/>
  <c r="DU32" i="69"/>
  <c r="P35" i="83"/>
  <c r="AF35" i="83"/>
  <c r="CI36" i="83"/>
  <c r="BD35" i="83"/>
  <c r="BF35" i="83"/>
  <c r="R35" i="83"/>
  <c r="AE35" i="83"/>
  <c r="Q35" i="83"/>
  <c r="BH35" i="83"/>
  <c r="CH35" i="83"/>
  <c r="BI35" i="83"/>
  <c r="BE35" i="83"/>
  <c r="BB35" i="83"/>
  <c r="N35" i="83"/>
  <c r="CE35" i="83"/>
  <c r="BC35" i="83"/>
  <c r="BJ35" i="83"/>
  <c r="AD35" i="83"/>
  <c r="AH35" i="83"/>
  <c r="CF35" i="83"/>
  <c r="BG35" i="83"/>
  <c r="BA35" i="83"/>
  <c r="O35" i="83"/>
  <c r="CG35" i="83"/>
  <c r="AG35" i="83"/>
  <c r="BF33" i="72" l="1"/>
  <c r="AU33" i="72"/>
  <c r="BB34" i="72"/>
  <c r="D34" i="72"/>
  <c r="K34" i="72" s="1"/>
  <c r="AZ34" i="72"/>
  <c r="G34" i="72"/>
  <c r="BA34" i="72"/>
  <c r="AP34" i="72"/>
  <c r="BM35" i="83"/>
  <c r="AR34" i="72"/>
  <c r="AY34" i="72"/>
  <c r="BE34" i="72" s="1"/>
  <c r="BC34" i="72"/>
  <c r="F34" i="72"/>
  <c r="AQ34" i="72"/>
  <c r="BL35" i="83"/>
  <c r="H34" i="72"/>
  <c r="E34" i="72"/>
  <c r="AY35" i="83"/>
  <c r="C68" i="76" s="1"/>
  <c r="AN34" i="72"/>
  <c r="AT34" i="72" s="1"/>
  <c r="AO34" i="72"/>
  <c r="L33" i="72"/>
  <c r="M33" i="72"/>
  <c r="FE32" i="69"/>
  <c r="DY33" i="69"/>
  <c r="FC32" i="69"/>
  <c r="DW33" i="69"/>
  <c r="FD32" i="69"/>
  <c r="DX33" i="69"/>
  <c r="FA32" i="69"/>
  <c r="FF32" i="69" s="1"/>
  <c r="DU33" i="69"/>
  <c r="FB32" i="69"/>
  <c r="DV33" i="69"/>
  <c r="BG36" i="83"/>
  <c r="BI36" i="83"/>
  <c r="P36" i="83"/>
  <c r="CF36" i="83"/>
  <c r="BA36" i="83"/>
  <c r="CE36" i="83"/>
  <c r="BE36" i="83"/>
  <c r="O36" i="83"/>
  <c r="BC36" i="83"/>
  <c r="BJ36" i="83"/>
  <c r="AG36" i="83"/>
  <c r="N36" i="83"/>
  <c r="BB36" i="83"/>
  <c r="AH36" i="83"/>
  <c r="BH36" i="83"/>
  <c r="BF36" i="83"/>
  <c r="R36" i="83"/>
  <c r="Q36" i="83"/>
  <c r="CH36" i="83"/>
  <c r="AF36" i="83"/>
  <c r="CG36" i="83"/>
  <c r="CI37" i="83"/>
  <c r="BD36" i="83"/>
  <c r="AE36" i="83"/>
  <c r="AD36" i="83"/>
  <c r="AU34" i="72" l="1"/>
  <c r="BF34" i="72"/>
  <c r="BB35" i="72"/>
  <c r="AN35" i="72"/>
  <c r="AT35" i="72" s="1"/>
  <c r="AY36" i="83"/>
  <c r="AR35" i="72"/>
  <c r="G35" i="72"/>
  <c r="BM36" i="83"/>
  <c r="AP35" i="72"/>
  <c r="E35" i="72"/>
  <c r="BL36" i="83"/>
  <c r="AZ35" i="72"/>
  <c r="F35" i="72"/>
  <c r="AQ35" i="72"/>
  <c r="BC35" i="72"/>
  <c r="AY35" i="72"/>
  <c r="BE35" i="72" s="1"/>
  <c r="AO35" i="72"/>
  <c r="D35" i="72"/>
  <c r="K35" i="72" s="1"/>
  <c r="H35" i="72"/>
  <c r="BA35" i="72"/>
  <c r="M34" i="72"/>
  <c r="L34" i="72"/>
  <c r="FA33" i="69"/>
  <c r="FF33" i="69" s="1"/>
  <c r="DU34" i="69"/>
  <c r="FE33" i="69"/>
  <c r="DY34" i="69"/>
  <c r="FD33" i="69"/>
  <c r="DX34" i="69"/>
  <c r="FB33" i="69"/>
  <c r="DV34" i="69"/>
  <c r="FC33" i="69"/>
  <c r="DW34" i="69"/>
  <c r="R37" i="83"/>
  <c r="BI37" i="83"/>
  <c r="BF37" i="83"/>
  <c r="BJ37" i="83"/>
  <c r="AG37" i="83"/>
  <c r="N37" i="83"/>
  <c r="BA37" i="83"/>
  <c r="BB37" i="83"/>
  <c r="BD37" i="83"/>
  <c r="CG37" i="83"/>
  <c r="CI38" i="83"/>
  <c r="BH37" i="83"/>
  <c r="AH37" i="83"/>
  <c r="O37" i="83"/>
  <c r="AD37" i="83"/>
  <c r="CE37" i="83"/>
  <c r="AF37" i="83"/>
  <c r="CH37" i="83"/>
  <c r="P37" i="83"/>
  <c r="AE37" i="83"/>
  <c r="BG37" i="83"/>
  <c r="BC37" i="83"/>
  <c r="BE37" i="83"/>
  <c r="CF37" i="83"/>
  <c r="Q37" i="83"/>
  <c r="BA36" i="72" l="1"/>
  <c r="AO36" i="72"/>
  <c r="AY36" i="72"/>
  <c r="BE36" i="72" s="1"/>
  <c r="BM37" i="83"/>
  <c r="AP36" i="72"/>
  <c r="AQ36" i="72"/>
  <c r="AZ36" i="72"/>
  <c r="AN36" i="72"/>
  <c r="AT36" i="72" s="1"/>
  <c r="AY37" i="83"/>
  <c r="G36" i="72"/>
  <c r="BB36" i="72"/>
  <c r="F36" i="72"/>
  <c r="AR36" i="72"/>
  <c r="BC36" i="72"/>
  <c r="BL37" i="83"/>
  <c r="D36" i="72"/>
  <c r="K36" i="72" s="1"/>
  <c r="E36" i="72"/>
  <c r="H36" i="72"/>
  <c r="BF35" i="72"/>
  <c r="AU35" i="72"/>
  <c r="L35" i="72"/>
  <c r="M35" i="72"/>
  <c r="FB34" i="69"/>
  <c r="DV35" i="69"/>
  <c r="FD34" i="69"/>
  <c r="DX35" i="69"/>
  <c r="FA34" i="69"/>
  <c r="FF34" i="69" s="1"/>
  <c r="DU35" i="69"/>
  <c r="FC34" i="69"/>
  <c r="DW35" i="69"/>
  <c r="FE34" i="69"/>
  <c r="DY35" i="69"/>
  <c r="N38" i="83"/>
  <c r="CG38" i="83"/>
  <c r="CF38" i="83"/>
  <c r="BH38" i="83"/>
  <c r="CH38" i="83"/>
  <c r="R38" i="83"/>
  <c r="BD38" i="83"/>
  <c r="AF38" i="83"/>
  <c r="P38" i="83"/>
  <c r="BG38" i="83"/>
  <c r="O38" i="83"/>
  <c r="BI38" i="83"/>
  <c r="BF38" i="83"/>
  <c r="AD38" i="83"/>
  <c r="AG38" i="83"/>
  <c r="BC38" i="83"/>
  <c r="BB38" i="83"/>
  <c r="AE38" i="83"/>
  <c r="BE38" i="83"/>
  <c r="CI39" i="83"/>
  <c r="BJ38" i="83"/>
  <c r="BA38" i="83"/>
  <c r="CE38" i="83"/>
  <c r="AH38" i="83"/>
  <c r="Q38" i="83"/>
  <c r="BF36" i="72" l="1"/>
  <c r="AZ37" i="72"/>
  <c r="G37" i="72"/>
  <c r="AQ37" i="72"/>
  <c r="AY37" i="72"/>
  <c r="BE37" i="72" s="1"/>
  <c r="BB37" i="72"/>
  <c r="BA37" i="72"/>
  <c r="D37" i="72"/>
  <c r="K37" i="72" s="1"/>
  <c r="BC37" i="72"/>
  <c r="AR37" i="72"/>
  <c r="AO37" i="72"/>
  <c r="H37" i="72"/>
  <c r="AP37" i="72"/>
  <c r="BM38" i="83"/>
  <c r="F37" i="72"/>
  <c r="E37" i="72"/>
  <c r="BL38" i="83"/>
  <c r="AY38" i="83"/>
  <c r="AN37" i="72"/>
  <c r="AT37" i="72" s="1"/>
  <c r="M36" i="72"/>
  <c r="L36" i="72"/>
  <c r="AU36" i="72"/>
  <c r="FC35" i="69"/>
  <c r="DW36" i="69"/>
  <c r="FB35" i="69"/>
  <c r="DV36" i="69"/>
  <c r="FA35" i="69"/>
  <c r="FF35" i="69" s="1"/>
  <c r="DU36" i="69"/>
  <c r="FE35" i="69"/>
  <c r="DY36" i="69"/>
  <c r="FD35" i="69"/>
  <c r="DX36" i="69"/>
  <c r="BB39" i="83"/>
  <c r="CG39" i="83"/>
  <c r="CH39" i="83"/>
  <c r="BG39" i="83"/>
  <c r="O39" i="83"/>
  <c r="AG39" i="83"/>
  <c r="AE39" i="83"/>
  <c r="BF39" i="83"/>
  <c r="BE39" i="83"/>
  <c r="BJ39" i="83"/>
  <c r="R39" i="83"/>
  <c r="BH39" i="83"/>
  <c r="AD39" i="83"/>
  <c r="BI39" i="83"/>
  <c r="CI40" i="83"/>
  <c r="CF39" i="83"/>
  <c r="AF39" i="83"/>
  <c r="BA39" i="83"/>
  <c r="P39" i="83"/>
  <c r="CE39" i="83"/>
  <c r="BD39" i="83"/>
  <c r="AH39" i="83"/>
  <c r="BC39" i="83"/>
  <c r="N39" i="83"/>
  <c r="Q39" i="83"/>
  <c r="BF37" i="72" l="1"/>
  <c r="BB38" i="72"/>
  <c r="AQ38" i="72"/>
  <c r="AR38" i="72"/>
  <c r="E38" i="72"/>
  <c r="BA38" i="72"/>
  <c r="G38" i="72"/>
  <c r="F38" i="72"/>
  <c r="BC38" i="72"/>
  <c r="D38" i="72"/>
  <c r="K38" i="72" s="1"/>
  <c r="AZ38" i="72"/>
  <c r="AO38" i="72"/>
  <c r="AY38" i="72"/>
  <c r="BE38" i="72" s="1"/>
  <c r="H38" i="72"/>
  <c r="AY39" i="83"/>
  <c r="C69" i="76" s="1"/>
  <c r="AN38" i="72"/>
  <c r="AT38" i="72" s="1"/>
  <c r="BL39" i="83"/>
  <c r="AP38" i="72"/>
  <c r="BM39" i="83"/>
  <c r="AU37" i="72"/>
  <c r="M37" i="72"/>
  <c r="L37" i="72"/>
  <c r="FE36" i="69"/>
  <c r="DY37" i="69"/>
  <c r="FC36" i="69"/>
  <c r="DW37" i="69"/>
  <c r="FA36" i="69"/>
  <c r="FF36" i="69" s="1"/>
  <c r="DU37" i="69"/>
  <c r="FD36" i="69"/>
  <c r="DX37" i="69"/>
  <c r="FB36" i="69"/>
  <c r="DV37" i="69"/>
  <c r="BC40" i="83"/>
  <c r="AE40" i="83"/>
  <c r="R40" i="83"/>
  <c r="BD40" i="83"/>
  <c r="AD40" i="83"/>
  <c r="BG40" i="83"/>
  <c r="CI41" i="83"/>
  <c r="CF40" i="83"/>
  <c r="CH40" i="83"/>
  <c r="N40" i="83"/>
  <c r="Q40" i="83"/>
  <c r="AG40" i="83"/>
  <c r="BI40" i="83"/>
  <c r="BB40" i="83"/>
  <c r="BE40" i="83"/>
  <c r="BA40" i="83"/>
  <c r="CG40" i="83"/>
  <c r="O40" i="83"/>
  <c r="BF40" i="83"/>
  <c r="AF40" i="83"/>
  <c r="BJ40" i="83"/>
  <c r="AH40" i="83"/>
  <c r="CE40" i="83"/>
  <c r="P40" i="83"/>
  <c r="BH40" i="83"/>
  <c r="BM40" i="83" l="1"/>
  <c r="AP39" i="72"/>
  <c r="AY39" i="72"/>
  <c r="BE39" i="72" s="1"/>
  <c r="E39" i="72"/>
  <c r="AN39" i="72"/>
  <c r="AT39" i="72" s="1"/>
  <c r="AY40" i="83"/>
  <c r="AO39" i="72"/>
  <c r="BC39" i="72"/>
  <c r="AR39" i="72"/>
  <c r="F39" i="72"/>
  <c r="BA39" i="72"/>
  <c r="AQ39" i="72"/>
  <c r="AZ39" i="72"/>
  <c r="BL40" i="83"/>
  <c r="G39" i="72"/>
  <c r="BB39" i="72"/>
  <c r="H39" i="72"/>
  <c r="D39" i="72"/>
  <c r="K39" i="72" s="1"/>
  <c r="AU38" i="72"/>
  <c r="L38" i="72"/>
  <c r="M38" i="72"/>
  <c r="BF38" i="72"/>
  <c r="FB37" i="69"/>
  <c r="DV38" i="69"/>
  <c r="FD37" i="69"/>
  <c r="DX38" i="69"/>
  <c r="FE37" i="69"/>
  <c r="DY38" i="69"/>
  <c r="FA37" i="69"/>
  <c r="FF37" i="69" s="1"/>
  <c r="DU38" i="69"/>
  <c r="FC37" i="69"/>
  <c r="DW38" i="69"/>
  <c r="BD41" i="83"/>
  <c r="BJ41" i="83"/>
  <c r="BG41" i="83"/>
  <c r="BF41" i="83"/>
  <c r="CI42" i="83"/>
  <c r="AF41" i="83"/>
  <c r="CG41" i="83"/>
  <c r="CF41" i="83"/>
  <c r="AG41" i="83"/>
  <c r="BB41" i="83"/>
  <c r="AD41" i="83"/>
  <c r="AE41" i="83"/>
  <c r="BC41" i="83"/>
  <c r="BA41" i="83"/>
  <c r="CH41" i="83"/>
  <c r="BI41" i="83"/>
  <c r="BE41" i="83"/>
  <c r="P41" i="83"/>
  <c r="AH41" i="83"/>
  <c r="CE41" i="83"/>
  <c r="O41" i="83"/>
  <c r="Q41" i="83"/>
  <c r="BH41" i="83"/>
  <c r="N41" i="83"/>
  <c r="R41" i="83"/>
  <c r="BF39" i="72" l="1"/>
  <c r="H40" i="72"/>
  <c r="E40" i="72"/>
  <c r="BB40" i="72"/>
  <c r="AZ40" i="72"/>
  <c r="AO40" i="72"/>
  <c r="AP40" i="72"/>
  <c r="BM41" i="83"/>
  <c r="AQ40" i="72"/>
  <c r="AR40" i="72"/>
  <c r="D40" i="72"/>
  <c r="K40" i="72" s="1"/>
  <c r="BA40" i="72"/>
  <c r="AN40" i="72"/>
  <c r="AT40" i="72" s="1"/>
  <c r="AY41" i="83"/>
  <c r="AU40" i="72"/>
  <c r="AY40" i="72"/>
  <c r="BE40" i="72" s="1"/>
  <c r="G40" i="72"/>
  <c r="BL41" i="83"/>
  <c r="F40" i="72"/>
  <c r="BC40" i="72"/>
  <c r="L39" i="72"/>
  <c r="M39" i="72"/>
  <c r="AU39" i="72"/>
  <c r="FA38" i="69"/>
  <c r="FF38" i="69" s="1"/>
  <c r="DU39" i="69"/>
  <c r="FB38" i="69"/>
  <c r="DV39" i="69"/>
  <c r="FE38" i="69"/>
  <c r="DY39" i="69"/>
  <c r="FC38" i="69"/>
  <c r="DW39" i="69"/>
  <c r="FD38" i="69"/>
  <c r="DX39" i="69"/>
  <c r="BJ42" i="83"/>
  <c r="AG42" i="83"/>
  <c r="BI42" i="83"/>
  <c r="BC42" i="83"/>
  <c r="BH42" i="83"/>
  <c r="BG42" i="83"/>
  <c r="BF42" i="83"/>
  <c r="CE42" i="83"/>
  <c r="AD42" i="83"/>
  <c r="BE42" i="83"/>
  <c r="AF42" i="83"/>
  <c r="BD42" i="83"/>
  <c r="P42" i="83"/>
  <c r="Q42" i="83"/>
  <c r="CF42" i="83"/>
  <c r="CH42" i="83"/>
  <c r="CG42" i="83"/>
  <c r="O42" i="83"/>
  <c r="N42" i="83"/>
  <c r="R42" i="83"/>
  <c r="BB42" i="83"/>
  <c r="CI43" i="83"/>
  <c r="BA42" i="83"/>
  <c r="AH42" i="83"/>
  <c r="AE42" i="83"/>
  <c r="BF40" i="72" l="1"/>
  <c r="AQ41" i="72"/>
  <c r="D41" i="72"/>
  <c r="K41" i="72" s="1"/>
  <c r="G41" i="72"/>
  <c r="BM42" i="83"/>
  <c r="AP41" i="72"/>
  <c r="BL42" i="83"/>
  <c r="AO41" i="72"/>
  <c r="E41" i="72"/>
  <c r="AY41" i="72"/>
  <c r="BE41" i="72" s="1"/>
  <c r="BC41" i="72"/>
  <c r="AN41" i="72"/>
  <c r="AT41" i="72" s="1"/>
  <c r="AY42" i="83"/>
  <c r="BB41" i="72"/>
  <c r="F41" i="72"/>
  <c r="BA41" i="72"/>
  <c r="AR41" i="72"/>
  <c r="AZ41" i="72"/>
  <c r="H41" i="72"/>
  <c r="M40" i="72"/>
  <c r="L40" i="72"/>
  <c r="FC39" i="69"/>
  <c r="DW40" i="69"/>
  <c r="FA39" i="69"/>
  <c r="FF39" i="69" s="1"/>
  <c r="DU40" i="69"/>
  <c r="FD39" i="69"/>
  <c r="DX40" i="69"/>
  <c r="FB39" i="69"/>
  <c r="DV40" i="69"/>
  <c r="FE39" i="69"/>
  <c r="DY40" i="69"/>
  <c r="AG43" i="83"/>
  <c r="BJ43" i="83"/>
  <c r="CG43" i="83"/>
  <c r="Q43" i="83"/>
  <c r="P43" i="83"/>
  <c r="CE43" i="83"/>
  <c r="CI44" i="83"/>
  <c r="N43" i="83"/>
  <c r="AE43" i="83"/>
  <c r="BD43" i="83"/>
  <c r="AD43" i="83"/>
  <c r="BG43" i="83"/>
  <c r="BC43" i="83"/>
  <c r="AF43" i="83"/>
  <c r="AH43" i="83"/>
  <c r="BH43" i="83"/>
  <c r="BB43" i="83"/>
  <c r="O43" i="83"/>
  <c r="CF43" i="83"/>
  <c r="CH43" i="83"/>
  <c r="BE43" i="83"/>
  <c r="R43" i="83"/>
  <c r="BI43" i="83"/>
  <c r="BA43" i="83"/>
  <c r="BF43" i="83"/>
  <c r="AU41" i="72" l="1"/>
  <c r="BF41" i="72"/>
  <c r="AR42" i="72"/>
  <c r="AQ42" i="72"/>
  <c r="BA42" i="72"/>
  <c r="BL43" i="83"/>
  <c r="H42" i="72"/>
  <c r="AN42" i="72"/>
  <c r="AT42" i="72" s="1"/>
  <c r="AY43" i="83"/>
  <c r="C70" i="76" s="1"/>
  <c r="E42" i="72"/>
  <c r="BB42" i="72"/>
  <c r="AY42" i="72"/>
  <c r="BE42" i="72" s="1"/>
  <c r="G42" i="72"/>
  <c r="AZ42" i="72"/>
  <c r="F42" i="72"/>
  <c r="AO42" i="72"/>
  <c r="D42" i="72"/>
  <c r="K42" i="72" s="1"/>
  <c r="BC42" i="72"/>
  <c r="BM43" i="83"/>
  <c r="AP42" i="72"/>
  <c r="M41" i="72"/>
  <c r="L41" i="72"/>
  <c r="FC40" i="69"/>
  <c r="DW41" i="69"/>
  <c r="FB40" i="69"/>
  <c r="DV41" i="69"/>
  <c r="FD40" i="69"/>
  <c r="DX41" i="69"/>
  <c r="FE40" i="69"/>
  <c r="DY41" i="69"/>
  <c r="FA40" i="69"/>
  <c r="FF40" i="69" s="1"/>
  <c r="DU41" i="69"/>
  <c r="BC44" i="83"/>
  <c r="CF44" i="83"/>
  <c r="AF44" i="83"/>
  <c r="BF44" i="83"/>
  <c r="AE44" i="83"/>
  <c r="O44" i="83"/>
  <c r="R44" i="83"/>
  <c r="AD44" i="83"/>
  <c r="CH44" i="83"/>
  <c r="CG44" i="83"/>
  <c r="BJ44" i="83"/>
  <c r="CE44" i="83"/>
  <c r="CI45" i="83"/>
  <c r="Q44" i="83"/>
  <c r="BD44" i="83"/>
  <c r="BI44" i="83"/>
  <c r="BE44" i="83"/>
  <c r="BH44" i="83"/>
  <c r="AH44" i="83"/>
  <c r="BG44" i="83"/>
  <c r="BA44" i="83"/>
  <c r="P44" i="83"/>
  <c r="BB44" i="83"/>
  <c r="AG44" i="83"/>
  <c r="N44" i="83"/>
  <c r="G43" i="72" l="1"/>
  <c r="AZ43" i="72"/>
  <c r="D43" i="72"/>
  <c r="K43" i="72" s="1"/>
  <c r="AO43" i="72"/>
  <c r="H43" i="72"/>
  <c r="AQ43" i="72"/>
  <c r="BM44" i="83"/>
  <c r="AP43" i="72"/>
  <c r="BB43" i="72"/>
  <c r="AR43" i="72"/>
  <c r="F43" i="72"/>
  <c r="E43" i="72"/>
  <c r="BL44" i="83"/>
  <c r="AY43" i="72"/>
  <c r="BE43" i="72" s="1"/>
  <c r="BC43" i="72"/>
  <c r="AN43" i="72"/>
  <c r="AT43" i="72" s="1"/>
  <c r="AY44" i="83"/>
  <c r="BA43" i="72"/>
  <c r="AU42" i="72"/>
  <c r="L42" i="72"/>
  <c r="M42" i="72"/>
  <c r="BF42" i="72"/>
  <c r="FA41" i="69"/>
  <c r="FF41" i="69" s="1"/>
  <c r="DU42" i="69"/>
  <c r="FC41" i="69"/>
  <c r="DW42" i="69"/>
  <c r="FD41" i="69"/>
  <c r="DX42" i="69"/>
  <c r="FE41" i="69"/>
  <c r="DY42" i="69"/>
  <c r="FB41" i="69"/>
  <c r="DV42" i="69"/>
  <c r="BH45" i="83"/>
  <c r="BD45" i="83"/>
  <c r="AE45" i="83"/>
  <c r="BA45" i="83"/>
  <c r="BG45" i="83"/>
  <c r="BF45" i="83"/>
  <c r="AD45" i="83"/>
  <c r="CF45" i="83"/>
  <c r="CE45" i="83"/>
  <c r="BC45" i="83"/>
  <c r="CG45" i="83"/>
  <c r="CH45" i="83"/>
  <c r="P45" i="83"/>
  <c r="BB45" i="83"/>
  <c r="BI45" i="83"/>
  <c r="AG45" i="83"/>
  <c r="AF45" i="83"/>
  <c r="BJ45" i="83"/>
  <c r="CI46" i="83"/>
  <c r="BE45" i="83"/>
  <c r="O45" i="83"/>
  <c r="N45" i="83"/>
  <c r="AH45" i="83"/>
  <c r="Q45" i="83"/>
  <c r="R45" i="83"/>
  <c r="AU43" i="72" l="1"/>
  <c r="BF43" i="72"/>
  <c r="BC44" i="72"/>
  <c r="E44" i="72"/>
  <c r="BB44" i="72"/>
  <c r="AQ44" i="72"/>
  <c r="BL45" i="83"/>
  <c r="D44" i="72"/>
  <c r="K44" i="72" s="1"/>
  <c r="H44" i="72"/>
  <c r="BA44" i="72"/>
  <c r="AZ44" i="72"/>
  <c r="AY44" i="72"/>
  <c r="BE44" i="72" s="1"/>
  <c r="AR44" i="72"/>
  <c r="F44" i="72"/>
  <c r="AO44" i="72"/>
  <c r="G44" i="72"/>
  <c r="AY45" i="83"/>
  <c r="AN44" i="72"/>
  <c r="AT44" i="72" s="1"/>
  <c r="BM45" i="83"/>
  <c r="AP44" i="72"/>
  <c r="M43" i="72"/>
  <c r="L43" i="72"/>
  <c r="FC42" i="69"/>
  <c r="DW43" i="69"/>
  <c r="FE42" i="69"/>
  <c r="DY43" i="69"/>
  <c r="FA42" i="69"/>
  <c r="FF42" i="69" s="1"/>
  <c r="DU43" i="69"/>
  <c r="FB42" i="69"/>
  <c r="DV43" i="69"/>
  <c r="FD42" i="69"/>
  <c r="DX43" i="69"/>
  <c r="N46" i="83"/>
  <c r="BG46" i="83"/>
  <c r="AH46" i="83"/>
  <c r="BD46" i="83"/>
  <c r="Q46" i="83"/>
  <c r="CF46" i="83"/>
  <c r="AE46" i="83"/>
  <c r="BA46" i="83"/>
  <c r="CG46" i="83"/>
  <c r="AD46" i="83"/>
  <c r="AF46" i="83"/>
  <c r="CH46" i="83"/>
  <c r="O46" i="83"/>
  <c r="P46" i="83"/>
  <c r="CI47" i="83"/>
  <c r="BI46" i="83"/>
  <c r="BH46" i="83"/>
  <c r="R46" i="83"/>
  <c r="AG46" i="83"/>
  <c r="BE46" i="83"/>
  <c r="CE46" i="83"/>
  <c r="BF46" i="83"/>
  <c r="BJ46" i="83"/>
  <c r="BC46" i="83"/>
  <c r="BB46" i="83"/>
  <c r="AU44" i="72" l="1"/>
  <c r="BF44" i="72"/>
  <c r="AO45" i="72"/>
  <c r="AQ45" i="72"/>
  <c r="F45" i="72"/>
  <c r="AZ45" i="72"/>
  <c r="AP45" i="72"/>
  <c r="BM46" i="83"/>
  <c r="AN45" i="72"/>
  <c r="AT45" i="72" s="1"/>
  <c r="AY46" i="83"/>
  <c r="BB45" i="72"/>
  <c r="AY45" i="72"/>
  <c r="BE45" i="72" s="1"/>
  <c r="BC45" i="72"/>
  <c r="G45" i="72"/>
  <c r="AR45" i="72"/>
  <c r="D45" i="72"/>
  <c r="K45" i="72" s="1"/>
  <c r="BA45" i="72"/>
  <c r="E45" i="72"/>
  <c r="H45" i="72"/>
  <c r="BL46" i="83"/>
  <c r="M44" i="72"/>
  <c r="L44" i="72"/>
  <c r="FE43" i="69"/>
  <c r="DY44" i="69"/>
  <c r="FB43" i="69"/>
  <c r="DV44" i="69"/>
  <c r="FC43" i="69"/>
  <c r="DW44" i="69"/>
  <c r="FD43" i="69"/>
  <c r="DX44" i="69"/>
  <c r="FA43" i="69"/>
  <c r="FF43" i="69" s="1"/>
  <c r="DU44" i="69"/>
  <c r="P47" i="83"/>
  <c r="BH47" i="83"/>
  <c r="AG47" i="83"/>
  <c r="AF47" i="83"/>
  <c r="O47" i="83"/>
  <c r="N47" i="83"/>
  <c r="BI47" i="83"/>
  <c r="R47" i="83"/>
  <c r="CH47" i="83"/>
  <c r="BE47" i="83"/>
  <c r="CG47" i="83"/>
  <c r="AE47" i="83"/>
  <c r="BA47" i="83"/>
  <c r="BG47" i="83"/>
  <c r="CI48" i="83"/>
  <c r="CF47" i="83"/>
  <c r="AD47" i="83"/>
  <c r="CE47" i="83"/>
  <c r="BC47" i="83"/>
  <c r="BF47" i="83"/>
  <c r="BB47" i="83"/>
  <c r="BD47" i="83"/>
  <c r="BJ47" i="83"/>
  <c r="Q47" i="83"/>
  <c r="AH47" i="83"/>
  <c r="H46" i="72" l="1"/>
  <c r="AP46" i="72"/>
  <c r="BM47" i="83"/>
  <c r="E46" i="72"/>
  <c r="BC46" i="72"/>
  <c r="AR46" i="72"/>
  <c r="AY46" i="72"/>
  <c r="BE46" i="72" s="1"/>
  <c r="D46" i="72"/>
  <c r="K46" i="72" s="1"/>
  <c r="AZ46" i="72"/>
  <c r="BA46" i="72"/>
  <c r="G46" i="72"/>
  <c r="F46" i="72"/>
  <c r="BL47" i="83"/>
  <c r="BB46" i="72"/>
  <c r="AN46" i="72"/>
  <c r="AT46" i="72" s="1"/>
  <c r="AY47" i="83"/>
  <c r="AO46" i="72"/>
  <c r="AQ46" i="72"/>
  <c r="M45" i="72"/>
  <c r="L45" i="72"/>
  <c r="BF45" i="72"/>
  <c r="AU45" i="72"/>
  <c r="FD44" i="69"/>
  <c r="DX45" i="69"/>
  <c r="FE44" i="69"/>
  <c r="DY45" i="69"/>
  <c r="FC44" i="69"/>
  <c r="DW45" i="69"/>
  <c r="FA44" i="69"/>
  <c r="FF44" i="69" s="1"/>
  <c r="DU45" i="69"/>
  <c r="FB44" i="69"/>
  <c r="DV45" i="69"/>
  <c r="N48" i="83"/>
  <c r="BJ48" i="83"/>
  <c r="BG48" i="83"/>
  <c r="BF48" i="83"/>
  <c r="O48" i="83"/>
  <c r="CF48" i="83"/>
  <c r="BH48" i="83"/>
  <c r="AH48" i="83"/>
  <c r="BA48" i="83"/>
  <c r="CH48" i="83"/>
  <c r="AD48" i="83"/>
  <c r="P48" i="83"/>
  <c r="R48" i="83"/>
  <c r="CG48" i="83"/>
  <c r="CE48" i="83"/>
  <c r="AG48" i="83"/>
  <c r="BE48" i="83"/>
  <c r="AE48" i="83"/>
  <c r="BC48" i="83"/>
  <c r="CI49" i="83"/>
  <c r="BB48" i="83"/>
  <c r="BD48" i="83"/>
  <c r="Q48" i="83"/>
  <c r="AF48" i="83"/>
  <c r="BI48" i="83"/>
  <c r="BF46" i="72" l="1"/>
  <c r="AU46" i="72"/>
  <c r="D47" i="72"/>
  <c r="K47" i="72" s="1"/>
  <c r="AZ47" i="72"/>
  <c r="F47" i="72"/>
  <c r="BC47" i="72"/>
  <c r="AN47" i="72"/>
  <c r="AT47" i="72" s="1"/>
  <c r="AY48" i="83"/>
  <c r="C71" i="76" s="1"/>
  <c r="G47" i="72"/>
  <c r="BL48" i="83"/>
  <c r="H47" i="72"/>
  <c r="E47" i="72"/>
  <c r="AY47" i="72"/>
  <c r="BE47" i="72" s="1"/>
  <c r="AP47" i="72"/>
  <c r="BM48" i="83"/>
  <c r="AO47" i="72"/>
  <c r="AQ47" i="72"/>
  <c r="BA47" i="72"/>
  <c r="BB47" i="72"/>
  <c r="AR47" i="72"/>
  <c r="M46" i="72"/>
  <c r="L46" i="72"/>
  <c r="FA45" i="69"/>
  <c r="FF45" i="69" s="1"/>
  <c r="DU46" i="69"/>
  <c r="FD45" i="69"/>
  <c r="DX46" i="69"/>
  <c r="FC45" i="69"/>
  <c r="DW46" i="69"/>
  <c r="FB45" i="69"/>
  <c r="DV46" i="69"/>
  <c r="FE45" i="69"/>
  <c r="DY46" i="69"/>
  <c r="BJ49" i="83"/>
  <c r="AG49" i="83"/>
  <c r="Q49" i="83"/>
  <c r="CF49" i="83"/>
  <c r="BG49" i="83"/>
  <c r="AD49" i="83"/>
  <c r="BI49" i="83"/>
  <c r="AH49" i="83"/>
  <c r="N49" i="83"/>
  <c r="BD49" i="83"/>
  <c r="R49" i="83"/>
  <c r="CH49" i="83"/>
  <c r="BH49" i="83"/>
  <c r="AF49" i="83"/>
  <c r="BF49" i="83"/>
  <c r="BC49" i="83"/>
  <c r="CE49" i="83"/>
  <c r="CG49" i="83"/>
  <c r="CI50" i="83"/>
  <c r="P49" i="83"/>
  <c r="BE49" i="83"/>
  <c r="BB49" i="83"/>
  <c r="BA49" i="83"/>
  <c r="AE49" i="83"/>
  <c r="O49" i="83"/>
  <c r="AU47" i="72" l="1"/>
  <c r="BC48" i="72"/>
  <c r="H48" i="72"/>
  <c r="BM49" i="83"/>
  <c r="AP48" i="72"/>
  <c r="AQ48" i="72"/>
  <c r="AY48" i="72"/>
  <c r="BE48" i="72" s="1"/>
  <c r="F48" i="72"/>
  <c r="BB48" i="72"/>
  <c r="AN48" i="72"/>
  <c r="AT48" i="72" s="1"/>
  <c r="AY49" i="83"/>
  <c r="D48" i="72"/>
  <c r="K48" i="72" s="1"/>
  <c r="G48" i="72"/>
  <c r="BA48" i="72"/>
  <c r="AO48" i="72"/>
  <c r="AR48" i="72"/>
  <c r="BL49" i="83"/>
  <c r="AZ48" i="72"/>
  <c r="E48" i="72"/>
  <c r="M47" i="72"/>
  <c r="L47" i="72"/>
  <c r="BF47" i="72"/>
  <c r="FB46" i="69"/>
  <c r="DV47" i="69"/>
  <c r="FA46" i="69"/>
  <c r="FF46" i="69" s="1"/>
  <c r="DU47" i="69"/>
  <c r="FD46" i="69"/>
  <c r="DX47" i="69"/>
  <c r="FC46" i="69"/>
  <c r="DW47" i="69"/>
  <c r="FE46" i="69"/>
  <c r="DY47" i="69"/>
  <c r="CG50" i="83"/>
  <c r="AD50" i="83"/>
  <c r="BG50" i="83"/>
  <c r="R50" i="83"/>
  <c r="CI51" i="83"/>
  <c r="CH50" i="83"/>
  <c r="P50" i="83"/>
  <c r="BE50" i="83"/>
  <c r="BF50" i="83"/>
  <c r="BC50" i="83"/>
  <c r="BD50" i="83"/>
  <c r="N50" i="83"/>
  <c r="AE50" i="83"/>
  <c r="CF50" i="83"/>
  <c r="AF50" i="83"/>
  <c r="BH50" i="83"/>
  <c r="BA50" i="83"/>
  <c r="BI50" i="83"/>
  <c r="O50" i="83"/>
  <c r="BB50" i="83"/>
  <c r="AH50" i="83"/>
  <c r="CE50" i="83"/>
  <c r="BJ50" i="83"/>
  <c r="Q50" i="83"/>
  <c r="AG50" i="83"/>
  <c r="AY49" i="72" l="1"/>
  <c r="BE49" i="72" s="1"/>
  <c r="D49" i="72"/>
  <c r="BL50" i="83"/>
  <c r="BA49" i="72"/>
  <c r="AY50" i="83"/>
  <c r="AN49" i="72"/>
  <c r="AT49" i="72" s="1"/>
  <c r="AP49" i="72"/>
  <c r="BM50" i="83"/>
  <c r="G49" i="72"/>
  <c r="H49" i="72"/>
  <c r="E49" i="72"/>
  <c r="BB49" i="72"/>
  <c r="AR49" i="72"/>
  <c r="AQ49" i="72"/>
  <c r="AZ49" i="72"/>
  <c r="AO49" i="72"/>
  <c r="F49" i="72"/>
  <c r="BC49" i="72"/>
  <c r="AU48" i="72"/>
  <c r="BF48" i="72"/>
  <c r="M48" i="72"/>
  <c r="L48" i="72"/>
  <c r="FA47" i="69"/>
  <c r="FF47" i="69" s="1"/>
  <c r="DU48" i="69"/>
  <c r="FC47" i="69"/>
  <c r="DW48" i="69"/>
  <c r="FB47" i="69"/>
  <c r="DV48" i="69"/>
  <c r="FE47" i="69"/>
  <c r="DY48" i="69"/>
  <c r="FD47" i="69"/>
  <c r="DX48" i="69"/>
  <c r="BC51" i="83"/>
  <c r="BI51" i="83"/>
  <c r="AG51" i="83"/>
  <c r="AH51" i="83"/>
  <c r="CI52" i="83"/>
  <c r="R51" i="83"/>
  <c r="BA51" i="83"/>
  <c r="O51" i="83"/>
  <c r="BG51" i="83"/>
  <c r="BH51" i="83"/>
  <c r="AD51" i="83"/>
  <c r="BF51" i="83"/>
  <c r="P51" i="83"/>
  <c r="CG51" i="83"/>
  <c r="CE51" i="83"/>
  <c r="AE51" i="83"/>
  <c r="CF51" i="83"/>
  <c r="BE51" i="83"/>
  <c r="BD51" i="83"/>
  <c r="CH51" i="83"/>
  <c r="Q51" i="83"/>
  <c r="BJ51" i="83"/>
  <c r="N51" i="83"/>
  <c r="AF51" i="83"/>
  <c r="BB51" i="83"/>
  <c r="BF49" i="72" l="1"/>
  <c r="AU49" i="72"/>
  <c r="F50" i="72"/>
  <c r="AO50" i="72"/>
  <c r="BB50" i="72"/>
  <c r="AZ50" i="72"/>
  <c r="AP50" i="72"/>
  <c r="BM51" i="83"/>
  <c r="BA50" i="72"/>
  <c r="AN50" i="72"/>
  <c r="AT50" i="72" s="1"/>
  <c r="AY51" i="83"/>
  <c r="BC50" i="72"/>
  <c r="AQ50" i="72"/>
  <c r="E50" i="72"/>
  <c r="AR50" i="72"/>
  <c r="D50" i="72"/>
  <c r="K50" i="72" s="1"/>
  <c r="H50" i="72"/>
  <c r="G50" i="72"/>
  <c r="BL51" i="83"/>
  <c r="AY50" i="72"/>
  <c r="BE50" i="72" s="1"/>
  <c r="BF50" i="72"/>
  <c r="M49" i="72"/>
  <c r="L49" i="72"/>
  <c r="K49" i="72"/>
  <c r="FE48" i="69"/>
  <c r="DY49" i="69"/>
  <c r="FA48" i="69"/>
  <c r="FF48" i="69" s="1"/>
  <c r="DU49" i="69"/>
  <c r="FB48" i="69"/>
  <c r="DV49" i="69"/>
  <c r="FD48" i="69"/>
  <c r="DX49" i="69"/>
  <c r="FC48" i="69"/>
  <c r="DW49" i="69"/>
  <c r="BB52" i="83"/>
  <c r="CE52" i="83"/>
  <c r="AF52" i="83"/>
  <c r="AD52" i="83"/>
  <c r="BG52" i="83"/>
  <c r="BF52" i="83"/>
  <c r="Q52" i="83"/>
  <c r="N52" i="83"/>
  <c r="CH52" i="83"/>
  <c r="BC52" i="83"/>
  <c r="R52" i="83"/>
  <c r="CF52" i="83"/>
  <c r="BA52" i="83"/>
  <c r="O52" i="83"/>
  <c r="AE52" i="83"/>
  <c r="CI53" i="83"/>
  <c r="CG52" i="83"/>
  <c r="BH52" i="83"/>
  <c r="BD52" i="83"/>
  <c r="AH52" i="83"/>
  <c r="BE52" i="83"/>
  <c r="P52" i="83"/>
  <c r="AG52" i="83"/>
  <c r="BI52" i="83"/>
  <c r="BJ52" i="83"/>
  <c r="AU50" i="72" l="1"/>
  <c r="AQ51" i="72"/>
  <c r="G51" i="72"/>
  <c r="BC51" i="72"/>
  <c r="AR51" i="72"/>
  <c r="BA51" i="72"/>
  <c r="AP51" i="72"/>
  <c r="BM52" i="83"/>
  <c r="AY51" i="72"/>
  <c r="BE51" i="72" s="1"/>
  <c r="H51" i="72"/>
  <c r="BB51" i="72"/>
  <c r="BL52" i="83"/>
  <c r="E51" i="72"/>
  <c r="D51" i="72"/>
  <c r="K51" i="72" s="1"/>
  <c r="AN51" i="72"/>
  <c r="AT51" i="72" s="1"/>
  <c r="AY52" i="83"/>
  <c r="AZ51" i="72"/>
  <c r="AO51" i="72"/>
  <c r="F51" i="72"/>
  <c r="M50" i="72"/>
  <c r="L50" i="72"/>
  <c r="FC49" i="69"/>
  <c r="DW50" i="69"/>
  <c r="FE49" i="69"/>
  <c r="DY50" i="69"/>
  <c r="FD49" i="69"/>
  <c r="DX50" i="69"/>
  <c r="FB49" i="69"/>
  <c r="DV50" i="69"/>
  <c r="FA49" i="69"/>
  <c r="FF49" i="69" s="1"/>
  <c r="DU50" i="69"/>
  <c r="BI53" i="83"/>
  <c r="Q53" i="83"/>
  <c r="BF53" i="83"/>
  <c r="BG53" i="83"/>
  <c r="AG53" i="83"/>
  <c r="BH53" i="83"/>
  <c r="AE53" i="83"/>
  <c r="BJ53" i="83"/>
  <c r="BE53" i="83"/>
  <c r="BC53" i="83"/>
  <c r="CE53" i="83"/>
  <c r="P53" i="83"/>
  <c r="BA53" i="83"/>
  <c r="R53" i="83"/>
  <c r="AH53" i="83"/>
  <c r="AF53" i="83"/>
  <c r="N53" i="83"/>
  <c r="BD53" i="83"/>
  <c r="BB53" i="83"/>
  <c r="CH53" i="83"/>
  <c r="CF53" i="83"/>
  <c r="O53" i="83"/>
  <c r="CI54" i="83"/>
  <c r="AD53" i="83"/>
  <c r="CG53" i="83"/>
  <c r="BF51" i="72" l="1"/>
  <c r="H52" i="72"/>
  <c r="BC52" i="72"/>
  <c r="AQ52" i="72"/>
  <c r="E52" i="72"/>
  <c r="AY53" i="83"/>
  <c r="AN52" i="72"/>
  <c r="AT52" i="72" s="1"/>
  <c r="AZ52" i="72"/>
  <c r="D52" i="72"/>
  <c r="AY52" i="72"/>
  <c r="BE52" i="72" s="1"/>
  <c r="BB52" i="72"/>
  <c r="AP52" i="72"/>
  <c r="BM53" i="83"/>
  <c r="AR52" i="72"/>
  <c r="F52" i="72"/>
  <c r="BL53" i="83"/>
  <c r="BA52" i="72"/>
  <c r="G52" i="72"/>
  <c r="AO52" i="72"/>
  <c r="AU51" i="72"/>
  <c r="M51" i="72"/>
  <c r="L51" i="72"/>
  <c r="FB50" i="69"/>
  <c r="DV51" i="69"/>
  <c r="FD50" i="69"/>
  <c r="DX51" i="69"/>
  <c r="FC50" i="69"/>
  <c r="DW51" i="69"/>
  <c r="FA50" i="69"/>
  <c r="FF50" i="69" s="1"/>
  <c r="DU51" i="69"/>
  <c r="FE50" i="69"/>
  <c r="DY51" i="69"/>
  <c r="BD54" i="83"/>
  <c r="N54" i="83"/>
  <c r="CE54" i="83"/>
  <c r="BE54" i="83"/>
  <c r="O54" i="83"/>
  <c r="R54" i="83"/>
  <c r="BB54" i="83"/>
  <c r="BF54" i="83"/>
  <c r="BI54" i="83"/>
  <c r="CF54" i="83"/>
  <c r="AG54" i="83"/>
  <c r="BG54" i="83"/>
  <c r="AF54" i="83"/>
  <c r="BH54" i="83"/>
  <c r="CI55" i="83"/>
  <c r="BJ54" i="83"/>
  <c r="P54" i="83"/>
  <c r="CG54" i="83"/>
  <c r="BC54" i="83"/>
  <c r="AD54" i="83"/>
  <c r="Q54" i="83"/>
  <c r="AH54" i="83"/>
  <c r="AE54" i="83"/>
  <c r="CH54" i="83"/>
  <c r="BA54" i="83"/>
  <c r="BF52" i="72" l="1"/>
  <c r="F53" i="72"/>
  <c r="G53" i="72"/>
  <c r="AR53" i="72"/>
  <c r="AY53" i="72"/>
  <c r="BE53" i="72" s="1"/>
  <c r="AO53" i="72"/>
  <c r="E53" i="72"/>
  <c r="AQ53" i="72"/>
  <c r="BA53" i="72"/>
  <c r="AY54" i="83"/>
  <c r="C72" i="76" s="1"/>
  <c r="AN53" i="72"/>
  <c r="AT53" i="72" s="1"/>
  <c r="AU53" i="72"/>
  <c r="BC53" i="72"/>
  <c r="BB53" i="72"/>
  <c r="H53" i="72"/>
  <c r="AZ53" i="72"/>
  <c r="BL54" i="83"/>
  <c r="D53" i="72"/>
  <c r="K53" i="72" s="1"/>
  <c r="BM54" i="83"/>
  <c r="AP53" i="72"/>
  <c r="AU52" i="72"/>
  <c r="M52" i="72"/>
  <c r="L52" i="72"/>
  <c r="K52" i="72"/>
  <c r="FC51" i="69"/>
  <c r="DW52" i="69"/>
  <c r="FA51" i="69"/>
  <c r="FF51" i="69" s="1"/>
  <c r="DU52" i="69"/>
  <c r="FB51" i="69"/>
  <c r="DV52" i="69"/>
  <c r="FE51" i="69"/>
  <c r="DY52" i="69"/>
  <c r="FD51" i="69"/>
  <c r="DX52" i="69"/>
  <c r="AF55" i="83"/>
  <c r="BF55" i="83"/>
  <c r="AH55" i="83"/>
  <c r="CI56" i="83"/>
  <c r="AG55" i="83"/>
  <c r="BC55" i="83"/>
  <c r="O55" i="83"/>
  <c r="CF55" i="83"/>
  <c r="CE55" i="83"/>
  <c r="BD55" i="83"/>
  <c r="R55" i="83"/>
  <c r="BA55" i="83"/>
  <c r="BJ55" i="83"/>
  <c r="Q55" i="83"/>
  <c r="BG55" i="83"/>
  <c r="CH55" i="83"/>
  <c r="P55" i="83"/>
  <c r="BI55" i="83"/>
  <c r="BB55" i="83"/>
  <c r="N55" i="83"/>
  <c r="CG55" i="83"/>
  <c r="AE55" i="83"/>
  <c r="AD55" i="83"/>
  <c r="BH55" i="83"/>
  <c r="BE55" i="83"/>
  <c r="BF53" i="72" l="1"/>
  <c r="BM55" i="83"/>
  <c r="AP54" i="72"/>
  <c r="AR54" i="72"/>
  <c r="D54" i="72"/>
  <c r="K54" i="72" s="1"/>
  <c r="AN54" i="72"/>
  <c r="AT54" i="72" s="1"/>
  <c r="AY55" i="83"/>
  <c r="E54" i="72"/>
  <c r="BL55" i="83"/>
  <c r="BB54" i="72"/>
  <c r="G54" i="72"/>
  <c r="AY54" i="72"/>
  <c r="BE54" i="72" s="1"/>
  <c r="AZ54" i="72"/>
  <c r="BA54" i="72"/>
  <c r="AO54" i="72"/>
  <c r="BC54" i="72"/>
  <c r="F54" i="72"/>
  <c r="H54" i="72"/>
  <c r="AQ54" i="72"/>
  <c r="L53" i="72"/>
  <c r="M53" i="72"/>
  <c r="FB52" i="69"/>
  <c r="DV53" i="69"/>
  <c r="FC52" i="69"/>
  <c r="DW53" i="69"/>
  <c r="FD52" i="69"/>
  <c r="DX53" i="69"/>
  <c r="FA52" i="69"/>
  <c r="FF52" i="69" s="1"/>
  <c r="DU53" i="69"/>
  <c r="FE52" i="69"/>
  <c r="DY53" i="69"/>
  <c r="O56" i="83"/>
  <c r="AG56" i="83"/>
  <c r="Q56" i="83"/>
  <c r="BH56" i="83"/>
  <c r="AE56" i="83"/>
  <c r="N56" i="83"/>
  <c r="R56" i="83"/>
  <c r="CH56" i="83"/>
  <c r="AD56" i="83"/>
  <c r="BF56" i="83"/>
  <c r="BI56" i="83"/>
  <c r="AH56" i="83"/>
  <c r="BJ56" i="83"/>
  <c r="BG56" i="83"/>
  <c r="P56" i="83"/>
  <c r="BA56" i="83"/>
  <c r="CF56" i="83"/>
  <c r="BC56" i="83"/>
  <c r="AF56" i="83"/>
  <c r="BB56" i="83"/>
  <c r="CI57" i="83"/>
  <c r="BE56" i="83"/>
  <c r="CG56" i="83"/>
  <c r="BD56" i="83"/>
  <c r="CE56" i="83"/>
  <c r="BF54" i="72" l="1"/>
  <c r="AU54" i="72"/>
  <c r="G55" i="72"/>
  <c r="D55" i="72"/>
  <c r="K55" i="72" s="1"/>
  <c r="BC55" i="72"/>
  <c r="BA55" i="72"/>
  <c r="E55" i="72"/>
  <c r="AQ55" i="72"/>
  <c r="BB55" i="72"/>
  <c r="H55" i="72"/>
  <c r="AZ55" i="72"/>
  <c r="AR55" i="72"/>
  <c r="F55" i="72"/>
  <c r="AO55" i="72"/>
  <c r="AY55" i="72"/>
  <c r="BE55" i="72" s="1"/>
  <c r="BM56" i="83"/>
  <c r="AP55" i="72"/>
  <c r="BL56" i="83"/>
  <c r="AY56" i="83"/>
  <c r="AN55" i="72"/>
  <c r="AT55" i="72" s="1"/>
  <c r="L54" i="72"/>
  <c r="M54" i="72"/>
  <c r="FA53" i="69"/>
  <c r="FF53" i="69" s="1"/>
  <c r="DU54" i="69"/>
  <c r="FB53" i="69"/>
  <c r="DV54" i="69"/>
  <c r="FD53" i="69"/>
  <c r="DX54" i="69"/>
  <c r="FE53" i="69"/>
  <c r="DY54" i="69"/>
  <c r="FC53" i="69"/>
  <c r="DW54" i="69"/>
  <c r="AD57" i="83"/>
  <c r="N57" i="83"/>
  <c r="AH57" i="83"/>
  <c r="P57" i="83"/>
  <c r="Q57" i="83"/>
  <c r="CE57" i="83"/>
  <c r="BJ57" i="83"/>
  <c r="BB57" i="83"/>
  <c r="BA57" i="83"/>
  <c r="BE57" i="83"/>
  <c r="BH57" i="83"/>
  <c r="AE57" i="83"/>
  <c r="BF57" i="83"/>
  <c r="CF57" i="83"/>
  <c r="BC57" i="83"/>
  <c r="AG57" i="83"/>
  <c r="BG57" i="83"/>
  <c r="AF57" i="83"/>
  <c r="CI58" i="83"/>
  <c r="CG57" i="83"/>
  <c r="BD57" i="83"/>
  <c r="CH57" i="83"/>
  <c r="BI57" i="83"/>
  <c r="R57" i="83"/>
  <c r="O57" i="83"/>
  <c r="BF55" i="72" l="1"/>
  <c r="AO56" i="72"/>
  <c r="BC56" i="72"/>
  <c r="F56" i="72"/>
  <c r="E56" i="72"/>
  <c r="AP56" i="72"/>
  <c r="BM57" i="83"/>
  <c r="D56" i="72"/>
  <c r="K56" i="72" s="1"/>
  <c r="H56" i="72"/>
  <c r="AY57" i="83"/>
  <c r="AN56" i="72"/>
  <c r="AT56" i="72" s="1"/>
  <c r="AR56" i="72"/>
  <c r="BB56" i="72"/>
  <c r="BA56" i="72"/>
  <c r="G56" i="72"/>
  <c r="AY56" i="72"/>
  <c r="BE56" i="72" s="1"/>
  <c r="AZ56" i="72"/>
  <c r="BL57" i="83"/>
  <c r="AQ56" i="72"/>
  <c r="AU55" i="72"/>
  <c r="L55" i="72"/>
  <c r="M55" i="72"/>
  <c r="FE54" i="69"/>
  <c r="DY55" i="69"/>
  <c r="FA54" i="69"/>
  <c r="FF54" i="69" s="1"/>
  <c r="DU55" i="69"/>
  <c r="FD54" i="69"/>
  <c r="DX55" i="69"/>
  <c r="FC54" i="69"/>
  <c r="DW55" i="69"/>
  <c r="FB54" i="69"/>
  <c r="DV55" i="69"/>
  <c r="Q58" i="83"/>
  <c r="CG58" i="83"/>
  <c r="BF58" i="83"/>
  <c r="BG58" i="83"/>
  <c r="BI58" i="83"/>
  <c r="AG58" i="83"/>
  <c r="BE58" i="83"/>
  <c r="BJ58" i="83"/>
  <c r="N58" i="83"/>
  <c r="BA58" i="83"/>
  <c r="CI59" i="83"/>
  <c r="BD58" i="83"/>
  <c r="BB58" i="83"/>
  <c r="P58" i="83"/>
  <c r="AF58" i="83"/>
  <c r="R58" i="83"/>
  <c r="AE58" i="83"/>
  <c r="AD58" i="83"/>
  <c r="BH58" i="83"/>
  <c r="CF58" i="83"/>
  <c r="BC58" i="83"/>
  <c r="O58" i="83"/>
  <c r="CE58" i="83"/>
  <c r="AH58" i="83"/>
  <c r="CH58" i="83"/>
  <c r="BF56" i="72" l="1"/>
  <c r="AU56" i="72"/>
  <c r="AZ57" i="72"/>
  <c r="BA57" i="72"/>
  <c r="BB57" i="72"/>
  <c r="D57" i="72"/>
  <c r="F57" i="72"/>
  <c r="AQ57" i="72"/>
  <c r="AY57" i="72"/>
  <c r="BE57" i="72" s="1"/>
  <c r="E57" i="72"/>
  <c r="BL58" i="83"/>
  <c r="AR57" i="72"/>
  <c r="BC57" i="72"/>
  <c r="G57" i="72"/>
  <c r="AY58" i="83"/>
  <c r="AN57" i="72"/>
  <c r="AT57" i="72" s="1"/>
  <c r="AP57" i="72"/>
  <c r="BM58" i="83"/>
  <c r="H57" i="72"/>
  <c r="AO57" i="72"/>
  <c r="M56" i="72"/>
  <c r="L56" i="72"/>
  <c r="FA55" i="69"/>
  <c r="FF55" i="69" s="1"/>
  <c r="DU56" i="69"/>
  <c r="FC55" i="69"/>
  <c r="DW56" i="69"/>
  <c r="FE55" i="69"/>
  <c r="DY56" i="69"/>
  <c r="FD55" i="69"/>
  <c r="DX56" i="69"/>
  <c r="FB55" i="69"/>
  <c r="DV56" i="69"/>
  <c r="BH59" i="83"/>
  <c r="CE59" i="83"/>
  <c r="CF59" i="83"/>
  <c r="AH59" i="83"/>
  <c r="N59" i="83"/>
  <c r="BF59" i="83"/>
  <c r="BA59" i="83"/>
  <c r="R59" i="83"/>
  <c r="CI60" i="83"/>
  <c r="AD59" i="83"/>
  <c r="BC59" i="83"/>
  <c r="BD59" i="83"/>
  <c r="AF59" i="83"/>
  <c r="Q59" i="83"/>
  <c r="BG59" i="83"/>
  <c r="AE59" i="83"/>
  <c r="AG59" i="83"/>
  <c r="BE59" i="83"/>
  <c r="BJ59" i="83"/>
  <c r="BI59" i="83"/>
  <c r="CG59" i="83"/>
  <c r="CH59" i="83"/>
  <c r="P59" i="83"/>
  <c r="BB59" i="83"/>
  <c r="O59" i="83"/>
  <c r="BF57" i="72" l="1"/>
  <c r="BC58" i="72"/>
  <c r="AQ58" i="72"/>
  <c r="BM59" i="83"/>
  <c r="AP58" i="72"/>
  <c r="E58" i="72"/>
  <c r="BB58" i="72"/>
  <c r="AO58" i="72"/>
  <c r="F58" i="72"/>
  <c r="G58" i="72"/>
  <c r="BL59" i="83"/>
  <c r="H58" i="72"/>
  <c r="AR58" i="72"/>
  <c r="BA58" i="72"/>
  <c r="D58" i="72"/>
  <c r="K58" i="72" s="1"/>
  <c r="AZ58" i="72"/>
  <c r="AN58" i="72"/>
  <c r="AT58" i="72" s="1"/>
  <c r="AY59" i="83"/>
  <c r="AY58" i="72"/>
  <c r="BE58" i="72" s="1"/>
  <c r="L57" i="72"/>
  <c r="M57" i="72"/>
  <c r="AU57" i="72"/>
  <c r="K57" i="72"/>
  <c r="FD56" i="69"/>
  <c r="DX57" i="69"/>
  <c r="FB56" i="69"/>
  <c r="DV57" i="69"/>
  <c r="FA56" i="69"/>
  <c r="FF56" i="69" s="1"/>
  <c r="DU57" i="69"/>
  <c r="FE56" i="69"/>
  <c r="DY57" i="69"/>
  <c r="FC56" i="69"/>
  <c r="DW57" i="69"/>
  <c r="BD60" i="83"/>
  <c r="AD60" i="83"/>
  <c r="BE60" i="83"/>
  <c r="AH60" i="83"/>
  <c r="BC60" i="83"/>
  <c r="BB60" i="83"/>
  <c r="BJ60" i="83"/>
  <c r="BF60" i="83"/>
  <c r="P60" i="83"/>
  <c r="O60" i="83"/>
  <c r="BI60" i="83"/>
  <c r="N60" i="83"/>
  <c r="BH60" i="83"/>
  <c r="AE60" i="83"/>
  <c r="R60" i="83"/>
  <c r="CG60" i="83"/>
  <c r="AG60" i="83"/>
  <c r="CI61" i="83"/>
  <c r="BA60" i="83"/>
  <c r="Q60" i="83"/>
  <c r="AF60" i="83"/>
  <c r="CF60" i="83"/>
  <c r="CE60" i="83"/>
  <c r="BG60" i="83"/>
  <c r="CH60" i="83"/>
  <c r="AN59" i="72" l="1"/>
  <c r="AT59" i="72" s="1"/>
  <c r="AY60" i="83"/>
  <c r="C73" i="76" s="1"/>
  <c r="AP59" i="72"/>
  <c r="BM60" i="83"/>
  <c r="AZ59" i="72"/>
  <c r="AO59" i="72"/>
  <c r="BL60" i="83"/>
  <c r="AY59" i="72"/>
  <c r="BE59" i="72" s="1"/>
  <c r="BA59" i="72"/>
  <c r="G59" i="72"/>
  <c r="BB59" i="72"/>
  <c r="AR59" i="72"/>
  <c r="H59" i="72"/>
  <c r="F59" i="72"/>
  <c r="E59" i="72"/>
  <c r="AQ59" i="72"/>
  <c r="D59" i="72"/>
  <c r="K59" i="72" s="1"/>
  <c r="BC59" i="72"/>
  <c r="L58" i="72"/>
  <c r="M58" i="72"/>
  <c r="BF58" i="72"/>
  <c r="AU58" i="72"/>
  <c r="FC57" i="69"/>
  <c r="DW58" i="69"/>
  <c r="FB57" i="69"/>
  <c r="DV58" i="69"/>
  <c r="FA57" i="69"/>
  <c r="FF57" i="69" s="1"/>
  <c r="DU58" i="69"/>
  <c r="FE57" i="69"/>
  <c r="DY58" i="69"/>
  <c r="FD57" i="69"/>
  <c r="DX58" i="69"/>
  <c r="AF61" i="83"/>
  <c r="BI61" i="83"/>
  <c r="BJ61" i="83"/>
  <c r="BA61" i="83"/>
  <c r="BC61" i="83"/>
  <c r="AD61" i="83"/>
  <c r="P61" i="83"/>
  <c r="R61" i="83"/>
  <c r="AG61" i="83"/>
  <c r="CE61" i="83"/>
  <c r="CI62" i="83"/>
  <c r="Q61" i="83"/>
  <c r="BF61" i="83"/>
  <c r="AE61" i="83"/>
  <c r="BD61" i="83"/>
  <c r="CF61" i="83"/>
  <c r="O61" i="83"/>
  <c r="BG61" i="83"/>
  <c r="BE61" i="83"/>
  <c r="AH61" i="83"/>
  <c r="BH61" i="83"/>
  <c r="CG61" i="83"/>
  <c r="CH61" i="83"/>
  <c r="BB61" i="83"/>
  <c r="N61" i="83"/>
  <c r="AQ60" i="72" l="1"/>
  <c r="E60" i="72"/>
  <c r="BC60" i="72"/>
  <c r="BA60" i="72"/>
  <c r="F60" i="72"/>
  <c r="AN60" i="72"/>
  <c r="AT60" i="72" s="1"/>
  <c r="AY61" i="83"/>
  <c r="AR60" i="72"/>
  <c r="AO60" i="72"/>
  <c r="D60" i="72"/>
  <c r="K60" i="72" s="1"/>
  <c r="H60" i="72"/>
  <c r="BB60" i="72"/>
  <c r="AZ60" i="72"/>
  <c r="AY60" i="72"/>
  <c r="BE60" i="72" s="1"/>
  <c r="G60" i="72"/>
  <c r="BL61" i="83"/>
  <c r="BM61" i="83"/>
  <c r="AP60" i="72"/>
  <c r="BF59" i="72"/>
  <c r="AU59" i="72"/>
  <c r="M59" i="72"/>
  <c r="L59" i="72"/>
  <c r="FA58" i="69"/>
  <c r="FF58" i="69" s="1"/>
  <c r="DU59" i="69"/>
  <c r="FB58" i="69"/>
  <c r="DV59" i="69"/>
  <c r="FD58" i="69"/>
  <c r="DX59" i="69"/>
  <c r="FE58" i="69"/>
  <c r="DY59" i="69"/>
  <c r="FC58" i="69"/>
  <c r="DW59" i="69"/>
  <c r="BA62" i="83"/>
  <c r="AH62" i="83"/>
  <c r="AD62" i="83"/>
  <c r="CH62" i="83"/>
  <c r="O62" i="83"/>
  <c r="Q62" i="83"/>
  <c r="BG62" i="83"/>
  <c r="CF62" i="83"/>
  <c r="AE62" i="83"/>
  <c r="BB62" i="83"/>
  <c r="BH62" i="83"/>
  <c r="BJ62" i="83"/>
  <c r="CI63" i="83"/>
  <c r="N62" i="83"/>
  <c r="R62" i="83"/>
  <c r="BC62" i="83"/>
  <c r="BI62" i="83"/>
  <c r="BD62" i="83"/>
  <c r="CG62" i="83"/>
  <c r="AF62" i="83"/>
  <c r="BF62" i="83"/>
  <c r="AG62" i="83"/>
  <c r="P62" i="83"/>
  <c r="BE62" i="83"/>
  <c r="CE62" i="83"/>
  <c r="AU60" i="72" l="1"/>
  <c r="BF60" i="72"/>
  <c r="D61" i="72"/>
  <c r="BL62" i="83"/>
  <c r="G61" i="72"/>
  <c r="AN61" i="72"/>
  <c r="AT61" i="72" s="1"/>
  <c r="AY62" i="83"/>
  <c r="AY61" i="72"/>
  <c r="BE61" i="72" s="1"/>
  <c r="AQ61" i="72"/>
  <c r="AZ61" i="72"/>
  <c r="AO61" i="72"/>
  <c r="BC61" i="72"/>
  <c r="BM62" i="83"/>
  <c r="AP61" i="72"/>
  <c r="BB61" i="72"/>
  <c r="AR61" i="72"/>
  <c r="E61" i="72"/>
  <c r="BA61" i="72"/>
  <c r="H61" i="72"/>
  <c r="F61" i="72"/>
  <c r="L60" i="72"/>
  <c r="M60" i="72"/>
  <c r="FD59" i="69"/>
  <c r="DX60" i="69"/>
  <c r="FE59" i="69"/>
  <c r="DY60" i="69"/>
  <c r="FB59" i="69"/>
  <c r="DV60" i="69"/>
  <c r="FA59" i="69"/>
  <c r="FF59" i="69" s="1"/>
  <c r="DU60" i="69"/>
  <c r="FC59" i="69"/>
  <c r="DW60" i="69"/>
  <c r="CF63" i="83"/>
  <c r="BG63" i="83"/>
  <c r="BH63" i="83"/>
  <c r="N63" i="83"/>
  <c r="CG63" i="83"/>
  <c r="CH63" i="83"/>
  <c r="P63" i="83"/>
  <c r="Q63" i="83"/>
  <c r="AG63" i="83"/>
  <c r="BF63" i="83"/>
  <c r="CE63" i="83"/>
  <c r="BD63" i="83"/>
  <c r="BB63" i="83"/>
  <c r="AD63" i="83"/>
  <c r="BI63" i="83"/>
  <c r="AF63" i="83"/>
  <c r="BC63" i="83"/>
  <c r="BE63" i="83"/>
  <c r="CI64" i="83"/>
  <c r="AE63" i="83"/>
  <c r="BA63" i="83"/>
  <c r="BJ63" i="83"/>
  <c r="R63" i="83"/>
  <c r="O63" i="83"/>
  <c r="AH63" i="83"/>
  <c r="BF61" i="72" l="1"/>
  <c r="D62" i="72"/>
  <c r="BB62" i="72"/>
  <c r="AO62" i="72"/>
  <c r="F62" i="72"/>
  <c r="E62" i="72"/>
  <c r="BM63" i="83"/>
  <c r="AP62" i="72"/>
  <c r="AY62" i="72"/>
  <c r="BE62" i="72" s="1"/>
  <c r="AQ62" i="72"/>
  <c r="BC62" i="72"/>
  <c r="G62" i="72"/>
  <c r="BA62" i="72"/>
  <c r="BL63" i="83"/>
  <c r="AR62" i="72"/>
  <c r="H62" i="72"/>
  <c r="AZ62" i="72"/>
  <c r="AY63" i="83"/>
  <c r="AN62" i="72"/>
  <c r="AT62" i="72" s="1"/>
  <c r="AU61" i="72"/>
  <c r="M61" i="72"/>
  <c r="L61" i="72"/>
  <c r="K61" i="72"/>
  <c r="FC60" i="69"/>
  <c r="DW61" i="69"/>
  <c r="FE60" i="69"/>
  <c r="DY61" i="69"/>
  <c r="FA60" i="69"/>
  <c r="FF60" i="69" s="1"/>
  <c r="DU61" i="69"/>
  <c r="FD60" i="69"/>
  <c r="DX61" i="69"/>
  <c r="FB60" i="69"/>
  <c r="DV61" i="69"/>
  <c r="CH64" i="83"/>
  <c r="BC64" i="83"/>
  <c r="AE64" i="83"/>
  <c r="N64" i="83"/>
  <c r="R64" i="83"/>
  <c r="BA64" i="83"/>
  <c r="CE64" i="83"/>
  <c r="P64" i="83"/>
  <c r="Q64" i="83"/>
  <c r="CG64" i="83"/>
  <c r="BF64" i="83"/>
  <c r="AD64" i="83"/>
  <c r="AF64" i="83"/>
  <c r="BE64" i="83"/>
  <c r="BB64" i="83"/>
  <c r="BD64" i="83"/>
  <c r="O64" i="83"/>
  <c r="BI64" i="83"/>
  <c r="BJ64" i="83"/>
  <c r="CF64" i="83"/>
  <c r="AH64" i="83"/>
  <c r="CI65" i="83"/>
  <c r="BG64" i="83"/>
  <c r="BH64" i="83"/>
  <c r="AG64" i="83"/>
  <c r="AU62" i="72" l="1"/>
  <c r="AR63" i="72"/>
  <c r="BL64" i="83"/>
  <c r="AP63" i="72"/>
  <c r="BM64" i="83"/>
  <c r="AZ63" i="72"/>
  <c r="BC63" i="72"/>
  <c r="AQ63" i="72"/>
  <c r="H63" i="72"/>
  <c r="E63" i="72"/>
  <c r="BB63" i="72"/>
  <c r="BA63" i="72"/>
  <c r="AN63" i="72"/>
  <c r="AT63" i="72" s="1"/>
  <c r="AY64" i="83"/>
  <c r="G63" i="72"/>
  <c r="F63" i="72"/>
  <c r="AY63" i="72"/>
  <c r="BE63" i="72" s="1"/>
  <c r="D63" i="72"/>
  <c r="K63" i="72" s="1"/>
  <c r="AO63" i="72"/>
  <c r="M62" i="72"/>
  <c r="L62" i="72"/>
  <c r="BF62" i="72"/>
  <c r="K62" i="72"/>
  <c r="FB61" i="69"/>
  <c r="DV62" i="69"/>
  <c r="FE61" i="69"/>
  <c r="DY62" i="69"/>
  <c r="FD61" i="69"/>
  <c r="DX62" i="69"/>
  <c r="FC61" i="69"/>
  <c r="DW62" i="69"/>
  <c r="FA61" i="69"/>
  <c r="FF61" i="69" s="1"/>
  <c r="DU62" i="69"/>
  <c r="CG65" i="83"/>
  <c r="AG65" i="83"/>
  <c r="R65" i="83"/>
  <c r="CE65" i="83"/>
  <c r="BB65" i="83"/>
  <c r="BF65" i="83"/>
  <c r="BI65" i="83"/>
  <c r="CI66" i="83"/>
  <c r="AH65" i="83"/>
  <c r="CH65" i="83"/>
  <c r="AF65" i="83"/>
  <c r="BC65" i="83"/>
  <c r="P65" i="83"/>
  <c r="CF65" i="83"/>
  <c r="BD65" i="83"/>
  <c r="N65" i="83"/>
  <c r="Q65" i="83"/>
  <c r="AD65" i="83"/>
  <c r="BG65" i="83"/>
  <c r="BJ65" i="83"/>
  <c r="BE65" i="83"/>
  <c r="AE65" i="83"/>
  <c r="BA65" i="83"/>
  <c r="BH65" i="83"/>
  <c r="O65" i="83"/>
  <c r="D64" i="72" l="1"/>
  <c r="K64" i="72" s="1"/>
  <c r="G64" i="72"/>
  <c r="AR64" i="72"/>
  <c r="BA64" i="72"/>
  <c r="AZ64" i="72"/>
  <c r="AO64" i="72"/>
  <c r="AQ64" i="72"/>
  <c r="AP64" i="72"/>
  <c r="BM65" i="83"/>
  <c r="BB64" i="72"/>
  <c r="E64" i="72"/>
  <c r="AY64" i="72"/>
  <c r="BE64" i="72" s="1"/>
  <c r="F64" i="72"/>
  <c r="AY65" i="83"/>
  <c r="AN64" i="72"/>
  <c r="AT64" i="72" s="1"/>
  <c r="H64" i="72"/>
  <c r="BC64" i="72"/>
  <c r="BL65" i="83"/>
  <c r="M63" i="72"/>
  <c r="L63" i="72"/>
  <c r="BF63" i="72"/>
  <c r="AU63" i="72"/>
  <c r="FE62" i="69"/>
  <c r="DY63" i="69"/>
  <c r="FA62" i="69"/>
  <c r="FF62" i="69" s="1"/>
  <c r="DU63" i="69"/>
  <c r="FB62" i="69"/>
  <c r="DV63" i="69"/>
  <c r="FD62" i="69"/>
  <c r="DX63" i="69"/>
  <c r="FC62" i="69"/>
  <c r="DW63" i="69"/>
  <c r="BH66" i="83"/>
  <c r="P66" i="83"/>
  <c r="CG66" i="83"/>
  <c r="CI67" i="83"/>
  <c r="O66" i="83"/>
  <c r="BJ66" i="83"/>
  <c r="R66" i="83"/>
  <c r="BF66" i="83"/>
  <c r="AE66" i="83"/>
  <c r="Q66" i="83"/>
  <c r="CF66" i="83"/>
  <c r="BI66" i="83"/>
  <c r="AH66" i="83"/>
  <c r="AD66" i="83"/>
  <c r="BA66" i="83"/>
  <c r="N66" i="83"/>
  <c r="AG66" i="83"/>
  <c r="BD66" i="83"/>
  <c r="BG66" i="83"/>
  <c r="BC66" i="83"/>
  <c r="BE66" i="83"/>
  <c r="BB66" i="83"/>
  <c r="CE66" i="83"/>
  <c r="CH66" i="83"/>
  <c r="AF66" i="83"/>
  <c r="AU64" i="72" l="1"/>
  <c r="BF64" i="72"/>
  <c r="BB65" i="72"/>
  <c r="BC65" i="72"/>
  <c r="AQ65" i="72"/>
  <c r="BA65" i="72"/>
  <c r="H65" i="72"/>
  <c r="AR65" i="72"/>
  <c r="AN65" i="72"/>
  <c r="AT65" i="72" s="1"/>
  <c r="AY66" i="83"/>
  <c r="C74" i="76" s="1"/>
  <c r="AO65" i="72"/>
  <c r="G65" i="72"/>
  <c r="BL66" i="83"/>
  <c r="AY65" i="72"/>
  <c r="BE65" i="72" s="1"/>
  <c r="E65" i="72"/>
  <c r="AP65" i="72"/>
  <c r="BM66" i="83"/>
  <c r="AZ65" i="72"/>
  <c r="F65" i="72"/>
  <c r="D65" i="72"/>
  <c r="K65" i="72" s="1"/>
  <c r="L64" i="72"/>
  <c r="M64" i="72"/>
  <c r="FC63" i="69"/>
  <c r="DW64" i="69"/>
  <c r="FB63" i="69"/>
  <c r="DV64" i="69"/>
  <c r="FE63" i="69"/>
  <c r="DY64" i="69"/>
  <c r="FA63" i="69"/>
  <c r="FF63" i="69" s="1"/>
  <c r="DU64" i="69"/>
  <c r="FD63" i="69"/>
  <c r="DX64" i="69"/>
  <c r="BJ67" i="83"/>
  <c r="BB67" i="83"/>
  <c r="CF67" i="83"/>
  <c r="BA67" i="83"/>
  <c r="CI68" i="83"/>
  <c r="BE67" i="83"/>
  <c r="CE67" i="83"/>
  <c r="BH67" i="83"/>
  <c r="AE67" i="83"/>
  <c r="CG67" i="83"/>
  <c r="AD67" i="83"/>
  <c r="R67" i="83"/>
  <c r="P67" i="83"/>
  <c r="BF67" i="83"/>
  <c r="N67" i="83"/>
  <c r="CH67" i="83"/>
  <c r="BC67" i="83"/>
  <c r="AF67" i="83"/>
  <c r="BI67" i="83"/>
  <c r="AH67" i="83"/>
  <c r="BD67" i="83"/>
  <c r="Q67" i="83"/>
  <c r="O67" i="83"/>
  <c r="AG67" i="83"/>
  <c r="BG67" i="83"/>
  <c r="AU65" i="72" l="1"/>
  <c r="BF65" i="72"/>
  <c r="BC66" i="72"/>
  <c r="F66" i="72"/>
  <c r="BA66" i="72"/>
  <c r="AZ66" i="72"/>
  <c r="AR66" i="72"/>
  <c r="AQ66" i="72"/>
  <c r="AN66" i="72"/>
  <c r="AT66" i="72" s="1"/>
  <c r="AY67" i="83"/>
  <c r="G66" i="72"/>
  <c r="BB66" i="72"/>
  <c r="E66" i="72"/>
  <c r="H66" i="72"/>
  <c r="AO66" i="72"/>
  <c r="AY66" i="72"/>
  <c r="BE66" i="72" s="1"/>
  <c r="D66" i="72"/>
  <c r="K66" i="72" s="1"/>
  <c r="BM67" i="83"/>
  <c r="AP66" i="72"/>
  <c r="BL67" i="83"/>
  <c r="M65" i="72"/>
  <c r="L65" i="72"/>
  <c r="FB64" i="69"/>
  <c r="DV65" i="69"/>
  <c r="FD64" i="69"/>
  <c r="DX65" i="69"/>
  <c r="FE64" i="69"/>
  <c r="DY65" i="69"/>
  <c r="FA64" i="69"/>
  <c r="FF64" i="69" s="1"/>
  <c r="DU65" i="69"/>
  <c r="FC64" i="69"/>
  <c r="DW65" i="69"/>
  <c r="O68" i="83"/>
  <c r="BE68" i="83"/>
  <c r="P68" i="83"/>
  <c r="CG68" i="83"/>
  <c r="BH68" i="83"/>
  <c r="BG68" i="83"/>
  <c r="AF68" i="83"/>
  <c r="R68" i="83"/>
  <c r="BB68" i="83"/>
  <c r="BJ68" i="83"/>
  <c r="BF68" i="83"/>
  <c r="BI68" i="83"/>
  <c r="AD68" i="83"/>
  <c r="CH68" i="83"/>
  <c r="N68" i="83"/>
  <c r="Q68" i="83"/>
  <c r="CI69" i="83"/>
  <c r="AG68" i="83"/>
  <c r="BD68" i="83"/>
  <c r="BC68" i="83"/>
  <c r="CE68" i="83"/>
  <c r="AE68" i="83"/>
  <c r="CF68" i="83"/>
  <c r="BA68" i="83"/>
  <c r="AH68" i="83"/>
  <c r="AU66" i="72" l="1"/>
  <c r="BF66" i="72"/>
  <c r="G67" i="72"/>
  <c r="F67" i="72"/>
  <c r="AN67" i="72"/>
  <c r="AT67" i="72" s="1"/>
  <c r="AY68" i="83"/>
  <c r="AO67" i="72"/>
  <c r="AZ67" i="72"/>
  <c r="D67" i="72"/>
  <c r="K67" i="72" s="1"/>
  <c r="H67" i="72"/>
  <c r="BB67" i="72"/>
  <c r="AQ67" i="72"/>
  <c r="BA67" i="72"/>
  <c r="AR67" i="72"/>
  <c r="AY67" i="72"/>
  <c r="BE67" i="72" s="1"/>
  <c r="E67" i="72"/>
  <c r="BL68" i="83"/>
  <c r="BC67" i="72"/>
  <c r="AP67" i="72"/>
  <c r="BM68" i="83"/>
  <c r="M66" i="72"/>
  <c r="L66" i="72"/>
  <c r="FD65" i="69"/>
  <c r="DX66" i="69"/>
  <c r="FB65" i="69"/>
  <c r="DV66" i="69"/>
  <c r="FE65" i="69"/>
  <c r="DY66" i="69"/>
  <c r="FC65" i="69"/>
  <c r="DW66" i="69"/>
  <c r="FA65" i="69"/>
  <c r="FF65" i="69" s="1"/>
  <c r="DU66" i="69"/>
  <c r="CH69" i="83"/>
  <c r="CG69" i="83"/>
  <c r="BC69" i="83"/>
  <c r="BA69" i="83"/>
  <c r="BF69" i="83"/>
  <c r="N69" i="83"/>
  <c r="Q69" i="83"/>
  <c r="AH69" i="83"/>
  <c r="BD69" i="83"/>
  <c r="CI70" i="83"/>
  <c r="P69" i="83"/>
  <c r="BE69" i="83"/>
  <c r="BB69" i="83"/>
  <c r="CF69" i="83"/>
  <c r="BI69" i="83"/>
  <c r="AF69" i="83"/>
  <c r="CE69" i="83"/>
  <c r="R69" i="83"/>
  <c r="AG69" i="83"/>
  <c r="AD69" i="83"/>
  <c r="AE69" i="83"/>
  <c r="BJ69" i="83"/>
  <c r="BG69" i="83"/>
  <c r="BH69" i="83"/>
  <c r="O69" i="83"/>
  <c r="BF67" i="72" l="1"/>
  <c r="AQ68" i="72"/>
  <c r="AZ68" i="72"/>
  <c r="BL69" i="83"/>
  <c r="AY68" i="72"/>
  <c r="BE68" i="72" s="1"/>
  <c r="AY69" i="83"/>
  <c r="AN68" i="72"/>
  <c r="AT68" i="72" s="1"/>
  <c r="AU68" i="72"/>
  <c r="E68" i="72"/>
  <c r="AR68" i="72"/>
  <c r="H68" i="72"/>
  <c r="AO68" i="72"/>
  <c r="F68" i="72"/>
  <c r="BB68" i="72"/>
  <c r="BM69" i="83"/>
  <c r="AP68" i="72"/>
  <c r="BA68" i="72"/>
  <c r="G68" i="72"/>
  <c r="BC68" i="72"/>
  <c r="D68" i="72"/>
  <c r="K68" i="72" s="1"/>
  <c r="AU67" i="72"/>
  <c r="M67" i="72"/>
  <c r="L67" i="72"/>
  <c r="FE66" i="69"/>
  <c r="DY67" i="69"/>
  <c r="FB66" i="69"/>
  <c r="DV67" i="69"/>
  <c r="FA66" i="69"/>
  <c r="FF66" i="69" s="1"/>
  <c r="DU67" i="69"/>
  <c r="FC66" i="69"/>
  <c r="DW67" i="69"/>
  <c r="FD66" i="69"/>
  <c r="DX67" i="69"/>
  <c r="CF70" i="83"/>
  <c r="AH70" i="83"/>
  <c r="AF70" i="83"/>
  <c r="AE70" i="83"/>
  <c r="BE70" i="83"/>
  <c r="BH70" i="83"/>
  <c r="CH70" i="83"/>
  <c r="BA70" i="83"/>
  <c r="Q70" i="83"/>
  <c r="BJ70" i="83"/>
  <c r="BI70" i="83"/>
  <c r="BF70" i="83"/>
  <c r="N70" i="83"/>
  <c r="CI71" i="83"/>
  <c r="BD70" i="83"/>
  <c r="CE70" i="83"/>
  <c r="AD70" i="83"/>
  <c r="BB70" i="83"/>
  <c r="AG70" i="83"/>
  <c r="CG70" i="83"/>
  <c r="O70" i="83"/>
  <c r="P70" i="83"/>
  <c r="BG70" i="83"/>
  <c r="BC70" i="83"/>
  <c r="R70" i="83"/>
  <c r="BF68" i="72" l="1"/>
  <c r="AY69" i="72"/>
  <c r="BE69" i="72" s="1"/>
  <c r="AP69" i="72"/>
  <c r="BM70" i="83"/>
  <c r="BL70" i="83"/>
  <c r="H69" i="72"/>
  <c r="AN69" i="72"/>
  <c r="AT69" i="72" s="1"/>
  <c r="AY70" i="83"/>
  <c r="AU69" i="72"/>
  <c r="F69" i="72"/>
  <c r="AQ69" i="72"/>
  <c r="G69" i="72"/>
  <c r="BA69" i="72"/>
  <c r="BB69" i="72"/>
  <c r="D69" i="72"/>
  <c r="K69" i="72" s="1"/>
  <c r="AR69" i="72"/>
  <c r="AZ69" i="72"/>
  <c r="BC69" i="72"/>
  <c r="E69" i="72"/>
  <c r="AO69" i="72"/>
  <c r="M68" i="72"/>
  <c r="L68" i="72"/>
  <c r="FA67" i="69"/>
  <c r="FF67" i="69" s="1"/>
  <c r="DU68" i="69"/>
  <c r="FD67" i="69"/>
  <c r="DX68" i="69"/>
  <c r="FB67" i="69"/>
  <c r="DV68" i="69"/>
  <c r="FC67" i="69"/>
  <c r="DW68" i="69"/>
  <c r="FE67" i="69"/>
  <c r="DY68" i="69"/>
  <c r="BJ71" i="83"/>
  <c r="CI72" i="83"/>
  <c r="BC71" i="83"/>
  <c r="AH71" i="83"/>
  <c r="BB71" i="83"/>
  <c r="CE71" i="83"/>
  <c r="AD71" i="83"/>
  <c r="BD71" i="83"/>
  <c r="CF71" i="83"/>
  <c r="CH71" i="83"/>
  <c r="CG71" i="83"/>
  <c r="BI71" i="83"/>
  <c r="AE71" i="83"/>
  <c r="P71" i="83"/>
  <c r="BG71" i="83"/>
  <c r="AF71" i="83"/>
  <c r="R71" i="83"/>
  <c r="N71" i="83"/>
  <c r="BH71" i="83"/>
  <c r="BF71" i="83"/>
  <c r="BA71" i="83"/>
  <c r="Q71" i="83"/>
  <c r="BE71" i="83"/>
  <c r="AG71" i="83"/>
  <c r="O71" i="83"/>
  <c r="BC70" i="72" l="1"/>
  <c r="BA70" i="72"/>
  <c r="BM71" i="83"/>
  <c r="AP70" i="72"/>
  <c r="D70" i="72"/>
  <c r="K70" i="72" s="1"/>
  <c r="G70" i="72"/>
  <c r="AY71" i="83"/>
  <c r="AN70" i="72"/>
  <c r="AT70" i="72" s="1"/>
  <c r="H70" i="72"/>
  <c r="AZ70" i="72"/>
  <c r="E70" i="72"/>
  <c r="AR70" i="72"/>
  <c r="BB70" i="72"/>
  <c r="F70" i="72"/>
  <c r="AY70" i="72"/>
  <c r="BE70" i="72" s="1"/>
  <c r="BF70" i="72"/>
  <c r="AO70" i="72"/>
  <c r="AQ70" i="72"/>
  <c r="BL71" i="83"/>
  <c r="BF69" i="72"/>
  <c r="M69" i="72"/>
  <c r="L69" i="72"/>
  <c r="FB68" i="69"/>
  <c r="DV69" i="69"/>
  <c r="FE68" i="69"/>
  <c r="DY69" i="69"/>
  <c r="FD68" i="69"/>
  <c r="DX69" i="69"/>
  <c r="FC68" i="69"/>
  <c r="DW69" i="69"/>
  <c r="FA68" i="69"/>
  <c r="FF68" i="69" s="1"/>
  <c r="DU69" i="69"/>
  <c r="AE72" i="83"/>
  <c r="BA72" i="83"/>
  <c r="CG72" i="83"/>
  <c r="BE72" i="83"/>
  <c r="BC72" i="83"/>
  <c r="BH72" i="83"/>
  <c r="R72" i="83"/>
  <c r="CF72" i="83"/>
  <c r="P72" i="83"/>
  <c r="BB72" i="83"/>
  <c r="AG72" i="83"/>
  <c r="AH72" i="83"/>
  <c r="CE72" i="83"/>
  <c r="BG72" i="83"/>
  <c r="BF72" i="83"/>
  <c r="Q72" i="83"/>
  <c r="BI72" i="83"/>
  <c r="BD72" i="83"/>
  <c r="BJ72" i="83"/>
  <c r="CI73" i="83"/>
  <c r="O72" i="83"/>
  <c r="CH72" i="83"/>
  <c r="N72" i="83"/>
  <c r="AD72" i="83"/>
  <c r="AF72" i="83"/>
  <c r="AU70" i="72" l="1"/>
  <c r="AQ71" i="72"/>
  <c r="BC71" i="72"/>
  <c r="AO71" i="72"/>
  <c r="AP71" i="72"/>
  <c r="BM72" i="83"/>
  <c r="AR71" i="72"/>
  <c r="E71" i="72"/>
  <c r="BL72" i="83"/>
  <c r="AY71" i="72"/>
  <c r="BE71" i="72" s="1"/>
  <c r="G71" i="72"/>
  <c r="F71" i="72"/>
  <c r="BA71" i="72"/>
  <c r="D71" i="72"/>
  <c r="K71" i="72" s="1"/>
  <c r="BB71" i="72"/>
  <c r="AY72" i="83"/>
  <c r="C75" i="76" s="1"/>
  <c r="AN71" i="72"/>
  <c r="AT71" i="72" s="1"/>
  <c r="AZ71" i="72"/>
  <c r="H71" i="72"/>
  <c r="M70" i="72"/>
  <c r="L70" i="72"/>
  <c r="FA69" i="69"/>
  <c r="FF69" i="69" s="1"/>
  <c r="DU70" i="69"/>
  <c r="FE69" i="69"/>
  <c r="DY70" i="69"/>
  <c r="FB69" i="69"/>
  <c r="DV70" i="69"/>
  <c r="FD69" i="69"/>
  <c r="DX70" i="69"/>
  <c r="FC69" i="69"/>
  <c r="DW70" i="69"/>
  <c r="Q73" i="83"/>
  <c r="CG73" i="83"/>
  <c r="AG73" i="83"/>
  <c r="BB73" i="83"/>
  <c r="BF73" i="83"/>
  <c r="BJ73" i="83"/>
  <c r="BA73" i="83"/>
  <c r="AF73" i="83"/>
  <c r="BC73" i="83"/>
  <c r="BI73" i="83"/>
  <c r="O73" i="83"/>
  <c r="BD73" i="83"/>
  <c r="BH73" i="83"/>
  <c r="AE73" i="83"/>
  <c r="P73" i="83"/>
  <c r="CI74" i="83"/>
  <c r="BE73" i="83"/>
  <c r="N73" i="83"/>
  <c r="AD73" i="83"/>
  <c r="BG73" i="83"/>
  <c r="CF73" i="83"/>
  <c r="AH73" i="83"/>
  <c r="CE73" i="83"/>
  <c r="R73" i="83"/>
  <c r="CH73" i="83"/>
  <c r="AU71" i="72" l="1"/>
  <c r="AZ72" i="72"/>
  <c r="E72" i="72"/>
  <c r="AO72" i="72"/>
  <c r="AY72" i="72"/>
  <c r="BE72" i="72" s="1"/>
  <c r="G72" i="72"/>
  <c r="AY73" i="83"/>
  <c r="AN72" i="72"/>
  <c r="AT72" i="72" s="1"/>
  <c r="BA72" i="72"/>
  <c r="BC72" i="72"/>
  <c r="BB72" i="72"/>
  <c r="BM73" i="83"/>
  <c r="AP72" i="72"/>
  <c r="D72" i="72"/>
  <c r="H72" i="72"/>
  <c r="BL73" i="83"/>
  <c r="AR72" i="72"/>
  <c r="F72" i="72"/>
  <c r="AQ72" i="72"/>
  <c r="M71" i="72"/>
  <c r="L71" i="72"/>
  <c r="BF71" i="72"/>
  <c r="FC70" i="69"/>
  <c r="DW71" i="69"/>
  <c r="FE70" i="69"/>
  <c r="DY71" i="69"/>
  <c r="FA70" i="69"/>
  <c r="FF70" i="69" s="1"/>
  <c r="DU71" i="69"/>
  <c r="FB70" i="69"/>
  <c r="DV71" i="69"/>
  <c r="FD70" i="69"/>
  <c r="DX71" i="69"/>
  <c r="CE74" i="83"/>
  <c r="BD74" i="83"/>
  <c r="Q74" i="83"/>
  <c r="CF74" i="83"/>
  <c r="BF74" i="83"/>
  <c r="BJ74" i="83"/>
  <c r="CI75" i="83"/>
  <c r="BC74" i="83"/>
  <c r="BI74" i="83"/>
  <c r="BB74" i="83"/>
  <c r="AF74" i="83"/>
  <c r="AE74" i="83"/>
  <c r="AG74" i="83"/>
  <c r="BG74" i="83"/>
  <c r="BE74" i="83"/>
  <c r="AD74" i="83"/>
  <c r="AH74" i="83"/>
  <c r="R74" i="83"/>
  <c r="P74" i="83"/>
  <c r="CH74" i="83"/>
  <c r="BA74" i="83"/>
  <c r="O74" i="83"/>
  <c r="BH74" i="83"/>
  <c r="N74" i="83"/>
  <c r="CG74" i="83"/>
  <c r="AU72" i="72" l="1"/>
  <c r="BF72" i="72"/>
  <c r="BA73" i="72"/>
  <c r="BL74" i="83"/>
  <c r="AY73" i="72"/>
  <c r="BE73" i="72" s="1"/>
  <c r="BM74" i="83"/>
  <c r="AP73" i="72"/>
  <c r="AN73" i="72"/>
  <c r="AT73" i="72" s="1"/>
  <c r="AY74" i="83"/>
  <c r="AO73" i="72"/>
  <c r="AQ73" i="72"/>
  <c r="H73" i="72"/>
  <c r="BB73" i="72"/>
  <c r="E73" i="72"/>
  <c r="D73" i="72"/>
  <c r="K73" i="72" s="1"/>
  <c r="BC73" i="72"/>
  <c r="F73" i="72"/>
  <c r="AR73" i="72"/>
  <c r="G73" i="72"/>
  <c r="AZ73" i="72"/>
  <c r="M72" i="72"/>
  <c r="L72" i="72"/>
  <c r="K72" i="72"/>
  <c r="FD71" i="69"/>
  <c r="DX72" i="69"/>
  <c r="FC71" i="69"/>
  <c r="DW72" i="69"/>
  <c r="FA71" i="69"/>
  <c r="FF71" i="69" s="1"/>
  <c r="DU72" i="69"/>
  <c r="FE71" i="69"/>
  <c r="DY72" i="69"/>
  <c r="FB71" i="69"/>
  <c r="DV72" i="69"/>
  <c r="R75" i="83"/>
  <c r="AE75" i="83"/>
  <c r="CH75" i="83"/>
  <c r="CF75" i="83"/>
  <c r="BE75" i="83"/>
  <c r="AG75" i="83"/>
  <c r="AF75" i="83"/>
  <c r="BG75" i="83"/>
  <c r="BH75" i="83"/>
  <c r="Q75" i="83"/>
  <c r="BA75" i="83"/>
  <c r="CI76" i="83"/>
  <c r="BC75" i="83"/>
  <c r="BF75" i="83"/>
  <c r="AD75" i="83"/>
  <c r="AH75" i="83"/>
  <c r="N75" i="83"/>
  <c r="BB75" i="83"/>
  <c r="CE75" i="83"/>
  <c r="BI75" i="83"/>
  <c r="O75" i="83"/>
  <c r="BD75" i="83"/>
  <c r="P75" i="83"/>
  <c r="CG75" i="83"/>
  <c r="BJ75" i="83"/>
  <c r="AU73" i="72" l="1"/>
  <c r="AN74" i="72"/>
  <c r="AT74" i="72" s="1"/>
  <c r="AY75" i="83"/>
  <c r="H74" i="72"/>
  <c r="AR74" i="72"/>
  <c r="BB74" i="72"/>
  <c r="AY74" i="72"/>
  <c r="BE74" i="72" s="1"/>
  <c r="F74" i="72"/>
  <c r="D74" i="72"/>
  <c r="BL75" i="83"/>
  <c r="AQ74" i="72"/>
  <c r="E74" i="72"/>
  <c r="AZ74" i="72"/>
  <c r="G74" i="72"/>
  <c r="AO74" i="72"/>
  <c r="BC74" i="72"/>
  <c r="AP74" i="72"/>
  <c r="BM75" i="83"/>
  <c r="BA74" i="72"/>
  <c r="M73" i="72"/>
  <c r="L73" i="72"/>
  <c r="BF73" i="72"/>
  <c r="FA72" i="69"/>
  <c r="FF72" i="69" s="1"/>
  <c r="DU73" i="69"/>
  <c r="FB72" i="69"/>
  <c r="DV73" i="69"/>
  <c r="FC72" i="69"/>
  <c r="DW73" i="69"/>
  <c r="FE72" i="69"/>
  <c r="DY73" i="69"/>
  <c r="FD72" i="69"/>
  <c r="DX73" i="69"/>
  <c r="AD76" i="83"/>
  <c r="BH76" i="83"/>
  <c r="BF76" i="83"/>
  <c r="BJ76" i="83"/>
  <c r="AF76" i="83"/>
  <c r="CI77" i="83"/>
  <c r="BE76" i="83"/>
  <c r="BA76" i="83"/>
  <c r="CH76" i="83"/>
  <c r="AH76" i="83"/>
  <c r="CF76" i="83"/>
  <c r="BI76" i="83"/>
  <c r="CG76" i="83"/>
  <c r="AE76" i="83"/>
  <c r="CE76" i="83"/>
  <c r="BC76" i="83"/>
  <c r="R76" i="83"/>
  <c r="AG76" i="83"/>
  <c r="N76" i="83"/>
  <c r="Q76" i="83"/>
  <c r="O76" i="83"/>
  <c r="P76" i="83"/>
  <c r="BG76" i="83"/>
  <c r="BB76" i="83"/>
  <c r="BD76" i="83"/>
  <c r="AY76" i="83" l="1"/>
  <c r="AN75" i="72"/>
  <c r="AT75" i="72" s="1"/>
  <c r="G75" i="72"/>
  <c r="F75" i="72"/>
  <c r="AR75" i="72"/>
  <c r="D75" i="72"/>
  <c r="K75" i="72" s="1"/>
  <c r="AP75" i="72"/>
  <c r="BM76" i="83"/>
  <c r="H75" i="72"/>
  <c r="BB75" i="72"/>
  <c r="BA75" i="72"/>
  <c r="AZ75" i="72"/>
  <c r="AQ75" i="72"/>
  <c r="BC75" i="72"/>
  <c r="BL76" i="83"/>
  <c r="AY75" i="72"/>
  <c r="BE75" i="72" s="1"/>
  <c r="AO75" i="72"/>
  <c r="E75" i="72"/>
  <c r="M74" i="72"/>
  <c r="L74" i="72"/>
  <c r="BF74" i="72"/>
  <c r="AU74" i="72"/>
  <c r="K74" i="72"/>
  <c r="FC73" i="69"/>
  <c r="DW74" i="69"/>
  <c r="FD73" i="69"/>
  <c r="DX74" i="69"/>
  <c r="FB73" i="69"/>
  <c r="DV74" i="69"/>
  <c r="FE73" i="69"/>
  <c r="DY74" i="69"/>
  <c r="FA73" i="69"/>
  <c r="FF73" i="69" s="1"/>
  <c r="DU74" i="69"/>
  <c r="BE77" i="83"/>
  <c r="BH77" i="83"/>
  <c r="BB77" i="83"/>
  <c r="BI77" i="83"/>
  <c r="AE77" i="83"/>
  <c r="AF77" i="83"/>
  <c r="CG77" i="83"/>
  <c r="Q77" i="83"/>
  <c r="AG77" i="83"/>
  <c r="AH77" i="83"/>
  <c r="CE77" i="83"/>
  <c r="CI78" i="83"/>
  <c r="BG77" i="83"/>
  <c r="BA77" i="83"/>
  <c r="BF77" i="83"/>
  <c r="N77" i="83"/>
  <c r="BJ77" i="83"/>
  <c r="CF77" i="83"/>
  <c r="AD77" i="83"/>
  <c r="CH77" i="83"/>
  <c r="R77" i="83"/>
  <c r="P77" i="83"/>
  <c r="BC77" i="83"/>
  <c r="O77" i="83"/>
  <c r="BD77" i="83"/>
  <c r="AR76" i="72" l="1"/>
  <c r="BA76" i="72"/>
  <c r="BM77" i="83"/>
  <c r="AP76" i="72"/>
  <c r="F76" i="72"/>
  <c r="AY76" i="72"/>
  <c r="BE76" i="72" s="1"/>
  <c r="AO76" i="72"/>
  <c r="AY77" i="83"/>
  <c r="AN76" i="72"/>
  <c r="AT76" i="72" s="1"/>
  <c r="AZ76" i="72"/>
  <c r="BC76" i="72"/>
  <c r="E76" i="72"/>
  <c r="D76" i="72"/>
  <c r="K76" i="72" s="1"/>
  <c r="G76" i="72"/>
  <c r="BB76" i="72"/>
  <c r="BL77" i="83"/>
  <c r="AQ76" i="72"/>
  <c r="H76" i="72"/>
  <c r="BF75" i="72"/>
  <c r="M75" i="72"/>
  <c r="L75" i="72"/>
  <c r="AU75" i="72"/>
  <c r="FB74" i="69"/>
  <c r="DV75" i="69"/>
  <c r="FA74" i="69"/>
  <c r="FF74" i="69" s="1"/>
  <c r="DU75" i="69"/>
  <c r="FD74" i="69"/>
  <c r="DX75" i="69"/>
  <c r="FE74" i="69"/>
  <c r="DY75" i="69"/>
  <c r="FC74" i="69"/>
  <c r="DW75" i="69"/>
  <c r="CH78" i="83"/>
  <c r="BD78" i="83"/>
  <c r="AF78" i="83"/>
  <c r="O78" i="83"/>
  <c r="BH78" i="83"/>
  <c r="BI78" i="83"/>
  <c r="N78" i="83"/>
  <c r="AG78" i="83"/>
  <c r="BG78" i="83"/>
  <c r="CI79" i="83"/>
  <c r="BE78" i="83"/>
  <c r="CE78" i="83"/>
  <c r="BJ78" i="83"/>
  <c r="Q78" i="83"/>
  <c r="AD78" i="83"/>
  <c r="BB78" i="83"/>
  <c r="BA78" i="83"/>
  <c r="CG78" i="83"/>
  <c r="BF78" i="83"/>
  <c r="AE78" i="83"/>
  <c r="R78" i="83"/>
  <c r="P78" i="83"/>
  <c r="AH78" i="83"/>
  <c r="BC78" i="83"/>
  <c r="CF78" i="83"/>
  <c r="AU76" i="72" l="1"/>
  <c r="BF76" i="72"/>
  <c r="BL78" i="83"/>
  <c r="AO77" i="72"/>
  <c r="E77" i="72"/>
  <c r="H77" i="72"/>
  <c r="AY77" i="72"/>
  <c r="BE77" i="72" s="1"/>
  <c r="BF77" i="72"/>
  <c r="BA77" i="72"/>
  <c r="D77" i="72"/>
  <c r="K77" i="72" s="1"/>
  <c r="BC77" i="72"/>
  <c r="BM78" i="83"/>
  <c r="AP77" i="72"/>
  <c r="AZ77" i="72"/>
  <c r="BB77" i="72"/>
  <c r="G77" i="72"/>
  <c r="AY78" i="83"/>
  <c r="C76" i="76" s="1"/>
  <c r="AN77" i="72"/>
  <c r="AT77" i="72" s="1"/>
  <c r="AU77" i="72"/>
  <c r="AQ77" i="72"/>
  <c r="F77" i="72"/>
  <c r="AR77" i="72"/>
  <c r="M76" i="72"/>
  <c r="L76" i="72"/>
  <c r="FD75" i="69"/>
  <c r="DX76" i="69"/>
  <c r="FC75" i="69"/>
  <c r="DW76" i="69"/>
  <c r="FA75" i="69"/>
  <c r="FF75" i="69" s="1"/>
  <c r="DU76" i="69"/>
  <c r="FE75" i="69"/>
  <c r="DY76" i="69"/>
  <c r="FB75" i="69"/>
  <c r="DV76" i="69"/>
  <c r="BJ79" i="83"/>
  <c r="AD79" i="83"/>
  <c r="BG79" i="83"/>
  <c r="BA79" i="83"/>
  <c r="BB79" i="83"/>
  <c r="CI80" i="83"/>
  <c r="AE79" i="83"/>
  <c r="BH79" i="83"/>
  <c r="BC79" i="83"/>
  <c r="P79" i="83"/>
  <c r="Q79" i="83"/>
  <c r="BI79" i="83"/>
  <c r="AH79" i="83"/>
  <c r="R79" i="83"/>
  <c r="CE79" i="83"/>
  <c r="AF79" i="83"/>
  <c r="BF79" i="83"/>
  <c r="BE79" i="83"/>
  <c r="CH79" i="83"/>
  <c r="AG79" i="83"/>
  <c r="BD79" i="83"/>
  <c r="O79" i="83"/>
  <c r="CG79" i="83"/>
  <c r="CF79" i="83"/>
  <c r="N79" i="83"/>
  <c r="AN78" i="72" l="1"/>
  <c r="AT78" i="72" s="1"/>
  <c r="AY79" i="83"/>
  <c r="BA78" i="72"/>
  <c r="E78" i="72"/>
  <c r="AZ78" i="72"/>
  <c r="AR78" i="72"/>
  <c r="G78" i="72"/>
  <c r="H78" i="72"/>
  <c r="AP78" i="72"/>
  <c r="BM79" i="83"/>
  <c r="AQ78" i="72"/>
  <c r="F78" i="72"/>
  <c r="AY78" i="72"/>
  <c r="BE78" i="72" s="1"/>
  <c r="BB78" i="72"/>
  <c r="D78" i="72"/>
  <c r="K78" i="72" s="1"/>
  <c r="BC78" i="72"/>
  <c r="AO78" i="72"/>
  <c r="BL79" i="83"/>
  <c r="M77" i="72"/>
  <c r="L77" i="72"/>
  <c r="FA76" i="69"/>
  <c r="FF76" i="69" s="1"/>
  <c r="DU77" i="69"/>
  <c r="FB76" i="69"/>
  <c r="DV77" i="69"/>
  <c r="FC76" i="69"/>
  <c r="DW77" i="69"/>
  <c r="FE76" i="69"/>
  <c r="DY77" i="69"/>
  <c r="FD76" i="69"/>
  <c r="DX77" i="69"/>
  <c r="BJ80" i="83"/>
  <c r="BH80" i="83"/>
  <c r="BG80" i="83"/>
  <c r="BE80" i="83"/>
  <c r="BA80" i="83"/>
  <c r="AF80" i="83"/>
  <c r="CH80" i="83"/>
  <c r="BF80" i="83"/>
  <c r="AG80" i="83"/>
  <c r="CI81" i="83"/>
  <c r="AE80" i="83"/>
  <c r="AH80" i="83"/>
  <c r="BD80" i="83"/>
  <c r="R80" i="83"/>
  <c r="BI80" i="83"/>
  <c r="CG80" i="83"/>
  <c r="CE80" i="83"/>
  <c r="Q80" i="83"/>
  <c r="BC80" i="83"/>
  <c r="AD80" i="83"/>
  <c r="N80" i="83"/>
  <c r="CF80" i="83"/>
  <c r="BB80" i="83"/>
  <c r="P80" i="83"/>
  <c r="O80" i="83"/>
  <c r="AU78" i="72" l="1"/>
  <c r="BB79" i="72"/>
  <c r="BA79" i="72"/>
  <c r="BC79" i="72"/>
  <c r="AR79" i="72"/>
  <c r="AY79" i="72"/>
  <c r="BE79" i="72" s="1"/>
  <c r="D79" i="72"/>
  <c r="K79" i="72" s="1"/>
  <c r="F79" i="72"/>
  <c r="H79" i="72"/>
  <c r="AP79" i="72"/>
  <c r="BM80" i="83"/>
  <c r="BL80" i="83"/>
  <c r="AZ79" i="72"/>
  <c r="G79" i="72"/>
  <c r="E79" i="72"/>
  <c r="AY80" i="83"/>
  <c r="AN79" i="72"/>
  <c r="AT79" i="72" s="1"/>
  <c r="AO79" i="72"/>
  <c r="AQ79" i="72"/>
  <c r="BF78" i="72"/>
  <c r="M78" i="72"/>
  <c r="L78" i="72"/>
  <c r="FC77" i="69"/>
  <c r="DW78" i="69"/>
  <c r="FD77" i="69"/>
  <c r="DX78" i="69"/>
  <c r="FB77" i="69"/>
  <c r="DV78" i="69"/>
  <c r="FE77" i="69"/>
  <c r="DY78" i="69"/>
  <c r="FA77" i="69"/>
  <c r="FF77" i="69" s="1"/>
  <c r="DU78" i="69"/>
  <c r="AG81" i="83"/>
  <c r="AE81" i="83"/>
  <c r="R81" i="83"/>
  <c r="P81" i="83"/>
  <c r="CI82" i="83"/>
  <c r="AF81" i="83"/>
  <c r="AH81" i="83"/>
  <c r="BD81" i="83"/>
  <c r="BG81" i="83"/>
  <c r="AD81" i="83"/>
  <c r="CG81" i="83"/>
  <c r="CE81" i="83"/>
  <c r="BE81" i="83"/>
  <c r="BB81" i="83"/>
  <c r="BF81" i="83"/>
  <c r="CF81" i="83"/>
  <c r="CH81" i="83"/>
  <c r="N81" i="83"/>
  <c r="BC81" i="83"/>
  <c r="BJ81" i="83"/>
  <c r="O81" i="83"/>
  <c r="BI81" i="83"/>
  <c r="Q81" i="83"/>
  <c r="BH81" i="83"/>
  <c r="BA81" i="83"/>
  <c r="AU79" i="72" l="1"/>
  <c r="D80" i="72"/>
  <c r="K80" i="72" s="1"/>
  <c r="BM81" i="83"/>
  <c r="AP80" i="72"/>
  <c r="AR80" i="72"/>
  <c r="AN80" i="72"/>
  <c r="AT80" i="72" s="1"/>
  <c r="AY81" i="83"/>
  <c r="BC80" i="72"/>
  <c r="AZ80" i="72"/>
  <c r="E80" i="72"/>
  <c r="H80" i="72"/>
  <c r="AQ80" i="72"/>
  <c r="BL81" i="83"/>
  <c r="AO80" i="72"/>
  <c r="G80" i="72"/>
  <c r="F80" i="72"/>
  <c r="BA80" i="72"/>
  <c r="BB80" i="72"/>
  <c r="AY80" i="72"/>
  <c r="BE80" i="72" s="1"/>
  <c r="M79" i="72"/>
  <c r="L79" i="72"/>
  <c r="BF79" i="72"/>
  <c r="FB78" i="69"/>
  <c r="DV79" i="69"/>
  <c r="FA78" i="69"/>
  <c r="FF78" i="69" s="1"/>
  <c r="DU79" i="69"/>
  <c r="FD78" i="69"/>
  <c r="DX79" i="69"/>
  <c r="FE78" i="69"/>
  <c r="DY79" i="69"/>
  <c r="FC78" i="69"/>
  <c r="DW79" i="69"/>
  <c r="Q82" i="83"/>
  <c r="CG82" i="83"/>
  <c r="CE82" i="83"/>
  <c r="BG82" i="83"/>
  <c r="BH82" i="83"/>
  <c r="P82" i="83"/>
  <c r="AF82" i="83"/>
  <c r="BJ82" i="83"/>
  <c r="CF82" i="83"/>
  <c r="BD82" i="83"/>
  <c r="BB82" i="83"/>
  <c r="CI83" i="83"/>
  <c r="BA82" i="83"/>
  <c r="BE82" i="83"/>
  <c r="AE82" i="83"/>
  <c r="O82" i="83"/>
  <c r="N82" i="83"/>
  <c r="AG82" i="83"/>
  <c r="CH82" i="83"/>
  <c r="BF82" i="83"/>
  <c r="AH82" i="83"/>
  <c r="BI82" i="83"/>
  <c r="AD82" i="83"/>
  <c r="R82" i="83"/>
  <c r="BC82" i="83"/>
  <c r="BF80" i="72" l="1"/>
  <c r="G81" i="72"/>
  <c r="AN81" i="72"/>
  <c r="AT81" i="72" s="1"/>
  <c r="AY82" i="83"/>
  <c r="AO81" i="72"/>
  <c r="H81" i="72"/>
  <c r="BB81" i="72"/>
  <c r="BC81" i="72"/>
  <c r="BA81" i="72"/>
  <c r="AR81" i="72"/>
  <c r="AY81" i="72"/>
  <c r="BE81" i="72" s="1"/>
  <c r="D81" i="72"/>
  <c r="K81" i="72" s="1"/>
  <c r="E81" i="72"/>
  <c r="AQ81" i="72"/>
  <c r="F81" i="72"/>
  <c r="BL82" i="83"/>
  <c r="AZ81" i="72"/>
  <c r="BM82" i="83"/>
  <c r="AP81" i="72"/>
  <c r="M80" i="72"/>
  <c r="L80" i="72"/>
  <c r="AU80" i="72"/>
  <c r="FD79" i="69"/>
  <c r="DX80" i="69"/>
  <c r="FC79" i="69"/>
  <c r="DW80" i="69"/>
  <c r="FA79" i="69"/>
  <c r="FF79" i="69" s="1"/>
  <c r="DU80" i="69"/>
  <c r="FE79" i="69"/>
  <c r="DY80" i="69"/>
  <c r="FB79" i="69"/>
  <c r="DV80" i="69"/>
  <c r="AF83" i="83"/>
  <c r="BI83" i="83"/>
  <c r="BE83" i="83"/>
  <c r="BJ83" i="83"/>
  <c r="CG83" i="83"/>
  <c r="AD83" i="83"/>
  <c r="BF83" i="83"/>
  <c r="AE83" i="83"/>
  <c r="BC83" i="83"/>
  <c r="BH83" i="83"/>
  <c r="BB83" i="83"/>
  <c r="O83" i="83"/>
  <c r="BD83" i="83"/>
  <c r="BG83" i="83"/>
  <c r="AG83" i="83"/>
  <c r="BA83" i="83"/>
  <c r="Q83" i="83"/>
  <c r="N83" i="83"/>
  <c r="P83" i="83"/>
  <c r="CI84" i="83"/>
  <c r="CF83" i="83"/>
  <c r="CE83" i="83"/>
  <c r="CH83" i="83"/>
  <c r="R83" i="83"/>
  <c r="AH83" i="83"/>
  <c r="AU81" i="72" l="1"/>
  <c r="BL83" i="83"/>
  <c r="AY82" i="72"/>
  <c r="BE82" i="72" s="1"/>
  <c r="G82" i="72"/>
  <c r="AR82" i="72"/>
  <c r="BC82" i="72"/>
  <c r="F82" i="72"/>
  <c r="BB82" i="72"/>
  <c r="AY83" i="83"/>
  <c r="AN82" i="72"/>
  <c r="AT82" i="72" s="1"/>
  <c r="BM83" i="83"/>
  <c r="AP82" i="72"/>
  <c r="D82" i="72"/>
  <c r="K82" i="72" s="1"/>
  <c r="AZ82" i="72"/>
  <c r="AQ82" i="72"/>
  <c r="BA82" i="72"/>
  <c r="H82" i="72"/>
  <c r="E82" i="72"/>
  <c r="AO82" i="72"/>
  <c r="M81" i="72"/>
  <c r="L81" i="72"/>
  <c r="BF81" i="72"/>
  <c r="FA80" i="69"/>
  <c r="FF80" i="69" s="1"/>
  <c r="DU81" i="69"/>
  <c r="FB80" i="69"/>
  <c r="DV81" i="69"/>
  <c r="FC80" i="69"/>
  <c r="DW81" i="69"/>
  <c r="FE80" i="69"/>
  <c r="DY81" i="69"/>
  <c r="FD80" i="69"/>
  <c r="DX81" i="69"/>
  <c r="BF84" i="83"/>
  <c r="BB84" i="83"/>
  <c r="BJ84" i="83"/>
  <c r="O84" i="83"/>
  <c r="CE84" i="83"/>
  <c r="AH84" i="83"/>
  <c r="BD84" i="83"/>
  <c r="BE84" i="83"/>
  <c r="CH84" i="83"/>
  <c r="BI84" i="83"/>
  <c r="N84" i="83"/>
  <c r="BG84" i="83"/>
  <c r="BA84" i="83"/>
  <c r="CI85" i="83"/>
  <c r="AD84" i="83"/>
  <c r="R84" i="83"/>
  <c r="CF84" i="83"/>
  <c r="P84" i="83"/>
  <c r="CG84" i="83"/>
  <c r="BC84" i="83"/>
  <c r="AE84" i="83"/>
  <c r="AG84" i="83"/>
  <c r="Q84" i="83"/>
  <c r="AF84" i="83"/>
  <c r="BH84" i="83"/>
  <c r="AU82" i="72" l="1"/>
  <c r="BL84" i="83"/>
  <c r="AZ83" i="72"/>
  <c r="AN83" i="72"/>
  <c r="AT83" i="72" s="1"/>
  <c r="AY84" i="83"/>
  <c r="C77" i="76" s="1"/>
  <c r="F83" i="72"/>
  <c r="G83" i="72"/>
  <c r="H83" i="72"/>
  <c r="E83" i="72"/>
  <c r="AR83" i="72"/>
  <c r="D83" i="72"/>
  <c r="K83" i="72" s="1"/>
  <c r="AO83" i="72"/>
  <c r="BA83" i="72"/>
  <c r="BM84" i="83"/>
  <c r="AP83" i="72"/>
  <c r="BB83" i="72"/>
  <c r="BC83" i="72"/>
  <c r="AY83" i="72"/>
  <c r="BE83" i="72" s="1"/>
  <c r="AQ83" i="72"/>
  <c r="M82" i="72"/>
  <c r="L82" i="72"/>
  <c r="BF82" i="72"/>
  <c r="FD81" i="69"/>
  <c r="DX82" i="69"/>
  <c r="FB81" i="69"/>
  <c r="DV82" i="69"/>
  <c r="FE81" i="69"/>
  <c r="DY82" i="69"/>
  <c r="FA81" i="69"/>
  <c r="FF81" i="69" s="1"/>
  <c r="DU82" i="69"/>
  <c r="FC81" i="69"/>
  <c r="DW82" i="69"/>
  <c r="CE85" i="83"/>
  <c r="BJ85" i="83"/>
  <c r="BI85" i="83"/>
  <c r="AF85" i="83"/>
  <c r="AE85" i="83"/>
  <c r="AH85" i="83"/>
  <c r="BF85" i="83"/>
  <c r="BB85" i="83"/>
  <c r="Q85" i="83"/>
  <c r="CG85" i="83"/>
  <c r="CI86" i="83"/>
  <c r="BG85" i="83"/>
  <c r="N85" i="83"/>
  <c r="P85" i="83"/>
  <c r="CF85" i="83"/>
  <c r="BH85" i="83"/>
  <c r="BE85" i="83"/>
  <c r="CH85" i="83"/>
  <c r="BC85" i="83"/>
  <c r="BD85" i="83"/>
  <c r="BA85" i="83"/>
  <c r="AD85" i="83"/>
  <c r="AG85" i="83"/>
  <c r="O85" i="83"/>
  <c r="R85" i="83"/>
  <c r="BF83" i="72" l="1"/>
  <c r="AY85" i="83"/>
  <c r="AN84" i="72"/>
  <c r="AT84" i="72" s="1"/>
  <c r="D84" i="72"/>
  <c r="K84" i="72" s="1"/>
  <c r="AY84" i="72"/>
  <c r="BE84" i="72" s="1"/>
  <c r="AP84" i="72"/>
  <c r="BM85" i="83"/>
  <c r="G84" i="72"/>
  <c r="H84" i="72"/>
  <c r="BL85" i="83"/>
  <c r="BA84" i="72"/>
  <c r="AR84" i="72"/>
  <c r="AZ84" i="72"/>
  <c r="F84" i="72"/>
  <c r="BC84" i="72"/>
  <c r="E84" i="72"/>
  <c r="AQ84" i="72"/>
  <c r="BB84" i="72"/>
  <c r="AO84" i="72"/>
  <c r="M83" i="72"/>
  <c r="L83" i="72"/>
  <c r="AU83" i="72"/>
  <c r="FB82" i="69"/>
  <c r="DV83" i="69"/>
  <c r="FE82" i="69"/>
  <c r="DY83" i="69"/>
  <c r="FA82" i="69"/>
  <c r="FF82" i="69" s="1"/>
  <c r="DU83" i="69"/>
  <c r="FD82" i="69"/>
  <c r="DX83" i="69"/>
  <c r="FC82" i="69"/>
  <c r="DW83" i="69"/>
  <c r="BG86" i="83"/>
  <c r="P86" i="83"/>
  <c r="AD86" i="83"/>
  <c r="BI86" i="83"/>
  <c r="BF86" i="83"/>
  <c r="CF86" i="83"/>
  <c r="AG86" i="83"/>
  <c r="AF86" i="83"/>
  <c r="BD86" i="83"/>
  <c r="CE86" i="83"/>
  <c r="BH86" i="83"/>
  <c r="BC86" i="83"/>
  <c r="BA86" i="83"/>
  <c r="N86" i="83"/>
  <c r="BE86" i="83"/>
  <c r="CH86" i="83"/>
  <c r="CG86" i="83"/>
  <c r="CI87" i="83"/>
  <c r="Q86" i="83"/>
  <c r="AE86" i="83"/>
  <c r="AH86" i="83"/>
  <c r="BB86" i="83"/>
  <c r="O86" i="83"/>
  <c r="BJ86" i="83"/>
  <c r="R86" i="83"/>
  <c r="AU84" i="72" l="1"/>
  <c r="AR85" i="72"/>
  <c r="AN85" i="72"/>
  <c r="AT85" i="72" s="1"/>
  <c r="AY86" i="83"/>
  <c r="BA85" i="72"/>
  <c r="AQ85" i="72"/>
  <c r="F85" i="72"/>
  <c r="BC85" i="72"/>
  <c r="G85" i="72"/>
  <c r="BM86" i="83"/>
  <c r="AP85" i="72"/>
  <c r="D85" i="72"/>
  <c r="K85" i="72" s="1"/>
  <c r="E85" i="72"/>
  <c r="BL86" i="83"/>
  <c r="AO85" i="72"/>
  <c r="AZ85" i="72"/>
  <c r="H85" i="72"/>
  <c r="AY85" i="72"/>
  <c r="BE85" i="72" s="1"/>
  <c r="BB85" i="72"/>
  <c r="M84" i="72"/>
  <c r="L84" i="72"/>
  <c r="BF84" i="72"/>
  <c r="FE83" i="69"/>
  <c r="DY84" i="69"/>
  <c r="FB83" i="69"/>
  <c r="DV84" i="69"/>
  <c r="FA83" i="69"/>
  <c r="FF83" i="69" s="1"/>
  <c r="DU84" i="69"/>
  <c r="FC83" i="69"/>
  <c r="DW84" i="69"/>
  <c r="FD83" i="69"/>
  <c r="DX84" i="69"/>
  <c r="BB87" i="83"/>
  <c r="CE87" i="83"/>
  <c r="AD87" i="83"/>
  <c r="BF87" i="83"/>
  <c r="CG87" i="83"/>
  <c r="BA87" i="83"/>
  <c r="CF87" i="83"/>
  <c r="AH87" i="83"/>
  <c r="BC87" i="83"/>
  <c r="Q87" i="83"/>
  <c r="BE87" i="83"/>
  <c r="BH87" i="83"/>
  <c r="CI88" i="83"/>
  <c r="BJ87" i="83"/>
  <c r="N87" i="83"/>
  <c r="BD87" i="83"/>
  <c r="AG87" i="83"/>
  <c r="AF87" i="83"/>
  <c r="AE87" i="83"/>
  <c r="CH87" i="83"/>
  <c r="BG87" i="83"/>
  <c r="P87" i="83"/>
  <c r="R87" i="83"/>
  <c r="O87" i="83"/>
  <c r="BI87" i="83"/>
  <c r="BF85" i="72" l="1"/>
  <c r="H86" i="72"/>
  <c r="E86" i="72"/>
  <c r="BC86" i="72"/>
  <c r="F86" i="72"/>
  <c r="BB86" i="72"/>
  <c r="AZ86" i="72"/>
  <c r="AQ86" i="72"/>
  <c r="AY87" i="83"/>
  <c r="AN86" i="72"/>
  <c r="AT86" i="72" s="1"/>
  <c r="AO86" i="72"/>
  <c r="G86" i="72"/>
  <c r="BL87" i="83"/>
  <c r="BM87" i="83"/>
  <c r="AP86" i="72"/>
  <c r="D86" i="72"/>
  <c r="AY86" i="72"/>
  <c r="BE86" i="72" s="1"/>
  <c r="BA86" i="72"/>
  <c r="AR86" i="72"/>
  <c r="AU85" i="72"/>
  <c r="M85" i="72"/>
  <c r="L85" i="72"/>
  <c r="FB84" i="69"/>
  <c r="DV85" i="69"/>
  <c r="FA84" i="69"/>
  <c r="FF84" i="69" s="1"/>
  <c r="DU85" i="69"/>
  <c r="FE84" i="69"/>
  <c r="DY85" i="69"/>
  <c r="FD84" i="69"/>
  <c r="DX85" i="69"/>
  <c r="FC84" i="69"/>
  <c r="DW85" i="69"/>
  <c r="BE88" i="83"/>
  <c r="BD88" i="83"/>
  <c r="BF88" i="83"/>
  <c r="AD88" i="83"/>
  <c r="BI88" i="83"/>
  <c r="P88" i="83"/>
  <c r="AF88" i="83"/>
  <c r="BH88" i="83"/>
  <c r="CI89" i="83"/>
  <c r="O88" i="83"/>
  <c r="AG88" i="83"/>
  <c r="CG88" i="83"/>
  <c r="AE88" i="83"/>
  <c r="Q88" i="83"/>
  <c r="BC88" i="83"/>
  <c r="BA88" i="83"/>
  <c r="AH88" i="83"/>
  <c r="R88" i="83"/>
  <c r="CE88" i="83"/>
  <c r="BG88" i="83"/>
  <c r="CF88" i="83"/>
  <c r="CH88" i="83"/>
  <c r="N88" i="83"/>
  <c r="BB88" i="83"/>
  <c r="BJ88" i="83"/>
  <c r="BF86" i="72" l="1"/>
  <c r="AU86" i="72"/>
  <c r="AY87" i="72"/>
  <c r="BE87" i="72" s="1"/>
  <c r="AO87" i="72"/>
  <c r="AP87" i="72"/>
  <c r="BM88" i="83"/>
  <c r="AQ87" i="72"/>
  <c r="H87" i="72"/>
  <c r="F87" i="72"/>
  <c r="D87" i="72"/>
  <c r="BC87" i="72"/>
  <c r="E87" i="72"/>
  <c r="BL88" i="83"/>
  <c r="AZ87" i="72"/>
  <c r="AR87" i="72"/>
  <c r="BA87" i="72"/>
  <c r="G87" i="72"/>
  <c r="AN87" i="72"/>
  <c r="AT87" i="72" s="1"/>
  <c r="AY88" i="83"/>
  <c r="BB87" i="72"/>
  <c r="M86" i="72"/>
  <c r="L86" i="72"/>
  <c r="K86" i="72"/>
  <c r="FA85" i="69"/>
  <c r="FF85" i="69" s="1"/>
  <c r="DU86" i="69"/>
  <c r="FC85" i="69"/>
  <c r="DW86" i="69"/>
  <c r="FB85" i="69"/>
  <c r="DV86" i="69"/>
  <c r="FE85" i="69"/>
  <c r="DY86" i="69"/>
  <c r="FD85" i="69"/>
  <c r="DX86" i="69"/>
  <c r="BF89" i="83"/>
  <c r="Q89" i="83"/>
  <c r="R89" i="83"/>
  <c r="BI89" i="83"/>
  <c r="BJ89" i="83"/>
  <c r="CE89" i="83"/>
  <c r="CI90" i="83"/>
  <c r="AD89" i="83"/>
  <c r="CH89" i="83"/>
  <c r="BE89" i="83"/>
  <c r="CF89" i="83"/>
  <c r="BC89" i="83"/>
  <c r="O89" i="83"/>
  <c r="BH89" i="83"/>
  <c r="AE89" i="83"/>
  <c r="N89" i="83"/>
  <c r="BB89" i="83"/>
  <c r="AH89" i="83"/>
  <c r="BG89" i="83"/>
  <c r="BA89" i="83"/>
  <c r="AF89" i="83"/>
  <c r="BD89" i="83"/>
  <c r="AG89" i="83"/>
  <c r="CG89" i="83"/>
  <c r="P89" i="83"/>
  <c r="BC88" i="72" l="1"/>
  <c r="AY88" i="72"/>
  <c r="BE88" i="72" s="1"/>
  <c r="G88" i="72"/>
  <c r="AZ88" i="72"/>
  <c r="E88" i="72"/>
  <c r="AQ88" i="72"/>
  <c r="H88" i="72"/>
  <c r="BB88" i="72"/>
  <c r="D88" i="72"/>
  <c r="K88" i="72" s="1"/>
  <c r="AO88" i="72"/>
  <c r="BL89" i="83"/>
  <c r="AN88" i="72"/>
  <c r="AT88" i="72" s="1"/>
  <c r="AY89" i="83"/>
  <c r="AR88" i="72"/>
  <c r="BA88" i="72"/>
  <c r="F88" i="72"/>
  <c r="AP88" i="72"/>
  <c r="BM89" i="83"/>
  <c r="M87" i="72"/>
  <c r="L87" i="72"/>
  <c r="AU87" i="72"/>
  <c r="K87" i="72"/>
  <c r="BF87" i="72"/>
  <c r="FC86" i="69"/>
  <c r="DW87" i="69"/>
  <c r="FB86" i="69"/>
  <c r="DV87" i="69"/>
  <c r="FE86" i="69"/>
  <c r="DY87" i="69"/>
  <c r="FA86" i="69"/>
  <c r="FF86" i="69" s="1"/>
  <c r="DU87" i="69"/>
  <c r="FD86" i="69"/>
  <c r="DX87" i="69"/>
  <c r="BH90" i="83"/>
  <c r="R90" i="83"/>
  <c r="BJ90" i="83"/>
  <c r="Q90" i="83"/>
  <c r="CG90" i="83"/>
  <c r="AH90" i="83"/>
  <c r="CH90" i="83"/>
  <c r="BC90" i="83"/>
  <c r="AE90" i="83"/>
  <c r="BE90" i="83"/>
  <c r="AG90" i="83"/>
  <c r="BA90" i="83"/>
  <c r="CE90" i="83"/>
  <c r="N90" i="83"/>
  <c r="AF90" i="83"/>
  <c r="BG90" i="83"/>
  <c r="BI90" i="83"/>
  <c r="AD90" i="83"/>
  <c r="O90" i="83"/>
  <c r="BB90" i="83"/>
  <c r="CI91" i="83"/>
  <c r="BF90" i="83"/>
  <c r="CF90" i="83"/>
  <c r="P90" i="83"/>
  <c r="BD90" i="83"/>
  <c r="BF88" i="72" l="1"/>
  <c r="AU88" i="72"/>
  <c r="AR89" i="72"/>
  <c r="AO89" i="72"/>
  <c r="BC89" i="72"/>
  <c r="BA89" i="72"/>
  <c r="E89" i="72"/>
  <c r="BL90" i="83"/>
  <c r="G89" i="72"/>
  <c r="BB89" i="72"/>
  <c r="F89" i="72"/>
  <c r="AY89" i="72"/>
  <c r="BE89" i="72" s="1"/>
  <c r="BF89" i="72"/>
  <c r="AP89" i="72"/>
  <c r="BM90" i="83"/>
  <c r="H89" i="72"/>
  <c r="AN89" i="72"/>
  <c r="AT89" i="72" s="1"/>
  <c r="AY90" i="83"/>
  <c r="C78" i="76" s="1"/>
  <c r="D89" i="72"/>
  <c r="K89" i="72" s="1"/>
  <c r="AQ89" i="72"/>
  <c r="AZ89" i="72"/>
  <c r="M88" i="72"/>
  <c r="L88" i="72"/>
  <c r="FB87" i="69"/>
  <c r="DV88" i="69"/>
  <c r="FE87" i="69"/>
  <c r="DY88" i="69"/>
  <c r="FD87" i="69"/>
  <c r="DX88" i="69"/>
  <c r="FC87" i="69"/>
  <c r="DW88" i="69"/>
  <c r="FA87" i="69"/>
  <c r="FF87" i="69" s="1"/>
  <c r="DU88" i="69"/>
  <c r="BG91" i="83"/>
  <c r="BB91" i="83"/>
  <c r="BI91" i="83"/>
  <c r="AG91" i="83"/>
  <c r="CE91" i="83"/>
  <c r="CI92" i="83"/>
  <c r="Q91" i="83"/>
  <c r="BC91" i="83"/>
  <c r="BH91" i="83"/>
  <c r="O91" i="83"/>
  <c r="AE91" i="83"/>
  <c r="BJ91" i="83"/>
  <c r="CH91" i="83"/>
  <c r="AH91" i="83"/>
  <c r="CF91" i="83"/>
  <c r="R91" i="83"/>
  <c r="AF91" i="83"/>
  <c r="N91" i="83"/>
  <c r="P91" i="83"/>
  <c r="BE91" i="83"/>
  <c r="AD91" i="83"/>
  <c r="CG91" i="83"/>
  <c r="BF91" i="83"/>
  <c r="BA91" i="83"/>
  <c r="BD91" i="83"/>
  <c r="BC90" i="72" l="1"/>
  <c r="D90" i="72"/>
  <c r="F90" i="72"/>
  <c r="BB90" i="72"/>
  <c r="AR90" i="72"/>
  <c r="G90" i="72"/>
  <c r="BA90" i="72"/>
  <c r="AZ90" i="72"/>
  <c r="BL91" i="83"/>
  <c r="AQ90" i="72"/>
  <c r="AN90" i="72"/>
  <c r="AT90" i="72" s="1"/>
  <c r="AY91" i="83"/>
  <c r="AY90" i="72"/>
  <c r="BE90" i="72" s="1"/>
  <c r="AO90" i="72"/>
  <c r="E90" i="72"/>
  <c r="H90" i="72"/>
  <c r="BM91" i="83"/>
  <c r="AP90" i="72"/>
  <c r="M89" i="72"/>
  <c r="L89" i="72"/>
  <c r="AU89" i="72"/>
  <c r="FA88" i="69"/>
  <c r="FF88" i="69" s="1"/>
  <c r="DU89" i="69"/>
  <c r="FE88" i="69"/>
  <c r="DY89" i="69"/>
  <c r="FB88" i="69"/>
  <c r="DV89" i="69"/>
  <c r="FD88" i="69"/>
  <c r="DX89" i="69"/>
  <c r="FC88" i="69"/>
  <c r="DW89" i="69"/>
  <c r="AD92" i="83"/>
  <c r="AE92" i="83"/>
  <c r="AG92" i="83"/>
  <c r="CH92" i="83"/>
  <c r="P92" i="83"/>
  <c r="CI93" i="83"/>
  <c r="N92" i="83"/>
  <c r="BG92" i="83"/>
  <c r="AH92" i="83"/>
  <c r="BI92" i="83"/>
  <c r="BE92" i="83"/>
  <c r="AF92" i="83"/>
  <c r="CG92" i="83"/>
  <c r="R92" i="83"/>
  <c r="BC92" i="83"/>
  <c r="BH92" i="83"/>
  <c r="BA92" i="83"/>
  <c r="CE92" i="83"/>
  <c r="BF92" i="83"/>
  <c r="BJ92" i="83"/>
  <c r="BB92" i="83"/>
  <c r="BD92" i="83"/>
  <c r="Q92" i="83"/>
  <c r="CF92" i="83"/>
  <c r="O92" i="83"/>
  <c r="AU90" i="72" l="1"/>
  <c r="AO91" i="72"/>
  <c r="AZ91" i="72"/>
  <c r="E91" i="72"/>
  <c r="BL92" i="83"/>
  <c r="AR91" i="72"/>
  <c r="BC91" i="72"/>
  <c r="AY91" i="72"/>
  <c r="BE91" i="72" s="1"/>
  <c r="BB91" i="72"/>
  <c r="AY92" i="83"/>
  <c r="AN91" i="72"/>
  <c r="AT91" i="72" s="1"/>
  <c r="BM92" i="83"/>
  <c r="AP91" i="72"/>
  <c r="BA91" i="72"/>
  <c r="D91" i="72"/>
  <c r="K91" i="72" s="1"/>
  <c r="AQ91" i="72"/>
  <c r="F91" i="72"/>
  <c r="H91" i="72"/>
  <c r="G91" i="72"/>
  <c r="M90" i="72"/>
  <c r="L90" i="72"/>
  <c r="K90" i="72"/>
  <c r="BF90" i="72"/>
  <c r="FB89" i="69"/>
  <c r="DV90" i="69"/>
  <c r="FC89" i="69"/>
  <c r="DW90" i="69"/>
  <c r="FE89" i="69"/>
  <c r="DY90" i="69"/>
  <c r="FD89" i="69"/>
  <c r="DX90" i="69"/>
  <c r="FA89" i="69"/>
  <c r="FF89" i="69" s="1"/>
  <c r="DU90" i="69"/>
  <c r="AE93" i="83"/>
  <c r="CF93" i="83"/>
  <c r="R93" i="83"/>
  <c r="BH93" i="83"/>
  <c r="AD93" i="83"/>
  <c r="BJ93" i="83"/>
  <c r="BI93" i="83"/>
  <c r="BG93" i="83"/>
  <c r="CG93" i="83"/>
  <c r="P93" i="83"/>
  <c r="CH93" i="83"/>
  <c r="O93" i="83"/>
  <c r="BB93" i="83"/>
  <c r="AF93" i="83"/>
  <c r="N93" i="83"/>
  <c r="BE93" i="83"/>
  <c r="CE93" i="83"/>
  <c r="BF93" i="83"/>
  <c r="BD93" i="83"/>
  <c r="Q93" i="83"/>
  <c r="BA93" i="83"/>
  <c r="BC93" i="83"/>
  <c r="AH93" i="83"/>
  <c r="CI94" i="83"/>
  <c r="AG93" i="83"/>
  <c r="AQ92" i="72" l="1"/>
  <c r="AY93" i="83"/>
  <c r="AN92" i="72"/>
  <c r="AT92" i="72" s="1"/>
  <c r="AY92" i="72"/>
  <c r="BE92" i="72" s="1"/>
  <c r="AR92" i="72"/>
  <c r="AO92" i="72"/>
  <c r="F92" i="72"/>
  <c r="E92" i="72"/>
  <c r="BB92" i="72"/>
  <c r="BA92" i="72"/>
  <c r="BL93" i="83"/>
  <c r="H92" i="72"/>
  <c r="BM93" i="83"/>
  <c r="AP92" i="72"/>
  <c r="G92" i="72"/>
  <c r="BC92" i="72"/>
  <c r="AZ92" i="72"/>
  <c r="D92" i="72"/>
  <c r="K92" i="72" s="1"/>
  <c r="M91" i="72"/>
  <c r="L91" i="72"/>
  <c r="AU91" i="72"/>
  <c r="BF91" i="72"/>
  <c r="FE90" i="69"/>
  <c r="DY91" i="69"/>
  <c r="FA90" i="69"/>
  <c r="FF90" i="69" s="1"/>
  <c r="DU91" i="69"/>
  <c r="FC90" i="69"/>
  <c r="DW91" i="69"/>
  <c r="FD90" i="69"/>
  <c r="DX91" i="69"/>
  <c r="FB90" i="69"/>
  <c r="DV91" i="69"/>
  <c r="BJ94" i="83"/>
  <c r="BA94" i="83"/>
  <c r="CI95" i="83"/>
  <c r="BH94" i="83"/>
  <c r="N94" i="83"/>
  <c r="AE94" i="83"/>
  <c r="AF94" i="83"/>
  <c r="BE94" i="83"/>
  <c r="CH94" i="83"/>
  <c r="Q94" i="83"/>
  <c r="AD94" i="83"/>
  <c r="BF94" i="83"/>
  <c r="R94" i="83"/>
  <c r="BI94" i="83"/>
  <c r="CE94" i="83"/>
  <c r="CF94" i="83"/>
  <c r="P94" i="83"/>
  <c r="CG94" i="83"/>
  <c r="BD94" i="83"/>
  <c r="O94" i="83"/>
  <c r="BG94" i="83"/>
  <c r="BC94" i="83"/>
  <c r="AG94" i="83"/>
  <c r="BB94" i="83"/>
  <c r="AH94" i="83"/>
  <c r="BF92" i="72" l="1"/>
  <c r="BL94" i="83"/>
  <c r="AQ93" i="72"/>
  <c r="BC93" i="72"/>
  <c r="H93" i="72"/>
  <c r="F93" i="72"/>
  <c r="AY93" i="72"/>
  <c r="BE93" i="72" s="1"/>
  <c r="AO93" i="72"/>
  <c r="G93" i="72"/>
  <c r="D93" i="72"/>
  <c r="K93" i="72" s="1"/>
  <c r="BA93" i="72"/>
  <c r="BB93" i="72"/>
  <c r="AR93" i="72"/>
  <c r="AZ93" i="72"/>
  <c r="BM94" i="83"/>
  <c r="AP93" i="72"/>
  <c r="E93" i="72"/>
  <c r="AY94" i="83"/>
  <c r="AN93" i="72"/>
  <c r="AT93" i="72" s="1"/>
  <c r="AU92" i="72"/>
  <c r="M92" i="72"/>
  <c r="L92" i="72"/>
  <c r="FC91" i="69"/>
  <c r="DW92" i="69"/>
  <c r="FB91" i="69"/>
  <c r="DV92" i="69"/>
  <c r="FA91" i="69"/>
  <c r="FF91" i="69" s="1"/>
  <c r="DU92" i="69"/>
  <c r="FD91" i="69"/>
  <c r="DX92" i="69"/>
  <c r="FE91" i="69"/>
  <c r="DY92" i="69"/>
  <c r="O95" i="83"/>
  <c r="BG95" i="83"/>
  <c r="AE95" i="83"/>
  <c r="N95" i="83"/>
  <c r="BA95" i="83"/>
  <c r="BE95" i="83"/>
  <c r="AH95" i="83"/>
  <c r="CE95" i="83"/>
  <c r="BF95" i="83"/>
  <c r="P95" i="83"/>
  <c r="AF95" i="83"/>
  <c r="CF95" i="83"/>
  <c r="AG95" i="83"/>
  <c r="CH95" i="83"/>
  <c r="BD95" i="83"/>
  <c r="BB95" i="83"/>
  <c r="CI96" i="83"/>
  <c r="Q95" i="83"/>
  <c r="BJ95" i="83"/>
  <c r="AD95" i="83"/>
  <c r="CG95" i="83"/>
  <c r="R95" i="83"/>
  <c r="BC95" i="83"/>
  <c r="BH95" i="83"/>
  <c r="BI95" i="83"/>
  <c r="AU93" i="72" l="1"/>
  <c r="AN94" i="72"/>
  <c r="AT94" i="72" s="1"/>
  <c r="AY95" i="83"/>
  <c r="AZ94" i="72"/>
  <c r="BL95" i="83"/>
  <c r="AR94" i="72"/>
  <c r="BC94" i="72"/>
  <c r="D94" i="72"/>
  <c r="K94" i="72" s="1"/>
  <c r="AY94" i="72"/>
  <c r="BE94" i="72" s="1"/>
  <c r="AQ94" i="72"/>
  <c r="BM95" i="83"/>
  <c r="AP94" i="72"/>
  <c r="BB94" i="72"/>
  <c r="G94" i="72"/>
  <c r="F94" i="72"/>
  <c r="BA94" i="72"/>
  <c r="H94" i="72"/>
  <c r="E94" i="72"/>
  <c r="AO94" i="72"/>
  <c r="BF93" i="72"/>
  <c r="M93" i="72"/>
  <c r="L93" i="72"/>
  <c r="FA92" i="69"/>
  <c r="FF92" i="69" s="1"/>
  <c r="DU93" i="69"/>
  <c r="FE92" i="69"/>
  <c r="DY93" i="69"/>
  <c r="FB92" i="69"/>
  <c r="DV93" i="69"/>
  <c r="FD92" i="69"/>
  <c r="DX93" i="69"/>
  <c r="FC92" i="69"/>
  <c r="DW93" i="69"/>
  <c r="BB96" i="83"/>
  <c r="CF96" i="83"/>
  <c r="CG96" i="83"/>
  <c r="AD96" i="83"/>
  <c r="CH96" i="83"/>
  <c r="BA96" i="83"/>
  <c r="BF96" i="83"/>
  <c r="CI97" i="83"/>
  <c r="BH96" i="83"/>
  <c r="R96" i="83"/>
  <c r="Q96" i="83"/>
  <c r="BE96" i="83"/>
  <c r="O96" i="83"/>
  <c r="BI96" i="83"/>
  <c r="P96" i="83"/>
  <c r="AH96" i="83"/>
  <c r="AG96" i="83"/>
  <c r="AF96" i="83"/>
  <c r="N96" i="83"/>
  <c r="BD96" i="83"/>
  <c r="CE96" i="83"/>
  <c r="AE96" i="83"/>
  <c r="BG96" i="83"/>
  <c r="BJ96" i="83"/>
  <c r="BC96" i="83"/>
  <c r="BF94" i="72" l="1"/>
  <c r="AU94" i="72"/>
  <c r="AZ95" i="72"/>
  <c r="BB95" i="72"/>
  <c r="BC95" i="72"/>
  <c r="G95" i="72"/>
  <c r="AN95" i="72"/>
  <c r="AT95" i="72" s="1"/>
  <c r="AY96" i="83"/>
  <c r="BA95" i="72"/>
  <c r="F95" i="72"/>
  <c r="BM96" i="83"/>
  <c r="AP95" i="72"/>
  <c r="D95" i="72"/>
  <c r="H95" i="72"/>
  <c r="AO95" i="72"/>
  <c r="AY95" i="72"/>
  <c r="BE95" i="72" s="1"/>
  <c r="AR95" i="72"/>
  <c r="E95" i="72"/>
  <c r="AQ95" i="72"/>
  <c r="BL96" i="83"/>
  <c r="M94" i="72"/>
  <c r="L94" i="72"/>
  <c r="FB93" i="69"/>
  <c r="DV94" i="69"/>
  <c r="FC93" i="69"/>
  <c r="DW94" i="69"/>
  <c r="FE93" i="69"/>
  <c r="DY94" i="69"/>
  <c r="FD93" i="69"/>
  <c r="DX94" i="69"/>
  <c r="FA93" i="69"/>
  <c r="FF93" i="69" s="1"/>
  <c r="DU94" i="69"/>
  <c r="AE97" i="83"/>
  <c r="CF97" i="83"/>
  <c r="CE97" i="83"/>
  <c r="Q97" i="83"/>
  <c r="R97" i="83"/>
  <c r="AH97" i="83"/>
  <c r="CG97" i="83"/>
  <c r="O97" i="83"/>
  <c r="BJ97" i="83"/>
  <c r="BA97" i="83"/>
  <c r="AF97" i="83"/>
  <c r="AD97" i="83"/>
  <c r="BE97" i="83"/>
  <c r="BC97" i="83"/>
  <c r="BD97" i="83"/>
  <c r="BB97" i="83"/>
  <c r="BI97" i="83"/>
  <c r="AG97" i="83"/>
  <c r="BH97" i="83"/>
  <c r="BF97" i="83"/>
  <c r="CH97" i="83"/>
  <c r="CI98" i="83"/>
  <c r="P97" i="83"/>
  <c r="BG97" i="83"/>
  <c r="N97" i="83"/>
  <c r="BF95" i="72" l="1"/>
  <c r="AY96" i="72"/>
  <c r="BE96" i="72" s="1"/>
  <c r="G96" i="72"/>
  <c r="AO96" i="72"/>
  <c r="AR96" i="72"/>
  <c r="H96" i="72"/>
  <c r="F96" i="72"/>
  <c r="BC96" i="72"/>
  <c r="AP96" i="72"/>
  <c r="BM97" i="83"/>
  <c r="AY97" i="83"/>
  <c r="AN96" i="72"/>
  <c r="AT96" i="72" s="1"/>
  <c r="AQ96" i="72"/>
  <c r="BA96" i="72"/>
  <c r="D96" i="72"/>
  <c r="K96" i="72"/>
  <c r="AZ96" i="72"/>
  <c r="E96" i="72"/>
  <c r="BL97" i="83"/>
  <c r="BB96" i="72"/>
  <c r="AU95" i="72"/>
  <c r="M95" i="72"/>
  <c r="L95" i="72"/>
  <c r="K95" i="72"/>
  <c r="FE94" i="69"/>
  <c r="DY95" i="69"/>
  <c r="FA94" i="69"/>
  <c r="FF94" i="69" s="1"/>
  <c r="DU95" i="69"/>
  <c r="FC94" i="69"/>
  <c r="DW95" i="69"/>
  <c r="FD94" i="69"/>
  <c r="DX95" i="69"/>
  <c r="FB94" i="69"/>
  <c r="DV95" i="69"/>
  <c r="BD98" i="83"/>
  <c r="O98" i="83"/>
  <c r="R98" i="83"/>
  <c r="BE98" i="83"/>
  <c r="CG98" i="83"/>
  <c r="BJ98" i="83"/>
  <c r="N98" i="83"/>
  <c r="AF98" i="83"/>
  <c r="BB98" i="83"/>
  <c r="AH98" i="83"/>
  <c r="AD98" i="83"/>
  <c r="CE98" i="83"/>
  <c r="CF98" i="83"/>
  <c r="BI98" i="83"/>
  <c r="BA98" i="83"/>
  <c r="BC98" i="83"/>
  <c r="AG98" i="83"/>
  <c r="Q98" i="83"/>
  <c r="CH98" i="83"/>
  <c r="AE98" i="83"/>
  <c r="P98" i="83"/>
  <c r="BF98" i="83"/>
  <c r="BH98" i="83"/>
  <c r="CI99" i="83"/>
  <c r="BG98" i="83"/>
  <c r="AY97" i="72" l="1"/>
  <c r="BE97" i="72" s="1"/>
  <c r="E97" i="72"/>
  <c r="D97" i="72"/>
  <c r="K97" i="72" s="1"/>
  <c r="AN97" i="72"/>
  <c r="AT97" i="72" s="1"/>
  <c r="AY98" i="83"/>
  <c r="F97" i="72"/>
  <c r="AO97" i="72"/>
  <c r="AP97" i="72"/>
  <c r="BM98" i="83"/>
  <c r="BL98" i="83"/>
  <c r="G97" i="72"/>
  <c r="AQ97" i="72"/>
  <c r="BB97" i="72"/>
  <c r="AZ97" i="72"/>
  <c r="BA97" i="72"/>
  <c r="H97" i="72"/>
  <c r="AR97" i="72"/>
  <c r="BC97" i="72"/>
  <c r="M96" i="72"/>
  <c r="L96" i="72"/>
  <c r="AU96" i="72"/>
  <c r="BF96" i="72"/>
  <c r="FC95" i="69"/>
  <c r="DW96" i="69"/>
  <c r="FB95" i="69"/>
  <c r="DV96" i="69"/>
  <c r="FA95" i="69"/>
  <c r="FF95" i="69" s="1"/>
  <c r="DU96" i="69"/>
  <c r="FD95" i="69"/>
  <c r="DX96" i="69"/>
  <c r="FE95" i="69"/>
  <c r="DY96" i="69"/>
  <c r="CG99" i="83"/>
  <c r="BG99" i="83"/>
  <c r="BB99" i="83"/>
  <c r="BC99" i="83"/>
  <c r="CE99" i="83"/>
  <c r="CI100" i="83"/>
  <c r="BI99" i="83"/>
  <c r="R99" i="83"/>
  <c r="O99" i="83"/>
  <c r="BE99" i="83"/>
  <c r="CF99" i="83"/>
  <c r="BA99" i="83"/>
  <c r="BD99" i="83"/>
  <c r="BH99" i="83"/>
  <c r="CH99" i="83"/>
  <c r="BF99" i="83"/>
  <c r="AD99" i="83"/>
  <c r="N99" i="83"/>
  <c r="AG99" i="83"/>
  <c r="AH99" i="83"/>
  <c r="AF99" i="83"/>
  <c r="BJ99" i="83"/>
  <c r="P99" i="83"/>
  <c r="AE99" i="83"/>
  <c r="Q99" i="83"/>
  <c r="G98" i="72" l="1"/>
  <c r="AO98" i="72"/>
  <c r="AR98" i="72"/>
  <c r="F98" i="72"/>
  <c r="AZ98" i="72"/>
  <c r="BL99" i="83"/>
  <c r="AQ98" i="72"/>
  <c r="BA98" i="72"/>
  <c r="AN98" i="72"/>
  <c r="AT98" i="72" s="1"/>
  <c r="AY99" i="83"/>
  <c r="BB98" i="72"/>
  <c r="D98" i="72"/>
  <c r="K98" i="72" s="1"/>
  <c r="AY98" i="72"/>
  <c r="BE98" i="72" s="1"/>
  <c r="E98" i="72"/>
  <c r="BC98" i="72"/>
  <c r="H98" i="72"/>
  <c r="AP98" i="72"/>
  <c r="BM99" i="83"/>
  <c r="BF97" i="72"/>
  <c r="M97" i="72"/>
  <c r="L97" i="72"/>
  <c r="AU97" i="72"/>
  <c r="FA96" i="69"/>
  <c r="FF96" i="69" s="1"/>
  <c r="DU97" i="69"/>
  <c r="FE96" i="69"/>
  <c r="DY97" i="69"/>
  <c r="FB96" i="69"/>
  <c r="DV97" i="69"/>
  <c r="FD96" i="69"/>
  <c r="DX97" i="69"/>
  <c r="FC96" i="69"/>
  <c r="DW97" i="69"/>
  <c r="CH100" i="83"/>
  <c r="AH100" i="83"/>
  <c r="BE100" i="83"/>
  <c r="R100" i="83"/>
  <c r="BD100" i="83"/>
  <c r="AF100" i="83"/>
  <c r="CE100" i="83"/>
  <c r="BI100" i="83"/>
  <c r="Q100" i="83"/>
  <c r="CF100" i="83"/>
  <c r="BF100" i="83"/>
  <c r="AE100" i="83"/>
  <c r="BA100" i="83"/>
  <c r="BB100" i="83"/>
  <c r="BJ100" i="83"/>
  <c r="BH100" i="83"/>
  <c r="CI101" i="83"/>
  <c r="P100" i="83"/>
  <c r="BC100" i="83"/>
  <c r="N100" i="83"/>
  <c r="AG100" i="83"/>
  <c r="BG100" i="83"/>
  <c r="CG100" i="83"/>
  <c r="AD100" i="83"/>
  <c r="O100" i="83"/>
  <c r="BF98" i="72" l="1"/>
  <c r="AU98" i="72"/>
  <c r="AO99" i="72"/>
  <c r="AY99" i="72"/>
  <c r="BE99" i="72" s="1"/>
  <c r="BA99" i="72"/>
  <c r="F99" i="72"/>
  <c r="BB99" i="72"/>
  <c r="AQ99" i="72"/>
  <c r="BC99" i="72"/>
  <c r="G99" i="72"/>
  <c r="E99" i="72"/>
  <c r="BL100" i="83"/>
  <c r="AR99" i="72"/>
  <c r="AY100" i="83"/>
  <c r="AN99" i="72"/>
  <c r="AT99" i="72" s="1"/>
  <c r="AU99" i="72"/>
  <c r="H99" i="72"/>
  <c r="AP99" i="72"/>
  <c r="BM100" i="83"/>
  <c r="D99" i="72"/>
  <c r="K99" i="72" s="1"/>
  <c r="AZ99" i="72"/>
  <c r="M98" i="72"/>
  <c r="L98" i="72"/>
  <c r="FB97" i="69"/>
  <c r="DV98" i="69"/>
  <c r="FC97" i="69"/>
  <c r="DW98" i="69"/>
  <c r="FE97" i="69"/>
  <c r="DY98" i="69"/>
  <c r="FD97" i="69"/>
  <c r="DX98" i="69"/>
  <c r="FA97" i="69"/>
  <c r="FF97" i="69" s="1"/>
  <c r="DU98" i="69"/>
  <c r="AD101" i="83"/>
  <c r="BA101" i="83"/>
  <c r="BJ101" i="83"/>
  <c r="BG101" i="83"/>
  <c r="CH101" i="83"/>
  <c r="AE101" i="83"/>
  <c r="BH101" i="83"/>
  <c r="AH101" i="83"/>
  <c r="BD101" i="83"/>
  <c r="CE101" i="83"/>
  <c r="BE101" i="83"/>
  <c r="AF101" i="83"/>
  <c r="CF101" i="83"/>
  <c r="Q101" i="83"/>
  <c r="R101" i="83"/>
  <c r="BB101" i="83"/>
  <c r="BC101" i="83"/>
  <c r="O101" i="83"/>
  <c r="AG101" i="83"/>
  <c r="P101" i="83"/>
  <c r="N101" i="83"/>
  <c r="BF101" i="83"/>
  <c r="CI102" i="83"/>
  <c r="BI101" i="83"/>
  <c r="CG101" i="83"/>
  <c r="H100" i="72" l="1"/>
  <c r="F100" i="72"/>
  <c r="E100" i="72"/>
  <c r="BC100" i="72"/>
  <c r="BA100" i="72"/>
  <c r="BL101" i="83"/>
  <c r="AP100" i="72"/>
  <c r="BM101" i="83"/>
  <c r="AY101" i="83"/>
  <c r="AN100" i="72"/>
  <c r="AT100" i="72" s="1"/>
  <c r="BB100" i="72"/>
  <c r="D100" i="72"/>
  <c r="K100" i="72" s="1"/>
  <c r="AO100" i="72"/>
  <c r="G100" i="72"/>
  <c r="AQ100" i="72"/>
  <c r="AZ100" i="72"/>
  <c r="AR100" i="72"/>
  <c r="AY100" i="72"/>
  <c r="BE100" i="72" s="1"/>
  <c r="BF99" i="72"/>
  <c r="M99" i="72"/>
  <c r="L99" i="72"/>
  <c r="FE98" i="69"/>
  <c r="DY99" i="69"/>
  <c r="FA98" i="69"/>
  <c r="FF98" i="69" s="1"/>
  <c r="DU99" i="69"/>
  <c r="FC98" i="69"/>
  <c r="DW99" i="69"/>
  <c r="FD98" i="69"/>
  <c r="DX99" i="69"/>
  <c r="FB98" i="69"/>
  <c r="DV99" i="69"/>
  <c r="O102" i="83"/>
  <c r="CI103" i="83"/>
  <c r="BD102" i="83"/>
  <c r="CE102" i="83"/>
  <c r="CG102" i="83"/>
  <c r="BH102" i="83"/>
  <c r="AH102" i="83"/>
  <c r="AF102" i="83"/>
  <c r="BB102" i="83"/>
  <c r="N102" i="83"/>
  <c r="BE102" i="83"/>
  <c r="BJ102" i="83"/>
  <c r="CF102" i="83"/>
  <c r="Q102" i="83"/>
  <c r="AE102" i="83"/>
  <c r="BG102" i="83"/>
  <c r="R102" i="83"/>
  <c r="BI102" i="83"/>
  <c r="BF102" i="83"/>
  <c r="CH102" i="83"/>
  <c r="BC102" i="83"/>
  <c r="AG102" i="83"/>
  <c r="P102" i="83"/>
  <c r="AD102" i="83"/>
  <c r="BA102" i="83"/>
  <c r="AU100" i="72" l="1"/>
  <c r="BF100" i="72"/>
  <c r="AY101" i="72"/>
  <c r="BE101" i="72" s="1"/>
  <c r="H101" i="72"/>
  <c r="BL102" i="83"/>
  <c r="AZ101" i="72"/>
  <c r="AO101" i="72"/>
  <c r="D101" i="72"/>
  <c r="K101" i="72" s="1"/>
  <c r="AN101" i="72"/>
  <c r="AT101" i="72" s="1"/>
  <c r="AY102" i="83"/>
  <c r="BB101" i="72"/>
  <c r="AQ101" i="72"/>
  <c r="BA101" i="72"/>
  <c r="E101" i="72"/>
  <c r="AR101" i="72"/>
  <c r="BM102" i="83"/>
  <c r="AP101" i="72"/>
  <c r="G101" i="72"/>
  <c r="BC101" i="72"/>
  <c r="F101" i="72"/>
  <c r="M100" i="72"/>
  <c r="L100" i="72"/>
  <c r="FC99" i="69"/>
  <c r="DW100" i="69"/>
  <c r="FB99" i="69"/>
  <c r="DV100" i="69"/>
  <c r="FA99" i="69"/>
  <c r="FF99" i="69" s="1"/>
  <c r="DU100" i="69"/>
  <c r="FD99" i="69"/>
  <c r="DX100" i="69"/>
  <c r="FE99" i="69"/>
  <c r="DY100" i="69"/>
  <c r="N103" i="83"/>
  <c r="CG103" i="83"/>
  <c r="AG103" i="83"/>
  <c r="CF103" i="83"/>
  <c r="BB103" i="83"/>
  <c r="P103" i="83"/>
  <c r="R103" i="83"/>
  <c r="CI104" i="83"/>
  <c r="BA103" i="83"/>
  <c r="BE103" i="83"/>
  <c r="CE103" i="83"/>
  <c r="BG103" i="83"/>
  <c r="AH103" i="83"/>
  <c r="BJ103" i="83"/>
  <c r="O103" i="83"/>
  <c r="CH103" i="83"/>
  <c r="BC103" i="83"/>
  <c r="BF103" i="83"/>
  <c r="BD103" i="83"/>
  <c r="AE103" i="83"/>
  <c r="Q103" i="83"/>
  <c r="BH103" i="83"/>
  <c r="AD103" i="83"/>
  <c r="AF103" i="83"/>
  <c r="BI103" i="83"/>
  <c r="BF101" i="72" l="1"/>
  <c r="BB102" i="72"/>
  <c r="AY102" i="72"/>
  <c r="BE102" i="72" s="1"/>
  <c r="BL103" i="83"/>
  <c r="AP102" i="72"/>
  <c r="BM103" i="83"/>
  <c r="BA102" i="72"/>
  <c r="H102" i="72"/>
  <c r="BC102" i="72"/>
  <c r="AR102" i="72"/>
  <c r="AQ102" i="72"/>
  <c r="AY103" i="83"/>
  <c r="AN102" i="72"/>
  <c r="AT102" i="72" s="1"/>
  <c r="AO102" i="72"/>
  <c r="F102" i="72"/>
  <c r="AZ102" i="72"/>
  <c r="G102" i="72"/>
  <c r="E102" i="72"/>
  <c r="D102" i="72"/>
  <c r="K102" i="72" s="1"/>
  <c r="AU101" i="72"/>
  <c r="M101" i="72"/>
  <c r="L101" i="72"/>
  <c r="FA100" i="69"/>
  <c r="FF100" i="69" s="1"/>
  <c r="DU101" i="69"/>
  <c r="FE100" i="69"/>
  <c r="DY101" i="69"/>
  <c r="FB100" i="69"/>
  <c r="DV101" i="69"/>
  <c r="FD100" i="69"/>
  <c r="DX101" i="69"/>
  <c r="FC100" i="69"/>
  <c r="DW101" i="69"/>
  <c r="CE104" i="83"/>
  <c r="BE104" i="83"/>
  <c r="P104" i="83"/>
  <c r="BH104" i="83"/>
  <c r="AD104" i="83"/>
  <c r="BA104" i="83"/>
  <c r="O104" i="83"/>
  <c r="BB104" i="83"/>
  <c r="CG104" i="83"/>
  <c r="BG104" i="83"/>
  <c r="Q104" i="83"/>
  <c r="AH104" i="83"/>
  <c r="AF104" i="83"/>
  <c r="AG104" i="83"/>
  <c r="N104" i="83"/>
  <c r="BI104" i="83"/>
  <c r="AE104" i="83"/>
  <c r="R104" i="83"/>
  <c r="CF104" i="83"/>
  <c r="BJ104" i="83"/>
  <c r="BC104" i="83"/>
  <c r="BD104" i="83"/>
  <c r="BF104" i="83"/>
  <c r="CI105" i="83"/>
  <c r="CH104" i="83"/>
  <c r="AQ103" i="72" l="1"/>
  <c r="AO103" i="72"/>
  <c r="BM104" i="83"/>
  <c r="AP103" i="72"/>
  <c r="E103" i="72"/>
  <c r="AZ103" i="72"/>
  <c r="BC103" i="72"/>
  <c r="D103" i="72"/>
  <c r="K103" i="72" s="1"/>
  <c r="H103" i="72"/>
  <c r="AY103" i="72"/>
  <c r="BE103" i="72" s="1"/>
  <c r="F103" i="72"/>
  <c r="AN103" i="72"/>
  <c r="AT103" i="72" s="1"/>
  <c r="AY104" i="83"/>
  <c r="AU103" i="72"/>
  <c r="BL104" i="83"/>
  <c r="BA103" i="72"/>
  <c r="BB103" i="72"/>
  <c r="G103" i="72"/>
  <c r="AR103" i="72"/>
  <c r="AU102" i="72"/>
  <c r="BF102" i="72"/>
  <c r="M102" i="72"/>
  <c r="L102" i="72"/>
  <c r="FB101" i="69"/>
  <c r="DV102" i="69"/>
  <c r="FC101" i="69"/>
  <c r="DW102" i="69"/>
  <c r="FE101" i="69"/>
  <c r="DY102" i="69"/>
  <c r="FD101" i="69"/>
  <c r="DX102" i="69"/>
  <c r="FA101" i="69"/>
  <c r="FF101" i="69" s="1"/>
  <c r="DU102" i="69"/>
  <c r="BI105" i="83"/>
  <c r="AD105" i="83"/>
  <c r="R105" i="83"/>
  <c r="CF105" i="83"/>
  <c r="BF105" i="83"/>
  <c r="O105" i="83"/>
  <c r="BA105" i="83"/>
  <c r="BJ105" i="83"/>
  <c r="BD105" i="83"/>
  <c r="P105" i="83"/>
  <c r="Q105" i="83"/>
  <c r="BE105" i="83"/>
  <c r="CH105" i="83"/>
  <c r="AG105" i="83"/>
  <c r="CE105" i="83"/>
  <c r="AE105" i="83"/>
  <c r="N105" i="83"/>
  <c r="AF105" i="83"/>
  <c r="BG105" i="83"/>
  <c r="BH105" i="83"/>
  <c r="BB105" i="83"/>
  <c r="CI106" i="83"/>
  <c r="BC105" i="83"/>
  <c r="AH105" i="83"/>
  <c r="CG105" i="83"/>
  <c r="BF103" i="72" l="1"/>
  <c r="BB104" i="72"/>
  <c r="BC104" i="72"/>
  <c r="AY104" i="72"/>
  <c r="BE104" i="72" s="1"/>
  <c r="AP104" i="72"/>
  <c r="BM105" i="83"/>
  <c r="BL105" i="83"/>
  <c r="AY105" i="83"/>
  <c r="AN104" i="72"/>
  <c r="AT104" i="72" s="1"/>
  <c r="H104" i="72"/>
  <c r="AZ104" i="72"/>
  <c r="AO104" i="72"/>
  <c r="G104" i="72"/>
  <c r="AR104" i="72"/>
  <c r="E104" i="72"/>
  <c r="AQ104" i="72"/>
  <c r="BA104" i="72"/>
  <c r="F104" i="72"/>
  <c r="D104" i="72"/>
  <c r="K104" i="72" s="1"/>
  <c r="M103" i="72"/>
  <c r="L103" i="72"/>
  <c r="FE102" i="69"/>
  <c r="DY103" i="69"/>
  <c r="FA102" i="69"/>
  <c r="FF102" i="69" s="1"/>
  <c r="DU103" i="69"/>
  <c r="FC102" i="69"/>
  <c r="DW103" i="69"/>
  <c r="FD102" i="69"/>
  <c r="DX103" i="69"/>
  <c r="FB102" i="69"/>
  <c r="DV103" i="69"/>
  <c r="BI106" i="83"/>
  <c r="AF106" i="83"/>
  <c r="BF106" i="83"/>
  <c r="BA106" i="83"/>
  <c r="CF106" i="83"/>
  <c r="O106" i="83"/>
  <c r="AG106" i="83"/>
  <c r="BG106" i="83"/>
  <c r="R106" i="83"/>
  <c r="AD106" i="83"/>
  <c r="CE106" i="83"/>
  <c r="N106" i="83"/>
  <c r="BC106" i="83"/>
  <c r="BD106" i="83"/>
  <c r="BB106" i="83"/>
  <c r="CI107" i="83"/>
  <c r="BJ106" i="83"/>
  <c r="BH106" i="83"/>
  <c r="CH106" i="83"/>
  <c r="CG106" i="83"/>
  <c r="AH106" i="83"/>
  <c r="BE106" i="83"/>
  <c r="AE106" i="83"/>
  <c r="P106" i="83"/>
  <c r="Q106" i="83"/>
  <c r="BF104" i="72" l="1"/>
  <c r="AU104" i="72"/>
  <c r="G105" i="72"/>
  <c r="AY105" i="72"/>
  <c r="BE105" i="72" s="1"/>
  <c r="BF105" i="72"/>
  <c r="F105" i="72"/>
  <c r="AO105" i="72"/>
  <c r="BA105" i="72"/>
  <c r="E105" i="72"/>
  <c r="AY106" i="83"/>
  <c r="AN105" i="72"/>
  <c r="AT105" i="72" s="1"/>
  <c r="D105" i="72"/>
  <c r="K105" i="72" s="1"/>
  <c r="AR105" i="72"/>
  <c r="AZ105" i="72"/>
  <c r="BL106" i="83"/>
  <c r="BC105" i="72"/>
  <c r="AQ105" i="72"/>
  <c r="H105" i="72"/>
  <c r="AP105" i="72"/>
  <c r="BM106" i="83"/>
  <c r="BB105" i="72"/>
  <c r="M104" i="72"/>
  <c r="L104" i="72"/>
  <c r="FC103" i="69"/>
  <c r="DW104" i="69"/>
  <c r="FC104" i="69" s="1"/>
  <c r="FB103" i="69"/>
  <c r="DV104" i="69"/>
  <c r="FB104" i="69" s="1"/>
  <c r="FA103" i="69"/>
  <c r="FF103" i="69" s="1"/>
  <c r="DU104" i="69"/>
  <c r="FA104" i="69" s="1"/>
  <c r="FD103" i="69"/>
  <c r="DX104" i="69"/>
  <c r="FD104" i="69" s="1"/>
  <c r="FE103" i="69"/>
  <c r="DY104" i="69"/>
  <c r="FE104" i="69" s="1"/>
  <c r="BG107" i="83"/>
  <c r="BE107" i="83"/>
  <c r="CF107" i="83"/>
  <c r="BD107" i="83"/>
  <c r="BI107" i="83"/>
  <c r="BA107" i="83"/>
  <c r="R107" i="83"/>
  <c r="BJ107" i="83"/>
  <c r="AF107" i="83"/>
  <c r="P107" i="83"/>
  <c r="AE107" i="83"/>
  <c r="BH107" i="83"/>
  <c r="CH107" i="83"/>
  <c r="CG107" i="83"/>
  <c r="N107" i="83"/>
  <c r="CI108" i="83"/>
  <c r="O107" i="83"/>
  <c r="BB107" i="83"/>
  <c r="CE107" i="83"/>
  <c r="AG107" i="83"/>
  <c r="Q107" i="83"/>
  <c r="AH107" i="83"/>
  <c r="BF107" i="83"/>
  <c r="AD107" i="83"/>
  <c r="BC107" i="83"/>
  <c r="AU105" i="72" l="1"/>
  <c r="F106" i="72"/>
  <c r="BL107" i="83"/>
  <c r="D106" i="72"/>
  <c r="K106" i="72" s="1"/>
  <c r="H106" i="72"/>
  <c r="BA106" i="72"/>
  <c r="BC106" i="72"/>
  <c r="G106" i="72"/>
  <c r="AY106" i="72"/>
  <c r="BE106" i="72" s="1"/>
  <c r="BB106" i="72"/>
  <c r="AZ106" i="72"/>
  <c r="AO106" i="72"/>
  <c r="AP106" i="72"/>
  <c r="BM107" i="83"/>
  <c r="AN106" i="72"/>
  <c r="AT106" i="72" s="1"/>
  <c r="AY107" i="83"/>
  <c r="AQ106" i="72"/>
  <c r="AR106" i="72"/>
  <c r="E106" i="72"/>
  <c r="M105" i="72"/>
  <c r="L105" i="72"/>
  <c r="FF104" i="69"/>
  <c r="CG108" i="83"/>
  <c r="Q108" i="83"/>
  <c r="AE108" i="83"/>
  <c r="BI108" i="83"/>
  <c r="AF108" i="83"/>
  <c r="AD108" i="83"/>
  <c r="P108" i="83"/>
  <c r="CF108" i="83"/>
  <c r="BD108" i="83"/>
  <c r="BE108" i="83"/>
  <c r="AG108" i="83"/>
  <c r="BB108" i="83"/>
  <c r="BH108" i="83"/>
  <c r="R108" i="83"/>
  <c r="BG108" i="83"/>
  <c r="AH108" i="83"/>
  <c r="CH108" i="83"/>
  <c r="CI109" i="83"/>
  <c r="BJ108" i="83"/>
  <c r="CE108" i="83"/>
  <c r="O108" i="83"/>
  <c r="N108" i="83"/>
  <c r="BC108" i="83"/>
  <c r="BF108" i="83"/>
  <c r="BA108" i="83"/>
  <c r="BF106" i="72" l="1"/>
  <c r="AP107" i="72"/>
  <c r="BM108" i="83"/>
  <c r="G107" i="72"/>
  <c r="AQ107" i="72"/>
  <c r="BB107" i="72"/>
  <c r="AN107" i="72"/>
  <c r="AT107" i="72" s="1"/>
  <c r="AY108" i="83"/>
  <c r="H107" i="72"/>
  <c r="BC107" i="72"/>
  <c r="D107" i="72"/>
  <c r="K107" i="72" s="1"/>
  <c r="E107" i="72"/>
  <c r="AZ107" i="72"/>
  <c r="AR107" i="72"/>
  <c r="F107" i="72"/>
  <c r="AY107" i="72"/>
  <c r="BE107" i="72" s="1"/>
  <c r="BL108" i="83"/>
  <c r="AO107" i="72"/>
  <c r="BA107" i="72"/>
  <c r="M106" i="72"/>
  <c r="L106" i="72"/>
  <c r="AU106" i="72"/>
  <c r="BJ109" i="83"/>
  <c r="CG109" i="83"/>
  <c r="BB109" i="83"/>
  <c r="Q109" i="83"/>
  <c r="O109" i="83"/>
  <c r="BA109" i="83"/>
  <c r="AG109" i="83"/>
  <c r="BG109" i="83"/>
  <c r="BD109" i="83"/>
  <c r="CI110" i="83"/>
  <c r="AF109" i="83"/>
  <c r="R109" i="83"/>
  <c r="AE109" i="83"/>
  <c r="BC109" i="83"/>
  <c r="BE109" i="83"/>
  <c r="BH109" i="83"/>
  <c r="N109" i="83"/>
  <c r="BF109" i="83"/>
  <c r="BI109" i="83"/>
  <c r="AD109" i="83"/>
  <c r="AH109" i="83"/>
  <c r="CE109" i="83"/>
  <c r="P109" i="83"/>
  <c r="CF109" i="83"/>
  <c r="CH109" i="83"/>
  <c r="BF107" i="72" l="1"/>
  <c r="E108" i="72"/>
  <c r="AN108" i="72"/>
  <c r="AY109" i="83"/>
  <c r="G108" i="72"/>
  <c r="AR108" i="72"/>
  <c r="D108" i="72"/>
  <c r="BA108" i="72"/>
  <c r="AY108" i="72"/>
  <c r="BE108" i="72" s="1"/>
  <c r="BC108" i="72"/>
  <c r="AP108" i="72"/>
  <c r="BM109" i="83"/>
  <c r="AO108" i="72"/>
  <c r="AZ108" i="72"/>
  <c r="BB108" i="72"/>
  <c r="H108" i="72"/>
  <c r="AQ108" i="72"/>
  <c r="BL109" i="83"/>
  <c r="F108" i="72"/>
  <c r="M107" i="72"/>
  <c r="L107" i="72"/>
  <c r="AU107" i="72"/>
  <c r="CH110" i="83"/>
  <c r="AF110" i="83"/>
  <c r="BG110" i="83"/>
  <c r="BF110" i="83"/>
  <c r="BC110" i="83"/>
  <c r="R110" i="83"/>
  <c r="CI111" i="83"/>
  <c r="P110" i="83"/>
  <c r="O110" i="83"/>
  <c r="BA110" i="83"/>
  <c r="AD110" i="83"/>
  <c r="CE110" i="83"/>
  <c r="CG110" i="83"/>
  <c r="BB110" i="83"/>
  <c r="AG110" i="83"/>
  <c r="N110" i="83"/>
  <c r="BJ110" i="83"/>
  <c r="BH110" i="83"/>
  <c r="AE110" i="83"/>
  <c r="BD110" i="83"/>
  <c r="AH110" i="83"/>
  <c r="BE110" i="83"/>
  <c r="CF110" i="83"/>
  <c r="Q110" i="83"/>
  <c r="BI110" i="83"/>
  <c r="AO109" i="72" l="1"/>
  <c r="E109" i="72"/>
  <c r="BL110" i="83"/>
  <c r="AP109" i="72"/>
  <c r="BM110" i="83"/>
  <c r="BB109" i="72"/>
  <c r="AY109" i="72"/>
  <c r="BE109" i="72" s="1"/>
  <c r="F109" i="72"/>
  <c r="AQ109" i="72"/>
  <c r="BA109" i="72"/>
  <c r="G109" i="72"/>
  <c r="D109" i="72"/>
  <c r="AR109" i="72"/>
  <c r="AZ109" i="72"/>
  <c r="BC109" i="72"/>
  <c r="H109" i="72"/>
  <c r="AN109" i="72"/>
  <c r="AT109" i="72" s="1"/>
  <c r="AY110" i="83"/>
  <c r="AU108" i="72"/>
  <c r="AT108" i="72"/>
  <c r="BF108" i="72"/>
  <c r="M108" i="72"/>
  <c r="L108" i="72"/>
  <c r="K108" i="72"/>
  <c r="BI111" i="83"/>
  <c r="BJ111" i="83"/>
  <c r="CH111" i="83"/>
  <c r="BC111" i="83"/>
  <c r="Q111" i="83"/>
  <c r="BD111" i="83"/>
  <c r="P111" i="83"/>
  <c r="CI112" i="83"/>
  <c r="BH111" i="83"/>
  <c r="AD111" i="83"/>
  <c r="CE111" i="83"/>
  <c r="BE111" i="83"/>
  <c r="AF111" i="83"/>
  <c r="BA111" i="83"/>
  <c r="BF111" i="83"/>
  <c r="N111" i="83"/>
  <c r="BG111" i="83"/>
  <c r="BB111" i="83"/>
  <c r="CG111" i="83"/>
  <c r="R111" i="83"/>
  <c r="AE111" i="83"/>
  <c r="AG111" i="83"/>
  <c r="O111" i="83"/>
  <c r="AH111" i="83"/>
  <c r="CF111" i="83"/>
  <c r="G110" i="72" l="1"/>
  <c r="AO110" i="72"/>
  <c r="H110" i="72"/>
  <c r="BA110" i="72"/>
  <c r="AP110" i="72"/>
  <c r="BM111" i="83"/>
  <c r="D110" i="72"/>
  <c r="K110" i="72" s="1"/>
  <c r="AQ110" i="72"/>
  <c r="F110" i="72"/>
  <c r="AR110" i="72"/>
  <c r="BC110" i="72"/>
  <c r="AY110" i="72"/>
  <c r="BE110" i="72" s="1"/>
  <c r="AN110" i="72"/>
  <c r="AT110" i="72" s="1"/>
  <c r="AY111" i="83"/>
  <c r="BB110" i="72"/>
  <c r="BL111" i="83"/>
  <c r="AZ110" i="72"/>
  <c r="E110" i="72"/>
  <c r="AU109" i="72"/>
  <c r="BF109" i="72"/>
  <c r="M109" i="72"/>
  <c r="L109" i="72"/>
  <c r="K109" i="72"/>
  <c r="BC112" i="83"/>
  <c r="BI112" i="83"/>
  <c r="AD112" i="83"/>
  <c r="P112" i="83"/>
  <c r="BD112" i="83"/>
  <c r="CF112" i="83"/>
  <c r="CH112" i="83"/>
  <c r="BB112" i="83"/>
  <c r="BJ112" i="83"/>
  <c r="CE112" i="83"/>
  <c r="AF112" i="83"/>
  <c r="CI113" i="83"/>
  <c r="N112" i="83"/>
  <c r="CG112" i="83"/>
  <c r="BH112" i="83"/>
  <c r="BA112" i="83"/>
  <c r="AG112" i="83"/>
  <c r="AH112" i="83"/>
  <c r="BF112" i="83"/>
  <c r="O112" i="83"/>
  <c r="R112" i="83"/>
  <c r="Q112" i="83"/>
  <c r="BE112" i="83"/>
  <c r="AE112" i="83"/>
  <c r="BG112" i="83"/>
  <c r="BF110" i="72" l="1"/>
  <c r="BC111" i="72"/>
  <c r="AZ111" i="72"/>
  <c r="AP111" i="72"/>
  <c r="BM112" i="83"/>
  <c r="G111" i="72"/>
  <c r="AR111" i="72"/>
  <c r="D111" i="72"/>
  <c r="K111" i="72" s="1"/>
  <c r="BA111" i="72"/>
  <c r="BL112" i="83"/>
  <c r="E111" i="72"/>
  <c r="BB111" i="72"/>
  <c r="AY111" i="72"/>
  <c r="BE111" i="72" s="1"/>
  <c r="F111" i="72"/>
  <c r="H111" i="72"/>
  <c r="AO111" i="72"/>
  <c r="AN111" i="72"/>
  <c r="AY112" i="83"/>
  <c r="AQ111" i="72"/>
  <c r="AU110" i="72"/>
  <c r="M110" i="72"/>
  <c r="L110" i="72"/>
  <c r="BJ113" i="83"/>
  <c r="CH113" i="83"/>
  <c r="CG113" i="83"/>
  <c r="BB113" i="83"/>
  <c r="P113" i="83"/>
  <c r="BF113" i="83"/>
  <c r="AG113" i="83"/>
  <c r="BE113" i="83"/>
  <c r="AD113" i="83"/>
  <c r="CE113" i="83"/>
  <c r="AE113" i="83"/>
  <c r="BG113" i="83"/>
  <c r="CI114" i="83"/>
  <c r="O113" i="83"/>
  <c r="CF113" i="83"/>
  <c r="Q113" i="83"/>
  <c r="BA113" i="83"/>
  <c r="AH113" i="83"/>
  <c r="R113" i="83"/>
  <c r="BC113" i="83"/>
  <c r="N113" i="83"/>
  <c r="BH113" i="83"/>
  <c r="BD113" i="83"/>
  <c r="BI113" i="83"/>
  <c r="AF113" i="83"/>
  <c r="AY112" i="72" l="1"/>
  <c r="BE112" i="72" s="1"/>
  <c r="BB112" i="72"/>
  <c r="D112" i="72"/>
  <c r="K112" i="72" s="1"/>
  <c r="AP112" i="72"/>
  <c r="BM113" i="83"/>
  <c r="BL113" i="83"/>
  <c r="H112" i="72"/>
  <c r="AO112" i="72"/>
  <c r="E112" i="72"/>
  <c r="BC112" i="72"/>
  <c r="F112" i="72"/>
  <c r="AZ112" i="72"/>
  <c r="AQ112" i="72"/>
  <c r="AR112" i="72"/>
  <c r="G112" i="72"/>
  <c r="AN112" i="72"/>
  <c r="AT112" i="72" s="1"/>
  <c r="AY113" i="83"/>
  <c r="BA112" i="72"/>
  <c r="AU111" i="72"/>
  <c r="AT111" i="72"/>
  <c r="M111" i="72"/>
  <c r="L111" i="72"/>
  <c r="BF111" i="72"/>
  <c r="AG114" i="83"/>
  <c r="BB114" i="83"/>
  <c r="P114" i="83"/>
  <c r="BF114" i="83"/>
  <c r="O114" i="83"/>
  <c r="CE114" i="83"/>
  <c r="CF114" i="83"/>
  <c r="AE114" i="83"/>
  <c r="CG114" i="83"/>
  <c r="AD114" i="83"/>
  <c r="AH114" i="83"/>
  <c r="BG114" i="83"/>
  <c r="R114" i="83"/>
  <c r="BE114" i="83"/>
  <c r="CH114" i="83"/>
  <c r="BD114" i="83"/>
  <c r="Q114" i="83"/>
  <c r="CI115" i="83"/>
  <c r="BA114" i="83"/>
  <c r="BH114" i="83"/>
  <c r="N114" i="83"/>
  <c r="AF114" i="83"/>
  <c r="BC114" i="83"/>
  <c r="BI114" i="83"/>
  <c r="BJ114" i="83"/>
  <c r="BF112" i="72" l="1"/>
  <c r="H113" i="72"/>
  <c r="G113" i="72"/>
  <c r="AQ113" i="72"/>
  <c r="BC113" i="72"/>
  <c r="D113" i="72"/>
  <c r="K113" i="72" s="1"/>
  <c r="BA113" i="72"/>
  <c r="BL114" i="83"/>
  <c r="BB113" i="72"/>
  <c r="AZ113" i="72"/>
  <c r="E113" i="72"/>
  <c r="AN113" i="72"/>
  <c r="AT113" i="72" s="1"/>
  <c r="AY114" i="83"/>
  <c r="AR113" i="72"/>
  <c r="F113" i="72"/>
  <c r="AP113" i="72"/>
  <c r="BM114" i="83"/>
  <c r="AY113" i="72"/>
  <c r="BE113" i="72" s="1"/>
  <c r="AO113" i="72"/>
  <c r="AU112" i="72"/>
  <c r="M112" i="72"/>
  <c r="L112" i="72"/>
  <c r="CG115" i="83"/>
  <c r="CF115" i="83"/>
  <c r="AD115" i="83"/>
  <c r="CI116" i="83"/>
  <c r="BF115" i="83"/>
  <c r="BA115" i="83"/>
  <c r="BB115" i="83"/>
  <c r="AH115" i="83"/>
  <c r="BI115" i="83"/>
  <c r="N115" i="83"/>
  <c r="CH115" i="83"/>
  <c r="P115" i="83"/>
  <c r="R115" i="83"/>
  <c r="BH115" i="83"/>
  <c r="BJ115" i="83"/>
  <c r="Q115" i="83"/>
  <c r="BD115" i="83"/>
  <c r="BC115" i="83"/>
  <c r="AE115" i="83"/>
  <c r="BG115" i="83"/>
  <c r="BE115" i="83"/>
  <c r="AF115" i="83"/>
  <c r="CE115" i="83"/>
  <c r="AG115" i="83"/>
  <c r="O115" i="83"/>
  <c r="AU113" i="72" l="1"/>
  <c r="AP114" i="72"/>
  <c r="BM115" i="83"/>
  <c r="D114" i="72"/>
  <c r="K114" i="72" s="1"/>
  <c r="BB114" i="72"/>
  <c r="AO114" i="72"/>
  <c r="BC114" i="72"/>
  <c r="H114" i="72"/>
  <c r="F114" i="72"/>
  <c r="E114" i="72"/>
  <c r="BL115" i="83"/>
  <c r="BA114" i="72"/>
  <c r="AQ114" i="72"/>
  <c r="AR114" i="72"/>
  <c r="AZ114" i="72"/>
  <c r="AY114" i="72"/>
  <c r="BE114" i="72" s="1"/>
  <c r="G114" i="72"/>
  <c r="AN114" i="72"/>
  <c r="AT114" i="72" s="1"/>
  <c r="AY115" i="83"/>
  <c r="BF113" i="72"/>
  <c r="M113" i="72"/>
  <c r="L113" i="72"/>
  <c r="BI116" i="83"/>
  <c r="AE116" i="83"/>
  <c r="CI117" i="83"/>
  <c r="BJ116" i="83"/>
  <c r="AF116" i="83"/>
  <c r="AD116" i="83"/>
  <c r="BD116" i="83"/>
  <c r="BA116" i="83"/>
  <c r="BF116" i="83"/>
  <c r="AG116" i="83"/>
  <c r="AH116" i="83"/>
  <c r="BB116" i="83"/>
  <c r="CH116" i="83"/>
  <c r="Q116" i="83"/>
  <c r="BG116" i="83"/>
  <c r="P116" i="83"/>
  <c r="O116" i="83"/>
  <c r="BH116" i="83"/>
  <c r="BE116" i="83"/>
  <c r="CE116" i="83"/>
  <c r="BC116" i="83"/>
  <c r="R116" i="83"/>
  <c r="CF116" i="83"/>
  <c r="N116" i="83"/>
  <c r="CG116" i="83"/>
  <c r="AU114" i="72" l="1"/>
  <c r="BA115" i="72"/>
  <c r="BB115" i="72"/>
  <c r="H115" i="72"/>
  <c r="AR115" i="72"/>
  <c r="BL116" i="83"/>
  <c r="BC115" i="72"/>
  <c r="E115" i="72"/>
  <c r="G115" i="72"/>
  <c r="AY115" i="72"/>
  <c r="BE115" i="72" s="1"/>
  <c r="AQ115" i="72"/>
  <c r="F115" i="72"/>
  <c r="AO115" i="72"/>
  <c r="AP115" i="72"/>
  <c r="BM116" i="83"/>
  <c r="AZ115" i="72"/>
  <c r="AN115" i="72"/>
  <c r="AT115" i="72" s="1"/>
  <c r="AY116" i="83"/>
  <c r="D115" i="72"/>
  <c r="K115" i="72" s="1"/>
  <c r="M114" i="72"/>
  <c r="L114" i="72"/>
  <c r="BF114" i="72"/>
  <c r="BJ117" i="83"/>
  <c r="AH117" i="83"/>
  <c r="N117" i="83"/>
  <c r="AF117" i="83"/>
  <c r="Q117" i="83"/>
  <c r="BA117" i="83"/>
  <c r="BB117" i="83"/>
  <c r="O117" i="83"/>
  <c r="BF117" i="83"/>
  <c r="CF117" i="83"/>
  <c r="AE117" i="83"/>
  <c r="BG117" i="83"/>
  <c r="CG117" i="83"/>
  <c r="BH117" i="83"/>
  <c r="BI117" i="83"/>
  <c r="BD117" i="83"/>
  <c r="CH117" i="83"/>
  <c r="AD117" i="83"/>
  <c r="P117" i="83"/>
  <c r="R117" i="83"/>
  <c r="CE117" i="83"/>
  <c r="AG117" i="83"/>
  <c r="BE117" i="83"/>
  <c r="CI118" i="83"/>
  <c r="BC117" i="83"/>
  <c r="BF115" i="72" l="1"/>
  <c r="BA116" i="72"/>
  <c r="AO116" i="72"/>
  <c r="AY116" i="72"/>
  <c r="BE116" i="72" s="1"/>
  <c r="E116" i="72"/>
  <c r="AN116" i="72"/>
  <c r="AT116" i="72" s="1"/>
  <c r="AY117" i="83"/>
  <c r="BB116" i="72"/>
  <c r="AR116" i="72"/>
  <c r="AP116" i="72"/>
  <c r="BM117" i="83"/>
  <c r="D116" i="72"/>
  <c r="K116" i="72"/>
  <c r="AZ116" i="72"/>
  <c r="F116" i="72"/>
  <c r="H116" i="72"/>
  <c r="BL117" i="83"/>
  <c r="AQ116" i="72"/>
  <c r="G116" i="72"/>
  <c r="BC116" i="72"/>
  <c r="AU115" i="72"/>
  <c r="M115" i="72"/>
  <c r="L115" i="72"/>
  <c r="BB118" i="83"/>
  <c r="BE118" i="83"/>
  <c r="AD118" i="83"/>
  <c r="BC118" i="83"/>
  <c r="BH118" i="83"/>
  <c r="N118" i="83"/>
  <c r="BF118" i="83"/>
  <c r="BD118" i="83"/>
  <c r="AG118" i="83"/>
  <c r="CI119" i="83"/>
  <c r="CH118" i="83"/>
  <c r="BA118" i="83"/>
  <c r="P118" i="83"/>
  <c r="CF118" i="83"/>
  <c r="CG118" i="83"/>
  <c r="BG118" i="83"/>
  <c r="Q118" i="83"/>
  <c r="AE118" i="83"/>
  <c r="BI118" i="83"/>
  <c r="BJ118" i="83"/>
  <c r="O118" i="83"/>
  <c r="CE118" i="83"/>
  <c r="AH118" i="83"/>
  <c r="AF118" i="83"/>
  <c r="R118" i="83"/>
  <c r="AU116" i="72" l="1"/>
  <c r="BF116" i="72"/>
  <c r="AQ117" i="72"/>
  <c r="AZ117" i="72"/>
  <c r="E117" i="72"/>
  <c r="D117" i="72"/>
  <c r="K117" i="72"/>
  <c r="BC117" i="72"/>
  <c r="BL118" i="83"/>
  <c r="BB117" i="72"/>
  <c r="H117" i="72"/>
  <c r="AY117" i="72"/>
  <c r="BE117" i="72" s="1"/>
  <c r="AN117" i="72"/>
  <c r="AT117" i="72" s="1"/>
  <c r="AY118" i="83"/>
  <c r="AO117" i="72"/>
  <c r="G117" i="72"/>
  <c r="F117" i="72"/>
  <c r="AR117" i="72"/>
  <c r="AP117" i="72"/>
  <c r="BM118" i="83"/>
  <c r="BA117" i="72"/>
  <c r="M116" i="72"/>
  <c r="L116" i="72"/>
  <c r="AF119" i="83"/>
  <c r="AH119" i="83"/>
  <c r="N119" i="83"/>
  <c r="CI120" i="83"/>
  <c r="AG119" i="83"/>
  <c r="Q119" i="83"/>
  <c r="AE119" i="83"/>
  <c r="CG119" i="83"/>
  <c r="BB119" i="83"/>
  <c r="O119" i="83"/>
  <c r="BD119" i="83"/>
  <c r="CF119" i="83"/>
  <c r="CE119" i="83"/>
  <c r="CH119" i="83"/>
  <c r="R119" i="83"/>
  <c r="AD119" i="83"/>
  <c r="BA119" i="83"/>
  <c r="BE119" i="83"/>
  <c r="BF119" i="83"/>
  <c r="P119" i="83"/>
  <c r="BH119" i="83"/>
  <c r="BI119" i="83"/>
  <c r="BG119" i="83"/>
  <c r="BC119" i="83"/>
  <c r="BJ119" i="83"/>
  <c r="BF117" i="72" l="1"/>
  <c r="AQ118" i="72"/>
  <c r="AP118" i="72"/>
  <c r="BM119" i="83"/>
  <c r="AN118" i="72"/>
  <c r="AT118" i="72" s="1"/>
  <c r="AY119" i="83"/>
  <c r="E118" i="72"/>
  <c r="F118" i="72"/>
  <c r="BC118" i="72"/>
  <c r="BA118" i="72"/>
  <c r="H118" i="72"/>
  <c r="AZ118" i="72"/>
  <c r="BB118" i="72"/>
  <c r="G118" i="72"/>
  <c r="AO118" i="72"/>
  <c r="AR118" i="72"/>
  <c r="AY118" i="72"/>
  <c r="BE118" i="72" s="1"/>
  <c r="BL119" i="83"/>
  <c r="D118" i="72"/>
  <c r="K118" i="72" s="1"/>
  <c r="M117" i="72"/>
  <c r="L117" i="72"/>
  <c r="AU117" i="72"/>
  <c r="BJ120" i="83"/>
  <c r="AD120" i="83"/>
  <c r="Q120" i="83"/>
  <c r="AG120" i="83"/>
  <c r="P120" i="83"/>
  <c r="BB120" i="83"/>
  <c r="CI121" i="83"/>
  <c r="CF120" i="83"/>
  <c r="R120" i="83"/>
  <c r="BF120" i="83"/>
  <c r="N120" i="83"/>
  <c r="BE120" i="83"/>
  <c r="CG120" i="83"/>
  <c r="BD120" i="83"/>
  <c r="BI120" i="83"/>
  <c r="O120" i="83"/>
  <c r="AE120" i="83"/>
  <c r="AH120" i="83"/>
  <c r="AF120" i="83"/>
  <c r="BC120" i="83"/>
  <c r="BG120" i="83"/>
  <c r="BH120" i="83"/>
  <c r="CH120" i="83"/>
  <c r="CE120" i="83"/>
  <c r="BA120" i="83"/>
  <c r="G119" i="72" l="1"/>
  <c r="AZ119" i="72"/>
  <c r="AY119" i="72"/>
  <c r="BE119" i="72" s="1"/>
  <c r="F119" i="72"/>
  <c r="AR119" i="72"/>
  <c r="H119" i="72"/>
  <c r="E119" i="72"/>
  <c r="BB119" i="72"/>
  <c r="AP119" i="72"/>
  <c r="BM120" i="83"/>
  <c r="D119" i="72"/>
  <c r="K119" i="72" s="1"/>
  <c r="AO119" i="72"/>
  <c r="BA119" i="72"/>
  <c r="BL120" i="83"/>
  <c r="AN119" i="72"/>
  <c r="AT119" i="72" s="1"/>
  <c r="AY120" i="83"/>
  <c r="AQ119" i="72"/>
  <c r="BC119" i="72"/>
  <c r="BF118" i="72"/>
  <c r="AU118" i="72"/>
  <c r="M118" i="72"/>
  <c r="L118" i="72"/>
  <c r="BD121" i="83"/>
  <c r="BI121" i="83"/>
  <c r="CH121" i="83"/>
  <c r="AD121" i="83"/>
  <c r="AH121" i="83"/>
  <c r="AF121" i="83"/>
  <c r="AG121" i="83"/>
  <c r="O121" i="83"/>
  <c r="R121" i="83"/>
  <c r="BA121" i="83"/>
  <c r="Q121" i="83"/>
  <c r="CE121" i="83"/>
  <c r="P121" i="83"/>
  <c r="CI122" i="83"/>
  <c r="BE121" i="83"/>
  <c r="BF121" i="83"/>
  <c r="AE121" i="83"/>
  <c r="CF121" i="83"/>
  <c r="BG121" i="83"/>
  <c r="N121" i="83"/>
  <c r="BJ121" i="83"/>
  <c r="BB121" i="83"/>
  <c r="BC121" i="83"/>
  <c r="BH121" i="83"/>
  <c r="CG121" i="83"/>
  <c r="E120" i="72" l="1"/>
  <c r="F120" i="72"/>
  <c r="AN120" i="72"/>
  <c r="AY121" i="83"/>
  <c r="BA120" i="72"/>
  <c r="D120" i="72"/>
  <c r="K120" i="72" s="1"/>
  <c r="BC120" i="72"/>
  <c r="AO120" i="72"/>
  <c r="AP120" i="72"/>
  <c r="BM121" i="83"/>
  <c r="H120" i="72"/>
  <c r="AR120" i="72"/>
  <c r="AY120" i="72"/>
  <c r="BE120" i="72" s="1"/>
  <c r="AQ120" i="72"/>
  <c r="BL121" i="83"/>
  <c r="BB120" i="72"/>
  <c r="AZ120" i="72"/>
  <c r="G120" i="72"/>
  <c r="M119" i="72"/>
  <c r="L119" i="72"/>
  <c r="AU119" i="72"/>
  <c r="BF119" i="72"/>
  <c r="R122" i="83"/>
  <c r="BC122" i="83"/>
  <c r="CF122" i="83"/>
  <c r="BG122" i="83"/>
  <c r="CG122" i="83"/>
  <c r="BE122" i="83"/>
  <c r="Q122" i="83"/>
  <c r="AH122" i="83"/>
  <c r="CE122" i="83"/>
  <c r="BD122" i="83"/>
  <c r="BJ122" i="83"/>
  <c r="P122" i="83"/>
  <c r="CH122" i="83"/>
  <c r="BF122" i="83"/>
  <c r="CI123" i="83"/>
  <c r="AE122" i="83"/>
  <c r="O122" i="83"/>
  <c r="BB122" i="83"/>
  <c r="AD122" i="83"/>
  <c r="AF122" i="83"/>
  <c r="BI122" i="83"/>
  <c r="AG122" i="83"/>
  <c r="N122" i="83"/>
  <c r="BH122" i="83"/>
  <c r="BA122" i="83"/>
  <c r="BF120" i="72" l="1"/>
  <c r="D121" i="72"/>
  <c r="E121" i="72"/>
  <c r="BA121" i="72"/>
  <c r="BB121" i="72"/>
  <c r="H121" i="72"/>
  <c r="BC121" i="72"/>
  <c r="AN121" i="72"/>
  <c r="AT121" i="72" s="1"/>
  <c r="AY122" i="83"/>
  <c r="AQ121" i="72"/>
  <c r="AR121" i="72"/>
  <c r="AO121" i="72"/>
  <c r="BL122" i="83"/>
  <c r="G121" i="72"/>
  <c r="AY121" i="72"/>
  <c r="BE121" i="72" s="1"/>
  <c r="AP121" i="72"/>
  <c r="BM122" i="83"/>
  <c r="F121" i="72"/>
  <c r="AZ121" i="72"/>
  <c r="AU120" i="72"/>
  <c r="AT120" i="72"/>
  <c r="M120" i="72"/>
  <c r="L120" i="72"/>
  <c r="CH123" i="83"/>
  <c r="CG123" i="83"/>
  <c r="N123" i="83"/>
  <c r="BD123" i="83"/>
  <c r="CI124" i="83"/>
  <c r="BH123" i="83"/>
  <c r="AE123" i="83"/>
  <c r="AG123" i="83"/>
  <c r="BI123" i="83"/>
  <c r="BF123" i="83"/>
  <c r="BC123" i="83"/>
  <c r="BB123" i="83"/>
  <c r="AD123" i="83"/>
  <c r="BA123" i="83"/>
  <c r="AH123" i="83"/>
  <c r="BJ123" i="83"/>
  <c r="AF123" i="83"/>
  <c r="P123" i="83"/>
  <c r="Q123" i="83"/>
  <c r="CE123" i="83"/>
  <c r="O123" i="83"/>
  <c r="BE123" i="83"/>
  <c r="CF123" i="83"/>
  <c r="BG123" i="83"/>
  <c r="R123" i="83"/>
  <c r="G122" i="72" l="1"/>
  <c r="AN122" i="72"/>
  <c r="AT122" i="72" s="1"/>
  <c r="AY123" i="83"/>
  <c r="BB122" i="72"/>
  <c r="D122" i="72"/>
  <c r="AP122" i="72"/>
  <c r="BM123" i="83"/>
  <c r="BL123" i="83"/>
  <c r="BC122" i="72"/>
  <c r="AZ122" i="72"/>
  <c r="AY122" i="72"/>
  <c r="BE122" i="72" s="1"/>
  <c r="AR122" i="72"/>
  <c r="AQ122" i="72"/>
  <c r="H122" i="72"/>
  <c r="E122" i="72"/>
  <c r="BA122" i="72"/>
  <c r="F122" i="72"/>
  <c r="AO122" i="72"/>
  <c r="M121" i="72"/>
  <c r="L121" i="72"/>
  <c r="AU121" i="72"/>
  <c r="BF121" i="72"/>
  <c r="K121" i="72"/>
  <c r="BA124" i="83"/>
  <c r="Q124" i="83"/>
  <c r="AD124" i="83"/>
  <c r="P124" i="83"/>
  <c r="BH124" i="83"/>
  <c r="BC124" i="83"/>
  <c r="BG124" i="83"/>
  <c r="BJ124" i="83"/>
  <c r="BE124" i="83"/>
  <c r="CF124" i="83"/>
  <c r="CH124" i="83"/>
  <c r="BD124" i="83"/>
  <c r="BB124" i="83"/>
  <c r="BF124" i="83"/>
  <c r="AE124" i="83"/>
  <c r="R124" i="83"/>
  <c r="N124" i="83"/>
  <c r="AF124" i="83"/>
  <c r="AG124" i="83"/>
  <c r="BI124" i="83"/>
  <c r="CG124" i="83"/>
  <c r="CE124" i="83"/>
  <c r="CI125" i="83"/>
  <c r="O124" i="83"/>
  <c r="AH124" i="83"/>
  <c r="AU122" i="72" l="1"/>
  <c r="AR123" i="72"/>
  <c r="AP123" i="72"/>
  <c r="BM124" i="83"/>
  <c r="BA123" i="72"/>
  <c r="BC123" i="72"/>
  <c r="AO123" i="72"/>
  <c r="E123" i="72"/>
  <c r="F123" i="72"/>
  <c r="AY123" i="72"/>
  <c r="BE123" i="72" s="1"/>
  <c r="D123" i="72"/>
  <c r="H123" i="72"/>
  <c r="AZ123" i="72"/>
  <c r="AN123" i="72"/>
  <c r="AT123" i="72" s="1"/>
  <c r="AY124" i="83"/>
  <c r="AQ123" i="72"/>
  <c r="BB123" i="72"/>
  <c r="BL124" i="83"/>
  <c r="G123" i="72"/>
  <c r="BF122" i="72"/>
  <c r="M122" i="72"/>
  <c r="L122" i="72"/>
  <c r="K122" i="72"/>
  <c r="BJ125" i="83"/>
  <c r="BH125" i="83"/>
  <c r="BA125" i="83"/>
  <c r="AE125" i="83"/>
  <c r="AD125" i="83"/>
  <c r="CE125" i="83"/>
  <c r="CF125" i="83"/>
  <c r="AH125" i="83"/>
  <c r="Q125" i="83"/>
  <c r="AF125" i="83"/>
  <c r="CI126" i="83"/>
  <c r="R125" i="83"/>
  <c r="BI125" i="83"/>
  <c r="N125" i="83"/>
  <c r="BF125" i="83"/>
  <c r="O125" i="83"/>
  <c r="BC125" i="83"/>
  <c r="AG125" i="83"/>
  <c r="CG125" i="83"/>
  <c r="BE125" i="83"/>
  <c r="BD125" i="83"/>
  <c r="P125" i="83"/>
  <c r="BG125" i="83"/>
  <c r="CH125" i="83"/>
  <c r="BB125" i="83"/>
  <c r="BF123" i="72" l="1"/>
  <c r="AU123" i="72"/>
  <c r="BB124" i="72"/>
  <c r="D124" i="72"/>
  <c r="K124" i="72" s="1"/>
  <c r="BA124" i="72"/>
  <c r="AQ124" i="72"/>
  <c r="E124" i="72"/>
  <c r="G124" i="72"/>
  <c r="BL125" i="83"/>
  <c r="AZ124" i="72"/>
  <c r="AY124" i="72"/>
  <c r="BE124" i="72" s="1"/>
  <c r="AO124" i="72"/>
  <c r="AP124" i="72"/>
  <c r="BM125" i="83"/>
  <c r="AN124" i="72"/>
  <c r="AT124" i="72" s="1"/>
  <c r="AY125" i="83"/>
  <c r="H124" i="72"/>
  <c r="AR124" i="72"/>
  <c r="F124" i="72"/>
  <c r="BC124" i="72"/>
  <c r="M123" i="72"/>
  <c r="L123" i="72"/>
  <c r="K123" i="72"/>
  <c r="P126" i="83"/>
  <c r="AF126" i="83"/>
  <c r="CH126" i="83"/>
  <c r="AD126" i="83"/>
  <c r="BC126" i="83"/>
  <c r="CF126" i="83"/>
  <c r="BE126" i="83"/>
  <c r="BJ126" i="83"/>
  <c r="BA126" i="83"/>
  <c r="CI127" i="83"/>
  <c r="BH126" i="83"/>
  <c r="CE126" i="83"/>
  <c r="BF126" i="83"/>
  <c r="O126" i="83"/>
  <c r="CG126" i="83"/>
  <c r="BB126" i="83"/>
  <c r="Q126" i="83"/>
  <c r="R126" i="83"/>
  <c r="AG126" i="83"/>
  <c r="AH126" i="83"/>
  <c r="BI126" i="83"/>
  <c r="N126" i="83"/>
  <c r="BG126" i="83"/>
  <c r="BD126" i="83"/>
  <c r="AE126" i="83"/>
  <c r="AU124" i="72" l="1"/>
  <c r="BF124" i="72"/>
  <c r="AN125" i="72"/>
  <c r="AT125" i="72" s="1"/>
  <c r="AY126" i="83"/>
  <c r="AP125" i="72"/>
  <c r="BM126" i="83"/>
  <c r="AZ125" i="72"/>
  <c r="E125" i="72"/>
  <c r="H125" i="72"/>
  <c r="D125" i="72"/>
  <c r="K125" i="72" s="1"/>
  <c r="G125" i="72"/>
  <c r="BC125" i="72"/>
  <c r="AO125" i="72"/>
  <c r="BL126" i="83"/>
  <c r="AQ125" i="72"/>
  <c r="F125" i="72"/>
  <c r="AY125" i="72"/>
  <c r="BE125" i="72" s="1"/>
  <c r="BA125" i="72"/>
  <c r="BB125" i="72"/>
  <c r="AR125" i="72"/>
  <c r="M124" i="72"/>
  <c r="L124" i="72"/>
  <c r="P127" i="83"/>
  <c r="AH127" i="83"/>
  <c r="BE127" i="83"/>
  <c r="BJ127" i="83"/>
  <c r="R127" i="83"/>
  <c r="CG127" i="83"/>
  <c r="AD127" i="83"/>
  <c r="BH127" i="83"/>
  <c r="Q127" i="83"/>
  <c r="BF127" i="83"/>
  <c r="CE127" i="83"/>
  <c r="AG127" i="83"/>
  <c r="CH127" i="83"/>
  <c r="N127" i="83"/>
  <c r="AE127" i="83"/>
  <c r="CF127" i="83"/>
  <c r="CI128" i="83"/>
  <c r="BG127" i="83"/>
  <c r="O127" i="83"/>
  <c r="AF127" i="83"/>
  <c r="BC127" i="83"/>
  <c r="BA127" i="83"/>
  <c r="BB127" i="83"/>
  <c r="BI127" i="83"/>
  <c r="BD127" i="83"/>
  <c r="BF125" i="72" l="1"/>
  <c r="AO126" i="72"/>
  <c r="AZ126" i="72"/>
  <c r="AR126" i="72"/>
  <c r="E126" i="72"/>
  <c r="BA126" i="72"/>
  <c r="AQ126" i="72"/>
  <c r="AP126" i="72"/>
  <c r="BM127" i="83"/>
  <c r="AY126" i="72"/>
  <c r="BC126" i="72"/>
  <c r="H126" i="72"/>
  <c r="G126" i="72"/>
  <c r="AN126" i="72"/>
  <c r="AT126" i="72" s="1"/>
  <c r="AY127" i="83"/>
  <c r="BL127" i="83"/>
  <c r="D126" i="72"/>
  <c r="K126" i="72" s="1"/>
  <c r="F126" i="72"/>
  <c r="BB126" i="72"/>
  <c r="M125" i="72"/>
  <c r="L125" i="72"/>
  <c r="AU125" i="72"/>
  <c r="CI129" i="83"/>
  <c r="BC128" i="83"/>
  <c r="AH128" i="83"/>
  <c r="BA128" i="83"/>
  <c r="BG128" i="83"/>
  <c r="Q128" i="83"/>
  <c r="R128" i="83"/>
  <c r="BB128" i="83"/>
  <c r="O128" i="83"/>
  <c r="BD128" i="83"/>
  <c r="N128" i="83"/>
  <c r="BI128" i="83"/>
  <c r="AF128" i="83"/>
  <c r="CF128" i="83"/>
  <c r="BE128" i="83"/>
  <c r="BH128" i="83"/>
  <c r="P128" i="83"/>
  <c r="CE128" i="83"/>
  <c r="CG128" i="83"/>
  <c r="CH128" i="83"/>
  <c r="AE128" i="83"/>
  <c r="AG128" i="83"/>
  <c r="BF128" i="83"/>
  <c r="AD128" i="83"/>
  <c r="BJ128" i="83"/>
  <c r="BA127" i="72" l="1"/>
  <c r="G127" i="72"/>
  <c r="BB127" i="72"/>
  <c r="BL128" i="83"/>
  <c r="BC127" i="72"/>
  <c r="AQ127" i="72"/>
  <c r="AZ127" i="72"/>
  <c r="F127" i="72"/>
  <c r="AY127" i="72"/>
  <c r="H127" i="72"/>
  <c r="E127" i="72"/>
  <c r="AN127" i="72"/>
  <c r="AT127" i="72" s="1"/>
  <c r="AY128" i="83"/>
  <c r="AP127" i="72"/>
  <c r="BM128" i="83"/>
  <c r="D127" i="72"/>
  <c r="K127" i="72" s="1"/>
  <c r="AR127" i="72"/>
  <c r="AO127" i="72"/>
  <c r="BE126" i="72"/>
  <c r="BF126" i="72"/>
  <c r="AU126" i="72"/>
  <c r="M126" i="72"/>
  <c r="L126" i="72"/>
  <c r="N129" i="83"/>
  <c r="CG129" i="83"/>
  <c r="CI130" i="83"/>
  <c r="AE129" i="83"/>
  <c r="BC129" i="83"/>
  <c r="P129" i="83"/>
  <c r="BG129" i="83"/>
  <c r="AD129" i="83"/>
  <c r="AH129" i="83"/>
  <c r="BJ129" i="83"/>
  <c r="BB129" i="83"/>
  <c r="CH129" i="83"/>
  <c r="R129" i="83"/>
  <c r="CF129" i="83"/>
  <c r="CE129" i="83"/>
  <c r="O129" i="83"/>
  <c r="BA129" i="83"/>
  <c r="BE129" i="83"/>
  <c r="BH129" i="83"/>
  <c r="AG129" i="83"/>
  <c r="Q129" i="83"/>
  <c r="BF129" i="83"/>
  <c r="BI129" i="83"/>
  <c r="AF129" i="83"/>
  <c r="BD129" i="83"/>
  <c r="AU127" i="72" l="1"/>
  <c r="D128" i="72"/>
  <c r="AQ128" i="72"/>
  <c r="BL129" i="83"/>
  <c r="AP128" i="72"/>
  <c r="BM129" i="83"/>
  <c r="AO128" i="72"/>
  <c r="E128" i="72"/>
  <c r="BB128" i="72"/>
  <c r="AR128" i="72"/>
  <c r="AN128" i="72"/>
  <c r="AT128" i="72" s="1"/>
  <c r="AY129" i="83"/>
  <c r="H128" i="72"/>
  <c r="F128" i="72"/>
  <c r="G128" i="72"/>
  <c r="BC128" i="72"/>
  <c r="AY128" i="72"/>
  <c r="BE128" i="72" s="1"/>
  <c r="AZ128" i="72"/>
  <c r="BA128" i="72"/>
  <c r="BE127" i="72"/>
  <c r="BF127" i="72"/>
  <c r="M127" i="72"/>
  <c r="L127" i="72"/>
  <c r="BA130" i="83"/>
  <c r="CH130" i="83"/>
  <c r="N130" i="83"/>
  <c r="AG130" i="83"/>
  <c r="Q130" i="83"/>
  <c r="AH130" i="83"/>
  <c r="AD130" i="83"/>
  <c r="BI130" i="83"/>
  <c r="R130" i="83"/>
  <c r="BF130" i="83"/>
  <c r="AF130" i="83"/>
  <c r="BE130" i="83"/>
  <c r="CE130" i="83"/>
  <c r="AE130" i="83"/>
  <c r="CI131" i="83"/>
  <c r="CG130" i="83"/>
  <c r="O130" i="83"/>
  <c r="BC130" i="83"/>
  <c r="BB130" i="83"/>
  <c r="BH130" i="83"/>
  <c r="BD130" i="83"/>
  <c r="CF130" i="83"/>
  <c r="BG130" i="83"/>
  <c r="BJ130" i="83"/>
  <c r="P130" i="83"/>
  <c r="BF128" i="72" l="1"/>
  <c r="F129" i="72"/>
  <c r="AR129" i="72"/>
  <c r="BL130" i="83"/>
  <c r="AO129" i="72"/>
  <c r="BA129" i="72"/>
  <c r="H129" i="72"/>
  <c r="AQ129" i="72"/>
  <c r="BC129" i="72"/>
  <c r="BB129" i="72"/>
  <c r="AN129" i="72"/>
  <c r="AT129" i="72" s="1"/>
  <c r="AY130" i="83"/>
  <c r="G129" i="72"/>
  <c r="AP129" i="72"/>
  <c r="BM130" i="83"/>
  <c r="AZ129" i="72"/>
  <c r="D129" i="72"/>
  <c r="K129" i="72" s="1"/>
  <c r="AY129" i="72"/>
  <c r="BE129" i="72" s="1"/>
  <c r="BF129" i="72"/>
  <c r="E129" i="72"/>
  <c r="M128" i="72"/>
  <c r="L128" i="72"/>
  <c r="AU128" i="72"/>
  <c r="K128" i="72"/>
  <c r="BD131" i="83"/>
  <c r="R131" i="83"/>
  <c r="P131" i="83"/>
  <c r="Q131" i="83"/>
  <c r="BE131" i="83"/>
  <c r="CI132" i="83"/>
  <c r="BG131" i="83"/>
  <c r="BB131" i="83"/>
  <c r="AH131" i="83"/>
  <c r="AG131" i="83"/>
  <c r="BC131" i="83"/>
  <c r="CG131" i="83"/>
  <c r="AE131" i="83"/>
  <c r="O131" i="83"/>
  <c r="CE131" i="83"/>
  <c r="BI131" i="83"/>
  <c r="BF131" i="83"/>
  <c r="AF131" i="83"/>
  <c r="BH131" i="83"/>
  <c r="BJ131" i="83"/>
  <c r="N131" i="83"/>
  <c r="CH131" i="83"/>
  <c r="CF131" i="83"/>
  <c r="BA131" i="83"/>
  <c r="AD131" i="83"/>
  <c r="D130" i="72" l="1"/>
  <c r="K130" i="72" s="1"/>
  <c r="AO130" i="72"/>
  <c r="G130" i="72"/>
  <c r="AQ130" i="72"/>
  <c r="E130" i="72"/>
  <c r="AZ130" i="72"/>
  <c r="BL131" i="83"/>
  <c r="H130" i="72"/>
  <c r="AY130" i="72"/>
  <c r="BE130" i="72" s="1"/>
  <c r="AP130" i="72"/>
  <c r="BM131" i="83"/>
  <c r="AN130" i="72"/>
  <c r="AT130" i="72" s="1"/>
  <c r="AY131" i="83"/>
  <c r="BB130" i="72"/>
  <c r="BA130" i="72"/>
  <c r="AR130" i="72"/>
  <c r="BC130" i="72"/>
  <c r="F130" i="72"/>
  <c r="M129" i="72"/>
  <c r="L129" i="72"/>
  <c r="AU129" i="72"/>
  <c r="AG132" i="83"/>
  <c r="BF132" i="83"/>
  <c r="BA132" i="83"/>
  <c r="CI133" i="83"/>
  <c r="O132" i="83"/>
  <c r="BB132" i="83"/>
  <c r="Q132" i="83"/>
  <c r="BC132" i="83"/>
  <c r="BG132" i="83"/>
  <c r="AE132" i="83"/>
  <c r="CF132" i="83"/>
  <c r="BJ132" i="83"/>
  <c r="BD132" i="83"/>
  <c r="R132" i="83"/>
  <c r="CH132" i="83"/>
  <c r="BH132" i="83"/>
  <c r="AD132" i="83"/>
  <c r="CE132" i="83"/>
  <c r="AH132" i="83"/>
  <c r="CG132" i="83"/>
  <c r="BE132" i="83"/>
  <c r="N132" i="83"/>
  <c r="BI132" i="83"/>
  <c r="P132" i="83"/>
  <c r="AF132" i="83"/>
  <c r="AU130" i="72" l="1"/>
  <c r="AY131" i="72"/>
  <c r="BE131" i="72" s="1"/>
  <c r="AR131" i="72"/>
  <c r="H131" i="72"/>
  <c r="E131" i="72"/>
  <c r="AN131" i="72"/>
  <c r="AT131" i="72" s="1"/>
  <c r="AY132" i="83"/>
  <c r="BA131" i="72"/>
  <c r="G131" i="72"/>
  <c r="AQ131" i="72"/>
  <c r="AP131" i="72"/>
  <c r="BM132" i="83"/>
  <c r="BL132" i="83"/>
  <c r="F131" i="72"/>
  <c r="AO131" i="72"/>
  <c r="BB131" i="72"/>
  <c r="BC131" i="72"/>
  <c r="D131" i="72"/>
  <c r="K131" i="72" s="1"/>
  <c r="AZ131" i="72"/>
  <c r="BF130" i="72"/>
  <c r="M130" i="72"/>
  <c r="L130" i="72"/>
  <c r="CI134" i="83"/>
  <c r="CF133" i="83"/>
  <c r="R133" i="83"/>
  <c r="BA133" i="83"/>
  <c r="AF133" i="83"/>
  <c r="BH133" i="83"/>
  <c r="BI133" i="83"/>
  <c r="AD133" i="83"/>
  <c r="BE133" i="83"/>
  <c r="BB133" i="83"/>
  <c r="O133" i="83"/>
  <c r="AH133" i="83"/>
  <c r="BD133" i="83"/>
  <c r="P133" i="83"/>
  <c r="N133" i="83"/>
  <c r="BG133" i="83"/>
  <c r="AG133" i="83"/>
  <c r="AE133" i="83"/>
  <c r="CG133" i="83"/>
  <c r="CH133" i="83"/>
  <c r="BJ133" i="83"/>
  <c r="CE133" i="83"/>
  <c r="BC133" i="83"/>
  <c r="BF133" i="83"/>
  <c r="Q133" i="83"/>
  <c r="AZ132" i="72" l="1"/>
  <c r="BB132" i="72"/>
  <c r="G132" i="72"/>
  <c r="AY132" i="72"/>
  <c r="D132" i="72"/>
  <c r="K132" i="72" s="1"/>
  <c r="BL133" i="83"/>
  <c r="E132" i="72"/>
  <c r="AO132" i="72"/>
  <c r="H132" i="72"/>
  <c r="AR132" i="72"/>
  <c r="F132" i="72"/>
  <c r="BC132" i="72"/>
  <c r="AP132" i="72"/>
  <c r="BM133" i="83"/>
  <c r="BA132" i="72"/>
  <c r="AN132" i="72"/>
  <c r="AY133" i="83"/>
  <c r="AQ132" i="72"/>
  <c r="BF131" i="72"/>
  <c r="AU131" i="72"/>
  <c r="M131" i="72"/>
  <c r="L131" i="72"/>
  <c r="BH134" i="83"/>
  <c r="BE134" i="83"/>
  <c r="BC134" i="83"/>
  <c r="O134" i="83"/>
  <c r="BD134" i="83"/>
  <c r="N134" i="83"/>
  <c r="AE134" i="83"/>
  <c r="AF134" i="83"/>
  <c r="BA134" i="83"/>
  <c r="AG134" i="83"/>
  <c r="R134" i="83"/>
  <c r="BF134" i="83"/>
  <c r="P134" i="83"/>
  <c r="CG134" i="83"/>
  <c r="AH134" i="83"/>
  <c r="CE134" i="83"/>
  <c r="CH134" i="83"/>
  <c r="AD134" i="83"/>
  <c r="BG134" i="83"/>
  <c r="BI134" i="83"/>
  <c r="BJ134" i="83"/>
  <c r="Q134" i="83"/>
  <c r="BB134" i="83"/>
  <c r="CI135" i="83"/>
  <c r="CF134" i="83"/>
  <c r="E133" i="72" l="1"/>
  <c r="AP133" i="72"/>
  <c r="BM134" i="83"/>
  <c r="H133" i="72"/>
  <c r="BL134" i="83"/>
  <c r="BC133" i="72"/>
  <c r="D133" i="72"/>
  <c r="K133" i="72" s="1"/>
  <c r="G133" i="72"/>
  <c r="AQ133" i="72"/>
  <c r="AO133" i="72"/>
  <c r="BA133" i="72"/>
  <c r="F133" i="72"/>
  <c r="AN133" i="72"/>
  <c r="AT133" i="72" s="1"/>
  <c r="AY134" i="83"/>
  <c r="BB133" i="72"/>
  <c r="AR133" i="72"/>
  <c r="AY133" i="72"/>
  <c r="BE133" i="72" s="1"/>
  <c r="AZ133" i="72"/>
  <c r="BE132" i="72"/>
  <c r="BF132" i="72"/>
  <c r="AT132" i="72"/>
  <c r="AU132" i="72"/>
  <c r="M132" i="72"/>
  <c r="L132" i="72"/>
  <c r="CG135" i="83"/>
  <c r="CE135" i="83"/>
  <c r="CH135" i="83"/>
  <c r="BA135" i="83"/>
  <c r="BB135" i="83"/>
  <c r="Q135" i="83"/>
  <c r="N135" i="83"/>
  <c r="AE135" i="83"/>
  <c r="BI135" i="83"/>
  <c r="CF135" i="83"/>
  <c r="AH135" i="83"/>
  <c r="O135" i="83"/>
  <c r="BC135" i="83"/>
  <c r="P135" i="83"/>
  <c r="BH135" i="83"/>
  <c r="BF135" i="83"/>
  <c r="CI136" i="83"/>
  <c r="BJ135" i="83"/>
  <c r="AD135" i="83"/>
  <c r="R135" i="83"/>
  <c r="AF135" i="83"/>
  <c r="BD135" i="83"/>
  <c r="BE135" i="83"/>
  <c r="AG135" i="83"/>
  <c r="BG135" i="83"/>
  <c r="AU133" i="72" l="1"/>
  <c r="AO134" i="72"/>
  <c r="E134" i="72"/>
  <c r="AZ134" i="72"/>
  <c r="BB134" i="72"/>
  <c r="F134" i="72"/>
  <c r="AQ134" i="72"/>
  <c r="D134" i="72"/>
  <c r="AR134" i="72"/>
  <c r="H134" i="72"/>
  <c r="BC134" i="72"/>
  <c r="BA134" i="72"/>
  <c r="G134" i="72"/>
  <c r="AP134" i="72"/>
  <c r="BM135" i="83"/>
  <c r="AN134" i="72"/>
  <c r="AT134" i="72" s="1"/>
  <c r="AY135" i="83"/>
  <c r="AY134" i="72"/>
  <c r="BE134" i="72" s="1"/>
  <c r="BL135" i="83"/>
  <c r="M133" i="72"/>
  <c r="L133" i="72"/>
  <c r="BF133" i="72"/>
  <c r="BC136" i="83"/>
  <c r="AG136" i="83"/>
  <c r="P136" i="83"/>
  <c r="BH136" i="83"/>
  <c r="AF136" i="83"/>
  <c r="BI136" i="83"/>
  <c r="R136" i="83"/>
  <c r="BB136" i="83"/>
  <c r="CE136" i="83"/>
  <c r="AD136" i="83"/>
  <c r="O136" i="83"/>
  <c r="CG136" i="83"/>
  <c r="CI137" i="83"/>
  <c r="AE136" i="83"/>
  <c r="BJ136" i="83"/>
  <c r="BF136" i="83"/>
  <c r="AH136" i="83"/>
  <c r="N136" i="83"/>
  <c r="CF136" i="83"/>
  <c r="BG136" i="83"/>
  <c r="BA136" i="83"/>
  <c r="CH136" i="83"/>
  <c r="BD136" i="83"/>
  <c r="BE136" i="83"/>
  <c r="Q136" i="83"/>
  <c r="AY135" i="72" l="1"/>
  <c r="BE135" i="72" s="1"/>
  <c r="H135" i="72"/>
  <c r="AZ135" i="72"/>
  <c r="BL136" i="83"/>
  <c r="AN135" i="72"/>
  <c r="AT135" i="72" s="1"/>
  <c r="AY136" i="83"/>
  <c r="G135" i="72"/>
  <c r="AR135" i="72"/>
  <c r="AQ135" i="72"/>
  <c r="D135" i="72"/>
  <c r="K135" i="72" s="1"/>
  <c r="E135" i="72"/>
  <c r="BA135" i="72"/>
  <c r="F135" i="72"/>
  <c r="AO135" i="72"/>
  <c r="AP135" i="72"/>
  <c r="BM136" i="83"/>
  <c r="BC135" i="72"/>
  <c r="BB135" i="72"/>
  <c r="M134" i="72"/>
  <c r="L134" i="72"/>
  <c r="AU134" i="72"/>
  <c r="K134" i="72"/>
  <c r="BF134" i="72"/>
  <c r="BC137" i="83"/>
  <c r="AE137" i="83"/>
  <c r="AD137" i="83"/>
  <c r="BA137" i="83"/>
  <c r="BB137" i="83"/>
  <c r="O137" i="83"/>
  <c r="BD137" i="83"/>
  <c r="BI137" i="83"/>
  <c r="AF137" i="83"/>
  <c r="BF137" i="83"/>
  <c r="CF137" i="83"/>
  <c r="BE137" i="83"/>
  <c r="BH137" i="83"/>
  <c r="CG137" i="83"/>
  <c r="CE137" i="83"/>
  <c r="N137" i="83"/>
  <c r="P137" i="83"/>
  <c r="AG137" i="83"/>
  <c r="AH137" i="83"/>
  <c r="BG137" i="83"/>
  <c r="Q137" i="83"/>
  <c r="CI138" i="83"/>
  <c r="R137" i="83"/>
  <c r="CH137" i="83"/>
  <c r="BJ137" i="83"/>
  <c r="AU135" i="72" l="1"/>
  <c r="F136" i="72"/>
  <c r="BA136" i="72"/>
  <c r="AQ136" i="72"/>
  <c r="AP136" i="72"/>
  <c r="BM137" i="83"/>
  <c r="E136" i="72"/>
  <c r="AR136" i="72"/>
  <c r="BL137" i="83"/>
  <c r="BB136" i="72"/>
  <c r="AO136" i="72"/>
  <c r="G136" i="72"/>
  <c r="AY136" i="72"/>
  <c r="BE136" i="72" s="1"/>
  <c r="D136" i="72"/>
  <c r="K136" i="72" s="1"/>
  <c r="AZ136" i="72"/>
  <c r="AN136" i="72"/>
  <c r="AT136" i="72" s="1"/>
  <c r="AY137" i="83"/>
  <c r="BC136" i="72"/>
  <c r="H136" i="72"/>
  <c r="BF135" i="72"/>
  <c r="M135" i="72"/>
  <c r="L135" i="72"/>
  <c r="BG138" i="83"/>
  <c r="Q138" i="83"/>
  <c r="BA138" i="83"/>
  <c r="AD138" i="83"/>
  <c r="R138" i="83"/>
  <c r="AH138" i="83"/>
  <c r="P138" i="83"/>
  <c r="CH138" i="83"/>
  <c r="AG138" i="83"/>
  <c r="BI138" i="83"/>
  <c r="O138" i="83"/>
  <c r="BD138" i="83"/>
  <c r="BH138" i="83"/>
  <c r="CE138" i="83"/>
  <c r="N138" i="83"/>
  <c r="BF138" i="83"/>
  <c r="AE138" i="83"/>
  <c r="BE138" i="83"/>
  <c r="BB138" i="83"/>
  <c r="CG138" i="83"/>
  <c r="CF138" i="83"/>
  <c r="CI139" i="83"/>
  <c r="BJ138" i="83"/>
  <c r="BC138" i="83"/>
  <c r="AF138" i="83"/>
  <c r="AZ137" i="72" l="1"/>
  <c r="F137" i="72"/>
  <c r="G137" i="72"/>
  <c r="AP137" i="72"/>
  <c r="BM138" i="83"/>
  <c r="AN137" i="72"/>
  <c r="AY138" i="83"/>
  <c r="D137" i="72"/>
  <c r="AO137" i="72"/>
  <c r="AR137" i="72"/>
  <c r="BB137" i="72"/>
  <c r="E137" i="72"/>
  <c r="AQ137" i="72"/>
  <c r="H137" i="72"/>
  <c r="BA137" i="72"/>
  <c r="BC137" i="72"/>
  <c r="AY137" i="72"/>
  <c r="BE137" i="72" s="1"/>
  <c r="BL138" i="83"/>
  <c r="M136" i="72"/>
  <c r="L136" i="72"/>
  <c r="AU136" i="72"/>
  <c r="BF136" i="72"/>
  <c r="BJ139" i="83"/>
  <c r="BA139" i="83"/>
  <c r="AE139" i="83"/>
  <c r="P139" i="83"/>
  <c r="AH139" i="83"/>
  <c r="BE139" i="83"/>
  <c r="R139" i="83"/>
  <c r="BF139" i="83"/>
  <c r="CI140" i="83"/>
  <c r="AG139" i="83"/>
  <c r="BH139" i="83"/>
  <c r="BI139" i="83"/>
  <c r="AF139" i="83"/>
  <c r="BD139" i="83"/>
  <c r="BG139" i="83"/>
  <c r="BC139" i="83"/>
  <c r="CE139" i="83"/>
  <c r="BB139" i="83"/>
  <c r="CG139" i="83"/>
  <c r="O139" i="83"/>
  <c r="CF139" i="83"/>
  <c r="CH139" i="83"/>
  <c r="N139" i="83"/>
  <c r="AD139" i="83"/>
  <c r="Q139" i="83"/>
  <c r="BB138" i="72" l="1"/>
  <c r="G138" i="72"/>
  <c r="BC138" i="72"/>
  <c r="AN138" i="72"/>
  <c r="AT138" i="72" s="1"/>
  <c r="AY139" i="83"/>
  <c r="AR138" i="72"/>
  <c r="AY138" i="72"/>
  <c r="BE138" i="72" s="1"/>
  <c r="D138" i="72"/>
  <c r="H138" i="72"/>
  <c r="AQ138" i="72"/>
  <c r="F138" i="72"/>
  <c r="BA138" i="72"/>
  <c r="AO138" i="72"/>
  <c r="AZ138" i="72"/>
  <c r="BL139" i="83"/>
  <c r="E138" i="72"/>
  <c r="AP138" i="72"/>
  <c r="BM139" i="83"/>
  <c r="BF137" i="72"/>
  <c r="AU137" i="72"/>
  <c r="AT137" i="72"/>
  <c r="M137" i="72"/>
  <c r="L137" i="72"/>
  <c r="K137" i="72"/>
  <c r="BB140" i="83"/>
  <c r="BJ140" i="83"/>
  <c r="BF140" i="83"/>
  <c r="AD140" i="83"/>
  <c r="N140" i="83"/>
  <c r="BI140" i="83"/>
  <c r="BC140" i="83"/>
  <c r="BH140" i="83"/>
  <c r="BD140" i="83"/>
  <c r="Q140" i="83"/>
  <c r="P140" i="83"/>
  <c r="BG140" i="83"/>
  <c r="R140" i="83"/>
  <c r="CI141" i="83"/>
  <c r="CF140" i="83"/>
  <c r="AG140" i="83"/>
  <c r="AH140" i="83"/>
  <c r="BE140" i="83"/>
  <c r="CH140" i="83"/>
  <c r="CE140" i="83"/>
  <c r="AE140" i="83"/>
  <c r="O140" i="83"/>
  <c r="AF140" i="83"/>
  <c r="BA140" i="83"/>
  <c r="CG140" i="83"/>
  <c r="BA139" i="72" l="1"/>
  <c r="BB139" i="72"/>
  <c r="AY139" i="72"/>
  <c r="BE139" i="72" s="1"/>
  <c r="BC139" i="72"/>
  <c r="BL140" i="83"/>
  <c r="AO139" i="72"/>
  <c r="AQ139" i="72"/>
  <c r="F139" i="72"/>
  <c r="H139" i="72"/>
  <c r="G139" i="72"/>
  <c r="AP139" i="72"/>
  <c r="BM140" i="83"/>
  <c r="AZ139" i="72"/>
  <c r="D139" i="72"/>
  <c r="E139" i="72"/>
  <c r="AR139" i="72"/>
  <c r="AN139" i="72"/>
  <c r="AT139" i="72" s="1"/>
  <c r="AY140" i="83"/>
  <c r="BF138" i="72"/>
  <c r="M138" i="72"/>
  <c r="L138" i="72"/>
  <c r="AU138" i="72"/>
  <c r="K138" i="72"/>
  <c r="CI142" i="83"/>
  <c r="AF141" i="83"/>
  <c r="BH141" i="83"/>
  <c r="BF141" i="83"/>
  <c r="AH141" i="83"/>
  <c r="BJ141" i="83"/>
  <c r="CH141" i="83"/>
  <c r="O141" i="83"/>
  <c r="AG141" i="83"/>
  <c r="BE141" i="83"/>
  <c r="AE141" i="83"/>
  <c r="BD141" i="83"/>
  <c r="CF141" i="83"/>
  <c r="BC141" i="83"/>
  <c r="BA141" i="83"/>
  <c r="P141" i="83"/>
  <c r="R141" i="83"/>
  <c r="CE141" i="83"/>
  <c r="AD141" i="83"/>
  <c r="BB141" i="83"/>
  <c r="Q141" i="83"/>
  <c r="CG141" i="83"/>
  <c r="N141" i="83"/>
  <c r="BI141" i="83"/>
  <c r="BG141" i="83"/>
  <c r="BF139" i="72" l="1"/>
  <c r="AU139" i="72"/>
  <c r="H140" i="72"/>
  <c r="AO140" i="72"/>
  <c r="AR140" i="72"/>
  <c r="AZ140" i="72"/>
  <c r="AY140" i="72"/>
  <c r="BE140" i="72" s="1"/>
  <c r="BL141" i="83"/>
  <c r="E140" i="72"/>
  <c r="F140" i="72"/>
  <c r="BB140" i="72"/>
  <c r="AN140" i="72"/>
  <c r="AY141" i="83"/>
  <c r="D140" i="72"/>
  <c r="K140" i="72" s="1"/>
  <c r="AP140" i="72"/>
  <c r="BM141" i="83"/>
  <c r="AQ140" i="72"/>
  <c r="BC140" i="72"/>
  <c r="G140" i="72"/>
  <c r="BA140" i="72"/>
  <c r="M139" i="72"/>
  <c r="L139" i="72"/>
  <c r="K139" i="72"/>
  <c r="CF142" i="83"/>
  <c r="AH142" i="83"/>
  <c r="Q142" i="83"/>
  <c r="P142" i="83"/>
  <c r="CI143" i="83"/>
  <c r="CE142" i="83"/>
  <c r="BH142" i="83"/>
  <c r="BB142" i="83"/>
  <c r="BG142" i="83"/>
  <c r="AD142" i="83"/>
  <c r="CG142" i="83"/>
  <c r="N142" i="83"/>
  <c r="AF142" i="83"/>
  <c r="R142" i="83"/>
  <c r="CH142" i="83"/>
  <c r="BI142" i="83"/>
  <c r="BF142" i="83"/>
  <c r="BC142" i="83"/>
  <c r="AE142" i="83"/>
  <c r="O142" i="83"/>
  <c r="BJ142" i="83"/>
  <c r="BE142" i="83"/>
  <c r="BD142" i="83"/>
  <c r="AG142" i="83"/>
  <c r="BA142" i="83"/>
  <c r="BB141" i="72" l="1"/>
  <c r="AZ141" i="72"/>
  <c r="AP141" i="72"/>
  <c r="BM142" i="83"/>
  <c r="BC141" i="72"/>
  <c r="AR141" i="72"/>
  <c r="AQ141" i="72"/>
  <c r="D141" i="72"/>
  <c r="K141" i="72" s="1"/>
  <c r="BL142" i="83"/>
  <c r="BA141" i="72"/>
  <c r="AN141" i="72"/>
  <c r="AT141" i="72" s="1"/>
  <c r="AY142" i="83"/>
  <c r="F141" i="72"/>
  <c r="AY141" i="72"/>
  <c r="BE141" i="72" s="1"/>
  <c r="AO141" i="72"/>
  <c r="G141" i="72"/>
  <c r="E141" i="72"/>
  <c r="H141" i="72"/>
  <c r="M140" i="72"/>
  <c r="L140" i="72"/>
  <c r="BF140" i="72"/>
  <c r="AU140" i="72"/>
  <c r="AT140" i="72"/>
  <c r="BD143" i="83"/>
  <c r="CF143" i="83"/>
  <c r="AE143" i="83"/>
  <c r="N143" i="83"/>
  <c r="CG143" i="83"/>
  <c r="CE143" i="83"/>
  <c r="BI143" i="83"/>
  <c r="AD143" i="83"/>
  <c r="P143" i="83"/>
  <c r="BE143" i="83"/>
  <c r="CI144" i="83"/>
  <c r="R143" i="83"/>
  <c r="AH143" i="83"/>
  <c r="BH143" i="83"/>
  <c r="AF143" i="83"/>
  <c r="AG143" i="83"/>
  <c r="CH143" i="83"/>
  <c r="Q143" i="83"/>
  <c r="BB143" i="83"/>
  <c r="BF143" i="83"/>
  <c r="BJ143" i="83"/>
  <c r="BA143" i="83"/>
  <c r="BG143" i="83"/>
  <c r="BC143" i="83"/>
  <c r="O143" i="83"/>
  <c r="BF141" i="72" l="1"/>
  <c r="AN142" i="72"/>
  <c r="AT142" i="72" s="1"/>
  <c r="AY143" i="83"/>
  <c r="AO142" i="72"/>
  <c r="AP142" i="72"/>
  <c r="BM143" i="83"/>
  <c r="H142" i="72"/>
  <c r="BA142" i="72"/>
  <c r="AZ142" i="72"/>
  <c r="BL143" i="83"/>
  <c r="AR142" i="72"/>
  <c r="AY142" i="72"/>
  <c r="BE142" i="72" s="1"/>
  <c r="D142" i="72"/>
  <c r="G142" i="72"/>
  <c r="E142" i="72"/>
  <c r="F142" i="72"/>
  <c r="BC142" i="72"/>
  <c r="AQ142" i="72"/>
  <c r="BB142" i="72"/>
  <c r="AU141" i="72"/>
  <c r="M141" i="72"/>
  <c r="L141" i="72"/>
  <c r="R144" i="83"/>
  <c r="BA144" i="83"/>
  <c r="BF144" i="83"/>
  <c r="CF144" i="83"/>
  <c r="BJ144" i="83"/>
  <c r="CE144" i="83"/>
  <c r="BE144" i="83"/>
  <c r="CH144" i="83"/>
  <c r="AG144" i="83"/>
  <c r="AE144" i="83"/>
  <c r="BG144" i="83"/>
  <c r="AH144" i="83"/>
  <c r="BC144" i="83"/>
  <c r="N144" i="83"/>
  <c r="BH144" i="83"/>
  <c r="CG144" i="83"/>
  <c r="Q144" i="83"/>
  <c r="CI145" i="83"/>
  <c r="AF144" i="83"/>
  <c r="BI144" i="83"/>
  <c r="O144" i="83"/>
  <c r="AD144" i="83"/>
  <c r="P144" i="83"/>
  <c r="BD144" i="83"/>
  <c r="BB144" i="83"/>
  <c r="AY143" i="72" l="1"/>
  <c r="BE143" i="72" s="1"/>
  <c r="AZ143" i="72"/>
  <c r="AQ143" i="72"/>
  <c r="E143" i="72"/>
  <c r="BC143" i="72"/>
  <c r="G143" i="72"/>
  <c r="BA143" i="72"/>
  <c r="BB143" i="72"/>
  <c r="AO143" i="72"/>
  <c r="AP143" i="72"/>
  <c r="BM144" i="83"/>
  <c r="AR143" i="72"/>
  <c r="H143" i="72"/>
  <c r="F143" i="72"/>
  <c r="D143" i="72"/>
  <c r="K143" i="72" s="1"/>
  <c r="BL144" i="83"/>
  <c r="AN143" i="72"/>
  <c r="AT143" i="72" s="1"/>
  <c r="AY144" i="83"/>
  <c r="M142" i="72"/>
  <c r="L142" i="72"/>
  <c r="AU142" i="72"/>
  <c r="BF142" i="72"/>
  <c r="K142" i="72"/>
  <c r="BH145" i="83"/>
  <c r="BA145" i="83"/>
  <c r="AF145" i="83"/>
  <c r="Q145" i="83"/>
  <c r="AD145" i="83"/>
  <c r="BD145" i="83"/>
  <c r="AH145" i="83"/>
  <c r="CI146" i="83"/>
  <c r="N145" i="83"/>
  <c r="BJ145" i="83"/>
  <c r="P145" i="83"/>
  <c r="CH145" i="83"/>
  <c r="BE145" i="83"/>
  <c r="AE145" i="83"/>
  <c r="BG145" i="83"/>
  <c r="BC145" i="83"/>
  <c r="CG145" i="83"/>
  <c r="AG145" i="83"/>
  <c r="R145" i="83"/>
  <c r="BB145" i="83"/>
  <c r="BF145" i="83"/>
  <c r="O145" i="83"/>
  <c r="BI145" i="83"/>
  <c r="CF145" i="83"/>
  <c r="CE145" i="83"/>
  <c r="BF143" i="72" l="1"/>
  <c r="H144" i="72"/>
  <c r="AQ144" i="72"/>
  <c r="BL145" i="83"/>
  <c r="G144" i="72"/>
  <c r="AO144" i="72"/>
  <c r="AZ144" i="72"/>
  <c r="AR144" i="72"/>
  <c r="AN144" i="72"/>
  <c r="AT144" i="72" s="1"/>
  <c r="AY145" i="83"/>
  <c r="AP144" i="72"/>
  <c r="BM145" i="83"/>
  <c r="BB144" i="72"/>
  <c r="AY144" i="72"/>
  <c r="BE144" i="72" s="1"/>
  <c r="BC144" i="72"/>
  <c r="D144" i="72"/>
  <c r="K144" i="72" s="1"/>
  <c r="F144" i="72"/>
  <c r="E144" i="72"/>
  <c r="BA144" i="72"/>
  <c r="M143" i="72"/>
  <c r="L143" i="72"/>
  <c r="AU143" i="72"/>
  <c r="CF146" i="83"/>
  <c r="Q146" i="83"/>
  <c r="BA146" i="83"/>
  <c r="CH146" i="83"/>
  <c r="AH146" i="83"/>
  <c r="O146" i="83"/>
  <c r="N146" i="83"/>
  <c r="AG146" i="83"/>
  <c r="BC146" i="83"/>
  <c r="BD146" i="83"/>
  <c r="BF146" i="83"/>
  <c r="BJ146" i="83"/>
  <c r="R146" i="83"/>
  <c r="P146" i="83"/>
  <c r="AE146" i="83"/>
  <c r="CG146" i="83"/>
  <c r="CE146" i="83"/>
  <c r="BE146" i="83"/>
  <c r="CI147" i="83"/>
  <c r="AD146" i="83"/>
  <c r="AF146" i="83"/>
  <c r="BI146" i="83"/>
  <c r="BH146" i="83"/>
  <c r="BB146" i="83"/>
  <c r="BG146" i="83"/>
  <c r="BF144" i="72" l="1"/>
  <c r="AP145" i="72"/>
  <c r="BM146" i="83"/>
  <c r="BC145" i="72"/>
  <c r="AR145" i="72"/>
  <c r="BL146" i="83"/>
  <c r="BA145" i="72"/>
  <c r="AZ145" i="72"/>
  <c r="F145" i="72"/>
  <c r="AY145" i="72"/>
  <c r="BE145" i="72" s="1"/>
  <c r="AN145" i="72"/>
  <c r="AT145" i="72" s="1"/>
  <c r="AY146" i="83"/>
  <c r="AQ145" i="72"/>
  <c r="AO145" i="72"/>
  <c r="E145" i="72"/>
  <c r="D145" i="72"/>
  <c r="K145" i="72" s="1"/>
  <c r="BB145" i="72"/>
  <c r="G145" i="72"/>
  <c r="H145" i="72"/>
  <c r="M144" i="72"/>
  <c r="L144" i="72"/>
  <c r="AU144" i="72"/>
  <c r="BB147" i="83"/>
  <c r="O147" i="83"/>
  <c r="Q147" i="83"/>
  <c r="BI147" i="83"/>
  <c r="CG147" i="83"/>
  <c r="BE147" i="83"/>
  <c r="CI148" i="83"/>
  <c r="BA147" i="83"/>
  <c r="BH147" i="83"/>
  <c r="CF147" i="83"/>
  <c r="R147" i="83"/>
  <c r="AD147" i="83"/>
  <c r="AG147" i="83"/>
  <c r="AF147" i="83"/>
  <c r="N147" i="83"/>
  <c r="CH147" i="83"/>
  <c r="P147" i="83"/>
  <c r="AH147" i="83"/>
  <c r="CE147" i="83"/>
  <c r="BF147" i="83"/>
  <c r="BC147" i="83"/>
  <c r="BG147" i="83"/>
  <c r="BJ147" i="83"/>
  <c r="BD147" i="83"/>
  <c r="AE147" i="83"/>
  <c r="BF145" i="72" l="1"/>
  <c r="BB146" i="72"/>
  <c r="F146" i="72"/>
  <c r="AQ146" i="72"/>
  <c r="BL147" i="83"/>
  <c r="AO146" i="72"/>
  <c r="AN146" i="72"/>
  <c r="AT146" i="72" s="1"/>
  <c r="AY147" i="83"/>
  <c r="AR146" i="72"/>
  <c r="H146" i="72"/>
  <c r="AZ146" i="72"/>
  <c r="AY146" i="72"/>
  <c r="BE146" i="72" s="1"/>
  <c r="D146" i="72"/>
  <c r="BC146" i="72"/>
  <c r="G146" i="72"/>
  <c r="E146" i="72"/>
  <c r="BA146" i="72"/>
  <c r="AP146" i="72"/>
  <c r="BM147" i="83"/>
  <c r="M145" i="72"/>
  <c r="L145" i="72"/>
  <c r="AU145" i="72"/>
  <c r="N148" i="83"/>
  <c r="AH148" i="83"/>
  <c r="P148" i="83"/>
  <c r="BC148" i="83"/>
  <c r="BD148" i="83"/>
  <c r="BB148" i="83"/>
  <c r="Q148" i="83"/>
  <c r="BE148" i="83"/>
  <c r="BF148" i="83"/>
  <c r="AE148" i="83"/>
  <c r="BA148" i="83"/>
  <c r="R148" i="83"/>
  <c r="CG148" i="83"/>
  <c r="AG148" i="83"/>
  <c r="CI149" i="83"/>
  <c r="CE148" i="83"/>
  <c r="BH148" i="83"/>
  <c r="BJ148" i="83"/>
  <c r="CH148" i="83"/>
  <c r="O148" i="83"/>
  <c r="BG148" i="83"/>
  <c r="AF148" i="83"/>
  <c r="BI148" i="83"/>
  <c r="CF148" i="83"/>
  <c r="AD148" i="83"/>
  <c r="AN147" i="72" l="1"/>
  <c r="AT147" i="72" s="1"/>
  <c r="AY148" i="83"/>
  <c r="D147" i="72"/>
  <c r="BL148" i="83"/>
  <c r="BB147" i="72"/>
  <c r="E147" i="72"/>
  <c r="AQ147" i="72"/>
  <c r="H147" i="72"/>
  <c r="G147" i="72"/>
  <c r="F147" i="72"/>
  <c r="BC147" i="72"/>
  <c r="AO147" i="72"/>
  <c r="AP147" i="72"/>
  <c r="BM148" i="83"/>
  <c r="AY147" i="72"/>
  <c r="BE147" i="72" s="1"/>
  <c r="BA147" i="72"/>
  <c r="AZ147" i="72"/>
  <c r="AR147" i="72"/>
  <c r="M146" i="72"/>
  <c r="L146" i="72"/>
  <c r="BF146" i="72"/>
  <c r="AU146" i="72"/>
  <c r="K146" i="72"/>
  <c r="AD149" i="83"/>
  <c r="BG149" i="83"/>
  <c r="BA149" i="83"/>
  <c r="R149" i="83"/>
  <c r="BB149" i="83"/>
  <c r="AH149" i="83"/>
  <c r="BH149" i="83"/>
  <c r="BI149" i="83"/>
  <c r="O149" i="83"/>
  <c r="CG149" i="83"/>
  <c r="BC149" i="83"/>
  <c r="BE149" i="83"/>
  <c r="AE149" i="83"/>
  <c r="Q149" i="83"/>
  <c r="CI150" i="83"/>
  <c r="CE149" i="83"/>
  <c r="CF149" i="83"/>
  <c r="AG149" i="83"/>
  <c r="CH149" i="83"/>
  <c r="N149" i="83"/>
  <c r="P149" i="83"/>
  <c r="BD149" i="83"/>
  <c r="BF149" i="83"/>
  <c r="BJ149" i="83"/>
  <c r="AF149" i="83"/>
  <c r="E148" i="72" l="1"/>
  <c r="AO148" i="72"/>
  <c r="BB148" i="72"/>
  <c r="D148" i="72"/>
  <c r="K148" i="72" s="1"/>
  <c r="AY148" i="72"/>
  <c r="BE148" i="72" s="1"/>
  <c r="AR148" i="72"/>
  <c r="BC148" i="72"/>
  <c r="AZ148" i="72"/>
  <c r="AQ148" i="72"/>
  <c r="BL149" i="83"/>
  <c r="H148" i="72"/>
  <c r="AP148" i="72"/>
  <c r="BM149" i="83"/>
  <c r="F148" i="72"/>
  <c r="AN148" i="72"/>
  <c r="AT148" i="72" s="1"/>
  <c r="AY149" i="83"/>
  <c r="BA148" i="72"/>
  <c r="G148" i="72"/>
  <c r="M147" i="72"/>
  <c r="L147" i="72"/>
  <c r="BF147" i="72"/>
  <c r="K147" i="72"/>
  <c r="AU147" i="72"/>
  <c r="AG150" i="83"/>
  <c r="BC150" i="83"/>
  <c r="BD150" i="83"/>
  <c r="BB150" i="83"/>
  <c r="CI151" i="83"/>
  <c r="CH150" i="83"/>
  <c r="BE150" i="83"/>
  <c r="O150" i="83"/>
  <c r="N150" i="83"/>
  <c r="BG150" i="83"/>
  <c r="AF150" i="83"/>
  <c r="AE150" i="83"/>
  <c r="AD150" i="83"/>
  <c r="BH150" i="83"/>
  <c r="CF150" i="83"/>
  <c r="CG150" i="83"/>
  <c r="P150" i="83"/>
  <c r="BJ150" i="83"/>
  <c r="BF150" i="83"/>
  <c r="CE150" i="83"/>
  <c r="R150" i="83"/>
  <c r="AH150" i="83"/>
  <c r="Q150" i="83"/>
  <c r="BA150" i="83"/>
  <c r="BI150" i="83"/>
  <c r="AQ149" i="72" l="1"/>
  <c r="BB149" i="72"/>
  <c r="AO149" i="72"/>
  <c r="AN149" i="72"/>
  <c r="AT149" i="72" s="1"/>
  <c r="AY150" i="83"/>
  <c r="AP149" i="72"/>
  <c r="BM150" i="83"/>
  <c r="AZ149" i="72"/>
  <c r="AY149" i="72"/>
  <c r="BE149" i="72" s="1"/>
  <c r="G149" i="72"/>
  <c r="H149" i="72"/>
  <c r="BC149" i="72"/>
  <c r="D149" i="72"/>
  <c r="K149" i="72" s="1"/>
  <c r="E149" i="72"/>
  <c r="BL150" i="83"/>
  <c r="BA149" i="72"/>
  <c r="F149" i="72"/>
  <c r="AR149" i="72"/>
  <c r="BF148" i="72"/>
  <c r="M148" i="72"/>
  <c r="L148" i="72"/>
  <c r="AU148" i="72"/>
  <c r="O151" i="83"/>
  <c r="CH151" i="83"/>
  <c r="AG151" i="83"/>
  <c r="BJ151" i="83"/>
  <c r="P151" i="83"/>
  <c r="BF151" i="83"/>
  <c r="Q151" i="83"/>
  <c r="CF151" i="83"/>
  <c r="R151" i="83"/>
  <c r="BH151" i="83"/>
  <c r="AD151" i="83"/>
  <c r="CI152" i="83"/>
  <c r="AH151" i="83"/>
  <c r="BI151" i="83"/>
  <c r="BB151" i="83"/>
  <c r="CE151" i="83"/>
  <c r="BC151" i="83"/>
  <c r="BG151" i="83"/>
  <c r="AE151" i="83"/>
  <c r="CG151" i="83"/>
  <c r="AF151" i="83"/>
  <c r="N151" i="83"/>
  <c r="BE151" i="83"/>
  <c r="BD151" i="83"/>
  <c r="BA151" i="83"/>
  <c r="H150" i="72" l="1"/>
  <c r="BA150" i="72"/>
  <c r="D150" i="72"/>
  <c r="K150" i="72" s="1"/>
  <c r="AZ150" i="72"/>
  <c r="AO150" i="72"/>
  <c r="BL151" i="83"/>
  <c r="G150" i="72"/>
  <c r="AP150" i="72"/>
  <c r="BM151" i="83"/>
  <c r="BB150" i="72"/>
  <c r="E150" i="72"/>
  <c r="AR150" i="72"/>
  <c r="F150" i="72"/>
  <c r="BC150" i="72"/>
  <c r="AY150" i="72"/>
  <c r="BE150" i="72" s="1"/>
  <c r="AN150" i="72"/>
  <c r="AT150" i="72" s="1"/>
  <c r="AY151" i="83"/>
  <c r="AQ150" i="72"/>
  <c r="AU149" i="72"/>
  <c r="BF149" i="72"/>
  <c r="M149" i="72"/>
  <c r="L149" i="72"/>
  <c r="P152" i="83"/>
  <c r="BC152" i="83"/>
  <c r="Q152" i="83"/>
  <c r="AG152" i="83"/>
  <c r="BI152" i="83"/>
  <c r="BB152" i="83"/>
  <c r="BA152" i="83"/>
  <c r="AD152" i="83"/>
  <c r="CG152" i="83"/>
  <c r="AF152" i="83"/>
  <c r="BF152" i="83"/>
  <c r="BD152" i="83"/>
  <c r="AH152" i="83"/>
  <c r="BE152" i="83"/>
  <c r="O152" i="83"/>
  <c r="CH152" i="83"/>
  <c r="N152" i="83"/>
  <c r="CE152" i="83"/>
  <c r="CI153" i="83"/>
  <c r="BG152" i="83"/>
  <c r="R152" i="83"/>
  <c r="BH152" i="83"/>
  <c r="BJ152" i="83"/>
  <c r="AE152" i="83"/>
  <c r="CF152" i="83"/>
  <c r="BF150" i="72" l="1"/>
  <c r="AU150" i="72"/>
  <c r="BC151" i="72"/>
  <c r="H151" i="72"/>
  <c r="AN151" i="72"/>
  <c r="AT151" i="72" s="1"/>
  <c r="AY152" i="83"/>
  <c r="BB151" i="72"/>
  <c r="D151" i="72"/>
  <c r="K151" i="72" s="1"/>
  <c r="F151" i="72"/>
  <c r="BL152" i="83"/>
  <c r="AP151" i="72"/>
  <c r="BM152" i="83"/>
  <c r="BA151" i="72"/>
  <c r="AY151" i="72"/>
  <c r="BE151" i="72" s="1"/>
  <c r="AQ151" i="72"/>
  <c r="AR151" i="72"/>
  <c r="AO151" i="72"/>
  <c r="G151" i="72"/>
  <c r="AZ151" i="72"/>
  <c r="E151" i="72"/>
  <c r="M150" i="72"/>
  <c r="L150" i="72"/>
  <c r="BF153" i="83"/>
  <c r="Q153" i="83"/>
  <c r="CE153" i="83"/>
  <c r="AE153" i="83"/>
  <c r="AH153" i="83"/>
  <c r="AD153" i="83"/>
  <c r="CG153" i="83"/>
  <c r="O153" i="83"/>
  <c r="CI154" i="83"/>
  <c r="BJ153" i="83"/>
  <c r="BC153" i="83"/>
  <c r="CF153" i="83"/>
  <c r="BE153" i="83"/>
  <c r="P153" i="83"/>
  <c r="BB153" i="83"/>
  <c r="R153" i="83"/>
  <c r="AF153" i="83"/>
  <c r="CH153" i="83"/>
  <c r="BG153" i="83"/>
  <c r="BD153" i="83"/>
  <c r="BH153" i="83"/>
  <c r="N153" i="83"/>
  <c r="AG153" i="83"/>
  <c r="BI153" i="83"/>
  <c r="BA153" i="83"/>
  <c r="BF151" i="72" l="1"/>
  <c r="BC152" i="72"/>
  <c r="BL153" i="83"/>
  <c r="BB152" i="72"/>
  <c r="AR152" i="72"/>
  <c r="AN152" i="72"/>
  <c r="AT152" i="72" s="1"/>
  <c r="AY153" i="83"/>
  <c r="AQ152" i="72"/>
  <c r="BA152" i="72"/>
  <c r="AZ152" i="72"/>
  <c r="G152" i="72"/>
  <c r="AO152" i="72"/>
  <c r="F152" i="72"/>
  <c r="E152" i="72"/>
  <c r="AP152" i="72"/>
  <c r="BM153" i="83"/>
  <c r="AY152" i="72"/>
  <c r="BE152" i="72" s="1"/>
  <c r="D152" i="72"/>
  <c r="K152" i="72" s="1"/>
  <c r="H152" i="72"/>
  <c r="AU151" i="72"/>
  <c r="M151" i="72"/>
  <c r="L151" i="72"/>
  <c r="CI155" i="83"/>
  <c r="BG154" i="83"/>
  <c r="AG154" i="83"/>
  <c r="BH154" i="83"/>
  <c r="CH154" i="83"/>
  <c r="AD154" i="83"/>
  <c r="BI154" i="83"/>
  <c r="AE154" i="83"/>
  <c r="BB154" i="83"/>
  <c r="Q154" i="83"/>
  <c r="R154" i="83"/>
  <c r="O154" i="83"/>
  <c r="CF154" i="83"/>
  <c r="CG154" i="83"/>
  <c r="BF154" i="83"/>
  <c r="N154" i="83"/>
  <c r="BC154" i="83"/>
  <c r="BJ154" i="83"/>
  <c r="AF154" i="83"/>
  <c r="P154" i="83"/>
  <c r="BE154" i="83"/>
  <c r="BD154" i="83"/>
  <c r="CE154" i="83"/>
  <c r="AH154" i="83"/>
  <c r="BA154" i="83"/>
  <c r="G153" i="72" l="1"/>
  <c r="AQ153" i="72"/>
  <c r="E153" i="72"/>
  <c r="AR153" i="72"/>
  <c r="H153" i="72"/>
  <c r="F153" i="72"/>
  <c r="AZ153" i="72"/>
  <c r="AN153" i="72"/>
  <c r="AT153" i="72" s="1"/>
  <c r="AY154" i="83"/>
  <c r="BB153" i="72"/>
  <c r="AP153" i="72"/>
  <c r="BM154" i="83"/>
  <c r="D153" i="72"/>
  <c r="AO153" i="72"/>
  <c r="BL154" i="83"/>
  <c r="BA153" i="72"/>
  <c r="AY153" i="72"/>
  <c r="BE153" i="72" s="1"/>
  <c r="BC153" i="72"/>
  <c r="BF152" i="72"/>
  <c r="M152" i="72"/>
  <c r="L152" i="72"/>
  <c r="AU152" i="72"/>
  <c r="AD155" i="83"/>
  <c r="CG155" i="83"/>
  <c r="BD155" i="83"/>
  <c r="CE155" i="83"/>
  <c r="R155" i="83"/>
  <c r="AF155" i="83"/>
  <c r="BG155" i="83"/>
  <c r="BA155" i="83"/>
  <c r="BF155" i="83"/>
  <c r="Q155" i="83"/>
  <c r="N155" i="83"/>
  <c r="BJ155" i="83"/>
  <c r="AG155" i="83"/>
  <c r="CH155" i="83"/>
  <c r="BH155" i="83"/>
  <c r="CI156" i="83"/>
  <c r="P155" i="83"/>
  <c r="AE155" i="83"/>
  <c r="CF155" i="83"/>
  <c r="O155" i="83"/>
  <c r="AH155" i="83"/>
  <c r="BC155" i="83"/>
  <c r="BI155" i="83"/>
  <c r="BE155" i="83"/>
  <c r="BB155" i="83"/>
  <c r="AO154" i="72" l="1"/>
  <c r="AZ154" i="72"/>
  <c r="AY154" i="72"/>
  <c r="BE154" i="72" s="1"/>
  <c r="BB154" i="72"/>
  <c r="D154" i="72"/>
  <c r="E154" i="72"/>
  <c r="F154" i="72"/>
  <c r="BA154" i="72"/>
  <c r="AN154" i="72"/>
  <c r="AT154" i="72" s="1"/>
  <c r="AY155" i="83"/>
  <c r="BC154" i="72"/>
  <c r="H154" i="72"/>
  <c r="AQ154" i="72"/>
  <c r="BL155" i="83"/>
  <c r="AP154" i="72"/>
  <c r="BM155" i="83"/>
  <c r="AR154" i="72"/>
  <c r="G154" i="72"/>
  <c r="M153" i="72"/>
  <c r="L153" i="72"/>
  <c r="BF153" i="72"/>
  <c r="K153" i="72"/>
  <c r="AU153" i="72"/>
  <c r="CG156" i="83"/>
  <c r="CH156" i="83"/>
  <c r="BF156" i="83"/>
  <c r="BJ156" i="83"/>
  <c r="AD156" i="83"/>
  <c r="BI156" i="83"/>
  <c r="CE156" i="83"/>
  <c r="BB156" i="83"/>
  <c r="BE156" i="83"/>
  <c r="BH156" i="83"/>
  <c r="BG156" i="83"/>
  <c r="AE156" i="83"/>
  <c r="BD156" i="83"/>
  <c r="AH156" i="83"/>
  <c r="AF156" i="83"/>
  <c r="CI157" i="83"/>
  <c r="BC156" i="83"/>
  <c r="CF156" i="83"/>
  <c r="BA156" i="83"/>
  <c r="R156" i="83"/>
  <c r="P156" i="83"/>
  <c r="Q156" i="83"/>
  <c r="O156" i="83"/>
  <c r="AG156" i="83"/>
  <c r="N156" i="83"/>
  <c r="AU154" i="72" l="1"/>
  <c r="F155" i="72"/>
  <c r="BB155" i="72"/>
  <c r="AQ155" i="72"/>
  <c r="AN155" i="72"/>
  <c r="AT155" i="72" s="1"/>
  <c r="AY156" i="83"/>
  <c r="E155" i="72"/>
  <c r="AO155" i="72"/>
  <c r="AZ155" i="72"/>
  <c r="AR155" i="72"/>
  <c r="AP155" i="72"/>
  <c r="BM156" i="83"/>
  <c r="H155" i="72"/>
  <c r="AY155" i="72"/>
  <c r="BE155" i="72" s="1"/>
  <c r="BA155" i="72"/>
  <c r="D155" i="72"/>
  <c r="K155" i="72"/>
  <c r="G155" i="72"/>
  <c r="BL156" i="83"/>
  <c r="BC155" i="72"/>
  <c r="BF154" i="72"/>
  <c r="M154" i="72"/>
  <c r="L154" i="72"/>
  <c r="K154" i="72"/>
  <c r="BL10" i="73"/>
  <c r="BL9" i="73"/>
  <c r="BL11" i="73"/>
  <c r="CE157" i="83"/>
  <c r="AE157" i="83"/>
  <c r="BG157" i="83"/>
  <c r="CI158" i="83"/>
  <c r="CH157" i="83"/>
  <c r="AH157" i="83"/>
  <c r="CF157" i="83"/>
  <c r="AF157" i="83"/>
  <c r="N157" i="83"/>
  <c r="BC157" i="83"/>
  <c r="BE157" i="83"/>
  <c r="BH157" i="83"/>
  <c r="R157" i="83"/>
  <c r="BA157" i="83"/>
  <c r="AG157" i="83"/>
  <c r="BB157" i="83"/>
  <c r="Q157" i="83"/>
  <c r="P157" i="83"/>
  <c r="BJ157" i="83"/>
  <c r="CG157" i="83"/>
  <c r="BF157" i="83"/>
  <c r="AD157" i="83"/>
  <c r="O157" i="83"/>
  <c r="BD157" i="83"/>
  <c r="BI157" i="83"/>
  <c r="BF155" i="72" l="1"/>
  <c r="BA156" i="72"/>
  <c r="G156" i="72"/>
  <c r="AP156" i="72"/>
  <c r="BM157" i="83"/>
  <c r="BL157" i="83"/>
  <c r="AN156" i="72"/>
  <c r="AT156" i="72" s="1"/>
  <c r="AY157" i="83"/>
  <c r="F156" i="72"/>
  <c r="AY156" i="72"/>
  <c r="BE156" i="72" s="1"/>
  <c r="AO156" i="72"/>
  <c r="AQ156" i="72"/>
  <c r="BC156" i="72"/>
  <c r="AR156" i="72"/>
  <c r="D156" i="72"/>
  <c r="H156" i="72"/>
  <c r="AZ156" i="72"/>
  <c r="E156" i="72"/>
  <c r="BB156" i="72"/>
  <c r="AU155" i="72"/>
  <c r="M155" i="72"/>
  <c r="L155" i="72"/>
  <c r="BL61" i="73"/>
  <c r="BL70" i="73"/>
  <c r="BL64" i="73"/>
  <c r="BL16" i="73"/>
  <c r="BL67" i="73"/>
  <c r="BL21" i="73"/>
  <c r="BL60" i="73"/>
  <c r="BL68" i="73"/>
  <c r="BL18" i="73"/>
  <c r="BL12" i="73"/>
  <c r="BL69" i="73"/>
  <c r="BL57" i="73"/>
  <c r="BL17" i="73"/>
  <c r="BL13" i="73"/>
  <c r="BL20" i="73"/>
  <c r="BL19" i="73"/>
  <c r="BL15" i="73"/>
  <c r="BL66" i="73"/>
  <c r="BL71" i="73"/>
  <c r="BL23" i="73"/>
  <c r="BL55" i="73"/>
  <c r="BL59" i="73"/>
  <c r="BL14" i="73"/>
  <c r="BL63" i="73"/>
  <c r="BL58" i="73"/>
  <c r="BL56" i="73"/>
  <c r="BL22" i="73"/>
  <c r="BL65" i="73"/>
  <c r="BL62" i="73"/>
  <c r="BL24" i="73"/>
  <c r="CI159" i="83"/>
  <c r="AF158" i="83"/>
  <c r="O158" i="83"/>
  <c r="Q158" i="83"/>
  <c r="BA158" i="83"/>
  <c r="BF158" i="83"/>
  <c r="BG158" i="83"/>
  <c r="BI158" i="83"/>
  <c r="P158" i="83"/>
  <c r="BJ158" i="83"/>
  <c r="CF158" i="83"/>
  <c r="N158" i="83"/>
  <c r="BH158" i="83"/>
  <c r="AD158" i="83"/>
  <c r="CE158" i="83"/>
  <c r="BC158" i="83"/>
  <c r="R158" i="83"/>
  <c r="CG158" i="83"/>
  <c r="AE158" i="83"/>
  <c r="CH158" i="83"/>
  <c r="AH158" i="83"/>
  <c r="AG158" i="83"/>
  <c r="BE158" i="83"/>
  <c r="BD158" i="83"/>
  <c r="BB158" i="83"/>
  <c r="BF156" i="72" l="1"/>
  <c r="AU156" i="72"/>
  <c r="AO157" i="72"/>
  <c r="AN157" i="72"/>
  <c r="AT157" i="72" s="1"/>
  <c r="AY158" i="83"/>
  <c r="BA157" i="72"/>
  <c r="AZ157" i="72"/>
  <c r="AR157" i="72"/>
  <c r="F157" i="72"/>
  <c r="E157" i="72"/>
  <c r="BC157" i="72"/>
  <c r="H157" i="72"/>
  <c r="AY157" i="72"/>
  <c r="BE157" i="72" s="1"/>
  <c r="G157" i="72"/>
  <c r="D157" i="72"/>
  <c r="K157" i="72" s="1"/>
  <c r="BB157" i="72"/>
  <c r="AQ157" i="72"/>
  <c r="BL158" i="83"/>
  <c r="AP157" i="72"/>
  <c r="BM158" i="83"/>
  <c r="M156" i="72"/>
  <c r="L156" i="72"/>
  <c r="K156" i="72"/>
  <c r="BL111" i="73"/>
  <c r="BL112" i="73"/>
  <c r="BL107" i="73"/>
  <c r="BL108" i="73"/>
  <c r="BL106" i="73"/>
  <c r="BL109" i="73"/>
  <c r="BL114" i="73"/>
  <c r="BL25" i="73"/>
  <c r="BL105" i="73"/>
  <c r="BL113" i="73"/>
  <c r="BL110" i="73"/>
  <c r="BL115" i="73"/>
  <c r="BL116" i="73"/>
  <c r="R159" i="83"/>
  <c r="AG159" i="83"/>
  <c r="AH159" i="83"/>
  <c r="BC159" i="83"/>
  <c r="BE159" i="83"/>
  <c r="P159" i="83"/>
  <c r="AF159" i="83"/>
  <c r="CI160" i="83"/>
  <c r="N159" i="83"/>
  <c r="CF159" i="83"/>
  <c r="O159" i="83"/>
  <c r="BG159" i="83"/>
  <c r="CH159" i="83"/>
  <c r="BA159" i="83"/>
  <c r="BI159" i="83"/>
  <c r="Q159" i="83"/>
  <c r="BH159" i="83"/>
  <c r="AE159" i="83"/>
  <c r="AD159" i="83"/>
  <c r="BB159" i="83"/>
  <c r="CE159" i="83"/>
  <c r="CG159" i="83"/>
  <c r="BD159" i="83"/>
  <c r="BF159" i="83"/>
  <c r="BJ159" i="83"/>
  <c r="AU157" i="72" l="1"/>
  <c r="BF157" i="72"/>
  <c r="AO158" i="72"/>
  <c r="BA158" i="72"/>
  <c r="D158" i="72"/>
  <c r="K158" i="72" s="1"/>
  <c r="AY158" i="72"/>
  <c r="BE158" i="72" s="1"/>
  <c r="F158" i="72"/>
  <c r="BL159" i="83"/>
  <c r="AN158" i="72"/>
  <c r="AT158" i="72" s="1"/>
  <c r="AY159" i="83"/>
  <c r="E158" i="72"/>
  <c r="H158" i="72"/>
  <c r="AQ158" i="72"/>
  <c r="AR158" i="72"/>
  <c r="AP158" i="72"/>
  <c r="BM159" i="83"/>
  <c r="G158" i="72"/>
  <c r="BC158" i="72"/>
  <c r="BB158" i="72"/>
  <c r="AZ158" i="72"/>
  <c r="M157" i="72"/>
  <c r="L157" i="72"/>
  <c r="BL103" i="73"/>
  <c r="BL102" i="73"/>
  <c r="BL104" i="73"/>
  <c r="BL101" i="73"/>
  <c r="BL117" i="73"/>
  <c r="BM15" i="73"/>
  <c r="BN12" i="73"/>
  <c r="BP15" i="73"/>
  <c r="BP21" i="73"/>
  <c r="BP22" i="73"/>
  <c r="BP9" i="73"/>
  <c r="BM12" i="73"/>
  <c r="BM9" i="73"/>
  <c r="BM17" i="73"/>
  <c r="BM11" i="73"/>
  <c r="BP23" i="73"/>
  <c r="BM10" i="73"/>
  <c r="BN9" i="73"/>
  <c r="BM14" i="73"/>
  <c r="BP10" i="73"/>
  <c r="BO9" i="73"/>
  <c r="BN10" i="73"/>
  <c r="BO10" i="73"/>
  <c r="BN11" i="73"/>
  <c r="BP24" i="73"/>
  <c r="BO14" i="73"/>
  <c r="BN13" i="73"/>
  <c r="BP12" i="73"/>
  <c r="BP11" i="73"/>
  <c r="BO11" i="73"/>
  <c r="BJ160" i="83"/>
  <c r="AD160" i="83"/>
  <c r="AE160" i="83"/>
  <c r="AH160" i="83"/>
  <c r="AF160" i="83"/>
  <c r="N160" i="83"/>
  <c r="Q160" i="83"/>
  <c r="BD160" i="83"/>
  <c r="BH160" i="83"/>
  <c r="P160" i="83"/>
  <c r="BB160" i="83"/>
  <c r="BF160" i="83"/>
  <c r="BE160" i="83"/>
  <c r="CF160" i="83"/>
  <c r="R160" i="83"/>
  <c r="CH160" i="83"/>
  <c r="CI161" i="83"/>
  <c r="BI160" i="83"/>
  <c r="BC160" i="83"/>
  <c r="BG160" i="83"/>
  <c r="CE160" i="83"/>
  <c r="O160" i="83"/>
  <c r="BA160" i="83"/>
  <c r="CG160" i="83"/>
  <c r="AG160" i="83"/>
  <c r="AU158" i="72" l="1"/>
  <c r="BF158" i="72"/>
  <c r="AR159" i="72"/>
  <c r="BC159" i="72"/>
  <c r="G159" i="72"/>
  <c r="AN159" i="72"/>
  <c r="AT159" i="72" s="1"/>
  <c r="AY160" i="83"/>
  <c r="F159" i="72"/>
  <c r="E159" i="72"/>
  <c r="D159" i="72"/>
  <c r="K159" i="72" s="1"/>
  <c r="AZ159" i="72"/>
  <c r="AQ159" i="72"/>
  <c r="BA159" i="72"/>
  <c r="BL160" i="83"/>
  <c r="AP159" i="72"/>
  <c r="BM160" i="83"/>
  <c r="H159" i="72"/>
  <c r="BB159" i="72"/>
  <c r="AY159" i="72"/>
  <c r="BE159" i="72" s="1"/>
  <c r="AO159" i="72"/>
  <c r="M158" i="72"/>
  <c r="L158" i="72"/>
  <c r="BL26" i="73"/>
  <c r="BR10" i="73"/>
  <c r="CN10" i="73" s="1"/>
  <c r="BV10" i="73"/>
  <c r="CR10" i="73" s="1"/>
  <c r="CA10" i="73"/>
  <c r="CW10" i="73" s="1"/>
  <c r="CE10" i="73"/>
  <c r="DA10" i="73" s="1"/>
  <c r="CI10" i="73"/>
  <c r="BM24" i="73"/>
  <c r="BM59" i="73"/>
  <c r="BM60" i="73"/>
  <c r="BN62" i="73"/>
  <c r="BN63" i="73"/>
  <c r="BN70" i="73"/>
  <c r="BO22" i="73"/>
  <c r="BP66" i="73"/>
  <c r="BP65" i="73"/>
  <c r="BP56" i="73"/>
  <c r="BO58" i="73"/>
  <c r="BO60" i="73"/>
  <c r="BO67" i="73"/>
  <c r="BV15" i="73"/>
  <c r="CR15" i="73" s="1"/>
  <c r="CE15" i="73"/>
  <c r="DA15" i="73" s="1"/>
  <c r="BR15" i="73"/>
  <c r="CN15" i="73" s="1"/>
  <c r="CA15" i="73"/>
  <c r="CW15" i="73" s="1"/>
  <c r="CI15" i="73"/>
  <c r="DE15" i="73" s="1"/>
  <c r="BN14" i="73"/>
  <c r="BX11" i="73"/>
  <c r="CG11" i="73"/>
  <c r="CK11" i="73"/>
  <c r="CC11" i="73"/>
  <c r="BT11" i="73"/>
  <c r="BM58" i="73"/>
  <c r="BM71" i="73"/>
  <c r="BM65" i="73"/>
  <c r="BN15" i="73"/>
  <c r="CJ10" i="73"/>
  <c r="BW10" i="73"/>
  <c r="BS10" i="73"/>
  <c r="CO10" i="73" s="1"/>
  <c r="CB10" i="73"/>
  <c r="CF10" i="73"/>
  <c r="BN68" i="73"/>
  <c r="BN66" i="73"/>
  <c r="BN71" i="73"/>
  <c r="CD10" i="73"/>
  <c r="CH10" i="73"/>
  <c r="CL10" i="73"/>
  <c r="BY10" i="73"/>
  <c r="BU10" i="73"/>
  <c r="BW9" i="73"/>
  <c r="CB9" i="73"/>
  <c r="CJ9" i="73"/>
  <c r="BS9" i="73"/>
  <c r="CO9" i="73" s="1"/>
  <c r="CF9" i="73"/>
  <c r="BO17" i="73"/>
  <c r="BP68" i="73"/>
  <c r="BP69" i="73"/>
  <c r="BO56" i="73"/>
  <c r="BO63" i="73"/>
  <c r="BO70" i="73"/>
  <c r="BM19" i="73"/>
  <c r="BU22" i="73"/>
  <c r="CQ22" i="73" s="1"/>
  <c r="BY22" i="73"/>
  <c r="CD22" i="73"/>
  <c r="CH22" i="73"/>
  <c r="CL22" i="73"/>
  <c r="BN21" i="73"/>
  <c r="BX10" i="73"/>
  <c r="CK10" i="73"/>
  <c r="CC10" i="73"/>
  <c r="CG10" i="73"/>
  <c r="BT10" i="73"/>
  <c r="BN56" i="73"/>
  <c r="BP55" i="73"/>
  <c r="BO20" i="73"/>
  <c r="BP18" i="73"/>
  <c r="CD11" i="73"/>
  <c r="CL11" i="73"/>
  <c r="CH11" i="73"/>
  <c r="BY11" i="73"/>
  <c r="BU11" i="73"/>
  <c r="BM55" i="73"/>
  <c r="CL24" i="73"/>
  <c r="CH24" i="73"/>
  <c r="CD24" i="73"/>
  <c r="CZ24" i="73" s="1"/>
  <c r="BU24" i="73"/>
  <c r="CQ24" i="73" s="1"/>
  <c r="BY24" i="73"/>
  <c r="BO19" i="73"/>
  <c r="BN57" i="73"/>
  <c r="BN60" i="73"/>
  <c r="BM13" i="73"/>
  <c r="BM21" i="73"/>
  <c r="BO13" i="73"/>
  <c r="CL15" i="73"/>
  <c r="CH15" i="73"/>
  <c r="BU15" i="73"/>
  <c r="CD15" i="73"/>
  <c r="BY15" i="73"/>
  <c r="BO23" i="73"/>
  <c r="BM61" i="73"/>
  <c r="BM63" i="73"/>
  <c r="BM66" i="73"/>
  <c r="BN19" i="73"/>
  <c r="BN67" i="73"/>
  <c r="BN55" i="73"/>
  <c r="BN61" i="73"/>
  <c r="BP13" i="73"/>
  <c r="BM20" i="73"/>
  <c r="BN23" i="73"/>
  <c r="BP57" i="73"/>
  <c r="BP71" i="73"/>
  <c r="BP63" i="73"/>
  <c r="BP20" i="73"/>
  <c r="BM23" i="73"/>
  <c r="BN20" i="73"/>
  <c r="BO24" i="73"/>
  <c r="BO71" i="73"/>
  <c r="BO69" i="73"/>
  <c r="BO61" i="73"/>
  <c r="BP19" i="73"/>
  <c r="BU9" i="73"/>
  <c r="BY9" i="73"/>
  <c r="CL9" i="73"/>
  <c r="CH9" i="73"/>
  <c r="CD9" i="73"/>
  <c r="BN17" i="73"/>
  <c r="BO21" i="73"/>
  <c r="BM18" i="73"/>
  <c r="CB12" i="73"/>
  <c r="CX12" i="73" s="1"/>
  <c r="CJ12" i="73"/>
  <c r="DF12" i="73" s="1"/>
  <c r="BS12" i="73"/>
  <c r="CO12" i="73" s="1"/>
  <c r="CF12" i="73"/>
  <c r="DB12" i="73" s="1"/>
  <c r="BW12" i="73"/>
  <c r="BM16" i="73"/>
  <c r="BN22" i="73"/>
  <c r="BM64" i="73"/>
  <c r="BM57" i="73"/>
  <c r="CE14" i="73"/>
  <c r="DA14" i="73" s="1"/>
  <c r="CA14" i="73"/>
  <c r="CW14" i="73" s="1"/>
  <c r="BV14" i="73"/>
  <c r="CR14" i="73" s="1"/>
  <c r="BR14" i="73"/>
  <c r="CN14" i="73" s="1"/>
  <c r="CI14" i="73"/>
  <c r="DE14" i="73" s="1"/>
  <c r="CI17" i="73"/>
  <c r="DE17" i="73" s="1"/>
  <c r="CE17" i="73"/>
  <c r="DA17" i="73" s="1"/>
  <c r="CA17" i="73"/>
  <c r="CW17" i="73" s="1"/>
  <c r="BR17" i="73"/>
  <c r="CN17" i="73" s="1"/>
  <c r="BV17" i="73"/>
  <c r="CR17" i="73" s="1"/>
  <c r="BO68" i="73"/>
  <c r="BO15" i="73"/>
  <c r="BM67" i="73"/>
  <c r="BM56" i="73"/>
  <c r="BM69" i="73"/>
  <c r="CH12" i="73"/>
  <c r="BU12" i="73"/>
  <c r="CD12" i="73"/>
  <c r="BY12" i="73"/>
  <c r="CL12" i="73"/>
  <c r="CK14" i="73"/>
  <c r="BX14" i="73"/>
  <c r="CG14" i="73"/>
  <c r="BT14" i="73"/>
  <c r="CC14" i="73"/>
  <c r="CB11" i="73"/>
  <c r="CX11" i="73" s="1"/>
  <c r="CF11" i="73"/>
  <c r="DB11" i="73" s="1"/>
  <c r="BW11" i="73"/>
  <c r="BS11" i="73"/>
  <c r="CO11" i="73" s="1"/>
  <c r="CJ11" i="73"/>
  <c r="DF11" i="73" s="1"/>
  <c r="BO12" i="73"/>
  <c r="BN18" i="73"/>
  <c r="BN64" i="73"/>
  <c r="BN58" i="73"/>
  <c r="BP14" i="73"/>
  <c r="BM22" i="73"/>
  <c r="BP70" i="73"/>
  <c r="BP64" i="73"/>
  <c r="BP59" i="73"/>
  <c r="BP17" i="73"/>
  <c r="BO62" i="73"/>
  <c r="BO65" i="73"/>
  <c r="BO55" i="73"/>
  <c r="CE9" i="73"/>
  <c r="DA9" i="73" s="1"/>
  <c r="CI9" i="73"/>
  <c r="CA9" i="73"/>
  <c r="BV9" i="73"/>
  <c r="CR9" i="73" s="1"/>
  <c r="BR9" i="73"/>
  <c r="CN9" i="73" s="1"/>
  <c r="BN24" i="73"/>
  <c r="CD21" i="73"/>
  <c r="BY21" i="73"/>
  <c r="BU21" i="73"/>
  <c r="CQ21" i="73" s="1"/>
  <c r="CL21" i="73"/>
  <c r="CH21" i="73"/>
  <c r="BP58" i="73"/>
  <c r="BP61" i="73"/>
  <c r="CD23" i="73"/>
  <c r="CH23" i="73"/>
  <c r="BU23" i="73"/>
  <c r="CQ23" i="73" s="1"/>
  <c r="BY23" i="73"/>
  <c r="CL23" i="73"/>
  <c r="BN16" i="73"/>
  <c r="BO57" i="73"/>
  <c r="BO64" i="73"/>
  <c r="BN25" i="73"/>
  <c r="BM68" i="73"/>
  <c r="BM62" i="73"/>
  <c r="BM70" i="73"/>
  <c r="CF13" i="73"/>
  <c r="DB13" i="73" s="1"/>
  <c r="BS13" i="73"/>
  <c r="CO13" i="73" s="1"/>
  <c r="BW13" i="73"/>
  <c r="CB13" i="73"/>
  <c r="CX13" i="73" s="1"/>
  <c r="CJ13" i="73"/>
  <c r="DF13" i="73" s="1"/>
  <c r="BO18" i="73"/>
  <c r="CK9" i="73"/>
  <c r="CC9" i="73"/>
  <c r="CG9" i="73"/>
  <c r="BX9" i="73"/>
  <c r="BT9" i="73"/>
  <c r="BN65" i="73"/>
  <c r="BN69" i="73"/>
  <c r="BN59" i="73"/>
  <c r="BO16" i="73"/>
  <c r="BP67" i="73"/>
  <c r="BP62" i="73"/>
  <c r="BP60" i="73"/>
  <c r="BP16" i="73"/>
  <c r="CI11" i="73"/>
  <c r="DE11" i="73" s="1"/>
  <c r="BV11" i="73"/>
  <c r="CR11" i="73" s="1"/>
  <c r="BR11" i="73"/>
  <c r="CN11" i="73" s="1"/>
  <c r="CA11" i="73"/>
  <c r="CW11" i="73" s="1"/>
  <c r="CE11" i="73"/>
  <c r="DA11" i="73" s="1"/>
  <c r="BO59" i="73"/>
  <c r="BO66" i="73"/>
  <c r="CA12" i="73"/>
  <c r="CW12" i="73" s="1"/>
  <c r="CE12" i="73"/>
  <c r="DA12" i="73" s="1"/>
  <c r="BR12" i="73"/>
  <c r="CN12" i="73" s="1"/>
  <c r="CI12" i="73"/>
  <c r="DE12" i="73" s="1"/>
  <c r="BV12" i="73"/>
  <c r="CR12" i="73" s="1"/>
  <c r="DH24" i="73"/>
  <c r="DD10" i="73"/>
  <c r="DH21" i="73"/>
  <c r="DH23" i="73"/>
  <c r="DC9" i="73"/>
  <c r="CZ15" i="73"/>
  <c r="CZ23" i="73"/>
  <c r="CU21" i="73"/>
  <c r="CU10" i="73"/>
  <c r="DG14" i="73"/>
  <c r="CP10" i="73"/>
  <c r="CT10" i="73"/>
  <c r="BF161" i="83"/>
  <c r="BE161" i="83"/>
  <c r="O161" i="83"/>
  <c r="DH10" i="73"/>
  <c r="DD11" i="73"/>
  <c r="CW9" i="73"/>
  <c r="DD21" i="73"/>
  <c r="CQ11" i="73"/>
  <c r="CU11" i="73"/>
  <c r="DE10" i="73"/>
  <c r="CX10" i="73"/>
  <c r="CQ15" i="73"/>
  <c r="CP9" i="73"/>
  <c r="DD9" i="73"/>
  <c r="CU12" i="73"/>
  <c r="DF9" i="73"/>
  <c r="DD15" i="73"/>
  <c r="CP14" i="73"/>
  <c r="CS13" i="73"/>
  <c r="CZ11" i="73"/>
  <c r="CG161" i="83"/>
  <c r="BJ161" i="83"/>
  <c r="CF161" i="83"/>
  <c r="BA161" i="83"/>
  <c r="BD161" i="83"/>
  <c r="DH12" i="73"/>
  <c r="CU24" i="73"/>
  <c r="CI162" i="83"/>
  <c r="CU15" i="73"/>
  <c r="AE161" i="83"/>
  <c r="CU9" i="73"/>
  <c r="DB9" i="73"/>
  <c r="DC14" i="73"/>
  <c r="DH22" i="73"/>
  <c r="CX9" i="73"/>
  <c r="DD22" i="73"/>
  <c r="CS11" i="73"/>
  <c r="CH161" i="83"/>
  <c r="CE161" i="83"/>
  <c r="R161" i="83"/>
  <c r="Q161" i="83"/>
  <c r="CS12" i="73"/>
  <c r="CY10" i="73"/>
  <c r="AH161" i="83"/>
  <c r="CY11" i="73"/>
  <c r="AD161" i="83"/>
  <c r="DG9" i="73"/>
  <c r="DH15" i="73"/>
  <c r="CQ9" i="73"/>
  <c r="DG10" i="73"/>
  <c r="DE9" i="73"/>
  <c r="CZ9" i="73"/>
  <c r="CY9" i="73"/>
  <c r="DC11" i="73"/>
  <c r="DH9" i="73"/>
  <c r="CZ12" i="73"/>
  <c r="CZ21" i="73"/>
  <c r="DD23" i="73"/>
  <c r="CT11" i="73"/>
  <c r="CT14" i="73"/>
  <c r="DG11" i="73"/>
  <c r="DC10" i="73"/>
  <c r="DD12" i="73"/>
  <c r="CU23" i="73"/>
  <c r="P161" i="83"/>
  <c r="AF161" i="83"/>
  <c r="BI161" i="83"/>
  <c r="BC161" i="83"/>
  <c r="CZ10" i="73"/>
  <c r="CT9" i="73"/>
  <c r="CZ22" i="73"/>
  <c r="BB161" i="83"/>
  <c r="DB10" i="73"/>
  <c r="CS9" i="73"/>
  <c r="CU22" i="73"/>
  <c r="DH11" i="73"/>
  <c r="CS10" i="73"/>
  <c r="CP11" i="73"/>
  <c r="CQ12" i="73"/>
  <c r="BG161" i="83"/>
  <c r="BH161" i="83"/>
  <c r="AG161" i="83"/>
  <c r="DF10" i="73"/>
  <c r="DD24" i="73"/>
  <c r="CY14" i="73"/>
  <c r="CQ10" i="73"/>
  <c r="N161" i="83"/>
  <c r="AU159" i="72" l="1"/>
  <c r="AP160" i="72"/>
  <c r="BM161" i="83"/>
  <c r="AQ160" i="72"/>
  <c r="F160" i="72"/>
  <c r="AO160" i="72"/>
  <c r="BB160" i="72"/>
  <c r="BL161" i="83"/>
  <c r="AN160" i="72"/>
  <c r="AT160" i="72" s="1"/>
  <c r="AY161" i="83"/>
  <c r="BC160" i="72"/>
  <c r="H160" i="72"/>
  <c r="BA160" i="72"/>
  <c r="D160" i="72"/>
  <c r="K160" i="72" s="1"/>
  <c r="AZ160" i="72"/>
  <c r="AY160" i="72"/>
  <c r="BE160" i="72" s="1"/>
  <c r="E160" i="72"/>
  <c r="G160" i="72"/>
  <c r="AR160" i="72"/>
  <c r="M159" i="72"/>
  <c r="L159" i="72"/>
  <c r="BF159" i="72"/>
  <c r="BL72" i="73"/>
  <c r="CK18" i="73"/>
  <c r="DG18" i="73" s="1"/>
  <c r="BX18" i="73"/>
  <c r="BT18" i="73"/>
  <c r="CP18" i="73" s="1"/>
  <c r="CC18" i="73"/>
  <c r="CG18" i="73"/>
  <c r="BO102" i="73"/>
  <c r="BO114" i="73"/>
  <c r="BP25" i="73"/>
  <c r="CH64" i="73"/>
  <c r="CL64" i="73"/>
  <c r="BU64" i="73"/>
  <c r="CD64" i="73"/>
  <c r="BY64" i="73"/>
  <c r="BX12" i="73"/>
  <c r="BT12" i="73"/>
  <c r="CC12" i="73"/>
  <c r="CK12" i="73"/>
  <c r="CG12" i="73"/>
  <c r="CA69" i="73"/>
  <c r="CW69" i="73" s="1"/>
  <c r="BV69" i="73"/>
  <c r="CR69" i="73" s="1"/>
  <c r="BR69" i="73"/>
  <c r="CN69" i="73" s="1"/>
  <c r="CI69" i="73"/>
  <c r="DE69" i="73" s="1"/>
  <c r="CE69" i="73"/>
  <c r="DA69" i="73" s="1"/>
  <c r="BN114" i="73"/>
  <c r="BN112" i="73"/>
  <c r="BV64" i="73"/>
  <c r="CR64" i="73" s="1"/>
  <c r="CA64" i="73"/>
  <c r="CW64" i="73" s="1"/>
  <c r="CI64" i="73"/>
  <c r="DE64" i="73" s="1"/>
  <c r="CE64" i="73"/>
  <c r="DA64" i="73" s="1"/>
  <c r="BR64" i="73"/>
  <c r="CN64" i="73" s="1"/>
  <c r="CI18" i="73"/>
  <c r="DE18" i="73" s="1"/>
  <c r="BR18" i="73"/>
  <c r="CN18" i="73" s="1"/>
  <c r="BV18" i="73"/>
  <c r="CR18" i="73" s="1"/>
  <c r="CA18" i="73"/>
  <c r="CW18" i="73" s="1"/>
  <c r="CE18" i="73"/>
  <c r="DA18" i="73" s="1"/>
  <c r="BT21" i="73"/>
  <c r="CP21" i="73" s="1"/>
  <c r="CC21" i="73"/>
  <c r="CY21" i="73" s="1"/>
  <c r="CG21" i="73"/>
  <c r="DC21" i="73" s="1"/>
  <c r="CK21" i="73"/>
  <c r="DG21" i="73" s="1"/>
  <c r="BX21" i="73"/>
  <c r="CL19" i="73"/>
  <c r="CH19" i="73"/>
  <c r="CD19" i="73"/>
  <c r="BY19" i="73"/>
  <c r="BU19" i="73"/>
  <c r="CH71" i="73"/>
  <c r="BY71" i="73"/>
  <c r="BU71" i="73"/>
  <c r="CQ71" i="73" s="1"/>
  <c r="CL71" i="73"/>
  <c r="DH71" i="73" s="1"/>
  <c r="CD71" i="73"/>
  <c r="CZ71" i="73" s="1"/>
  <c r="CJ55" i="73"/>
  <c r="DF55" i="73" s="1"/>
  <c r="CB55" i="73"/>
  <c r="CF55" i="73"/>
  <c r="BW55" i="73"/>
  <c r="BS55" i="73"/>
  <c r="CO55" i="73" s="1"/>
  <c r="CE61" i="73"/>
  <c r="DA61" i="73" s="1"/>
  <c r="BV61" i="73"/>
  <c r="CR61" i="73" s="1"/>
  <c r="CI61" i="73"/>
  <c r="DE61" i="73" s="1"/>
  <c r="CA61" i="73"/>
  <c r="CW61" i="73" s="1"/>
  <c r="BR61" i="73"/>
  <c r="CN61" i="73" s="1"/>
  <c r="BM102" i="73"/>
  <c r="BM113" i="73"/>
  <c r="CA55" i="73"/>
  <c r="CW55" i="73" s="1"/>
  <c r="CE55" i="73"/>
  <c r="DA55" i="73" s="1"/>
  <c r="BR55" i="73"/>
  <c r="CN55" i="73" s="1"/>
  <c r="BV55" i="73"/>
  <c r="CR55" i="73" s="1"/>
  <c r="CI55" i="73"/>
  <c r="CF56" i="73"/>
  <c r="DB56" i="73" s="1"/>
  <c r="BS56" i="73"/>
  <c r="CO56" i="73" s="1"/>
  <c r="CB56" i="73"/>
  <c r="CX56" i="73" s="1"/>
  <c r="BW56" i="73"/>
  <c r="CJ56" i="73"/>
  <c r="DF56" i="73" s="1"/>
  <c r="BY69" i="73"/>
  <c r="BU69" i="73"/>
  <c r="CQ69" i="73" s="1"/>
  <c r="CL69" i="73"/>
  <c r="DH69" i="73" s="1"/>
  <c r="CD69" i="73"/>
  <c r="CZ69" i="73" s="1"/>
  <c r="CH69" i="73"/>
  <c r="BX17" i="73"/>
  <c r="CC17" i="73"/>
  <c r="BT17" i="73"/>
  <c r="CP17" i="73" s="1"/>
  <c r="CK17" i="73"/>
  <c r="DG17" i="73" s="1"/>
  <c r="CG17" i="73"/>
  <c r="CI65" i="73"/>
  <c r="DE65" i="73" s="1"/>
  <c r="BR65" i="73"/>
  <c r="CN65" i="73" s="1"/>
  <c r="CA65" i="73"/>
  <c r="CW65" i="73" s="1"/>
  <c r="CE65" i="73"/>
  <c r="DA65" i="73" s="1"/>
  <c r="BV65" i="73"/>
  <c r="CR65" i="73" s="1"/>
  <c r="BP113" i="73"/>
  <c r="BP103" i="73"/>
  <c r="BP101" i="73"/>
  <c r="BT60" i="73"/>
  <c r="CP60" i="73" s="1"/>
  <c r="CK60" i="73"/>
  <c r="CG60" i="73"/>
  <c r="BX60" i="73"/>
  <c r="CC60" i="73"/>
  <c r="CH66" i="73"/>
  <c r="CD66" i="73"/>
  <c r="CL66" i="73"/>
  <c r="BY66" i="73"/>
  <c r="BU66" i="73"/>
  <c r="CQ66" i="73" s="1"/>
  <c r="BV60" i="73"/>
  <c r="CR60" i="73" s="1"/>
  <c r="CA60" i="73"/>
  <c r="CW60" i="73" s="1"/>
  <c r="BR60" i="73"/>
  <c r="CN60" i="73" s="1"/>
  <c r="CE60" i="73"/>
  <c r="DA60" i="73" s="1"/>
  <c r="CI60" i="73"/>
  <c r="DE60" i="73" s="1"/>
  <c r="CG66" i="73"/>
  <c r="DC66" i="73" s="1"/>
  <c r="CK66" i="73"/>
  <c r="DG66" i="73" s="1"/>
  <c r="BX66" i="73"/>
  <c r="BT66" i="73"/>
  <c r="CP66" i="73" s="1"/>
  <c r="CC66" i="73"/>
  <c r="CY66" i="73" s="1"/>
  <c r="CH67" i="73"/>
  <c r="BY67" i="73"/>
  <c r="CD67" i="73"/>
  <c r="CL67" i="73"/>
  <c r="BU67" i="73"/>
  <c r="CQ67" i="73" s="1"/>
  <c r="CI62" i="73"/>
  <c r="DE62" i="73" s="1"/>
  <c r="CA62" i="73"/>
  <c r="CW62" i="73" s="1"/>
  <c r="BV62" i="73"/>
  <c r="CR62" i="73" s="1"/>
  <c r="BR62" i="73"/>
  <c r="CN62" i="73" s="1"/>
  <c r="CE62" i="73"/>
  <c r="DA62" i="73" s="1"/>
  <c r="BO113" i="73"/>
  <c r="BO109" i="73"/>
  <c r="BO115" i="73"/>
  <c r="CC64" i="73"/>
  <c r="CK64" i="73"/>
  <c r="DG64" i="73" s="1"/>
  <c r="CG64" i="73"/>
  <c r="BX64" i="73"/>
  <c r="BT64" i="73"/>
  <c r="CP64" i="73" s="1"/>
  <c r="BS16" i="73"/>
  <c r="CO16" i="73" s="1"/>
  <c r="CJ16" i="73"/>
  <c r="DF16" i="73" s="1"/>
  <c r="CB16" i="73"/>
  <c r="CX16" i="73" s="1"/>
  <c r="CF16" i="73"/>
  <c r="DB16" i="73" s="1"/>
  <c r="BW16" i="73"/>
  <c r="BR22" i="73"/>
  <c r="CN22" i="73" s="1"/>
  <c r="CE22" i="73"/>
  <c r="DA22" i="73" s="1"/>
  <c r="BV22" i="73"/>
  <c r="CR22" i="73" s="1"/>
  <c r="CA22" i="73"/>
  <c r="CW22" i="73" s="1"/>
  <c r="CI22" i="73"/>
  <c r="DE22" i="73" s="1"/>
  <c r="CB64" i="73"/>
  <c r="CX64" i="73" s="1"/>
  <c r="BS64" i="73"/>
  <c r="CO64" i="73" s="1"/>
  <c r="BW64" i="73"/>
  <c r="CF64" i="73"/>
  <c r="DB64" i="73" s="1"/>
  <c r="CJ64" i="73"/>
  <c r="DF64" i="73" s="1"/>
  <c r="BN115" i="73"/>
  <c r="BN109" i="73"/>
  <c r="BN101" i="73"/>
  <c r="CK68" i="73"/>
  <c r="DG68" i="73" s="1"/>
  <c r="CC68" i="73"/>
  <c r="CY68" i="73" s="1"/>
  <c r="CG68" i="73"/>
  <c r="DC68" i="73" s="1"/>
  <c r="BX68" i="73"/>
  <c r="BT68" i="73"/>
  <c r="CP68" i="73" s="1"/>
  <c r="BS17" i="73"/>
  <c r="CO17" i="73" s="1"/>
  <c r="CJ17" i="73"/>
  <c r="DF17" i="73" s="1"/>
  <c r="CF17" i="73"/>
  <c r="DB17" i="73" s="1"/>
  <c r="CB17" i="73"/>
  <c r="CX17" i="73" s="1"/>
  <c r="BW17" i="73"/>
  <c r="CK61" i="73"/>
  <c r="BX61" i="73"/>
  <c r="BT61" i="73"/>
  <c r="CP61" i="73" s="1"/>
  <c r="CC61" i="73"/>
  <c r="CG61" i="73"/>
  <c r="BV23" i="73"/>
  <c r="CR23" i="73" s="1"/>
  <c r="BR23" i="73"/>
  <c r="CN23" i="73" s="1"/>
  <c r="CE23" i="73"/>
  <c r="DA23" i="73" s="1"/>
  <c r="CA23" i="73"/>
  <c r="CW23" i="73" s="1"/>
  <c r="CI23" i="73"/>
  <c r="DE23" i="73" s="1"/>
  <c r="CF23" i="73"/>
  <c r="DB23" i="73" s="1"/>
  <c r="CB23" i="73"/>
  <c r="CX23" i="73" s="1"/>
  <c r="BS23" i="73"/>
  <c r="CO23" i="73" s="1"/>
  <c r="CJ23" i="73"/>
  <c r="DF23" i="73" s="1"/>
  <c r="BW23" i="73"/>
  <c r="BY13" i="73"/>
  <c r="BU13" i="73"/>
  <c r="CH13" i="73"/>
  <c r="CD13" i="73"/>
  <c r="CL13" i="73"/>
  <c r="BW19" i="73"/>
  <c r="BS19" i="73"/>
  <c r="CO19" i="73" s="1"/>
  <c r="CF19" i="73"/>
  <c r="DB19" i="73" s="1"/>
  <c r="CJ19" i="73"/>
  <c r="DF19" i="73" s="1"/>
  <c r="CB19" i="73"/>
  <c r="CX19" i="73" s="1"/>
  <c r="BM110" i="73"/>
  <c r="BM112" i="73"/>
  <c r="BM116" i="73"/>
  <c r="CK13" i="73"/>
  <c r="CC13" i="73"/>
  <c r="CG13" i="73"/>
  <c r="BX13" i="73"/>
  <c r="BT13" i="73"/>
  <c r="BY18" i="73"/>
  <c r="BU18" i="73"/>
  <c r="CL18" i="73"/>
  <c r="CH18" i="73"/>
  <c r="CD18" i="73"/>
  <c r="CH55" i="73"/>
  <c r="CL55" i="73"/>
  <c r="BY55" i="73"/>
  <c r="CD55" i="73"/>
  <c r="BU55" i="73"/>
  <c r="CA19" i="73"/>
  <c r="CW19" i="73" s="1"/>
  <c r="CI19" i="73"/>
  <c r="DE19" i="73" s="1"/>
  <c r="BR19" i="73"/>
  <c r="CN19" i="73" s="1"/>
  <c r="CE19" i="73"/>
  <c r="DA19" i="73" s="1"/>
  <c r="BV19" i="73"/>
  <c r="CR19" i="73" s="1"/>
  <c r="CC63" i="73"/>
  <c r="BT63" i="73"/>
  <c r="CP63" i="73" s="1"/>
  <c r="CK63" i="73"/>
  <c r="DG63" i="73" s="1"/>
  <c r="CG63" i="73"/>
  <c r="BX63" i="73"/>
  <c r="CI71" i="73"/>
  <c r="DE71" i="73" s="1"/>
  <c r="BV71" i="73"/>
  <c r="CR71" i="73" s="1"/>
  <c r="CE71" i="73"/>
  <c r="DA71" i="73" s="1"/>
  <c r="CA71" i="73"/>
  <c r="CW71" i="73" s="1"/>
  <c r="BR71" i="73"/>
  <c r="CN71" i="73" s="1"/>
  <c r="BP116" i="73"/>
  <c r="BP112" i="73"/>
  <c r="BP104" i="73"/>
  <c r="BV24" i="73"/>
  <c r="CR24" i="73" s="1"/>
  <c r="CE24" i="73"/>
  <c r="DA24" i="73" s="1"/>
  <c r="CI24" i="73"/>
  <c r="DE24" i="73" s="1"/>
  <c r="BR24" i="73"/>
  <c r="CN24" i="73" s="1"/>
  <c r="CA24" i="73"/>
  <c r="CW24" i="73" s="1"/>
  <c r="CH16" i="73"/>
  <c r="BY16" i="73"/>
  <c r="BU16" i="73"/>
  <c r="CL16" i="73"/>
  <c r="CD16" i="73"/>
  <c r="CH60" i="73"/>
  <c r="CD60" i="73"/>
  <c r="BY60" i="73"/>
  <c r="BU60" i="73"/>
  <c r="CL60" i="73"/>
  <c r="BW59" i="73"/>
  <c r="BS59" i="73"/>
  <c r="CO59" i="73" s="1"/>
  <c r="CB59" i="73"/>
  <c r="CX59" i="73" s="1"/>
  <c r="CJ59" i="73"/>
  <c r="DF59" i="73" s="1"/>
  <c r="CF59" i="73"/>
  <c r="DB59" i="73" s="1"/>
  <c r="CF65" i="73"/>
  <c r="DB65" i="73" s="1"/>
  <c r="BS65" i="73"/>
  <c r="CO65" i="73" s="1"/>
  <c r="CJ65" i="73"/>
  <c r="DF65" i="73" s="1"/>
  <c r="CB65" i="73"/>
  <c r="CX65" i="73" s="1"/>
  <c r="BW65" i="73"/>
  <c r="BO106" i="73"/>
  <c r="BO104" i="73"/>
  <c r="BY58" i="73"/>
  <c r="CD58" i="73"/>
  <c r="CH58" i="73"/>
  <c r="BU58" i="73"/>
  <c r="CL58" i="73"/>
  <c r="BP117" i="73"/>
  <c r="BT65" i="73"/>
  <c r="CP65" i="73" s="1"/>
  <c r="CG65" i="73"/>
  <c r="DC65" i="73" s="1"/>
  <c r="CC65" i="73"/>
  <c r="CY65" i="73" s="1"/>
  <c r="BX65" i="73"/>
  <c r="CK65" i="73"/>
  <c r="DG65" i="73" s="1"/>
  <c r="CL70" i="73"/>
  <c r="DH70" i="73" s="1"/>
  <c r="BU70" i="73"/>
  <c r="CQ70" i="73" s="1"/>
  <c r="BY70" i="73"/>
  <c r="CD70" i="73"/>
  <c r="CZ70" i="73" s="1"/>
  <c r="CH70" i="73"/>
  <c r="BR56" i="73"/>
  <c r="CN56" i="73" s="1"/>
  <c r="CA56" i="73"/>
  <c r="CW56" i="73" s="1"/>
  <c r="CI56" i="73"/>
  <c r="DE56" i="73" s="1"/>
  <c r="BV56" i="73"/>
  <c r="CR56" i="73" s="1"/>
  <c r="CE56" i="73"/>
  <c r="DA56" i="73" s="1"/>
  <c r="BN113" i="73"/>
  <c r="BN105" i="73"/>
  <c r="BM25" i="73"/>
  <c r="CE16" i="73"/>
  <c r="DA16" i="73" s="1"/>
  <c r="CA16" i="73"/>
  <c r="CW16" i="73" s="1"/>
  <c r="CI16" i="73"/>
  <c r="DE16" i="73" s="1"/>
  <c r="BR16" i="73"/>
  <c r="CN16" i="73" s="1"/>
  <c r="BV16" i="73"/>
  <c r="CR16" i="73" s="1"/>
  <c r="CC71" i="73"/>
  <c r="CY71" i="73" s="1"/>
  <c r="BT71" i="73"/>
  <c r="CP71" i="73" s="1"/>
  <c r="BX71" i="73"/>
  <c r="CG71" i="73"/>
  <c r="DC71" i="73" s="1"/>
  <c r="CK71" i="73"/>
  <c r="DG71" i="73" s="1"/>
  <c r="CE20" i="73"/>
  <c r="DA20" i="73" s="1"/>
  <c r="BV20" i="73"/>
  <c r="CR20" i="73" s="1"/>
  <c r="BR20" i="73"/>
  <c r="CN20" i="73" s="1"/>
  <c r="CI20" i="73"/>
  <c r="DE20" i="73" s="1"/>
  <c r="CA20" i="73"/>
  <c r="CW20" i="73" s="1"/>
  <c r="CI66" i="73"/>
  <c r="DE66" i="73" s="1"/>
  <c r="CA66" i="73"/>
  <c r="CW66" i="73" s="1"/>
  <c r="BR66" i="73"/>
  <c r="CN66" i="73" s="1"/>
  <c r="BV66" i="73"/>
  <c r="CR66" i="73" s="1"/>
  <c r="CE66" i="73"/>
  <c r="DA66" i="73" s="1"/>
  <c r="BM101" i="73"/>
  <c r="BM103" i="73"/>
  <c r="BW60" i="73"/>
  <c r="CF60" i="73"/>
  <c r="DB60" i="73" s="1"/>
  <c r="BS60" i="73"/>
  <c r="CO60" i="73" s="1"/>
  <c r="CB60" i="73"/>
  <c r="CX60" i="73" s="1"/>
  <c r="CJ60" i="73"/>
  <c r="DF60" i="73" s="1"/>
  <c r="CK19" i="73"/>
  <c r="DG19" i="73" s="1"/>
  <c r="CG19" i="73"/>
  <c r="BX19" i="73"/>
  <c r="BT19" i="73"/>
  <c r="CP19" i="73" s="1"/>
  <c r="CC19" i="73"/>
  <c r="CJ21" i="73"/>
  <c r="DF21" i="73" s="1"/>
  <c r="CF21" i="73"/>
  <c r="DB21" i="73" s="1"/>
  <c r="CB21" i="73"/>
  <c r="CX21" i="73" s="1"/>
  <c r="BW21" i="73"/>
  <c r="BS21" i="73"/>
  <c r="CO21" i="73" s="1"/>
  <c r="CF71" i="73"/>
  <c r="DB71" i="73" s="1"/>
  <c r="CB71" i="73"/>
  <c r="CX71" i="73" s="1"/>
  <c r="BW71" i="73"/>
  <c r="CJ71" i="73"/>
  <c r="DF71" i="73" s="1"/>
  <c r="BS71" i="73"/>
  <c r="CO71" i="73" s="1"/>
  <c r="CJ68" i="73"/>
  <c r="DF68" i="73" s="1"/>
  <c r="CB68" i="73"/>
  <c r="CX68" i="73" s="1"/>
  <c r="CF68" i="73"/>
  <c r="DB68" i="73" s="1"/>
  <c r="BS68" i="73"/>
  <c r="CO68" i="73" s="1"/>
  <c r="BW68" i="73"/>
  <c r="CB14" i="73"/>
  <c r="CX14" i="73" s="1"/>
  <c r="BS14" i="73"/>
  <c r="CO14" i="73" s="1"/>
  <c r="BW14" i="73"/>
  <c r="CF14" i="73"/>
  <c r="DB14" i="73" s="1"/>
  <c r="CJ14" i="73"/>
  <c r="DF14" i="73" s="1"/>
  <c r="BP107" i="73"/>
  <c r="BP108" i="73"/>
  <c r="BT67" i="73"/>
  <c r="CP67" i="73" s="1"/>
  <c r="CK67" i="73"/>
  <c r="DG67" i="73" s="1"/>
  <c r="CG67" i="73"/>
  <c r="DC67" i="73" s="1"/>
  <c r="CC67" i="73"/>
  <c r="CY67" i="73" s="1"/>
  <c r="BX67" i="73"/>
  <c r="CH56" i="73"/>
  <c r="CL56" i="73"/>
  <c r="BU56" i="73"/>
  <c r="BY56" i="73"/>
  <c r="CD56" i="73"/>
  <c r="BW70" i="73"/>
  <c r="CJ70" i="73"/>
  <c r="DF70" i="73" s="1"/>
  <c r="BS70" i="73"/>
  <c r="CO70" i="73" s="1"/>
  <c r="CB70" i="73"/>
  <c r="CX70" i="73" s="1"/>
  <c r="CF70" i="73"/>
  <c r="DB70" i="73" s="1"/>
  <c r="CB62" i="73"/>
  <c r="CX62" i="73" s="1"/>
  <c r="BW62" i="73"/>
  <c r="CF62" i="73"/>
  <c r="DB62" i="73" s="1"/>
  <c r="BS62" i="73"/>
  <c r="CO62" i="73" s="1"/>
  <c r="CJ62" i="73"/>
  <c r="DF62" i="73" s="1"/>
  <c r="CI59" i="73"/>
  <c r="DE59" i="73" s="1"/>
  <c r="BR59" i="73"/>
  <c r="CN59" i="73" s="1"/>
  <c r="BV59" i="73"/>
  <c r="CR59" i="73" s="1"/>
  <c r="CE59" i="73"/>
  <c r="DA59" i="73" s="1"/>
  <c r="CA59" i="73"/>
  <c r="CW59" i="73" s="1"/>
  <c r="CI68" i="73"/>
  <c r="DE68" i="73" s="1"/>
  <c r="BV68" i="73"/>
  <c r="CR68" i="73" s="1"/>
  <c r="BR68" i="73"/>
  <c r="CN68" i="73" s="1"/>
  <c r="CE68" i="73"/>
  <c r="DA68" i="73" s="1"/>
  <c r="CA68" i="73"/>
  <c r="CW68" i="73" s="1"/>
  <c r="BO107" i="73"/>
  <c r="BO108" i="73"/>
  <c r="BO112" i="73"/>
  <c r="BN107" i="73"/>
  <c r="BN116" i="73"/>
  <c r="BN102" i="73"/>
  <c r="BN111" i="73"/>
  <c r="CF20" i="73"/>
  <c r="DB20" i="73" s="1"/>
  <c r="CJ20" i="73"/>
  <c r="DF20" i="73" s="1"/>
  <c r="BS20" i="73"/>
  <c r="CO20" i="73" s="1"/>
  <c r="CB20" i="73"/>
  <c r="CX20" i="73" s="1"/>
  <c r="BW20" i="73"/>
  <c r="CD57" i="73"/>
  <c r="BU57" i="73"/>
  <c r="CH57" i="73"/>
  <c r="CL57" i="73"/>
  <c r="BY57" i="73"/>
  <c r="CJ61" i="73"/>
  <c r="DF61" i="73" s="1"/>
  <c r="CF61" i="73"/>
  <c r="DB61" i="73" s="1"/>
  <c r="BS61" i="73"/>
  <c r="CO61" i="73" s="1"/>
  <c r="CB61" i="73"/>
  <c r="CX61" i="73" s="1"/>
  <c r="BW61" i="73"/>
  <c r="BS67" i="73"/>
  <c r="CO67" i="73" s="1"/>
  <c r="CJ67" i="73"/>
  <c r="DF67" i="73" s="1"/>
  <c r="BW67" i="73"/>
  <c r="CB67" i="73"/>
  <c r="CX67" i="73" s="1"/>
  <c r="CF67" i="73"/>
  <c r="DB67" i="73" s="1"/>
  <c r="BM106" i="73"/>
  <c r="BM105" i="73"/>
  <c r="BM114" i="73"/>
  <c r="CC20" i="73"/>
  <c r="CG20" i="73"/>
  <c r="BX20" i="73"/>
  <c r="CK20" i="73"/>
  <c r="DG20" i="73" s="1"/>
  <c r="BT20" i="73"/>
  <c r="CP20" i="73" s="1"/>
  <c r="BX70" i="73"/>
  <c r="CK70" i="73"/>
  <c r="DG70" i="73" s="1"/>
  <c r="CG70" i="73"/>
  <c r="DC70" i="73" s="1"/>
  <c r="BT70" i="73"/>
  <c r="CP70" i="73" s="1"/>
  <c r="CC70" i="73"/>
  <c r="CY70" i="73" s="1"/>
  <c r="CL68" i="73"/>
  <c r="DH68" i="73" s="1"/>
  <c r="CH68" i="73"/>
  <c r="CD68" i="73"/>
  <c r="CZ68" i="73" s="1"/>
  <c r="BY68" i="73"/>
  <c r="BU68" i="73"/>
  <c r="CQ68" i="73" s="1"/>
  <c r="BO25" i="73"/>
  <c r="BW15" i="73"/>
  <c r="CJ15" i="73"/>
  <c r="DF15" i="73" s="1"/>
  <c r="CF15" i="73"/>
  <c r="DB15" i="73" s="1"/>
  <c r="BS15" i="73"/>
  <c r="CO15" i="73" s="1"/>
  <c r="CB15" i="73"/>
  <c r="CX15" i="73" s="1"/>
  <c r="CA58" i="73"/>
  <c r="CW58" i="73" s="1"/>
  <c r="CI58" i="73"/>
  <c r="DE58" i="73" s="1"/>
  <c r="BR58" i="73"/>
  <c r="CN58" i="73" s="1"/>
  <c r="BV58" i="73"/>
  <c r="CR58" i="73" s="1"/>
  <c r="CE58" i="73"/>
  <c r="DA58" i="73" s="1"/>
  <c r="BP106" i="73"/>
  <c r="BP109" i="73"/>
  <c r="BP110" i="73"/>
  <c r="BT22" i="73"/>
  <c r="CP22" i="73" s="1"/>
  <c r="BX22" i="73"/>
  <c r="CK22" i="73"/>
  <c r="DG22" i="73" s="1"/>
  <c r="CG22" i="73"/>
  <c r="DC22" i="73" s="1"/>
  <c r="CC22" i="73"/>
  <c r="CY22" i="73" s="1"/>
  <c r="CH62" i="73"/>
  <c r="BU62" i="73"/>
  <c r="CD62" i="73"/>
  <c r="CL62" i="73"/>
  <c r="BY62" i="73"/>
  <c r="BO101" i="73"/>
  <c r="BO103" i="73"/>
  <c r="BO111" i="73"/>
  <c r="BO116" i="73"/>
  <c r="BW24" i="73"/>
  <c r="BS24" i="73"/>
  <c r="CO24" i="73" s="1"/>
  <c r="CB24" i="73"/>
  <c r="CX24" i="73" s="1"/>
  <c r="CJ24" i="73"/>
  <c r="DF24" i="73" s="1"/>
  <c r="CF24" i="73"/>
  <c r="DB24" i="73" s="1"/>
  <c r="CK55" i="73"/>
  <c r="CC55" i="73"/>
  <c r="BX55" i="73"/>
  <c r="CG55" i="73"/>
  <c r="BT55" i="73"/>
  <c r="CH59" i="73"/>
  <c r="CL59" i="73"/>
  <c r="BU59" i="73"/>
  <c r="BY59" i="73"/>
  <c r="CD59" i="73"/>
  <c r="CD14" i="73"/>
  <c r="BY14" i="73"/>
  <c r="CH14" i="73"/>
  <c r="BU14" i="73"/>
  <c r="CL14" i="73"/>
  <c r="CB58" i="73"/>
  <c r="CX58" i="73" s="1"/>
  <c r="CF58" i="73"/>
  <c r="DB58" i="73" s="1"/>
  <c r="BS58" i="73"/>
  <c r="CO58" i="73" s="1"/>
  <c r="CJ58" i="73"/>
  <c r="DF58" i="73" s="1"/>
  <c r="BW58" i="73"/>
  <c r="BR67" i="73"/>
  <c r="CN67" i="73" s="1"/>
  <c r="CA67" i="73"/>
  <c r="CW67" i="73" s="1"/>
  <c r="CE67" i="73"/>
  <c r="DA67" i="73" s="1"/>
  <c r="CI67" i="73"/>
  <c r="DE67" i="73" s="1"/>
  <c r="BV67" i="73"/>
  <c r="CR67" i="73" s="1"/>
  <c r="BX15" i="73"/>
  <c r="CK15" i="73"/>
  <c r="CG15" i="73"/>
  <c r="CC15" i="73"/>
  <c r="BT15" i="73"/>
  <c r="CP15" i="73" s="1"/>
  <c r="BN117" i="73"/>
  <c r="BN104" i="73"/>
  <c r="BN110" i="73"/>
  <c r="BV57" i="73"/>
  <c r="CR57" i="73" s="1"/>
  <c r="CI57" i="73"/>
  <c r="DE57" i="73" s="1"/>
  <c r="CA57" i="73"/>
  <c r="CW57" i="73" s="1"/>
  <c r="CE57" i="73"/>
  <c r="DA57" i="73" s="1"/>
  <c r="BR57" i="73"/>
  <c r="CN57" i="73" s="1"/>
  <c r="CD63" i="73"/>
  <c r="BY63" i="73"/>
  <c r="CH63" i="73"/>
  <c r="BU63" i="73"/>
  <c r="CL63" i="73"/>
  <c r="CA63" i="73"/>
  <c r="CW63" i="73" s="1"/>
  <c r="CE63" i="73"/>
  <c r="DA63" i="73" s="1"/>
  <c r="BR63" i="73"/>
  <c r="CN63" i="73" s="1"/>
  <c r="BV63" i="73"/>
  <c r="CR63" i="73" s="1"/>
  <c r="CI63" i="73"/>
  <c r="DE63" i="73" s="1"/>
  <c r="BM107" i="73"/>
  <c r="BM111" i="73"/>
  <c r="BM109" i="73"/>
  <c r="CE13" i="73"/>
  <c r="DA13" i="73" s="1"/>
  <c r="CA13" i="73"/>
  <c r="CW13" i="73" s="1"/>
  <c r="BV13" i="73"/>
  <c r="CR13" i="73" s="1"/>
  <c r="CI13" i="73"/>
  <c r="DE13" i="73" s="1"/>
  <c r="BR13" i="73"/>
  <c r="CN13" i="73" s="1"/>
  <c r="BP102" i="73"/>
  <c r="BP111" i="73"/>
  <c r="CG58" i="73"/>
  <c r="CC58" i="73"/>
  <c r="BT58" i="73"/>
  <c r="BX58" i="73"/>
  <c r="CK58" i="73"/>
  <c r="BY65" i="73"/>
  <c r="CH65" i="73"/>
  <c r="BU65" i="73"/>
  <c r="CQ65" i="73" s="1"/>
  <c r="CD65" i="73"/>
  <c r="CL65" i="73"/>
  <c r="CC59" i="73"/>
  <c r="BT59" i="73"/>
  <c r="CP59" i="73" s="1"/>
  <c r="BX59" i="73"/>
  <c r="CK59" i="73"/>
  <c r="CG59" i="73"/>
  <c r="BT16" i="73"/>
  <c r="CP16" i="73" s="1"/>
  <c r="CG16" i="73"/>
  <c r="CK16" i="73"/>
  <c r="BX16" i="73"/>
  <c r="CC16" i="73"/>
  <c r="BW69" i="73"/>
  <c r="CF69" i="73"/>
  <c r="DB69" i="73" s="1"/>
  <c r="CB69" i="73"/>
  <c r="CX69" i="73" s="1"/>
  <c r="CJ69" i="73"/>
  <c r="DF69" i="73" s="1"/>
  <c r="BS69" i="73"/>
  <c r="CO69" i="73" s="1"/>
  <c r="CA70" i="73"/>
  <c r="CW70" i="73" s="1"/>
  <c r="BR70" i="73"/>
  <c r="CN70" i="73" s="1"/>
  <c r="BV70" i="73"/>
  <c r="CR70" i="73" s="1"/>
  <c r="CI70" i="73"/>
  <c r="DE70" i="73" s="1"/>
  <c r="CE70" i="73"/>
  <c r="DA70" i="73" s="1"/>
  <c r="BO105" i="73"/>
  <c r="BO110" i="73"/>
  <c r="CB25" i="73"/>
  <c r="CX25" i="73" s="1"/>
  <c r="CF25" i="73"/>
  <c r="DB25" i="73" s="1"/>
  <c r="BS25" i="73"/>
  <c r="CO25" i="73" s="1"/>
  <c r="CJ25" i="73"/>
  <c r="DF25" i="73" s="1"/>
  <c r="BW25" i="73"/>
  <c r="CG57" i="73"/>
  <c r="CK57" i="73"/>
  <c r="BX57" i="73"/>
  <c r="CC57" i="73"/>
  <c r="BT57" i="73"/>
  <c r="CH61" i="73"/>
  <c r="BU61" i="73"/>
  <c r="CD61" i="73"/>
  <c r="BY61" i="73"/>
  <c r="CL61" i="73"/>
  <c r="CG62" i="73"/>
  <c r="CK62" i="73"/>
  <c r="DG62" i="73" s="1"/>
  <c r="BX62" i="73"/>
  <c r="CC62" i="73"/>
  <c r="BT62" i="73"/>
  <c r="CP62" i="73" s="1"/>
  <c r="BY17" i="73"/>
  <c r="CH17" i="73"/>
  <c r="CD17" i="73"/>
  <c r="CL17" i="73"/>
  <c r="BU17" i="73"/>
  <c r="CB18" i="73"/>
  <c r="CX18" i="73" s="1"/>
  <c r="BS18" i="73"/>
  <c r="CO18" i="73" s="1"/>
  <c r="BW18" i="73"/>
  <c r="CJ18" i="73"/>
  <c r="DF18" i="73" s="1"/>
  <c r="CF18" i="73"/>
  <c r="DB18" i="73" s="1"/>
  <c r="BN108" i="73"/>
  <c r="BN103" i="73"/>
  <c r="BN106" i="73"/>
  <c r="BW22" i="73"/>
  <c r="CF22" i="73"/>
  <c r="DB22" i="73" s="1"/>
  <c r="BS22" i="73"/>
  <c r="CO22" i="73" s="1"/>
  <c r="CJ22" i="73"/>
  <c r="DF22" i="73" s="1"/>
  <c r="CB22" i="73"/>
  <c r="CX22" i="73" s="1"/>
  <c r="CK69" i="73"/>
  <c r="DG69" i="73" s="1"/>
  <c r="BX69" i="73"/>
  <c r="BT69" i="73"/>
  <c r="CP69" i="73" s="1"/>
  <c r="CC69" i="73"/>
  <c r="CY69" i="73" s="1"/>
  <c r="CG69" i="73"/>
  <c r="DC69" i="73" s="1"/>
  <c r="BT24" i="73"/>
  <c r="CP24" i="73" s="1"/>
  <c r="CG24" i="73"/>
  <c r="DC24" i="73" s="1"/>
  <c r="CC24" i="73"/>
  <c r="CY24" i="73" s="1"/>
  <c r="CK24" i="73"/>
  <c r="DG24" i="73" s="1"/>
  <c r="BX24" i="73"/>
  <c r="CH20" i="73"/>
  <c r="CD20" i="73"/>
  <c r="BY20" i="73"/>
  <c r="CL20" i="73"/>
  <c r="BU20" i="73"/>
  <c r="BX23" i="73"/>
  <c r="BT23" i="73"/>
  <c r="CP23" i="73" s="1"/>
  <c r="CK23" i="73"/>
  <c r="DG23" i="73" s="1"/>
  <c r="CC23" i="73"/>
  <c r="CY23" i="73" s="1"/>
  <c r="CG23" i="73"/>
  <c r="DC23" i="73" s="1"/>
  <c r="BM104" i="73"/>
  <c r="BM108" i="73"/>
  <c r="BM115" i="73"/>
  <c r="BR21" i="73"/>
  <c r="CN21" i="73" s="1"/>
  <c r="CI21" i="73"/>
  <c r="DE21" i="73" s="1"/>
  <c r="CE21" i="73"/>
  <c r="DA21" i="73" s="1"/>
  <c r="CA21" i="73"/>
  <c r="CW21" i="73" s="1"/>
  <c r="BV21" i="73"/>
  <c r="CR21" i="73" s="1"/>
  <c r="BS57" i="73"/>
  <c r="CO57" i="73" s="1"/>
  <c r="BW57" i="73"/>
  <c r="CB57" i="73"/>
  <c r="CX57" i="73" s="1"/>
  <c r="CJ57" i="73"/>
  <c r="DF57" i="73" s="1"/>
  <c r="CF57" i="73"/>
  <c r="DB57" i="73" s="1"/>
  <c r="CC56" i="73"/>
  <c r="CG56" i="73"/>
  <c r="BT56" i="73"/>
  <c r="CK56" i="73"/>
  <c r="BX56" i="73"/>
  <c r="CF66" i="73"/>
  <c r="DB66" i="73" s="1"/>
  <c r="CJ66" i="73"/>
  <c r="DF66" i="73" s="1"/>
  <c r="BW66" i="73"/>
  <c r="BS66" i="73"/>
  <c r="CO66" i="73" s="1"/>
  <c r="CB66" i="73"/>
  <c r="CX66" i="73" s="1"/>
  <c r="BP115" i="73"/>
  <c r="BP105" i="73"/>
  <c r="BP114" i="73"/>
  <c r="CJ63" i="73"/>
  <c r="DF63" i="73" s="1"/>
  <c r="BS63" i="73"/>
  <c r="CO63" i="73" s="1"/>
  <c r="CB63" i="73"/>
  <c r="CX63" i="73" s="1"/>
  <c r="CF63" i="73"/>
  <c r="DB63" i="73" s="1"/>
  <c r="BW63" i="73"/>
  <c r="CQ20" i="73"/>
  <c r="DH64" i="73"/>
  <c r="CT19" i="73"/>
  <c r="CZ20" i="73"/>
  <c r="CU66" i="73"/>
  <c r="CU60" i="73"/>
  <c r="CT64" i="73"/>
  <c r="CS57" i="73"/>
  <c r="CT65" i="73"/>
  <c r="CT20" i="73"/>
  <c r="CQ63" i="73"/>
  <c r="CS64" i="73"/>
  <c r="CT61" i="73"/>
  <c r="DC56" i="73"/>
  <c r="CS14" i="73"/>
  <c r="CY57" i="73"/>
  <c r="CZ16" i="73"/>
  <c r="DH62" i="73"/>
  <c r="DG56" i="73"/>
  <c r="DG13" i="73"/>
  <c r="DH18" i="73"/>
  <c r="DD57" i="73"/>
  <c r="DC16" i="73"/>
  <c r="CS23" i="73"/>
  <c r="DC20" i="73"/>
  <c r="CT67" i="73"/>
  <c r="DC59" i="73"/>
  <c r="AD162" i="83"/>
  <c r="BC162" i="83"/>
  <c r="BI162" i="83"/>
  <c r="CY58" i="73"/>
  <c r="CS63" i="73"/>
  <c r="CZ57" i="73"/>
  <c r="DD20" i="73"/>
  <c r="CZ65" i="73"/>
  <c r="DG57" i="73"/>
  <c r="AH162" i="83"/>
  <c r="CG162" i="83"/>
  <c r="CT62" i="73"/>
  <c r="CS22" i="73"/>
  <c r="CQ13" i="73"/>
  <c r="DC61" i="73"/>
  <c r="DH61" i="73"/>
  <c r="CT22" i="73"/>
  <c r="DD71" i="73"/>
  <c r="BG162" i="83"/>
  <c r="CT16" i="73"/>
  <c r="CY62" i="73"/>
  <c r="DH67" i="73"/>
  <c r="DD60" i="73"/>
  <c r="DD59" i="73"/>
  <c r="CS61" i="73"/>
  <c r="DE55" i="73"/>
  <c r="DH59" i="73"/>
  <c r="DH17" i="73"/>
  <c r="CT60" i="73"/>
  <c r="DD70" i="73"/>
  <c r="CT71" i="73"/>
  <c r="CZ13" i="73"/>
  <c r="DH13" i="73"/>
  <c r="CQ62" i="73"/>
  <c r="DH19" i="73"/>
  <c r="CY55" i="73"/>
  <c r="DD55" i="73"/>
  <c r="DD58" i="73"/>
  <c r="DD63" i="73"/>
  <c r="BH162" i="83"/>
  <c r="CQ57" i="73"/>
  <c r="CT58" i="73"/>
  <c r="CU64" i="73"/>
  <c r="CT12" i="73"/>
  <c r="CF162" i="83"/>
  <c r="CU20" i="73"/>
  <c r="CU18" i="73"/>
  <c r="BJ162" i="83"/>
  <c r="CZ64" i="73"/>
  <c r="CY19" i="73"/>
  <c r="CS20" i="73"/>
  <c r="CQ14" i="73"/>
  <c r="DH20" i="73"/>
  <c r="CT56" i="73"/>
  <c r="DH16" i="73"/>
  <c r="DC55" i="73"/>
  <c r="CZ67" i="73"/>
  <c r="DC15" i="73"/>
  <c r="DD18" i="73"/>
  <c r="DH14" i="73"/>
  <c r="CU19" i="73"/>
  <c r="CQ55" i="73"/>
  <c r="DD14" i="73"/>
  <c r="DD62" i="73"/>
  <c r="CS21" i="73"/>
  <c r="CU71" i="73"/>
  <c r="CZ19" i="73"/>
  <c r="DG16" i="73"/>
  <c r="CP13" i="73"/>
  <c r="DH57" i="73"/>
  <c r="CT59" i="73"/>
  <c r="CQ61" i="73"/>
  <c r="DC19" i="73"/>
  <c r="DH66" i="73"/>
  <c r="CZ14" i="73"/>
  <c r="DH63" i="73"/>
  <c r="DD65" i="73"/>
  <c r="R162" i="83"/>
  <c r="CE162" i="83"/>
  <c r="AG162" i="83"/>
  <c r="Q162" i="83"/>
  <c r="CS25" i="73"/>
  <c r="CU57" i="73"/>
  <c r="CU70" i="73"/>
  <c r="CU55" i="73"/>
  <c r="DD67" i="73"/>
  <c r="DH55" i="73"/>
  <c r="CS60" i="73"/>
  <c r="P162" i="83"/>
  <c r="DC58" i="73"/>
  <c r="CS15" i="73"/>
  <c r="DC18" i="73"/>
  <c r="DB55" i="73"/>
  <c r="DD69" i="73"/>
  <c r="CZ61" i="73"/>
  <c r="CT21" i="73"/>
  <c r="CS67" i="73"/>
  <c r="CU56" i="73"/>
  <c r="CX55" i="73"/>
  <c r="CZ56" i="73"/>
  <c r="DD66" i="73"/>
  <c r="O162" i="83"/>
  <c r="DD13" i="73"/>
  <c r="CZ58" i="73"/>
  <c r="CQ59" i="73"/>
  <c r="CU63" i="73"/>
  <c r="CU65" i="73"/>
  <c r="DC57" i="73"/>
  <c r="CU61" i="73"/>
  <c r="DD17" i="73"/>
  <c r="CT23" i="73"/>
  <c r="CS58" i="73"/>
  <c r="CT13" i="73"/>
  <c r="DG55" i="73"/>
  <c r="DC12" i="73"/>
  <c r="CU67" i="73"/>
  <c r="CU68" i="73"/>
  <c r="CT70" i="73"/>
  <c r="DD64" i="73"/>
  <c r="CS18" i="73"/>
  <c r="CU69" i="73"/>
  <c r="DD16" i="73"/>
  <c r="CS71" i="73"/>
  <c r="CS68" i="73"/>
  <c r="DC13" i="73"/>
  <c r="CY59" i="73"/>
  <c r="DD61" i="73"/>
  <c r="CU58" i="73"/>
  <c r="CS59" i="73"/>
  <c r="CT66" i="73"/>
  <c r="CP57" i="73"/>
  <c r="CY63" i="73"/>
  <c r="DC60" i="73"/>
  <c r="CZ17" i="73"/>
  <c r="N162" i="83"/>
  <c r="AE162" i="83"/>
  <c r="BD162" i="83"/>
  <c r="DH60" i="73"/>
  <c r="DD56" i="73"/>
  <c r="DC62" i="73"/>
  <c r="CT24" i="73"/>
  <c r="CP56" i="73"/>
  <c r="CT68" i="73"/>
  <c r="CS16" i="73"/>
  <c r="CY16" i="73"/>
  <c r="CU16" i="73"/>
  <c r="CY64" i="73"/>
  <c r="CZ55" i="73"/>
  <c r="CY13" i="73"/>
  <c r="CQ56" i="73"/>
  <c r="CU17" i="73"/>
  <c r="CQ18" i="73"/>
  <c r="CU14" i="73"/>
  <c r="CQ64" i="73"/>
  <c r="DG58" i="73"/>
  <c r="CS17" i="73"/>
  <c r="CT63" i="73"/>
  <c r="DC63" i="73"/>
  <c r="DD68" i="73"/>
  <c r="DG15" i="73"/>
  <c r="CS24" i="73"/>
  <c r="DH56" i="73"/>
  <c r="CU13" i="73"/>
  <c r="CU62" i="73"/>
  <c r="CT55" i="73"/>
  <c r="CP55" i="73"/>
  <c r="CT17" i="73"/>
  <c r="CS56" i="73"/>
  <c r="CY20" i="73"/>
  <c r="CQ60" i="73"/>
  <c r="CS66" i="73"/>
  <c r="BE162" i="83"/>
  <c r="BF162" i="83"/>
  <c r="CH162" i="83"/>
  <c r="CQ58" i="73"/>
  <c r="CT57" i="73"/>
  <c r="CT69" i="73"/>
  <c r="CY56" i="73"/>
  <c r="CY15" i="73"/>
  <c r="CT18" i="73"/>
  <c r="CY12" i="73"/>
  <c r="CT15" i="73"/>
  <c r="CP12" i="73"/>
  <c r="CS69" i="73"/>
  <c r="CQ17" i="73"/>
  <c r="CY60" i="73"/>
  <c r="DC17" i="73"/>
  <c r="CZ59" i="73"/>
  <c r="DC64" i="73"/>
  <c r="CS65" i="73"/>
  <c r="CY61" i="73"/>
  <c r="DD19" i="73"/>
  <c r="DG12" i="73"/>
  <c r="DG59" i="73"/>
  <c r="CS19" i="73"/>
  <c r="CP58" i="73"/>
  <c r="CY17" i="73"/>
  <c r="CZ60" i="73"/>
  <c r="CZ63" i="73"/>
  <c r="CS55" i="73"/>
  <c r="CQ19" i="73"/>
  <c r="CZ18" i="73"/>
  <c r="CS70" i="73"/>
  <c r="CY18" i="73"/>
  <c r="CQ16" i="73"/>
  <c r="CZ62" i="73"/>
  <c r="CU59" i="73"/>
  <c r="BB162" i="83"/>
  <c r="AF162" i="83"/>
  <c r="BA162" i="83"/>
  <c r="DH58" i="73"/>
  <c r="DG61" i="73"/>
  <c r="DG60" i="73"/>
  <c r="CS62" i="73"/>
  <c r="CI163" i="83"/>
  <c r="DH65" i="73"/>
  <c r="CZ66" i="73"/>
  <c r="BF160" i="72" l="1"/>
  <c r="AY161" i="72"/>
  <c r="BE161" i="72" s="1"/>
  <c r="BL162" i="83"/>
  <c r="F161" i="72"/>
  <c r="AR161" i="72"/>
  <c r="BA161" i="72"/>
  <c r="BB161" i="72"/>
  <c r="AQ161" i="72"/>
  <c r="G161" i="72"/>
  <c r="H161" i="72"/>
  <c r="AN161" i="72"/>
  <c r="AT161" i="72" s="1"/>
  <c r="AY162" i="83"/>
  <c r="AO161" i="72"/>
  <c r="AP161" i="72"/>
  <c r="BM162" i="83"/>
  <c r="AZ161" i="72"/>
  <c r="E161" i="72"/>
  <c r="D161" i="72"/>
  <c r="K161" i="72" s="1"/>
  <c r="BC161" i="72"/>
  <c r="M160" i="72"/>
  <c r="L160" i="72"/>
  <c r="AU160" i="72"/>
  <c r="CL115" i="73"/>
  <c r="DH115" i="73" s="1"/>
  <c r="BU115" i="73"/>
  <c r="CQ115" i="73" s="1"/>
  <c r="BY115" i="73"/>
  <c r="CH115" i="73"/>
  <c r="CD115" i="73"/>
  <c r="CZ115" i="73" s="1"/>
  <c r="BV108" i="73"/>
  <c r="CR108" i="73" s="1"/>
  <c r="BR108" i="73"/>
  <c r="CN108" i="73" s="1"/>
  <c r="CI108" i="73"/>
  <c r="DE108" i="73" s="1"/>
  <c r="CA108" i="73"/>
  <c r="CW108" i="73" s="1"/>
  <c r="CE108" i="73"/>
  <c r="DA108" i="73" s="1"/>
  <c r="CB103" i="73"/>
  <c r="CX103" i="73" s="1"/>
  <c r="CF103" i="73"/>
  <c r="DB103" i="73" s="1"/>
  <c r="CJ103" i="73"/>
  <c r="DF103" i="73" s="1"/>
  <c r="BS103" i="73"/>
  <c r="CO103" i="73" s="1"/>
  <c r="BW103" i="73"/>
  <c r="BW104" i="73"/>
  <c r="CJ104" i="73"/>
  <c r="DF104" i="73" s="1"/>
  <c r="CB104" i="73"/>
  <c r="CX104" i="73" s="1"/>
  <c r="CF104" i="73"/>
  <c r="DB104" i="73" s="1"/>
  <c r="BS104" i="73"/>
  <c r="CO104" i="73" s="1"/>
  <c r="CB116" i="73"/>
  <c r="CX116" i="73" s="1"/>
  <c r="BW116" i="73"/>
  <c r="BS116" i="73"/>
  <c r="CO116" i="73" s="1"/>
  <c r="CJ116" i="73"/>
  <c r="DF116" i="73" s="1"/>
  <c r="CF116" i="73"/>
  <c r="DB116" i="73" s="1"/>
  <c r="CL108" i="73"/>
  <c r="CH108" i="73"/>
  <c r="CD108" i="73"/>
  <c r="BY108" i="73"/>
  <c r="BU108" i="73"/>
  <c r="CB105" i="73"/>
  <c r="CX105" i="73" s="1"/>
  <c r="BS105" i="73"/>
  <c r="CO105" i="73" s="1"/>
  <c r="CF105" i="73"/>
  <c r="DB105" i="73" s="1"/>
  <c r="CJ105" i="73"/>
  <c r="DF105" i="73" s="1"/>
  <c r="BW105" i="73"/>
  <c r="BT106" i="73"/>
  <c r="CP106" i="73" s="1"/>
  <c r="BX106" i="73"/>
  <c r="CG106" i="73"/>
  <c r="CK106" i="73"/>
  <c r="DG106" i="73" s="1"/>
  <c r="CC106" i="73"/>
  <c r="CL116" i="73"/>
  <c r="DH116" i="73" s="1"/>
  <c r="CH116" i="73"/>
  <c r="BY116" i="73"/>
  <c r="CD116" i="73"/>
  <c r="CZ116" i="73" s="1"/>
  <c r="BU116" i="73"/>
  <c r="CQ116" i="73" s="1"/>
  <c r="BR116" i="73"/>
  <c r="CN116" i="73" s="1"/>
  <c r="CI116" i="73"/>
  <c r="DE116" i="73" s="1"/>
  <c r="CA116" i="73"/>
  <c r="CW116" i="73" s="1"/>
  <c r="CE116" i="73"/>
  <c r="DA116" i="73" s="1"/>
  <c r="BV116" i="73"/>
  <c r="CR116" i="73" s="1"/>
  <c r="BS109" i="73"/>
  <c r="CO109" i="73" s="1"/>
  <c r="BW109" i="73"/>
  <c r="CJ109" i="73"/>
  <c r="DF109" i="73" s="1"/>
  <c r="CB109" i="73"/>
  <c r="CX109" i="73" s="1"/>
  <c r="CF109" i="73"/>
  <c r="DB109" i="73" s="1"/>
  <c r="CE111" i="73"/>
  <c r="DA111" i="73" s="1"/>
  <c r="CA111" i="73"/>
  <c r="CW111" i="73" s="1"/>
  <c r="CI111" i="73"/>
  <c r="DE111" i="73" s="1"/>
  <c r="BV111" i="73"/>
  <c r="CR111" i="73" s="1"/>
  <c r="BR111" i="73"/>
  <c r="CN111" i="73" s="1"/>
  <c r="BX116" i="73"/>
  <c r="CK116" i="73"/>
  <c r="DG116" i="73" s="1"/>
  <c r="BT116" i="73"/>
  <c r="CP116" i="73" s="1"/>
  <c r="CC116" i="73"/>
  <c r="CY116" i="73" s="1"/>
  <c r="CG116" i="73"/>
  <c r="DC116" i="73" s="1"/>
  <c r="CG101" i="73"/>
  <c r="CK101" i="73"/>
  <c r="BX101" i="73"/>
  <c r="BT101" i="73"/>
  <c r="CC101" i="73"/>
  <c r="BY110" i="73"/>
  <c r="CL110" i="73"/>
  <c r="BU110" i="73"/>
  <c r="CQ110" i="73" s="1"/>
  <c r="CD110" i="73"/>
  <c r="CH110" i="73"/>
  <c r="CG25" i="73"/>
  <c r="DC25" i="73" s="1"/>
  <c r="BX25" i="73"/>
  <c r="BT25" i="73"/>
  <c r="CP25" i="73" s="1"/>
  <c r="CC25" i="73"/>
  <c r="CY25" i="73" s="1"/>
  <c r="CK25" i="73"/>
  <c r="DG25" i="73" s="1"/>
  <c r="CE105" i="73"/>
  <c r="DA105" i="73" s="1"/>
  <c r="CA105" i="73"/>
  <c r="CW105" i="73" s="1"/>
  <c r="CI105" i="73"/>
  <c r="DE105" i="73" s="1"/>
  <c r="BR105" i="73"/>
  <c r="CN105" i="73" s="1"/>
  <c r="BV105" i="73"/>
  <c r="CR105" i="73" s="1"/>
  <c r="CB111" i="73"/>
  <c r="CX111" i="73" s="1"/>
  <c r="BS111" i="73"/>
  <c r="CO111" i="73" s="1"/>
  <c r="CF111" i="73"/>
  <c r="DB111" i="73" s="1"/>
  <c r="CJ111" i="73"/>
  <c r="DF111" i="73" s="1"/>
  <c r="BW111" i="73"/>
  <c r="CC107" i="73"/>
  <c r="CG107" i="73"/>
  <c r="BX107" i="73"/>
  <c r="CK107" i="73"/>
  <c r="DG107" i="73" s="1"/>
  <c r="BT107" i="73"/>
  <c r="CP107" i="73" s="1"/>
  <c r="CE103" i="73"/>
  <c r="DA103" i="73" s="1"/>
  <c r="CI103" i="73"/>
  <c r="DE103" i="73" s="1"/>
  <c r="BR103" i="73"/>
  <c r="CN103" i="73" s="1"/>
  <c r="CA103" i="73"/>
  <c r="CW103" i="73" s="1"/>
  <c r="BV103" i="73"/>
  <c r="CR103" i="73" s="1"/>
  <c r="CH104" i="73"/>
  <c r="CL104" i="73"/>
  <c r="BY104" i="73"/>
  <c r="CD104" i="73"/>
  <c r="BU104" i="73"/>
  <c r="CG113" i="73"/>
  <c r="DC113" i="73" s="1"/>
  <c r="BT113" i="73"/>
  <c r="CP113" i="73" s="1"/>
  <c r="CK113" i="73"/>
  <c r="DG113" i="73" s="1"/>
  <c r="CC113" i="73"/>
  <c r="CY113" i="73" s="1"/>
  <c r="BX113" i="73"/>
  <c r="BM117" i="73"/>
  <c r="BW117" i="73"/>
  <c r="BS117" i="73"/>
  <c r="CO117" i="73" s="1"/>
  <c r="CB117" i="73"/>
  <c r="CX117" i="73" s="1"/>
  <c r="CJ117" i="73"/>
  <c r="DF117" i="73" s="1"/>
  <c r="CF117" i="73"/>
  <c r="DB117" i="73" s="1"/>
  <c r="BT104" i="73"/>
  <c r="CP104" i="73" s="1"/>
  <c r="BX104" i="73"/>
  <c r="CC104" i="73"/>
  <c r="CG104" i="73"/>
  <c r="CK104" i="73"/>
  <c r="CJ115" i="73"/>
  <c r="DF115" i="73" s="1"/>
  <c r="BW115" i="73"/>
  <c r="BS115" i="73"/>
  <c r="CO115" i="73" s="1"/>
  <c r="CB115" i="73"/>
  <c r="CX115" i="73" s="1"/>
  <c r="CF115" i="73"/>
  <c r="DB115" i="73" s="1"/>
  <c r="CH101" i="73"/>
  <c r="CD101" i="73"/>
  <c r="BY101" i="73"/>
  <c r="BU101" i="73"/>
  <c r="CL101" i="73"/>
  <c r="CD113" i="73"/>
  <c r="CZ113" i="73" s="1"/>
  <c r="CH113" i="73"/>
  <c r="BY113" i="73"/>
  <c r="BU113" i="73"/>
  <c r="CQ113" i="73" s="1"/>
  <c r="CL113" i="73"/>
  <c r="DH113" i="73" s="1"/>
  <c r="CF114" i="73"/>
  <c r="DB114" i="73" s="1"/>
  <c r="CB114" i="73"/>
  <c r="CX114" i="73" s="1"/>
  <c r="CJ114" i="73"/>
  <c r="DF114" i="73" s="1"/>
  <c r="BS114" i="73"/>
  <c r="CO114" i="73" s="1"/>
  <c r="BW114" i="73"/>
  <c r="CF106" i="73"/>
  <c r="DB106" i="73" s="1"/>
  <c r="CB106" i="73"/>
  <c r="CX106" i="73" s="1"/>
  <c r="CJ106" i="73"/>
  <c r="DF106" i="73" s="1"/>
  <c r="BW106" i="73"/>
  <c r="BS106" i="73"/>
  <c r="CO106" i="73" s="1"/>
  <c r="BS108" i="73"/>
  <c r="CO108" i="73" s="1"/>
  <c r="CF108" i="73"/>
  <c r="DB108" i="73" s="1"/>
  <c r="CJ108" i="73"/>
  <c r="DF108" i="73" s="1"/>
  <c r="BW108" i="73"/>
  <c r="CB108" i="73"/>
  <c r="CX108" i="73" s="1"/>
  <c r="CC105" i="73"/>
  <c r="BX105" i="73"/>
  <c r="CK105" i="73"/>
  <c r="DG105" i="73" s="1"/>
  <c r="CG105" i="73"/>
  <c r="BT105" i="73"/>
  <c r="CP105" i="73" s="1"/>
  <c r="CA107" i="73"/>
  <c r="CW107" i="73" s="1"/>
  <c r="CI107" i="73"/>
  <c r="DE107" i="73" s="1"/>
  <c r="BV107" i="73"/>
  <c r="CR107" i="73" s="1"/>
  <c r="BR107" i="73"/>
  <c r="CN107" i="73" s="1"/>
  <c r="CE107" i="73"/>
  <c r="DA107" i="73" s="1"/>
  <c r="CB110" i="73"/>
  <c r="CX110" i="73" s="1"/>
  <c r="BW110" i="73"/>
  <c r="CJ110" i="73"/>
  <c r="DF110" i="73" s="1"/>
  <c r="CF110" i="73"/>
  <c r="DB110" i="73" s="1"/>
  <c r="BS110" i="73"/>
  <c r="CO110" i="73" s="1"/>
  <c r="CK103" i="73"/>
  <c r="CC103" i="73"/>
  <c r="BT103" i="73"/>
  <c r="CP103" i="73" s="1"/>
  <c r="BX103" i="73"/>
  <c r="CG103" i="73"/>
  <c r="CL109" i="73"/>
  <c r="BU109" i="73"/>
  <c r="CQ109" i="73" s="1"/>
  <c r="CD109" i="73"/>
  <c r="CH109" i="73"/>
  <c r="BY109" i="73"/>
  <c r="CI106" i="73"/>
  <c r="DE106" i="73" s="1"/>
  <c r="CA106" i="73"/>
  <c r="CW106" i="73" s="1"/>
  <c r="BV106" i="73"/>
  <c r="CR106" i="73" s="1"/>
  <c r="CE106" i="73"/>
  <c r="DA106" i="73" s="1"/>
  <c r="BR106" i="73"/>
  <c r="CN106" i="73" s="1"/>
  <c r="CF107" i="73"/>
  <c r="DB107" i="73" s="1"/>
  <c r="BS107" i="73"/>
  <c r="CO107" i="73" s="1"/>
  <c r="BW107" i="73"/>
  <c r="CB107" i="73"/>
  <c r="CX107" i="73" s="1"/>
  <c r="CJ107" i="73"/>
  <c r="DF107" i="73" s="1"/>
  <c r="CG108" i="73"/>
  <c r="CK108" i="73"/>
  <c r="DG108" i="73" s="1"/>
  <c r="BX108" i="73"/>
  <c r="CC108" i="73"/>
  <c r="BT108" i="73"/>
  <c r="CP108" i="73" s="1"/>
  <c r="CE101" i="73"/>
  <c r="DA101" i="73" s="1"/>
  <c r="CI101" i="73"/>
  <c r="DE101" i="73" s="1"/>
  <c r="BV101" i="73"/>
  <c r="CR101" i="73" s="1"/>
  <c r="CA101" i="73"/>
  <c r="CW101" i="73" s="1"/>
  <c r="BR101" i="73"/>
  <c r="CN101" i="73" s="1"/>
  <c r="BR112" i="73"/>
  <c r="CN112" i="73" s="1"/>
  <c r="CI112" i="73"/>
  <c r="DE112" i="73" s="1"/>
  <c r="CE112" i="73"/>
  <c r="DA112" i="73" s="1"/>
  <c r="BV112" i="73"/>
  <c r="CR112" i="73" s="1"/>
  <c r="CA112" i="73"/>
  <c r="CW112" i="73" s="1"/>
  <c r="CB101" i="73"/>
  <c r="CX101" i="73" s="1"/>
  <c r="CJ101" i="73"/>
  <c r="DF101" i="73" s="1"/>
  <c r="CF101" i="73"/>
  <c r="DB101" i="73" s="1"/>
  <c r="BW101" i="73"/>
  <c r="BS101" i="73"/>
  <c r="CO101" i="73" s="1"/>
  <c r="CC109" i="73"/>
  <c r="CY109" i="73" s="1"/>
  <c r="CK109" i="73"/>
  <c r="DG109" i="73" s="1"/>
  <c r="CG109" i="73"/>
  <c r="DC109" i="73" s="1"/>
  <c r="BT109" i="73"/>
  <c r="CP109" i="73" s="1"/>
  <c r="BX109" i="73"/>
  <c r="BV113" i="73"/>
  <c r="CR113" i="73" s="1"/>
  <c r="CE113" i="73"/>
  <c r="DA113" i="73" s="1"/>
  <c r="BR113" i="73"/>
  <c r="CN113" i="73" s="1"/>
  <c r="CI113" i="73"/>
  <c r="DE113" i="73" s="1"/>
  <c r="CA113" i="73"/>
  <c r="CW113" i="73" s="1"/>
  <c r="BY25" i="73"/>
  <c r="CD25" i="73"/>
  <c r="CZ25" i="73" s="1"/>
  <c r="CH25" i="73"/>
  <c r="CL25" i="73"/>
  <c r="DH25" i="73" s="1"/>
  <c r="BU25" i="73"/>
  <c r="CQ25" i="73" s="1"/>
  <c r="BX102" i="73"/>
  <c r="CG102" i="73"/>
  <c r="CK102" i="73"/>
  <c r="BT102" i="73"/>
  <c r="CC102" i="73"/>
  <c r="CH111" i="73"/>
  <c r="BU111" i="73"/>
  <c r="CQ111" i="73" s="1"/>
  <c r="BY111" i="73"/>
  <c r="CL111" i="73"/>
  <c r="CD111" i="73"/>
  <c r="CE115" i="73"/>
  <c r="DA115" i="73" s="1"/>
  <c r="CA115" i="73"/>
  <c r="CW115" i="73" s="1"/>
  <c r="BV115" i="73"/>
  <c r="CR115" i="73" s="1"/>
  <c r="CI115" i="73"/>
  <c r="DE115" i="73" s="1"/>
  <c r="BR115" i="73"/>
  <c r="CN115" i="73" s="1"/>
  <c r="BS102" i="73"/>
  <c r="CO102" i="73" s="1"/>
  <c r="CB102" i="73"/>
  <c r="CX102" i="73" s="1"/>
  <c r="BW102" i="73"/>
  <c r="CF102" i="73"/>
  <c r="DB102" i="73" s="1"/>
  <c r="CJ102" i="73"/>
  <c r="DF102" i="73" s="1"/>
  <c r="CL107" i="73"/>
  <c r="BU107" i="73"/>
  <c r="CD107" i="73"/>
  <c r="CH107" i="73"/>
  <c r="BY107" i="73"/>
  <c r="CF113" i="73"/>
  <c r="DB113" i="73" s="1"/>
  <c r="CJ113" i="73"/>
  <c r="DF113" i="73" s="1"/>
  <c r="CB113" i="73"/>
  <c r="CX113" i="73" s="1"/>
  <c r="BS113" i="73"/>
  <c r="CO113" i="73" s="1"/>
  <c r="BW113" i="73"/>
  <c r="BU112" i="73"/>
  <c r="CQ112" i="73" s="1"/>
  <c r="CD112" i="73"/>
  <c r="CZ112" i="73" s="1"/>
  <c r="CL112" i="73"/>
  <c r="DH112" i="73" s="1"/>
  <c r="CH112" i="73"/>
  <c r="BY112" i="73"/>
  <c r="CK114" i="73"/>
  <c r="DG114" i="73" s="1"/>
  <c r="CC114" i="73"/>
  <c r="CY114" i="73" s="1"/>
  <c r="BX114" i="73"/>
  <c r="BT114" i="73"/>
  <c r="CP114" i="73" s="1"/>
  <c r="CG114" i="73"/>
  <c r="DC114" i="73" s="1"/>
  <c r="CL114" i="73"/>
  <c r="DH114" i="73" s="1"/>
  <c r="BY114" i="73"/>
  <c r="CH114" i="73"/>
  <c r="BU114" i="73"/>
  <c r="CQ114" i="73" s="1"/>
  <c r="CD114" i="73"/>
  <c r="CZ114" i="73" s="1"/>
  <c r="CI104" i="73"/>
  <c r="DE104" i="73" s="1"/>
  <c r="BR104" i="73"/>
  <c r="CN104" i="73" s="1"/>
  <c r="CE104" i="73"/>
  <c r="DA104" i="73" s="1"/>
  <c r="BV104" i="73"/>
  <c r="CR104" i="73" s="1"/>
  <c r="CA104" i="73"/>
  <c r="CW104" i="73" s="1"/>
  <c r="BU105" i="73"/>
  <c r="CH105" i="73"/>
  <c r="BY105" i="73"/>
  <c r="CL105" i="73"/>
  <c r="CD105" i="73"/>
  <c r="BX110" i="73"/>
  <c r="CG110" i="73"/>
  <c r="DC110" i="73" s="1"/>
  <c r="BT110" i="73"/>
  <c r="CP110" i="73" s="1"/>
  <c r="CC110" i="73"/>
  <c r="CY110" i="73" s="1"/>
  <c r="CK110" i="73"/>
  <c r="DG110" i="73" s="1"/>
  <c r="CD102" i="73"/>
  <c r="CH102" i="73"/>
  <c r="CL102" i="73"/>
  <c r="BU102" i="73"/>
  <c r="BY102" i="73"/>
  <c r="CA109" i="73"/>
  <c r="CW109" i="73" s="1"/>
  <c r="BR109" i="73"/>
  <c r="CN109" i="73" s="1"/>
  <c r="CI109" i="73"/>
  <c r="DE109" i="73" s="1"/>
  <c r="BV109" i="73"/>
  <c r="CR109" i="73" s="1"/>
  <c r="CE109" i="73"/>
  <c r="DA109" i="73" s="1"/>
  <c r="BX111" i="73"/>
  <c r="CG111" i="73"/>
  <c r="DC111" i="73" s="1"/>
  <c r="BT111" i="73"/>
  <c r="CP111" i="73" s="1"/>
  <c r="CK111" i="73"/>
  <c r="DG111" i="73" s="1"/>
  <c r="CC111" i="73"/>
  <c r="CY111" i="73" s="1"/>
  <c r="CD106" i="73"/>
  <c r="BY106" i="73"/>
  <c r="CH106" i="73"/>
  <c r="BU106" i="73"/>
  <c r="CL106" i="73"/>
  <c r="BR114" i="73"/>
  <c r="CN114" i="73" s="1"/>
  <c r="CE114" i="73"/>
  <c r="DA114" i="73" s="1"/>
  <c r="BV114" i="73"/>
  <c r="CR114" i="73" s="1"/>
  <c r="CA114" i="73"/>
  <c r="CW114" i="73" s="1"/>
  <c r="CI114" i="73"/>
  <c r="DE114" i="73" s="1"/>
  <c r="CG112" i="73"/>
  <c r="DC112" i="73" s="1"/>
  <c r="CK112" i="73"/>
  <c r="DG112" i="73" s="1"/>
  <c r="CC112" i="73"/>
  <c r="CY112" i="73" s="1"/>
  <c r="BX112" i="73"/>
  <c r="BT112" i="73"/>
  <c r="CP112" i="73" s="1"/>
  <c r="CI25" i="73"/>
  <c r="DE25" i="73" s="1"/>
  <c r="BV25" i="73"/>
  <c r="CR25" i="73" s="1"/>
  <c r="CA25" i="73"/>
  <c r="CW25" i="73" s="1"/>
  <c r="BR25" i="73"/>
  <c r="CN25" i="73" s="1"/>
  <c r="CE25" i="73"/>
  <c r="DA25" i="73" s="1"/>
  <c r="CH117" i="73"/>
  <c r="DD117" i="73" s="1"/>
  <c r="BU117" i="73"/>
  <c r="CQ117" i="73" s="1"/>
  <c r="CL117" i="73"/>
  <c r="DH117" i="73" s="1"/>
  <c r="CD117" i="73"/>
  <c r="CZ117" i="73" s="1"/>
  <c r="BY117" i="73"/>
  <c r="BR110" i="73"/>
  <c r="CN110" i="73" s="1"/>
  <c r="BV110" i="73"/>
  <c r="CR110" i="73" s="1"/>
  <c r="CI110" i="73"/>
  <c r="DE110" i="73" s="1"/>
  <c r="CE110" i="73"/>
  <c r="DA110" i="73" s="1"/>
  <c r="CA110" i="73"/>
  <c r="CW110" i="73" s="1"/>
  <c r="CC115" i="73"/>
  <c r="CY115" i="73" s="1"/>
  <c r="BT115" i="73"/>
  <c r="CP115" i="73" s="1"/>
  <c r="BX115" i="73"/>
  <c r="CG115" i="73"/>
  <c r="DC115" i="73" s="1"/>
  <c r="CK115" i="73"/>
  <c r="DG115" i="73" s="1"/>
  <c r="CH103" i="73"/>
  <c r="CD103" i="73"/>
  <c r="CL103" i="73"/>
  <c r="BU103" i="73"/>
  <c r="BY103" i="73"/>
  <c r="CI102" i="73"/>
  <c r="DE102" i="73" s="1"/>
  <c r="CA102" i="73"/>
  <c r="CW102" i="73" s="1"/>
  <c r="BV102" i="73"/>
  <c r="CR102" i="73" s="1"/>
  <c r="BR102" i="73"/>
  <c r="CN102" i="73" s="1"/>
  <c r="CE102" i="73"/>
  <c r="DA102" i="73" s="1"/>
  <c r="CF112" i="73"/>
  <c r="DB112" i="73" s="1"/>
  <c r="BW112" i="73"/>
  <c r="CB112" i="73"/>
  <c r="CX112" i="73" s="1"/>
  <c r="CJ112" i="73"/>
  <c r="DF112" i="73" s="1"/>
  <c r="BS112" i="73"/>
  <c r="CO112" i="73" s="1"/>
  <c r="BO117" i="73"/>
  <c r="DH105" i="73"/>
  <c r="CF163" i="83"/>
  <c r="DD115" i="73"/>
  <c r="CZ108" i="73"/>
  <c r="CS109" i="73"/>
  <c r="DC107" i="73"/>
  <c r="DH109" i="73"/>
  <c r="CZ107" i="73"/>
  <c r="CZ105" i="73"/>
  <c r="DH102" i="73"/>
  <c r="CT111" i="73"/>
  <c r="CQ106" i="73"/>
  <c r="DD103" i="73"/>
  <c r="DD107" i="73"/>
  <c r="CU117" i="73"/>
  <c r="CP101" i="73"/>
  <c r="CY107" i="73"/>
  <c r="DH108" i="73"/>
  <c r="CS107" i="73"/>
  <c r="CS117" i="73"/>
  <c r="CS104" i="73"/>
  <c r="CS111" i="73"/>
  <c r="CT113" i="73"/>
  <c r="DH104" i="73"/>
  <c r="DD102" i="73"/>
  <c r="DD106" i="73"/>
  <c r="CI164" i="83"/>
  <c r="AH163" i="83"/>
  <c r="Q163" i="83"/>
  <c r="CU103" i="73"/>
  <c r="CQ102" i="73"/>
  <c r="CU105" i="73"/>
  <c r="DH101" i="73"/>
  <c r="AF163" i="83"/>
  <c r="DC108" i="73"/>
  <c r="DH110" i="73"/>
  <c r="DD104" i="73"/>
  <c r="CT114" i="73"/>
  <c r="CS102" i="73"/>
  <c r="DD116" i="73"/>
  <c r="DD113" i="73"/>
  <c r="CT25" i="73"/>
  <c r="CT103" i="73"/>
  <c r="CT105" i="73"/>
  <c r="CZ111" i="73"/>
  <c r="CZ101" i="73"/>
  <c r="CS101" i="73"/>
  <c r="CZ109" i="73"/>
  <c r="CT104" i="73"/>
  <c r="CQ107" i="73"/>
  <c r="BF163" i="83"/>
  <c r="AG163" i="83"/>
  <c r="CH163" i="83"/>
  <c r="O163" i="83"/>
  <c r="DG101" i="73"/>
  <c r="CZ102" i="73"/>
  <c r="DG103" i="73"/>
  <c r="CS108" i="73"/>
  <c r="BG163" i="83"/>
  <c r="R163" i="83"/>
  <c r="DG102" i="73"/>
  <c r="DD25" i="73"/>
  <c r="CY103" i="73"/>
  <c r="DC101" i="73"/>
  <c r="CU111" i="73"/>
  <c r="DD111" i="73"/>
  <c r="CU115" i="73"/>
  <c r="CT108" i="73"/>
  <c r="CS114" i="73"/>
  <c r="CU108" i="73"/>
  <c r="DD108" i="73"/>
  <c r="CT102" i="73"/>
  <c r="CU113" i="73"/>
  <c r="CS115" i="73"/>
  <c r="BE163" i="83"/>
  <c r="BB163" i="83"/>
  <c r="BA163" i="83"/>
  <c r="CS105" i="73"/>
  <c r="CS113" i="73"/>
  <c r="CY104" i="73"/>
  <c r="CU107" i="73"/>
  <c r="BC163" i="83"/>
  <c r="CU102" i="73"/>
  <c r="CQ105" i="73"/>
  <c r="DC104" i="73"/>
  <c r="DH103" i="73"/>
  <c r="AD163" i="83"/>
  <c r="DC102" i="73"/>
  <c r="CZ103" i="73"/>
  <c r="CU110" i="73"/>
  <c r="CZ110" i="73"/>
  <c r="CU104" i="73"/>
  <c r="DD109" i="73"/>
  <c r="CT116" i="73"/>
  <c r="CS110" i="73"/>
  <c r="CT109" i="73"/>
  <c r="CT112" i="73"/>
  <c r="CY108" i="73"/>
  <c r="DC105" i="73"/>
  <c r="AE163" i="83"/>
  <c r="CG163" i="83"/>
  <c r="N163" i="83"/>
  <c r="CY102" i="73"/>
  <c r="DH107" i="73"/>
  <c r="CZ104" i="73"/>
  <c r="CU114" i="73"/>
  <c r="CU25" i="73"/>
  <c r="DH106" i="73"/>
  <c r="DC106" i="73"/>
  <c r="BH163" i="83"/>
  <c r="CT106" i="73"/>
  <c r="CY101" i="73"/>
  <c r="CQ104" i="73"/>
  <c r="DG104" i="73"/>
  <c r="CU101" i="73"/>
  <c r="CS106" i="73"/>
  <c r="CP102" i="73"/>
  <c r="DD105" i="73"/>
  <c r="CZ106" i="73"/>
  <c r="CT115" i="73"/>
  <c r="CS112" i="73"/>
  <c r="CT101" i="73"/>
  <c r="CU109" i="73"/>
  <c r="CT110" i="73"/>
  <c r="DD114" i="73"/>
  <c r="CU112" i="73"/>
  <c r="DD110" i="73"/>
  <c r="CQ103" i="73"/>
  <c r="CU116" i="73"/>
  <c r="CQ108" i="73"/>
  <c r="DH111" i="73"/>
  <c r="DC103" i="73"/>
  <c r="BJ163" i="83"/>
  <c r="P163" i="83"/>
  <c r="BI163" i="83"/>
  <c r="CQ101" i="73"/>
  <c r="CU106" i="73"/>
  <c r="DD101" i="73"/>
  <c r="CT107" i="73"/>
  <c r="CS103" i="73"/>
  <c r="CY105" i="73"/>
  <c r="DD112" i="73"/>
  <c r="CE163" i="83"/>
  <c r="CY106" i="73"/>
  <c r="CS116" i="73"/>
  <c r="BD163" i="83"/>
  <c r="H162" i="72" l="1"/>
  <c r="F162" i="72"/>
  <c r="BA162" i="72"/>
  <c r="E162" i="72"/>
  <c r="AO162" i="72"/>
  <c r="G162" i="72"/>
  <c r="BL163" i="83"/>
  <c r="AN162" i="72"/>
  <c r="AT162" i="72" s="1"/>
  <c r="AY163" i="83"/>
  <c r="BC162" i="72"/>
  <c r="AZ162" i="72"/>
  <c r="AQ162" i="72"/>
  <c r="AR162" i="72"/>
  <c r="D162" i="72"/>
  <c r="AP162" i="72"/>
  <c r="BM163" i="83"/>
  <c r="BB162" i="72"/>
  <c r="AY162" i="72"/>
  <c r="BE162" i="72" s="1"/>
  <c r="M161" i="72"/>
  <c r="L161" i="72"/>
  <c r="AU161" i="72"/>
  <c r="BF161" i="72"/>
  <c r="BL27" i="73"/>
  <c r="BV117" i="73"/>
  <c r="CR117" i="73" s="1"/>
  <c r="BR117" i="73"/>
  <c r="CN117" i="73" s="1"/>
  <c r="CI117" i="73"/>
  <c r="DE117" i="73" s="1"/>
  <c r="CA117" i="73"/>
  <c r="CW117" i="73" s="1"/>
  <c r="CE117" i="73"/>
  <c r="DA117" i="73" s="1"/>
  <c r="BN26" i="73"/>
  <c r="BP26" i="73"/>
  <c r="BO26" i="73"/>
  <c r="BM26" i="73"/>
  <c r="BX117" i="73"/>
  <c r="BT117" i="73"/>
  <c r="CP117" i="73" s="1"/>
  <c r="CC117" i="73"/>
  <c r="CY117" i="73" s="1"/>
  <c r="CK117" i="73"/>
  <c r="DG117" i="73" s="1"/>
  <c r="CG117" i="73"/>
  <c r="DC117" i="73" s="1"/>
  <c r="BA164" i="83"/>
  <c r="CH164" i="83"/>
  <c r="AF164" i="83"/>
  <c r="BG164" i="83"/>
  <c r="BH164" i="83"/>
  <c r="AD164" i="83"/>
  <c r="N164" i="83"/>
  <c r="AE164" i="83"/>
  <c r="BJ164" i="83"/>
  <c r="BF164" i="83"/>
  <c r="AG164" i="83"/>
  <c r="O164" i="83"/>
  <c r="CG164" i="83"/>
  <c r="CE164" i="83"/>
  <c r="P164" i="83"/>
  <c r="CF164" i="83"/>
  <c r="AH164" i="83"/>
  <c r="CI165" i="83"/>
  <c r="CT117" i="73"/>
  <c r="R164" i="83"/>
  <c r="BC164" i="83"/>
  <c r="BB164" i="83"/>
  <c r="BE164" i="83"/>
  <c r="BI164" i="83"/>
  <c r="Q164" i="83"/>
  <c r="BD164" i="83"/>
  <c r="AU162" i="72" l="1"/>
  <c r="BB163" i="72"/>
  <c r="E163" i="72"/>
  <c r="AP163" i="72"/>
  <c r="BM164" i="83"/>
  <c r="AR163" i="72"/>
  <c r="AN163" i="72"/>
  <c r="AT163" i="72" s="1"/>
  <c r="AY164" i="83"/>
  <c r="BC163" i="72"/>
  <c r="H163" i="72"/>
  <c r="BL164" i="83"/>
  <c r="AO163" i="72"/>
  <c r="BA163" i="72"/>
  <c r="D163" i="72"/>
  <c r="K163" i="72" s="1"/>
  <c r="AQ163" i="72"/>
  <c r="G163" i="72"/>
  <c r="AY163" i="72"/>
  <c r="BE163" i="72" s="1"/>
  <c r="AZ163" i="72"/>
  <c r="F163" i="72"/>
  <c r="M162" i="72"/>
  <c r="L162" i="72"/>
  <c r="BF162" i="72"/>
  <c r="K162" i="72"/>
  <c r="BL73" i="73"/>
  <c r="BO72" i="73"/>
  <c r="BN72" i="73"/>
  <c r="BM72" i="73"/>
  <c r="BP72" i="73"/>
  <c r="O165" i="83"/>
  <c r="BF165" i="83"/>
  <c r="AE165" i="83"/>
  <c r="AH165" i="83"/>
  <c r="BD165" i="83"/>
  <c r="N165" i="83"/>
  <c r="BC165" i="83"/>
  <c r="CH165" i="83"/>
  <c r="P165" i="83"/>
  <c r="AG165" i="83"/>
  <c r="Q165" i="83"/>
  <c r="AD165" i="83"/>
  <c r="BH165" i="83"/>
  <c r="CF165" i="83"/>
  <c r="BE165" i="83"/>
  <c r="CE165" i="83"/>
  <c r="BI165" i="83"/>
  <c r="CI166" i="83"/>
  <c r="BB165" i="83"/>
  <c r="CG165" i="83"/>
  <c r="BG165" i="83"/>
  <c r="AF165" i="83"/>
  <c r="BA165" i="83"/>
  <c r="R165" i="83"/>
  <c r="BJ165" i="83"/>
  <c r="BF163" i="72" l="1"/>
  <c r="AO164" i="72"/>
  <c r="AY164" i="72"/>
  <c r="BE164" i="72" s="1"/>
  <c r="AR164" i="72"/>
  <c r="AP164" i="72"/>
  <c r="BM165" i="83"/>
  <c r="BL165" i="83"/>
  <c r="E164" i="72"/>
  <c r="F164" i="72"/>
  <c r="D164" i="72"/>
  <c r="K164" i="72" s="1"/>
  <c r="AN164" i="72"/>
  <c r="AT164" i="72" s="1"/>
  <c r="AY165" i="83"/>
  <c r="AQ164" i="72"/>
  <c r="BA164" i="72"/>
  <c r="BB164" i="72"/>
  <c r="G164" i="72"/>
  <c r="H164" i="72"/>
  <c r="AZ164" i="72"/>
  <c r="BC164" i="72"/>
  <c r="M163" i="72"/>
  <c r="L163" i="72"/>
  <c r="AU163" i="72"/>
  <c r="BM27" i="73"/>
  <c r="BO27" i="73"/>
  <c r="CF166" i="83"/>
  <c r="AH166" i="83"/>
  <c r="AE166" i="83"/>
  <c r="BF166" i="83"/>
  <c r="BJ166" i="83"/>
  <c r="Q166" i="83"/>
  <c r="AD166" i="83"/>
  <c r="AG166" i="83"/>
  <c r="BE166" i="83"/>
  <c r="BG166" i="83"/>
  <c r="BH166" i="83"/>
  <c r="BI166" i="83"/>
  <c r="BC166" i="83"/>
  <c r="CG166" i="83"/>
  <c r="CH166" i="83"/>
  <c r="BB166" i="83"/>
  <c r="BA166" i="83"/>
  <c r="P166" i="83"/>
  <c r="N166" i="83"/>
  <c r="BD166" i="83"/>
  <c r="O166" i="83"/>
  <c r="R166" i="83"/>
  <c r="CE166" i="83"/>
  <c r="AF166" i="83"/>
  <c r="AN165" i="72" l="1"/>
  <c r="AT165" i="72" s="1"/>
  <c r="AY166" i="83"/>
  <c r="E165" i="72"/>
  <c r="AR165" i="72"/>
  <c r="AO165" i="72"/>
  <c r="AZ165" i="72"/>
  <c r="AY165" i="72"/>
  <c r="BE165" i="72" s="1"/>
  <c r="H165" i="72"/>
  <c r="BA165" i="72"/>
  <c r="BL166" i="83"/>
  <c r="BC165" i="72"/>
  <c r="G165" i="72"/>
  <c r="D165" i="72"/>
  <c r="K165" i="72" s="1"/>
  <c r="AQ165" i="72"/>
  <c r="AP165" i="72"/>
  <c r="BM166" i="83"/>
  <c r="BB165" i="72"/>
  <c r="F165" i="72"/>
  <c r="AU164" i="72"/>
  <c r="M164" i="72"/>
  <c r="L164" i="72"/>
  <c r="BF164" i="72"/>
  <c r="BL28" i="73"/>
  <c r="BP27" i="73"/>
  <c r="BN27" i="73"/>
  <c r="BF165" i="72" l="1"/>
  <c r="M165" i="72"/>
  <c r="L165" i="72"/>
  <c r="AU165" i="72"/>
  <c r="BL74" i="73"/>
  <c r="BP73" i="73"/>
  <c r="BO73" i="73"/>
  <c r="BM73" i="73"/>
  <c r="BN73" i="73"/>
  <c r="BO28" i="73" l="1"/>
  <c r="BM28" i="73"/>
  <c r="BN28" i="73"/>
  <c r="BP28" i="73"/>
  <c r="BN74" i="73" l="1"/>
  <c r="BP74" i="73" l="1"/>
  <c r="BO74" i="73"/>
  <c r="BM74" i="73"/>
  <c r="BM29" i="73" l="1"/>
  <c r="BP29" i="73"/>
  <c r="BN29" i="73"/>
  <c r="BO29" i="73"/>
  <c r="BN75" i="73" l="1"/>
  <c r="BM75" i="73" l="1"/>
  <c r="BO75" i="73"/>
  <c r="BP75" i="73"/>
  <c r="BL32" i="73" l="1"/>
  <c r="BL78" i="73" l="1"/>
  <c r="BM32" i="73"/>
  <c r="BP32" i="73"/>
  <c r="BN32" i="73"/>
  <c r="BO32" i="73"/>
  <c r="CD32" i="73" l="1"/>
  <c r="CZ32" i="73" s="1"/>
  <c r="BY32" i="73"/>
  <c r="CH32" i="73"/>
  <c r="DD32" i="73" s="1"/>
  <c r="BU32" i="73"/>
  <c r="CQ32" i="73" s="1"/>
  <c r="CL32" i="73"/>
  <c r="DH32" i="73" s="1"/>
  <c r="CA32" i="73"/>
  <c r="CW32" i="73" s="1"/>
  <c r="CE32" i="73"/>
  <c r="DA32" i="73" s="1"/>
  <c r="CI32" i="73"/>
  <c r="DE32" i="73" s="1"/>
  <c r="BR32" i="73"/>
  <c r="CN32" i="73" s="1"/>
  <c r="BV32" i="73"/>
  <c r="CR32" i="73" s="1"/>
  <c r="CJ32" i="73"/>
  <c r="DF32" i="73" s="1"/>
  <c r="BW32" i="73"/>
  <c r="CF32" i="73"/>
  <c r="DB32" i="73" s="1"/>
  <c r="CB32" i="73"/>
  <c r="CX32" i="73" s="1"/>
  <c r="BS32" i="73"/>
  <c r="CO32" i="73" s="1"/>
  <c r="CC32" i="73"/>
  <c r="CY32" i="73" s="1"/>
  <c r="BX32" i="73"/>
  <c r="BT32" i="73"/>
  <c r="CP32" i="73" s="1"/>
  <c r="CG32" i="73"/>
  <c r="DC32" i="73" s="1"/>
  <c r="CK32" i="73"/>
  <c r="DG32" i="73" s="1"/>
  <c r="CS32" i="73"/>
  <c r="CT32" i="73"/>
  <c r="CU32" i="73"/>
  <c r="BL33" i="73" l="1"/>
  <c r="BO78" i="73"/>
  <c r="BN78" i="73"/>
  <c r="BP78" i="73"/>
  <c r="BM78" i="73"/>
  <c r="BL79" i="73" l="1"/>
  <c r="BT78" i="73"/>
  <c r="CP78" i="73" s="1"/>
  <c r="BX78" i="73"/>
  <c r="CG78" i="73"/>
  <c r="DC78" i="73" s="1"/>
  <c r="CK78" i="73"/>
  <c r="DG78" i="73" s="1"/>
  <c r="CC78" i="73"/>
  <c r="CY78" i="73" s="1"/>
  <c r="BW78" i="73"/>
  <c r="CJ78" i="73"/>
  <c r="DF78" i="73" s="1"/>
  <c r="BS78" i="73"/>
  <c r="CO78" i="73" s="1"/>
  <c r="CB78" i="73"/>
  <c r="CX78" i="73" s="1"/>
  <c r="CF78" i="73"/>
  <c r="DB78" i="73" s="1"/>
  <c r="CD78" i="73"/>
  <c r="CZ78" i="73" s="1"/>
  <c r="CH78" i="73"/>
  <c r="DD78" i="73" s="1"/>
  <c r="CL78" i="73"/>
  <c r="DH78" i="73" s="1"/>
  <c r="BY78" i="73"/>
  <c r="BU78" i="73"/>
  <c r="CQ78" i="73" s="1"/>
  <c r="CA78" i="73"/>
  <c r="CW78" i="73" s="1"/>
  <c r="BV78" i="73"/>
  <c r="CR78" i="73" s="1"/>
  <c r="CE78" i="73"/>
  <c r="DA78" i="73" s="1"/>
  <c r="CI78" i="73"/>
  <c r="DE78" i="73" s="1"/>
  <c r="BR78" i="73"/>
  <c r="CN78" i="73" s="1"/>
  <c r="CS78" i="73"/>
  <c r="CT78" i="73"/>
  <c r="CU78" i="73"/>
  <c r="BN33" i="73" l="1"/>
  <c r="BP33" i="73"/>
  <c r="BO33" i="73"/>
  <c r="BM33" i="73"/>
  <c r="BL34" i="73" l="1"/>
  <c r="BM79" i="73"/>
  <c r="CH33" i="73"/>
  <c r="DD33" i="73" s="1"/>
  <c r="BY33" i="73"/>
  <c r="CD33" i="73"/>
  <c r="CZ33" i="73" s="1"/>
  <c r="CL33" i="73"/>
  <c r="DH33" i="73" s="1"/>
  <c r="BU33" i="73"/>
  <c r="CQ33" i="73" s="1"/>
  <c r="BN79" i="73"/>
  <c r="BW33" i="73"/>
  <c r="CJ33" i="73"/>
  <c r="DF33" i="73" s="1"/>
  <c r="CF33" i="73"/>
  <c r="DB33" i="73" s="1"/>
  <c r="BS33" i="73"/>
  <c r="CO33" i="73" s="1"/>
  <c r="CB33" i="73"/>
  <c r="CX33" i="73" s="1"/>
  <c r="CG33" i="73"/>
  <c r="DC33" i="73" s="1"/>
  <c r="CC33" i="73"/>
  <c r="CY33" i="73" s="1"/>
  <c r="BT33" i="73"/>
  <c r="CP33" i="73" s="1"/>
  <c r="BX33" i="73"/>
  <c r="CK33" i="73"/>
  <c r="DG33" i="73" s="1"/>
  <c r="BO79" i="73"/>
  <c r="BV33" i="73"/>
  <c r="CR33" i="73" s="1"/>
  <c r="CE33" i="73"/>
  <c r="DA33" i="73" s="1"/>
  <c r="CI33" i="73"/>
  <c r="DE33" i="73" s="1"/>
  <c r="CA33" i="73"/>
  <c r="CW33" i="73" s="1"/>
  <c r="BR33" i="73"/>
  <c r="CN33" i="73" s="1"/>
  <c r="BP79" i="73"/>
  <c r="CT33" i="73"/>
  <c r="CS33" i="73"/>
  <c r="CU33" i="73"/>
  <c r="BY79" i="73" l="1"/>
  <c r="CD79" i="73"/>
  <c r="CZ79" i="73" s="1"/>
  <c r="BU79" i="73"/>
  <c r="CQ79" i="73" s="1"/>
  <c r="CL79" i="73"/>
  <c r="DH79" i="73" s="1"/>
  <c r="CH79" i="73"/>
  <c r="DD79" i="73" s="1"/>
  <c r="CF79" i="73"/>
  <c r="DB79" i="73" s="1"/>
  <c r="BW79" i="73"/>
  <c r="CB79" i="73"/>
  <c r="CX79" i="73" s="1"/>
  <c r="BS79" i="73"/>
  <c r="CO79" i="73" s="1"/>
  <c r="CJ79" i="73"/>
  <c r="DF79" i="73" s="1"/>
  <c r="CG79" i="73"/>
  <c r="DC79" i="73" s="1"/>
  <c r="BX79" i="73"/>
  <c r="CT79" i="73" s="1"/>
  <c r="BT79" i="73"/>
  <c r="CP79" i="73" s="1"/>
  <c r="CK79" i="73"/>
  <c r="DG79" i="73" s="1"/>
  <c r="CC79" i="73"/>
  <c r="CY79" i="73" s="1"/>
  <c r="BV79" i="73"/>
  <c r="CR79" i="73" s="1"/>
  <c r="CE79" i="73"/>
  <c r="DA79" i="73" s="1"/>
  <c r="CA79" i="73"/>
  <c r="CW79" i="73" s="1"/>
  <c r="BR79" i="73"/>
  <c r="CN79" i="73" s="1"/>
  <c r="CI79" i="73"/>
  <c r="DE79" i="73" s="1"/>
  <c r="CU79" i="73"/>
  <c r="CS79" i="73"/>
  <c r="BL80" i="73" l="1"/>
  <c r="BN34" i="73"/>
  <c r="BM34" i="73"/>
  <c r="BO34" i="73"/>
  <c r="BP34" i="73"/>
  <c r="CH34" i="73" l="1"/>
  <c r="DD34" i="73" s="1"/>
  <c r="CL34" i="73"/>
  <c r="DH34" i="73" s="1"/>
  <c r="CD34" i="73"/>
  <c r="CZ34" i="73" s="1"/>
  <c r="BY34" i="73"/>
  <c r="BU34" i="73"/>
  <c r="CQ34" i="73" s="1"/>
  <c r="CI34" i="73"/>
  <c r="DE34" i="73" s="1"/>
  <c r="BV34" i="73"/>
  <c r="CR34" i="73" s="1"/>
  <c r="CA34" i="73"/>
  <c r="CW34" i="73" s="1"/>
  <c r="CE34" i="73"/>
  <c r="DA34" i="73" s="1"/>
  <c r="BR34" i="73"/>
  <c r="CN34" i="73" s="1"/>
  <c r="CF34" i="73"/>
  <c r="DB34" i="73" s="1"/>
  <c r="CB34" i="73"/>
  <c r="CX34" i="73" s="1"/>
  <c r="BW34" i="73"/>
  <c r="BS34" i="73"/>
  <c r="CO34" i="73" s="1"/>
  <c r="CJ34" i="73"/>
  <c r="DF34" i="73" s="1"/>
  <c r="CC34" i="73"/>
  <c r="CY34" i="73" s="1"/>
  <c r="BT34" i="73"/>
  <c r="CP34" i="73" s="1"/>
  <c r="BX34" i="73"/>
  <c r="CT34" i="73" s="1"/>
  <c r="CK34" i="73"/>
  <c r="DG34" i="73" s="1"/>
  <c r="CG34" i="73"/>
  <c r="DC34" i="73" s="1"/>
  <c r="CU34" i="73"/>
  <c r="CS34" i="73"/>
  <c r="BL35" i="73" l="1"/>
  <c r="BN80" i="73"/>
  <c r="BM80" i="73"/>
  <c r="BP80" i="73"/>
  <c r="BO80" i="73"/>
  <c r="BL81" i="73" l="1"/>
  <c r="CK80" i="73"/>
  <c r="DG80" i="73" s="1"/>
  <c r="CC80" i="73"/>
  <c r="CY80" i="73" s="1"/>
  <c r="BT80" i="73"/>
  <c r="CP80" i="73" s="1"/>
  <c r="BX80" i="73"/>
  <c r="CT80" i="73" s="1"/>
  <c r="CG80" i="73"/>
  <c r="DC80" i="73" s="1"/>
  <c r="CE80" i="73"/>
  <c r="DA80" i="73" s="1"/>
  <c r="CA80" i="73"/>
  <c r="CW80" i="73" s="1"/>
  <c r="CI80" i="73"/>
  <c r="DE80" i="73" s="1"/>
  <c r="BR80" i="73"/>
  <c r="CN80" i="73" s="1"/>
  <c r="BV80" i="73"/>
  <c r="CR80" i="73" s="1"/>
  <c r="BY80" i="73"/>
  <c r="CD80" i="73"/>
  <c r="CZ80" i="73" s="1"/>
  <c r="BU80" i="73"/>
  <c r="CQ80" i="73" s="1"/>
  <c r="CL80" i="73"/>
  <c r="DH80" i="73" s="1"/>
  <c r="CH80" i="73"/>
  <c r="DD80" i="73" s="1"/>
  <c r="BW80" i="73"/>
  <c r="CJ80" i="73"/>
  <c r="DF80" i="73" s="1"/>
  <c r="CF80" i="73"/>
  <c r="DB80" i="73" s="1"/>
  <c r="CB80" i="73"/>
  <c r="CX80" i="73" s="1"/>
  <c r="BS80" i="73"/>
  <c r="CO80" i="73" s="1"/>
  <c r="CU80" i="73"/>
  <c r="CS80" i="73"/>
  <c r="BO35" i="73" l="1"/>
  <c r="BP35" i="73"/>
  <c r="BN35" i="73"/>
  <c r="BM35" i="73"/>
  <c r="BL36" i="73" l="1"/>
  <c r="BP81" i="73"/>
  <c r="CL35" i="73"/>
  <c r="DH35" i="73" s="1"/>
  <c r="CH35" i="73"/>
  <c r="DD35" i="73" s="1"/>
  <c r="BY35" i="73"/>
  <c r="BU35" i="73"/>
  <c r="CQ35" i="73" s="1"/>
  <c r="CD35" i="73"/>
  <c r="CZ35" i="73" s="1"/>
  <c r="BX35" i="73"/>
  <c r="CT35" i="73" s="1"/>
  <c r="BT35" i="73"/>
  <c r="CP35" i="73" s="1"/>
  <c r="CK35" i="73"/>
  <c r="DG35" i="73" s="1"/>
  <c r="CC35" i="73"/>
  <c r="CY35" i="73" s="1"/>
  <c r="CG35" i="73"/>
  <c r="DC35" i="73" s="1"/>
  <c r="BO81" i="73"/>
  <c r="BM81" i="73"/>
  <c r="CE35" i="73"/>
  <c r="DA35" i="73" s="1"/>
  <c r="CI35" i="73"/>
  <c r="DE35" i="73" s="1"/>
  <c r="CA35" i="73"/>
  <c r="CW35" i="73" s="1"/>
  <c r="BV35" i="73"/>
  <c r="CR35" i="73" s="1"/>
  <c r="BR35" i="73"/>
  <c r="CN35" i="73" s="1"/>
  <c r="BN81" i="73"/>
  <c r="BW35" i="73"/>
  <c r="BS35" i="73"/>
  <c r="CO35" i="73" s="1"/>
  <c r="CF35" i="73"/>
  <c r="DB35" i="73" s="1"/>
  <c r="CB35" i="73"/>
  <c r="CX35" i="73" s="1"/>
  <c r="CJ35" i="73"/>
  <c r="DF35" i="73" s="1"/>
  <c r="CU35" i="73"/>
  <c r="CS35" i="73"/>
  <c r="CJ81" i="73" l="1"/>
  <c r="DF81" i="73" s="1"/>
  <c r="CB81" i="73"/>
  <c r="CX81" i="73" s="1"/>
  <c r="BS81" i="73"/>
  <c r="CO81" i="73" s="1"/>
  <c r="BW81" i="73"/>
  <c r="CF81" i="73"/>
  <c r="DB81" i="73" s="1"/>
  <c r="CH81" i="73"/>
  <c r="DD81" i="73" s="1"/>
  <c r="BY81" i="73"/>
  <c r="CD81" i="73"/>
  <c r="CZ81" i="73" s="1"/>
  <c r="BU81" i="73"/>
  <c r="CQ81" i="73" s="1"/>
  <c r="CL81" i="73"/>
  <c r="DH81" i="73" s="1"/>
  <c r="CA81" i="73"/>
  <c r="CW81" i="73" s="1"/>
  <c r="CE81" i="73"/>
  <c r="DA81" i="73" s="1"/>
  <c r="BR81" i="73"/>
  <c r="CN81" i="73" s="1"/>
  <c r="CI81" i="73"/>
  <c r="DE81" i="73" s="1"/>
  <c r="BV81" i="73"/>
  <c r="CR81" i="73" s="1"/>
  <c r="CK81" i="73"/>
  <c r="DG81" i="73" s="1"/>
  <c r="CC81" i="73"/>
  <c r="CY81" i="73" s="1"/>
  <c r="BT81" i="73"/>
  <c r="CP81" i="73" s="1"/>
  <c r="BX81" i="73"/>
  <c r="CT81" i="73" s="1"/>
  <c r="CG81" i="73"/>
  <c r="DC81" i="73" s="1"/>
  <c r="CS81" i="73"/>
  <c r="CU81" i="73"/>
  <c r="BL82" i="73" l="1"/>
  <c r="BP36" i="73"/>
  <c r="BN36" i="73"/>
  <c r="BM36" i="73"/>
  <c r="BO36" i="73"/>
  <c r="CC36" i="73" l="1"/>
  <c r="CY36" i="73" s="1"/>
  <c r="CG36" i="73"/>
  <c r="DC36" i="73" s="1"/>
  <c r="BT36" i="73"/>
  <c r="CP36" i="73" s="1"/>
  <c r="BX36" i="73"/>
  <c r="CT36" i="73" s="1"/>
  <c r="CK36" i="73"/>
  <c r="DG36" i="73" s="1"/>
  <c r="CB36" i="73"/>
  <c r="CX36" i="73" s="1"/>
  <c r="CJ36" i="73"/>
  <c r="DF36" i="73" s="1"/>
  <c r="BS36" i="73"/>
  <c r="CO36" i="73" s="1"/>
  <c r="BW36" i="73"/>
  <c r="CF36" i="73"/>
  <c r="DB36" i="73" s="1"/>
  <c r="BV36" i="73"/>
  <c r="CR36" i="73" s="1"/>
  <c r="CA36" i="73"/>
  <c r="CW36" i="73" s="1"/>
  <c r="CE36" i="73"/>
  <c r="DA36" i="73" s="1"/>
  <c r="CI36" i="73"/>
  <c r="DE36" i="73" s="1"/>
  <c r="BR36" i="73"/>
  <c r="CN36" i="73" s="1"/>
  <c r="BU36" i="73"/>
  <c r="CQ36" i="73" s="1"/>
  <c r="CD36" i="73"/>
  <c r="CZ36" i="73" s="1"/>
  <c r="CL36" i="73"/>
  <c r="DH36" i="73" s="1"/>
  <c r="CH36" i="73"/>
  <c r="DD36" i="73" s="1"/>
  <c r="BY36" i="73"/>
  <c r="CU36" i="73"/>
  <c r="CS36" i="73"/>
  <c r="BL37" i="73" l="1"/>
  <c r="BM82" i="73"/>
  <c r="BP82" i="73"/>
  <c r="BO82" i="73"/>
  <c r="BN82" i="73"/>
  <c r="BL83" i="73" l="1"/>
  <c r="BR82" i="73"/>
  <c r="CN82" i="73" s="1"/>
  <c r="CI82" i="73"/>
  <c r="DE82" i="73" s="1"/>
  <c r="CA82" i="73"/>
  <c r="CW82" i="73" s="1"/>
  <c r="BV82" i="73"/>
  <c r="CR82" i="73" s="1"/>
  <c r="CE82" i="73"/>
  <c r="DA82" i="73" s="1"/>
  <c r="CF82" i="73"/>
  <c r="DB82" i="73" s="1"/>
  <c r="CJ82" i="73"/>
  <c r="DF82" i="73" s="1"/>
  <c r="BS82" i="73"/>
  <c r="CO82" i="73" s="1"/>
  <c r="CB82" i="73"/>
  <c r="CX82" i="73" s="1"/>
  <c r="BW82" i="73"/>
  <c r="CK82" i="73"/>
  <c r="DG82" i="73" s="1"/>
  <c r="CG82" i="73"/>
  <c r="DC82" i="73" s="1"/>
  <c r="BT82" i="73"/>
  <c r="CP82" i="73" s="1"/>
  <c r="CC82" i="73"/>
  <c r="CY82" i="73" s="1"/>
  <c r="BX82" i="73"/>
  <c r="CT82" i="73" s="1"/>
  <c r="CH82" i="73"/>
  <c r="DD82" i="73" s="1"/>
  <c r="BY82" i="73"/>
  <c r="CD82" i="73"/>
  <c r="CZ82" i="73" s="1"/>
  <c r="CL82" i="73"/>
  <c r="DH82" i="73" s="1"/>
  <c r="BU82" i="73"/>
  <c r="CQ82" i="73" s="1"/>
  <c r="CS82" i="73"/>
  <c r="CU82" i="73"/>
  <c r="BM37" i="73" l="1"/>
  <c r="BO37" i="73"/>
  <c r="BP37" i="73"/>
  <c r="BN37" i="73"/>
  <c r="BL38" i="73" l="1"/>
  <c r="BX37" i="73"/>
  <c r="CT37" i="73" s="1"/>
  <c r="CK37" i="73"/>
  <c r="DG37" i="73" s="1"/>
  <c r="CG37" i="73"/>
  <c r="DC37" i="73" s="1"/>
  <c r="BT37" i="73"/>
  <c r="CP37" i="73" s="1"/>
  <c r="CC37" i="73"/>
  <c r="CY37" i="73" s="1"/>
  <c r="BN83" i="73"/>
  <c r="CB37" i="73"/>
  <c r="CX37" i="73" s="1"/>
  <c r="CJ37" i="73"/>
  <c r="DF37" i="73" s="1"/>
  <c r="CF37" i="73"/>
  <c r="DB37" i="73" s="1"/>
  <c r="BS37" i="73"/>
  <c r="CO37" i="73" s="1"/>
  <c r="BW37" i="73"/>
  <c r="CD37" i="73"/>
  <c r="CZ37" i="73" s="1"/>
  <c r="CH37" i="73"/>
  <c r="DD37" i="73" s="1"/>
  <c r="BY37" i="73"/>
  <c r="BU37" i="73"/>
  <c r="CQ37" i="73" s="1"/>
  <c r="CL37" i="73"/>
  <c r="DH37" i="73" s="1"/>
  <c r="BO83" i="73"/>
  <c r="BP83" i="73"/>
  <c r="BM83" i="73"/>
  <c r="BR37" i="73"/>
  <c r="CN37" i="73" s="1"/>
  <c r="CE37" i="73"/>
  <c r="DA37" i="73" s="1"/>
  <c r="CA37" i="73"/>
  <c r="CW37" i="73" s="1"/>
  <c r="BV37" i="73"/>
  <c r="CR37" i="73" s="1"/>
  <c r="CI37" i="73"/>
  <c r="DE37" i="73" s="1"/>
  <c r="CS37" i="73"/>
  <c r="CU37" i="73"/>
  <c r="BW83" i="73" l="1"/>
  <c r="BS83" i="73"/>
  <c r="CO83" i="73" s="1"/>
  <c r="CB83" i="73"/>
  <c r="CX83" i="73" s="1"/>
  <c r="CF83" i="73"/>
  <c r="DB83" i="73" s="1"/>
  <c r="CJ83" i="73"/>
  <c r="DF83" i="73" s="1"/>
  <c r="CC83" i="73"/>
  <c r="CY83" i="73" s="1"/>
  <c r="BT83" i="73"/>
  <c r="CP83" i="73" s="1"/>
  <c r="BX83" i="73"/>
  <c r="CT83" i="73" s="1"/>
  <c r="CK83" i="73"/>
  <c r="DG83" i="73" s="1"/>
  <c r="CG83" i="73"/>
  <c r="DC83" i="73" s="1"/>
  <c r="BV83" i="73"/>
  <c r="CR83" i="73" s="1"/>
  <c r="CI83" i="73"/>
  <c r="DE83" i="73" s="1"/>
  <c r="BR83" i="73"/>
  <c r="CN83" i="73" s="1"/>
  <c r="CE83" i="73"/>
  <c r="DA83" i="73" s="1"/>
  <c r="CA83" i="73"/>
  <c r="CW83" i="73" s="1"/>
  <c r="CH83" i="73"/>
  <c r="DD83" i="73" s="1"/>
  <c r="CD83" i="73"/>
  <c r="CZ83" i="73" s="1"/>
  <c r="BY83" i="73"/>
  <c r="BU83" i="73"/>
  <c r="CQ83" i="73" s="1"/>
  <c r="CL83" i="73"/>
  <c r="DH83" i="73" s="1"/>
  <c r="CU83" i="73"/>
  <c r="CS83" i="73"/>
  <c r="BL84" i="73" l="1"/>
  <c r="BP38" i="73"/>
  <c r="BM38" i="73"/>
  <c r="BO38" i="73"/>
  <c r="BN38" i="73"/>
  <c r="BT38" i="73" l="1"/>
  <c r="CP38" i="73" s="1"/>
  <c r="BX38" i="73"/>
  <c r="CT38" i="73" s="1"/>
  <c r="CC38" i="73"/>
  <c r="CY38" i="73" s="1"/>
  <c r="CK38" i="73"/>
  <c r="DG38" i="73" s="1"/>
  <c r="CG38" i="73"/>
  <c r="DC38" i="73" s="1"/>
  <c r="BY38" i="73"/>
  <c r="CL38" i="73"/>
  <c r="DH38" i="73" s="1"/>
  <c r="BU38" i="73"/>
  <c r="CQ38" i="73" s="1"/>
  <c r="CH38" i="73"/>
  <c r="DD38" i="73" s="1"/>
  <c r="CD38" i="73"/>
  <c r="CZ38" i="73" s="1"/>
  <c r="BW38" i="73"/>
  <c r="BS38" i="73"/>
  <c r="CO38" i="73" s="1"/>
  <c r="CF38" i="73"/>
  <c r="DB38" i="73" s="1"/>
  <c r="CJ38" i="73"/>
  <c r="DF38" i="73" s="1"/>
  <c r="CB38" i="73"/>
  <c r="CX38" i="73" s="1"/>
  <c r="BV38" i="73"/>
  <c r="CR38" i="73" s="1"/>
  <c r="CE38" i="73"/>
  <c r="DA38" i="73" s="1"/>
  <c r="CA38" i="73"/>
  <c r="CW38" i="73" s="1"/>
  <c r="CI38" i="73"/>
  <c r="DE38" i="73" s="1"/>
  <c r="BR38" i="73"/>
  <c r="CN38" i="73" s="1"/>
  <c r="CS38" i="73"/>
  <c r="CU38" i="73"/>
  <c r="BL39" i="73" l="1"/>
  <c r="BN84" i="73"/>
  <c r="BM84" i="73"/>
  <c r="BO84" i="73"/>
  <c r="BP84" i="73"/>
  <c r="BL85" i="73" l="1"/>
  <c r="BT84" i="73"/>
  <c r="CP84" i="73" s="1"/>
  <c r="CC84" i="73"/>
  <c r="CY84" i="73" s="1"/>
  <c r="BX84" i="73"/>
  <c r="CT84" i="73" s="1"/>
  <c r="CK84" i="73"/>
  <c r="DG84" i="73" s="1"/>
  <c r="CG84" i="73"/>
  <c r="DC84" i="73" s="1"/>
  <c r="CH84" i="73"/>
  <c r="DD84" i="73" s="1"/>
  <c r="CL84" i="73"/>
  <c r="DH84" i="73" s="1"/>
  <c r="BY84" i="73"/>
  <c r="BU84" i="73"/>
  <c r="CQ84" i="73" s="1"/>
  <c r="CD84" i="73"/>
  <c r="CZ84" i="73" s="1"/>
  <c r="CJ84" i="73"/>
  <c r="DF84" i="73" s="1"/>
  <c r="BS84" i="73"/>
  <c r="CO84" i="73" s="1"/>
  <c r="BW84" i="73"/>
  <c r="CF84" i="73"/>
  <c r="DB84" i="73" s="1"/>
  <c r="CB84" i="73"/>
  <c r="CX84" i="73" s="1"/>
  <c r="CE84" i="73"/>
  <c r="DA84" i="73" s="1"/>
  <c r="BV84" i="73"/>
  <c r="CR84" i="73" s="1"/>
  <c r="BR84" i="73"/>
  <c r="CN84" i="73" s="1"/>
  <c r="CI84" i="73"/>
  <c r="DE84" i="73" s="1"/>
  <c r="CA84" i="73"/>
  <c r="CW84" i="73" s="1"/>
  <c r="CS84" i="73"/>
  <c r="CU84" i="73"/>
  <c r="BN39" i="73" l="1"/>
  <c r="BO39" i="73"/>
  <c r="BM39" i="73"/>
  <c r="BP39" i="73"/>
  <c r="BL40" i="73" l="1"/>
  <c r="CH39" i="73"/>
  <c r="DD39" i="73" s="1"/>
  <c r="BY39" i="73"/>
  <c r="CL39" i="73"/>
  <c r="DH39" i="73" s="1"/>
  <c r="BU39" i="73"/>
  <c r="CQ39" i="73" s="1"/>
  <c r="CD39" i="73"/>
  <c r="CZ39" i="73" s="1"/>
  <c r="BV39" i="73"/>
  <c r="CR39" i="73" s="1"/>
  <c r="CE39" i="73"/>
  <c r="DA39" i="73" s="1"/>
  <c r="CI39" i="73"/>
  <c r="DE39" i="73" s="1"/>
  <c r="CA39" i="73"/>
  <c r="CW39" i="73" s="1"/>
  <c r="BR39" i="73"/>
  <c r="CN39" i="73" s="1"/>
  <c r="BT39" i="73"/>
  <c r="CP39" i="73" s="1"/>
  <c r="CK39" i="73"/>
  <c r="DG39" i="73" s="1"/>
  <c r="BX39" i="73"/>
  <c r="CT39" i="73" s="1"/>
  <c r="CC39" i="73"/>
  <c r="CY39" i="73" s="1"/>
  <c r="CG39" i="73"/>
  <c r="DC39" i="73" s="1"/>
  <c r="BN85" i="73"/>
  <c r="BP85" i="73"/>
  <c r="BO85" i="73"/>
  <c r="BM85" i="73"/>
  <c r="BW39" i="73"/>
  <c r="CJ39" i="73"/>
  <c r="DF39" i="73" s="1"/>
  <c r="BS39" i="73"/>
  <c r="CO39" i="73" s="1"/>
  <c r="CF39" i="73"/>
  <c r="DB39" i="73" s="1"/>
  <c r="CB39" i="73"/>
  <c r="CX39" i="73" s="1"/>
  <c r="CS39" i="73"/>
  <c r="CU39" i="73"/>
  <c r="BU85" i="73" l="1"/>
  <c r="CQ85" i="73" s="1"/>
  <c r="BY85" i="73"/>
  <c r="CH85" i="73"/>
  <c r="DD85" i="73" s="1"/>
  <c r="CD85" i="73"/>
  <c r="CZ85" i="73" s="1"/>
  <c r="CL85" i="73"/>
  <c r="DH85" i="73" s="1"/>
  <c r="BR85" i="73"/>
  <c r="CN85" i="73" s="1"/>
  <c r="CE85" i="73"/>
  <c r="DA85" i="73" s="1"/>
  <c r="CI85" i="73"/>
  <c r="DE85" i="73" s="1"/>
  <c r="BV85" i="73"/>
  <c r="CR85" i="73" s="1"/>
  <c r="CA85" i="73"/>
  <c r="CW85" i="73" s="1"/>
  <c r="BX85" i="73"/>
  <c r="CT85" i="73" s="1"/>
  <c r="CG85" i="73"/>
  <c r="DC85" i="73" s="1"/>
  <c r="CC85" i="73"/>
  <c r="CY85" i="73" s="1"/>
  <c r="CK85" i="73"/>
  <c r="DG85" i="73" s="1"/>
  <c r="BT85" i="73"/>
  <c r="CP85" i="73" s="1"/>
  <c r="CF85" i="73"/>
  <c r="DB85" i="73" s="1"/>
  <c r="BS85" i="73"/>
  <c r="CO85" i="73" s="1"/>
  <c r="CJ85" i="73"/>
  <c r="DF85" i="73" s="1"/>
  <c r="BW85" i="73"/>
  <c r="CB85" i="73"/>
  <c r="CX85" i="73" s="1"/>
  <c r="CS85" i="73"/>
  <c r="CU85" i="73"/>
  <c r="BL86" i="73" l="1"/>
  <c r="BP40" i="73"/>
  <c r="BO40" i="73"/>
  <c r="BM40" i="73"/>
  <c r="BN40" i="73"/>
  <c r="CE40" i="73" l="1"/>
  <c r="DA40" i="73" s="1"/>
  <c r="BV40" i="73"/>
  <c r="CR40" i="73" s="1"/>
  <c r="BR40" i="73"/>
  <c r="CN40" i="73" s="1"/>
  <c r="CI40" i="73"/>
  <c r="DE40" i="73" s="1"/>
  <c r="CA40" i="73"/>
  <c r="CW40" i="73" s="1"/>
  <c r="CB40" i="73"/>
  <c r="CX40" i="73" s="1"/>
  <c r="BW40" i="73"/>
  <c r="CJ40" i="73"/>
  <c r="DF40" i="73" s="1"/>
  <c r="BS40" i="73"/>
  <c r="CO40" i="73" s="1"/>
  <c r="CF40" i="73"/>
  <c r="DB40" i="73" s="1"/>
  <c r="CK40" i="73"/>
  <c r="DG40" i="73" s="1"/>
  <c r="CG40" i="73"/>
  <c r="DC40" i="73" s="1"/>
  <c r="BT40" i="73"/>
  <c r="CP40" i="73" s="1"/>
  <c r="CC40" i="73"/>
  <c r="CY40" i="73" s="1"/>
  <c r="BX40" i="73"/>
  <c r="CT40" i="73" s="1"/>
  <c r="BY40" i="73"/>
  <c r="CH40" i="73"/>
  <c r="DD40" i="73" s="1"/>
  <c r="BU40" i="73"/>
  <c r="CQ40" i="73" s="1"/>
  <c r="CD40" i="73"/>
  <c r="CZ40" i="73" s="1"/>
  <c r="CL40" i="73"/>
  <c r="DH40" i="73" s="1"/>
  <c r="CS40" i="73"/>
  <c r="CU40" i="73"/>
  <c r="BL41" i="73" l="1"/>
  <c r="BP86" i="73"/>
  <c r="BM86" i="73"/>
  <c r="BN86" i="73"/>
  <c r="BO86" i="73"/>
  <c r="BL87" i="73" l="1"/>
  <c r="CC86" i="73"/>
  <c r="CY86" i="73" s="1"/>
  <c r="BT86" i="73"/>
  <c r="CP86" i="73" s="1"/>
  <c r="BX86" i="73"/>
  <c r="CT86" i="73" s="1"/>
  <c r="CK86" i="73"/>
  <c r="DG86" i="73" s="1"/>
  <c r="CG86" i="73"/>
  <c r="DC86" i="73" s="1"/>
  <c r="BS86" i="73"/>
  <c r="CO86" i="73" s="1"/>
  <c r="CJ86" i="73"/>
  <c r="DF86" i="73" s="1"/>
  <c r="CF86" i="73"/>
  <c r="DB86" i="73" s="1"/>
  <c r="BW86" i="73"/>
  <c r="CB86" i="73"/>
  <c r="CX86" i="73" s="1"/>
  <c r="CI86" i="73"/>
  <c r="DE86" i="73" s="1"/>
  <c r="CA86" i="73"/>
  <c r="CW86" i="73" s="1"/>
  <c r="BV86" i="73"/>
  <c r="CR86" i="73" s="1"/>
  <c r="CE86" i="73"/>
  <c r="DA86" i="73" s="1"/>
  <c r="BR86" i="73"/>
  <c r="CN86" i="73" s="1"/>
  <c r="CD86" i="73"/>
  <c r="CZ86" i="73" s="1"/>
  <c r="CL86" i="73"/>
  <c r="DH86" i="73" s="1"/>
  <c r="BU86" i="73"/>
  <c r="CQ86" i="73" s="1"/>
  <c r="CH86" i="73"/>
  <c r="DD86" i="73" s="1"/>
  <c r="BY86" i="73"/>
  <c r="CS86" i="73"/>
  <c r="CU86" i="73"/>
  <c r="BM41" i="73" l="1"/>
  <c r="BN41" i="73"/>
  <c r="BP41" i="73"/>
  <c r="BO41" i="73"/>
  <c r="BL42" i="73" l="1"/>
  <c r="BO87" i="73"/>
  <c r="CH41" i="73"/>
  <c r="DD41" i="73" s="1"/>
  <c r="CD41" i="73"/>
  <c r="CZ41" i="73" s="1"/>
  <c r="CL41" i="73"/>
  <c r="DH41" i="73" s="1"/>
  <c r="BY41" i="73"/>
  <c r="BU41" i="73"/>
  <c r="CQ41" i="73" s="1"/>
  <c r="BN87" i="73"/>
  <c r="CK41" i="73"/>
  <c r="DG41" i="73" s="1"/>
  <c r="BT41" i="73"/>
  <c r="CP41" i="73" s="1"/>
  <c r="CG41" i="73"/>
  <c r="DC41" i="73" s="1"/>
  <c r="CC41" i="73"/>
  <c r="CY41" i="73" s="1"/>
  <c r="BX41" i="73"/>
  <c r="CT41" i="73" s="1"/>
  <c r="CB41" i="73"/>
  <c r="CX41" i="73" s="1"/>
  <c r="CF41" i="73"/>
  <c r="DB41" i="73" s="1"/>
  <c r="BW41" i="73"/>
  <c r="BS41" i="73"/>
  <c r="CO41" i="73" s="1"/>
  <c r="CJ41" i="73"/>
  <c r="DF41" i="73" s="1"/>
  <c r="CE41" i="73"/>
  <c r="DA41" i="73" s="1"/>
  <c r="BV41" i="73"/>
  <c r="CR41" i="73" s="1"/>
  <c r="CA41" i="73"/>
  <c r="CW41" i="73" s="1"/>
  <c r="CI41" i="73"/>
  <c r="DE41" i="73" s="1"/>
  <c r="BR41" i="73"/>
  <c r="CN41" i="73" s="1"/>
  <c r="BP87" i="73"/>
  <c r="BM87" i="73"/>
  <c r="CU41" i="73"/>
  <c r="CS41" i="73"/>
  <c r="CA87" i="73" l="1"/>
  <c r="CW87" i="73" s="1"/>
  <c r="CE87" i="73"/>
  <c r="DA87" i="73" s="1"/>
  <c r="CI87" i="73"/>
  <c r="DE87" i="73" s="1"/>
  <c r="BR87" i="73"/>
  <c r="CN87" i="73" s="1"/>
  <c r="BV87" i="73"/>
  <c r="CR87" i="73" s="1"/>
  <c r="BS87" i="73"/>
  <c r="CO87" i="73" s="1"/>
  <c r="CF87" i="73"/>
  <c r="DB87" i="73" s="1"/>
  <c r="CB87" i="73"/>
  <c r="CX87" i="73" s="1"/>
  <c r="BW87" i="73"/>
  <c r="CJ87" i="73"/>
  <c r="DF87" i="73" s="1"/>
  <c r="CC87" i="73"/>
  <c r="CY87" i="73" s="1"/>
  <c r="BX87" i="73"/>
  <c r="CT87" i="73" s="1"/>
  <c r="BT87" i="73"/>
  <c r="CP87" i="73" s="1"/>
  <c r="CK87" i="73"/>
  <c r="DG87" i="73" s="1"/>
  <c r="CG87" i="73"/>
  <c r="DC87" i="73" s="1"/>
  <c r="CL87" i="73"/>
  <c r="DH87" i="73" s="1"/>
  <c r="CD87" i="73"/>
  <c r="CZ87" i="73" s="1"/>
  <c r="BU87" i="73"/>
  <c r="CQ87" i="73" s="1"/>
  <c r="BY87" i="73"/>
  <c r="CH87" i="73"/>
  <c r="DD87" i="73" s="1"/>
  <c r="CU87" i="73"/>
  <c r="CS87" i="73"/>
  <c r="BL88" i="73" l="1"/>
  <c r="BO42" i="73"/>
  <c r="BP42" i="73"/>
  <c r="BM42" i="73"/>
  <c r="BN42" i="73"/>
  <c r="CB42" i="73" l="1"/>
  <c r="CX42" i="73" s="1"/>
  <c r="CF42" i="73"/>
  <c r="DB42" i="73" s="1"/>
  <c r="BS42" i="73"/>
  <c r="CO42" i="73" s="1"/>
  <c r="CJ42" i="73"/>
  <c r="DF42" i="73" s="1"/>
  <c r="BW42" i="73"/>
  <c r="CL42" i="73"/>
  <c r="DH42" i="73" s="1"/>
  <c r="BY42" i="73"/>
  <c r="BU42" i="73"/>
  <c r="CQ42" i="73" s="1"/>
  <c r="CD42" i="73"/>
  <c r="CZ42" i="73" s="1"/>
  <c r="CH42" i="73"/>
  <c r="DD42" i="73" s="1"/>
  <c r="CC42" i="73"/>
  <c r="CY42" i="73" s="1"/>
  <c r="CG42" i="73"/>
  <c r="DC42" i="73" s="1"/>
  <c r="BT42" i="73"/>
  <c r="CP42" i="73" s="1"/>
  <c r="CK42" i="73"/>
  <c r="DG42" i="73" s="1"/>
  <c r="BX42" i="73"/>
  <c r="CT42" i="73" s="1"/>
  <c r="CI42" i="73"/>
  <c r="DE42" i="73" s="1"/>
  <c r="CA42" i="73"/>
  <c r="CW42" i="73" s="1"/>
  <c r="CE42" i="73"/>
  <c r="DA42" i="73" s="1"/>
  <c r="BV42" i="73"/>
  <c r="CR42" i="73" s="1"/>
  <c r="BR42" i="73"/>
  <c r="CN42" i="73" s="1"/>
  <c r="CS42" i="73"/>
  <c r="CU42" i="73"/>
  <c r="BL43" i="73" l="1"/>
  <c r="BP88" i="73"/>
  <c r="BO88" i="73"/>
  <c r="BM88" i="73"/>
  <c r="BN88" i="73"/>
  <c r="BL89" i="73" l="1"/>
  <c r="CB88" i="73"/>
  <c r="CX88" i="73" s="1"/>
  <c r="BW88" i="73"/>
  <c r="CJ88" i="73"/>
  <c r="DF88" i="73" s="1"/>
  <c r="BS88" i="73"/>
  <c r="CO88" i="73" s="1"/>
  <c r="CF88" i="73"/>
  <c r="DB88" i="73" s="1"/>
  <c r="BR88" i="73"/>
  <c r="CN88" i="73" s="1"/>
  <c r="CA88" i="73"/>
  <c r="CW88" i="73" s="1"/>
  <c r="CI88" i="73"/>
  <c r="DE88" i="73" s="1"/>
  <c r="BV88" i="73"/>
  <c r="CR88" i="73" s="1"/>
  <c r="CE88" i="73"/>
  <c r="DA88" i="73" s="1"/>
  <c r="CK88" i="73"/>
  <c r="DG88" i="73" s="1"/>
  <c r="CG88" i="73"/>
  <c r="DC88" i="73" s="1"/>
  <c r="BX88" i="73"/>
  <c r="CT88" i="73" s="1"/>
  <c r="CC88" i="73"/>
  <c r="CY88" i="73" s="1"/>
  <c r="BT88" i="73"/>
  <c r="CP88" i="73" s="1"/>
  <c r="CD88" i="73"/>
  <c r="CZ88" i="73" s="1"/>
  <c r="BY88" i="73"/>
  <c r="CU88" i="73" s="1"/>
  <c r="CL88" i="73"/>
  <c r="DH88" i="73" s="1"/>
  <c r="BU88" i="73"/>
  <c r="CQ88" i="73" s="1"/>
  <c r="CH88" i="73"/>
  <c r="DD88" i="73" s="1"/>
  <c r="CS88" i="73"/>
  <c r="BP43" i="73" l="1"/>
  <c r="BM43" i="73"/>
  <c r="BN43" i="73"/>
  <c r="BO43" i="73"/>
  <c r="BL44" i="73" l="1"/>
  <c r="BO89" i="73"/>
  <c r="BM89" i="73"/>
  <c r="BW43" i="73"/>
  <c r="CF43" i="73"/>
  <c r="DB43" i="73" s="1"/>
  <c r="BS43" i="73"/>
  <c r="CO43" i="73" s="1"/>
  <c r="CB43" i="73"/>
  <c r="CX43" i="73" s="1"/>
  <c r="CJ43" i="73"/>
  <c r="DF43" i="73" s="1"/>
  <c r="CD43" i="73"/>
  <c r="CZ43" i="73" s="1"/>
  <c r="CL43" i="73"/>
  <c r="DH43" i="73" s="1"/>
  <c r="BU43" i="73"/>
  <c r="CQ43" i="73" s="1"/>
  <c r="BY43" i="73"/>
  <c r="CH43" i="73"/>
  <c r="DD43" i="73" s="1"/>
  <c r="BP89" i="73"/>
  <c r="BR43" i="73"/>
  <c r="CN43" i="73" s="1"/>
  <c r="CE43" i="73"/>
  <c r="DA43" i="73" s="1"/>
  <c r="BV43" i="73"/>
  <c r="CR43" i="73" s="1"/>
  <c r="CA43" i="73"/>
  <c r="CW43" i="73" s="1"/>
  <c r="CI43" i="73"/>
  <c r="DE43" i="73" s="1"/>
  <c r="CG43" i="73"/>
  <c r="DC43" i="73" s="1"/>
  <c r="BT43" i="73"/>
  <c r="CP43" i="73" s="1"/>
  <c r="CC43" i="73"/>
  <c r="CY43" i="73" s="1"/>
  <c r="CK43" i="73"/>
  <c r="DG43" i="73" s="1"/>
  <c r="BX43" i="73"/>
  <c r="CT43" i="73" s="1"/>
  <c r="BN89" i="73"/>
  <c r="CS43" i="73"/>
  <c r="CU43" i="73"/>
  <c r="BL90" i="73" l="1"/>
  <c r="CH89" i="73"/>
  <c r="DD89" i="73" s="1"/>
  <c r="BY89" i="73"/>
  <c r="CU89" i="73" s="1"/>
  <c r="BU89" i="73"/>
  <c r="CQ89" i="73" s="1"/>
  <c r="CL89" i="73"/>
  <c r="DH89" i="73" s="1"/>
  <c r="CD89" i="73"/>
  <c r="CZ89" i="73" s="1"/>
  <c r="CI89" i="73"/>
  <c r="DE89" i="73" s="1"/>
  <c r="CE89" i="73"/>
  <c r="DA89" i="73" s="1"/>
  <c r="CA89" i="73"/>
  <c r="CW89" i="73" s="1"/>
  <c r="BV89" i="73"/>
  <c r="CR89" i="73" s="1"/>
  <c r="BR89" i="73"/>
  <c r="CN89" i="73" s="1"/>
  <c r="CK89" i="73"/>
  <c r="DG89" i="73" s="1"/>
  <c r="BT89" i="73"/>
  <c r="CP89" i="73" s="1"/>
  <c r="BX89" i="73"/>
  <c r="CT89" i="73" s="1"/>
  <c r="CC89" i="73"/>
  <c r="CY89" i="73" s="1"/>
  <c r="CG89" i="73"/>
  <c r="DC89" i="73" s="1"/>
  <c r="CJ89" i="73"/>
  <c r="DF89" i="73" s="1"/>
  <c r="CB89" i="73"/>
  <c r="CX89" i="73" s="1"/>
  <c r="BS89" i="73"/>
  <c r="CO89" i="73" s="1"/>
  <c r="BW89" i="73"/>
  <c r="CF89" i="73"/>
  <c r="DB89" i="73" s="1"/>
  <c r="CS89" i="73"/>
  <c r="BM44" i="73" l="1"/>
  <c r="BP44" i="73"/>
  <c r="BO44" i="73"/>
  <c r="BN44" i="73"/>
  <c r="BL91" i="73" l="1"/>
  <c r="BX44" i="73"/>
  <c r="CT44" i="73" s="1"/>
  <c r="CC44" i="73"/>
  <c r="CY44" i="73" s="1"/>
  <c r="CK44" i="73"/>
  <c r="DG44" i="73" s="1"/>
  <c r="CG44" i="73"/>
  <c r="DC44" i="73" s="1"/>
  <c r="BT44" i="73"/>
  <c r="CP44" i="73" s="1"/>
  <c r="CI44" i="73"/>
  <c r="DE44" i="73" s="1"/>
  <c r="CE44" i="73"/>
  <c r="DA44" i="73" s="1"/>
  <c r="BV44" i="73"/>
  <c r="CR44" i="73" s="1"/>
  <c r="CA44" i="73"/>
  <c r="CW44" i="73" s="1"/>
  <c r="BR44" i="73"/>
  <c r="CN44" i="73" s="1"/>
  <c r="BO90" i="73"/>
  <c r="BW44" i="73"/>
  <c r="CB44" i="73"/>
  <c r="CX44" i="73" s="1"/>
  <c r="CF44" i="73"/>
  <c r="DB44" i="73" s="1"/>
  <c r="BS44" i="73"/>
  <c r="CO44" i="73" s="1"/>
  <c r="CJ44" i="73"/>
  <c r="DF44" i="73" s="1"/>
  <c r="BP90" i="73"/>
  <c r="BM90" i="73"/>
  <c r="BN90" i="73"/>
  <c r="BU44" i="73"/>
  <c r="CQ44" i="73" s="1"/>
  <c r="CL44" i="73"/>
  <c r="DH44" i="73" s="1"/>
  <c r="CH44" i="73"/>
  <c r="DD44" i="73" s="1"/>
  <c r="CD44" i="73"/>
  <c r="CZ44" i="73" s="1"/>
  <c r="BY44" i="73"/>
  <c r="CS44" i="73"/>
  <c r="CU44" i="73"/>
  <c r="BL45" i="73" l="1"/>
  <c r="BW90" i="73"/>
  <c r="BS90" i="73"/>
  <c r="CO90" i="73" s="1"/>
  <c r="CB90" i="73"/>
  <c r="CX90" i="73" s="1"/>
  <c r="CJ90" i="73"/>
  <c r="DF90" i="73" s="1"/>
  <c r="CF90" i="73"/>
  <c r="DB90" i="73" s="1"/>
  <c r="CE90" i="73"/>
  <c r="DA90" i="73" s="1"/>
  <c r="CA90" i="73"/>
  <c r="CW90" i="73" s="1"/>
  <c r="BR90" i="73"/>
  <c r="CN90" i="73" s="1"/>
  <c r="CI90" i="73"/>
  <c r="DE90" i="73" s="1"/>
  <c r="BV90" i="73"/>
  <c r="CR90" i="73" s="1"/>
  <c r="BT90" i="73"/>
  <c r="CP90" i="73" s="1"/>
  <c r="CG90" i="73"/>
  <c r="DC90" i="73" s="1"/>
  <c r="CC90" i="73"/>
  <c r="CY90" i="73" s="1"/>
  <c r="CK90" i="73"/>
  <c r="DG90" i="73" s="1"/>
  <c r="BX90" i="73"/>
  <c r="CT90" i="73" s="1"/>
  <c r="CH90" i="73"/>
  <c r="DD90" i="73" s="1"/>
  <c r="BU90" i="73"/>
  <c r="CQ90" i="73" s="1"/>
  <c r="BY90" i="73"/>
  <c r="CU90" i="73" s="1"/>
  <c r="CL90" i="73"/>
  <c r="DH90" i="73" s="1"/>
  <c r="CD90" i="73"/>
  <c r="CZ90" i="73" s="1"/>
  <c r="CS90" i="73"/>
  <c r="BO91" i="73" l="1"/>
  <c r="BN91" i="73"/>
  <c r="BP91" i="73"/>
  <c r="BM91" i="73"/>
  <c r="BL92" i="73" l="1"/>
  <c r="CD91" i="73"/>
  <c r="CZ91" i="73" s="1"/>
  <c r="BU91" i="73"/>
  <c r="CQ91" i="73" s="1"/>
  <c r="CL91" i="73"/>
  <c r="DH91" i="73" s="1"/>
  <c r="BY91" i="73"/>
  <c r="CU91" i="73" s="1"/>
  <c r="CH91" i="73"/>
  <c r="DD91" i="73" s="1"/>
  <c r="BN45" i="73"/>
  <c r="BR91" i="73"/>
  <c r="CN91" i="73" s="1"/>
  <c r="CA91" i="73"/>
  <c r="CW91" i="73" s="1"/>
  <c r="CE91" i="73"/>
  <c r="DA91" i="73" s="1"/>
  <c r="CI91" i="73"/>
  <c r="DE91" i="73" s="1"/>
  <c r="BV91" i="73"/>
  <c r="CR91" i="73" s="1"/>
  <c r="BP45" i="73"/>
  <c r="BM45" i="73"/>
  <c r="BO45" i="73"/>
  <c r="CK91" i="73"/>
  <c r="DG91" i="73" s="1"/>
  <c r="BT91" i="73"/>
  <c r="CP91" i="73" s="1"/>
  <c r="BX91" i="73"/>
  <c r="CT91" i="73" s="1"/>
  <c r="CG91" i="73"/>
  <c r="DC91" i="73" s="1"/>
  <c r="CC91" i="73"/>
  <c r="CY91" i="73" s="1"/>
  <c r="BW91" i="73"/>
  <c r="BS91" i="73"/>
  <c r="CO91" i="73" s="1"/>
  <c r="CB91" i="73"/>
  <c r="CX91" i="73" s="1"/>
  <c r="CJ91" i="73"/>
  <c r="DF91" i="73" s="1"/>
  <c r="CF91" i="73"/>
  <c r="DB91" i="73" s="1"/>
  <c r="CS91" i="73"/>
  <c r="BL46" i="73" l="1"/>
  <c r="CI45" i="73"/>
  <c r="DE45" i="73" s="1"/>
  <c r="CE45" i="73"/>
  <c r="DA45" i="73" s="1"/>
  <c r="BV45" i="73"/>
  <c r="CR45" i="73" s="1"/>
  <c r="BR45" i="73"/>
  <c r="CN45" i="73" s="1"/>
  <c r="CA45" i="73"/>
  <c r="CW45" i="73" s="1"/>
  <c r="CH45" i="73"/>
  <c r="DD45" i="73" s="1"/>
  <c r="BU45" i="73"/>
  <c r="CQ45" i="73" s="1"/>
  <c r="CL45" i="73"/>
  <c r="DH45" i="73" s="1"/>
  <c r="CD45" i="73"/>
  <c r="CZ45" i="73" s="1"/>
  <c r="BY45" i="73"/>
  <c r="BX45" i="73"/>
  <c r="CT45" i="73" s="1"/>
  <c r="CC45" i="73"/>
  <c r="CY45" i="73" s="1"/>
  <c r="CK45" i="73"/>
  <c r="DG45" i="73" s="1"/>
  <c r="BT45" i="73"/>
  <c r="CP45" i="73" s="1"/>
  <c r="CG45" i="73"/>
  <c r="DC45" i="73" s="1"/>
  <c r="CJ45" i="73"/>
  <c r="DF45" i="73" s="1"/>
  <c r="CF45" i="73"/>
  <c r="DB45" i="73" s="1"/>
  <c r="CB45" i="73"/>
  <c r="CX45" i="73" s="1"/>
  <c r="BS45" i="73"/>
  <c r="CO45" i="73" s="1"/>
  <c r="BW45" i="73"/>
  <c r="CU45" i="73"/>
  <c r="CS45" i="73"/>
  <c r="BP92" i="73" l="1"/>
  <c r="BO92" i="73"/>
  <c r="BN92" i="73"/>
  <c r="BM92" i="73"/>
  <c r="BN46" i="73" l="1"/>
  <c r="CD92" i="73"/>
  <c r="CZ92" i="73" s="1"/>
  <c r="CH92" i="73"/>
  <c r="DD92" i="73" s="1"/>
  <c r="BY92" i="73"/>
  <c r="CU92" i="73" s="1"/>
  <c r="CL92" i="73"/>
  <c r="DH92" i="73" s="1"/>
  <c r="BU92" i="73"/>
  <c r="CQ92" i="73" s="1"/>
  <c r="BO46" i="73"/>
  <c r="CF92" i="73"/>
  <c r="DB92" i="73" s="1"/>
  <c r="BS92" i="73"/>
  <c r="CO92" i="73" s="1"/>
  <c r="CB92" i="73"/>
  <c r="CX92" i="73" s="1"/>
  <c r="CJ92" i="73"/>
  <c r="DF92" i="73" s="1"/>
  <c r="BW92" i="73"/>
  <c r="BM46" i="73"/>
  <c r="BX92" i="73"/>
  <c r="CT92" i="73" s="1"/>
  <c r="CC92" i="73"/>
  <c r="CY92" i="73" s="1"/>
  <c r="BT92" i="73"/>
  <c r="CP92" i="73" s="1"/>
  <c r="CG92" i="73"/>
  <c r="DC92" i="73" s="1"/>
  <c r="CK92" i="73"/>
  <c r="DG92" i="73" s="1"/>
  <c r="BP46" i="73"/>
  <c r="CE92" i="73"/>
  <c r="DA92" i="73" s="1"/>
  <c r="BV92" i="73"/>
  <c r="CR92" i="73" s="1"/>
  <c r="BR92" i="73"/>
  <c r="CN92" i="73" s="1"/>
  <c r="CI92" i="73"/>
  <c r="DE92" i="73" s="1"/>
  <c r="CA92" i="73"/>
  <c r="CW92" i="73" s="1"/>
  <c r="CS92" i="73"/>
  <c r="BL47" i="73" l="1"/>
  <c r="CG46" i="73"/>
  <c r="DC46" i="73" s="1"/>
  <c r="CK46" i="73"/>
  <c r="DG46" i="73" s="1"/>
  <c r="BT46" i="73"/>
  <c r="CP46" i="73" s="1"/>
  <c r="BX46" i="73"/>
  <c r="CT46" i="73" s="1"/>
  <c r="CC46" i="73"/>
  <c r="CY46" i="73" s="1"/>
  <c r="BY46" i="73"/>
  <c r="BU46" i="73"/>
  <c r="CQ46" i="73" s="1"/>
  <c r="CH46" i="73"/>
  <c r="DD46" i="73" s="1"/>
  <c r="CD46" i="73"/>
  <c r="CZ46" i="73" s="1"/>
  <c r="CL46" i="73"/>
  <c r="DH46" i="73" s="1"/>
  <c r="BS46" i="73"/>
  <c r="CO46" i="73" s="1"/>
  <c r="CJ46" i="73"/>
  <c r="DF46" i="73" s="1"/>
  <c r="BW46" i="73"/>
  <c r="CF46" i="73"/>
  <c r="DB46" i="73" s="1"/>
  <c r="CB46" i="73"/>
  <c r="CX46" i="73" s="1"/>
  <c r="CA46" i="73"/>
  <c r="CW46" i="73" s="1"/>
  <c r="BV46" i="73"/>
  <c r="CR46" i="73" s="1"/>
  <c r="CE46" i="73"/>
  <c r="DA46" i="73" s="1"/>
  <c r="BR46" i="73"/>
  <c r="CN46" i="73" s="1"/>
  <c r="CI46" i="73"/>
  <c r="DE46" i="73" s="1"/>
  <c r="CS46" i="73"/>
  <c r="CU46" i="73"/>
  <c r="BP47" i="73" l="1"/>
  <c r="BN47" i="73"/>
  <c r="BO47" i="73"/>
  <c r="BM47" i="73"/>
  <c r="CE47" i="73" l="1"/>
  <c r="DA47" i="73" s="1"/>
  <c r="BV47" i="73"/>
  <c r="CR47" i="73" s="1"/>
  <c r="CI47" i="73"/>
  <c r="DE47" i="73" s="1"/>
  <c r="CA47" i="73"/>
  <c r="CW47" i="73" s="1"/>
  <c r="BR47" i="73"/>
  <c r="CN47" i="73" s="1"/>
  <c r="BS47" i="73"/>
  <c r="CO47" i="73" s="1"/>
  <c r="CB47" i="73"/>
  <c r="CX47" i="73" s="1"/>
  <c r="CF47" i="73"/>
  <c r="DB47" i="73" s="1"/>
  <c r="BW47" i="73"/>
  <c r="CJ47" i="73"/>
  <c r="DF47" i="73" s="1"/>
  <c r="CG47" i="73"/>
  <c r="DC47" i="73" s="1"/>
  <c r="BT47" i="73"/>
  <c r="CP47" i="73" s="1"/>
  <c r="CC47" i="73"/>
  <c r="CY47" i="73" s="1"/>
  <c r="BX47" i="73"/>
  <c r="CT47" i="73" s="1"/>
  <c r="CK47" i="73"/>
  <c r="DG47" i="73" s="1"/>
  <c r="BY47" i="73"/>
  <c r="CH47" i="73"/>
  <c r="DD47" i="73" s="1"/>
  <c r="CL47" i="73"/>
  <c r="DH47" i="73" s="1"/>
  <c r="CD47" i="73"/>
  <c r="CZ47" i="73" s="1"/>
  <c r="BU47" i="73"/>
  <c r="CQ47" i="73" s="1"/>
  <c r="CS47" i="73"/>
  <c r="CU47" i="73"/>
  <c r="CJ75" i="69" l="1"/>
  <c r="CN75" i="69" s="1"/>
  <c r="CW75" i="69" s="1"/>
  <c r="CJ6" i="69"/>
  <c r="CJ29" i="69"/>
  <c r="CN29" i="69" s="1"/>
  <c r="CW29" i="69" s="1"/>
  <c r="CJ98" i="69"/>
  <c r="CN98" i="69" s="1"/>
  <c r="CW98" i="69" s="1"/>
  <c r="CJ52" i="69"/>
  <c r="CN52" i="69" s="1"/>
  <c r="CW52" i="69" s="1"/>
  <c r="CJ30" i="69"/>
  <c r="CN30" i="69" s="1"/>
  <c r="CW30" i="69" s="1"/>
  <c r="CJ76" i="69"/>
  <c r="CN76" i="69" s="1"/>
  <c r="CW76" i="69" s="1"/>
  <c r="CJ99" i="69"/>
  <c r="CN99" i="69" s="1"/>
  <c r="CW99" i="69" s="1"/>
  <c r="CJ53" i="69"/>
  <c r="CN53" i="69" s="1"/>
  <c r="CW53" i="69" s="1"/>
  <c r="CN6" i="69" l="1"/>
  <c r="CW6" i="69" s="1"/>
  <c r="CJ7" i="69"/>
  <c r="CJ77" i="69" l="1"/>
  <c r="CN77" i="69" s="1"/>
  <c r="CW77" i="69" s="1"/>
  <c r="CJ31" i="69"/>
  <c r="CN31" i="69" s="1"/>
  <c r="CW31" i="69" s="1"/>
  <c r="CJ54" i="69"/>
  <c r="CN54" i="69" s="1"/>
  <c r="CW54" i="69" s="1"/>
  <c r="CJ100" i="69"/>
  <c r="CN100" i="69" s="1"/>
  <c r="CW100" i="69" s="1"/>
  <c r="CN7" i="69"/>
  <c r="CW7" i="69" s="1"/>
  <c r="CJ8" i="69"/>
  <c r="CJ32" i="69" l="1"/>
  <c r="CN32" i="69" s="1"/>
  <c r="CW32" i="69" s="1"/>
  <c r="CJ101" i="69"/>
  <c r="CN101" i="69" s="1"/>
  <c r="CW101" i="69" s="1"/>
  <c r="CJ55" i="69"/>
  <c r="CN55" i="69" s="1"/>
  <c r="CW55" i="69" s="1"/>
  <c r="CJ78" i="69"/>
  <c r="CN78" i="69" s="1"/>
  <c r="CW78" i="69" s="1"/>
  <c r="CN8" i="69"/>
  <c r="CW8" i="69" s="1"/>
  <c r="CJ9" i="69"/>
  <c r="CN9" i="69" l="1"/>
  <c r="CW9" i="69" s="1"/>
  <c r="CJ102" i="69" l="1"/>
  <c r="CN102" i="69" s="1"/>
  <c r="CW102" i="69" s="1"/>
  <c r="CJ56" i="69"/>
  <c r="CN56" i="69" s="1"/>
  <c r="CW56" i="69" s="1"/>
  <c r="CJ33" i="69"/>
  <c r="CN33" i="69" s="1"/>
  <c r="CW33" i="69" s="1"/>
  <c r="CJ79" i="69"/>
  <c r="CN79" i="69" s="1"/>
  <c r="CW79" i="69" s="1"/>
  <c r="CJ10" i="69"/>
  <c r="CN10" i="69" l="1"/>
  <c r="CW10" i="69" s="1"/>
  <c r="CJ103" i="69" l="1"/>
  <c r="CN103" i="69" s="1"/>
  <c r="CW103" i="69" s="1"/>
  <c r="CJ57" i="69"/>
  <c r="CN57" i="69" s="1"/>
  <c r="CW57" i="69" s="1"/>
  <c r="CJ34" i="69"/>
  <c r="CN34" i="69" s="1"/>
  <c r="CW34" i="69" s="1"/>
  <c r="CJ80" i="69"/>
  <c r="CN80" i="69" s="1"/>
  <c r="CW80" i="69" s="1"/>
  <c r="CJ11" i="69"/>
  <c r="CJ81" i="69" l="1"/>
  <c r="CN81" i="69" s="1"/>
  <c r="CW81" i="69" s="1"/>
  <c r="CJ35" i="69"/>
  <c r="CN35" i="69" s="1"/>
  <c r="CW35" i="69" s="1"/>
  <c r="CJ58" i="69"/>
  <c r="CN58" i="69" s="1"/>
  <c r="CW58" i="69" s="1"/>
  <c r="CJ104" i="69"/>
  <c r="CN104" i="69" s="1"/>
  <c r="CW104" i="69" s="1"/>
  <c r="CN11" i="69"/>
  <c r="CW11" i="69" s="1"/>
  <c r="CJ12" i="69"/>
  <c r="CN12" i="69" l="1"/>
  <c r="CW12" i="69" s="1"/>
  <c r="CJ36" i="69" l="1"/>
  <c r="CN36" i="69" s="1"/>
  <c r="CW36" i="69" s="1"/>
  <c r="CJ59" i="69"/>
  <c r="CN59" i="69" s="1"/>
  <c r="CW59" i="69" s="1"/>
  <c r="CJ105" i="69"/>
  <c r="CN105" i="69" s="1"/>
  <c r="CW105" i="69" s="1"/>
  <c r="CJ82" i="69"/>
  <c r="CN82" i="69" s="1"/>
  <c r="CW82" i="69" s="1"/>
  <c r="CJ13" i="69"/>
  <c r="CN13" i="69" l="1"/>
  <c r="CW13" i="69" s="1"/>
  <c r="CJ83" i="69" l="1"/>
  <c r="CN83" i="69" s="1"/>
  <c r="CW83" i="69" s="1"/>
  <c r="CJ37" i="69"/>
  <c r="CN37" i="69" s="1"/>
  <c r="CW37" i="69" s="1"/>
  <c r="CJ106" i="69"/>
  <c r="CN106" i="69" s="1"/>
  <c r="CW106" i="69" s="1"/>
  <c r="CJ60" i="69"/>
  <c r="CN60" i="69" s="1"/>
  <c r="CW60" i="69" s="1"/>
  <c r="CJ14" i="69"/>
  <c r="CN14" i="69" l="1"/>
  <c r="CW14" i="69" s="1"/>
  <c r="CJ84" i="69" l="1"/>
  <c r="CN84" i="69" s="1"/>
  <c r="CW84" i="69" s="1"/>
  <c r="CJ107" i="69"/>
  <c r="CN107" i="69" s="1"/>
  <c r="CW107" i="69" s="1"/>
  <c r="CJ38" i="69"/>
  <c r="CN38" i="69" s="1"/>
  <c r="CW38" i="69" s="1"/>
  <c r="CJ61" i="69"/>
  <c r="CN61" i="69" s="1"/>
  <c r="CW61" i="69" s="1"/>
  <c r="CJ15" i="69"/>
  <c r="CN15" i="69" s="1"/>
  <c r="CW15" i="69" s="1"/>
  <c r="T23" i="74" l="1"/>
  <c r="T32" i="74"/>
  <c r="T31" i="74"/>
  <c r="U26" i="74"/>
  <c r="V26" i="74"/>
  <c r="W30" i="74"/>
  <c r="U31" i="74"/>
  <c r="U24" i="74"/>
  <c r="T26" i="74"/>
  <c r="W26" i="74"/>
  <c r="V24" i="74"/>
  <c r="U25" i="74"/>
  <c r="W23" i="74"/>
  <c r="U28" i="74"/>
  <c r="U27" i="74"/>
  <c r="U30" i="74"/>
  <c r="W32" i="74"/>
  <c r="U32" i="74"/>
  <c r="V28" i="74"/>
  <c r="V27" i="74"/>
  <c r="U23" i="74"/>
  <c r="V30" i="74"/>
  <c r="V29" i="74"/>
  <c r="T29" i="74"/>
  <c r="T28" i="74"/>
  <c r="V32" i="74"/>
  <c r="U29" i="74"/>
  <c r="T27" i="74"/>
  <c r="W29" i="74"/>
  <c r="T25" i="74"/>
  <c r="T30" i="74"/>
  <c r="W28" i="74"/>
  <c r="W25" i="74"/>
  <c r="W24" i="74"/>
  <c r="V23" i="74"/>
  <c r="T24" i="74"/>
  <c r="W31" i="74"/>
  <c r="V25" i="74"/>
  <c r="V31" i="74"/>
  <c r="W27" i="74"/>
  <c r="T10" i="74" l="1"/>
  <c r="V4" i="74"/>
  <c r="W4" i="74"/>
  <c r="U14" i="74"/>
  <c r="V15" i="74"/>
  <c r="U7" i="74"/>
  <c r="V7" i="74"/>
  <c r="V19" i="74"/>
  <c r="V17" i="74"/>
  <c r="V21" i="74"/>
  <c r="W18" i="74"/>
  <c r="T6" i="74"/>
  <c r="U5" i="74"/>
  <c r="V12" i="74"/>
  <c r="V6" i="74"/>
  <c r="U11" i="74"/>
  <c r="T8" i="74"/>
  <c r="U13" i="74"/>
  <c r="U15" i="74"/>
  <c r="T20" i="74"/>
  <c r="U12" i="74"/>
  <c r="T14" i="74"/>
  <c r="U22" i="74"/>
  <c r="W19" i="74"/>
  <c r="T7" i="74"/>
  <c r="U6" i="74"/>
  <c r="T13" i="74"/>
  <c r="V11" i="74"/>
  <c r="W11" i="74"/>
  <c r="W13" i="74"/>
  <c r="T22" i="74"/>
  <c r="T17" i="74"/>
  <c r="U21" i="74"/>
  <c r="U10" i="74"/>
  <c r="T11" i="74"/>
  <c r="T5" i="74"/>
  <c r="V8" i="74"/>
  <c r="U4" i="74"/>
  <c r="T18" i="74"/>
  <c r="U17" i="74"/>
  <c r="V16" i="74"/>
  <c r="T15" i="74"/>
  <c r="T4" i="74"/>
  <c r="T21" i="74"/>
  <c r="W5" i="74"/>
  <c r="V22" i="74"/>
  <c r="U16" i="74"/>
  <c r="W22" i="74"/>
  <c r="U20" i="74"/>
  <c r="U8" i="74"/>
  <c r="W8" i="74"/>
  <c r="U9" i="74"/>
  <c r="W17" i="74"/>
  <c r="W15" i="74"/>
  <c r="T19" i="74"/>
  <c r="U19" i="74"/>
  <c r="W16" i="74"/>
  <c r="W7" i="74"/>
  <c r="W12" i="74"/>
  <c r="V18" i="74"/>
  <c r="W6" i="74"/>
  <c r="W20" i="74"/>
  <c r="V20" i="74"/>
  <c r="T9" i="74"/>
  <c r="W9" i="74"/>
  <c r="U18" i="74"/>
  <c r="T12" i="74"/>
  <c r="V14" i="74"/>
  <c r="V13" i="74"/>
  <c r="W14" i="74"/>
  <c r="W10" i="74"/>
  <c r="V9" i="74"/>
  <c r="T16" i="74"/>
  <c r="V10" i="74"/>
  <c r="V5" i="74"/>
  <c r="W21" i="74"/>
  <c r="CM76" i="69"/>
  <c r="CM99" i="69"/>
  <c r="CM53" i="69"/>
  <c r="CM30" i="69"/>
  <c r="CM98" i="69"/>
  <c r="CM52" i="69"/>
  <c r="CM6" i="69"/>
  <c r="CM7" i="69" s="1"/>
  <c r="CM75" i="69"/>
  <c r="CM29" i="69"/>
  <c r="T73" i="78"/>
  <c r="T50" i="78"/>
  <c r="T27" i="78"/>
  <c r="U27" i="78" s="1"/>
  <c r="T96" i="78"/>
  <c r="S11" i="74" l="1"/>
  <c r="S28" i="74"/>
  <c r="S31" i="74"/>
  <c r="S14" i="74"/>
  <c r="S21" i="74"/>
  <c r="S22" i="74"/>
  <c r="S23" i="74"/>
  <c r="S4" i="74"/>
  <c r="S5" i="74"/>
  <c r="S13" i="74"/>
  <c r="S20" i="74"/>
  <c r="S18" i="74"/>
  <c r="S7" i="74"/>
  <c r="S15" i="74"/>
  <c r="S19" i="74"/>
  <c r="S25" i="74"/>
  <c r="S16" i="74"/>
  <c r="S9" i="74"/>
  <c r="S29" i="74"/>
  <c r="S12" i="74"/>
  <c r="S27" i="74"/>
  <c r="S8" i="74"/>
  <c r="S17" i="74"/>
  <c r="S32" i="74"/>
  <c r="S30" i="74"/>
  <c r="S26" i="74"/>
  <c r="S24" i="74"/>
  <c r="S10" i="74"/>
  <c r="S6" i="74"/>
  <c r="T51" i="78"/>
  <c r="U50" i="78"/>
  <c r="T97" i="78"/>
  <c r="U96" i="78"/>
  <c r="T74" i="78"/>
  <c r="U73" i="78"/>
  <c r="T28" i="78"/>
  <c r="T4" i="78"/>
  <c r="U4" i="78" s="1"/>
  <c r="T5" i="78" l="1"/>
  <c r="U5" i="78" s="1"/>
  <c r="U97" i="78"/>
  <c r="U51" i="78"/>
  <c r="U28" i="78"/>
  <c r="U74" i="78"/>
  <c r="T52" i="78" l="1"/>
  <c r="T98" i="78"/>
  <c r="T75" i="78"/>
  <c r="T29" i="78"/>
  <c r="W38" i="74" l="1"/>
  <c r="V38" i="74"/>
  <c r="W39" i="74"/>
  <c r="T39" i="74"/>
  <c r="V37" i="74"/>
  <c r="U42" i="74"/>
  <c r="T35" i="74"/>
  <c r="V39" i="74"/>
  <c r="U34" i="74"/>
  <c r="U33" i="74"/>
  <c r="W33" i="74"/>
  <c r="T42" i="74"/>
  <c r="W40" i="74"/>
  <c r="U36" i="74"/>
  <c r="V34" i="74"/>
  <c r="W35" i="74"/>
  <c r="W36" i="74"/>
  <c r="U38" i="74"/>
  <c r="U41" i="74"/>
  <c r="T40" i="74"/>
  <c r="W41" i="74"/>
  <c r="T37" i="74"/>
  <c r="V33" i="74"/>
  <c r="U35" i="74"/>
  <c r="T41" i="74"/>
  <c r="V36" i="74"/>
  <c r="T36" i="74"/>
  <c r="W37" i="74"/>
  <c r="W34" i="74"/>
  <c r="T38" i="74"/>
  <c r="V35" i="74"/>
  <c r="T33" i="74"/>
  <c r="U39" i="74"/>
  <c r="V41" i="74"/>
  <c r="V40" i="74"/>
  <c r="U40" i="74"/>
  <c r="V42" i="74"/>
  <c r="T34" i="74"/>
  <c r="W42" i="74"/>
  <c r="U37" i="74"/>
  <c r="U52" i="78"/>
  <c r="U98" i="78"/>
  <c r="U75" i="78"/>
  <c r="U29" i="78"/>
  <c r="T30" i="78"/>
  <c r="CM100" i="69"/>
  <c r="CM77" i="69"/>
  <c r="CM31" i="69"/>
  <c r="CM54" i="69"/>
  <c r="CM8" i="69"/>
  <c r="T53" i="78"/>
  <c r="T76" i="78"/>
  <c r="T99" i="78"/>
  <c r="V62" i="74" l="1"/>
  <c r="U51" i="74"/>
  <c r="W47" i="74"/>
  <c r="V47" i="74"/>
  <c r="V59" i="74"/>
  <c r="T47" i="74"/>
  <c r="U60" i="74"/>
  <c r="T43" i="74"/>
  <c r="T45" i="74"/>
  <c r="W50" i="74"/>
  <c r="V44" i="74"/>
  <c r="W58" i="74"/>
  <c r="U53" i="74"/>
  <c r="U62" i="74"/>
  <c r="U43" i="74"/>
  <c r="S34" i="74"/>
  <c r="U48" i="74"/>
  <c r="V51" i="74"/>
  <c r="V57" i="74"/>
  <c r="V58" i="74"/>
  <c r="V46" i="74"/>
  <c r="V61" i="74"/>
  <c r="T54" i="74"/>
  <c r="W45" i="74"/>
  <c r="V50" i="74"/>
  <c r="T60" i="74"/>
  <c r="S39" i="74"/>
  <c r="V53" i="74"/>
  <c r="T52" i="74"/>
  <c r="W46" i="74"/>
  <c r="T50" i="74"/>
  <c r="W56" i="74"/>
  <c r="T49" i="74"/>
  <c r="W60" i="74"/>
  <c r="T44" i="74"/>
  <c r="U50" i="74"/>
  <c r="W55" i="74"/>
  <c r="U61" i="74"/>
  <c r="U52" i="74"/>
  <c r="U56" i="74"/>
  <c r="U59" i="74"/>
  <c r="V48" i="74"/>
  <c r="T62" i="74"/>
  <c r="W43" i="74"/>
  <c r="T61" i="74"/>
  <c r="U44" i="74"/>
  <c r="W44" i="74"/>
  <c r="T46" i="74"/>
  <c r="W54" i="74"/>
  <c r="U58" i="74"/>
  <c r="S36" i="74"/>
  <c r="U55" i="74"/>
  <c r="S41" i="74"/>
  <c r="T53" i="74"/>
  <c r="S40" i="74"/>
  <c r="S37" i="74"/>
  <c r="W51" i="74"/>
  <c r="U47" i="74"/>
  <c r="T55" i="74"/>
  <c r="T56" i="74"/>
  <c r="V60" i="74"/>
  <c r="U49" i="74"/>
  <c r="W61" i="74"/>
  <c r="V52" i="74"/>
  <c r="S35" i="74"/>
  <c r="T57" i="74"/>
  <c r="T58" i="74"/>
  <c r="V43" i="74"/>
  <c r="W52" i="74"/>
  <c r="U57" i="74"/>
  <c r="W48" i="74"/>
  <c r="S42" i="74"/>
  <c r="S38" i="74"/>
  <c r="W62" i="74"/>
  <c r="W53" i="74"/>
  <c r="T48" i="74"/>
  <c r="U54" i="74"/>
  <c r="W49" i="74"/>
  <c r="T51" i="74"/>
  <c r="V45" i="74"/>
  <c r="V54" i="74"/>
  <c r="V49" i="74"/>
  <c r="U46" i="74"/>
  <c r="W57" i="74"/>
  <c r="V55" i="74"/>
  <c r="T59" i="74"/>
  <c r="U45" i="74"/>
  <c r="S33" i="74"/>
  <c r="V56" i="74"/>
  <c r="W59" i="74"/>
  <c r="T100" i="78"/>
  <c r="U99" i="78"/>
  <c r="T77" i="78"/>
  <c r="U76" i="78"/>
  <c r="T54" i="78"/>
  <c r="U53" i="78"/>
  <c r="T6" i="78"/>
  <c r="CM101" i="69"/>
  <c r="CM78" i="69"/>
  <c r="CM55" i="69"/>
  <c r="CM32" i="69"/>
  <c r="CM80" i="69"/>
  <c r="CM57" i="69"/>
  <c r="CM103" i="69"/>
  <c r="CM34" i="69"/>
  <c r="CM81" i="69"/>
  <c r="CM58" i="69"/>
  <c r="CM104" i="69"/>
  <c r="CM35" i="69"/>
  <c r="CM79" i="69"/>
  <c r="CM56" i="69"/>
  <c r="CM33" i="69"/>
  <c r="CM102" i="69"/>
  <c r="CM106" i="69"/>
  <c r="CM37" i="69"/>
  <c r="CM83" i="69"/>
  <c r="CM60" i="69"/>
  <c r="CM9" i="69"/>
  <c r="CM10" i="69" s="1"/>
  <c r="CM11" i="69" s="1"/>
  <c r="CM12" i="69" s="1"/>
  <c r="CM13" i="69" s="1"/>
  <c r="CM14" i="69" s="1"/>
  <c r="T31" i="78"/>
  <c r="U30" i="78"/>
  <c r="CM36" i="69"/>
  <c r="CM82" i="69"/>
  <c r="CM105" i="69"/>
  <c r="CM59" i="69"/>
  <c r="AP15" i="82"/>
  <c r="AO19" i="82"/>
  <c r="AO17" i="82"/>
  <c r="AN18" i="82"/>
  <c r="AM16" i="82"/>
  <c r="AM10" i="82"/>
  <c r="H120" i="85"/>
  <c r="G119" i="85"/>
  <c r="AO8" i="82"/>
  <c r="AM14" i="82"/>
  <c r="F115" i="85"/>
  <c r="AP18" i="82"/>
  <c r="AO10" i="82"/>
  <c r="AO12" i="82"/>
  <c r="AN15" i="82"/>
  <c r="AM18" i="82"/>
  <c r="AM11" i="82"/>
  <c r="F112" i="85" s="1"/>
  <c r="AP19" i="82"/>
  <c r="I120" i="85" s="1"/>
  <c r="AN17" i="82"/>
  <c r="AM8" i="82"/>
  <c r="F117" i="85"/>
  <c r="AO14" i="82"/>
  <c r="H115" i="85" s="1"/>
  <c r="AP10" i="82"/>
  <c r="AO15" i="82"/>
  <c r="H116" i="85" s="1"/>
  <c r="AO18" i="82"/>
  <c r="AN9" i="82"/>
  <c r="AM19" i="82"/>
  <c r="AM12" i="82"/>
  <c r="H118" i="85"/>
  <c r="H109" i="85"/>
  <c r="AP17" i="82"/>
  <c r="AP9" i="82"/>
  <c r="AO9" i="82"/>
  <c r="AN14" i="82"/>
  <c r="G115" i="85" s="1"/>
  <c r="AN10" i="82"/>
  <c r="AP16" i="82"/>
  <c r="I117" i="85" s="1"/>
  <c r="AP11" i="82"/>
  <c r="AO16" i="82"/>
  <c r="AN19" i="82"/>
  <c r="AN11" i="82"/>
  <c r="AM17" i="82"/>
  <c r="CS9" i="76"/>
  <c r="CJ8" i="76"/>
  <c r="CS28" i="76"/>
  <c r="CJ33" i="76"/>
  <c r="CA34" i="76"/>
  <c r="CA28" i="76"/>
  <c r="F111" i="85"/>
  <c r="F113" i="85"/>
  <c r="H111" i="85"/>
  <c r="H117" i="85"/>
  <c r="AP13" i="82"/>
  <c r="I114" i="85" s="1"/>
  <c r="AO13" i="82"/>
  <c r="AN13" i="82"/>
  <c r="G114" i="85" s="1"/>
  <c r="CS7" i="76"/>
  <c r="CJ17" i="76"/>
  <c r="CS23" i="76"/>
  <c r="CJ24" i="76"/>
  <c r="CA33" i="76"/>
  <c r="I118" i="85"/>
  <c r="I116" i="85"/>
  <c r="I110" i="85"/>
  <c r="G118" i="85"/>
  <c r="CS20" i="76"/>
  <c r="I119" i="85"/>
  <c r="AP14" i="82"/>
  <c r="AP12" i="82"/>
  <c r="AO11" i="82"/>
  <c r="AN16" i="82"/>
  <c r="G117" i="85" s="1"/>
  <c r="AN12" i="82"/>
  <c r="G113" i="85" s="1"/>
  <c r="AM13" i="82"/>
  <c r="F114" i="85" s="1"/>
  <c r="CB16" i="76"/>
  <c r="CK18" i="76"/>
  <c r="CK31" i="76"/>
  <c r="CT19" i="76"/>
  <c r="CK22" i="76"/>
  <c r="CT9" i="76"/>
  <c r="CK10" i="76"/>
  <c r="CK14" i="76"/>
  <c r="CB13" i="76"/>
  <c r="CB29" i="76"/>
  <c r="CT24" i="76"/>
  <c r="CJ12" i="76"/>
  <c r="CJ13" i="76"/>
  <c r="CJ11" i="76"/>
  <c r="CA18" i="76"/>
  <c r="CJ21" i="76"/>
  <c r="CS29" i="76"/>
  <c r="CS22" i="76"/>
  <c r="CS19" i="76"/>
  <c r="CJ23" i="76"/>
  <c r="CA26" i="76"/>
  <c r="CA29" i="76"/>
  <c r="CR21" i="76"/>
  <c r="CR30" i="76"/>
  <c r="CI13" i="76"/>
  <c r="CI21" i="76"/>
  <c r="CI25" i="76"/>
  <c r="CR19" i="76"/>
  <c r="CR20" i="76"/>
  <c r="BZ23" i="76"/>
  <c r="BZ20" i="76"/>
  <c r="CR36" i="76"/>
  <c r="CI36" i="76"/>
  <c r="I112" i="85"/>
  <c r="G120" i="85"/>
  <c r="F120" i="85"/>
  <c r="G116" i="85"/>
  <c r="G110" i="85"/>
  <c r="AP8" i="82"/>
  <c r="AN8" i="82"/>
  <c r="AM9" i="82"/>
  <c r="CT30" i="76"/>
  <c r="CT21" i="76"/>
  <c r="CT12" i="76"/>
  <c r="CK7" i="76"/>
  <c r="CB30" i="76"/>
  <c r="CA12" i="76"/>
  <c r="CA16" i="76"/>
  <c r="CS30" i="76"/>
  <c r="CJ27" i="76"/>
  <c r="CA22" i="76"/>
  <c r="CR29" i="76"/>
  <c r="CI11" i="76"/>
  <c r="CI30" i="76"/>
  <c r="CR27" i="76"/>
  <c r="CR28" i="76"/>
  <c r="BZ31" i="76"/>
  <c r="CR6" i="76"/>
  <c r="CH15" i="76"/>
  <c r="BY16" i="76"/>
  <c r="H113" i="85"/>
  <c r="I115" i="85"/>
  <c r="F118" i="85"/>
  <c r="I113" i="85"/>
  <c r="AM15" i="82"/>
  <c r="CT16" i="76"/>
  <c r="CS18" i="76"/>
  <c r="CR24" i="76"/>
  <c r="BZ16" i="76"/>
  <c r="CH16" i="76"/>
  <c r="G111" i="85"/>
  <c r="I111" i="85"/>
  <c r="CA31" i="76"/>
  <c r="CA23" i="76"/>
  <c r="CJ34" i="76"/>
  <c r="CJ25" i="76"/>
  <c r="CS24" i="76"/>
  <c r="CS25" i="76"/>
  <c r="CJ18" i="76"/>
  <c r="CA20" i="76"/>
  <c r="CA8" i="76"/>
  <c r="CS8" i="76"/>
  <c r="CS14" i="76"/>
  <c r="BY35" i="76"/>
  <c r="BY28" i="76"/>
  <c r="CQ24" i="76"/>
  <c r="CH17" i="76"/>
  <c r="CH11" i="76"/>
  <c r="CQ18" i="76"/>
  <c r="CH10" i="76"/>
  <c r="BY24" i="76"/>
  <c r="CQ23" i="76"/>
  <c r="BY12" i="76"/>
  <c r="CQ12" i="76"/>
  <c r="F109" i="85"/>
  <c r="BY6" i="76"/>
  <c r="BY22" i="76"/>
  <c r="CQ19" i="76"/>
  <c r="CH31" i="76"/>
  <c r="CH21" i="76"/>
  <c r="BY8" i="76"/>
  <c r="CQ14" i="76"/>
  <c r="CQ6" i="76"/>
  <c r="BY34" i="76"/>
  <c r="BY31" i="76"/>
  <c r="BY26" i="76"/>
  <c r="BY25" i="76"/>
  <c r="CQ16" i="76"/>
  <c r="CQ33" i="76"/>
  <c r="CH27" i="76"/>
  <c r="CH30" i="76"/>
  <c r="BY15" i="76"/>
  <c r="CQ8" i="76"/>
  <c r="CH9" i="76"/>
  <c r="CA30" i="76"/>
  <c r="CJ20" i="76"/>
  <c r="CJ15" i="76"/>
  <c r="CS27" i="76"/>
  <c r="CJ6" i="76"/>
  <c r="CJ31" i="76"/>
  <c r="CS10" i="76"/>
  <c r="CA24" i="76"/>
  <c r="CS17" i="76"/>
  <c r="CA21" i="76"/>
  <c r="CA11" i="76"/>
  <c r="CA32" i="76"/>
  <c r="CA27" i="76"/>
  <c r="CJ35" i="76"/>
  <c r="CJ26" i="76"/>
  <c r="CJ30" i="76"/>
  <c r="CS26" i="76"/>
  <c r="CJ16" i="76"/>
  <c r="CA17" i="76"/>
  <c r="CA13" i="76"/>
  <c r="CJ7" i="76"/>
  <c r="CJ10" i="76"/>
  <c r="H119" i="85"/>
  <c r="CA35" i="76"/>
  <c r="CA10" i="76"/>
  <c r="CA6" i="76"/>
  <c r="CS35" i="76"/>
  <c r="CJ28" i="76"/>
  <c r="CS31" i="76"/>
  <c r="CA9" i="76"/>
  <c r="CS15" i="76"/>
  <c r="CH23" i="76"/>
  <c r="CQ29" i="76"/>
  <c r="CQ7" i="76"/>
  <c r="BY36" i="76"/>
  <c r="CH29" i="76"/>
  <c r="BY11" i="76"/>
  <c r="BY29" i="76"/>
  <c r="BY13" i="76"/>
  <c r="BY19" i="76"/>
  <c r="CH28" i="76"/>
  <c r="BY10" i="76"/>
  <c r="CS6" i="76"/>
  <c r="CA7" i="76"/>
  <c r="CA15" i="76"/>
  <c r="CJ9" i="76"/>
  <c r="CS12" i="76"/>
  <c r="H110" i="85"/>
  <c r="CS32" i="76"/>
  <c r="CS34" i="76"/>
  <c r="CJ29" i="76"/>
  <c r="CJ32" i="76"/>
  <c r="CS33" i="76"/>
  <c r="H114" i="85"/>
  <c r="CJ22" i="76"/>
  <c r="CS21" i="76"/>
  <c r="CJ19" i="76"/>
  <c r="CA25" i="76"/>
  <c r="CS16" i="76"/>
  <c r="CA19" i="76"/>
  <c r="CJ14" i="76"/>
  <c r="CS11" i="76"/>
  <c r="CA14" i="76"/>
  <c r="CS13" i="76"/>
  <c r="H112" i="85"/>
  <c r="CT29" i="76"/>
  <c r="CT26" i="76"/>
  <c r="CB23" i="76"/>
  <c r="CK15" i="76"/>
  <c r="CT34" i="76"/>
  <c r="CK32" i="76"/>
  <c r="CB17" i="76"/>
  <c r="CK17" i="76"/>
  <c r="CB28" i="76"/>
  <c r="CB11" i="76"/>
  <c r="CK9" i="76"/>
  <c r="CK8" i="76"/>
  <c r="CB12" i="76"/>
  <c r="CK23" i="76"/>
  <c r="CK27" i="76"/>
  <c r="CT25" i="76"/>
  <c r="CK16" i="76"/>
  <c r="CB20" i="76"/>
  <c r="CB27" i="76"/>
  <c r="CK12" i="76"/>
  <c r="CB34" i="76"/>
  <c r="CK20" i="76"/>
  <c r="I109" i="85"/>
  <c r="CT17" i="76"/>
  <c r="CB22" i="76"/>
  <c r="CB10" i="76"/>
  <c r="CT14" i="76"/>
  <c r="CT15" i="76"/>
  <c r="CB33" i="76"/>
  <c r="CK26" i="76"/>
  <c r="CK29" i="76"/>
  <c r="CT27" i="76"/>
  <c r="CK19" i="76"/>
  <c r="CT18" i="76"/>
  <c r="CT7" i="76"/>
  <c r="CT10" i="76"/>
  <c r="CB19" i="76"/>
  <c r="CT6" i="76"/>
  <c r="CB26" i="76"/>
  <c r="CK13" i="76"/>
  <c r="CK25" i="76"/>
  <c r="CT28" i="76"/>
  <c r="CB6" i="76"/>
  <c r="CB32" i="76"/>
  <c r="CB24" i="76"/>
  <c r="CB14" i="76"/>
  <c r="CT11" i="76"/>
  <c r="CT8" i="76"/>
  <c r="CK34" i="76"/>
  <c r="CK24" i="76"/>
  <c r="CT23" i="76"/>
  <c r="CT31" i="76"/>
  <c r="CB18" i="76"/>
  <c r="CB8" i="76"/>
  <c r="CK28" i="76"/>
  <c r="CT13" i="76"/>
  <c r="CB7" i="76"/>
  <c r="CT33" i="76"/>
  <c r="CT22" i="76"/>
  <c r="CK21" i="76"/>
  <c r="CK6" i="76"/>
  <c r="CB31" i="76"/>
  <c r="CB25" i="76"/>
  <c r="CB9" i="76"/>
  <c r="CB15" i="76"/>
  <c r="CK11" i="76"/>
  <c r="CK33" i="76"/>
  <c r="CT20" i="76"/>
  <c r="CK30" i="76"/>
  <c r="CT32" i="76"/>
  <c r="CB21" i="76"/>
  <c r="G109" i="85"/>
  <c r="CI7" i="76"/>
  <c r="BZ32" i="76"/>
  <c r="BZ30" i="76"/>
  <c r="CR14" i="76"/>
  <c r="CR35" i="76"/>
  <c r="BZ17" i="76"/>
  <c r="CR25" i="76"/>
  <c r="CI24" i="76"/>
  <c r="CI9" i="76"/>
  <c r="CI34" i="76"/>
  <c r="BZ10" i="76"/>
  <c r="BZ9" i="76"/>
  <c r="BZ26" i="76"/>
  <c r="CR12" i="76"/>
  <c r="CR11" i="76"/>
  <c r="CR17" i="76"/>
  <c r="CI33" i="76"/>
  <c r="CR32" i="76"/>
  <c r="CI8" i="76"/>
  <c r="CR22" i="76"/>
  <c r="CR13" i="76"/>
  <c r="CI20" i="76"/>
  <c r="BZ34" i="76"/>
  <c r="BZ21" i="76"/>
  <c r="BZ27" i="76"/>
  <c r="BZ12" i="76"/>
  <c r="CI18" i="76"/>
  <c r="BZ33" i="76"/>
  <c r="CR9" i="76"/>
  <c r="CR18" i="76"/>
  <c r="CR16" i="76"/>
  <c r="CR23" i="76"/>
  <c r="CI16" i="76"/>
  <c r="BZ15" i="76"/>
  <c r="CR31" i="76"/>
  <c r="BZ28" i="76"/>
  <c r="CI12" i="76"/>
  <c r="CI22" i="76"/>
  <c r="CI35" i="76"/>
  <c r="BZ7" i="76"/>
  <c r="BZ35" i="76"/>
  <c r="BZ24" i="76"/>
  <c r="BZ11" i="76"/>
  <c r="CR10" i="76"/>
  <c r="CR15" i="76"/>
  <c r="BZ6" i="76"/>
  <c r="BZ18" i="76"/>
  <c r="BZ19" i="76"/>
  <c r="CI19" i="76"/>
  <c r="CI32" i="76"/>
  <c r="BZ25" i="76"/>
  <c r="CI10" i="76"/>
  <c r="BZ29" i="76"/>
  <c r="CI31" i="76"/>
  <c r="CI29" i="76"/>
  <c r="CR26" i="76"/>
  <c r="CI23" i="76"/>
  <c r="CR7" i="76"/>
  <c r="CR8" i="76"/>
  <c r="BZ36" i="76"/>
  <c r="CR33" i="76"/>
  <c r="CI6" i="76"/>
  <c r="CR34" i="76"/>
  <c r="BZ13" i="76"/>
  <c r="BZ8" i="76"/>
  <c r="CI14" i="76"/>
  <c r="CI15" i="76"/>
  <c r="BZ14" i="76"/>
  <c r="CI28" i="76"/>
  <c r="CI17" i="76"/>
  <c r="BZ22" i="76"/>
  <c r="CI26" i="76"/>
  <c r="CI27" i="76"/>
  <c r="BY14" i="76"/>
  <c r="CH14" i="76"/>
  <c r="CH7" i="76"/>
  <c r="F110" i="85"/>
  <c r="CH6" i="76"/>
  <c r="BY7" i="76"/>
  <c r="CH12" i="76"/>
  <c r="CQ11" i="76"/>
  <c r="CQ9" i="76"/>
  <c r="CQ13" i="76"/>
  <c r="CH13" i="76"/>
  <c r="BY9" i="76"/>
  <c r="CQ10" i="76"/>
  <c r="CQ15" i="76"/>
  <c r="CH8" i="76"/>
  <c r="BY32" i="76"/>
  <c r="BY37" i="76"/>
  <c r="BY33" i="76"/>
  <c r="CH20" i="76"/>
  <c r="CH25" i="76"/>
  <c r="CH35" i="76"/>
  <c r="CQ36" i="76"/>
  <c r="BY27" i="76"/>
  <c r="BY23" i="76"/>
  <c r="CH18" i="76"/>
  <c r="CH32" i="76"/>
  <c r="CQ17" i="76"/>
  <c r="CQ30" i="76"/>
  <c r="CQ28" i="76"/>
  <c r="CH34" i="76"/>
  <c r="CH19" i="76"/>
  <c r="CQ27" i="76"/>
  <c r="BY20" i="76"/>
  <c r="CH33" i="76"/>
  <c r="CQ25" i="76"/>
  <c r="CH37" i="76"/>
  <c r="CQ37" i="76"/>
  <c r="BY17" i="76"/>
  <c r="BY18" i="76"/>
  <c r="CQ26" i="76"/>
  <c r="CQ32" i="76"/>
  <c r="CH24" i="76"/>
  <c r="CQ22" i="76"/>
  <c r="CQ20" i="76"/>
  <c r="CQ34" i="76"/>
  <c r="CH36" i="76"/>
  <c r="CQ35" i="76"/>
  <c r="BY30" i="76"/>
  <c r="CH26" i="76"/>
  <c r="BY21" i="76"/>
  <c r="CH22" i="76"/>
  <c r="CQ31" i="76"/>
  <c r="CQ21" i="76"/>
  <c r="F116" i="85"/>
  <c r="S101" i="74" l="1"/>
  <c r="S55" i="74"/>
  <c r="S56" i="74"/>
  <c r="S95" i="74"/>
  <c r="S46" i="74"/>
  <c r="S65" i="74"/>
  <c r="S63" i="74"/>
  <c r="S57" i="74"/>
  <c r="S64" i="74"/>
  <c r="S59" i="74"/>
  <c r="S70" i="74"/>
  <c r="S82" i="74"/>
  <c r="S78" i="74"/>
  <c r="S85" i="74"/>
  <c r="S52" i="74"/>
  <c r="S81" i="74"/>
  <c r="S102" i="74"/>
  <c r="S66" i="74"/>
  <c r="S61" i="74"/>
  <c r="S99" i="74"/>
  <c r="S62" i="74"/>
  <c r="S93" i="74"/>
  <c r="S97" i="74"/>
  <c r="S88" i="74"/>
  <c r="S60" i="74"/>
  <c r="S94" i="74"/>
  <c r="S91" i="74"/>
  <c r="S49" i="74"/>
  <c r="S69" i="74"/>
  <c r="S77" i="74"/>
  <c r="S71" i="74"/>
  <c r="S98" i="74"/>
  <c r="S43" i="74"/>
  <c r="S92" i="74"/>
  <c r="S47" i="74"/>
  <c r="S89" i="74"/>
  <c r="S74" i="74"/>
  <c r="S54" i="74"/>
  <c r="S67" i="74"/>
  <c r="S72" i="74"/>
  <c r="S84" i="74"/>
  <c r="S79" i="74"/>
  <c r="S53" i="74"/>
  <c r="S48" i="74"/>
  <c r="S58" i="74"/>
  <c r="S73" i="74"/>
  <c r="S76" i="74"/>
  <c r="S83" i="74"/>
  <c r="S51" i="74"/>
  <c r="S68" i="74"/>
  <c r="S90" i="74"/>
  <c r="S87" i="74"/>
  <c r="S45" i="74"/>
  <c r="S44" i="74"/>
  <c r="S96" i="74"/>
  <c r="S75" i="74"/>
  <c r="S80" i="74"/>
  <c r="S50" i="74"/>
  <c r="S100" i="74"/>
  <c r="S86" i="74"/>
  <c r="U54" i="78"/>
  <c r="U77" i="78"/>
  <c r="U100" i="78"/>
  <c r="U31" i="78"/>
  <c r="T7" i="78"/>
  <c r="U6" i="78"/>
  <c r="AM21" i="82"/>
  <c r="AP21" i="82"/>
  <c r="F119" i="85"/>
  <c r="G112" i="85"/>
  <c r="I122" i="85"/>
  <c r="AP22" i="82"/>
  <c r="I123" i="85" s="1"/>
  <c r="AM20" i="82"/>
  <c r="F121" i="85" s="1"/>
  <c r="AO20" i="82"/>
  <c r="AO21" i="82"/>
  <c r="H122" i="85" s="1"/>
  <c r="AN22" i="82"/>
  <c r="G123" i="85" s="1"/>
  <c r="H121" i="85"/>
  <c r="F122" i="85"/>
  <c r="AN20" i="82"/>
  <c r="G121" i="85" s="1"/>
  <c r="AN21" i="82"/>
  <c r="G122" i="85" s="1"/>
  <c r="AP20" i="82"/>
  <c r="I121" i="85" s="1"/>
  <c r="AO22" i="82"/>
  <c r="H123" i="85" s="1"/>
  <c r="T8" i="78" l="1"/>
  <c r="U7" i="78"/>
  <c r="T9" i="78" l="1"/>
  <c r="U8" i="78"/>
  <c r="T10" i="78" l="1"/>
  <c r="U9" i="78"/>
  <c r="T11" i="78" l="1"/>
  <c r="U10" i="78"/>
  <c r="T12" i="78" l="1"/>
  <c r="U11" i="78"/>
  <c r="U12" i="78" l="1"/>
  <c r="CM38" i="69" l="1"/>
  <c r="CM84" i="69"/>
  <c r="CM61" i="69"/>
  <c r="CM107" i="69"/>
  <c r="CM15" i="69"/>
  <c r="S105" i="74" l="1"/>
  <c r="S106" i="74"/>
  <c r="S103" i="74"/>
  <c r="S111" i="74"/>
  <c r="S112" i="74"/>
  <c r="S108" i="74"/>
  <c r="S109" i="74"/>
  <c r="S110" i="74"/>
  <c r="S104" i="74"/>
  <c r="S107" i="74"/>
  <c r="T13" i="78"/>
  <c r="S127" i="74" l="1"/>
  <c r="S118" i="74"/>
  <c r="S132" i="74"/>
  <c r="S161" i="74"/>
  <c r="S121" i="74"/>
  <c r="S159" i="74"/>
  <c r="S157" i="74"/>
  <c r="S160" i="74"/>
  <c r="S120" i="74"/>
  <c r="S117" i="74"/>
  <c r="S122" i="74"/>
  <c r="S124" i="74"/>
  <c r="S125" i="74"/>
  <c r="S128" i="74"/>
  <c r="S129" i="74"/>
  <c r="S154" i="74"/>
  <c r="S116" i="74"/>
  <c r="S114" i="74"/>
  <c r="S115" i="74"/>
  <c r="S155" i="74"/>
  <c r="S123" i="74"/>
  <c r="S153" i="74"/>
  <c r="S163" i="74"/>
  <c r="S158" i="74"/>
  <c r="S113" i="74"/>
  <c r="S131" i="74"/>
  <c r="S130" i="74"/>
  <c r="S162" i="74"/>
  <c r="S119" i="74"/>
  <c r="S156" i="74"/>
  <c r="S126" i="74"/>
  <c r="T14" i="78"/>
  <c r="U13" i="78"/>
  <c r="S146" i="74" l="1"/>
  <c r="S148" i="74"/>
  <c r="S134" i="74"/>
  <c r="S141" i="74"/>
  <c r="S152" i="74"/>
  <c r="S143" i="74"/>
  <c r="S144" i="74"/>
  <c r="S135" i="74"/>
  <c r="S137" i="74"/>
  <c r="S150" i="74"/>
  <c r="S142" i="74"/>
  <c r="S136" i="74"/>
  <c r="S151" i="74"/>
  <c r="S145" i="74"/>
  <c r="S149" i="74"/>
  <c r="S133" i="74"/>
  <c r="S138" i="74"/>
  <c r="S140" i="74"/>
  <c r="S147" i="74"/>
  <c r="S139" i="74"/>
  <c r="T15" i="78"/>
  <c r="U14" i="78"/>
  <c r="T16" i="78" l="1"/>
  <c r="U15" i="78"/>
  <c r="T17" i="78" l="1"/>
  <c r="U16" i="78"/>
  <c r="T18" i="78" l="1"/>
  <c r="U17" i="78"/>
  <c r="T19" i="78" l="1"/>
  <c r="U19" i="78" s="1"/>
  <c r="U18" i="78"/>
  <c r="V92" i="74" l="1"/>
  <c r="V94" i="74"/>
  <c r="V103" i="74"/>
  <c r="V105" i="74"/>
  <c r="V99" i="74"/>
  <c r="V122" i="74"/>
  <c r="V102" i="74"/>
  <c r="V116" i="74"/>
  <c r="V118" i="74"/>
  <c r="V120" i="74"/>
  <c r="V117" i="74"/>
  <c r="V86" i="74"/>
  <c r="V107" i="74"/>
  <c r="V85" i="74"/>
  <c r="V93" i="74"/>
  <c r="V87" i="74"/>
  <c r="V108" i="74"/>
  <c r="V112" i="74"/>
  <c r="V104" i="74"/>
  <c r="V95" i="74"/>
  <c r="V115" i="74"/>
  <c r="V88" i="74"/>
  <c r="V83" i="74"/>
  <c r="V91" i="74"/>
  <c r="V97" i="74"/>
  <c r="V110" i="74"/>
  <c r="V109" i="74"/>
  <c r="V121" i="74"/>
  <c r="V111" i="74"/>
  <c r="V98" i="74"/>
  <c r="V89" i="74"/>
  <c r="V119" i="74"/>
  <c r="V90" i="74"/>
  <c r="V96" i="74"/>
  <c r="V114" i="74"/>
  <c r="V163" i="74"/>
  <c r="V84" i="74"/>
  <c r="V101" i="74"/>
  <c r="V100" i="74"/>
  <c r="V106" i="74"/>
  <c r="V113" i="74"/>
  <c r="T78" i="78"/>
  <c r="V157" i="74" l="1"/>
  <c r="V74" i="74"/>
  <c r="V72" i="74"/>
  <c r="V154" i="74"/>
  <c r="V69" i="74"/>
  <c r="V151" i="74"/>
  <c r="V80" i="74"/>
  <c r="V75" i="74"/>
  <c r="V137" i="74"/>
  <c r="V125" i="74"/>
  <c r="V136" i="74"/>
  <c r="V65" i="74"/>
  <c r="V78" i="74"/>
  <c r="V63" i="74"/>
  <c r="V64" i="74"/>
  <c r="V141" i="74"/>
  <c r="V162" i="74"/>
  <c r="V153" i="74"/>
  <c r="V124" i="74"/>
  <c r="V67" i="74"/>
  <c r="V152" i="74"/>
  <c r="V82" i="74"/>
  <c r="V135" i="74"/>
  <c r="V155" i="74"/>
  <c r="V127" i="74"/>
  <c r="V143" i="74"/>
  <c r="V70" i="74"/>
  <c r="V79" i="74"/>
  <c r="V66" i="74"/>
  <c r="V148" i="74"/>
  <c r="V150" i="74"/>
  <c r="V76" i="74"/>
  <c r="V68" i="74"/>
  <c r="V149" i="74"/>
  <c r="V160" i="74"/>
  <c r="V134" i="74"/>
  <c r="V128" i="74"/>
  <c r="V142" i="74"/>
  <c r="V133" i="74"/>
  <c r="V147" i="74"/>
  <c r="V131" i="74"/>
  <c r="V130" i="74"/>
  <c r="V146" i="74"/>
  <c r="V144" i="74"/>
  <c r="V126" i="74"/>
  <c r="V161" i="74"/>
  <c r="V156" i="74"/>
  <c r="V145" i="74"/>
  <c r="V140" i="74"/>
  <c r="V159" i="74"/>
  <c r="V73" i="74"/>
  <c r="V138" i="74"/>
  <c r="V71" i="74"/>
  <c r="V81" i="74"/>
  <c r="V77" i="74"/>
  <c r="V132" i="74"/>
  <c r="V129" i="74"/>
  <c r="V158" i="74"/>
  <c r="V139" i="74"/>
  <c r="V123" i="74"/>
  <c r="T79" i="78"/>
  <c r="U78" i="78"/>
  <c r="AO27" i="82"/>
  <c r="AO24" i="82"/>
  <c r="AO26" i="82"/>
  <c r="AO28" i="82"/>
  <c r="H127" i="85"/>
  <c r="H128" i="85"/>
  <c r="H125" i="85"/>
  <c r="AO25" i="82"/>
  <c r="H126" i="85" s="1"/>
  <c r="H129" i="85"/>
  <c r="AO23" i="82"/>
  <c r="CJ130" i="76"/>
  <c r="CJ153" i="76"/>
  <c r="CJ107" i="76"/>
  <c r="CJ146" i="76"/>
  <c r="CA81" i="76"/>
  <c r="CA87" i="76"/>
  <c r="CA163" i="76"/>
  <c r="CA96" i="76"/>
  <c r="CA97" i="76"/>
  <c r="CS136" i="76"/>
  <c r="CS121" i="76"/>
  <c r="CJ64" i="76"/>
  <c r="CJ44" i="76"/>
  <c r="CJ81" i="76"/>
  <c r="CA51" i="76"/>
  <c r="CA62" i="76"/>
  <c r="CJ46" i="76"/>
  <c r="CS51" i="76"/>
  <c r="CA67" i="76"/>
  <c r="CS66" i="76"/>
  <c r="CJ67" i="76"/>
  <c r="CJ74" i="76"/>
  <c r="CS139" i="76"/>
  <c r="CS122" i="76"/>
  <c r="CS152" i="76"/>
  <c r="CS133" i="76"/>
  <c r="CS130" i="76"/>
  <c r="CS96" i="76"/>
  <c r="CS105" i="76"/>
  <c r="CS148" i="76"/>
  <c r="CS147" i="76"/>
  <c r="CS111" i="76"/>
  <c r="CA89" i="76"/>
  <c r="CA152" i="76"/>
  <c r="CA155" i="76"/>
  <c r="CA121" i="76"/>
  <c r="CA127" i="76"/>
  <c r="CA124" i="76"/>
  <c r="CA118" i="76"/>
  <c r="CA94" i="76"/>
  <c r="CA113" i="76"/>
  <c r="CA88" i="76"/>
  <c r="CA84" i="76"/>
  <c r="CA77" i="76"/>
  <c r="CJ75" i="76"/>
  <c r="CJ108" i="76"/>
  <c r="CJ106" i="76"/>
  <c r="CJ157" i="76"/>
  <c r="CJ121" i="76"/>
  <c r="CJ154" i="76"/>
  <c r="CJ87" i="76"/>
  <c r="CJ104" i="76"/>
  <c r="CJ127" i="76"/>
  <c r="CJ147" i="76"/>
  <c r="CA55" i="76"/>
  <c r="CS45" i="76"/>
  <c r="CJ73" i="76"/>
  <c r="CS162" i="76"/>
  <c r="CS125" i="76"/>
  <c r="CS93" i="76"/>
  <c r="CA107" i="76"/>
  <c r="CA104" i="76"/>
  <c r="CA105" i="76"/>
  <c r="CA161" i="76"/>
  <c r="CJ76" i="76"/>
  <c r="CJ115" i="76"/>
  <c r="CJ139" i="76"/>
  <c r="CJ113" i="76"/>
  <c r="CJ162" i="76"/>
  <c r="CJ93" i="76"/>
  <c r="CJ82" i="76"/>
  <c r="CJ96" i="76"/>
  <c r="CA52" i="76"/>
  <c r="CS54" i="76"/>
  <c r="CJ59" i="76"/>
  <c r="CS58" i="76"/>
  <c r="CS41" i="76"/>
  <c r="CS38" i="76"/>
  <c r="CS70" i="76"/>
  <c r="CJ85" i="76"/>
  <c r="CJ138" i="76"/>
  <c r="CA48" i="76"/>
  <c r="CA56" i="76"/>
  <c r="CS53" i="76"/>
  <c r="CJ54" i="76"/>
  <c r="CJ60" i="76"/>
  <c r="CS63" i="76"/>
  <c r="CJ48" i="76"/>
  <c r="CS42" i="76"/>
  <c r="CJ38" i="76"/>
  <c r="CS37" i="76"/>
  <c r="CA69" i="76"/>
  <c r="CS67" i="76"/>
  <c r="CS84" i="76"/>
  <c r="CJ69" i="76"/>
  <c r="CJ72" i="76"/>
  <c r="CS151" i="76"/>
  <c r="CS87" i="76"/>
  <c r="CS106" i="76"/>
  <c r="CS114" i="76"/>
  <c r="CS145" i="76"/>
  <c r="CS90" i="76"/>
  <c r="CS91" i="76"/>
  <c r="CS160" i="76"/>
  <c r="CS135" i="76"/>
  <c r="CS146" i="76"/>
  <c r="CA120" i="76"/>
  <c r="CA100" i="76"/>
  <c r="CA98" i="76"/>
  <c r="CA160" i="76"/>
  <c r="CA90" i="76"/>
  <c r="CA144" i="76"/>
  <c r="CA101" i="76"/>
  <c r="CA131" i="76"/>
  <c r="CA146" i="76"/>
  <c r="CA99" i="76"/>
  <c r="CA82" i="76"/>
  <c r="CA78" i="76"/>
  <c r="CJ80" i="76"/>
  <c r="CJ136" i="76"/>
  <c r="CJ128" i="76"/>
  <c r="CJ137" i="76"/>
  <c r="CJ100" i="76"/>
  <c r="CJ143" i="76"/>
  <c r="CJ161" i="76"/>
  <c r="CJ152" i="76"/>
  <c r="CJ112" i="76"/>
  <c r="CJ109" i="76"/>
  <c r="CS55" i="76"/>
  <c r="CA36" i="76"/>
  <c r="CS78" i="76"/>
  <c r="CS119" i="76"/>
  <c r="CS159" i="76"/>
  <c r="CA129" i="76"/>
  <c r="CA138" i="76"/>
  <c r="CA80" i="76"/>
  <c r="CJ83" i="76"/>
  <c r="CJ150" i="76"/>
  <c r="CA41" i="76"/>
  <c r="CA54" i="76"/>
  <c r="CS52" i="76"/>
  <c r="CJ56" i="76"/>
  <c r="CJ62" i="76"/>
  <c r="CS62" i="76"/>
  <c r="CJ50" i="76"/>
  <c r="CS43" i="76"/>
  <c r="CJ39" i="76"/>
  <c r="CS36" i="76"/>
  <c r="CA65" i="76"/>
  <c r="CS69" i="76"/>
  <c r="CS85" i="76"/>
  <c r="CJ65" i="76"/>
  <c r="CS76" i="76"/>
  <c r="CS163" i="76"/>
  <c r="CS95" i="76"/>
  <c r="CS113" i="76"/>
  <c r="CS126" i="76"/>
  <c r="CS157" i="76"/>
  <c r="CS117" i="76"/>
  <c r="CS98" i="76"/>
  <c r="CS108" i="76"/>
  <c r="CS132" i="76"/>
  <c r="CS97" i="76"/>
  <c r="CA103" i="76"/>
  <c r="CA159" i="76"/>
  <c r="CA148" i="76"/>
  <c r="CA123" i="76"/>
  <c r="CA156" i="76"/>
  <c r="CA114" i="76"/>
  <c r="CA149" i="76"/>
  <c r="CA135" i="76"/>
  <c r="CA115" i="76"/>
  <c r="CA125" i="76"/>
  <c r="CA86" i="76"/>
  <c r="CA70" i="76"/>
  <c r="CJ79" i="76"/>
  <c r="CJ159" i="76"/>
  <c r="CJ149" i="76"/>
  <c r="CJ120" i="76"/>
  <c r="CJ122" i="76"/>
  <c r="CJ132" i="76"/>
  <c r="CJ92" i="76"/>
  <c r="CJ117" i="76"/>
  <c r="CJ134" i="76"/>
  <c r="CJ95" i="76"/>
  <c r="CA58" i="76"/>
  <c r="CS39" i="76"/>
  <c r="CS103" i="76"/>
  <c r="CJ160" i="76"/>
  <c r="CJ53" i="76"/>
  <c r="CJ49" i="76"/>
  <c r="CA40" i="76"/>
  <c r="CS83" i="76"/>
  <c r="CS77" i="76"/>
  <c r="CS142" i="76"/>
  <c r="CS129" i="76"/>
  <c r="CS118" i="76"/>
  <c r="CA126" i="76"/>
  <c r="CA162" i="76"/>
  <c r="CA130" i="76"/>
  <c r="CA132" i="76"/>
  <c r="CA108" i="76"/>
  <c r="CA74" i="76"/>
  <c r="CJ103" i="76"/>
  <c r="CJ105" i="76"/>
  <c r="CJ91" i="76"/>
  <c r="CJ165" i="76"/>
  <c r="CJ90" i="76"/>
  <c r="CJ116" i="76"/>
  <c r="CA46" i="76"/>
  <c r="CA43" i="76"/>
  <c r="CA57" i="76"/>
  <c r="CA59" i="76"/>
  <c r="CJ52" i="76"/>
  <c r="CJ63" i="76"/>
  <c r="CJ45" i="76"/>
  <c r="CJ47" i="76"/>
  <c r="CS47" i="76"/>
  <c r="CJ40" i="76"/>
  <c r="CA39" i="76"/>
  <c r="CA68" i="76"/>
  <c r="CS74" i="76"/>
  <c r="CS82" i="76"/>
  <c r="CJ68" i="76"/>
  <c r="CS75" i="76"/>
  <c r="CS94" i="76"/>
  <c r="CS102" i="76"/>
  <c r="CS154" i="76"/>
  <c r="CS153" i="76"/>
  <c r="CS109" i="76"/>
  <c r="CS164" i="76"/>
  <c r="CS156" i="76"/>
  <c r="CS149" i="76"/>
  <c r="CS104" i="76"/>
  <c r="CS131" i="76"/>
  <c r="CA110" i="76"/>
  <c r="CA92" i="76"/>
  <c r="CA128" i="76"/>
  <c r="CA137" i="76"/>
  <c r="CA91" i="76"/>
  <c r="CA139" i="76"/>
  <c r="CA158" i="76"/>
  <c r="CA140" i="76"/>
  <c r="CA95" i="76"/>
  <c r="CA134" i="76"/>
  <c r="CA79" i="76"/>
  <c r="CA71" i="76"/>
  <c r="CJ77" i="76"/>
  <c r="CJ155" i="76"/>
  <c r="CJ145" i="76"/>
  <c r="CJ110" i="76"/>
  <c r="CJ89" i="76"/>
  <c r="CJ118" i="76"/>
  <c r="CJ131" i="76"/>
  <c r="CJ135" i="76"/>
  <c r="CJ123" i="76"/>
  <c r="CA47" i="76"/>
  <c r="CS59" i="76"/>
  <c r="CS71" i="76"/>
  <c r="H124" i="85"/>
  <c r="CA53" i="76"/>
  <c r="CJ41" i="76"/>
  <c r="CJ36" i="76"/>
  <c r="CS68" i="76"/>
  <c r="CS116" i="76"/>
  <c r="CS141" i="76"/>
  <c r="CS144" i="76"/>
  <c r="CS143" i="76"/>
  <c r="CA112" i="76"/>
  <c r="CA151" i="76"/>
  <c r="CA116" i="76"/>
  <c r="CA117" i="76"/>
  <c r="CA83" i="76"/>
  <c r="CJ78" i="76"/>
  <c r="CJ119" i="76"/>
  <c r="CJ88" i="76"/>
  <c r="CJ97" i="76"/>
  <c r="CJ84" i="76"/>
  <c r="CJ101" i="76"/>
  <c r="CA50" i="76"/>
  <c r="CA45" i="76"/>
  <c r="CS56" i="76"/>
  <c r="CA60" i="76"/>
  <c r="CJ57" i="76"/>
  <c r="CS60" i="76"/>
  <c r="CJ43" i="76"/>
  <c r="CJ51" i="76"/>
  <c r="CS49" i="76"/>
  <c r="CJ37" i="76"/>
  <c r="CA38" i="76"/>
  <c r="CA64" i="76"/>
  <c r="CS72" i="76"/>
  <c r="CS81" i="76"/>
  <c r="CJ71" i="76"/>
  <c r="CS80" i="76"/>
  <c r="CS123" i="76"/>
  <c r="CS138" i="76"/>
  <c r="CS128" i="76"/>
  <c r="CS134" i="76"/>
  <c r="CS88" i="76"/>
  <c r="CS137" i="76"/>
  <c r="CS140" i="76"/>
  <c r="CS124" i="76"/>
  <c r="CS127" i="76"/>
  <c r="CS101" i="76"/>
  <c r="CA136" i="76"/>
  <c r="CA109" i="76"/>
  <c r="CA150" i="76"/>
  <c r="CA102" i="76"/>
  <c r="CA93" i="76"/>
  <c r="CA122" i="76"/>
  <c r="CA147" i="76"/>
  <c r="CA142" i="76"/>
  <c r="CA143" i="76"/>
  <c r="CA153" i="76"/>
  <c r="CA75" i="76"/>
  <c r="CA73" i="76"/>
  <c r="CJ124" i="76"/>
  <c r="CJ151" i="76"/>
  <c r="CJ114" i="76"/>
  <c r="CJ158" i="76"/>
  <c r="CJ144" i="76"/>
  <c r="CJ140" i="76"/>
  <c r="CJ141" i="76"/>
  <c r="CJ133" i="76"/>
  <c r="CJ148" i="76"/>
  <c r="CJ164" i="76"/>
  <c r="CJ61" i="76"/>
  <c r="CS50" i="76"/>
  <c r="CS64" i="76"/>
  <c r="CS112" i="76"/>
  <c r="CJ94" i="76"/>
  <c r="CA44" i="76"/>
  <c r="CA63" i="76"/>
  <c r="CJ58" i="76"/>
  <c r="CS46" i="76"/>
  <c r="CA66" i="76"/>
  <c r="CJ66" i="76"/>
  <c r="CS110" i="76"/>
  <c r="CS99" i="76"/>
  <c r="CS120" i="76"/>
  <c r="CA157" i="76"/>
  <c r="CJ86" i="76"/>
  <c r="CJ142" i="76"/>
  <c r="CA49" i="76"/>
  <c r="CA42" i="76"/>
  <c r="CS57" i="76"/>
  <c r="CA61" i="76"/>
  <c r="CJ55" i="76"/>
  <c r="CS61" i="76"/>
  <c r="CJ42" i="76"/>
  <c r="CS44" i="76"/>
  <c r="CS48" i="76"/>
  <c r="CS40" i="76"/>
  <c r="CA37" i="76"/>
  <c r="CS65" i="76"/>
  <c r="CS73" i="76"/>
  <c r="CS86" i="76"/>
  <c r="CJ70" i="76"/>
  <c r="CS79" i="76"/>
  <c r="CS107" i="76"/>
  <c r="CS150" i="76"/>
  <c r="CS89" i="76"/>
  <c r="CS158" i="76"/>
  <c r="CS155" i="76"/>
  <c r="CS161" i="76"/>
  <c r="CS165" i="76"/>
  <c r="CS100" i="76"/>
  <c r="CS115" i="76"/>
  <c r="CS92" i="76"/>
  <c r="CA106" i="76"/>
  <c r="CA141" i="76"/>
  <c r="CA165" i="76"/>
  <c r="CA111" i="76"/>
  <c r="CA119" i="76"/>
  <c r="CA145" i="76"/>
  <c r="CA133" i="76"/>
  <c r="CA164" i="76"/>
  <c r="CA154" i="76"/>
  <c r="CA85" i="76"/>
  <c r="CA76" i="76"/>
  <c r="CA72" i="76"/>
  <c r="CJ98" i="76"/>
  <c r="CJ129" i="76"/>
  <c r="CJ163" i="76"/>
  <c r="CJ126" i="76"/>
  <c r="CJ102" i="76"/>
  <c r="CJ99" i="76"/>
  <c r="CJ111" i="76"/>
  <c r="CJ156" i="76"/>
  <c r="CJ125" i="76"/>
  <c r="T80" i="78" l="1"/>
  <c r="U79" i="78"/>
  <c r="T81" i="78" l="1"/>
  <c r="U80" i="78"/>
  <c r="T82" i="78" l="1"/>
  <c r="U81" i="78"/>
  <c r="T83" i="78" l="1"/>
  <c r="U82" i="78"/>
  <c r="T84" i="78" l="1"/>
  <c r="U83" i="78"/>
  <c r="T85" i="78" l="1"/>
  <c r="U84" i="78"/>
  <c r="T101" i="78"/>
  <c r="W67" i="74" l="1"/>
  <c r="W64" i="74"/>
  <c r="W65" i="74"/>
  <c r="W71" i="74"/>
  <c r="W70" i="74"/>
  <c r="W69" i="74"/>
  <c r="W72" i="74"/>
  <c r="W63" i="74"/>
  <c r="W68" i="74"/>
  <c r="W66" i="74"/>
  <c r="U101" i="78"/>
  <c r="T86" i="78"/>
  <c r="U85" i="78"/>
  <c r="T102" i="78"/>
  <c r="T107" i="78"/>
  <c r="W135" i="74" l="1"/>
  <c r="W115" i="74"/>
  <c r="W144" i="74"/>
  <c r="W93" i="74"/>
  <c r="W101" i="74"/>
  <c r="W94" i="74"/>
  <c r="W136" i="74"/>
  <c r="W127" i="74"/>
  <c r="W153" i="74"/>
  <c r="W74" i="74"/>
  <c r="W108" i="74"/>
  <c r="W120" i="74"/>
  <c r="W111" i="74"/>
  <c r="W86" i="74"/>
  <c r="W95" i="74"/>
  <c r="W89" i="74"/>
  <c r="W137" i="74"/>
  <c r="W148" i="74"/>
  <c r="W129" i="74"/>
  <c r="W122" i="74"/>
  <c r="W132" i="74"/>
  <c r="W131" i="74"/>
  <c r="W146" i="74"/>
  <c r="W96" i="74"/>
  <c r="W90" i="74"/>
  <c r="W114" i="74"/>
  <c r="W119" i="74"/>
  <c r="W75" i="74"/>
  <c r="W99" i="74"/>
  <c r="W103" i="74"/>
  <c r="W152" i="74"/>
  <c r="W133" i="74"/>
  <c r="W145" i="74"/>
  <c r="W163" i="74"/>
  <c r="W155" i="74"/>
  <c r="W161" i="74"/>
  <c r="W154" i="74"/>
  <c r="W150" i="74"/>
  <c r="W97" i="74"/>
  <c r="W147" i="74"/>
  <c r="W88" i="74"/>
  <c r="W113" i="74"/>
  <c r="W139" i="74"/>
  <c r="W138" i="74"/>
  <c r="W123" i="74"/>
  <c r="W73" i="74"/>
  <c r="W151" i="74"/>
  <c r="W79" i="74"/>
  <c r="W102" i="74"/>
  <c r="W126" i="74"/>
  <c r="W87" i="74"/>
  <c r="W162" i="74"/>
  <c r="W159" i="74"/>
  <c r="W77" i="74"/>
  <c r="W156" i="74"/>
  <c r="W83" i="74"/>
  <c r="W104" i="74"/>
  <c r="W81" i="74"/>
  <c r="W140" i="74"/>
  <c r="W78" i="74"/>
  <c r="W76" i="74"/>
  <c r="W100" i="74"/>
  <c r="W121" i="74"/>
  <c r="W84" i="74"/>
  <c r="W124" i="74"/>
  <c r="W142" i="74"/>
  <c r="W116" i="74"/>
  <c r="W105" i="74"/>
  <c r="W106" i="74"/>
  <c r="W80" i="74"/>
  <c r="W117" i="74"/>
  <c r="W157" i="74"/>
  <c r="W143" i="74"/>
  <c r="W85" i="74"/>
  <c r="W82" i="74"/>
  <c r="W149" i="74"/>
  <c r="W98" i="74"/>
  <c r="W107" i="74"/>
  <c r="W91" i="74"/>
  <c r="W130" i="74"/>
  <c r="W158" i="74"/>
  <c r="W92" i="74"/>
  <c r="W134" i="74"/>
  <c r="W109" i="74"/>
  <c r="W112" i="74"/>
  <c r="W125" i="74"/>
  <c r="W128" i="74"/>
  <c r="W110" i="74"/>
  <c r="W118" i="74"/>
  <c r="W160" i="74"/>
  <c r="W141" i="74"/>
  <c r="T103" i="78"/>
  <c r="U102" i="78"/>
  <c r="T108" i="78"/>
  <c r="U107" i="78"/>
  <c r="T87" i="78"/>
  <c r="U86" i="78"/>
  <c r="AP23" i="82"/>
  <c r="CK37" i="76"/>
  <c r="CT36" i="76"/>
  <c r="CK48" i="76"/>
  <c r="CT53" i="76"/>
  <c r="CB43" i="76"/>
  <c r="CB49" i="76"/>
  <c r="CT41" i="76"/>
  <c r="AP27" i="82"/>
  <c r="I128" i="85" s="1"/>
  <c r="CK40" i="76"/>
  <c r="CT35" i="76"/>
  <c r="CK45" i="76"/>
  <c r="CK52" i="76"/>
  <c r="CT51" i="76"/>
  <c r="CB44" i="76"/>
  <c r="CB45" i="76"/>
  <c r="CT44" i="76"/>
  <c r="CT39" i="76"/>
  <c r="CK44" i="76"/>
  <c r="CT45" i="76"/>
  <c r="I124" i="85"/>
  <c r="AP24" i="82"/>
  <c r="I125" i="85" s="1"/>
  <c r="CB35" i="76"/>
  <c r="CK36" i="76"/>
  <c r="CT37" i="76"/>
  <c r="CK50" i="76"/>
  <c r="CB42" i="76"/>
  <c r="CT47" i="76"/>
  <c r="CT43" i="76"/>
  <c r="CB38" i="76"/>
  <c r="CB54" i="76"/>
  <c r="CB50" i="76"/>
  <c r="AP28" i="82"/>
  <c r="I129" i="85" s="1"/>
  <c r="CB36" i="76"/>
  <c r="CK35" i="76"/>
  <c r="CT38" i="76"/>
  <c r="CK42" i="76"/>
  <c r="CK53" i="76"/>
  <c r="CB51" i="76"/>
  <c r="CB41" i="76"/>
  <c r="CT46" i="76"/>
  <c r="AP26" i="82"/>
  <c r="CK108" i="76"/>
  <c r="CK142" i="76"/>
  <c r="CK112" i="76"/>
  <c r="CB84" i="76"/>
  <c r="CB143" i="76"/>
  <c r="CB101" i="76"/>
  <c r="CB154" i="76"/>
  <c r="CT135" i="76"/>
  <c r="CT129" i="76"/>
  <c r="CT98" i="76"/>
  <c r="CT42" i="76"/>
  <c r="CK54" i="76"/>
  <c r="CB48" i="76"/>
  <c r="CK83" i="76"/>
  <c r="CT55" i="76"/>
  <c r="CK162" i="76"/>
  <c r="CK105" i="76"/>
  <c r="CK144" i="76"/>
  <c r="CK123" i="76"/>
  <c r="CK136" i="76"/>
  <c r="CK154" i="76"/>
  <c r="CK93" i="76"/>
  <c r="CK130" i="76"/>
  <c r="CK147" i="76"/>
  <c r="CK165" i="76"/>
  <c r="CK77" i="76"/>
  <c r="CB78" i="76"/>
  <c r="CB83" i="76"/>
  <c r="CB160" i="76"/>
  <c r="CB118" i="76"/>
  <c r="CB105" i="76"/>
  <c r="CB115" i="76"/>
  <c r="CB102" i="76"/>
  <c r="CB129" i="76"/>
  <c r="CB139" i="76"/>
  <c r="CB126" i="76"/>
  <c r="CB152" i="76"/>
  <c r="CB142" i="76"/>
  <c r="CT160" i="76"/>
  <c r="CT113" i="76"/>
  <c r="CT86" i="76"/>
  <c r="CT115" i="76"/>
  <c r="CT99" i="76"/>
  <c r="CT148" i="76"/>
  <c r="CT149" i="76"/>
  <c r="CT147" i="76"/>
  <c r="CT114" i="76"/>
  <c r="CT105" i="76"/>
  <c r="CT77" i="76"/>
  <c r="CT81" i="76"/>
  <c r="CT40" i="76"/>
  <c r="CB39" i="76"/>
  <c r="CK47" i="76"/>
  <c r="CK43" i="76"/>
  <c r="CK58" i="76"/>
  <c r="CK55" i="76"/>
  <c r="CT54" i="76"/>
  <c r="CB53" i="76"/>
  <c r="CB47" i="76"/>
  <c r="CT50" i="76"/>
  <c r="CK106" i="76"/>
  <c r="CK82" i="76"/>
  <c r="AP25" i="82"/>
  <c r="CK158" i="76"/>
  <c r="CK145" i="76"/>
  <c r="CK97" i="76"/>
  <c r="CK95" i="76"/>
  <c r="CB74" i="76"/>
  <c r="CB158" i="76"/>
  <c r="CB164" i="76"/>
  <c r="CB90" i="76"/>
  <c r="CB155" i="76"/>
  <c r="CT109" i="76"/>
  <c r="CT118" i="76"/>
  <c r="CT110" i="76"/>
  <c r="CT103" i="76"/>
  <c r="CT162" i="76"/>
  <c r="CK69" i="76"/>
  <c r="CT67" i="76"/>
  <c r="CK38" i="76"/>
  <c r="CK49" i="76"/>
  <c r="CT60" i="76"/>
  <c r="CB55" i="76"/>
  <c r="CK87" i="76"/>
  <c r="CK66" i="76"/>
  <c r="CB136" i="76"/>
  <c r="CK94" i="76"/>
  <c r="CT48" i="76"/>
  <c r="CK60" i="76"/>
  <c r="CB40" i="76"/>
  <c r="CB64" i="76"/>
  <c r="CT84" i="76"/>
  <c r="CT101" i="76"/>
  <c r="CT94" i="76"/>
  <c r="CT140" i="76"/>
  <c r="CT158" i="76"/>
  <c r="CT93" i="76"/>
  <c r="CB117" i="76"/>
  <c r="CB89" i="76"/>
  <c r="CB120" i="76"/>
  <c r="CB151" i="76"/>
  <c r="CB153" i="76"/>
  <c r="CB156" i="76"/>
  <c r="CB73" i="76"/>
  <c r="CK125" i="76"/>
  <c r="CK127" i="76"/>
  <c r="CK155" i="76"/>
  <c r="CK111" i="76"/>
  <c r="CK98" i="76"/>
  <c r="CK135" i="76"/>
  <c r="CT49" i="76"/>
  <c r="CB46" i="76"/>
  <c r="CB52" i="76"/>
  <c r="CT52" i="76"/>
  <c r="CK51" i="76"/>
  <c r="CK57" i="76"/>
  <c r="CK41" i="76"/>
  <c r="CK46" i="76"/>
  <c r="CB37" i="76"/>
  <c r="CK39" i="76"/>
  <c r="CB65" i="76"/>
  <c r="CT65" i="76"/>
  <c r="CT80" i="76"/>
  <c r="CK62" i="76"/>
  <c r="CT74" i="76"/>
  <c r="CT92" i="76"/>
  <c r="CT121" i="76"/>
  <c r="CT139" i="76"/>
  <c r="CT141" i="76"/>
  <c r="CT120" i="76"/>
  <c r="CT108" i="76"/>
  <c r="CT133" i="76"/>
  <c r="CT130" i="76"/>
  <c r="CT119" i="76"/>
  <c r="CT97" i="76"/>
  <c r="CB149" i="76"/>
  <c r="CB135" i="76"/>
  <c r="CB100" i="76"/>
  <c r="CB159" i="76"/>
  <c r="CB138" i="76"/>
  <c r="CB87" i="76"/>
  <c r="CB86" i="76"/>
  <c r="CB148" i="76"/>
  <c r="CB91" i="76"/>
  <c r="CB104" i="76"/>
  <c r="CB82" i="76"/>
  <c r="CB75" i="76"/>
  <c r="CB71" i="76"/>
  <c r="CK117" i="76"/>
  <c r="CK99" i="76"/>
  <c r="CK92" i="76"/>
  <c r="CK119" i="76"/>
  <c r="CK85" i="76"/>
  <c r="CK150" i="76"/>
  <c r="CK101" i="76"/>
  <c r="CK118" i="76"/>
  <c r="CK131" i="76"/>
  <c r="CK96" i="76"/>
  <c r="I127" i="85"/>
  <c r="CK80" i="76"/>
  <c r="CK151" i="76"/>
  <c r="CB59" i="76"/>
  <c r="CT58" i="76"/>
  <c r="CT62" i="76"/>
  <c r="CT70" i="76"/>
  <c r="CT83" i="76"/>
  <c r="CK70" i="76"/>
  <c r="CT79" i="76"/>
  <c r="CT128" i="76"/>
  <c r="CT107" i="76"/>
  <c r="CT163" i="76"/>
  <c r="CT165" i="76"/>
  <c r="CT156" i="76"/>
  <c r="CT122" i="76"/>
  <c r="CT126" i="76"/>
  <c r="CT143" i="76"/>
  <c r="CT153" i="76"/>
  <c r="CT144" i="76"/>
  <c r="CB103" i="76"/>
  <c r="CB92" i="76"/>
  <c r="CB99" i="76"/>
  <c r="CB124" i="76"/>
  <c r="CB130" i="76"/>
  <c r="CB112" i="76"/>
  <c r="CB106" i="76"/>
  <c r="CB162" i="76"/>
  <c r="CB144" i="76"/>
  <c r="CB121" i="76"/>
  <c r="CB80" i="76"/>
  <c r="CB68" i="76"/>
  <c r="CK79" i="76"/>
  <c r="CK132" i="76"/>
  <c r="CK160" i="76"/>
  <c r="CK164" i="76"/>
  <c r="CK86" i="76"/>
  <c r="CK157" i="76"/>
  <c r="CK103" i="76"/>
  <c r="CK143" i="76"/>
  <c r="CK116" i="76"/>
  <c r="CK133" i="76"/>
  <c r="CK146" i="76"/>
  <c r="CK59" i="76"/>
  <c r="CT72" i="76"/>
  <c r="CT78" i="76"/>
  <c r="CT155" i="76"/>
  <c r="CT111" i="76"/>
  <c r="CT161" i="76"/>
  <c r="CB108" i="76"/>
  <c r="CB141" i="76"/>
  <c r="CB128" i="76"/>
  <c r="CB107" i="76"/>
  <c r="CB79" i="76"/>
  <c r="CK124" i="76"/>
  <c r="CK137" i="76"/>
  <c r="CK161" i="76"/>
  <c r="CK153" i="76"/>
  <c r="CK81" i="76"/>
  <c r="CB56" i="76"/>
  <c r="CB58" i="76"/>
  <c r="CK56" i="76"/>
  <c r="CT61" i="76"/>
  <c r="CT66" i="76"/>
  <c r="CT68" i="76"/>
  <c r="CK67" i="76"/>
  <c r="CK72" i="76"/>
  <c r="CT76" i="76"/>
  <c r="CT138" i="76"/>
  <c r="CT100" i="76"/>
  <c r="CT104" i="76"/>
  <c r="CT123" i="76"/>
  <c r="CT96" i="76"/>
  <c r="CT134" i="76"/>
  <c r="CT89" i="76"/>
  <c r="CT151" i="76"/>
  <c r="CT145" i="76"/>
  <c r="CT136" i="76"/>
  <c r="CB122" i="76"/>
  <c r="CB147" i="76"/>
  <c r="CB111" i="76"/>
  <c r="CB119" i="76"/>
  <c r="CB137" i="76"/>
  <c r="CB145" i="76"/>
  <c r="CB163" i="76"/>
  <c r="CB88" i="76"/>
  <c r="CB93" i="76"/>
  <c r="CB98" i="76"/>
  <c r="CB81" i="76"/>
  <c r="CB70" i="76"/>
  <c r="CK75" i="76"/>
  <c r="CK100" i="76"/>
  <c r="CK90" i="76"/>
  <c r="CK138" i="76"/>
  <c r="CK115" i="76"/>
  <c r="CK159" i="76"/>
  <c r="CK134" i="76"/>
  <c r="CK126" i="76"/>
  <c r="CK109" i="76"/>
  <c r="CK156" i="76"/>
  <c r="CB60" i="76"/>
  <c r="CT56" i="76"/>
  <c r="CT82" i="76"/>
  <c r="CT116" i="76"/>
  <c r="CT157" i="76"/>
  <c r="CT127" i="76"/>
  <c r="CT152" i="76"/>
  <c r="CB161" i="76"/>
  <c r="CB150" i="76"/>
  <c r="CB96" i="76"/>
  <c r="CK76" i="76"/>
  <c r="CK141" i="76"/>
  <c r="CK88" i="76"/>
  <c r="CK84" i="76"/>
  <c r="CB61" i="76"/>
  <c r="CT57" i="76"/>
  <c r="CB62" i="76"/>
  <c r="CT64" i="76"/>
  <c r="CT73" i="76"/>
  <c r="CK65" i="76"/>
  <c r="CK71" i="76"/>
  <c r="CT75" i="76"/>
  <c r="CT146" i="76"/>
  <c r="CT112" i="76"/>
  <c r="CT131" i="76"/>
  <c r="CT85" i="76"/>
  <c r="CT164" i="76"/>
  <c r="CT142" i="76"/>
  <c r="CT95" i="76"/>
  <c r="CT159" i="76"/>
  <c r="CT137" i="76"/>
  <c r="CT102" i="76"/>
  <c r="CB110" i="76"/>
  <c r="CB123" i="76"/>
  <c r="CB134" i="76"/>
  <c r="CB165" i="76"/>
  <c r="CB127" i="76"/>
  <c r="CB140" i="76"/>
  <c r="CB95" i="76"/>
  <c r="CB114" i="76"/>
  <c r="CB85" i="76"/>
  <c r="CB97" i="76"/>
  <c r="CB77" i="76"/>
  <c r="CB69" i="76"/>
  <c r="CK78" i="76"/>
  <c r="CK148" i="76"/>
  <c r="CK107" i="76"/>
  <c r="CK120" i="76"/>
  <c r="CK110" i="76"/>
  <c r="CK163" i="76"/>
  <c r="CK114" i="76"/>
  <c r="CK139" i="76"/>
  <c r="CK104" i="76"/>
  <c r="CK128" i="76"/>
  <c r="CK113" i="76"/>
  <c r="CB57" i="76"/>
  <c r="CK61" i="76"/>
  <c r="CT59" i="76"/>
  <c r="CB63" i="76"/>
  <c r="CT63" i="76"/>
  <c r="CT69" i="76"/>
  <c r="CK63" i="76"/>
  <c r="CK73" i="76"/>
  <c r="CT117" i="76"/>
  <c r="CT154" i="76"/>
  <c r="CT124" i="76"/>
  <c r="CT125" i="76"/>
  <c r="CT91" i="76"/>
  <c r="CT87" i="76"/>
  <c r="CT150" i="76"/>
  <c r="CT106" i="76"/>
  <c r="CT132" i="76"/>
  <c r="CT90" i="76"/>
  <c r="CT88" i="76"/>
  <c r="CB133" i="76"/>
  <c r="CB146" i="76"/>
  <c r="CB113" i="76"/>
  <c r="CB131" i="76"/>
  <c r="CB94" i="76"/>
  <c r="CB109" i="76"/>
  <c r="CB132" i="76"/>
  <c r="CB116" i="76"/>
  <c r="CB125" i="76"/>
  <c r="CB157" i="76"/>
  <c r="CB76" i="76"/>
  <c r="CB72" i="76"/>
  <c r="CK74" i="76"/>
  <c r="CK102" i="76"/>
  <c r="CK129" i="76"/>
  <c r="CK122" i="76"/>
  <c r="CK149" i="76"/>
  <c r="CK140" i="76"/>
  <c r="CK89" i="76"/>
  <c r="CK121" i="76"/>
  <c r="CK91" i="76"/>
  <c r="CK152" i="76"/>
  <c r="CB67" i="76"/>
  <c r="CT71" i="76"/>
  <c r="CK64" i="76"/>
  <c r="CB66" i="76"/>
  <c r="CK68" i="76"/>
  <c r="I126" i="85"/>
  <c r="T88" i="78" l="1"/>
  <c r="U88" i="78" s="1"/>
  <c r="U87" i="78"/>
  <c r="T109" i="78"/>
  <c r="U108" i="78"/>
  <c r="T104" i="78"/>
  <c r="U103" i="78"/>
  <c r="T154" i="74" l="1"/>
  <c r="T109" i="74"/>
  <c r="T142" i="74"/>
  <c r="T124" i="74"/>
  <c r="T76" i="74"/>
  <c r="T68" i="74"/>
  <c r="U161" i="74"/>
  <c r="T162" i="74"/>
  <c r="U151" i="74"/>
  <c r="T116" i="74"/>
  <c r="U146" i="74"/>
  <c r="T81" i="74"/>
  <c r="T157" i="74"/>
  <c r="T158" i="74"/>
  <c r="T84" i="74"/>
  <c r="T159" i="74"/>
  <c r="T95" i="74"/>
  <c r="U134" i="74"/>
  <c r="U152" i="74"/>
  <c r="T83" i="74"/>
  <c r="T96" i="74"/>
  <c r="U150" i="74"/>
  <c r="T118" i="74"/>
  <c r="U137" i="74"/>
  <c r="T146" i="74"/>
  <c r="U135" i="74"/>
  <c r="T98" i="74"/>
  <c r="T155" i="74"/>
  <c r="T77" i="74"/>
  <c r="U160" i="74"/>
  <c r="T160" i="74"/>
  <c r="T147" i="74"/>
  <c r="T131" i="74"/>
  <c r="T79" i="74"/>
  <c r="T122" i="74"/>
  <c r="T72" i="74"/>
  <c r="T111" i="74"/>
  <c r="T110" i="74"/>
  <c r="T141" i="74"/>
  <c r="T149" i="74"/>
  <c r="T113" i="74"/>
  <c r="T129" i="74"/>
  <c r="T119" i="74"/>
  <c r="T134" i="74"/>
  <c r="T126" i="74"/>
  <c r="U147" i="74"/>
  <c r="T133" i="74"/>
  <c r="U145" i="74"/>
  <c r="U133" i="74"/>
  <c r="U157" i="74"/>
  <c r="T88" i="74"/>
  <c r="U159" i="74"/>
  <c r="U139" i="74"/>
  <c r="T144" i="74"/>
  <c r="T89" i="74"/>
  <c r="T108" i="74"/>
  <c r="U155" i="74"/>
  <c r="U136" i="74"/>
  <c r="T112" i="74"/>
  <c r="T104" i="74"/>
  <c r="T127" i="74"/>
  <c r="T114" i="74"/>
  <c r="T161" i="74"/>
  <c r="T151" i="74"/>
  <c r="T136" i="74"/>
  <c r="T135" i="74"/>
  <c r="U144" i="74"/>
  <c r="T85" i="74"/>
  <c r="U140" i="74"/>
  <c r="T67" i="74"/>
  <c r="T99" i="74"/>
  <c r="T102" i="74"/>
  <c r="T66" i="74"/>
  <c r="T63" i="74"/>
  <c r="T101" i="74"/>
  <c r="T82" i="74"/>
  <c r="U153" i="74"/>
  <c r="T69" i="74"/>
  <c r="T137" i="74"/>
  <c r="U163" i="74"/>
  <c r="T156" i="74"/>
  <c r="T106" i="74"/>
  <c r="U158" i="74"/>
  <c r="T117" i="74"/>
  <c r="T75" i="74"/>
  <c r="T103" i="74"/>
  <c r="T107" i="74"/>
  <c r="U162" i="74"/>
  <c r="T138" i="74"/>
  <c r="U148" i="74"/>
  <c r="T163" i="74"/>
  <c r="T145" i="74"/>
  <c r="T97" i="74"/>
  <c r="T65" i="74"/>
  <c r="T94" i="74"/>
  <c r="U156" i="74"/>
  <c r="T153" i="74"/>
  <c r="U154" i="74"/>
  <c r="T139" i="74"/>
  <c r="T148" i="74"/>
  <c r="T152" i="74"/>
  <c r="U143" i="74"/>
  <c r="T105" i="74"/>
  <c r="T121" i="74"/>
  <c r="T130" i="74"/>
  <c r="T150" i="74"/>
  <c r="T100" i="74"/>
  <c r="T80" i="74"/>
  <c r="T86" i="74"/>
  <c r="T74" i="74"/>
  <c r="T123" i="74"/>
  <c r="T125" i="74"/>
  <c r="T128" i="74"/>
  <c r="T143" i="74"/>
  <c r="T120" i="74"/>
  <c r="T93" i="74"/>
  <c r="T71" i="74"/>
  <c r="U138" i="74"/>
  <c r="U142" i="74"/>
  <c r="T90" i="74"/>
  <c r="T87" i="74"/>
  <c r="T115" i="74"/>
  <c r="U149" i="74"/>
  <c r="T64" i="74"/>
  <c r="T73" i="74"/>
  <c r="T92" i="74"/>
  <c r="T140" i="74"/>
  <c r="T132" i="74"/>
  <c r="U141" i="74"/>
  <c r="T70" i="74"/>
  <c r="T78" i="74"/>
  <c r="T91" i="74"/>
  <c r="T105" i="78"/>
  <c r="U104" i="78"/>
  <c r="T32" i="78"/>
  <c r="T110" i="78"/>
  <c r="U109" i="78"/>
  <c r="T55" i="78"/>
  <c r="AM26" i="82"/>
  <c r="F127" i="85"/>
  <c r="AM25" i="82"/>
  <c r="F126" i="85" s="1"/>
  <c r="AM23" i="82"/>
  <c r="CQ40" i="76"/>
  <c r="AM27" i="82"/>
  <c r="BY82" i="76"/>
  <c r="BY85" i="76"/>
  <c r="CQ81" i="76"/>
  <c r="CQ85" i="76"/>
  <c r="CH41" i="76"/>
  <c r="CQ39" i="76"/>
  <c r="CH50" i="76"/>
  <c r="CH44" i="76"/>
  <c r="BY46" i="76"/>
  <c r="CH83" i="76"/>
  <c r="F128" i="85"/>
  <c r="CQ41" i="76"/>
  <c r="CH49" i="76"/>
  <c r="BY43" i="76"/>
  <c r="AM24" i="82"/>
  <c r="CQ82" i="76"/>
  <c r="CH51" i="76"/>
  <c r="AM22" i="82"/>
  <c r="BY72" i="76"/>
  <c r="BY77" i="76"/>
  <c r="CQ80" i="76"/>
  <c r="CH70" i="76"/>
  <c r="CQ74" i="76"/>
  <c r="CH40" i="76"/>
  <c r="CH45" i="76"/>
  <c r="BY63" i="76"/>
  <c r="BY51" i="76"/>
  <c r="CH85" i="76"/>
  <c r="AM28" i="82"/>
  <c r="CH147" i="76"/>
  <c r="CH123" i="76"/>
  <c r="CH101" i="76"/>
  <c r="CH110" i="76"/>
  <c r="CH98" i="76"/>
  <c r="CH105" i="76"/>
  <c r="CH148" i="76"/>
  <c r="CH129" i="76"/>
  <c r="CH82" i="76"/>
  <c r="BY74" i="76"/>
  <c r="BY81" i="76"/>
  <c r="BY100" i="76"/>
  <c r="BY135" i="76"/>
  <c r="BY150" i="76"/>
  <c r="BY141" i="76"/>
  <c r="BY142" i="76"/>
  <c r="BY101" i="76"/>
  <c r="BY115" i="76"/>
  <c r="BY152" i="76"/>
  <c r="BY149" i="76"/>
  <c r="BY136" i="76"/>
  <c r="CQ123" i="76"/>
  <c r="CQ163" i="76"/>
  <c r="CQ98" i="76"/>
  <c r="CQ156" i="76"/>
  <c r="CQ121" i="76"/>
  <c r="CQ111" i="76"/>
  <c r="CQ149" i="76"/>
  <c r="CQ145" i="76"/>
  <c r="CQ150" i="76"/>
  <c r="CQ100" i="76"/>
  <c r="CH73" i="76"/>
  <c r="CH67" i="76"/>
  <c r="CQ88" i="76"/>
  <c r="CQ67" i="76"/>
  <c r="BY66" i="76"/>
  <c r="BY40" i="76"/>
  <c r="CQ43" i="76"/>
  <c r="CH47" i="76"/>
  <c r="CQ60" i="76"/>
  <c r="CH63" i="76"/>
  <c r="CH55" i="76"/>
  <c r="CQ58" i="76"/>
  <c r="BY55" i="76"/>
  <c r="BY49" i="76"/>
  <c r="CQ47" i="76"/>
  <c r="CH145" i="76"/>
  <c r="CH88" i="76"/>
  <c r="F129" i="85"/>
  <c r="CH81" i="76"/>
  <c r="CQ89" i="76"/>
  <c r="CQ84" i="76"/>
  <c r="CQ44" i="76"/>
  <c r="BY59" i="76"/>
  <c r="CQ51" i="76"/>
  <c r="CH100" i="76"/>
  <c r="BY121" i="76"/>
  <c r="BY138" i="76"/>
  <c r="CQ106" i="76"/>
  <c r="CQ162" i="76"/>
  <c r="BY69" i="76"/>
  <c r="CH57" i="76"/>
  <c r="BY48" i="76"/>
  <c r="CH42" i="76"/>
  <c r="CQ75" i="76"/>
  <c r="CQ94" i="76"/>
  <c r="CQ135" i="76"/>
  <c r="BY137" i="76"/>
  <c r="BY75" i="76"/>
  <c r="CH132" i="76"/>
  <c r="CQ54" i="76"/>
  <c r="CH43" i="76"/>
  <c r="CQ73" i="76"/>
  <c r="CQ132" i="76"/>
  <c r="CQ141" i="76"/>
  <c r="CQ91" i="76"/>
  <c r="BY104" i="76"/>
  <c r="BY126" i="76"/>
  <c r="BY155" i="76"/>
  <c r="CH128" i="76"/>
  <c r="F124" i="85"/>
  <c r="CH137" i="76"/>
  <c r="CQ50" i="76"/>
  <c r="BY45" i="76"/>
  <c r="BY53" i="76"/>
  <c r="CQ55" i="76"/>
  <c r="BY60" i="76"/>
  <c r="CH61" i="76"/>
  <c r="CQ63" i="76"/>
  <c r="CH46" i="76"/>
  <c r="CQ45" i="76"/>
  <c r="BY39" i="76"/>
  <c r="BY65" i="76"/>
  <c r="CQ70" i="76"/>
  <c r="CQ71" i="76"/>
  <c r="CH69" i="76"/>
  <c r="CH76" i="76"/>
  <c r="CQ78" i="76"/>
  <c r="CQ146" i="76"/>
  <c r="CQ117" i="76"/>
  <c r="CQ126" i="76"/>
  <c r="CQ153" i="76"/>
  <c r="CQ97" i="76"/>
  <c r="CQ96" i="76"/>
  <c r="CQ140" i="76"/>
  <c r="CQ143" i="76"/>
  <c r="CQ99" i="76"/>
  <c r="BY158" i="76"/>
  <c r="BY116" i="76"/>
  <c r="BY143" i="76"/>
  <c r="BY125" i="76"/>
  <c r="BY92" i="76"/>
  <c r="BY128" i="76"/>
  <c r="BY146" i="76"/>
  <c r="BY127" i="76"/>
  <c r="BY107" i="76"/>
  <c r="BY120" i="76"/>
  <c r="BY86" i="76"/>
  <c r="BY73" i="76"/>
  <c r="CH77" i="76"/>
  <c r="CH158" i="76"/>
  <c r="CH108" i="76"/>
  <c r="CH116" i="76"/>
  <c r="CH131" i="76"/>
  <c r="CH136" i="76"/>
  <c r="CH134" i="76"/>
  <c r="CH150" i="76"/>
  <c r="CH103" i="76"/>
  <c r="CH139" i="76"/>
  <c r="CH144" i="76"/>
  <c r="CH60" i="76"/>
  <c r="CQ87" i="76"/>
  <c r="CQ161" i="76"/>
  <c r="CQ131" i="76"/>
  <c r="BY111" i="76"/>
  <c r="CH153" i="76"/>
  <c r="BY47" i="76"/>
  <c r="CH53" i="76"/>
  <c r="CQ38" i="76"/>
  <c r="CH75" i="76"/>
  <c r="CQ109" i="76"/>
  <c r="CQ130" i="76"/>
  <c r="BY119" i="76"/>
  <c r="BY131" i="76"/>
  <c r="BY90" i="76"/>
  <c r="BY79" i="76"/>
  <c r="CH91" i="76"/>
  <c r="CH109" i="76"/>
  <c r="CQ48" i="76"/>
  <c r="BY42" i="76"/>
  <c r="BY57" i="76"/>
  <c r="CQ57" i="76"/>
  <c r="BY61" i="76"/>
  <c r="CH59" i="76"/>
  <c r="CQ62" i="76"/>
  <c r="CH48" i="76"/>
  <c r="CQ46" i="76"/>
  <c r="BY38" i="76"/>
  <c r="BY68" i="76"/>
  <c r="CQ65" i="76"/>
  <c r="CQ76" i="76"/>
  <c r="CH66" i="76"/>
  <c r="CH72" i="76"/>
  <c r="CQ77" i="76"/>
  <c r="CQ158" i="76"/>
  <c r="CQ125" i="76"/>
  <c r="CQ134" i="76"/>
  <c r="CQ95" i="76"/>
  <c r="CQ105" i="76"/>
  <c r="CQ152" i="76"/>
  <c r="CQ144" i="76"/>
  <c r="CQ155" i="76"/>
  <c r="CQ107" i="76"/>
  <c r="BY134" i="76"/>
  <c r="BY139" i="76"/>
  <c r="BY91" i="76"/>
  <c r="BY148" i="76"/>
  <c r="BY129" i="76"/>
  <c r="BY151" i="76"/>
  <c r="BY132" i="76"/>
  <c r="BY97" i="76"/>
  <c r="BY130" i="76"/>
  <c r="BY163" i="76"/>
  <c r="BY87" i="76"/>
  <c r="BY76" i="76"/>
  <c r="CH79" i="76"/>
  <c r="CH154" i="76"/>
  <c r="CH156" i="76"/>
  <c r="CH90" i="76"/>
  <c r="CH117" i="76"/>
  <c r="CH159" i="76"/>
  <c r="CH157" i="76"/>
  <c r="CH149" i="76"/>
  <c r="CH151" i="76"/>
  <c r="CH106" i="76"/>
  <c r="CH87" i="76"/>
  <c r="BY62" i="76"/>
  <c r="CH39" i="76"/>
  <c r="CQ108" i="76"/>
  <c r="CQ112" i="76"/>
  <c r="BY89" i="76"/>
  <c r="BY161" i="76"/>
  <c r="BY78" i="76"/>
  <c r="CH89" i="76"/>
  <c r="CH143" i="76"/>
  <c r="BY44" i="76"/>
  <c r="CQ64" i="76"/>
  <c r="CH38" i="76"/>
  <c r="CQ79" i="76"/>
  <c r="CQ118" i="76"/>
  <c r="CQ128" i="76"/>
  <c r="BY133" i="76"/>
  <c r="BY140" i="76"/>
  <c r="BY83" i="76"/>
  <c r="CH114" i="76"/>
  <c r="CH84" i="76"/>
  <c r="CH141" i="76"/>
  <c r="CQ49" i="76"/>
  <c r="BY50" i="76"/>
  <c r="BY56" i="76"/>
  <c r="CQ56" i="76"/>
  <c r="CH56" i="76"/>
  <c r="CH62" i="76"/>
  <c r="CQ61" i="76"/>
  <c r="CH52" i="76"/>
  <c r="CQ42" i="76"/>
  <c r="BY41" i="76"/>
  <c r="BY67" i="76"/>
  <c r="CQ66" i="76"/>
  <c r="CQ83" i="76"/>
  <c r="CH65" i="76"/>
  <c r="CH71" i="76"/>
  <c r="CQ92" i="76"/>
  <c r="CQ138" i="76"/>
  <c r="CQ133" i="76"/>
  <c r="CQ137" i="76"/>
  <c r="CQ103" i="76"/>
  <c r="CQ113" i="76"/>
  <c r="CQ157" i="76"/>
  <c r="CQ90" i="76"/>
  <c r="CQ139" i="76"/>
  <c r="CQ115" i="76"/>
  <c r="BY113" i="76"/>
  <c r="BY165" i="76"/>
  <c r="BY117" i="76"/>
  <c r="BY118" i="76"/>
  <c r="BY154" i="76"/>
  <c r="BY162" i="76"/>
  <c r="BY93" i="76"/>
  <c r="BY123" i="76"/>
  <c r="BY98" i="76"/>
  <c r="BY106" i="76"/>
  <c r="BY80" i="76"/>
  <c r="BY71" i="76"/>
  <c r="CH80" i="76"/>
  <c r="CH161" i="76"/>
  <c r="CH94" i="76"/>
  <c r="CH138" i="76"/>
  <c r="CH99" i="76"/>
  <c r="CH140" i="76"/>
  <c r="CH115" i="76"/>
  <c r="CH102" i="76"/>
  <c r="CH162" i="76"/>
  <c r="CQ119" i="76"/>
  <c r="BY96" i="76"/>
  <c r="BY84" i="76"/>
  <c r="CH93" i="76"/>
  <c r="CH86" i="76"/>
  <c r="CQ160" i="76"/>
  <c r="BY102" i="76"/>
  <c r="BY94" i="76"/>
  <c r="CH135" i="76"/>
  <c r="CH152" i="76"/>
  <c r="CH142" i="76"/>
  <c r="CH119" i="76"/>
  <c r="CH111" i="76"/>
  <c r="CH165" i="76"/>
  <c r="CH64" i="76"/>
  <c r="BY70" i="76"/>
  <c r="BY64" i="76"/>
  <c r="CQ68" i="76"/>
  <c r="CQ72" i="76"/>
  <c r="CH74" i="76"/>
  <c r="CH78" i="76"/>
  <c r="F125" i="85"/>
  <c r="CH68" i="76"/>
  <c r="CQ69" i="76"/>
  <c r="CQ52" i="76"/>
  <c r="F123" i="85"/>
  <c r="BY54" i="76"/>
  <c r="CH54" i="76"/>
  <c r="BY52" i="76"/>
  <c r="CQ53" i="76"/>
  <c r="CH58" i="76"/>
  <c r="CQ59" i="76"/>
  <c r="BY58" i="76"/>
  <c r="CQ116" i="76"/>
  <c r="CQ102" i="76"/>
  <c r="CQ148" i="76"/>
  <c r="CQ127" i="76"/>
  <c r="CQ165" i="76"/>
  <c r="CQ104" i="76"/>
  <c r="CQ114" i="76"/>
  <c r="CQ147" i="76"/>
  <c r="CQ164" i="76"/>
  <c r="BY114" i="76"/>
  <c r="BY112" i="76"/>
  <c r="BY109" i="76"/>
  <c r="BY160" i="76"/>
  <c r="BY164" i="76"/>
  <c r="BY159" i="76"/>
  <c r="BY156" i="76"/>
  <c r="BY153" i="76"/>
  <c r="BY144" i="76"/>
  <c r="BY88" i="76"/>
  <c r="CH126" i="76"/>
  <c r="CH97" i="76"/>
  <c r="CH127" i="76"/>
  <c r="CH133" i="76"/>
  <c r="CH112" i="76"/>
  <c r="CH130" i="76"/>
  <c r="CH164" i="76"/>
  <c r="CH118" i="76"/>
  <c r="CH146" i="76"/>
  <c r="CQ129" i="76"/>
  <c r="BY122" i="76"/>
  <c r="BY105" i="76"/>
  <c r="CH104" i="76"/>
  <c r="CH120" i="76"/>
  <c r="CH163" i="76"/>
  <c r="CH96" i="76"/>
  <c r="CQ86" i="76"/>
  <c r="CQ93" i="76"/>
  <c r="CH122" i="76"/>
  <c r="CQ124" i="76"/>
  <c r="CQ101" i="76"/>
  <c r="CQ110" i="76"/>
  <c r="CQ151" i="76"/>
  <c r="CQ154" i="76"/>
  <c r="CQ136" i="76"/>
  <c r="CQ120" i="76"/>
  <c r="CQ122" i="76"/>
  <c r="CQ159" i="76"/>
  <c r="CQ142" i="76"/>
  <c r="BY99" i="76"/>
  <c r="BY157" i="76"/>
  <c r="BY110" i="76"/>
  <c r="BY147" i="76"/>
  <c r="BY103" i="76"/>
  <c r="BY108" i="76"/>
  <c r="BY145" i="76"/>
  <c r="BY95" i="76"/>
  <c r="BY124" i="76"/>
  <c r="CH121" i="76"/>
  <c r="CH124" i="76"/>
  <c r="CH160" i="76"/>
  <c r="CH95" i="76"/>
  <c r="CH107" i="76"/>
  <c r="CH125" i="76"/>
  <c r="CH113" i="76"/>
  <c r="CH92" i="76"/>
  <c r="CH155" i="76"/>
  <c r="U72" i="74" l="1"/>
  <c r="U113" i="74"/>
  <c r="U75" i="74"/>
  <c r="U109" i="74"/>
  <c r="U89" i="74"/>
  <c r="U96" i="74"/>
  <c r="U104" i="74"/>
  <c r="U81" i="74"/>
  <c r="U67" i="74"/>
  <c r="U76" i="74"/>
  <c r="U86" i="74"/>
  <c r="U92" i="74"/>
  <c r="U129" i="74"/>
  <c r="U130" i="74"/>
  <c r="U115" i="74"/>
  <c r="U69" i="74"/>
  <c r="U74" i="74"/>
  <c r="U83" i="74"/>
  <c r="U121" i="74"/>
  <c r="U87" i="74"/>
  <c r="U132" i="74"/>
  <c r="U127" i="74"/>
  <c r="U73" i="74"/>
  <c r="U63" i="74"/>
  <c r="U68" i="74"/>
  <c r="U90" i="74"/>
  <c r="U91" i="74"/>
  <c r="U88" i="74"/>
  <c r="U100" i="74"/>
  <c r="U77" i="74"/>
  <c r="U107" i="74"/>
  <c r="U70" i="74"/>
  <c r="U71" i="74"/>
  <c r="U131" i="74"/>
  <c r="U112" i="74"/>
  <c r="U85" i="74"/>
  <c r="U95" i="74"/>
  <c r="U120" i="74"/>
  <c r="U80" i="74"/>
  <c r="U93" i="74"/>
  <c r="U124" i="74"/>
  <c r="U64" i="74"/>
  <c r="U119" i="74"/>
  <c r="U106" i="74"/>
  <c r="U110" i="74"/>
  <c r="U105" i="74"/>
  <c r="U99" i="74"/>
  <c r="U98" i="74"/>
  <c r="U116" i="74"/>
  <c r="U126" i="74"/>
  <c r="U117" i="74"/>
  <c r="U111" i="74"/>
  <c r="U118" i="74"/>
  <c r="U65" i="74"/>
  <c r="U101" i="74"/>
  <c r="U78" i="74"/>
  <c r="U108" i="74"/>
  <c r="U123" i="74"/>
  <c r="U79" i="74"/>
  <c r="U102" i="74"/>
  <c r="U122" i="74"/>
  <c r="U97" i="74"/>
  <c r="U114" i="74"/>
  <c r="U94" i="74"/>
  <c r="U128" i="74"/>
  <c r="U84" i="74"/>
  <c r="U66" i="74"/>
  <c r="U125" i="74"/>
  <c r="U103" i="74"/>
  <c r="U82" i="74"/>
  <c r="T106" i="78"/>
  <c r="U106" i="78" s="1"/>
  <c r="U105" i="78"/>
  <c r="T56" i="78"/>
  <c r="U55" i="78"/>
  <c r="T111" i="78"/>
  <c r="U111" i="78" s="1"/>
  <c r="U110" i="78"/>
  <c r="T33" i="78"/>
  <c r="U32" i="78"/>
  <c r="AN27" i="82"/>
  <c r="AN24" i="82"/>
  <c r="G128" i="85"/>
  <c r="G125" i="85"/>
  <c r="AN28" i="82"/>
  <c r="G129" i="85"/>
  <c r="AN23" i="82"/>
  <c r="CR53" i="76"/>
  <c r="AN26" i="82"/>
  <c r="BZ79" i="76"/>
  <c r="BZ84" i="76"/>
  <c r="BZ153" i="76"/>
  <c r="BZ101" i="76"/>
  <c r="BZ95" i="76"/>
  <c r="BZ151" i="76"/>
  <c r="BZ155" i="76"/>
  <c r="CR138" i="76"/>
  <c r="CR155" i="76"/>
  <c r="CR86" i="76"/>
  <c r="CI50" i="76"/>
  <c r="CR49" i="76"/>
  <c r="CI99" i="76"/>
  <c r="BZ121" i="76"/>
  <c r="BZ126" i="76"/>
  <c r="BZ161" i="76"/>
  <c r="CR164" i="76"/>
  <c r="CR120" i="76"/>
  <c r="CR143" i="76"/>
  <c r="CR81" i="76"/>
  <c r="CI48" i="76"/>
  <c r="CI57" i="76"/>
  <c r="BZ46" i="76"/>
  <c r="CI127" i="76"/>
  <c r="CI129" i="76"/>
  <c r="CI148" i="76"/>
  <c r="CI83" i="76"/>
  <c r="BZ119" i="76"/>
  <c r="CR137" i="76"/>
  <c r="CR88" i="76"/>
  <c r="BZ64" i="76"/>
  <c r="CI62" i="76"/>
  <c r="BZ45" i="76"/>
  <c r="CI151" i="76"/>
  <c r="CI136" i="76"/>
  <c r="BZ98" i="76"/>
  <c r="BZ145" i="76"/>
  <c r="CR115" i="76"/>
  <c r="CR84" i="76"/>
  <c r="CR58" i="76"/>
  <c r="CR43" i="76"/>
  <c r="CI149" i="76"/>
  <c r="CI40" i="76"/>
  <c r="CI135" i="76"/>
  <c r="CI85" i="76"/>
  <c r="BZ156" i="76"/>
  <c r="BZ108" i="76"/>
  <c r="CR117" i="76"/>
  <c r="CR134" i="76"/>
  <c r="CR40" i="76"/>
  <c r="BZ59" i="76"/>
  <c r="CI162" i="76"/>
  <c r="CI155" i="76"/>
  <c r="CI80" i="76"/>
  <c r="BZ81" i="76"/>
  <c r="BZ110" i="76"/>
  <c r="BZ141" i="76"/>
  <c r="BZ128" i="76"/>
  <c r="BZ150" i="76"/>
  <c r="BZ165" i="76"/>
  <c r="BZ134" i="76"/>
  <c r="BZ129" i="76"/>
  <c r="BZ136" i="76"/>
  <c r="BZ109" i="76"/>
  <c r="BZ116" i="76"/>
  <c r="CR165" i="76"/>
  <c r="CR149" i="76"/>
  <c r="CR113" i="76"/>
  <c r="CR97" i="76"/>
  <c r="CR116" i="76"/>
  <c r="CR96" i="76"/>
  <c r="CR129" i="76"/>
  <c r="CR145" i="76"/>
  <c r="CR148" i="76"/>
  <c r="CR109" i="76"/>
  <c r="CR82" i="76"/>
  <c r="CI41" i="76"/>
  <c r="CR38" i="76"/>
  <c r="CI47" i="76"/>
  <c r="CR62" i="76"/>
  <c r="CI63" i="76"/>
  <c r="BZ58" i="76"/>
  <c r="CR55" i="76"/>
  <c r="BZ51" i="76"/>
  <c r="BZ42" i="76"/>
  <c r="CR52" i="76"/>
  <c r="CI145" i="76"/>
  <c r="CI132" i="76"/>
  <c r="CI157" i="76"/>
  <c r="CI139" i="76"/>
  <c r="CI103" i="76"/>
  <c r="CI102" i="76"/>
  <c r="CI126" i="76"/>
  <c r="CI111" i="76"/>
  <c r="CI146" i="76"/>
  <c r="CI150" i="76"/>
  <c r="CI84" i="76"/>
  <c r="AN25" i="82"/>
  <c r="CI77" i="76"/>
  <c r="BZ72" i="76"/>
  <c r="BZ87" i="76"/>
  <c r="BZ97" i="76"/>
  <c r="BZ124" i="76"/>
  <c r="BZ105" i="76"/>
  <c r="BZ88" i="76"/>
  <c r="BZ152" i="76"/>
  <c r="CR108" i="76"/>
  <c r="CR159" i="76"/>
  <c r="CR101" i="76"/>
  <c r="CI51" i="76"/>
  <c r="CI110" i="76"/>
  <c r="BZ86" i="76"/>
  <c r="BZ148" i="76"/>
  <c r="CR100" i="76"/>
  <c r="CR150" i="76"/>
  <c r="CR93" i="76"/>
  <c r="BZ68" i="76"/>
  <c r="CI58" i="76"/>
  <c r="CI130" i="76"/>
  <c r="CI95" i="76"/>
  <c r="CI122" i="76"/>
  <c r="CI140" i="76"/>
  <c r="CR44" i="76"/>
  <c r="CR54" i="76"/>
  <c r="CI37" i="76"/>
  <c r="CI64" i="76"/>
  <c r="CR136" i="76"/>
  <c r="CR156" i="76"/>
  <c r="BZ147" i="76"/>
  <c r="CI160" i="76"/>
  <c r="CI118" i="76"/>
  <c r="CI109" i="76"/>
  <c r="CR51" i="76"/>
  <c r="CR56" i="76"/>
  <c r="CR61" i="76"/>
  <c r="BZ65" i="76"/>
  <c r="CI66" i="76"/>
  <c r="CR114" i="76"/>
  <c r="CR154" i="76"/>
  <c r="CR128" i="76"/>
  <c r="CR161" i="76"/>
  <c r="BZ132" i="76"/>
  <c r="BZ107" i="76"/>
  <c r="BZ94" i="76"/>
  <c r="BZ78" i="76"/>
  <c r="CI114" i="76"/>
  <c r="CI89" i="76"/>
  <c r="CI143" i="76"/>
  <c r="CI106" i="76"/>
  <c r="CI123" i="76"/>
  <c r="BZ54" i="76"/>
  <c r="CI56" i="76"/>
  <c r="CI44" i="76"/>
  <c r="CI38" i="76"/>
  <c r="CR74" i="76"/>
  <c r="CR80" i="76"/>
  <c r="CR94" i="76"/>
  <c r="CR112" i="76"/>
  <c r="CR157" i="76"/>
  <c r="CR125" i="76"/>
  <c r="BZ103" i="76"/>
  <c r="BZ137" i="76"/>
  <c r="BZ106" i="76"/>
  <c r="CI119" i="76"/>
  <c r="CI152" i="76"/>
  <c r="CI96" i="76"/>
  <c r="CI161" i="76"/>
  <c r="CI90" i="76"/>
  <c r="CI120" i="76"/>
  <c r="CI137" i="76"/>
  <c r="CR45" i="76"/>
  <c r="CR50" i="76"/>
  <c r="BZ50" i="76"/>
  <c r="BZ56" i="76"/>
  <c r="BZ62" i="76"/>
  <c r="CI53" i="76"/>
  <c r="CI61" i="76"/>
  <c r="CI46" i="76"/>
  <c r="CI52" i="76"/>
  <c r="BZ38" i="76"/>
  <c r="CI39" i="76"/>
  <c r="CR64" i="76"/>
  <c r="CR72" i="76"/>
  <c r="CR85" i="76"/>
  <c r="CI70" i="76"/>
  <c r="CR79" i="76"/>
  <c r="CR119" i="76"/>
  <c r="CR102" i="76"/>
  <c r="CR95" i="76"/>
  <c r="CR160" i="76"/>
  <c r="CR127" i="76"/>
  <c r="CR124" i="76"/>
  <c r="CR132" i="76"/>
  <c r="CR91" i="76"/>
  <c r="CR162" i="76"/>
  <c r="CR141" i="76"/>
  <c r="BZ120" i="76"/>
  <c r="BZ135" i="76"/>
  <c r="BZ123" i="76"/>
  <c r="BZ96" i="76"/>
  <c r="BZ90" i="76"/>
  <c r="BZ160" i="76"/>
  <c r="BZ144" i="76"/>
  <c r="BZ138" i="76"/>
  <c r="BZ154" i="76"/>
  <c r="BZ85" i="76"/>
  <c r="BZ76" i="76"/>
  <c r="BZ71" i="76"/>
  <c r="G124" i="85"/>
  <c r="CI101" i="76"/>
  <c r="BZ44" i="76"/>
  <c r="CI45" i="76"/>
  <c r="CI74" i="76"/>
  <c r="CR135" i="76"/>
  <c r="BZ99" i="76"/>
  <c r="BZ127" i="76"/>
  <c r="CI81" i="76"/>
  <c r="CI144" i="76"/>
  <c r="CI92" i="76"/>
  <c r="BZ61" i="76"/>
  <c r="CR39" i="76"/>
  <c r="CR83" i="76"/>
  <c r="CR152" i="76"/>
  <c r="CR106" i="76"/>
  <c r="BZ159" i="76"/>
  <c r="BZ114" i="76"/>
  <c r="CI163" i="76"/>
  <c r="CI121" i="76"/>
  <c r="CI91" i="76"/>
  <c r="CI97" i="76"/>
  <c r="BZ57" i="76"/>
  <c r="CI59" i="76"/>
  <c r="CR37" i="76"/>
  <c r="CR87" i="76"/>
  <c r="CR144" i="76"/>
  <c r="CR104" i="76"/>
  <c r="CR89" i="76"/>
  <c r="BZ118" i="76"/>
  <c r="BZ92" i="76"/>
  <c r="BZ112" i="76"/>
  <c r="BZ133" i="76"/>
  <c r="BZ74" i="76"/>
  <c r="CI86" i="76"/>
  <c r="CI134" i="76"/>
  <c r="CI138" i="76"/>
  <c r="CI117" i="76"/>
  <c r="CI105" i="76"/>
  <c r="BZ43" i="76"/>
  <c r="CR57" i="76"/>
  <c r="CI60" i="76"/>
  <c r="BZ39" i="76"/>
  <c r="CR69" i="76"/>
  <c r="CI72" i="76"/>
  <c r="CR126" i="76"/>
  <c r="CR147" i="76"/>
  <c r="CR105" i="76"/>
  <c r="CR142" i="76"/>
  <c r="BZ142" i="76"/>
  <c r="CI87" i="76"/>
  <c r="CI147" i="76"/>
  <c r="CI165" i="76"/>
  <c r="CI82" i="76"/>
  <c r="CI115" i="76"/>
  <c r="CI107" i="76"/>
  <c r="CI94" i="76"/>
  <c r="CI108" i="76"/>
  <c r="CI164" i="76"/>
  <c r="CI154" i="76"/>
  <c r="CI156" i="76"/>
  <c r="CI131" i="76"/>
  <c r="CI100" i="76"/>
  <c r="CR46" i="76"/>
  <c r="CR48" i="76"/>
  <c r="BZ48" i="76"/>
  <c r="BZ53" i="76"/>
  <c r="BZ60" i="76"/>
  <c r="CI55" i="76"/>
  <c r="CR60" i="76"/>
  <c r="CI43" i="76"/>
  <c r="CI49" i="76"/>
  <c r="BZ37" i="76"/>
  <c r="BZ69" i="76"/>
  <c r="CR66" i="76"/>
  <c r="CR71" i="76"/>
  <c r="CI65" i="76"/>
  <c r="CI73" i="76"/>
  <c r="CR78" i="76"/>
  <c r="CR131" i="76"/>
  <c r="CR110" i="76"/>
  <c r="CR103" i="76"/>
  <c r="CR123" i="76"/>
  <c r="CR153" i="76"/>
  <c r="CR118" i="76"/>
  <c r="CR146" i="76"/>
  <c r="CR99" i="76"/>
  <c r="CR163" i="76"/>
  <c r="BZ140" i="76"/>
  <c r="BZ102" i="76"/>
  <c r="BZ158" i="76"/>
  <c r="BZ113" i="76"/>
  <c r="BZ162" i="76"/>
  <c r="BZ164" i="76"/>
  <c r="BZ93" i="76"/>
  <c r="BZ139" i="76"/>
  <c r="BZ89" i="76"/>
  <c r="BZ146" i="76"/>
  <c r="BZ83" i="76"/>
  <c r="BZ80" i="76"/>
  <c r="CI79" i="76"/>
  <c r="CI113" i="76"/>
  <c r="CI141" i="76"/>
  <c r="BZ52" i="76"/>
  <c r="BZ40" i="76"/>
  <c r="CR140" i="76"/>
  <c r="CR158" i="76"/>
  <c r="BZ131" i="76"/>
  <c r="BZ111" i="76"/>
  <c r="BZ73" i="76"/>
  <c r="CI133" i="76"/>
  <c r="CI98" i="76"/>
  <c r="BZ47" i="76"/>
  <c r="CR63" i="76"/>
  <c r="CR68" i="76"/>
  <c r="CR151" i="76"/>
  <c r="BZ125" i="76"/>
  <c r="CI88" i="76"/>
  <c r="CI93" i="76"/>
  <c r="CI112" i="76"/>
  <c r="CI128" i="76"/>
  <c r="CI124" i="76"/>
  <c r="CI142" i="76"/>
  <c r="CI116" i="76"/>
  <c r="CI104" i="76"/>
  <c r="CI153" i="76"/>
  <c r="CI125" i="76"/>
  <c r="CR42" i="76"/>
  <c r="CR47" i="76"/>
  <c r="BZ49" i="76"/>
  <c r="BZ55" i="76"/>
  <c r="BZ63" i="76"/>
  <c r="CI54" i="76"/>
  <c r="CR59" i="76"/>
  <c r="CI42" i="76"/>
  <c r="CR41" i="76"/>
  <c r="BZ41" i="76"/>
  <c r="BZ66" i="76"/>
  <c r="CR65" i="76"/>
  <c r="CR70" i="76"/>
  <c r="CI67" i="76"/>
  <c r="CI71" i="76"/>
  <c r="CR77" i="76"/>
  <c r="CR139" i="76"/>
  <c r="CR122" i="76"/>
  <c r="CR111" i="76"/>
  <c r="CR121" i="76"/>
  <c r="CR90" i="76"/>
  <c r="CR130" i="76"/>
  <c r="CR133" i="76"/>
  <c r="CR107" i="76"/>
  <c r="CR92" i="76"/>
  <c r="BZ122" i="76"/>
  <c r="BZ143" i="76"/>
  <c r="BZ115" i="76"/>
  <c r="BZ91" i="76"/>
  <c r="BZ149" i="76"/>
  <c r="BZ100" i="76"/>
  <c r="BZ130" i="76"/>
  <c r="BZ104" i="76"/>
  <c r="BZ117" i="76"/>
  <c r="BZ157" i="76"/>
  <c r="BZ82" i="76"/>
  <c r="BZ77" i="76"/>
  <c r="CI78" i="76"/>
  <c r="CI159" i="76"/>
  <c r="CI158" i="76"/>
  <c r="CR67" i="76"/>
  <c r="CR98" i="76"/>
  <c r="BZ163" i="76"/>
  <c r="G127" i="85"/>
  <c r="BZ67" i="76"/>
  <c r="CR75" i="76"/>
  <c r="CI69" i="76"/>
  <c r="CR76" i="76"/>
  <c r="BZ70" i="76"/>
  <c r="CI68" i="76"/>
  <c r="CI75" i="76"/>
  <c r="CR73" i="76"/>
  <c r="CI76" i="76"/>
  <c r="BZ75" i="76"/>
  <c r="G126" i="85"/>
  <c r="T57" i="78" l="1"/>
  <c r="U56" i="78"/>
  <c r="T34" i="78"/>
  <c r="U33" i="78"/>
  <c r="T58" i="78" l="1"/>
  <c r="U57" i="78"/>
  <c r="T35" i="78"/>
  <c r="U34" i="78"/>
  <c r="T59" i="78" l="1"/>
  <c r="U58" i="78"/>
  <c r="T36" i="78"/>
  <c r="U35" i="78"/>
  <c r="T60" i="78" l="1"/>
  <c r="U59" i="78"/>
  <c r="T37" i="78"/>
  <c r="U36" i="78"/>
  <c r="T38" i="78" l="1"/>
  <c r="U37" i="78"/>
  <c r="T61" i="78"/>
  <c r="U60" i="78"/>
  <c r="T62" i="78" l="1"/>
  <c r="U61" i="78"/>
  <c r="T39" i="78"/>
  <c r="U38" i="78"/>
  <c r="T40" i="78" l="1"/>
  <c r="U39" i="78"/>
  <c r="T63" i="78"/>
  <c r="U62" i="78"/>
  <c r="T41" i="78" l="1"/>
  <c r="U40" i="78"/>
  <c r="T64" i="78"/>
  <c r="U63" i="78"/>
  <c r="T42" i="78" l="1"/>
  <c r="U42" i="78" s="1"/>
  <c r="U41" i="78"/>
  <c r="T65" i="78"/>
  <c r="U65" i="78" s="1"/>
  <c r="U64" i="78"/>
  <c r="H31" i="81" l="1"/>
  <c r="H34" i="81"/>
  <c r="H30" i="81"/>
  <c r="H36" i="81"/>
  <c r="H35" i="81"/>
  <c r="H33" i="81"/>
  <c r="H37" i="81"/>
  <c r="H32" i="81"/>
  <c r="H29" i="81"/>
  <c r="H28" i="81"/>
  <c r="H21" i="81" l="1"/>
  <c r="H11" i="81"/>
  <c r="H18" i="81"/>
  <c r="H17" i="81"/>
  <c r="H25" i="81"/>
  <c r="H13" i="81"/>
  <c r="H16" i="81"/>
  <c r="H22" i="81"/>
  <c r="H7" i="81"/>
  <c r="H19" i="81"/>
  <c r="H9" i="81"/>
  <c r="H20" i="81"/>
  <c r="H26" i="81"/>
  <c r="H10" i="81"/>
  <c r="H23" i="81"/>
  <c r="H6" i="81"/>
  <c r="H15" i="81"/>
  <c r="H24" i="81"/>
  <c r="H12" i="81"/>
  <c r="H8" i="81"/>
  <c r="H14" i="81"/>
  <c r="H27" i="81"/>
  <c r="R109" i="85" l="1"/>
  <c r="S56" i="85"/>
  <c r="S52" i="85"/>
  <c r="Q20" i="85"/>
  <c r="T48" i="85"/>
  <c r="T20" i="85"/>
  <c r="S17" i="85"/>
  <c r="P113" i="85"/>
  <c r="P126" i="85"/>
  <c r="P122" i="85"/>
  <c r="T30" i="85"/>
  <c r="R22" i="85"/>
  <c r="Q76" i="85"/>
  <c r="T119" i="85"/>
  <c r="T49" i="85"/>
  <c r="Q52" i="85"/>
  <c r="S90" i="85"/>
  <c r="Q61" i="85"/>
  <c r="Q87" i="85"/>
  <c r="P115" i="85"/>
  <c r="R62" i="85"/>
  <c r="Q15" i="85"/>
  <c r="S30" i="85"/>
  <c r="P17" i="85"/>
  <c r="R29" i="85"/>
  <c r="T90" i="85"/>
  <c r="T54" i="85"/>
  <c r="P22" i="85"/>
  <c r="P48" i="85"/>
  <c r="Q55" i="85"/>
  <c r="P96" i="85"/>
  <c r="P88" i="85"/>
  <c r="T124" i="85"/>
  <c r="P61" i="85"/>
  <c r="R50" i="85"/>
  <c r="T55" i="85"/>
  <c r="T114" i="85"/>
  <c r="P16" i="85"/>
  <c r="T117" i="85"/>
  <c r="S122" i="85"/>
  <c r="S85" i="85"/>
  <c r="Q86" i="85"/>
  <c r="R86" i="85"/>
  <c r="R28" i="85"/>
  <c r="Q115" i="85"/>
  <c r="R44" i="85"/>
  <c r="S44" i="85"/>
  <c r="Q77" i="85"/>
  <c r="R45" i="85"/>
  <c r="T112" i="85"/>
  <c r="T109" i="85"/>
  <c r="P59" i="85"/>
  <c r="R125" i="85"/>
  <c r="R117" i="85"/>
  <c r="Q128" i="85"/>
  <c r="Q121" i="85"/>
  <c r="R20" i="85"/>
  <c r="R60" i="85"/>
  <c r="Q17" i="85"/>
  <c r="P86" i="85"/>
  <c r="R18" i="85"/>
  <c r="Q80" i="85"/>
  <c r="Q91" i="85"/>
  <c r="T27" i="85"/>
  <c r="S83" i="85"/>
  <c r="P24" i="85"/>
  <c r="R120" i="85"/>
  <c r="R15" i="85"/>
  <c r="R129" i="85"/>
  <c r="R126" i="85"/>
  <c r="S121" i="85"/>
  <c r="S28" i="85"/>
  <c r="P117" i="85"/>
  <c r="S15" i="85"/>
  <c r="P119" i="85"/>
  <c r="T115" i="85"/>
  <c r="S88" i="85"/>
  <c r="R96" i="85"/>
  <c r="P29" i="85"/>
  <c r="R80" i="85"/>
  <c r="Q18" i="85"/>
  <c r="P124" i="85"/>
  <c r="P62" i="85"/>
  <c r="T116" i="85"/>
  <c r="Q24" i="85"/>
  <c r="R82" i="85"/>
  <c r="T77" i="85"/>
  <c r="R128" i="85"/>
  <c r="S58" i="85"/>
  <c r="P26" i="85"/>
  <c r="Q95" i="85"/>
  <c r="S20" i="85"/>
  <c r="P127" i="85"/>
  <c r="P120" i="85"/>
  <c r="Q49" i="85"/>
  <c r="R77" i="85"/>
  <c r="S11" i="85"/>
  <c r="T111" i="85"/>
  <c r="Q110" i="85"/>
  <c r="P45" i="85"/>
  <c r="T13" i="85"/>
  <c r="R79" i="85"/>
  <c r="P46" i="85"/>
  <c r="S54" i="85"/>
  <c r="T62" i="85"/>
  <c r="T59" i="85"/>
  <c r="R83" i="85"/>
  <c r="R124" i="85"/>
  <c r="R94" i="85"/>
  <c r="P118" i="85"/>
  <c r="Q89" i="85"/>
  <c r="S110" i="85"/>
  <c r="R111" i="85"/>
  <c r="S12" i="85"/>
  <c r="R46" i="85"/>
  <c r="Q118" i="85"/>
  <c r="R56" i="85"/>
  <c r="S25" i="85"/>
  <c r="P116" i="85"/>
  <c r="Q57" i="85"/>
  <c r="P27" i="85"/>
  <c r="R10" i="85"/>
  <c r="R110" i="85"/>
  <c r="R12" i="85"/>
  <c r="Q13" i="85"/>
  <c r="P91" i="85"/>
  <c r="T127" i="85"/>
  <c r="S16" i="85"/>
  <c r="Q12" i="85"/>
  <c r="S46" i="85"/>
  <c r="R89" i="85"/>
  <c r="P54" i="85"/>
  <c r="P76" i="85"/>
  <c r="Q46" i="85"/>
  <c r="S13" i="85"/>
  <c r="S109" i="85"/>
  <c r="R53" i="85"/>
  <c r="S127" i="85"/>
  <c r="Q83" i="85"/>
  <c r="R52" i="85"/>
  <c r="Q16" i="85"/>
  <c r="T96" i="85"/>
  <c r="R88" i="85"/>
  <c r="Q10" i="85"/>
  <c r="T23" i="85"/>
  <c r="T94" i="85"/>
  <c r="S27" i="85"/>
  <c r="R58" i="85"/>
  <c r="S82" i="85"/>
  <c r="S126" i="85"/>
  <c r="R27" i="85"/>
  <c r="Q117" i="85"/>
  <c r="T85" i="85"/>
  <c r="T82" i="85"/>
  <c r="Q85" i="85"/>
  <c r="S57" i="85"/>
  <c r="Q22" i="85"/>
  <c r="T16" i="85"/>
  <c r="Q92" i="85"/>
  <c r="S24" i="85"/>
  <c r="R54" i="85"/>
  <c r="P18" i="85"/>
  <c r="R24" i="85"/>
  <c r="S53" i="85"/>
  <c r="P82" i="85"/>
  <c r="R90" i="85"/>
  <c r="S21" i="85"/>
  <c r="P123" i="85"/>
  <c r="P28" i="85"/>
  <c r="T88" i="85"/>
  <c r="P58" i="85"/>
  <c r="Q96" i="85"/>
  <c r="R11" i="85"/>
  <c r="Q11" i="85"/>
  <c r="T46" i="85"/>
  <c r="P13" i="85"/>
  <c r="T76" i="85"/>
  <c r="S26" i="85"/>
  <c r="T51" i="85"/>
  <c r="P80" i="85"/>
  <c r="R16" i="85"/>
  <c r="T11" i="85"/>
  <c r="R21" i="85"/>
  <c r="S77" i="85"/>
  <c r="S45" i="85"/>
  <c r="Q112" i="85"/>
  <c r="S117" i="85"/>
  <c r="R113" i="85"/>
  <c r="Q44" i="85"/>
  <c r="R112" i="85"/>
  <c r="P63" i="85"/>
  <c r="R17" i="85"/>
  <c r="T15" i="85"/>
  <c r="P78" i="85"/>
  <c r="R13" i="85"/>
  <c r="Q109" i="85"/>
  <c r="T63" i="85"/>
  <c r="R55" i="85"/>
  <c r="Q82" i="85"/>
  <c r="T81" i="85"/>
  <c r="P53" i="85"/>
  <c r="R51" i="85"/>
  <c r="Q63" i="85"/>
  <c r="Q58" i="85"/>
  <c r="Q21" i="85"/>
  <c r="P56" i="85"/>
  <c r="S18" i="85"/>
  <c r="R85" i="85"/>
  <c r="T60" i="85"/>
  <c r="Q123" i="85"/>
  <c r="S10" i="85"/>
  <c r="Q43" i="85"/>
  <c r="S87" i="85"/>
  <c r="T21" i="85"/>
  <c r="P90" i="85"/>
  <c r="P81" i="85"/>
  <c r="S114" i="85"/>
  <c r="T87" i="85"/>
  <c r="P15" i="85"/>
  <c r="S92" i="85"/>
  <c r="S124" i="85"/>
  <c r="T43" i="85"/>
  <c r="R23" i="85"/>
  <c r="R59" i="85"/>
  <c r="R122" i="85"/>
  <c r="S119" i="85"/>
  <c r="Q111" i="85"/>
  <c r="P79" i="85"/>
  <c r="P25" i="85"/>
  <c r="P23" i="85"/>
  <c r="P10" i="85"/>
  <c r="P111" i="85"/>
  <c r="R57" i="85"/>
  <c r="Q53" i="85"/>
  <c r="P77" i="85"/>
  <c r="Q79" i="85"/>
  <c r="P20" i="85"/>
  <c r="R116" i="85"/>
  <c r="Q30" i="85"/>
  <c r="Q23" i="85"/>
  <c r="R48" i="85"/>
  <c r="T89" i="85"/>
  <c r="T61" i="85"/>
  <c r="S60" i="85"/>
  <c r="Q120" i="85"/>
  <c r="P52" i="85"/>
  <c r="S62" i="85"/>
  <c r="Q60" i="85"/>
  <c r="S116" i="85"/>
  <c r="S118" i="85"/>
  <c r="R84" i="85"/>
  <c r="Q14" i="85"/>
  <c r="Q25" i="85"/>
  <c r="T93" i="85"/>
  <c r="S22" i="85"/>
  <c r="R30" i="85"/>
  <c r="T128" i="85"/>
  <c r="T57" i="85"/>
  <c r="S55" i="85"/>
  <c r="R63" i="85"/>
  <c r="P95" i="85"/>
  <c r="T91" i="85"/>
  <c r="S14" i="85"/>
  <c r="T121" i="85"/>
  <c r="R14" i="85"/>
  <c r="R121" i="85"/>
  <c r="S80" i="85"/>
  <c r="T22" i="85"/>
  <c r="T19" i="85"/>
  <c r="P30" i="85"/>
  <c r="P55" i="85"/>
  <c r="T95" i="85"/>
  <c r="P129" i="85"/>
  <c r="P87" i="85"/>
  <c r="P110" i="85"/>
  <c r="R61" i="85"/>
  <c r="S19" i="85"/>
  <c r="Q45" i="85"/>
  <c r="S112" i="85"/>
  <c r="S78" i="85"/>
  <c r="T122" i="85"/>
  <c r="R43" i="85"/>
  <c r="S93" i="85"/>
  <c r="R87" i="85"/>
  <c r="Q88" i="85"/>
  <c r="Q119" i="85"/>
  <c r="P89" i="85"/>
  <c r="S84" i="85"/>
  <c r="T14" i="85"/>
  <c r="Q124" i="85"/>
  <c r="Q19" i="85"/>
  <c r="S123" i="85"/>
  <c r="Q94" i="85"/>
  <c r="T56" i="85"/>
  <c r="T28" i="85"/>
  <c r="T83" i="85"/>
  <c r="R25" i="85"/>
  <c r="T113" i="85"/>
  <c r="P84" i="85"/>
  <c r="S43" i="85"/>
  <c r="S120" i="85"/>
  <c r="S49" i="85"/>
  <c r="P51" i="85"/>
  <c r="S76" i="85"/>
  <c r="T125" i="85"/>
  <c r="S63" i="85"/>
  <c r="P83" i="85"/>
  <c r="R95" i="85"/>
  <c r="Q48" i="85"/>
  <c r="S96" i="85"/>
  <c r="Q116" i="85"/>
  <c r="R49" i="85"/>
  <c r="Q129" i="85"/>
  <c r="Q51" i="85"/>
  <c r="P93" i="85"/>
  <c r="Q126" i="85"/>
  <c r="T18" i="85"/>
  <c r="Q29" i="85"/>
  <c r="T44" i="85"/>
  <c r="R76" i="85"/>
  <c r="S115" i="85"/>
  <c r="P47" i="85"/>
  <c r="S128" i="85"/>
  <c r="T123" i="85"/>
  <c r="T80" i="85"/>
  <c r="P109" i="85"/>
  <c r="T45" i="85"/>
  <c r="Q78" i="85"/>
  <c r="T78" i="85"/>
  <c r="S111" i="85"/>
  <c r="T79" i="85"/>
  <c r="S79" i="85"/>
  <c r="P125" i="85"/>
  <c r="P121" i="85"/>
  <c r="P21" i="85"/>
  <c r="S129" i="85"/>
  <c r="S94" i="85"/>
  <c r="P85" i="85"/>
  <c r="S95" i="85"/>
  <c r="Q93" i="85"/>
  <c r="Q28" i="85"/>
  <c r="S50" i="85"/>
  <c r="P57" i="85"/>
  <c r="P114" i="85"/>
  <c r="R81" i="85"/>
  <c r="Q54" i="85"/>
  <c r="P50" i="85"/>
  <c r="S51" i="85"/>
  <c r="R19" i="85"/>
  <c r="Q113" i="85"/>
  <c r="R114" i="85"/>
  <c r="Q47" i="85"/>
  <c r="Q127" i="85"/>
  <c r="T10" i="85"/>
  <c r="S125" i="85"/>
  <c r="R119" i="85"/>
  <c r="T120" i="85"/>
  <c r="T118" i="85"/>
  <c r="S48" i="85"/>
  <c r="T92" i="85"/>
  <c r="R123" i="85"/>
  <c r="T29" i="85"/>
  <c r="S81" i="85"/>
  <c r="T26" i="85"/>
  <c r="Q56" i="85"/>
  <c r="P49" i="85"/>
  <c r="P94" i="85"/>
  <c r="S89" i="85"/>
  <c r="P11" i="85"/>
  <c r="P112" i="85"/>
  <c r="P19" i="85"/>
  <c r="S29" i="85"/>
  <c r="P128" i="85"/>
  <c r="T47" i="85"/>
  <c r="T86" i="85"/>
  <c r="S23" i="85"/>
  <c r="T129" i="85"/>
  <c r="R118" i="85"/>
  <c r="T24" i="85"/>
  <c r="R127" i="85"/>
  <c r="R93" i="85"/>
  <c r="Q50" i="85"/>
  <c r="Q81" i="85"/>
  <c r="Q125" i="85"/>
  <c r="Q114" i="85"/>
  <c r="Q27" i="85"/>
  <c r="S61" i="85"/>
  <c r="T58" i="85"/>
  <c r="S113" i="85"/>
  <c r="T17" i="85"/>
  <c r="R91" i="85"/>
  <c r="T25" i="85"/>
  <c r="S47" i="85"/>
  <c r="T50" i="85"/>
  <c r="R47" i="85"/>
  <c r="R115" i="85"/>
  <c r="Q59" i="85"/>
  <c r="R26" i="85"/>
  <c r="T52" i="85"/>
  <c r="T84" i="85"/>
  <c r="Q26" i="85"/>
  <c r="R92" i="85"/>
  <c r="T110" i="85"/>
  <c r="S59" i="85"/>
  <c r="S91" i="85"/>
  <c r="T53" i="85"/>
  <c r="Q84" i="85"/>
  <c r="P60" i="85"/>
  <c r="P14" i="85"/>
  <c r="Q90" i="85"/>
  <c r="Q122" i="85"/>
  <c r="P92" i="85"/>
  <c r="Q62" i="85"/>
  <c r="S86" i="85"/>
  <c r="T126" i="85"/>
  <c r="P43" i="85"/>
  <c r="R78" i="85"/>
  <c r="P44" i="85"/>
  <c r="T12" i="85"/>
  <c r="P12" i="85"/>
  <c r="AF12" i="85" l="1"/>
  <c r="V12" i="85"/>
  <c r="Z12" i="85"/>
  <c r="AJ12" i="85"/>
  <c r="AF44" i="85"/>
  <c r="V44" i="85"/>
  <c r="AH78" i="85"/>
  <c r="X78" i="85"/>
  <c r="V43" i="85"/>
  <c r="AF43" i="85"/>
  <c r="Z126" i="85"/>
  <c r="AJ126" i="85"/>
  <c r="Y86" i="85"/>
  <c r="AI86" i="85"/>
  <c r="W62" i="85"/>
  <c r="AG62" i="85"/>
  <c r="V92" i="85"/>
  <c r="AF92" i="85"/>
  <c r="AG122" i="85"/>
  <c r="W122" i="85"/>
  <c r="AG90" i="85"/>
  <c r="W90" i="85"/>
  <c r="V14" i="85"/>
  <c r="AF14" i="85"/>
  <c r="AF60" i="85"/>
  <c r="V60" i="85"/>
  <c r="W84" i="85"/>
  <c r="AG84" i="85"/>
  <c r="AJ53" i="85"/>
  <c r="Z53" i="85"/>
  <c r="AI91" i="85"/>
  <c r="Y91" i="85"/>
  <c r="AI59" i="85"/>
  <c r="Y59" i="85"/>
  <c r="Z110" i="85"/>
  <c r="AJ110" i="85"/>
  <c r="AH92" i="85"/>
  <c r="X92" i="85"/>
  <c r="AG26" i="85"/>
  <c r="W26" i="85"/>
  <c r="Z84" i="85"/>
  <c r="AJ84" i="85"/>
  <c r="AJ52" i="85"/>
  <c r="Z52" i="85"/>
  <c r="AH26" i="85"/>
  <c r="X26" i="85"/>
  <c r="W59" i="85"/>
  <c r="AG59" i="85"/>
  <c r="AH115" i="85"/>
  <c r="X115" i="85"/>
  <c r="X47" i="85"/>
  <c r="AH47" i="85"/>
  <c r="Z50" i="85"/>
  <c r="AJ50" i="85"/>
  <c r="AI47" i="85"/>
  <c r="Y47" i="85"/>
  <c r="AJ25" i="85"/>
  <c r="Z25" i="85"/>
  <c r="AH91" i="85"/>
  <c r="X91" i="85"/>
  <c r="Z17" i="85"/>
  <c r="AJ17" i="85"/>
  <c r="AI113" i="85"/>
  <c r="Y113" i="85"/>
  <c r="Z58" i="85"/>
  <c r="AJ58" i="85"/>
  <c r="AI61" i="85"/>
  <c r="Y61" i="85"/>
  <c r="W27" i="85"/>
  <c r="AG27" i="85"/>
  <c r="AG114" i="85"/>
  <c r="W114" i="85"/>
  <c r="AG125" i="85"/>
  <c r="W125" i="85"/>
  <c r="AG81" i="85"/>
  <c r="W81" i="85"/>
  <c r="W50" i="85"/>
  <c r="AG50" i="85"/>
  <c r="AH93" i="85"/>
  <c r="X93" i="85"/>
  <c r="AH127" i="85"/>
  <c r="X127" i="85"/>
  <c r="AJ24" i="85"/>
  <c r="Z24" i="85"/>
  <c r="AH118" i="85"/>
  <c r="X118" i="85"/>
  <c r="Z129" i="85"/>
  <c r="AJ129" i="85"/>
  <c r="Y23" i="85"/>
  <c r="AI23" i="85"/>
  <c r="Z86" i="85"/>
  <c r="AJ86" i="85"/>
  <c r="Z47" i="85"/>
  <c r="AJ47" i="85"/>
  <c r="V128" i="85"/>
  <c r="AF128" i="85"/>
  <c r="Y29" i="85"/>
  <c r="AI29" i="85"/>
  <c r="V19" i="85"/>
  <c r="AF19" i="85"/>
  <c r="AF112" i="85"/>
  <c r="V112" i="85"/>
  <c r="V11" i="85"/>
  <c r="AF11" i="85"/>
  <c r="AI89" i="85"/>
  <c r="Y89" i="85"/>
  <c r="V94" i="85"/>
  <c r="AF94" i="85"/>
  <c r="V49" i="85"/>
  <c r="AF49" i="85"/>
  <c r="AG56" i="85"/>
  <c r="W56" i="85"/>
  <c r="AJ26" i="85"/>
  <c r="Z26" i="85"/>
  <c r="AI81" i="85"/>
  <c r="Y81" i="85"/>
  <c r="AJ29" i="85"/>
  <c r="Z29" i="85"/>
  <c r="X123" i="85"/>
  <c r="AH123" i="85"/>
  <c r="Z92" i="85"/>
  <c r="AJ92" i="85"/>
  <c r="AI48" i="85"/>
  <c r="Y48" i="85"/>
  <c r="Z118" i="85"/>
  <c r="AJ118" i="85"/>
  <c r="Z120" i="85"/>
  <c r="AJ120" i="85"/>
  <c r="X119" i="85"/>
  <c r="AH119" i="85"/>
  <c r="Y125" i="85"/>
  <c r="AI125" i="85"/>
  <c r="Z10" i="85"/>
  <c r="AJ10" i="85"/>
  <c r="W127" i="85"/>
  <c r="AG127" i="85"/>
  <c r="AG47" i="85"/>
  <c r="W47" i="85"/>
  <c r="X114" i="85"/>
  <c r="AH114" i="85"/>
  <c r="AG113" i="85"/>
  <c r="W113" i="85"/>
  <c r="AH19" i="85"/>
  <c r="X19" i="85"/>
  <c r="AI51" i="85"/>
  <c r="Y51" i="85"/>
  <c r="V50" i="85"/>
  <c r="AF50" i="85"/>
  <c r="AG54" i="85"/>
  <c r="W54" i="85"/>
  <c r="X81" i="85"/>
  <c r="AH81" i="85"/>
  <c r="AF114" i="85"/>
  <c r="V114" i="85"/>
  <c r="V57" i="85"/>
  <c r="AF57" i="85"/>
  <c r="Y50" i="85"/>
  <c r="AI50" i="85"/>
  <c r="AG28" i="85"/>
  <c r="W28" i="85"/>
  <c r="W93" i="85"/>
  <c r="AG93" i="85"/>
  <c r="AI95" i="85"/>
  <c r="Y95" i="85"/>
  <c r="V85" i="85"/>
  <c r="AF85" i="85"/>
  <c r="Y94" i="85"/>
  <c r="AI94" i="85"/>
  <c r="AI129" i="85"/>
  <c r="Y129" i="85"/>
  <c r="V21" i="85"/>
  <c r="AF21" i="85"/>
  <c r="V121" i="85"/>
  <c r="AF121" i="85"/>
  <c r="V125" i="85"/>
  <c r="AF125" i="85"/>
  <c r="Y79" i="85"/>
  <c r="AI79" i="85"/>
  <c r="Z79" i="85"/>
  <c r="AJ79" i="85"/>
  <c r="Y111" i="85"/>
  <c r="AI111" i="85"/>
  <c r="AJ78" i="85"/>
  <c r="Z78" i="85"/>
  <c r="AG78" i="85"/>
  <c r="W78" i="85"/>
  <c r="AJ45" i="85"/>
  <c r="Z45" i="85"/>
  <c r="V109" i="85"/>
  <c r="AF109" i="85"/>
  <c r="Z80" i="85"/>
  <c r="AJ80" i="85"/>
  <c r="AJ123" i="85"/>
  <c r="Z123" i="85"/>
  <c r="Y128" i="85"/>
  <c r="AI128" i="85"/>
  <c r="AF47" i="85"/>
  <c r="V47" i="85"/>
  <c r="Y115" i="85"/>
  <c r="AI115" i="85"/>
  <c r="AH76" i="85"/>
  <c r="X76" i="85"/>
  <c r="Z44" i="85"/>
  <c r="AJ44" i="85"/>
  <c r="W29" i="85"/>
  <c r="AG29" i="85"/>
  <c r="AJ18" i="85"/>
  <c r="Z18" i="85"/>
  <c r="W126" i="85"/>
  <c r="AG126" i="85"/>
  <c r="AF93" i="85"/>
  <c r="V93" i="85"/>
  <c r="AG51" i="85"/>
  <c r="W51" i="85"/>
  <c r="W129" i="85"/>
  <c r="AG129" i="85"/>
  <c r="AH49" i="85"/>
  <c r="X49" i="85"/>
  <c r="W116" i="85"/>
  <c r="AG116" i="85"/>
  <c r="AI96" i="85"/>
  <c r="Y96" i="85"/>
  <c r="W48" i="85"/>
  <c r="AG48" i="85"/>
  <c r="X95" i="85"/>
  <c r="AH95" i="85"/>
  <c r="V83" i="85"/>
  <c r="AF83" i="85"/>
  <c r="AI63" i="85"/>
  <c r="Y63" i="85"/>
  <c r="AJ125" i="85"/>
  <c r="Z125" i="85"/>
  <c r="Y76" i="85"/>
  <c r="AI76" i="85"/>
  <c r="AF51" i="85"/>
  <c r="V51" i="85"/>
  <c r="Y49" i="85"/>
  <c r="AI49" i="85"/>
  <c r="AI120" i="85"/>
  <c r="Y120" i="85"/>
  <c r="Y43" i="85"/>
  <c r="AI43" i="85"/>
  <c r="AF84" i="85"/>
  <c r="V84" i="85"/>
  <c r="Z113" i="85"/>
  <c r="AJ113" i="85"/>
  <c r="X25" i="85"/>
  <c r="AH25" i="85"/>
  <c r="AJ83" i="85"/>
  <c r="Z83" i="85"/>
  <c r="Z28" i="85"/>
  <c r="AJ28" i="85"/>
  <c r="Z56" i="85"/>
  <c r="AJ56" i="85"/>
  <c r="W94" i="85"/>
  <c r="AG94" i="85"/>
  <c r="Y123" i="85"/>
  <c r="AI123" i="85"/>
  <c r="W19" i="85"/>
  <c r="AG19" i="85"/>
  <c r="W124" i="85"/>
  <c r="AG124" i="85"/>
  <c r="AJ14" i="85"/>
  <c r="Z14" i="85"/>
  <c r="Y84" i="85"/>
  <c r="AI84" i="85"/>
  <c r="V89" i="85"/>
  <c r="AF89" i="85"/>
  <c r="W119" i="85"/>
  <c r="AG119" i="85"/>
  <c r="AG88" i="85"/>
  <c r="W88" i="85"/>
  <c r="X87" i="85"/>
  <c r="AH87" i="85"/>
  <c r="AI93" i="85"/>
  <c r="Y93" i="85"/>
  <c r="X43" i="85"/>
  <c r="AH43" i="85"/>
  <c r="Z122" i="85"/>
  <c r="AJ122" i="85"/>
  <c r="AI78" i="85"/>
  <c r="Y78" i="85"/>
  <c r="Y112" i="85"/>
  <c r="AI112" i="85"/>
  <c r="W45" i="85"/>
  <c r="AG45" i="85"/>
  <c r="AI19" i="85"/>
  <c r="Y19" i="85"/>
  <c r="AH61" i="85"/>
  <c r="X61" i="85"/>
  <c r="V110" i="85"/>
  <c r="AF110" i="85"/>
  <c r="AF87" i="85"/>
  <c r="V87" i="85"/>
  <c r="V129" i="85"/>
  <c r="AF129" i="85"/>
  <c r="Z95" i="85"/>
  <c r="AJ95" i="85"/>
  <c r="V55" i="85"/>
  <c r="AF55" i="85"/>
  <c r="AF30" i="85"/>
  <c r="V30" i="85"/>
  <c r="Z19" i="85"/>
  <c r="AJ19" i="85"/>
  <c r="AJ22" i="85"/>
  <c r="Z22" i="85"/>
  <c r="Y80" i="85"/>
  <c r="AI80" i="85"/>
  <c r="X121" i="85"/>
  <c r="AH121" i="85"/>
  <c r="X14" i="85"/>
  <c r="AH14" i="85"/>
  <c r="AJ121" i="85"/>
  <c r="Z121" i="85"/>
  <c r="AI14" i="85"/>
  <c r="Y14" i="85"/>
  <c r="AJ91" i="85"/>
  <c r="Z91" i="85"/>
  <c r="AF95" i="85"/>
  <c r="V95" i="85"/>
  <c r="X63" i="85"/>
  <c r="AH63" i="85"/>
  <c r="AI55" i="85"/>
  <c r="Y55" i="85"/>
  <c r="AJ57" i="85"/>
  <c r="Z57" i="85"/>
  <c r="Z128" i="85"/>
  <c r="AJ128" i="85"/>
  <c r="AH30" i="85"/>
  <c r="X30" i="85"/>
  <c r="Y22" i="85"/>
  <c r="AI22" i="85"/>
  <c r="AJ93" i="85"/>
  <c r="Z93" i="85"/>
  <c r="W25" i="85"/>
  <c r="AG25" i="85"/>
  <c r="AG14" i="85"/>
  <c r="W14" i="85"/>
  <c r="X84" i="85"/>
  <c r="AH84" i="85"/>
  <c r="Y118" i="85"/>
  <c r="AI118" i="85"/>
  <c r="AI116" i="85"/>
  <c r="Y116" i="85"/>
  <c r="AG60" i="85"/>
  <c r="W60" i="85"/>
  <c r="Y62" i="85"/>
  <c r="AI62" i="85"/>
  <c r="V52" i="85"/>
  <c r="AF52" i="85"/>
  <c r="W120" i="85"/>
  <c r="AG120" i="85"/>
  <c r="AI60" i="85"/>
  <c r="Y60" i="85"/>
  <c r="Z61" i="85"/>
  <c r="AJ61" i="85"/>
  <c r="AJ89" i="85"/>
  <c r="Z89" i="85"/>
  <c r="AH48" i="85"/>
  <c r="X48" i="85"/>
  <c r="W23" i="85"/>
  <c r="AG23" i="85"/>
  <c r="AG30" i="85"/>
  <c r="W30" i="85"/>
  <c r="AH116" i="85"/>
  <c r="X116" i="85"/>
  <c r="AF20" i="85"/>
  <c r="V20" i="85"/>
  <c r="AG79" i="85"/>
  <c r="W79" i="85"/>
  <c r="V77" i="85"/>
  <c r="AF77" i="85"/>
  <c r="AG53" i="85"/>
  <c r="W53" i="85"/>
  <c r="X57" i="85"/>
  <c r="AH57" i="85"/>
  <c r="AF111" i="85"/>
  <c r="V111" i="85"/>
  <c r="AF10" i="85"/>
  <c r="V10" i="85"/>
  <c r="AF23" i="85"/>
  <c r="V23" i="85"/>
  <c r="AF25" i="85"/>
  <c r="V25" i="85"/>
  <c r="AF79" i="85"/>
  <c r="V79" i="85"/>
  <c r="W111" i="85"/>
  <c r="AG111" i="85"/>
  <c r="AI119" i="85"/>
  <c r="Y119" i="85"/>
  <c r="AH122" i="85"/>
  <c r="X122" i="85"/>
  <c r="X59" i="85"/>
  <c r="AH59" i="85"/>
  <c r="AH23" i="85"/>
  <c r="X23" i="85"/>
  <c r="Z43" i="85"/>
  <c r="AJ43" i="85"/>
  <c r="Y124" i="85"/>
  <c r="AI124" i="85"/>
  <c r="Y92" i="85"/>
  <c r="AI92" i="85"/>
  <c r="AF15" i="85"/>
  <c r="V15" i="85"/>
  <c r="Z87" i="85"/>
  <c r="AJ87" i="85"/>
  <c r="AI114" i="85"/>
  <c r="Y114" i="85"/>
  <c r="V81" i="85"/>
  <c r="AF81" i="85"/>
  <c r="AF90" i="85"/>
  <c r="V90" i="85"/>
  <c r="Z21" i="85"/>
  <c r="AJ21" i="85"/>
  <c r="AI87" i="85"/>
  <c r="Y87" i="85"/>
  <c r="W43" i="85"/>
  <c r="AG43" i="85"/>
  <c r="AI10" i="85"/>
  <c r="Y10" i="85"/>
  <c r="W123" i="85"/>
  <c r="AG123" i="85"/>
  <c r="Z60" i="85"/>
  <c r="AJ60" i="85"/>
  <c r="X85" i="85"/>
  <c r="AH85" i="85"/>
  <c r="Y18" i="85"/>
  <c r="AI18" i="85"/>
  <c r="V56" i="85"/>
  <c r="AF56" i="85"/>
  <c r="W21" i="85"/>
  <c r="AG21" i="85"/>
  <c r="AG58" i="85"/>
  <c r="W58" i="85"/>
  <c r="AG63" i="85"/>
  <c r="W63" i="85"/>
  <c r="AH51" i="85"/>
  <c r="X51" i="85"/>
  <c r="AF53" i="85"/>
  <c r="V53" i="85"/>
  <c r="Z81" i="85"/>
  <c r="AJ81" i="85"/>
  <c r="AG82" i="85"/>
  <c r="W82" i="85"/>
  <c r="AH55" i="85"/>
  <c r="X55" i="85"/>
  <c r="Z63" i="85"/>
  <c r="AJ63" i="85"/>
  <c r="AG109" i="85"/>
  <c r="W109" i="85"/>
  <c r="AH13" i="85"/>
  <c r="X13" i="85"/>
  <c r="AF78" i="85"/>
  <c r="V78" i="85"/>
  <c r="Z15" i="85"/>
  <c r="AJ15" i="85"/>
  <c r="X17" i="85"/>
  <c r="AH17" i="85"/>
  <c r="V63" i="85"/>
  <c r="AF63" i="85"/>
  <c r="X112" i="85"/>
  <c r="AH112" i="85"/>
  <c r="AG44" i="85"/>
  <c r="W44" i="85"/>
  <c r="X113" i="85"/>
  <c r="AH113" i="85"/>
  <c r="AI117" i="85"/>
  <c r="Y117" i="85"/>
  <c r="AG112" i="85"/>
  <c r="W112" i="85"/>
  <c r="AI45" i="85"/>
  <c r="Y45" i="85"/>
  <c r="AI77" i="85"/>
  <c r="Y77" i="85"/>
  <c r="X21" i="85"/>
  <c r="AH21" i="85"/>
  <c r="Z11" i="85"/>
  <c r="AJ11" i="85"/>
  <c r="X16" i="85"/>
  <c r="AH16" i="85"/>
  <c r="V80" i="85"/>
  <c r="AF80" i="85"/>
  <c r="AJ51" i="85"/>
  <c r="Z51" i="85"/>
  <c r="Y26" i="85"/>
  <c r="AI26" i="85"/>
  <c r="AJ76" i="85"/>
  <c r="Z76" i="85"/>
  <c r="V13" i="85"/>
  <c r="AF13" i="85"/>
  <c r="AJ46" i="85"/>
  <c r="Z46" i="85"/>
  <c r="AG11" i="85"/>
  <c r="W11" i="85"/>
  <c r="X11" i="85"/>
  <c r="AH11" i="85"/>
  <c r="W96" i="85"/>
  <c r="AG96" i="85"/>
  <c r="AF58" i="85"/>
  <c r="V58" i="85"/>
  <c r="Z88" i="85"/>
  <c r="AJ88" i="85"/>
  <c r="V28" i="85"/>
  <c r="AF28" i="85"/>
  <c r="V123" i="85"/>
  <c r="AF123" i="85"/>
  <c r="Y21" i="85"/>
  <c r="AI21" i="85"/>
  <c r="X90" i="85"/>
  <c r="AH90" i="85"/>
  <c r="AF82" i="85"/>
  <c r="V82" i="85"/>
  <c r="Y53" i="85"/>
  <c r="AI53" i="85"/>
  <c r="X24" i="85"/>
  <c r="AH24" i="85"/>
  <c r="AF18" i="85"/>
  <c r="V18" i="85"/>
  <c r="X54" i="85"/>
  <c r="AH54" i="85"/>
  <c r="Y24" i="85"/>
  <c r="AI24" i="85"/>
  <c r="AG92" i="85"/>
  <c r="W92" i="85"/>
  <c r="AJ16" i="85"/>
  <c r="Z16" i="85"/>
  <c r="W22" i="85"/>
  <c r="AG22" i="85"/>
  <c r="AI57" i="85"/>
  <c r="Y57" i="85"/>
  <c r="AG85" i="85"/>
  <c r="W85" i="85"/>
  <c r="Z82" i="85"/>
  <c r="AJ82" i="85"/>
  <c r="Z85" i="85"/>
  <c r="AJ85" i="85"/>
  <c r="W117" i="85"/>
  <c r="AG117" i="85"/>
  <c r="AH27" i="85"/>
  <c r="X27" i="85"/>
  <c r="AI126" i="85"/>
  <c r="Y126" i="85"/>
  <c r="AI82" i="85"/>
  <c r="Y82" i="85"/>
  <c r="X58" i="85"/>
  <c r="AH58" i="85"/>
  <c r="AI27" i="85"/>
  <c r="Y27" i="85"/>
  <c r="Z94" i="85"/>
  <c r="AJ94" i="85"/>
  <c r="Z23" i="85"/>
  <c r="AJ23" i="85"/>
  <c r="W10" i="85"/>
  <c r="AG10" i="85"/>
  <c r="AH88" i="85"/>
  <c r="X88" i="85"/>
  <c r="Z96" i="85"/>
  <c r="AJ96" i="85"/>
  <c r="W16" i="85"/>
  <c r="AG16" i="85"/>
  <c r="AH52" i="85"/>
  <c r="X52" i="85"/>
  <c r="AG83" i="85"/>
  <c r="W83" i="85"/>
  <c r="Y127" i="85"/>
  <c r="AI127" i="85"/>
  <c r="AH53" i="85"/>
  <c r="X53" i="85"/>
  <c r="Y109" i="85"/>
  <c r="AI109" i="85"/>
  <c r="AI13" i="85"/>
  <c r="Y13" i="85"/>
  <c r="W46" i="85"/>
  <c r="AG46" i="85"/>
  <c r="AF76" i="85"/>
  <c r="V76" i="85"/>
  <c r="AF54" i="85"/>
  <c r="V54" i="85"/>
  <c r="X89" i="85"/>
  <c r="AH89" i="85"/>
  <c r="AI46" i="85"/>
  <c r="Y46" i="85"/>
  <c r="AG12" i="85"/>
  <c r="W12" i="85"/>
  <c r="AI16" i="85"/>
  <c r="Y16" i="85"/>
  <c r="Z127" i="85"/>
  <c r="AJ127" i="85"/>
  <c r="V91" i="85"/>
  <c r="AF91" i="85"/>
  <c r="AG13" i="85"/>
  <c r="W13" i="85"/>
  <c r="X12" i="85"/>
  <c r="AH12" i="85"/>
  <c r="X110" i="85"/>
  <c r="AH110" i="85"/>
  <c r="AH10" i="85"/>
  <c r="X10" i="85"/>
  <c r="V27" i="85"/>
  <c r="AF27" i="85"/>
  <c r="AG57" i="85"/>
  <c r="W57" i="85"/>
  <c r="V116" i="85"/>
  <c r="AF116" i="85"/>
  <c r="AI25" i="85"/>
  <c r="Y25" i="85"/>
  <c r="AH56" i="85"/>
  <c r="X56" i="85"/>
  <c r="W118" i="85"/>
  <c r="AG118" i="85"/>
  <c r="X46" i="85"/>
  <c r="AH46" i="85"/>
  <c r="AI12" i="85"/>
  <c r="Y12" i="85"/>
  <c r="AH111" i="85"/>
  <c r="X111" i="85"/>
  <c r="Y110" i="85"/>
  <c r="AI110" i="85"/>
  <c r="W89" i="85"/>
  <c r="AG89" i="85"/>
  <c r="V118" i="85"/>
  <c r="AF118" i="85"/>
  <c r="X94" i="85"/>
  <c r="AH94" i="85"/>
  <c r="AH124" i="85"/>
  <c r="X124" i="85"/>
  <c r="X83" i="85"/>
  <c r="AH83" i="85"/>
  <c r="Z59" i="85"/>
  <c r="AJ59" i="85"/>
  <c r="AJ62" i="85"/>
  <c r="Z62" i="85"/>
  <c r="Y54" i="85"/>
  <c r="AI54" i="85"/>
  <c r="V46" i="85"/>
  <c r="AF46" i="85"/>
  <c r="X79" i="85"/>
  <c r="AH79" i="85"/>
  <c r="Z13" i="85"/>
  <c r="AJ13" i="85"/>
  <c r="AF45" i="85"/>
  <c r="V45" i="85"/>
  <c r="W110" i="85"/>
  <c r="AG110" i="85"/>
  <c r="AJ111" i="85"/>
  <c r="Z111" i="85"/>
  <c r="Y11" i="85"/>
  <c r="AI11" i="85"/>
  <c r="X77" i="85"/>
  <c r="AC77" i="85" s="1"/>
  <c r="AH77" i="85"/>
  <c r="AG49" i="85"/>
  <c r="W49" i="85"/>
  <c r="V120" i="85"/>
  <c r="AF120" i="85"/>
  <c r="V127" i="85"/>
  <c r="AF127" i="85"/>
  <c r="Y20" i="85"/>
  <c r="AI20" i="85"/>
  <c r="W95" i="85"/>
  <c r="AG95" i="85"/>
  <c r="AF26" i="85"/>
  <c r="V26" i="85"/>
  <c r="Y58" i="85"/>
  <c r="AI58" i="85"/>
  <c r="AH128" i="85"/>
  <c r="X128" i="85"/>
  <c r="Z77" i="85"/>
  <c r="AJ77" i="85"/>
  <c r="AH82" i="85"/>
  <c r="X82" i="85"/>
  <c r="W24" i="85"/>
  <c r="AG24" i="85"/>
  <c r="Z116" i="85"/>
  <c r="AJ116" i="85"/>
  <c r="AF62" i="85"/>
  <c r="V62" i="85"/>
  <c r="AF124" i="85"/>
  <c r="V124" i="85"/>
  <c r="AG18" i="85"/>
  <c r="W18" i="85"/>
  <c r="X80" i="85"/>
  <c r="AH80" i="85"/>
  <c r="V29" i="85"/>
  <c r="AF29" i="85"/>
  <c r="AH96" i="85"/>
  <c r="X96" i="85"/>
  <c r="AI88" i="85"/>
  <c r="Y88" i="85"/>
  <c r="Z115" i="85"/>
  <c r="AJ115" i="85"/>
  <c r="AF119" i="85"/>
  <c r="V119" i="85"/>
  <c r="AI15" i="85"/>
  <c r="Y15" i="85"/>
  <c r="AF117" i="85"/>
  <c r="V117" i="85"/>
  <c r="AI28" i="85"/>
  <c r="Y28" i="85"/>
  <c r="Y121" i="85"/>
  <c r="AI121" i="85"/>
  <c r="X126" i="85"/>
  <c r="AH126" i="85"/>
  <c r="X129" i="85"/>
  <c r="AH129" i="85"/>
  <c r="X15" i="85"/>
  <c r="AH15" i="85"/>
  <c r="X120" i="85"/>
  <c r="AH120" i="85"/>
  <c r="AF24" i="85"/>
  <c r="V24" i="85"/>
  <c r="AI83" i="85"/>
  <c r="Y83" i="85"/>
  <c r="AJ27" i="85"/>
  <c r="Z27" i="85"/>
  <c r="W91" i="85"/>
  <c r="AG91" i="85"/>
  <c r="W80" i="85"/>
  <c r="AG80" i="85"/>
  <c r="X18" i="85"/>
  <c r="AH18" i="85"/>
  <c r="AF86" i="85"/>
  <c r="V86" i="85"/>
  <c r="AG17" i="85"/>
  <c r="W17" i="85"/>
  <c r="X60" i="85"/>
  <c r="AH60" i="85"/>
  <c r="AH20" i="85"/>
  <c r="X20" i="85"/>
  <c r="W121" i="85"/>
  <c r="AG121" i="85"/>
  <c r="W128" i="85"/>
  <c r="AG128" i="85"/>
  <c r="X117" i="85"/>
  <c r="AH117" i="85"/>
  <c r="AH125" i="85"/>
  <c r="X125" i="85"/>
  <c r="V59" i="85"/>
  <c r="AF59" i="85"/>
  <c r="AJ109" i="85"/>
  <c r="Z109" i="85"/>
  <c r="Z112" i="85"/>
  <c r="AJ112" i="85"/>
  <c r="AH45" i="85"/>
  <c r="X45" i="85"/>
  <c r="W77" i="85"/>
  <c r="AG77" i="85"/>
  <c r="AI44" i="85"/>
  <c r="Y44" i="85"/>
  <c r="AH44" i="85"/>
  <c r="X44" i="85"/>
  <c r="W115" i="85"/>
  <c r="AG115" i="85"/>
  <c r="AH28" i="85"/>
  <c r="X28" i="85"/>
  <c r="AH86" i="85"/>
  <c r="X86" i="85"/>
  <c r="W86" i="85"/>
  <c r="AG86" i="85"/>
  <c r="Y85" i="85"/>
  <c r="AI85" i="85"/>
  <c r="Y122" i="85"/>
  <c r="AI122" i="85"/>
  <c r="Z117" i="85"/>
  <c r="AJ117" i="85"/>
  <c r="AF16" i="85"/>
  <c r="V16" i="85"/>
  <c r="AJ114" i="85"/>
  <c r="Z114" i="85"/>
  <c r="Z55" i="85"/>
  <c r="AJ55" i="85"/>
  <c r="X50" i="85"/>
  <c r="AH50" i="85"/>
  <c r="V61" i="85"/>
  <c r="AF61" i="85"/>
  <c r="Z124" i="85"/>
  <c r="AJ124" i="85"/>
  <c r="V88" i="85"/>
  <c r="AF88" i="85"/>
  <c r="AF96" i="85"/>
  <c r="V96" i="85"/>
  <c r="AG55" i="85"/>
  <c r="W55" i="85"/>
  <c r="AF48" i="85"/>
  <c r="V48" i="85"/>
  <c r="V22" i="85"/>
  <c r="AF22" i="85"/>
  <c r="AJ54" i="85"/>
  <c r="Z54" i="85"/>
  <c r="AJ90" i="85"/>
  <c r="Z90" i="85"/>
  <c r="X29" i="85"/>
  <c r="AH29" i="85"/>
  <c r="AF17" i="85"/>
  <c r="V17" i="85"/>
  <c r="Y30" i="85"/>
  <c r="AI30" i="85"/>
  <c r="AG15" i="85"/>
  <c r="W15" i="85"/>
  <c r="AH62" i="85"/>
  <c r="X62" i="85"/>
  <c r="V115" i="85"/>
  <c r="AF115" i="85"/>
  <c r="W87" i="85"/>
  <c r="AG87" i="85"/>
  <c r="AG61" i="85"/>
  <c r="W61" i="85"/>
  <c r="AI90" i="85"/>
  <c r="Y90" i="85"/>
  <c r="W52" i="85"/>
  <c r="AG52" i="85"/>
  <c r="Z49" i="85"/>
  <c r="AJ49" i="85"/>
  <c r="AJ119" i="85"/>
  <c r="Z119" i="85"/>
  <c r="AG76" i="85"/>
  <c r="W76" i="85"/>
  <c r="X22" i="85"/>
  <c r="AH22" i="85"/>
  <c r="AJ30" i="85"/>
  <c r="Z30" i="85"/>
  <c r="AF122" i="85"/>
  <c r="V122" i="85"/>
  <c r="V126" i="85"/>
  <c r="AF126" i="85"/>
  <c r="V113" i="85"/>
  <c r="AF113" i="85"/>
  <c r="Y17" i="85"/>
  <c r="AI17" i="85"/>
  <c r="Z20" i="85"/>
  <c r="AJ20" i="85"/>
  <c r="Z48" i="85"/>
  <c r="AJ48" i="85"/>
  <c r="AG20" i="85"/>
  <c r="W20" i="85"/>
  <c r="Y52" i="85"/>
  <c r="AI52" i="85"/>
  <c r="Y56" i="85"/>
  <c r="AI56" i="85"/>
  <c r="AH109" i="85"/>
  <c r="X109" i="85"/>
  <c r="AB77" i="85" l="1"/>
  <c r="AB80" i="85"/>
  <c r="AB81" i="85"/>
  <c r="AB96" i="85"/>
  <c r="AB78" i="85"/>
  <c r="AB82" i="85"/>
  <c r="AB87" i="85"/>
  <c r="AB79" i="85"/>
  <c r="AB92" i="85"/>
  <c r="AB90" i="85"/>
  <c r="AB91" i="85"/>
  <c r="AB86" i="85"/>
  <c r="AB89" i="85"/>
  <c r="AB95" i="85"/>
  <c r="AB88" i="85"/>
  <c r="AB94" i="85"/>
  <c r="AB84" i="85"/>
  <c r="AB85" i="85"/>
  <c r="AB83" i="85"/>
  <c r="AB93" i="85"/>
  <c r="AB76" i="85"/>
  <c r="AM118" i="85"/>
  <c r="AM127" i="85"/>
  <c r="AM112" i="85"/>
  <c r="AM124" i="85"/>
  <c r="AM126" i="85"/>
  <c r="AM119" i="85"/>
  <c r="AM116" i="85"/>
  <c r="AM109" i="85"/>
  <c r="AM122" i="85"/>
  <c r="AM128" i="85"/>
  <c r="AM114" i="85"/>
  <c r="AM110" i="85"/>
  <c r="AM129" i="85"/>
  <c r="AM113" i="85"/>
  <c r="AM120" i="85"/>
  <c r="AM111" i="85"/>
  <c r="AM115" i="85"/>
  <c r="AM125" i="85"/>
  <c r="AM123" i="85"/>
  <c r="AM117" i="85"/>
  <c r="AM121" i="85"/>
  <c r="AL95" i="85"/>
  <c r="AL85" i="85"/>
  <c r="AL96" i="85"/>
  <c r="AL93" i="85"/>
  <c r="AL87" i="85"/>
  <c r="AL86" i="85"/>
  <c r="AL94" i="85"/>
  <c r="AL83" i="85"/>
  <c r="AL80" i="85"/>
  <c r="AL79" i="85"/>
  <c r="AL84" i="85"/>
  <c r="AL82" i="85"/>
  <c r="AL76" i="85"/>
  <c r="AL91" i="85"/>
  <c r="AL88" i="85"/>
  <c r="AL77" i="85"/>
  <c r="AL78" i="85"/>
  <c r="AL81" i="85"/>
  <c r="AL89" i="85"/>
  <c r="AL92" i="85"/>
  <c r="AL90" i="85"/>
  <c r="AK92" i="85"/>
  <c r="AK89" i="85"/>
  <c r="AK93" i="85"/>
  <c r="AK95" i="85"/>
  <c r="AK76" i="85"/>
  <c r="AK96" i="85"/>
  <c r="AK79" i="85"/>
  <c r="AK77" i="85"/>
  <c r="AK81" i="85"/>
  <c r="AK90" i="85"/>
  <c r="AK88" i="85"/>
  <c r="AK78" i="85"/>
  <c r="AK86" i="85"/>
  <c r="AK91" i="85"/>
  <c r="AK84" i="85"/>
  <c r="AK87" i="85"/>
  <c r="AK82" i="85"/>
  <c r="AK80" i="85"/>
  <c r="AK94" i="85"/>
  <c r="AK85" i="85"/>
  <c r="AK83" i="85"/>
  <c r="AO77" i="85"/>
  <c r="AO85" i="85"/>
  <c r="AO84" i="85"/>
  <c r="AO82" i="85"/>
  <c r="AO88" i="85"/>
  <c r="AO76" i="85"/>
  <c r="AO95" i="85"/>
  <c r="AO90" i="85"/>
  <c r="AO78" i="85"/>
  <c r="AO81" i="85"/>
  <c r="AO91" i="85"/>
  <c r="AO80" i="85"/>
  <c r="AO83" i="85"/>
  <c r="AO87" i="85"/>
  <c r="AO93" i="85"/>
  <c r="AO86" i="85"/>
  <c r="AO89" i="85"/>
  <c r="AO94" i="85"/>
  <c r="AO92" i="85"/>
  <c r="AO96" i="85"/>
  <c r="AO79" i="85"/>
  <c r="AA76" i="85"/>
  <c r="AA91" i="85"/>
  <c r="AA87" i="85"/>
  <c r="AA77" i="85"/>
  <c r="AA86" i="85"/>
  <c r="AA94" i="85"/>
  <c r="AA78" i="85"/>
  <c r="AA90" i="85"/>
  <c r="AA81" i="85"/>
  <c r="AA93" i="85"/>
  <c r="AA89" i="85"/>
  <c r="AA80" i="85"/>
  <c r="AA95" i="85"/>
  <c r="AA83" i="85"/>
  <c r="AA84" i="85"/>
  <c r="AA79" i="85"/>
  <c r="AA96" i="85"/>
  <c r="AA82" i="85"/>
  <c r="AA88" i="85"/>
  <c r="AA85" i="85"/>
  <c r="AA92" i="85"/>
  <c r="AC11" i="85"/>
  <c r="AC18" i="85"/>
  <c r="AC13" i="85"/>
  <c r="AC25" i="85"/>
  <c r="AC12" i="85"/>
  <c r="AC21" i="85"/>
  <c r="AC20" i="85"/>
  <c r="AC16" i="85"/>
  <c r="AC14" i="85"/>
  <c r="AC19" i="85"/>
  <c r="AC22" i="85"/>
  <c r="AC28" i="85"/>
  <c r="AC17" i="85"/>
  <c r="AC26" i="85"/>
  <c r="AC15" i="85"/>
  <c r="AC24" i="85"/>
  <c r="AC30" i="85"/>
  <c r="AC27" i="85"/>
  <c r="AC29" i="85"/>
  <c r="AC23" i="85"/>
  <c r="AC10" i="85"/>
  <c r="AO54" i="85"/>
  <c r="AO58" i="85"/>
  <c r="AO52" i="85"/>
  <c r="AO60" i="85"/>
  <c r="AO48" i="85"/>
  <c r="AO62" i="85"/>
  <c r="AO59" i="85"/>
  <c r="AO47" i="85"/>
  <c r="AO63" i="85"/>
  <c r="AO51" i="85"/>
  <c r="AO61" i="85"/>
  <c r="AO45" i="85"/>
  <c r="AO55" i="85"/>
  <c r="AO50" i="85"/>
  <c r="AO44" i="85"/>
  <c r="AO49" i="85"/>
  <c r="AO53" i="85"/>
  <c r="AO43" i="85"/>
  <c r="AO46" i="85"/>
  <c r="AO57" i="85"/>
  <c r="AO56" i="85"/>
  <c r="AM61" i="85"/>
  <c r="AM52" i="85"/>
  <c r="AM44" i="85"/>
  <c r="AM60" i="85"/>
  <c r="AM59" i="85"/>
  <c r="AM63" i="85"/>
  <c r="AM51" i="85"/>
  <c r="AM50" i="85"/>
  <c r="AM58" i="85"/>
  <c r="AM62" i="85"/>
  <c r="AM43" i="85"/>
  <c r="AM48" i="85"/>
  <c r="AM57" i="85"/>
  <c r="AM45" i="85"/>
  <c r="AM53" i="85"/>
  <c r="AM47" i="85"/>
  <c r="AM56" i="85"/>
  <c r="AM49" i="85"/>
  <c r="AM54" i="85"/>
  <c r="AM46" i="85"/>
  <c r="AM55" i="85"/>
  <c r="AK109" i="85"/>
  <c r="AK118" i="85"/>
  <c r="AK124" i="85"/>
  <c r="AK110" i="85"/>
  <c r="AK116" i="85"/>
  <c r="AK114" i="85"/>
  <c r="AK111" i="85"/>
  <c r="AK126" i="85"/>
  <c r="AK120" i="85"/>
  <c r="AK121" i="85"/>
  <c r="AK128" i="85"/>
  <c r="AK127" i="85"/>
  <c r="AK129" i="85"/>
  <c r="AK115" i="85"/>
  <c r="AK123" i="85"/>
  <c r="AK125" i="85"/>
  <c r="AK113" i="85"/>
  <c r="AK117" i="85"/>
  <c r="AK119" i="85"/>
  <c r="AK112" i="85"/>
  <c r="AK122" i="85"/>
  <c r="AO22" i="85"/>
  <c r="AO27" i="85"/>
  <c r="AO15" i="85"/>
  <c r="AO17" i="85"/>
  <c r="AO11" i="85"/>
  <c r="AO14" i="85"/>
  <c r="AO24" i="85"/>
  <c r="AO10" i="85"/>
  <c r="AO18" i="85"/>
  <c r="AO23" i="85"/>
  <c r="AO12" i="85"/>
  <c r="AO19" i="85"/>
  <c r="AO20" i="85"/>
  <c r="AO21" i="85"/>
  <c r="AO13" i="85"/>
  <c r="AO26" i="85"/>
  <c r="AO28" i="85"/>
  <c r="AO25" i="85"/>
  <c r="AO30" i="85"/>
  <c r="AO16" i="85"/>
  <c r="AO29" i="85"/>
  <c r="AM28" i="85"/>
  <c r="AM26" i="85"/>
  <c r="AM24" i="85"/>
  <c r="AM27" i="85"/>
  <c r="AM11" i="85"/>
  <c r="AM22" i="85"/>
  <c r="AM30" i="85"/>
  <c r="AM17" i="85"/>
  <c r="AM16" i="85"/>
  <c r="AM25" i="85"/>
  <c r="AM10" i="85"/>
  <c r="AM13" i="85"/>
  <c r="AM23" i="85"/>
  <c r="AM15" i="85"/>
  <c r="AM12" i="85"/>
  <c r="AM21" i="85"/>
  <c r="AM14" i="85"/>
  <c r="AM19" i="85"/>
  <c r="AM29" i="85"/>
  <c r="AM18" i="85"/>
  <c r="AM20" i="85"/>
  <c r="AE49" i="85"/>
  <c r="AE59" i="85"/>
  <c r="AE51" i="85"/>
  <c r="AE55" i="85"/>
  <c r="AE56" i="85"/>
  <c r="AE58" i="85"/>
  <c r="AE63" i="85"/>
  <c r="AE57" i="85"/>
  <c r="AE62" i="85"/>
  <c r="AE47" i="85"/>
  <c r="AE44" i="85"/>
  <c r="AE43" i="85"/>
  <c r="AE60" i="85"/>
  <c r="AE50" i="85"/>
  <c r="AE54" i="85"/>
  <c r="AE45" i="85"/>
  <c r="AE48" i="85"/>
  <c r="AE61" i="85"/>
  <c r="AE53" i="85"/>
  <c r="AE52" i="85"/>
  <c r="AE46" i="85"/>
  <c r="AC62" i="85"/>
  <c r="AC54" i="85"/>
  <c r="AC53" i="85"/>
  <c r="AC63" i="85"/>
  <c r="AC46" i="85"/>
  <c r="AC59" i="85"/>
  <c r="AC48" i="85"/>
  <c r="AC60" i="85"/>
  <c r="AC56" i="85"/>
  <c r="AC43" i="85"/>
  <c r="AC49" i="85"/>
  <c r="AC47" i="85"/>
  <c r="AC45" i="85"/>
  <c r="AC51" i="85"/>
  <c r="AC50" i="85"/>
  <c r="AC57" i="85"/>
  <c r="AC61" i="85"/>
  <c r="AC55" i="85"/>
  <c r="AC52" i="85"/>
  <c r="AC44" i="85"/>
  <c r="AC58" i="85"/>
  <c r="AA121" i="85"/>
  <c r="AA115" i="85"/>
  <c r="AA114" i="85"/>
  <c r="AA128" i="85"/>
  <c r="AA112" i="85"/>
  <c r="AA117" i="85"/>
  <c r="AA109" i="85"/>
  <c r="AA122" i="85"/>
  <c r="AA123" i="85"/>
  <c r="AA111" i="85"/>
  <c r="AA120" i="85"/>
  <c r="AA126" i="85"/>
  <c r="AA110" i="85"/>
  <c r="AA129" i="85"/>
  <c r="AA125" i="85"/>
  <c r="AA118" i="85"/>
  <c r="AA113" i="85"/>
  <c r="AA119" i="85"/>
  <c r="AA124" i="85"/>
  <c r="AA116" i="85"/>
  <c r="AA127" i="85"/>
  <c r="AE25" i="85"/>
  <c r="AE20" i="85"/>
  <c r="AE14" i="85"/>
  <c r="AE24" i="85"/>
  <c r="AE29" i="85"/>
  <c r="AE23" i="85"/>
  <c r="AE17" i="85"/>
  <c r="AE28" i="85"/>
  <c r="AE30" i="85"/>
  <c r="AE21" i="85"/>
  <c r="AE18" i="85"/>
  <c r="AE11" i="85"/>
  <c r="AE15" i="85"/>
  <c r="AE16" i="85"/>
  <c r="AE10" i="85"/>
  <c r="AE27" i="85"/>
  <c r="AE13" i="85"/>
  <c r="AE12" i="85"/>
  <c r="AE19" i="85"/>
  <c r="AE22" i="85"/>
  <c r="AE26" i="85"/>
  <c r="AE76" i="85"/>
  <c r="AE88" i="85"/>
  <c r="AE81" i="85"/>
  <c r="AE78" i="85"/>
  <c r="AE91" i="85"/>
  <c r="AE96" i="85"/>
  <c r="AE94" i="85"/>
  <c r="AE77" i="85"/>
  <c r="AE86" i="85"/>
  <c r="AE92" i="85"/>
  <c r="AE80" i="85"/>
  <c r="AE83" i="85"/>
  <c r="AE79" i="85"/>
  <c r="AE84" i="85"/>
  <c r="AE87" i="85"/>
  <c r="AE89" i="85"/>
  <c r="AE90" i="85"/>
  <c r="AE93" i="85"/>
  <c r="AE82" i="85"/>
  <c r="AE95" i="85"/>
  <c r="AE85" i="85"/>
  <c r="AE110" i="85"/>
  <c r="AE119" i="85"/>
  <c r="AE115" i="85"/>
  <c r="AE111" i="85"/>
  <c r="AE117" i="85"/>
  <c r="AE128" i="85"/>
  <c r="AE120" i="85"/>
  <c r="AE112" i="85"/>
  <c r="AE126" i="85"/>
  <c r="AE127" i="85"/>
  <c r="AE109" i="85"/>
  <c r="AE118" i="85"/>
  <c r="AE116" i="85"/>
  <c r="AE123" i="85"/>
  <c r="AE129" i="85"/>
  <c r="AE113" i="85"/>
  <c r="AE121" i="85"/>
  <c r="AE114" i="85"/>
  <c r="AE124" i="85"/>
  <c r="AE125" i="85"/>
  <c r="AE122" i="85"/>
  <c r="AD30" i="85"/>
  <c r="AD15" i="85"/>
  <c r="AD24" i="85"/>
  <c r="AD11" i="85"/>
  <c r="AD12" i="85"/>
  <c r="AD27" i="85"/>
  <c r="AD13" i="85"/>
  <c r="AD23" i="85"/>
  <c r="AD29" i="85"/>
  <c r="AD22" i="85"/>
  <c r="AD20" i="85"/>
  <c r="AD18" i="85"/>
  <c r="AD17" i="85"/>
  <c r="AD14" i="85"/>
  <c r="AD25" i="85"/>
  <c r="AD26" i="85"/>
  <c r="AD19" i="85"/>
  <c r="AD16" i="85"/>
  <c r="AD10" i="85"/>
  <c r="AD21" i="85"/>
  <c r="AD28" i="85"/>
  <c r="AA28" i="85"/>
  <c r="AA13" i="85"/>
  <c r="AA10" i="85"/>
  <c r="AA21" i="85"/>
  <c r="AA19" i="85"/>
  <c r="AA11" i="85"/>
  <c r="AA29" i="85"/>
  <c r="AA24" i="85"/>
  <c r="AA16" i="85"/>
  <c r="AA12" i="85"/>
  <c r="AA18" i="85"/>
  <c r="AA27" i="85"/>
  <c r="AA25" i="85"/>
  <c r="AA30" i="85"/>
  <c r="AA14" i="85"/>
  <c r="AA15" i="85"/>
  <c r="AA20" i="85"/>
  <c r="AA26" i="85"/>
  <c r="AA22" i="85"/>
  <c r="AA23" i="85"/>
  <c r="AA17" i="85"/>
  <c r="AO110" i="85"/>
  <c r="AO115" i="85"/>
  <c r="AO122" i="85"/>
  <c r="AO127" i="85"/>
  <c r="AO111" i="85"/>
  <c r="AO118" i="85"/>
  <c r="AO117" i="85"/>
  <c r="AO125" i="85"/>
  <c r="AO120" i="85"/>
  <c r="AO113" i="85"/>
  <c r="AO126" i="85"/>
  <c r="AO121" i="85"/>
  <c r="AO114" i="85"/>
  <c r="AO119" i="85"/>
  <c r="AO128" i="85"/>
  <c r="AO116" i="85"/>
  <c r="AO123" i="85"/>
  <c r="AO129" i="85"/>
  <c r="AO112" i="85"/>
  <c r="AO109" i="85"/>
  <c r="AO124" i="85"/>
  <c r="AN15" i="85"/>
  <c r="AN23" i="85"/>
  <c r="AN22" i="85"/>
  <c r="AN20" i="85"/>
  <c r="AN10" i="85"/>
  <c r="AN21" i="85"/>
  <c r="AN26" i="85"/>
  <c r="AN19" i="85"/>
  <c r="AN12" i="85"/>
  <c r="AN30" i="85"/>
  <c r="AN27" i="85"/>
  <c r="AN11" i="85"/>
  <c r="AN16" i="85"/>
  <c r="AN14" i="85"/>
  <c r="AN13" i="85"/>
  <c r="AN17" i="85"/>
  <c r="AN18" i="85"/>
  <c r="AN29" i="85"/>
  <c r="AN24" i="85"/>
  <c r="AN28" i="85"/>
  <c r="AN25" i="85"/>
  <c r="AK12" i="85"/>
  <c r="AK24" i="85"/>
  <c r="AK13" i="85"/>
  <c r="AK22" i="85"/>
  <c r="AK23" i="85"/>
  <c r="AK29" i="85"/>
  <c r="AK14" i="85"/>
  <c r="AK10" i="85"/>
  <c r="AK16" i="85"/>
  <c r="AK28" i="85"/>
  <c r="AK20" i="85"/>
  <c r="AK18" i="85"/>
  <c r="AK30" i="85"/>
  <c r="AK17" i="85"/>
  <c r="AK26" i="85"/>
  <c r="AK21" i="85"/>
  <c r="AK27" i="85"/>
  <c r="AK19" i="85"/>
  <c r="AK11" i="85"/>
  <c r="AK25" i="85"/>
  <c r="AK15" i="85"/>
  <c r="AN113" i="85"/>
  <c r="AN121" i="85"/>
  <c r="AN115" i="85"/>
  <c r="AN116" i="85"/>
  <c r="AN126" i="85"/>
  <c r="AN117" i="85"/>
  <c r="AN125" i="85"/>
  <c r="AN124" i="85"/>
  <c r="AN118" i="85"/>
  <c r="AN119" i="85"/>
  <c r="AN128" i="85"/>
  <c r="AN129" i="85"/>
  <c r="AN120" i="85"/>
  <c r="AN123" i="85"/>
  <c r="AN109" i="85"/>
  <c r="AN127" i="85"/>
  <c r="AN112" i="85"/>
  <c r="AN110" i="85"/>
  <c r="AN114" i="85"/>
  <c r="AN122" i="85"/>
  <c r="AN111" i="85"/>
  <c r="AL10" i="85"/>
  <c r="AL21" i="85"/>
  <c r="AL13" i="85"/>
  <c r="AL30" i="85"/>
  <c r="AL11" i="85"/>
  <c r="AL19" i="85"/>
  <c r="AL18" i="85"/>
  <c r="AL17" i="85"/>
  <c r="AL12" i="85"/>
  <c r="AL14" i="85"/>
  <c r="AL25" i="85"/>
  <c r="AL28" i="85"/>
  <c r="AL29" i="85"/>
  <c r="AL24" i="85"/>
  <c r="AL20" i="85"/>
  <c r="AL15" i="85"/>
  <c r="AL26" i="85"/>
  <c r="AL27" i="85"/>
  <c r="AL16" i="85"/>
  <c r="AL23" i="85"/>
  <c r="AL22" i="85"/>
  <c r="AB125" i="85"/>
  <c r="AB112" i="85"/>
  <c r="AB109" i="85"/>
  <c r="AB124" i="85"/>
  <c r="AB128" i="85"/>
  <c r="AB114" i="85"/>
  <c r="AB111" i="85"/>
  <c r="AB116" i="85"/>
  <c r="AB127" i="85"/>
  <c r="AB110" i="85"/>
  <c r="AB121" i="85"/>
  <c r="AB120" i="85"/>
  <c r="AB129" i="85"/>
  <c r="AB118" i="85"/>
  <c r="AB122" i="85"/>
  <c r="AB123" i="85"/>
  <c r="AB113" i="85"/>
  <c r="AB117" i="85"/>
  <c r="AB115" i="85"/>
  <c r="AB119" i="85"/>
  <c r="AB126" i="85"/>
  <c r="AL61" i="85"/>
  <c r="AL53" i="85"/>
  <c r="AL52" i="85"/>
  <c r="AL58" i="85"/>
  <c r="AL60" i="85"/>
  <c r="AL47" i="85"/>
  <c r="AL43" i="85"/>
  <c r="AL59" i="85"/>
  <c r="AL57" i="85"/>
  <c r="AL44" i="85"/>
  <c r="AL62" i="85"/>
  <c r="AL49" i="85"/>
  <c r="AL54" i="85"/>
  <c r="AL45" i="85"/>
  <c r="AL51" i="85"/>
  <c r="AL50" i="85"/>
  <c r="AL55" i="85"/>
  <c r="AL48" i="85"/>
  <c r="AL56" i="85"/>
  <c r="AL63" i="85"/>
  <c r="AL46" i="85"/>
  <c r="AN43" i="85"/>
  <c r="AN52" i="85"/>
  <c r="AN61" i="85"/>
  <c r="AN44" i="85"/>
  <c r="AN59" i="85"/>
  <c r="AN53" i="85"/>
  <c r="AN50" i="85"/>
  <c r="AN45" i="85"/>
  <c r="AN57" i="85"/>
  <c r="AN63" i="85"/>
  <c r="AN49" i="85"/>
  <c r="AN62" i="85"/>
  <c r="AN54" i="85"/>
  <c r="AN55" i="85"/>
  <c r="AN51" i="85"/>
  <c r="AN56" i="85"/>
  <c r="AN48" i="85"/>
  <c r="AN47" i="85"/>
  <c r="AN60" i="85"/>
  <c r="AN58" i="85"/>
  <c r="AN46" i="85"/>
  <c r="AN95" i="85"/>
  <c r="AN96" i="85"/>
  <c r="AN90" i="85"/>
  <c r="AN83" i="85"/>
  <c r="AN76" i="85"/>
  <c r="AN93" i="85"/>
  <c r="AN87" i="85"/>
  <c r="AN88" i="85"/>
  <c r="AN77" i="85"/>
  <c r="AN79" i="85"/>
  <c r="AN82" i="85"/>
  <c r="AN78" i="85"/>
  <c r="AN89" i="85"/>
  <c r="AN94" i="85"/>
  <c r="AN80" i="85"/>
  <c r="AN92" i="85"/>
  <c r="AN84" i="85"/>
  <c r="AN81" i="85"/>
  <c r="AN86" i="85"/>
  <c r="AN85" i="85"/>
  <c r="AN91" i="85"/>
  <c r="AC92" i="85"/>
  <c r="AC91" i="85"/>
  <c r="AC88" i="85"/>
  <c r="AC84" i="85"/>
  <c r="AC95" i="85"/>
  <c r="AC87" i="85"/>
  <c r="AC80" i="85"/>
  <c r="AC89" i="85"/>
  <c r="AC85" i="85"/>
  <c r="AC96" i="85"/>
  <c r="AC76" i="85"/>
  <c r="AC90" i="85"/>
  <c r="AC82" i="85"/>
  <c r="AC78" i="85"/>
  <c r="AC83" i="85"/>
  <c r="AC93" i="85"/>
  <c r="AC94" i="85"/>
  <c r="AC79" i="85"/>
  <c r="AC86" i="85"/>
  <c r="AC81" i="85"/>
  <c r="AK57" i="85"/>
  <c r="AK47" i="85"/>
  <c r="AK46" i="85"/>
  <c r="AK49" i="85"/>
  <c r="AK43" i="85"/>
  <c r="AK51" i="85"/>
  <c r="AK50" i="85"/>
  <c r="AK44" i="85"/>
  <c r="AK61" i="85"/>
  <c r="AK53" i="85"/>
  <c r="AK45" i="85"/>
  <c r="AK58" i="85"/>
  <c r="AK55" i="85"/>
  <c r="AK52" i="85"/>
  <c r="AK54" i="85"/>
  <c r="AK59" i="85"/>
  <c r="AK62" i="85"/>
  <c r="AK60" i="85"/>
  <c r="AK56" i="85"/>
  <c r="AK48" i="85"/>
  <c r="AK63" i="85"/>
  <c r="AC126" i="85"/>
  <c r="AC113" i="85"/>
  <c r="AC116" i="85"/>
  <c r="AC117" i="85"/>
  <c r="AC122" i="85"/>
  <c r="AC112" i="85"/>
  <c r="AC119" i="85"/>
  <c r="AC118" i="85"/>
  <c r="AC128" i="85"/>
  <c r="AC121" i="85"/>
  <c r="AC127" i="85"/>
  <c r="AC115" i="85"/>
  <c r="AC109" i="85"/>
  <c r="AC124" i="85"/>
  <c r="AC123" i="85"/>
  <c r="AC110" i="85"/>
  <c r="AC125" i="85"/>
  <c r="AC129" i="85"/>
  <c r="AC111" i="85"/>
  <c r="AC114" i="85"/>
  <c r="AC120" i="85"/>
  <c r="AD125" i="85"/>
  <c r="AD128" i="85"/>
  <c r="AD117" i="85"/>
  <c r="AD124" i="85"/>
  <c r="AD119" i="85"/>
  <c r="AD116" i="85"/>
  <c r="AD112" i="85"/>
  <c r="AD120" i="85"/>
  <c r="AD123" i="85"/>
  <c r="AD118" i="85"/>
  <c r="AD129" i="85"/>
  <c r="AD109" i="85"/>
  <c r="AD114" i="85"/>
  <c r="AD122" i="85"/>
  <c r="AD110" i="85"/>
  <c r="AD113" i="85"/>
  <c r="AD126" i="85"/>
  <c r="AD115" i="85"/>
  <c r="AD111" i="85"/>
  <c r="AD127" i="85"/>
  <c r="AD121" i="85"/>
  <c r="AB30" i="85"/>
  <c r="AB25" i="85"/>
  <c r="AB27" i="85"/>
  <c r="AB28" i="85"/>
  <c r="AB10" i="85"/>
  <c r="AB24" i="85"/>
  <c r="AB22" i="85"/>
  <c r="AB12" i="85"/>
  <c r="AB19" i="85"/>
  <c r="AB20" i="85"/>
  <c r="AB11" i="85"/>
  <c r="AB14" i="85"/>
  <c r="AB16" i="85"/>
  <c r="AB17" i="85"/>
  <c r="AB29" i="85"/>
  <c r="AB26" i="85"/>
  <c r="AB18" i="85"/>
  <c r="AB15" i="85"/>
  <c r="AB21" i="85"/>
  <c r="AB13" i="85"/>
  <c r="AB23" i="85"/>
  <c r="AL120" i="85"/>
  <c r="AL115" i="85"/>
  <c r="AL116" i="85"/>
  <c r="AL128" i="85"/>
  <c r="AL127" i="85"/>
  <c r="AL121" i="85"/>
  <c r="AL124" i="85"/>
  <c r="AL123" i="85"/>
  <c r="AL125" i="85"/>
  <c r="AL113" i="85"/>
  <c r="AL111" i="85"/>
  <c r="AL119" i="85"/>
  <c r="AL118" i="85"/>
  <c r="AL109" i="85"/>
  <c r="AL117" i="85"/>
  <c r="AL114" i="85"/>
  <c r="AL122" i="85"/>
  <c r="AL110" i="85"/>
  <c r="AL129" i="85"/>
  <c r="AL112" i="85"/>
  <c r="AL126" i="85"/>
  <c r="AB47" i="85"/>
  <c r="AB60" i="85"/>
  <c r="AB61" i="85"/>
  <c r="AB49" i="85"/>
  <c r="AB59" i="85"/>
  <c r="AB53" i="85"/>
  <c r="AB57" i="85"/>
  <c r="AB48" i="85"/>
  <c r="AB58" i="85"/>
  <c r="AB56" i="85"/>
  <c r="AB45" i="85"/>
  <c r="AB63" i="85"/>
  <c r="AB55" i="85"/>
  <c r="AB46" i="85"/>
  <c r="AB51" i="85"/>
  <c r="AB43" i="85"/>
  <c r="AB62" i="85"/>
  <c r="AB54" i="85"/>
  <c r="AB44" i="85"/>
  <c r="AB50" i="85"/>
  <c r="AB52" i="85"/>
  <c r="AD43" i="85"/>
  <c r="AD53" i="85"/>
  <c r="AD60" i="85"/>
  <c r="AD46" i="85"/>
  <c r="AD45" i="85"/>
  <c r="AD61" i="85"/>
  <c r="AD49" i="85"/>
  <c r="AD47" i="85"/>
  <c r="AD57" i="85"/>
  <c r="AD52" i="85"/>
  <c r="AD54" i="85"/>
  <c r="AD56" i="85"/>
  <c r="AD62" i="85"/>
  <c r="AD44" i="85"/>
  <c r="AD58" i="85"/>
  <c r="AD55" i="85"/>
  <c r="AD51" i="85"/>
  <c r="AD63" i="85"/>
  <c r="AD50" i="85"/>
  <c r="AD48" i="85"/>
  <c r="AD59" i="85"/>
  <c r="AD78" i="85"/>
  <c r="AD85" i="85"/>
  <c r="AD88" i="85"/>
  <c r="AD92" i="85"/>
  <c r="AD80" i="85"/>
  <c r="AD86" i="85"/>
  <c r="AD84" i="85"/>
  <c r="AD77" i="85"/>
  <c r="AD94" i="85"/>
  <c r="AD89" i="85"/>
  <c r="AD87" i="85"/>
  <c r="AD91" i="85"/>
  <c r="AD82" i="85"/>
  <c r="AD93" i="85"/>
  <c r="AD95" i="85"/>
  <c r="AD90" i="85"/>
  <c r="AD83" i="85"/>
  <c r="AD76" i="85"/>
  <c r="AD79" i="85"/>
  <c r="AD96" i="85"/>
  <c r="AD81" i="85"/>
  <c r="AM89" i="85"/>
  <c r="AM96" i="85"/>
  <c r="AM93" i="85"/>
  <c r="AM77" i="85"/>
  <c r="AM88" i="85"/>
  <c r="AM80" i="85"/>
  <c r="AM92" i="85"/>
  <c r="AM83" i="85"/>
  <c r="AM94" i="85"/>
  <c r="AM86" i="85"/>
  <c r="AM85" i="85"/>
  <c r="AM84" i="85"/>
  <c r="AM95" i="85"/>
  <c r="AM91" i="85"/>
  <c r="AM78" i="85"/>
  <c r="AM81" i="85"/>
  <c r="AM82" i="85"/>
  <c r="AM79" i="85"/>
  <c r="AM76" i="85"/>
  <c r="AM87" i="85"/>
  <c r="AM90" i="85"/>
  <c r="AA43" i="85"/>
  <c r="AA60" i="85"/>
  <c r="AA48" i="85"/>
  <c r="AA44" i="85"/>
  <c r="AA47" i="85"/>
  <c r="AA52" i="85"/>
  <c r="AA45" i="85"/>
  <c r="AA58" i="85"/>
  <c r="AA56" i="85"/>
  <c r="AA50" i="85"/>
  <c r="AA61" i="85"/>
  <c r="AA55" i="85"/>
  <c r="AA59" i="85"/>
  <c r="AA63" i="85"/>
  <c r="AA51" i="85"/>
  <c r="AA54" i="85"/>
  <c r="AA49" i="85"/>
  <c r="AA53" i="85"/>
  <c r="AA46" i="85"/>
  <c r="AA57" i="85"/>
  <c r="AA62" i="85"/>
  <c r="AV15" i="85"/>
  <c r="AV14" i="85"/>
  <c r="AV16" i="85"/>
  <c r="AV46" i="85"/>
  <c r="AV45" i="85"/>
  <c r="AV47" i="85"/>
  <c r="AV43" i="85"/>
  <c r="AV44" i="85"/>
  <c r="AV86" i="85"/>
  <c r="AV87" i="85"/>
  <c r="AV88" i="85"/>
  <c r="AV85" i="85"/>
  <c r="AV83" i="85"/>
  <c r="AV84" i="85"/>
  <c r="BC57" i="85"/>
  <c r="BC52" i="85"/>
  <c r="BC55" i="85"/>
  <c r="BC54" i="85"/>
  <c r="BC56" i="85"/>
  <c r="BC53" i="85"/>
  <c r="BC16" i="85"/>
  <c r="BC15" i="85"/>
  <c r="BC14" i="85"/>
  <c r="BA67" i="85"/>
  <c r="BA65" i="85"/>
  <c r="BA70" i="85"/>
  <c r="BA66" i="85"/>
  <c r="BA69" i="85"/>
  <c r="BA68" i="85"/>
  <c r="BA62" i="85"/>
  <c r="BA59" i="85"/>
  <c r="BA64" i="85"/>
  <c r="BA60" i="85"/>
  <c r="BA63" i="85"/>
  <c r="BA61" i="85"/>
  <c r="BA33" i="85"/>
  <c r="BA34" i="85"/>
  <c r="BA32" i="85"/>
  <c r="AX46" i="85"/>
  <c r="AX50" i="85"/>
  <c r="AX47" i="85"/>
  <c r="AX49" i="85"/>
  <c r="AX48" i="85"/>
  <c r="AX51" i="85"/>
  <c r="AX23" i="85"/>
  <c r="AX24" i="85"/>
  <c r="AW14" i="85"/>
  <c r="AW15" i="85"/>
  <c r="AW16" i="85"/>
  <c r="AW63" i="85"/>
  <c r="AW61" i="85"/>
  <c r="AW59" i="85"/>
  <c r="AW62" i="85"/>
  <c r="AW60" i="85"/>
  <c r="AW64" i="85"/>
  <c r="AT16" i="85"/>
  <c r="AT15" i="85"/>
  <c r="AT14" i="85"/>
  <c r="AT13" i="85"/>
  <c r="AT12" i="85"/>
  <c r="AT11" i="85"/>
  <c r="AT66" i="85"/>
  <c r="AT68" i="85"/>
  <c r="AT70" i="85"/>
  <c r="AT67" i="85"/>
  <c r="AT69" i="85"/>
  <c r="AT71" i="85"/>
  <c r="BB33" i="85"/>
  <c r="BB34" i="85"/>
  <c r="BB32" i="85"/>
  <c r="BB26" i="85"/>
  <c r="BB27" i="85"/>
  <c r="BB28" i="85"/>
  <c r="AY14" i="85"/>
  <c r="AY15" i="85"/>
  <c r="AY16" i="85"/>
  <c r="AY36" i="85"/>
  <c r="AY37" i="85"/>
  <c r="AY38" i="85"/>
  <c r="AY35" i="85"/>
  <c r="AY9" i="85"/>
  <c r="AY10" i="85"/>
  <c r="AZ7" i="85"/>
  <c r="AZ8" i="85"/>
  <c r="AZ12" i="85"/>
  <c r="AZ13" i="85"/>
  <c r="AZ11" i="85"/>
  <c r="AZ68" i="85"/>
  <c r="AZ66" i="85"/>
  <c r="AZ71" i="85"/>
  <c r="AZ70" i="85"/>
  <c r="AZ67" i="85"/>
  <c r="AZ69" i="85"/>
  <c r="AU8" i="85"/>
  <c r="AU7" i="85"/>
  <c r="AU24" i="85"/>
  <c r="AU23" i="85"/>
  <c r="AU25" i="85"/>
  <c r="AU50" i="85"/>
  <c r="AU52" i="85"/>
  <c r="AU48" i="85"/>
  <c r="AU49" i="85"/>
  <c r="AU53" i="85"/>
  <c r="AU51" i="85"/>
  <c r="AT9" i="85"/>
  <c r="AT10" i="85"/>
  <c r="BB79" i="85"/>
  <c r="BB76" i="85"/>
  <c r="BB78" i="85"/>
  <c r="BB81" i="85"/>
  <c r="BB77" i="85"/>
  <c r="BB80" i="85"/>
  <c r="AZ46" i="85"/>
  <c r="AZ44" i="85"/>
  <c r="AZ47" i="85"/>
  <c r="AZ45" i="85"/>
  <c r="AZ43" i="85"/>
  <c r="AU101" i="85"/>
  <c r="AU148" i="85"/>
  <c r="AU137" i="85"/>
  <c r="AU144" i="85"/>
  <c r="AU91" i="85"/>
  <c r="AU136" i="85"/>
  <c r="AU106" i="85"/>
  <c r="AU145" i="85"/>
  <c r="AU99" i="85"/>
  <c r="AU160" i="85"/>
  <c r="AU165" i="85"/>
  <c r="AU123" i="85"/>
  <c r="AU155" i="85"/>
  <c r="AU157" i="85"/>
  <c r="AU138" i="85"/>
  <c r="AU114" i="85"/>
  <c r="AU149" i="85"/>
  <c r="AU154" i="85"/>
  <c r="AU158" i="85"/>
  <c r="AU163" i="85"/>
  <c r="AU150" i="85"/>
  <c r="AU129" i="85"/>
  <c r="AU139" i="85"/>
  <c r="AU130" i="85"/>
  <c r="AU108" i="85"/>
  <c r="AU112" i="85"/>
  <c r="AU151" i="85"/>
  <c r="AU146" i="85"/>
  <c r="AU142" i="85"/>
  <c r="AU105" i="85"/>
  <c r="AU147" i="85"/>
  <c r="AU141" i="85"/>
  <c r="AU121" i="85"/>
  <c r="AU115" i="85"/>
  <c r="AU93" i="85"/>
  <c r="AU118" i="85"/>
  <c r="AU124" i="85"/>
  <c r="AU111" i="85"/>
  <c r="AU92" i="85"/>
  <c r="AU122" i="85"/>
  <c r="AU132" i="85"/>
  <c r="AU96" i="85"/>
  <c r="AU102" i="85"/>
  <c r="AU109" i="85"/>
  <c r="AU159" i="85"/>
  <c r="AU128" i="85"/>
  <c r="AU164" i="85"/>
  <c r="AU116" i="85"/>
  <c r="AU166" i="85"/>
  <c r="AU110" i="85"/>
  <c r="AU97" i="85"/>
  <c r="AU134" i="85"/>
  <c r="AU113" i="85"/>
  <c r="AU140" i="85"/>
  <c r="AU125" i="85"/>
  <c r="AU98" i="85"/>
  <c r="AU135" i="85"/>
  <c r="AU94" i="85"/>
  <c r="AU104" i="85"/>
  <c r="AU131" i="85"/>
  <c r="AU120" i="85"/>
  <c r="AU161" i="85"/>
  <c r="AU100" i="85"/>
  <c r="AU117" i="85"/>
  <c r="AU152" i="85"/>
  <c r="AU90" i="85"/>
  <c r="AU119" i="85"/>
  <c r="AU126" i="85"/>
  <c r="AU133" i="85"/>
  <c r="AU95" i="85"/>
  <c r="AU162" i="85"/>
  <c r="AU156" i="85"/>
  <c r="AU153" i="85"/>
  <c r="AU107" i="85"/>
  <c r="AU143" i="85"/>
  <c r="AU127" i="85"/>
  <c r="AU103" i="85"/>
  <c r="AV59" i="85"/>
  <c r="AV61" i="85"/>
  <c r="AV62" i="85"/>
  <c r="AV63" i="85"/>
  <c r="AV60" i="85"/>
  <c r="AV64" i="85"/>
  <c r="AV78" i="85"/>
  <c r="AV77" i="85"/>
  <c r="AV82" i="85"/>
  <c r="AV79" i="85"/>
  <c r="AV81" i="85"/>
  <c r="AV80" i="85"/>
  <c r="AV50" i="85"/>
  <c r="AV48" i="85"/>
  <c r="AV53" i="85"/>
  <c r="AV49" i="85"/>
  <c r="AV52" i="85"/>
  <c r="AV51" i="85"/>
  <c r="BC8" i="85"/>
  <c r="BC7" i="85"/>
  <c r="BC63" i="85"/>
  <c r="BC64" i="85"/>
  <c r="BC65" i="85"/>
  <c r="BC67" i="85"/>
  <c r="BC68" i="85"/>
  <c r="BC66" i="85"/>
  <c r="BA56" i="85"/>
  <c r="BA55" i="85"/>
  <c r="BA58" i="85"/>
  <c r="BA54" i="85"/>
  <c r="BA57" i="85"/>
  <c r="BA8" i="85"/>
  <c r="BA7" i="85"/>
  <c r="BA85" i="85"/>
  <c r="BA88" i="85"/>
  <c r="BA87" i="85"/>
  <c r="BA86" i="85"/>
  <c r="BA84" i="85"/>
  <c r="BA83" i="85"/>
  <c r="AX25" i="85"/>
  <c r="AX27" i="85"/>
  <c r="AX26" i="85"/>
  <c r="AX8" i="85"/>
  <c r="AX7" i="85"/>
  <c r="AW48" i="85"/>
  <c r="AW49" i="85"/>
  <c r="AW47" i="85"/>
  <c r="AW50" i="85"/>
  <c r="AW51" i="85"/>
  <c r="AW52" i="85"/>
  <c r="AW69" i="85"/>
  <c r="AW66" i="85"/>
  <c r="AW65" i="85"/>
  <c r="AW67" i="85"/>
  <c r="AW70" i="85"/>
  <c r="AW68" i="85"/>
  <c r="AT8" i="85"/>
  <c r="AT7" i="85"/>
  <c r="AT31" i="85"/>
  <c r="AT30" i="85"/>
  <c r="AT29" i="85"/>
  <c r="AT45" i="85"/>
  <c r="AT44" i="85"/>
  <c r="AT46" i="85"/>
  <c r="AT47" i="85"/>
  <c r="AT43" i="85"/>
  <c r="BB21" i="85"/>
  <c r="BB22" i="85"/>
  <c r="BB20" i="85"/>
  <c r="BB13" i="85"/>
  <c r="BB11" i="85"/>
  <c r="BB12" i="85"/>
  <c r="BB31" i="85"/>
  <c r="BB29" i="85"/>
  <c r="BB30" i="85"/>
  <c r="AY43" i="85"/>
  <c r="AY46" i="85"/>
  <c r="AY45" i="85"/>
  <c r="AY47" i="85"/>
  <c r="AY44" i="85"/>
  <c r="AY30" i="85"/>
  <c r="AY31" i="85"/>
  <c r="AY29" i="85"/>
  <c r="AY61" i="85"/>
  <c r="AY65" i="85"/>
  <c r="AY62" i="85"/>
  <c r="AY60" i="85"/>
  <c r="AY64" i="85"/>
  <c r="AY63" i="85"/>
  <c r="AZ42" i="85"/>
  <c r="AZ41" i="85"/>
  <c r="AZ40" i="85"/>
  <c r="AZ39" i="85"/>
  <c r="AZ18" i="85"/>
  <c r="AZ17" i="85"/>
  <c r="AZ19" i="85"/>
  <c r="AZ72" i="85"/>
  <c r="AZ75" i="85"/>
  <c r="AZ76" i="85"/>
  <c r="AZ74" i="85"/>
  <c r="AZ77" i="85"/>
  <c r="AZ73" i="85"/>
  <c r="AU56" i="85"/>
  <c r="AU54" i="85"/>
  <c r="AU59" i="85"/>
  <c r="AU57" i="85"/>
  <c r="AU58" i="85"/>
  <c r="AU55" i="85"/>
  <c r="AU26" i="85"/>
  <c r="AU28" i="85"/>
  <c r="AU27" i="85"/>
  <c r="AV22" i="85"/>
  <c r="AV20" i="85"/>
  <c r="AV21" i="85"/>
  <c r="BC13" i="85"/>
  <c r="BC11" i="85"/>
  <c r="BC12" i="85"/>
  <c r="BC121" i="85"/>
  <c r="BC149" i="85"/>
  <c r="BC157" i="85"/>
  <c r="BC127" i="85"/>
  <c r="BC100" i="85"/>
  <c r="BC146" i="85"/>
  <c r="BC164" i="85"/>
  <c r="BC151" i="85"/>
  <c r="BC126" i="85"/>
  <c r="BC119" i="85"/>
  <c r="BC101" i="85"/>
  <c r="BC90" i="85"/>
  <c r="BC160" i="85"/>
  <c r="BC124" i="85"/>
  <c r="BC117" i="85"/>
  <c r="BC96" i="85"/>
  <c r="BC128" i="85"/>
  <c r="BC132" i="85"/>
  <c r="BC150" i="85"/>
  <c r="BC111" i="85"/>
  <c r="BC93" i="85"/>
  <c r="BC162" i="85"/>
  <c r="BC130" i="85"/>
  <c r="BC98" i="85"/>
  <c r="BC143" i="85"/>
  <c r="BC152" i="85"/>
  <c r="BC147" i="85"/>
  <c r="BC137" i="85"/>
  <c r="BC116" i="85"/>
  <c r="BC110" i="85"/>
  <c r="BC134" i="85"/>
  <c r="BC136" i="85"/>
  <c r="BC108" i="85"/>
  <c r="BC113" i="85"/>
  <c r="BC104" i="85"/>
  <c r="BC158" i="85"/>
  <c r="BC120" i="85"/>
  <c r="BC92" i="85"/>
  <c r="BC94" i="85"/>
  <c r="BC153" i="85"/>
  <c r="BC102" i="85"/>
  <c r="BC131" i="85"/>
  <c r="BC103" i="85"/>
  <c r="BC118" i="85"/>
  <c r="BC125" i="85"/>
  <c r="BC145" i="85"/>
  <c r="BC148" i="85"/>
  <c r="BC106" i="85"/>
  <c r="BC91" i="85"/>
  <c r="BC155" i="85"/>
  <c r="BC144" i="85"/>
  <c r="BC114" i="85"/>
  <c r="BC165" i="85"/>
  <c r="BC129" i="85"/>
  <c r="BC161" i="85"/>
  <c r="BC89" i="85"/>
  <c r="BC112" i="85"/>
  <c r="BC139" i="85"/>
  <c r="BC141" i="85"/>
  <c r="BC115" i="85"/>
  <c r="BC140" i="85"/>
  <c r="BC88" i="85"/>
  <c r="BC95" i="85"/>
  <c r="BC142" i="85"/>
  <c r="BC97" i="85"/>
  <c r="BC138" i="85"/>
  <c r="BC154" i="85"/>
  <c r="BC122" i="85"/>
  <c r="BC86" i="85"/>
  <c r="BC135" i="85"/>
  <c r="BC123" i="85"/>
  <c r="BC133" i="85"/>
  <c r="BC109" i="85"/>
  <c r="BC105" i="85"/>
  <c r="BC156" i="85"/>
  <c r="BC99" i="85"/>
  <c r="BC107" i="85"/>
  <c r="BC163" i="85"/>
  <c r="BC87" i="85"/>
  <c r="BC166" i="85"/>
  <c r="BC159" i="85"/>
  <c r="AX12" i="85"/>
  <c r="AX13" i="85"/>
  <c r="AX11" i="85"/>
  <c r="AW53" i="85"/>
  <c r="AW55" i="85"/>
  <c r="AW58" i="85"/>
  <c r="AW57" i="85"/>
  <c r="AW56" i="85"/>
  <c r="AW54" i="85"/>
  <c r="AT153" i="85"/>
  <c r="AT147" i="85"/>
  <c r="AT102" i="85"/>
  <c r="AT143" i="85"/>
  <c r="AT160" i="85"/>
  <c r="AT113" i="85"/>
  <c r="AT161" i="85"/>
  <c r="AT122" i="85"/>
  <c r="AT98" i="85"/>
  <c r="AT105" i="85"/>
  <c r="AT94" i="85"/>
  <c r="AT152" i="85"/>
  <c r="AT136" i="85"/>
  <c r="AT165" i="85"/>
  <c r="AT124" i="85"/>
  <c r="AT145" i="85"/>
  <c r="AT148" i="85"/>
  <c r="AT163" i="85"/>
  <c r="AT166" i="85"/>
  <c r="AT150" i="85"/>
  <c r="AT144" i="85"/>
  <c r="AT112" i="85"/>
  <c r="AT139" i="85"/>
  <c r="AT92" i="85"/>
  <c r="AT118" i="85"/>
  <c r="AT120" i="85"/>
  <c r="AT131" i="85"/>
  <c r="AT129" i="85"/>
  <c r="AT90" i="85"/>
  <c r="AT119" i="85"/>
  <c r="AT93" i="85"/>
  <c r="AT154" i="85"/>
  <c r="AT111" i="85"/>
  <c r="AT137" i="85"/>
  <c r="AT110" i="85"/>
  <c r="AT140" i="85"/>
  <c r="AT101" i="85"/>
  <c r="AT146" i="85"/>
  <c r="AT164" i="85"/>
  <c r="AT158" i="85"/>
  <c r="AT104" i="85"/>
  <c r="AT123" i="85"/>
  <c r="AT114" i="85"/>
  <c r="AT106" i="85"/>
  <c r="AT142" i="85"/>
  <c r="AT121" i="85"/>
  <c r="AT125" i="85"/>
  <c r="AT159" i="85"/>
  <c r="AT155" i="85"/>
  <c r="AT132" i="85"/>
  <c r="AT134" i="85"/>
  <c r="AT149" i="85"/>
  <c r="AT141" i="85"/>
  <c r="AT91" i="85"/>
  <c r="AT99" i="85"/>
  <c r="AT109" i="85"/>
  <c r="AT133" i="85"/>
  <c r="AT95" i="85"/>
  <c r="AT116" i="85"/>
  <c r="AT108" i="85"/>
  <c r="AT126" i="85"/>
  <c r="AT96" i="85"/>
  <c r="AT162" i="85"/>
  <c r="AT107" i="85"/>
  <c r="AT115" i="85"/>
  <c r="AT128" i="85"/>
  <c r="AT135" i="85"/>
  <c r="AT97" i="85"/>
  <c r="AT127" i="85"/>
  <c r="AT138" i="85"/>
  <c r="AT151" i="85"/>
  <c r="AT156" i="85"/>
  <c r="AT130" i="85"/>
  <c r="AT117" i="85"/>
  <c r="AT103" i="85"/>
  <c r="AT157" i="85"/>
  <c r="AT100" i="85"/>
  <c r="BB9" i="85"/>
  <c r="BB10" i="85"/>
  <c r="AZ87" i="85"/>
  <c r="AZ84" i="85"/>
  <c r="AZ86" i="85"/>
  <c r="AZ85" i="85"/>
  <c r="AZ88" i="85"/>
  <c r="AZ89" i="85"/>
  <c r="AV13" i="85"/>
  <c r="AV11" i="85"/>
  <c r="AV12" i="85"/>
  <c r="AV26" i="85"/>
  <c r="AV27" i="85"/>
  <c r="AV28" i="85"/>
  <c r="AV7" i="85"/>
  <c r="AV8" i="85"/>
  <c r="BC42" i="85"/>
  <c r="BC43" i="85"/>
  <c r="BC44" i="85"/>
  <c r="BC45" i="85"/>
  <c r="BC29" i="85"/>
  <c r="BC28" i="85"/>
  <c r="BC30" i="85"/>
  <c r="BC79" i="85"/>
  <c r="BC80" i="85"/>
  <c r="BC75" i="85"/>
  <c r="BC76" i="85"/>
  <c r="BC78" i="85"/>
  <c r="BC77" i="85"/>
  <c r="BA76" i="85"/>
  <c r="BA73" i="85"/>
  <c r="BA72" i="85"/>
  <c r="BA75" i="85"/>
  <c r="BA74" i="85"/>
  <c r="BA71" i="85"/>
  <c r="BA15" i="85"/>
  <c r="BA16" i="85"/>
  <c r="BA14" i="85"/>
  <c r="BA29" i="85"/>
  <c r="BA31" i="85"/>
  <c r="BA30" i="85"/>
  <c r="AX77" i="85"/>
  <c r="AX75" i="85"/>
  <c r="AX79" i="85"/>
  <c r="AX80" i="85"/>
  <c r="AX78" i="85"/>
  <c r="AX76" i="85"/>
  <c r="AX72" i="85"/>
  <c r="AX70" i="85"/>
  <c r="AX71" i="85"/>
  <c r="AX74" i="85"/>
  <c r="AX73" i="85"/>
  <c r="AX69" i="85"/>
  <c r="AW100" i="85"/>
  <c r="AW89" i="85"/>
  <c r="AW125" i="85"/>
  <c r="AW146" i="85"/>
  <c r="AW117" i="85"/>
  <c r="AW105" i="85"/>
  <c r="AW131" i="85"/>
  <c r="AW135" i="85"/>
  <c r="AW143" i="85"/>
  <c r="AW136" i="85"/>
  <c r="AW154" i="85"/>
  <c r="AW115" i="85"/>
  <c r="AW114" i="85"/>
  <c r="AW127" i="85"/>
  <c r="AW119" i="85"/>
  <c r="AW109" i="85"/>
  <c r="AW90" i="85"/>
  <c r="AW144" i="85"/>
  <c r="AW103" i="85"/>
  <c r="AW138" i="85"/>
  <c r="AW152" i="85"/>
  <c r="AW110" i="85"/>
  <c r="AW133" i="85"/>
  <c r="AW140" i="85"/>
  <c r="AW123" i="85"/>
  <c r="AW126" i="85"/>
  <c r="AW139" i="85"/>
  <c r="AW149" i="85"/>
  <c r="AW120" i="85"/>
  <c r="AW156" i="85"/>
  <c r="AW102" i="85"/>
  <c r="AW129" i="85"/>
  <c r="AW128" i="85"/>
  <c r="AW151" i="85"/>
  <c r="AW162" i="85"/>
  <c r="AW88" i="85"/>
  <c r="AW122" i="85"/>
  <c r="AW96" i="85"/>
  <c r="AW165" i="85"/>
  <c r="AW121" i="85"/>
  <c r="AW91" i="85"/>
  <c r="AW97" i="85"/>
  <c r="AW101" i="85"/>
  <c r="AW92" i="85"/>
  <c r="AW113" i="85"/>
  <c r="AW164" i="85"/>
  <c r="AW163" i="85"/>
  <c r="AW95" i="85"/>
  <c r="AW94" i="85"/>
  <c r="AW108" i="85"/>
  <c r="AW99" i="85"/>
  <c r="AW118" i="85"/>
  <c r="AW137" i="85"/>
  <c r="AW147" i="85"/>
  <c r="AW153" i="85"/>
  <c r="AW132" i="85"/>
  <c r="AW141" i="85"/>
  <c r="AW93" i="85"/>
  <c r="AW145" i="85"/>
  <c r="AW161" i="85"/>
  <c r="AW130" i="85"/>
  <c r="AW150" i="85"/>
  <c r="AW166" i="85"/>
  <c r="AW98" i="85"/>
  <c r="AW112" i="85"/>
  <c r="AW158" i="85"/>
  <c r="AW134" i="85"/>
  <c r="AW157" i="85"/>
  <c r="AW107" i="85"/>
  <c r="AW106" i="85"/>
  <c r="AW148" i="85"/>
  <c r="AW111" i="85"/>
  <c r="AW155" i="85"/>
  <c r="AW142" i="85"/>
  <c r="AW159" i="85"/>
  <c r="AW124" i="85"/>
  <c r="AW160" i="85"/>
  <c r="AW104" i="85"/>
  <c r="AW116" i="85"/>
  <c r="AW86" i="85"/>
  <c r="AW85" i="85"/>
  <c r="AW83" i="85"/>
  <c r="AW84" i="85"/>
  <c r="AW87" i="85"/>
  <c r="AW82" i="85"/>
  <c r="AW33" i="85"/>
  <c r="AW34" i="85"/>
  <c r="AW32" i="85"/>
  <c r="AT40" i="85"/>
  <c r="AT42" i="85"/>
  <c r="AT39" i="85"/>
  <c r="AT41" i="85"/>
  <c r="AT74" i="85"/>
  <c r="AT76" i="85"/>
  <c r="AT73" i="85"/>
  <c r="AT75" i="85"/>
  <c r="AT72" i="85"/>
  <c r="AT77" i="85"/>
  <c r="AT50" i="85"/>
  <c r="AT51" i="85"/>
  <c r="AT53" i="85"/>
  <c r="AT49" i="85"/>
  <c r="AT52" i="85"/>
  <c r="AT48" i="85"/>
  <c r="BB47" i="85"/>
  <c r="BB50" i="85"/>
  <c r="BB49" i="85"/>
  <c r="BB52" i="85"/>
  <c r="BB48" i="85"/>
  <c r="BB51" i="85"/>
  <c r="BB139" i="85"/>
  <c r="BB124" i="85"/>
  <c r="BB123" i="85"/>
  <c r="BB106" i="85"/>
  <c r="BB91" i="85"/>
  <c r="BB153" i="85"/>
  <c r="BB119" i="85"/>
  <c r="BB145" i="85"/>
  <c r="BB146" i="85"/>
  <c r="BB163" i="85"/>
  <c r="BB135" i="85"/>
  <c r="BB166" i="85"/>
  <c r="BB159" i="85"/>
  <c r="BB114" i="85"/>
  <c r="BB137" i="85"/>
  <c r="BB165" i="85"/>
  <c r="BB115" i="85"/>
  <c r="BB157" i="85"/>
  <c r="BB107" i="85"/>
  <c r="BB113" i="85"/>
  <c r="BB96" i="85"/>
  <c r="BB138" i="85"/>
  <c r="BB97" i="85"/>
  <c r="BB142" i="85"/>
  <c r="BB141" i="85"/>
  <c r="BB109" i="85"/>
  <c r="BB111" i="85"/>
  <c r="BB161" i="85"/>
  <c r="BB136" i="85"/>
  <c r="BB92" i="85"/>
  <c r="BB151" i="85"/>
  <c r="BB105" i="85"/>
  <c r="BB158" i="85"/>
  <c r="BB120" i="85"/>
  <c r="BB131" i="85"/>
  <c r="BB130" i="85"/>
  <c r="BB108" i="85"/>
  <c r="BB144" i="85"/>
  <c r="BB162" i="85"/>
  <c r="BB101" i="85"/>
  <c r="BB148" i="85"/>
  <c r="BB150" i="85"/>
  <c r="BB103" i="85"/>
  <c r="BB121" i="85"/>
  <c r="BB132" i="85"/>
  <c r="BB94" i="85"/>
  <c r="BB122" i="85"/>
  <c r="BB149" i="85"/>
  <c r="BB102" i="85"/>
  <c r="BB133" i="85"/>
  <c r="BB128" i="85"/>
  <c r="BB156" i="85"/>
  <c r="BB126" i="85"/>
  <c r="BB155" i="85"/>
  <c r="BB110" i="85"/>
  <c r="BB152" i="85"/>
  <c r="BB88" i="85"/>
  <c r="BB89" i="85"/>
  <c r="BB129" i="85"/>
  <c r="BB147" i="85"/>
  <c r="BB140" i="85"/>
  <c r="BB143" i="85"/>
  <c r="BB117" i="85"/>
  <c r="BB154" i="85"/>
  <c r="BB93" i="85"/>
  <c r="BB112" i="85"/>
  <c r="BB118" i="85"/>
  <c r="BB104" i="85"/>
  <c r="BB90" i="85"/>
  <c r="BB127" i="85"/>
  <c r="BB116" i="85"/>
  <c r="BB98" i="85"/>
  <c r="BB160" i="85"/>
  <c r="BB100" i="85"/>
  <c r="BB125" i="85"/>
  <c r="BB164" i="85"/>
  <c r="BB99" i="85"/>
  <c r="BB134" i="85"/>
  <c r="BB95" i="85"/>
  <c r="BB85" i="85"/>
  <c r="BB82" i="85"/>
  <c r="BB84" i="85"/>
  <c r="BB86" i="85"/>
  <c r="BB83" i="85"/>
  <c r="BB87" i="85"/>
  <c r="AY52" i="85"/>
  <c r="AY53" i="85"/>
  <c r="AY50" i="85"/>
  <c r="AY48" i="85"/>
  <c r="AY51" i="85"/>
  <c r="AY49" i="85"/>
  <c r="AY114" i="85"/>
  <c r="AY113" i="85"/>
  <c r="AY162" i="85"/>
  <c r="AY124" i="85"/>
  <c r="AY108" i="85"/>
  <c r="AY138" i="85"/>
  <c r="AY128" i="85"/>
  <c r="AY129" i="85"/>
  <c r="AY106" i="85"/>
  <c r="AY104" i="85"/>
  <c r="AY95" i="85"/>
  <c r="AY134" i="85"/>
  <c r="AY133" i="85"/>
  <c r="AY146" i="85"/>
  <c r="AY147" i="85"/>
  <c r="AY126" i="85"/>
  <c r="AY117" i="85"/>
  <c r="AY150" i="85"/>
  <c r="AY145" i="85"/>
  <c r="AY141" i="85"/>
  <c r="AY109" i="85"/>
  <c r="AY158" i="85"/>
  <c r="AY92" i="85"/>
  <c r="AY161" i="85"/>
  <c r="AY148" i="85"/>
  <c r="AY160" i="85"/>
  <c r="AY102" i="85"/>
  <c r="AY142" i="85"/>
  <c r="AY149" i="85"/>
  <c r="AY132" i="85"/>
  <c r="AY143" i="85"/>
  <c r="AY100" i="85"/>
  <c r="AY137" i="85"/>
  <c r="AY115" i="85"/>
  <c r="AY112" i="85"/>
  <c r="AY122" i="85"/>
  <c r="AY93" i="85"/>
  <c r="AY105" i="85"/>
  <c r="AY107" i="85"/>
  <c r="AY165" i="85"/>
  <c r="AY96" i="85"/>
  <c r="AY123" i="85"/>
  <c r="AY91" i="85"/>
  <c r="AY98" i="85"/>
  <c r="AY110" i="85"/>
  <c r="AY166" i="85"/>
  <c r="AY116" i="85"/>
  <c r="AY140" i="85"/>
  <c r="AY144" i="85"/>
  <c r="AY152" i="85"/>
  <c r="AY120" i="85"/>
  <c r="AY155" i="85"/>
  <c r="AY136" i="85"/>
  <c r="AY154" i="85"/>
  <c r="AY125" i="85"/>
  <c r="AY101" i="85"/>
  <c r="AY153" i="85"/>
  <c r="AY159" i="85"/>
  <c r="AY164" i="85"/>
  <c r="AY97" i="85"/>
  <c r="AY99" i="85"/>
  <c r="AY94" i="85"/>
  <c r="AY103" i="85"/>
  <c r="AY135" i="85"/>
  <c r="AY163" i="85"/>
  <c r="AY139" i="85"/>
  <c r="AY121" i="85"/>
  <c r="AY156" i="85"/>
  <c r="AY90" i="85"/>
  <c r="AY111" i="85"/>
  <c r="AY127" i="85"/>
  <c r="AY118" i="85"/>
  <c r="AY130" i="85"/>
  <c r="AY119" i="85"/>
  <c r="AY151" i="85"/>
  <c r="AY131" i="85"/>
  <c r="AY157" i="85"/>
  <c r="AY21" i="85"/>
  <c r="AY20" i="85"/>
  <c r="AY22" i="85"/>
  <c r="AZ15" i="85"/>
  <c r="AZ16" i="85"/>
  <c r="AZ14" i="85"/>
  <c r="AZ62" i="85"/>
  <c r="AZ60" i="85"/>
  <c r="AZ63" i="85"/>
  <c r="AZ64" i="85"/>
  <c r="AZ61" i="85"/>
  <c r="AZ65" i="85"/>
  <c r="AZ24" i="85"/>
  <c r="AZ25" i="85"/>
  <c r="AZ23" i="85"/>
  <c r="AU47" i="85"/>
  <c r="AU44" i="85"/>
  <c r="AU43" i="85"/>
  <c r="AU46" i="85"/>
  <c r="AU45" i="85"/>
  <c r="AU89" i="85"/>
  <c r="AU85" i="85"/>
  <c r="AU87" i="85"/>
  <c r="AU86" i="85"/>
  <c r="AU84" i="85"/>
  <c r="AU88" i="85"/>
  <c r="BA47" i="85"/>
  <c r="BA46" i="85"/>
  <c r="BA44" i="85"/>
  <c r="BA45" i="85"/>
  <c r="BA43" i="85"/>
  <c r="AX34" i="85"/>
  <c r="AX37" i="85"/>
  <c r="AX36" i="85"/>
  <c r="AX35" i="85"/>
  <c r="AW7" i="85"/>
  <c r="AW8" i="85"/>
  <c r="BB38" i="85"/>
  <c r="BB36" i="85"/>
  <c r="BB37" i="85"/>
  <c r="BB35" i="85"/>
  <c r="AY71" i="85"/>
  <c r="AY68" i="85"/>
  <c r="AY66" i="85"/>
  <c r="AY69" i="85"/>
  <c r="AY70" i="85"/>
  <c r="AY67" i="85"/>
  <c r="AZ9" i="85"/>
  <c r="AZ10" i="85"/>
  <c r="AU30" i="85"/>
  <c r="AU29" i="85"/>
  <c r="AU31" i="85"/>
  <c r="AV41" i="85"/>
  <c r="AV40" i="85"/>
  <c r="AV39" i="85"/>
  <c r="AV42" i="85"/>
  <c r="AV70" i="85"/>
  <c r="AV67" i="85"/>
  <c r="AV65" i="85"/>
  <c r="AV69" i="85"/>
  <c r="AV66" i="85"/>
  <c r="AV68" i="85"/>
  <c r="BC71" i="85"/>
  <c r="BC73" i="85"/>
  <c r="BC70" i="85"/>
  <c r="BC69" i="85"/>
  <c r="BC74" i="85"/>
  <c r="BC72" i="85"/>
  <c r="BC50" i="85"/>
  <c r="BC51" i="85"/>
  <c r="BC47" i="85"/>
  <c r="BC46" i="85"/>
  <c r="BC48" i="85"/>
  <c r="BC49" i="85"/>
  <c r="BC60" i="85"/>
  <c r="BC59" i="85"/>
  <c r="BC61" i="85"/>
  <c r="BC62" i="85"/>
  <c r="BC58" i="85"/>
  <c r="BA9" i="85"/>
  <c r="BA10" i="85"/>
  <c r="BA52" i="85"/>
  <c r="BA50" i="85"/>
  <c r="BA53" i="85"/>
  <c r="BA51" i="85"/>
  <c r="BA49" i="85"/>
  <c r="BA48" i="85"/>
  <c r="BA38" i="85"/>
  <c r="BA37" i="85"/>
  <c r="BA35" i="85"/>
  <c r="BA36" i="85"/>
  <c r="AX60" i="85"/>
  <c r="AX61" i="85"/>
  <c r="AX59" i="85"/>
  <c r="AX58" i="85"/>
  <c r="AX62" i="85"/>
  <c r="AX130" i="85"/>
  <c r="AX113" i="85"/>
  <c r="AX160" i="85"/>
  <c r="AX124" i="85"/>
  <c r="AX131" i="85"/>
  <c r="AX132" i="85"/>
  <c r="AX121" i="85"/>
  <c r="AX89" i="85"/>
  <c r="AX143" i="85"/>
  <c r="AX101" i="85"/>
  <c r="AX111" i="85"/>
  <c r="AX104" i="85"/>
  <c r="AX108" i="85"/>
  <c r="AX153" i="85"/>
  <c r="AX117" i="85"/>
  <c r="AX125" i="85"/>
  <c r="AX133" i="85"/>
  <c r="AX126" i="85"/>
  <c r="AX151" i="85"/>
  <c r="AX122" i="85"/>
  <c r="AX139" i="85"/>
  <c r="AX97" i="85"/>
  <c r="AX115" i="85"/>
  <c r="AX93" i="85"/>
  <c r="AX148" i="85"/>
  <c r="AX90" i="85"/>
  <c r="AX152" i="85"/>
  <c r="AX120" i="85"/>
  <c r="AX140" i="85"/>
  <c r="AX118" i="85"/>
  <c r="AX92" i="85"/>
  <c r="AX112" i="85"/>
  <c r="AX156" i="85"/>
  <c r="AX157" i="85"/>
  <c r="AX127" i="85"/>
  <c r="AX144" i="85"/>
  <c r="AX147" i="85"/>
  <c r="AX86" i="85"/>
  <c r="AX164" i="85"/>
  <c r="AX166" i="85"/>
  <c r="AX159" i="85"/>
  <c r="AX91" i="85"/>
  <c r="AX129" i="85"/>
  <c r="AX88" i="85"/>
  <c r="AX149" i="85"/>
  <c r="AX146" i="85"/>
  <c r="AX154" i="85"/>
  <c r="AX165" i="85"/>
  <c r="AX96" i="85"/>
  <c r="AX162" i="85"/>
  <c r="AX87" i="85"/>
  <c r="AX119" i="85"/>
  <c r="AX103" i="85"/>
  <c r="AX102" i="85"/>
  <c r="AX109" i="85"/>
  <c r="AX107" i="85"/>
  <c r="AX100" i="85"/>
  <c r="AX141" i="85"/>
  <c r="AX137" i="85"/>
  <c r="AX123" i="85"/>
  <c r="AX134" i="85"/>
  <c r="AX98" i="85"/>
  <c r="AX95" i="85"/>
  <c r="AX158" i="85"/>
  <c r="AX116" i="85"/>
  <c r="AX106" i="85"/>
  <c r="AX94" i="85"/>
  <c r="AX163" i="85"/>
  <c r="AX145" i="85"/>
  <c r="AX138" i="85"/>
  <c r="AX105" i="85"/>
  <c r="AX135" i="85"/>
  <c r="AX110" i="85"/>
  <c r="AX99" i="85"/>
  <c r="AX150" i="85"/>
  <c r="AX128" i="85"/>
  <c r="AX136" i="85"/>
  <c r="AX161" i="85"/>
  <c r="AX114" i="85"/>
  <c r="AX142" i="85"/>
  <c r="AX155" i="85"/>
  <c r="AX15" i="85"/>
  <c r="AX16" i="85"/>
  <c r="AX14" i="85"/>
  <c r="AW20" i="85"/>
  <c r="AW21" i="85"/>
  <c r="AW22" i="85"/>
  <c r="AW45" i="85"/>
  <c r="AW42" i="85"/>
  <c r="AW44" i="85"/>
  <c r="AW43" i="85"/>
  <c r="AW46" i="85"/>
  <c r="AW24" i="85"/>
  <c r="AW25" i="85"/>
  <c r="AW23" i="85"/>
  <c r="AT32" i="85"/>
  <c r="AT34" i="85"/>
  <c r="AT33" i="85"/>
  <c r="AT63" i="85"/>
  <c r="AT61" i="85"/>
  <c r="AT62" i="85"/>
  <c r="AT64" i="85"/>
  <c r="AT60" i="85"/>
  <c r="AT65" i="85"/>
  <c r="AT27" i="85"/>
  <c r="AT26" i="85"/>
  <c r="AT28" i="85"/>
  <c r="BB45" i="85"/>
  <c r="BB43" i="85"/>
  <c r="BB42" i="85"/>
  <c r="BB44" i="85"/>
  <c r="BB46" i="85"/>
  <c r="BB75" i="85"/>
  <c r="BB72" i="85"/>
  <c r="BB74" i="85"/>
  <c r="BB73" i="85"/>
  <c r="BB71" i="85"/>
  <c r="BB55" i="85"/>
  <c r="BB57" i="85"/>
  <c r="BB54" i="85"/>
  <c r="BB56" i="85"/>
  <c r="BB53" i="85"/>
  <c r="BB58" i="85"/>
  <c r="AY88" i="85"/>
  <c r="AY89" i="85"/>
  <c r="AY84" i="85"/>
  <c r="AY86" i="85"/>
  <c r="AY85" i="85"/>
  <c r="AY87" i="85"/>
  <c r="AY28" i="85"/>
  <c r="AY26" i="85"/>
  <c r="AY27" i="85"/>
  <c r="AZ115" i="85"/>
  <c r="AZ156" i="85"/>
  <c r="AZ166" i="85"/>
  <c r="AZ155" i="85"/>
  <c r="AZ96" i="85"/>
  <c r="AZ134" i="85"/>
  <c r="AZ103" i="85"/>
  <c r="AZ149" i="85"/>
  <c r="AZ124" i="85"/>
  <c r="AZ92" i="85"/>
  <c r="AZ161" i="85"/>
  <c r="AZ157" i="85"/>
  <c r="AZ106" i="85"/>
  <c r="AZ131" i="85"/>
  <c r="AZ109" i="85"/>
  <c r="AZ104" i="85"/>
  <c r="AZ146" i="85"/>
  <c r="AZ137" i="85"/>
  <c r="AZ136" i="85"/>
  <c r="AZ145" i="85"/>
  <c r="AZ90" i="85"/>
  <c r="AZ123" i="85"/>
  <c r="AZ117" i="85"/>
  <c r="AZ132" i="85"/>
  <c r="AZ139" i="85"/>
  <c r="AZ108" i="85"/>
  <c r="AZ119" i="85"/>
  <c r="AZ142" i="85"/>
  <c r="AZ162" i="85"/>
  <c r="AZ148" i="85"/>
  <c r="AZ125" i="85"/>
  <c r="AZ122" i="85"/>
  <c r="AZ152" i="85"/>
  <c r="AZ91" i="85"/>
  <c r="AZ151" i="85"/>
  <c r="AZ143" i="85"/>
  <c r="AZ94" i="85"/>
  <c r="AZ127" i="85"/>
  <c r="AZ102" i="85"/>
  <c r="AZ138" i="85"/>
  <c r="AZ129" i="85"/>
  <c r="AZ164" i="85"/>
  <c r="AZ141" i="85"/>
  <c r="AZ111" i="85"/>
  <c r="AZ99" i="85"/>
  <c r="AZ165" i="85"/>
  <c r="AZ93" i="85"/>
  <c r="AZ160" i="85"/>
  <c r="AZ159" i="85"/>
  <c r="AZ147" i="85"/>
  <c r="AZ114" i="85"/>
  <c r="AZ98" i="85"/>
  <c r="AZ130" i="85"/>
  <c r="AZ116" i="85"/>
  <c r="AZ153" i="85"/>
  <c r="AZ97" i="85"/>
  <c r="AZ158" i="85"/>
  <c r="AZ105" i="85"/>
  <c r="AZ121" i="85"/>
  <c r="AZ150" i="85"/>
  <c r="AZ154" i="85"/>
  <c r="AZ128" i="85"/>
  <c r="AZ163" i="85"/>
  <c r="AZ133" i="85"/>
  <c r="AZ140" i="85"/>
  <c r="AZ126" i="85"/>
  <c r="AZ112" i="85"/>
  <c r="AZ100" i="85"/>
  <c r="AZ107" i="85"/>
  <c r="AZ135" i="85"/>
  <c r="AZ101" i="85"/>
  <c r="AZ113" i="85"/>
  <c r="AZ144" i="85"/>
  <c r="AZ120" i="85"/>
  <c r="AZ95" i="85"/>
  <c r="AZ118" i="85"/>
  <c r="AZ110" i="85"/>
  <c r="AZ81" i="85"/>
  <c r="AZ82" i="85"/>
  <c r="AZ83" i="85"/>
  <c r="AZ79" i="85"/>
  <c r="AZ78" i="85"/>
  <c r="AZ80" i="85"/>
  <c r="AZ48" i="85"/>
  <c r="AZ50" i="85"/>
  <c r="AZ49" i="85"/>
  <c r="AZ52" i="85"/>
  <c r="AZ51" i="85"/>
  <c r="AZ53" i="85"/>
  <c r="AU11" i="85"/>
  <c r="AU12" i="85"/>
  <c r="AU13" i="85"/>
  <c r="AU71" i="85"/>
  <c r="AU68" i="85"/>
  <c r="AU66" i="85"/>
  <c r="AU67" i="85"/>
  <c r="AU69" i="85"/>
  <c r="AU70" i="85"/>
  <c r="AV38" i="85"/>
  <c r="AV37" i="85"/>
  <c r="AV35" i="85"/>
  <c r="AV36" i="85"/>
  <c r="BC20" i="85"/>
  <c r="BC21" i="85"/>
  <c r="BC22" i="85"/>
  <c r="BA20" i="85"/>
  <c r="BA22" i="85"/>
  <c r="BA21" i="85"/>
  <c r="AX39" i="85"/>
  <c r="AX40" i="85"/>
  <c r="AX41" i="85"/>
  <c r="AX38" i="85"/>
  <c r="AW35" i="85"/>
  <c r="AW38" i="85"/>
  <c r="AW37" i="85"/>
  <c r="AW36" i="85"/>
  <c r="AY17" i="85"/>
  <c r="AY19" i="85"/>
  <c r="AY18" i="85"/>
  <c r="AU34" i="85"/>
  <c r="AU33" i="85"/>
  <c r="AU32" i="85"/>
  <c r="AV23" i="85"/>
  <c r="AV24" i="85"/>
  <c r="AV25" i="85"/>
  <c r="AV56" i="85"/>
  <c r="AV54" i="85"/>
  <c r="AV57" i="85"/>
  <c r="AV55" i="85"/>
  <c r="AV58" i="85"/>
  <c r="BC26" i="85"/>
  <c r="BC27" i="85"/>
  <c r="BC25" i="85"/>
  <c r="BC33" i="85"/>
  <c r="BC32" i="85"/>
  <c r="BC31" i="85"/>
  <c r="BC24" i="85"/>
  <c r="BC23" i="85"/>
  <c r="BA105" i="85"/>
  <c r="BA103" i="85"/>
  <c r="BA104" i="85"/>
  <c r="BA143" i="85"/>
  <c r="BA158" i="85"/>
  <c r="BA145" i="85"/>
  <c r="BA96" i="85"/>
  <c r="BA107" i="85"/>
  <c r="BA97" i="85"/>
  <c r="BA137" i="85"/>
  <c r="BA106" i="85"/>
  <c r="BA157" i="85"/>
  <c r="BA124" i="85"/>
  <c r="BA93" i="85"/>
  <c r="BA141" i="85"/>
  <c r="BA154" i="85"/>
  <c r="BA164" i="85"/>
  <c r="BA92" i="85"/>
  <c r="BA135" i="85"/>
  <c r="BA117" i="85"/>
  <c r="BA127" i="85"/>
  <c r="BA153" i="85"/>
  <c r="BA109" i="85"/>
  <c r="BA152" i="85"/>
  <c r="BA144" i="85"/>
  <c r="BA114" i="85"/>
  <c r="BA163" i="85"/>
  <c r="BA160" i="85"/>
  <c r="BA122" i="85"/>
  <c r="BA132" i="85"/>
  <c r="BA115" i="85"/>
  <c r="BA113" i="85"/>
  <c r="BA138" i="85"/>
  <c r="BA156" i="85"/>
  <c r="BA123" i="85"/>
  <c r="BA165" i="85"/>
  <c r="BA112" i="85"/>
  <c r="BA118" i="85"/>
  <c r="BA98" i="85"/>
  <c r="BA128" i="85"/>
  <c r="BA150" i="85"/>
  <c r="BA111" i="85"/>
  <c r="BA95" i="85"/>
  <c r="BA101" i="85"/>
  <c r="BA162" i="85"/>
  <c r="BA120" i="85"/>
  <c r="BA131" i="85"/>
  <c r="BA102" i="85"/>
  <c r="BA147" i="85"/>
  <c r="BA89" i="85"/>
  <c r="BA149" i="85"/>
  <c r="BA134" i="85"/>
  <c r="BA140" i="85"/>
  <c r="BA166" i="85"/>
  <c r="BA100" i="85"/>
  <c r="BA155" i="85"/>
  <c r="BA151" i="85"/>
  <c r="BA159" i="85"/>
  <c r="BA139" i="85"/>
  <c r="BA121" i="85"/>
  <c r="BA129" i="85"/>
  <c r="BA99" i="85"/>
  <c r="BA94" i="85"/>
  <c r="BA161" i="85"/>
  <c r="BA136" i="85"/>
  <c r="BA126" i="85"/>
  <c r="BA148" i="85"/>
  <c r="BA116" i="85"/>
  <c r="BA130" i="85"/>
  <c r="BA110" i="85"/>
  <c r="BA125" i="85"/>
  <c r="BA90" i="85"/>
  <c r="BA142" i="85"/>
  <c r="BA146" i="85"/>
  <c r="BA108" i="85"/>
  <c r="BA133" i="85"/>
  <c r="BA91" i="85"/>
  <c r="BA119" i="85"/>
  <c r="BA13" i="85"/>
  <c r="BA11" i="85"/>
  <c r="BA12" i="85"/>
  <c r="AX17" i="85"/>
  <c r="AX19" i="85"/>
  <c r="AX18" i="85"/>
  <c r="AX28" i="85"/>
  <c r="AX29" i="85"/>
  <c r="AX30" i="85"/>
  <c r="AX31" i="85"/>
  <c r="AX32" i="85"/>
  <c r="AX33" i="85"/>
  <c r="AW9" i="85"/>
  <c r="AW10" i="85"/>
  <c r="AW29" i="85"/>
  <c r="AW31" i="85"/>
  <c r="AW30" i="85"/>
  <c r="AW41" i="85"/>
  <c r="AW39" i="85"/>
  <c r="AW40" i="85"/>
  <c r="AT86" i="85"/>
  <c r="AT87" i="85"/>
  <c r="AT85" i="85"/>
  <c r="AT84" i="85"/>
  <c r="AT89" i="85"/>
  <c r="AT88" i="85"/>
  <c r="AT18" i="85"/>
  <c r="AT17" i="85"/>
  <c r="AT19" i="85"/>
  <c r="BB8" i="85"/>
  <c r="BB7" i="85"/>
  <c r="BB25" i="85"/>
  <c r="BB24" i="85"/>
  <c r="BB23" i="85"/>
  <c r="BB62" i="85"/>
  <c r="BB59" i="85"/>
  <c r="BB60" i="85"/>
  <c r="BB64" i="85"/>
  <c r="BB63" i="85"/>
  <c r="BB61" i="85"/>
  <c r="AY8" i="85"/>
  <c r="AY7" i="85"/>
  <c r="AY41" i="85"/>
  <c r="AY42" i="85"/>
  <c r="AY39" i="85"/>
  <c r="AY40" i="85"/>
  <c r="AZ32" i="85"/>
  <c r="AZ33" i="85"/>
  <c r="AZ34" i="85"/>
  <c r="AZ57" i="85"/>
  <c r="AZ59" i="85"/>
  <c r="AZ58" i="85"/>
  <c r="AZ55" i="85"/>
  <c r="AZ54" i="85"/>
  <c r="AZ56" i="85"/>
  <c r="AU65" i="85"/>
  <c r="AU63" i="85"/>
  <c r="AU62" i="85"/>
  <c r="AU64" i="85"/>
  <c r="AU60" i="85"/>
  <c r="AU61" i="85"/>
  <c r="AU35" i="85"/>
  <c r="AU36" i="85"/>
  <c r="AU38" i="85"/>
  <c r="AU37" i="85"/>
  <c r="AU21" i="85"/>
  <c r="AU22" i="85"/>
  <c r="AU20" i="85"/>
  <c r="AV31" i="85"/>
  <c r="AV30" i="85"/>
  <c r="AV29" i="85"/>
  <c r="AV74" i="85"/>
  <c r="AV72" i="85"/>
  <c r="AV73" i="85"/>
  <c r="AV71" i="85"/>
  <c r="AV76" i="85"/>
  <c r="AV75" i="85"/>
  <c r="BC40" i="85"/>
  <c r="BC41" i="85"/>
  <c r="BC38" i="85"/>
  <c r="BC39" i="85"/>
  <c r="BA25" i="85"/>
  <c r="BA23" i="85"/>
  <c r="BA24" i="85"/>
  <c r="AX22" i="85"/>
  <c r="AX20" i="85"/>
  <c r="AX21" i="85"/>
  <c r="AW75" i="85"/>
  <c r="AW71" i="85"/>
  <c r="AW73" i="85"/>
  <c r="AW74" i="85"/>
  <c r="AW72" i="85"/>
  <c r="AT78" i="85"/>
  <c r="AT83" i="85"/>
  <c r="AT82" i="85"/>
  <c r="AT79" i="85"/>
  <c r="AT80" i="85"/>
  <c r="AT81" i="85"/>
  <c r="AT36" i="85"/>
  <c r="AT37" i="85"/>
  <c r="AT38" i="85"/>
  <c r="AT35" i="85"/>
  <c r="BB14" i="85"/>
  <c r="BB15" i="85"/>
  <c r="BB16" i="85"/>
  <c r="AY80" i="85"/>
  <c r="AY78" i="85"/>
  <c r="AY82" i="85"/>
  <c r="AY83" i="85"/>
  <c r="AY79" i="85"/>
  <c r="AY81" i="85"/>
  <c r="AZ21" i="85"/>
  <c r="AZ20" i="85"/>
  <c r="AZ22" i="85"/>
  <c r="AU83" i="85"/>
  <c r="AU82" i="85"/>
  <c r="AU79" i="85"/>
  <c r="AU80" i="85"/>
  <c r="AU81" i="85"/>
  <c r="AU78" i="85"/>
  <c r="AV10" i="85"/>
  <c r="AV9" i="85"/>
  <c r="AV17" i="85"/>
  <c r="AV19" i="85"/>
  <c r="AV18" i="85"/>
  <c r="AV159" i="85"/>
  <c r="AV145" i="85"/>
  <c r="AV118" i="85"/>
  <c r="AV103" i="85"/>
  <c r="AV161" i="85"/>
  <c r="AV117" i="85"/>
  <c r="AV91" i="85"/>
  <c r="AV147" i="85"/>
  <c r="AV158" i="85"/>
  <c r="AV100" i="85"/>
  <c r="AV136" i="85"/>
  <c r="AV128" i="85"/>
  <c r="AV148" i="85"/>
  <c r="AV114" i="85"/>
  <c r="AV144" i="85"/>
  <c r="AV166" i="85"/>
  <c r="AV155" i="85"/>
  <c r="AV130" i="85"/>
  <c r="AV89" i="85"/>
  <c r="AV149" i="85"/>
  <c r="AV120" i="85"/>
  <c r="AV164" i="85"/>
  <c r="AV116" i="85"/>
  <c r="AV153" i="85"/>
  <c r="AV151" i="85"/>
  <c r="AV126" i="85"/>
  <c r="AV101" i="85"/>
  <c r="AV124" i="85"/>
  <c r="AV139" i="85"/>
  <c r="AV156" i="85"/>
  <c r="AV104" i="85"/>
  <c r="AV109" i="85"/>
  <c r="AV132" i="85"/>
  <c r="AV162" i="85"/>
  <c r="AV98" i="85"/>
  <c r="AV99" i="85"/>
  <c r="AV95" i="85"/>
  <c r="AV163" i="85"/>
  <c r="AV110" i="85"/>
  <c r="AV106" i="85"/>
  <c r="AV131" i="85"/>
  <c r="AV97" i="85"/>
  <c r="AV96" i="85"/>
  <c r="AV105" i="85"/>
  <c r="AV111" i="85"/>
  <c r="AV93" i="85"/>
  <c r="AV137" i="85"/>
  <c r="AV141" i="85"/>
  <c r="AV140" i="85"/>
  <c r="AV135" i="85"/>
  <c r="AV92" i="85"/>
  <c r="AV134" i="85"/>
  <c r="AV129" i="85"/>
  <c r="AV115" i="85"/>
  <c r="AV150" i="85"/>
  <c r="AV107" i="85"/>
  <c r="AV146" i="85"/>
  <c r="AV165" i="85"/>
  <c r="AV154" i="85"/>
  <c r="AV143" i="85"/>
  <c r="AV133" i="85"/>
  <c r="AV160" i="85"/>
  <c r="AV119" i="85"/>
  <c r="AV152" i="85"/>
  <c r="AV113" i="85"/>
  <c r="AV90" i="85"/>
  <c r="AV142" i="85"/>
  <c r="AV102" i="85"/>
  <c r="AV121" i="85"/>
  <c r="AV123" i="85"/>
  <c r="AV127" i="85"/>
  <c r="AV112" i="85"/>
  <c r="AV94" i="85"/>
  <c r="AV157" i="85"/>
  <c r="AV138" i="85"/>
  <c r="AV125" i="85"/>
  <c r="AV122" i="85"/>
  <c r="AV108" i="85"/>
  <c r="BC10" i="85"/>
  <c r="BC9" i="85"/>
  <c r="BC36" i="85"/>
  <c r="BC37" i="85"/>
  <c r="BC35" i="85"/>
  <c r="BC34" i="85"/>
  <c r="BC85" i="85"/>
  <c r="BC83" i="85"/>
  <c r="BC82" i="85"/>
  <c r="BC84" i="85"/>
  <c r="BC81" i="85"/>
  <c r="BA26" i="85"/>
  <c r="BA28" i="85"/>
  <c r="BA27" i="85"/>
  <c r="BA42" i="85"/>
  <c r="BA40" i="85"/>
  <c r="BA41" i="85"/>
  <c r="BA39" i="85"/>
  <c r="AX55" i="85"/>
  <c r="AX53" i="85"/>
  <c r="AX52" i="85"/>
  <c r="AX54" i="85"/>
  <c r="AX57" i="85"/>
  <c r="AX56" i="85"/>
  <c r="AX10" i="85"/>
  <c r="AX9" i="85"/>
  <c r="AX45" i="85"/>
  <c r="AX42" i="85"/>
  <c r="AX44" i="85"/>
  <c r="AX43" i="85"/>
  <c r="AW12" i="85"/>
  <c r="AW13" i="85"/>
  <c r="AW11" i="85"/>
  <c r="AW27" i="85"/>
  <c r="AW26" i="85"/>
  <c r="AW28" i="85"/>
  <c r="AW76" i="85"/>
  <c r="AW78" i="85"/>
  <c r="AW80" i="85"/>
  <c r="AW79" i="85"/>
  <c r="AW77" i="85"/>
  <c r="AW81" i="85"/>
  <c r="AT56" i="85"/>
  <c r="AT58" i="85"/>
  <c r="AT59" i="85"/>
  <c r="AT54" i="85"/>
  <c r="AT57" i="85"/>
  <c r="AT55" i="85"/>
  <c r="AT20" i="85"/>
  <c r="AT21" i="85"/>
  <c r="AT22" i="85"/>
  <c r="BB40" i="85"/>
  <c r="BB39" i="85"/>
  <c r="BB41" i="85"/>
  <c r="BB17" i="85"/>
  <c r="BB18" i="85"/>
  <c r="BB19" i="85"/>
  <c r="AY11" i="85"/>
  <c r="AY13" i="85"/>
  <c r="AY12" i="85"/>
  <c r="AY24" i="85"/>
  <c r="AY23" i="85"/>
  <c r="AY25" i="85"/>
  <c r="AY75" i="85"/>
  <c r="AY74" i="85"/>
  <c r="AY73" i="85"/>
  <c r="AY72" i="85"/>
  <c r="AY77" i="85"/>
  <c r="AY76" i="85"/>
  <c r="AZ30" i="85"/>
  <c r="AZ31" i="85"/>
  <c r="AZ29" i="85"/>
  <c r="AZ37" i="85"/>
  <c r="AZ35" i="85"/>
  <c r="AZ36" i="85"/>
  <c r="AZ38" i="85"/>
  <c r="AU77" i="85"/>
  <c r="AU73" i="85"/>
  <c r="AU74" i="85"/>
  <c r="AU72" i="85"/>
  <c r="AU75" i="85"/>
  <c r="AU76" i="85"/>
  <c r="AU10" i="85"/>
  <c r="AU9" i="85"/>
  <c r="AU39" i="85"/>
  <c r="AU41" i="85"/>
  <c r="AU40" i="85"/>
  <c r="AU42" i="85"/>
  <c r="AV33" i="85"/>
  <c r="AV34" i="85"/>
  <c r="AV32" i="85"/>
  <c r="BC17" i="85"/>
  <c r="BC19" i="85"/>
  <c r="BC18" i="85"/>
  <c r="BA78" i="85"/>
  <c r="BA81" i="85"/>
  <c r="BA77" i="85"/>
  <c r="BA79" i="85"/>
  <c r="BA82" i="85"/>
  <c r="BA80" i="85"/>
  <c r="BA18" i="85"/>
  <c r="BA17" i="85"/>
  <c r="BA19" i="85"/>
  <c r="AX83" i="85"/>
  <c r="AX84" i="85"/>
  <c r="AX82" i="85"/>
  <c r="AX81" i="85"/>
  <c r="AX85" i="85"/>
  <c r="AX63" i="85"/>
  <c r="AX67" i="85"/>
  <c r="AX64" i="85"/>
  <c r="AX66" i="85"/>
  <c r="AX68" i="85"/>
  <c r="AX65" i="85"/>
  <c r="AW19" i="85"/>
  <c r="AW17" i="85"/>
  <c r="AW18" i="85"/>
  <c r="AT25" i="85"/>
  <c r="AT23" i="85"/>
  <c r="AT24" i="85"/>
  <c r="BB69" i="85"/>
  <c r="BB68" i="85"/>
  <c r="BB67" i="85"/>
  <c r="BB66" i="85"/>
  <c r="BB65" i="85"/>
  <c r="BB70" i="85"/>
  <c r="AY57" i="85"/>
  <c r="AY59" i="85"/>
  <c r="AY54" i="85"/>
  <c r="AY58" i="85"/>
  <c r="AY56" i="85"/>
  <c r="AY55" i="85"/>
  <c r="AY32" i="85"/>
  <c r="AY33" i="85"/>
  <c r="AY34" i="85"/>
  <c r="AZ26" i="85"/>
  <c r="AZ28" i="85"/>
  <c r="AZ27" i="85"/>
  <c r="AU17" i="85"/>
  <c r="AU19" i="85"/>
  <c r="AU18" i="85"/>
  <c r="AU15" i="85"/>
  <c r="AU16" i="85"/>
  <c r="AU14" i="85"/>
  <c r="AE161" i="79" l="1"/>
  <c r="V161" i="79" s="1"/>
  <c r="AE157" i="79"/>
  <c r="V157" i="79" s="1"/>
  <c r="AE160" i="79"/>
  <c r="V160" i="79" s="1"/>
  <c r="AE163" i="79"/>
  <c r="V163" i="79" s="1"/>
  <c r="AE162" i="79"/>
  <c r="V162" i="79" s="1"/>
  <c r="AE158" i="79"/>
  <c r="V158" i="79" s="1"/>
  <c r="AE156" i="79"/>
  <c r="V156" i="79" s="1"/>
  <c r="AD161" i="79"/>
  <c r="U161" i="79" s="1"/>
  <c r="AG160" i="79"/>
  <c r="X160" i="79" s="1"/>
  <c r="AC163" i="79"/>
  <c r="AM163" i="79"/>
  <c r="AJ163" i="79"/>
  <c r="AD164" i="79"/>
  <c r="U164" i="79" s="1"/>
  <c r="AD160" i="79"/>
  <c r="U160" i="79" s="1"/>
  <c r="AD163" i="79"/>
  <c r="U163" i="79" s="1"/>
  <c r="AM160" i="79"/>
  <c r="AC160" i="79"/>
  <c r="AF160" i="79"/>
  <c r="W160" i="79" s="1"/>
  <c r="AF162" i="79"/>
  <c r="W162" i="79" s="1"/>
  <c r="AE159" i="79"/>
  <c r="V159" i="79" s="1"/>
  <c r="AD158" i="79"/>
  <c r="U158" i="79" s="1"/>
  <c r="AM164" i="79"/>
  <c r="AC164" i="79"/>
  <c r="AF158" i="79"/>
  <c r="W158" i="79" s="1"/>
  <c r="AF159" i="79"/>
  <c r="W159" i="79" s="1"/>
  <c r="AM161" i="79"/>
  <c r="AC161" i="79"/>
  <c r="AJ161" i="79"/>
  <c r="AD162" i="79"/>
  <c r="U162" i="79" s="1"/>
  <c r="AF157" i="79"/>
  <c r="W157" i="79" s="1"/>
  <c r="AF163" i="79"/>
  <c r="W163" i="79" s="1"/>
  <c r="AM162" i="79"/>
  <c r="AC162" i="79"/>
  <c r="AF155" i="79"/>
  <c r="W155" i="79" s="1"/>
  <c r="AF161" i="79"/>
  <c r="W161" i="79" s="1"/>
  <c r="AF156" i="79"/>
  <c r="W156" i="79" s="1"/>
  <c r="AD159" i="79"/>
  <c r="U159" i="79" s="1"/>
  <c r="AG154" i="79"/>
  <c r="X154" i="79" s="1"/>
  <c r="AG152" i="79"/>
  <c r="X152" i="79" s="1"/>
  <c r="AG164" i="79"/>
  <c r="X164" i="79" s="1"/>
  <c r="AG153" i="79"/>
  <c r="X153" i="79" s="1"/>
  <c r="AF164" i="79"/>
  <c r="W164" i="79" s="1"/>
  <c r="AE164" i="79"/>
  <c r="V164" i="79" s="1"/>
  <c r="AG156" i="79"/>
  <c r="X156" i="79" s="1"/>
  <c r="AG159" i="79"/>
  <c r="X159" i="79" s="1"/>
  <c r="AG163" i="79"/>
  <c r="X163" i="79" s="1"/>
  <c r="AG155" i="79"/>
  <c r="X155" i="79" s="1"/>
  <c r="AG157" i="79"/>
  <c r="X157" i="79" s="1"/>
  <c r="AG158" i="79"/>
  <c r="X158" i="79" s="1"/>
  <c r="AG161" i="79"/>
  <c r="X161" i="79" s="1"/>
  <c r="AG162" i="79"/>
  <c r="X162" i="79" s="1"/>
  <c r="AJ162" i="79" l="1"/>
  <c r="T162" i="79"/>
  <c r="AK162" i="79"/>
  <c r="AI162" i="79"/>
  <c r="AJ164" i="79"/>
  <c r="T164" i="79"/>
  <c r="AK164" i="79"/>
  <c r="AI164" i="79"/>
  <c r="AJ160" i="79"/>
  <c r="AK160" i="79"/>
  <c r="AI160" i="79"/>
  <c r="T160" i="79"/>
  <c r="T161" i="79"/>
  <c r="AI161" i="79"/>
  <c r="AK161" i="79"/>
  <c r="T163" i="79"/>
  <c r="AK163" i="79"/>
  <c r="AI163" i="79"/>
  <c r="AF9" i="79" l="1"/>
  <c r="W9" i="79" s="1"/>
  <c r="AF14" i="79"/>
  <c r="W14" i="79" s="1"/>
  <c r="AF26" i="79"/>
  <c r="W26" i="79" s="1"/>
  <c r="AF31" i="79"/>
  <c r="W31" i="79" s="1"/>
  <c r="AF16" i="79"/>
  <c r="W16" i="79" s="1"/>
  <c r="AF27" i="79"/>
  <c r="W27" i="79" s="1"/>
  <c r="AF28" i="79"/>
  <c r="W28" i="79" s="1"/>
  <c r="AF34" i="79"/>
  <c r="W34" i="79" s="1"/>
  <c r="AF74" i="79"/>
  <c r="W74" i="79" s="1"/>
  <c r="AE70" i="79"/>
  <c r="V70" i="79" s="1"/>
  <c r="AF78" i="79"/>
  <c r="W78" i="79" s="1"/>
  <c r="AF83" i="79"/>
  <c r="W83" i="79" s="1"/>
  <c r="AF80" i="79"/>
  <c r="W80" i="79" s="1"/>
  <c r="AF82" i="79"/>
  <c r="W82" i="79" s="1"/>
  <c r="AE88" i="79"/>
  <c r="V88" i="79" s="1"/>
  <c r="AE87" i="79"/>
  <c r="V87" i="79" s="1"/>
  <c r="AE81" i="79"/>
  <c r="V81" i="79" s="1"/>
  <c r="AE93" i="79"/>
  <c r="V93" i="79" s="1"/>
  <c r="AE94" i="79"/>
  <c r="V94" i="79" s="1"/>
  <c r="AE89" i="79"/>
  <c r="V89" i="79" s="1"/>
  <c r="AE80" i="79"/>
  <c r="V80" i="79" s="1"/>
  <c r="AE85" i="79"/>
  <c r="V85" i="79" s="1"/>
  <c r="AE84" i="79"/>
  <c r="V84" i="79" s="1"/>
  <c r="AE95" i="79"/>
  <c r="V95" i="79" s="1"/>
  <c r="AC96" i="79"/>
  <c r="AJ96" i="79" s="1"/>
  <c r="AM96" i="79"/>
  <c r="AM93" i="79"/>
  <c r="AJ93" i="79"/>
  <c r="AC93" i="79"/>
  <c r="AM91" i="79"/>
  <c r="AC91" i="79"/>
  <c r="AD50" i="79"/>
  <c r="U50" i="79" s="1"/>
  <c r="AD49" i="79"/>
  <c r="U49" i="79" s="1"/>
  <c r="AE39" i="79"/>
  <c r="V39" i="79" s="1"/>
  <c r="AE38" i="79"/>
  <c r="V38" i="79" s="1"/>
  <c r="AE44" i="79"/>
  <c r="V44" i="79" s="1"/>
  <c r="AC68" i="79"/>
  <c r="AM68" i="79"/>
  <c r="AC41" i="79"/>
  <c r="AM41" i="79"/>
  <c r="AM32" i="79"/>
  <c r="AC32" i="79"/>
  <c r="AM69" i="79"/>
  <c r="AC69" i="79"/>
  <c r="AC63" i="79"/>
  <c r="AM63" i="79"/>
  <c r="AC52" i="79"/>
  <c r="AM52" i="79"/>
  <c r="AC44" i="79"/>
  <c r="AM44" i="79"/>
  <c r="AJ44" i="79"/>
  <c r="AM22" i="79"/>
  <c r="AC22" i="79"/>
  <c r="AJ22" i="79"/>
  <c r="AC13" i="79"/>
  <c r="AJ13" i="79" s="1"/>
  <c r="AM13" i="79"/>
  <c r="AJ26" i="79"/>
  <c r="AM26" i="79"/>
  <c r="AC26" i="79"/>
  <c r="AJ46" i="79"/>
  <c r="AM46" i="79"/>
  <c r="AC46" i="79"/>
  <c r="AG79" i="79"/>
  <c r="X79" i="79" s="1"/>
  <c r="AD95" i="79"/>
  <c r="U95" i="79" s="1"/>
  <c r="AD96" i="79"/>
  <c r="U96" i="79" s="1"/>
  <c r="AG75" i="79"/>
  <c r="X75" i="79" s="1"/>
  <c r="AG73" i="79"/>
  <c r="X73" i="79" s="1"/>
  <c r="AG49" i="79"/>
  <c r="X49" i="79" s="1"/>
  <c r="AG47" i="79"/>
  <c r="X47" i="79" s="1"/>
  <c r="AG50" i="79"/>
  <c r="X50" i="79" s="1"/>
  <c r="AG52" i="79"/>
  <c r="X52" i="79" s="1"/>
  <c r="AG13" i="79"/>
  <c r="X13" i="79" s="1"/>
  <c r="AD53" i="79"/>
  <c r="U53" i="79" s="1"/>
  <c r="AD25" i="79"/>
  <c r="U25" i="79" s="1"/>
  <c r="AD82" i="79"/>
  <c r="U82" i="79" s="1"/>
  <c r="AD80" i="79"/>
  <c r="U80" i="79" s="1"/>
  <c r="AD79" i="79"/>
  <c r="U79" i="79" s="1"/>
  <c r="AF37" i="79"/>
  <c r="W37" i="79" s="1"/>
  <c r="AE5" i="79"/>
  <c r="V5" i="79" s="1"/>
  <c r="AE24" i="79"/>
  <c r="V24" i="79" s="1"/>
  <c r="AE9" i="79"/>
  <c r="V9" i="79" s="1"/>
  <c r="AE10" i="79"/>
  <c r="V10" i="79" s="1"/>
  <c r="AE35" i="79"/>
  <c r="V35" i="79" s="1"/>
  <c r="AF55" i="79"/>
  <c r="W55" i="79" s="1"/>
  <c r="AC105" i="79"/>
  <c r="AM105" i="79"/>
  <c r="AM55" i="79"/>
  <c r="AC55" i="79"/>
  <c r="AC119" i="79"/>
  <c r="AJ119" i="79" s="1"/>
  <c r="AM119" i="79"/>
  <c r="AM146" i="79"/>
  <c r="AC146" i="79"/>
  <c r="AM115" i="79"/>
  <c r="AC115" i="79"/>
  <c r="AC143" i="79"/>
  <c r="AM143" i="79"/>
  <c r="AC158" i="79"/>
  <c r="AM158" i="79"/>
  <c r="AM99" i="79"/>
  <c r="AJ99" i="79"/>
  <c r="AC99" i="79"/>
  <c r="AM102" i="79"/>
  <c r="AC102" i="79"/>
  <c r="AM23" i="79"/>
  <c r="AC23" i="79"/>
  <c r="AJ23" i="79" s="1"/>
  <c r="AC92" i="79"/>
  <c r="AM92" i="79"/>
  <c r="AM33" i="79"/>
  <c r="AC33" i="79"/>
  <c r="AM39" i="79"/>
  <c r="AC39" i="79"/>
  <c r="AM42" i="79"/>
  <c r="AC42" i="79"/>
  <c r="AM108" i="79"/>
  <c r="AC108" i="79"/>
  <c r="AJ108" i="79" s="1"/>
  <c r="AC140" i="79"/>
  <c r="AM140" i="79"/>
  <c r="AJ129" i="79"/>
  <c r="AC129" i="79"/>
  <c r="AM129" i="79"/>
  <c r="AM139" i="79"/>
  <c r="AC139" i="79"/>
  <c r="AC110" i="79"/>
  <c r="AM110" i="79"/>
  <c r="AM73" i="79"/>
  <c r="AC73" i="79"/>
  <c r="AJ73" i="79" s="1"/>
  <c r="AC97" i="79"/>
  <c r="AJ97" i="79" s="1"/>
  <c r="AM97" i="79"/>
  <c r="AC36" i="79"/>
  <c r="AJ36" i="79" s="1"/>
  <c r="AM36" i="79"/>
  <c r="AC51" i="79"/>
  <c r="AM51" i="79"/>
  <c r="AM107" i="79"/>
  <c r="AC107" i="79"/>
  <c r="AM8" i="79"/>
  <c r="AC8" i="79"/>
  <c r="AJ8" i="79"/>
  <c r="AM10" i="79"/>
  <c r="AC10" i="79"/>
  <c r="AM64" i="79"/>
  <c r="AC64" i="79"/>
  <c r="AJ64" i="79" s="1"/>
  <c r="AC153" i="79"/>
  <c r="AM153" i="79"/>
  <c r="AJ153" i="79"/>
  <c r="AM25" i="79"/>
  <c r="AC25" i="79"/>
  <c r="AJ25" i="79"/>
  <c r="AC72" i="79"/>
  <c r="AJ72" i="79" s="1"/>
  <c r="AM72" i="79"/>
  <c r="AC147" i="79"/>
  <c r="AJ147" i="79" s="1"/>
  <c r="AM147" i="79"/>
  <c r="AM98" i="79"/>
  <c r="AC98" i="79"/>
  <c r="AC134" i="79"/>
  <c r="AM134" i="79"/>
  <c r="AC138" i="79"/>
  <c r="AM138" i="79"/>
  <c r="AJ138" i="79"/>
  <c r="AM122" i="79"/>
  <c r="AC122" i="79"/>
  <c r="AM124" i="79"/>
  <c r="AC124" i="79"/>
  <c r="AJ124" i="79" s="1"/>
  <c r="AC100" i="79"/>
  <c r="AJ100" i="79"/>
  <c r="AM100" i="79"/>
  <c r="AM112" i="79"/>
  <c r="AC112" i="79"/>
  <c r="AM81" i="79"/>
  <c r="AC81" i="79"/>
  <c r="AM18" i="79"/>
  <c r="AC18" i="79"/>
  <c r="AM86" i="79"/>
  <c r="AC86" i="79"/>
  <c r="AJ86" i="79"/>
  <c r="AM76" i="79"/>
  <c r="AC76" i="79"/>
  <c r="AM5" i="79"/>
  <c r="AC5" i="79"/>
  <c r="AJ5" i="79"/>
  <c r="AM89" i="79"/>
  <c r="AC89" i="79"/>
  <c r="AM45" i="79"/>
  <c r="AC45" i="79"/>
  <c r="AM9" i="79"/>
  <c r="AC9" i="79"/>
  <c r="AC87" i="79"/>
  <c r="AM87" i="79"/>
  <c r="AJ87" i="79"/>
  <c r="AC151" i="79"/>
  <c r="AM151" i="79"/>
  <c r="AC56" i="79"/>
  <c r="AM56" i="79"/>
  <c r="AC114" i="79"/>
  <c r="AJ114" i="79"/>
  <c r="AM114" i="79"/>
  <c r="AC109" i="79"/>
  <c r="AM109" i="79"/>
  <c r="AM123" i="79"/>
  <c r="AC123" i="79"/>
  <c r="AJ123" i="79" s="1"/>
  <c r="AM20" i="79"/>
  <c r="AC20" i="79"/>
  <c r="AJ20" i="79"/>
  <c r="AM48" i="79"/>
  <c r="AC48" i="79"/>
  <c r="AJ48" i="79"/>
  <c r="AC150" i="79"/>
  <c r="AJ150" i="79" s="1"/>
  <c r="AM150" i="79"/>
  <c r="AC50" i="79"/>
  <c r="AJ50" i="79" s="1"/>
  <c r="AM50" i="79"/>
  <c r="AC29" i="79"/>
  <c r="AM29" i="79"/>
  <c r="AC156" i="79"/>
  <c r="AM156" i="79"/>
  <c r="AC30" i="79"/>
  <c r="AM30" i="79"/>
  <c r="AM126" i="79"/>
  <c r="AC126" i="79"/>
  <c r="AC37" i="79"/>
  <c r="AM37" i="79"/>
  <c r="AC70" i="79"/>
  <c r="AJ70" i="79" s="1"/>
  <c r="AM70" i="79"/>
  <c r="AM60" i="79"/>
  <c r="AC60" i="79"/>
  <c r="AJ71" i="79"/>
  <c r="AM71" i="79"/>
  <c r="AC71" i="79"/>
  <c r="AC61" i="79"/>
  <c r="AM61" i="79"/>
  <c r="AJ61" i="79"/>
  <c r="AM35" i="79"/>
  <c r="AC35" i="79"/>
  <c r="AM47" i="79"/>
  <c r="AC47" i="79"/>
  <c r="AJ47" i="79" s="1"/>
  <c r="AC16" i="79"/>
  <c r="AM16" i="79"/>
  <c r="AJ16" i="79"/>
  <c r="AM94" i="79"/>
  <c r="AC94" i="79"/>
  <c r="AC38" i="79"/>
  <c r="AM38" i="79"/>
  <c r="AM54" i="79"/>
  <c r="AC54" i="79"/>
  <c r="AJ54" i="79"/>
  <c r="AJ49" i="79"/>
  <c r="AC49" i="79"/>
  <c r="AM49" i="79"/>
  <c r="AM65" i="79"/>
  <c r="AC65" i="79"/>
  <c r="AD87" i="79"/>
  <c r="U87" i="79" s="1"/>
  <c r="AD88" i="79"/>
  <c r="U88" i="79" s="1"/>
  <c r="AD66" i="79"/>
  <c r="U66" i="79" s="1"/>
  <c r="AD55" i="79"/>
  <c r="U55" i="79" s="1"/>
  <c r="AD47" i="79"/>
  <c r="U47" i="79" s="1"/>
  <c r="AD43" i="79"/>
  <c r="U43" i="79" s="1"/>
  <c r="AD76" i="79"/>
  <c r="U76" i="79" s="1"/>
  <c r="AD64" i="79"/>
  <c r="U64" i="79" s="1"/>
  <c r="AD48" i="79"/>
  <c r="U48" i="79" s="1"/>
  <c r="AD78" i="79"/>
  <c r="U78" i="79" s="1"/>
  <c r="AD32" i="79"/>
  <c r="U32" i="79" s="1"/>
  <c r="AD68" i="79"/>
  <c r="U68" i="79" s="1"/>
  <c r="AD77" i="79"/>
  <c r="U77" i="79" s="1"/>
  <c r="AD69" i="79"/>
  <c r="U69" i="79" s="1"/>
  <c r="AD56" i="79"/>
  <c r="U56" i="79" s="1"/>
  <c r="AD14" i="79"/>
  <c r="U14" i="79" s="1"/>
  <c r="AD27" i="79"/>
  <c r="U27" i="79" s="1"/>
  <c r="AD40" i="79"/>
  <c r="U40" i="79" s="1"/>
  <c r="AD61" i="79"/>
  <c r="U61" i="79" s="1"/>
  <c r="AD6" i="79"/>
  <c r="U6" i="79" s="1"/>
  <c r="AD16" i="79"/>
  <c r="U16" i="79" s="1"/>
  <c r="AD52" i="79"/>
  <c r="U52" i="79" s="1"/>
  <c r="AD7" i="79"/>
  <c r="U7" i="79" s="1"/>
  <c r="AD44" i="79"/>
  <c r="U44" i="79" s="1"/>
  <c r="AD5" i="79"/>
  <c r="U5" i="79" s="1"/>
  <c r="AD28" i="79"/>
  <c r="U28" i="79" s="1"/>
  <c r="AD23" i="79"/>
  <c r="U23" i="79" s="1"/>
  <c r="AD21" i="79"/>
  <c r="U21" i="79" s="1"/>
  <c r="AD19" i="79"/>
  <c r="U19" i="79" s="1"/>
  <c r="AD59" i="79"/>
  <c r="U59" i="79" s="1"/>
  <c r="AD51" i="79"/>
  <c r="U51" i="79" s="1"/>
  <c r="AD38" i="79"/>
  <c r="U38" i="79" s="1"/>
  <c r="AD29" i="79"/>
  <c r="U29" i="79" s="1"/>
  <c r="AD63" i="79"/>
  <c r="U63" i="79" s="1"/>
  <c r="AD8" i="79"/>
  <c r="U8" i="79" s="1"/>
  <c r="AD60" i="79"/>
  <c r="U60" i="79" s="1"/>
  <c r="AD70" i="79"/>
  <c r="U70" i="79" s="1"/>
  <c r="AD24" i="79"/>
  <c r="U24" i="79" s="1"/>
  <c r="AE42" i="79"/>
  <c r="V42" i="79" s="1"/>
  <c r="AE53" i="79"/>
  <c r="V53" i="79" s="1"/>
  <c r="AE72" i="79"/>
  <c r="V72" i="79" s="1"/>
  <c r="AF135" i="79"/>
  <c r="W135" i="79" s="1"/>
  <c r="AF110" i="79"/>
  <c r="W110" i="79" s="1"/>
  <c r="AF93" i="79"/>
  <c r="W93" i="79" s="1"/>
  <c r="AF130" i="79"/>
  <c r="W130" i="79" s="1"/>
  <c r="AF41" i="79"/>
  <c r="W41" i="79" s="1"/>
  <c r="AF44" i="79"/>
  <c r="W44" i="79" s="1"/>
  <c r="AF17" i="79"/>
  <c r="W17" i="79" s="1"/>
  <c r="AF139" i="79"/>
  <c r="W139" i="79" s="1"/>
  <c r="AF52" i="79"/>
  <c r="W52" i="79" s="1"/>
  <c r="AF115" i="79"/>
  <c r="W115" i="79" s="1"/>
  <c r="AF76" i="79"/>
  <c r="W76" i="79" s="1"/>
  <c r="AF43" i="79"/>
  <c r="W43" i="79" s="1"/>
  <c r="AF35" i="79"/>
  <c r="W35" i="79" s="1"/>
  <c r="AF62" i="79"/>
  <c r="W62" i="79" s="1"/>
  <c r="AF60" i="79"/>
  <c r="W60" i="79" s="1"/>
  <c r="AF70" i="79"/>
  <c r="W70" i="79" s="1"/>
  <c r="AF20" i="79"/>
  <c r="W20" i="79" s="1"/>
  <c r="AF24" i="79"/>
  <c r="W24" i="79" s="1"/>
  <c r="AF51" i="79"/>
  <c r="W51" i="79" s="1"/>
  <c r="AG96" i="79"/>
  <c r="X96" i="79" s="1"/>
  <c r="AG107" i="79"/>
  <c r="X107" i="79" s="1"/>
  <c r="AG111" i="79"/>
  <c r="X111" i="79" s="1"/>
  <c r="AG126" i="79"/>
  <c r="X126" i="79" s="1"/>
  <c r="AG137" i="79"/>
  <c r="X137" i="79" s="1"/>
  <c r="AG147" i="79"/>
  <c r="X147" i="79" s="1"/>
  <c r="AG135" i="79"/>
  <c r="X135" i="79" s="1"/>
  <c r="AG69" i="79"/>
  <c r="X69" i="79" s="1"/>
  <c r="AG37" i="79"/>
  <c r="X37" i="79" s="1"/>
  <c r="AG53" i="79"/>
  <c r="X53" i="79" s="1"/>
  <c r="AG87" i="79"/>
  <c r="X87" i="79" s="1"/>
  <c r="AG48" i="79"/>
  <c r="X48" i="79" s="1"/>
  <c r="AG44" i="79"/>
  <c r="X44" i="79" s="1"/>
  <c r="AG57" i="79"/>
  <c r="X57" i="79" s="1"/>
  <c r="AG59" i="79"/>
  <c r="X59" i="79" s="1"/>
  <c r="AG24" i="79"/>
  <c r="X24" i="79" s="1"/>
  <c r="AG124" i="79"/>
  <c r="X124" i="79" s="1"/>
  <c r="AG117" i="79"/>
  <c r="X117" i="79" s="1"/>
  <c r="AG122" i="79"/>
  <c r="X122" i="79" s="1"/>
  <c r="AG85" i="79"/>
  <c r="X85" i="79" s="1"/>
  <c r="AG34" i="79"/>
  <c r="X34" i="79" s="1"/>
  <c r="AG91" i="79"/>
  <c r="X91" i="79" s="1"/>
  <c r="AG19" i="79"/>
  <c r="X19" i="79" s="1"/>
  <c r="AG26" i="79"/>
  <c r="X26" i="79" s="1"/>
  <c r="AG58" i="79"/>
  <c r="X58" i="79" s="1"/>
  <c r="AG70" i="79"/>
  <c r="X70" i="79" s="1"/>
  <c r="AG71" i="79"/>
  <c r="X71" i="79" s="1"/>
  <c r="AG76" i="79"/>
  <c r="X76" i="79" s="1"/>
  <c r="AG14" i="79"/>
  <c r="X14" i="79" s="1"/>
  <c r="AG149" i="79"/>
  <c r="X149" i="79" s="1"/>
  <c r="AG127" i="79"/>
  <c r="X127" i="79" s="1"/>
  <c r="AG142" i="79"/>
  <c r="X142" i="79" s="1"/>
  <c r="AG132" i="79"/>
  <c r="X132" i="79" s="1"/>
  <c r="AG133" i="79"/>
  <c r="X133" i="79" s="1"/>
  <c r="AG32" i="79"/>
  <c r="X32" i="79" s="1"/>
  <c r="AG109" i="79"/>
  <c r="X109" i="79" s="1"/>
  <c r="AG86" i="79"/>
  <c r="X86" i="79" s="1"/>
  <c r="AG77" i="79"/>
  <c r="X77" i="79" s="1"/>
  <c r="AG45" i="79"/>
  <c r="X45" i="79" s="1"/>
  <c r="AG36" i="79"/>
  <c r="X36" i="79" s="1"/>
  <c r="AG16" i="79"/>
  <c r="X16" i="79" s="1"/>
  <c r="AG148" i="79"/>
  <c r="X148" i="79" s="1"/>
  <c r="AG110" i="79"/>
  <c r="X110" i="79" s="1"/>
  <c r="AG95" i="79"/>
  <c r="X95" i="79" s="1"/>
  <c r="AG144" i="79"/>
  <c r="X144" i="79" s="1"/>
  <c r="AG136" i="79"/>
  <c r="X136" i="79" s="1"/>
  <c r="AG125" i="79"/>
  <c r="X125" i="79" s="1"/>
  <c r="AG139" i="79"/>
  <c r="X139" i="79" s="1"/>
  <c r="AG131" i="79"/>
  <c r="X131" i="79" s="1"/>
  <c r="AG62" i="79"/>
  <c r="X62" i="79" s="1"/>
  <c r="AG97" i="79"/>
  <c r="X97" i="79" s="1"/>
  <c r="AG39" i="79"/>
  <c r="X39" i="79" s="1"/>
  <c r="AG29" i="79"/>
  <c r="X29" i="79" s="1"/>
  <c r="AG61" i="79"/>
  <c r="X61" i="79" s="1"/>
  <c r="AG7" i="79"/>
  <c r="X7" i="79" s="1"/>
  <c r="AG42" i="79"/>
  <c r="X42" i="79" s="1"/>
  <c r="AG9" i="79"/>
  <c r="X9" i="79" s="1"/>
  <c r="AG18" i="79"/>
  <c r="X18" i="79" s="1"/>
  <c r="AG84" i="79"/>
  <c r="X84" i="79" s="1"/>
  <c r="AG72" i="79"/>
  <c r="X72" i="79" s="1"/>
  <c r="AG64" i="79"/>
  <c r="X64" i="79" s="1"/>
  <c r="AE65" i="79"/>
  <c r="V65" i="79" s="1"/>
  <c r="AE32" i="79"/>
  <c r="V32" i="79" s="1"/>
  <c r="AE48" i="79"/>
  <c r="V48" i="79" s="1"/>
  <c r="AE15" i="79"/>
  <c r="V15" i="79" s="1"/>
  <c r="AE40" i="79"/>
  <c r="V40" i="79" s="1"/>
  <c r="AE29" i="79"/>
  <c r="V29" i="79" s="1"/>
  <c r="AE20" i="79"/>
  <c r="V20" i="79" s="1"/>
  <c r="AE18" i="79"/>
  <c r="V18" i="79" s="1"/>
  <c r="AE27" i="79"/>
  <c r="V27" i="79" s="1"/>
  <c r="AE45" i="79"/>
  <c r="V45" i="79" s="1"/>
  <c r="AE68" i="79"/>
  <c r="V68" i="79" s="1"/>
  <c r="AE73" i="79"/>
  <c r="V73" i="79" s="1"/>
  <c r="AE47" i="79"/>
  <c r="V47" i="79" s="1"/>
  <c r="AE23" i="79"/>
  <c r="V23" i="79" s="1"/>
  <c r="AE11" i="79"/>
  <c r="V11" i="79" s="1"/>
  <c r="AE55" i="79"/>
  <c r="V55" i="79" s="1"/>
  <c r="AE91" i="79"/>
  <c r="V91" i="79" s="1"/>
  <c r="AE19" i="79"/>
  <c r="V19" i="79" s="1"/>
  <c r="AE67" i="79"/>
  <c r="V67" i="79" s="1"/>
  <c r="AE51" i="79"/>
  <c r="V51" i="79" s="1"/>
  <c r="AE86" i="79"/>
  <c r="V86" i="79" s="1"/>
  <c r="AE96" i="79"/>
  <c r="V96" i="79" s="1"/>
  <c r="AE7" i="79"/>
  <c r="V7" i="79" s="1"/>
  <c r="AE14" i="79"/>
  <c r="V14" i="79" s="1"/>
  <c r="AE8" i="79"/>
  <c r="V8" i="79" s="1"/>
  <c r="AE69" i="79"/>
  <c r="V69" i="79" s="1"/>
  <c r="AE12" i="79"/>
  <c r="V12" i="79" s="1"/>
  <c r="AE6" i="79"/>
  <c r="V6" i="79" s="1"/>
  <c r="AE90" i="79"/>
  <c r="V90" i="79" s="1"/>
  <c r="AE43" i="79"/>
  <c r="V43" i="79" s="1"/>
  <c r="AE41" i="79"/>
  <c r="V41" i="79" s="1"/>
  <c r="AE97" i="79"/>
  <c r="V97" i="79" s="1"/>
  <c r="AE34" i="79"/>
  <c r="V34" i="79" s="1"/>
  <c r="AE82" i="79"/>
  <c r="V82" i="79" s="1"/>
  <c r="AE57" i="79"/>
  <c r="V57" i="79" s="1"/>
  <c r="AE31" i="79"/>
  <c r="V31" i="79" s="1"/>
  <c r="AE64" i="79"/>
  <c r="V64" i="79" s="1"/>
  <c r="AE21" i="79"/>
  <c r="V21" i="79" s="1"/>
  <c r="AE79" i="79"/>
  <c r="V79" i="79" s="1"/>
  <c r="AE60" i="79"/>
  <c r="V60" i="79" s="1"/>
  <c r="AE50" i="79"/>
  <c r="V50" i="79" s="1"/>
  <c r="AE37" i="79"/>
  <c r="V37" i="79" s="1"/>
  <c r="AE13" i="79"/>
  <c r="V13" i="79" s="1"/>
  <c r="AE78" i="79"/>
  <c r="V78" i="79" s="1"/>
  <c r="AF112" i="79"/>
  <c r="W112" i="79" s="1"/>
  <c r="AF147" i="79"/>
  <c r="W147" i="79" s="1"/>
  <c r="AF140" i="79"/>
  <c r="W140" i="79" s="1"/>
  <c r="AF132" i="79"/>
  <c r="W132" i="79" s="1"/>
  <c r="AF120" i="79"/>
  <c r="W120" i="79" s="1"/>
  <c r="AF77" i="79"/>
  <c r="W77" i="79" s="1"/>
  <c r="AF148" i="79"/>
  <c r="W148" i="79" s="1"/>
  <c r="AF21" i="79"/>
  <c r="W21" i="79" s="1"/>
  <c r="AF104" i="79"/>
  <c r="W104" i="79" s="1"/>
  <c r="AF81" i="79"/>
  <c r="W81" i="79" s="1"/>
  <c r="AF15" i="79"/>
  <c r="W15" i="79" s="1"/>
  <c r="AF134" i="79"/>
  <c r="W134" i="79" s="1"/>
  <c r="AF64" i="79"/>
  <c r="W64" i="79" s="1"/>
  <c r="AF19" i="79"/>
  <c r="W19" i="79" s="1"/>
  <c r="AF68" i="79"/>
  <c r="W68" i="79" s="1"/>
  <c r="AF90" i="79"/>
  <c r="W90" i="79" s="1"/>
  <c r="AF8" i="79"/>
  <c r="W8" i="79" s="1"/>
  <c r="AF131" i="79"/>
  <c r="W131" i="79" s="1"/>
  <c r="AF153" i="79"/>
  <c r="W153" i="79" s="1"/>
  <c r="AF39" i="79"/>
  <c r="W39" i="79" s="1"/>
  <c r="AF10" i="79"/>
  <c r="W10" i="79" s="1"/>
  <c r="AF121" i="79"/>
  <c r="W121" i="79" s="1"/>
  <c r="AF98" i="79"/>
  <c r="W98" i="79" s="1"/>
  <c r="AF30" i="79"/>
  <c r="W30" i="79" s="1"/>
  <c r="AF36" i="79"/>
  <c r="W36" i="79" s="1"/>
  <c r="AF138" i="79"/>
  <c r="W138" i="79" s="1"/>
  <c r="AF97" i="79"/>
  <c r="W97" i="79" s="1"/>
  <c r="AF109" i="79"/>
  <c r="W109" i="79" s="1"/>
  <c r="AF152" i="79"/>
  <c r="W152" i="79" s="1"/>
  <c r="AF11" i="79"/>
  <c r="W11" i="79" s="1"/>
  <c r="AF107" i="79"/>
  <c r="W107" i="79" s="1"/>
  <c r="AF144" i="79"/>
  <c r="W144" i="79" s="1"/>
  <c r="AF23" i="79"/>
  <c r="W23" i="79" s="1"/>
  <c r="AF67" i="79"/>
  <c r="W67" i="79" s="1"/>
  <c r="AF6" i="79"/>
  <c r="W6" i="79" s="1"/>
  <c r="AF45" i="79"/>
  <c r="W45" i="79" s="1"/>
  <c r="AF101" i="79"/>
  <c r="W101" i="79" s="1"/>
  <c r="AF79" i="79"/>
  <c r="W79" i="79" s="1"/>
  <c r="AF66" i="79"/>
  <c r="W66" i="79" s="1"/>
  <c r="AF92" i="79"/>
  <c r="W92" i="79" s="1"/>
  <c r="AF137" i="79"/>
  <c r="W137" i="79" s="1"/>
  <c r="AF59" i="79"/>
  <c r="W59" i="79" s="1"/>
  <c r="AF13" i="79"/>
  <c r="W13" i="79" s="1"/>
  <c r="AF99" i="79"/>
  <c r="W99" i="79" s="1"/>
  <c r="AF49" i="79"/>
  <c r="W49" i="79" s="1"/>
  <c r="AF61" i="79"/>
  <c r="W61" i="79" s="1"/>
  <c r="AF84" i="79"/>
  <c r="W84" i="79" s="1"/>
  <c r="AF46" i="79"/>
  <c r="W46" i="79" s="1"/>
  <c r="AF125" i="79"/>
  <c r="W125" i="79" s="1"/>
  <c r="AF119" i="79"/>
  <c r="W119" i="79" s="1"/>
  <c r="AF143" i="79"/>
  <c r="W143" i="79" s="1"/>
  <c r="AF122" i="79"/>
  <c r="W122" i="79" s="1"/>
  <c r="AF5" i="79"/>
  <c r="W5" i="79" s="1"/>
  <c r="AF57" i="79"/>
  <c r="W57" i="79" s="1"/>
  <c r="AF47" i="79"/>
  <c r="W47" i="79" s="1"/>
  <c r="AF151" i="79"/>
  <c r="W151" i="79" s="1"/>
  <c r="AF18" i="79"/>
  <c r="W18" i="79" s="1"/>
  <c r="AF48" i="79"/>
  <c r="W48" i="79" s="1"/>
  <c r="AF22" i="79"/>
  <c r="W22" i="79" s="1"/>
  <c r="AF25" i="79"/>
  <c r="W25" i="79" s="1"/>
  <c r="AF29" i="79"/>
  <c r="W29" i="79" s="1"/>
  <c r="AF32" i="79"/>
  <c r="W32" i="79" s="1"/>
  <c r="AF100" i="79"/>
  <c r="W100" i="79" s="1"/>
  <c r="AD91" i="79"/>
  <c r="U91" i="79" s="1"/>
  <c r="AD97" i="79"/>
  <c r="U97" i="79" s="1"/>
  <c r="AD94" i="79"/>
  <c r="U94" i="79" s="1"/>
  <c r="AD112" i="79"/>
  <c r="U112" i="79" s="1"/>
  <c r="AD154" i="79"/>
  <c r="U154" i="79" s="1"/>
  <c r="AD152" i="79"/>
  <c r="U152" i="79" s="1"/>
  <c r="AD42" i="79"/>
  <c r="U42" i="79" s="1"/>
  <c r="AD54" i="79"/>
  <c r="U54" i="79" s="1"/>
  <c r="AD129" i="79"/>
  <c r="U129" i="79" s="1"/>
  <c r="AD140" i="79"/>
  <c r="U140" i="79" s="1"/>
  <c r="AD155" i="79"/>
  <c r="U155" i="79" s="1"/>
  <c r="AD11" i="79"/>
  <c r="U11" i="79" s="1"/>
  <c r="AD15" i="79"/>
  <c r="U15" i="79" s="1"/>
  <c r="AD84" i="79"/>
  <c r="U84" i="79" s="1"/>
  <c r="AD86" i="79"/>
  <c r="U86" i="79" s="1"/>
  <c r="AD18" i="79"/>
  <c r="U18" i="79" s="1"/>
  <c r="AC19" i="79"/>
  <c r="AM19" i="79"/>
  <c r="AE71" i="79"/>
  <c r="V71" i="79" s="1"/>
  <c r="AE16" i="79"/>
  <c r="V16" i="79" s="1"/>
  <c r="AE127" i="79"/>
  <c r="V127" i="79" s="1"/>
  <c r="AD143" i="79"/>
  <c r="U143" i="79" s="1"/>
  <c r="AG67" i="79"/>
  <c r="X67" i="79" s="1"/>
  <c r="AE28" i="79"/>
  <c r="V28" i="79" s="1"/>
  <c r="AC40" i="79"/>
  <c r="AM40" i="79"/>
  <c r="AG40" i="79"/>
  <c r="X40" i="79" s="1"/>
  <c r="AG8" i="79"/>
  <c r="X8" i="79" s="1"/>
  <c r="AG23" i="79"/>
  <c r="X23" i="79" s="1"/>
  <c r="AD9" i="79"/>
  <c r="U9" i="79" s="1"/>
  <c r="AC111" i="79"/>
  <c r="AM111" i="79"/>
  <c r="AC85" i="79"/>
  <c r="AM85" i="79"/>
  <c r="AJ85" i="79"/>
  <c r="AG130" i="79"/>
  <c r="X130" i="79" s="1"/>
  <c r="AC31" i="79"/>
  <c r="AJ31" i="79"/>
  <c r="AM31" i="79"/>
  <c r="AM106" i="79"/>
  <c r="AC106" i="79"/>
  <c r="AJ106" i="79" s="1"/>
  <c r="AC144" i="79"/>
  <c r="AM144" i="79"/>
  <c r="AD89" i="79"/>
  <c r="U89" i="79" s="1"/>
  <c r="AM6" i="79"/>
  <c r="AC6" i="79"/>
  <c r="AD149" i="79"/>
  <c r="U149" i="79" s="1"/>
  <c r="AF85" i="79"/>
  <c r="W85" i="79" s="1"/>
  <c r="AE63" i="79"/>
  <c r="V63" i="79" s="1"/>
  <c r="AD74" i="79"/>
  <c r="U74" i="79" s="1"/>
  <c r="AD75" i="79"/>
  <c r="U75" i="79" s="1"/>
  <c r="AG92" i="79"/>
  <c r="X92" i="79" s="1"/>
  <c r="AC66" i="79"/>
  <c r="AM66" i="79"/>
  <c r="AG66" i="79"/>
  <c r="X66" i="79" s="1"/>
  <c r="AF126" i="79"/>
  <c r="W126" i="79" s="1"/>
  <c r="AF12" i="79"/>
  <c r="W12" i="79" s="1"/>
  <c r="AF91" i="79"/>
  <c r="W91" i="79" s="1"/>
  <c r="AE61" i="79"/>
  <c r="V61" i="79" s="1"/>
  <c r="AD12" i="79"/>
  <c r="U12" i="79" s="1"/>
  <c r="AC7" i="79"/>
  <c r="AM7" i="79"/>
  <c r="AE146" i="79"/>
  <c r="V146" i="79" s="1"/>
  <c r="AD145" i="79"/>
  <c r="U145" i="79" s="1"/>
  <c r="AD121" i="79"/>
  <c r="U121" i="79" s="1"/>
  <c r="AC59" i="79"/>
  <c r="AM59" i="79"/>
  <c r="AD65" i="79"/>
  <c r="U65" i="79" s="1"/>
  <c r="AE36" i="79"/>
  <c r="V36" i="79" s="1"/>
  <c r="AE150" i="79"/>
  <c r="V150" i="79" s="1"/>
  <c r="AC149" i="79"/>
  <c r="AM149" i="79"/>
  <c r="AJ149" i="79"/>
  <c r="AD90" i="79"/>
  <c r="U90" i="79" s="1"/>
  <c r="AM75" i="79"/>
  <c r="AC75" i="79"/>
  <c r="AG63" i="79"/>
  <c r="X63" i="79" s="1"/>
  <c r="AE107" i="79"/>
  <c r="V107" i="79" s="1"/>
  <c r="AG46" i="79"/>
  <c r="X46" i="79" s="1"/>
  <c r="AC78" i="79"/>
  <c r="AM78" i="79"/>
  <c r="AF63" i="79"/>
  <c r="W63" i="79" s="1"/>
  <c r="AC27" i="79"/>
  <c r="AM27" i="79"/>
  <c r="AM17" i="79"/>
  <c r="AC17" i="79"/>
  <c r="AJ17" i="79"/>
  <c r="AG31" i="79"/>
  <c r="X31" i="79" s="1"/>
  <c r="AE83" i="79"/>
  <c r="V83" i="79" s="1"/>
  <c r="AE76" i="79"/>
  <c r="V76" i="79" s="1"/>
  <c r="AD20" i="79"/>
  <c r="U20" i="79" s="1"/>
  <c r="AD98" i="79"/>
  <c r="U98" i="79" s="1"/>
  <c r="AG78" i="79"/>
  <c r="X78" i="79" s="1"/>
  <c r="AC118" i="79"/>
  <c r="AM118" i="79"/>
  <c r="AJ118" i="79"/>
  <c r="AG60" i="79"/>
  <c r="X60" i="79" s="1"/>
  <c r="AD85" i="79"/>
  <c r="U85" i="79" s="1"/>
  <c r="AC90" i="79"/>
  <c r="AM90" i="79"/>
  <c r="AC24" i="79"/>
  <c r="AM24" i="79"/>
  <c r="AF96" i="79"/>
  <c r="W96" i="79" s="1"/>
  <c r="AF88" i="79"/>
  <c r="W88" i="79" s="1"/>
  <c r="AM43" i="79"/>
  <c r="AC43" i="79"/>
  <c r="AJ43" i="79"/>
  <c r="AG10" i="79"/>
  <c r="X10" i="79" s="1"/>
  <c r="AG15" i="79"/>
  <c r="X15" i="79" s="1"/>
  <c r="AC57" i="79"/>
  <c r="AM57" i="79"/>
  <c r="AD146" i="79"/>
  <c r="U146" i="79" s="1"/>
  <c r="AE26" i="79"/>
  <c r="V26" i="79" s="1"/>
  <c r="AF65" i="79"/>
  <c r="W65" i="79" s="1"/>
  <c r="AG65" i="79"/>
  <c r="X65" i="79" s="1"/>
  <c r="AC12" i="79"/>
  <c r="AM12" i="79"/>
  <c r="AF95" i="79"/>
  <c r="W95" i="79" s="1"/>
  <c r="AE99" i="79"/>
  <c r="V99" i="79" s="1"/>
  <c r="AD71" i="79"/>
  <c r="U71" i="79" s="1"/>
  <c r="AF33" i="79"/>
  <c r="W33" i="79" s="1"/>
  <c r="AE142" i="79"/>
  <c r="V142" i="79" s="1"/>
  <c r="AC62" i="79"/>
  <c r="AM62" i="79"/>
  <c r="AM67" i="79"/>
  <c r="AC67" i="79"/>
  <c r="AJ67" i="79" s="1"/>
  <c r="AJ34" i="79"/>
  <c r="AM34" i="79"/>
  <c r="AC34" i="79"/>
  <c r="AG90" i="79"/>
  <c r="X90" i="79" s="1"/>
  <c r="AG27" i="79"/>
  <c r="X27" i="79" s="1"/>
  <c r="AF73" i="79"/>
  <c r="W73" i="79" s="1"/>
  <c r="AG38" i="79"/>
  <c r="X38" i="79" s="1"/>
  <c r="AD73" i="79"/>
  <c r="U73" i="79" s="1"/>
  <c r="AG102" i="79"/>
  <c r="X102" i="79" s="1"/>
  <c r="AC141" i="79"/>
  <c r="AM141" i="79"/>
  <c r="AJ141" i="79"/>
  <c r="AC74" i="79"/>
  <c r="AM74" i="79"/>
  <c r="AC11" i="79"/>
  <c r="AM11" i="79"/>
  <c r="AG118" i="79"/>
  <c r="X118" i="79" s="1"/>
  <c r="AF69" i="79"/>
  <c r="W69" i="79" s="1"/>
  <c r="AE22" i="79"/>
  <c r="V22" i="79" s="1"/>
  <c r="AG30" i="79"/>
  <c r="X30" i="79" s="1"/>
  <c r="AG68" i="79"/>
  <c r="X68" i="79" s="1"/>
  <c r="AE75" i="79"/>
  <c r="V75" i="79" s="1"/>
  <c r="AF58" i="79"/>
  <c r="W58" i="79" s="1"/>
  <c r="AF71" i="79"/>
  <c r="W71" i="79" s="1"/>
  <c r="AD13" i="79"/>
  <c r="U13" i="79" s="1"/>
  <c r="AE17" i="79"/>
  <c r="V17" i="79" s="1"/>
  <c r="AF7" i="79"/>
  <c r="W7" i="79" s="1"/>
  <c r="AD26" i="79"/>
  <c r="U26" i="79" s="1"/>
  <c r="AD81" i="79"/>
  <c r="U81" i="79" s="1"/>
  <c r="AE56" i="79"/>
  <c r="V56" i="79" s="1"/>
  <c r="AD10" i="79"/>
  <c r="U10" i="79" s="1"/>
  <c r="AC145" i="79"/>
  <c r="AM145" i="79"/>
  <c r="AF53" i="79"/>
  <c r="W53" i="79" s="1"/>
  <c r="AC95" i="79"/>
  <c r="AM95" i="79"/>
  <c r="AD141" i="79"/>
  <c r="U141" i="79" s="1"/>
  <c r="AD72" i="79"/>
  <c r="U72" i="79" s="1"/>
  <c r="AD35" i="79"/>
  <c r="U35" i="79" s="1"/>
  <c r="AD67" i="79"/>
  <c r="U67" i="79" s="1"/>
  <c r="AG93" i="79"/>
  <c r="X93" i="79" s="1"/>
  <c r="AG35" i="79"/>
  <c r="X35" i="79" s="1"/>
  <c r="AM88" i="79"/>
  <c r="AC88" i="79"/>
  <c r="AJ88" i="79"/>
  <c r="AG17" i="79"/>
  <c r="X17" i="79" s="1"/>
  <c r="AG12" i="79"/>
  <c r="X12" i="79" s="1"/>
  <c r="AF42" i="79"/>
  <c r="W42" i="79" s="1"/>
  <c r="AF145" i="79"/>
  <c r="W145" i="79" s="1"/>
  <c r="AC113" i="79"/>
  <c r="AM113" i="79"/>
  <c r="AJ113" i="79"/>
  <c r="AE77" i="79"/>
  <c r="V77" i="79" s="1"/>
  <c r="AM83" i="79"/>
  <c r="AC83" i="79"/>
  <c r="AJ83" i="79" s="1"/>
  <c r="AD36" i="79"/>
  <c r="U36" i="79" s="1"/>
  <c r="AE112" i="79"/>
  <c r="V112" i="79" s="1"/>
  <c r="AD33" i="79"/>
  <c r="U33" i="79" s="1"/>
  <c r="AC127" i="79"/>
  <c r="AM127" i="79"/>
  <c r="AD150" i="79"/>
  <c r="U150" i="79" s="1"/>
  <c r="AD117" i="79"/>
  <c r="U117" i="79" s="1"/>
  <c r="AM104" i="79"/>
  <c r="AC104" i="79"/>
  <c r="AG88" i="79"/>
  <c r="X88" i="79" s="1"/>
  <c r="AG128" i="79"/>
  <c r="X128" i="79" s="1"/>
  <c r="AD111" i="79"/>
  <c r="U111" i="79" s="1"/>
  <c r="AD131" i="79"/>
  <c r="U131" i="79" s="1"/>
  <c r="AD58" i="79"/>
  <c r="U58" i="79" s="1"/>
  <c r="AD34" i="79"/>
  <c r="U34" i="79" s="1"/>
  <c r="AG106" i="79"/>
  <c r="X106" i="79" s="1"/>
  <c r="AG11" i="79"/>
  <c r="X11" i="79" s="1"/>
  <c r="AE33" i="79"/>
  <c r="V33" i="79" s="1"/>
  <c r="AD101" i="79"/>
  <c r="U101" i="79" s="1"/>
  <c r="AD132" i="79"/>
  <c r="U132" i="79" s="1"/>
  <c r="AF87" i="79"/>
  <c r="W87" i="79" s="1"/>
  <c r="AM15" i="79"/>
  <c r="AC15" i="79"/>
  <c r="AG43" i="79"/>
  <c r="X43" i="79" s="1"/>
  <c r="AF72" i="79"/>
  <c r="W72" i="79" s="1"/>
  <c r="AE46" i="79"/>
  <c r="V46" i="79" s="1"/>
  <c r="AG51" i="79"/>
  <c r="X51" i="79" s="1"/>
  <c r="AE54" i="79"/>
  <c r="V54" i="79" s="1"/>
  <c r="AE49" i="79"/>
  <c r="V49" i="79" s="1"/>
  <c r="AF149" i="79"/>
  <c r="W149" i="79" s="1"/>
  <c r="AE140" i="79"/>
  <c r="V140" i="79" s="1"/>
  <c r="AD114" i="79"/>
  <c r="U114" i="79" s="1"/>
  <c r="AF54" i="79"/>
  <c r="W54" i="79" s="1"/>
  <c r="AD93" i="79"/>
  <c r="U93" i="79" s="1"/>
  <c r="AG6" i="79"/>
  <c r="X6" i="79" s="1"/>
  <c r="AD156" i="79"/>
  <c r="U156" i="79" s="1"/>
  <c r="AC28" i="79"/>
  <c r="AM28" i="79"/>
  <c r="AC21" i="79"/>
  <c r="AM21" i="79"/>
  <c r="AM154" i="79"/>
  <c r="AC154" i="79"/>
  <c r="AD30" i="79"/>
  <c r="U30" i="79" s="1"/>
  <c r="AE30" i="79"/>
  <c r="V30" i="79" s="1"/>
  <c r="AG25" i="79"/>
  <c r="X25" i="79" s="1"/>
  <c r="AD62" i="79"/>
  <c r="U62" i="79" s="1"/>
  <c r="AC14" i="79"/>
  <c r="AJ14" i="79" s="1"/>
  <c r="AM14" i="79"/>
  <c r="AD83" i="79"/>
  <c r="U83" i="79" s="1"/>
  <c r="AD57" i="79"/>
  <c r="U57" i="79" s="1"/>
  <c r="AE52" i="79"/>
  <c r="V52" i="79" s="1"/>
  <c r="AC79" i="79"/>
  <c r="AM79" i="79"/>
  <c r="AF38" i="79"/>
  <c r="W38" i="79" s="1"/>
  <c r="AM132" i="79"/>
  <c r="AC132" i="79"/>
  <c r="AG22" i="79"/>
  <c r="X22" i="79" s="1"/>
  <c r="AC120" i="79"/>
  <c r="AJ120" i="79" s="1"/>
  <c r="AM120" i="79"/>
  <c r="AC77" i="79"/>
  <c r="AM77" i="79"/>
  <c r="AF128" i="79"/>
  <c r="W128" i="79" s="1"/>
  <c r="AF40" i="79"/>
  <c r="W40" i="79" s="1"/>
  <c r="AF75" i="79"/>
  <c r="W75" i="79" s="1"/>
  <c r="AM159" i="79"/>
  <c r="AC159" i="79"/>
  <c r="AJ159" i="79" s="1"/>
  <c r="AE58" i="79"/>
  <c r="V58" i="79" s="1"/>
  <c r="AG28" i="79"/>
  <c r="X28" i="79" s="1"/>
  <c r="AG121" i="79"/>
  <c r="X121" i="79" s="1"/>
  <c r="AF86" i="79"/>
  <c r="W86" i="79" s="1"/>
  <c r="AD17" i="79"/>
  <c r="U17" i="79" s="1"/>
  <c r="AC53" i="79"/>
  <c r="AM53" i="79"/>
  <c r="AM142" i="79"/>
  <c r="AC142" i="79"/>
  <c r="AG104" i="79"/>
  <c r="X104" i="79" s="1"/>
  <c r="AG138" i="79"/>
  <c r="X138" i="79" s="1"/>
  <c r="AG100" i="79"/>
  <c r="X100" i="79" s="1"/>
  <c r="AE108" i="79"/>
  <c r="V108" i="79" s="1"/>
  <c r="AE92" i="79"/>
  <c r="V92" i="79" s="1"/>
  <c r="AD148" i="79"/>
  <c r="U148" i="79" s="1"/>
  <c r="AD126" i="79"/>
  <c r="U126" i="79" s="1"/>
  <c r="AF127" i="79"/>
  <c r="W127" i="79" s="1"/>
  <c r="AF113" i="79"/>
  <c r="W113" i="79" s="1"/>
  <c r="AF102" i="79"/>
  <c r="W102" i="79" s="1"/>
  <c r="AE138" i="79"/>
  <c r="V138" i="79" s="1"/>
  <c r="AF154" i="79"/>
  <c r="W154" i="79" s="1"/>
  <c r="AM130" i="79"/>
  <c r="AC130" i="79"/>
  <c r="AJ130" i="79" s="1"/>
  <c r="AD99" i="79"/>
  <c r="U99" i="79" s="1"/>
  <c r="AD110" i="79"/>
  <c r="U110" i="79" s="1"/>
  <c r="AE104" i="79"/>
  <c r="V104" i="79" s="1"/>
  <c r="AD125" i="79"/>
  <c r="U125" i="79" s="1"/>
  <c r="AG105" i="79"/>
  <c r="X105" i="79" s="1"/>
  <c r="AM80" i="79"/>
  <c r="AC80" i="79"/>
  <c r="AG20" i="79"/>
  <c r="X20" i="79" s="1"/>
  <c r="AM84" i="79"/>
  <c r="AC84" i="79"/>
  <c r="AJ84" i="79"/>
  <c r="AC82" i="79"/>
  <c r="AM82" i="79"/>
  <c r="AG94" i="79"/>
  <c r="X94" i="79" s="1"/>
  <c r="AG54" i="79"/>
  <c r="X54" i="79" s="1"/>
  <c r="AG21" i="79"/>
  <c r="X21" i="79" s="1"/>
  <c r="AG5" i="79"/>
  <c r="X5" i="79" s="1"/>
  <c r="AE66" i="79"/>
  <c r="V66" i="79" s="1"/>
  <c r="AG41" i="79"/>
  <c r="X41" i="79" s="1"/>
  <c r="AE62" i="79"/>
  <c r="V62" i="79" s="1"/>
  <c r="AM116" i="79"/>
  <c r="AJ116" i="79"/>
  <c r="AC116" i="79"/>
  <c r="AG74" i="79"/>
  <c r="X74" i="79" s="1"/>
  <c r="AC148" i="79"/>
  <c r="AM148" i="79"/>
  <c r="AJ148" i="79"/>
  <c r="AE25" i="79"/>
  <c r="V25" i="79" s="1"/>
  <c r="AD22" i="79"/>
  <c r="U22" i="79" s="1"/>
  <c r="AF150" i="79"/>
  <c r="W150" i="79" s="1"/>
  <c r="AD39" i="79"/>
  <c r="U39" i="79" s="1"/>
  <c r="AF56" i="79"/>
  <c r="W56" i="79" s="1"/>
  <c r="AE103" i="79"/>
  <c r="V103" i="79" s="1"/>
  <c r="AD92" i="79"/>
  <c r="U92" i="79" s="1"/>
  <c r="AE105" i="79"/>
  <c r="V105" i="79" s="1"/>
  <c r="AE115" i="79"/>
  <c r="V115" i="79" s="1"/>
  <c r="AF50" i="79"/>
  <c r="W50" i="79" s="1"/>
  <c r="AG33" i="79"/>
  <c r="X33" i="79" s="1"/>
  <c r="AE116" i="79"/>
  <c r="V116" i="79" s="1"/>
  <c r="AF133" i="79"/>
  <c r="W133" i="79" s="1"/>
  <c r="AG134" i="79"/>
  <c r="X134" i="79" s="1"/>
  <c r="AE149" i="79"/>
  <c r="V149" i="79" s="1"/>
  <c r="AE135" i="79"/>
  <c r="V135" i="79" s="1"/>
  <c r="AE129" i="79"/>
  <c r="V129" i="79" s="1"/>
  <c r="AD41" i="79"/>
  <c r="U41" i="79" s="1"/>
  <c r="AG83" i="79"/>
  <c r="X83" i="79" s="1"/>
  <c r="AD130" i="79"/>
  <c r="U130" i="79" s="1"/>
  <c r="AM136" i="79"/>
  <c r="AC136" i="79"/>
  <c r="AJ136" i="79"/>
  <c r="AD45" i="79"/>
  <c r="U45" i="79" s="1"/>
  <c r="AG146" i="79"/>
  <c r="X146" i="79" s="1"/>
  <c r="AD115" i="79"/>
  <c r="U115" i="79" s="1"/>
  <c r="AF129" i="79"/>
  <c r="W129" i="79" s="1"/>
  <c r="AM128" i="79"/>
  <c r="AC128" i="79"/>
  <c r="AF106" i="79"/>
  <c r="W106" i="79" s="1"/>
  <c r="AE154" i="79"/>
  <c r="V154" i="79" s="1"/>
  <c r="AG151" i="79"/>
  <c r="X151" i="79" s="1"/>
  <c r="AD116" i="79"/>
  <c r="U116" i="79" s="1"/>
  <c r="AD119" i="79"/>
  <c r="U119" i="79" s="1"/>
  <c r="AG99" i="79"/>
  <c r="X99" i="79" s="1"/>
  <c r="AG140" i="79"/>
  <c r="X140" i="79" s="1"/>
  <c r="AM157" i="79"/>
  <c r="AC157" i="79"/>
  <c r="AG55" i="79"/>
  <c r="X55" i="79" s="1"/>
  <c r="AE74" i="79"/>
  <c r="V74" i="79" s="1"/>
  <c r="AG81" i="79"/>
  <c r="X81" i="79" s="1"/>
  <c r="AD37" i="79"/>
  <c r="U37" i="79" s="1"/>
  <c r="AF116" i="79"/>
  <c r="W116" i="79" s="1"/>
  <c r="AF136" i="79"/>
  <c r="W136" i="79" s="1"/>
  <c r="AF124" i="79"/>
  <c r="W124" i="79" s="1"/>
  <c r="AE59" i="79"/>
  <c r="V59" i="79" s="1"/>
  <c r="AF103" i="79"/>
  <c r="W103" i="79" s="1"/>
  <c r="AF108" i="79"/>
  <c r="W108" i="79" s="1"/>
  <c r="AF94" i="79"/>
  <c r="W94" i="79" s="1"/>
  <c r="AF141" i="79"/>
  <c r="W141" i="79" s="1"/>
  <c r="AD31" i="79"/>
  <c r="U31" i="79" s="1"/>
  <c r="AM101" i="79"/>
  <c r="AC101" i="79"/>
  <c r="AM131" i="79"/>
  <c r="AC131" i="79"/>
  <c r="AC103" i="79"/>
  <c r="AM103" i="79"/>
  <c r="AC155" i="79"/>
  <c r="AM155" i="79"/>
  <c r="AF105" i="79"/>
  <c r="W105" i="79" s="1"/>
  <c r="AM121" i="79"/>
  <c r="AC121" i="79"/>
  <c r="AG120" i="79"/>
  <c r="X120" i="79" s="1"/>
  <c r="AD46" i="79"/>
  <c r="U46" i="79" s="1"/>
  <c r="AD107" i="79"/>
  <c r="U107" i="79" s="1"/>
  <c r="AG89" i="79"/>
  <c r="X89" i="79" s="1"/>
  <c r="AE130" i="79"/>
  <c r="V130" i="79" s="1"/>
  <c r="AG145" i="79"/>
  <c r="X145" i="79" s="1"/>
  <c r="AD122" i="79"/>
  <c r="U122" i="79" s="1"/>
  <c r="AG116" i="79"/>
  <c r="X116" i="79" s="1"/>
  <c r="AG150" i="79"/>
  <c r="X150" i="79" s="1"/>
  <c r="AF89" i="79"/>
  <c r="W89" i="79" s="1"/>
  <c r="AD105" i="79"/>
  <c r="U105" i="79" s="1"/>
  <c r="AF117" i="79"/>
  <c r="W117" i="79" s="1"/>
  <c r="AF114" i="79"/>
  <c r="W114" i="79" s="1"/>
  <c r="AF146" i="79"/>
  <c r="W146" i="79" s="1"/>
  <c r="AG115" i="79"/>
  <c r="X115" i="79" s="1"/>
  <c r="AD136" i="79"/>
  <c r="U136" i="79" s="1"/>
  <c r="AF118" i="79"/>
  <c r="W118" i="79" s="1"/>
  <c r="AF111" i="79"/>
  <c r="W111" i="79" s="1"/>
  <c r="AF142" i="79"/>
  <c r="W142" i="79" s="1"/>
  <c r="AE100" i="79"/>
  <c r="V100" i="79" s="1"/>
  <c r="AC152" i="79"/>
  <c r="AM152" i="79"/>
  <c r="AD102" i="79"/>
  <c r="U102" i="79" s="1"/>
  <c r="AD144" i="79"/>
  <c r="U144" i="79" s="1"/>
  <c r="AD147" i="79"/>
  <c r="U147" i="79" s="1"/>
  <c r="AG112" i="79"/>
  <c r="X112" i="79" s="1"/>
  <c r="AE128" i="79"/>
  <c r="V128" i="79" s="1"/>
  <c r="AG114" i="79"/>
  <c r="X114" i="79" s="1"/>
  <c r="AG82" i="79"/>
  <c r="X82" i="79" s="1"/>
  <c r="AM133" i="79"/>
  <c r="AC133" i="79"/>
  <c r="AG56" i="79"/>
  <c r="X56" i="79" s="1"/>
  <c r="AE126" i="79"/>
  <c r="V126" i="79" s="1"/>
  <c r="AC135" i="79"/>
  <c r="AJ135" i="79" s="1"/>
  <c r="AM135" i="79"/>
  <c r="AG141" i="79"/>
  <c r="X141" i="79" s="1"/>
  <c r="AG103" i="79"/>
  <c r="X103" i="79" s="1"/>
  <c r="AG123" i="79"/>
  <c r="X123" i="79" s="1"/>
  <c r="AD103" i="79"/>
  <c r="U103" i="79" s="1"/>
  <c r="AJ137" i="79"/>
  <c r="AC137" i="79"/>
  <c r="AM137" i="79"/>
  <c r="AG80" i="79"/>
  <c r="X80" i="79" s="1"/>
  <c r="AE102" i="79"/>
  <c r="V102" i="79" s="1"/>
  <c r="AD100" i="79"/>
  <c r="U100" i="79" s="1"/>
  <c r="AG129" i="79"/>
  <c r="X129" i="79" s="1"/>
  <c r="AD138" i="79"/>
  <c r="U138" i="79" s="1"/>
  <c r="AE152" i="79"/>
  <c r="V152" i="79" s="1"/>
  <c r="AE111" i="79"/>
  <c r="V111" i="79" s="1"/>
  <c r="AG101" i="79"/>
  <c r="X101" i="79" s="1"/>
  <c r="AC125" i="79"/>
  <c r="AM125" i="79"/>
  <c r="AG98" i="79"/>
  <c r="X98" i="79" s="1"/>
  <c r="AC117" i="79"/>
  <c r="AM117" i="79"/>
  <c r="AD113" i="79"/>
  <c r="U113" i="79" s="1"/>
  <c r="AG119" i="79"/>
  <c r="X119" i="79" s="1"/>
  <c r="AE143" i="79"/>
  <c r="V143" i="79" s="1"/>
  <c r="AD133" i="79"/>
  <c r="U133" i="79" s="1"/>
  <c r="AG113" i="79"/>
  <c r="X113" i="79" s="1"/>
  <c r="AG108" i="79"/>
  <c r="X108" i="79" s="1"/>
  <c r="AE122" i="79"/>
  <c r="V122" i="79" s="1"/>
  <c r="AD108" i="79"/>
  <c r="U108" i="79" s="1"/>
  <c r="AG143" i="79"/>
  <c r="X143" i="79" s="1"/>
  <c r="AD151" i="79"/>
  <c r="U151" i="79" s="1"/>
  <c r="AD127" i="79"/>
  <c r="U127" i="79" s="1"/>
  <c r="AE117" i="79"/>
  <c r="V117" i="79" s="1"/>
  <c r="AE110" i="79"/>
  <c r="V110" i="79" s="1"/>
  <c r="AE137" i="79"/>
  <c r="V137" i="79" s="1"/>
  <c r="AE106" i="79"/>
  <c r="V106" i="79" s="1"/>
  <c r="AD134" i="79"/>
  <c r="U134" i="79" s="1"/>
  <c r="AD123" i="79"/>
  <c r="U123" i="79" s="1"/>
  <c r="AE98" i="79"/>
  <c r="V98" i="79" s="1"/>
  <c r="AE147" i="79"/>
  <c r="V147" i="79" s="1"/>
  <c r="AD142" i="79"/>
  <c r="U142" i="79" s="1"/>
  <c r="AD120" i="79"/>
  <c r="U120" i="79" s="1"/>
  <c r="AD104" i="79"/>
  <c r="U104" i="79" s="1"/>
  <c r="AE139" i="79"/>
  <c r="V139" i="79" s="1"/>
  <c r="AD118" i="79"/>
  <c r="U118" i="79" s="1"/>
  <c r="AD135" i="79"/>
  <c r="U135" i="79" s="1"/>
  <c r="AE124" i="79"/>
  <c r="V124" i="79" s="1"/>
  <c r="AE148" i="79"/>
  <c r="V148" i="79" s="1"/>
  <c r="AE118" i="79"/>
  <c r="V118" i="79" s="1"/>
  <c r="AE113" i="79"/>
  <c r="V113" i="79" s="1"/>
  <c r="AD137" i="79"/>
  <c r="U137" i="79" s="1"/>
  <c r="AE114" i="79"/>
  <c r="V114" i="79" s="1"/>
  <c r="AD106" i="79"/>
  <c r="U106" i="79" s="1"/>
  <c r="AE120" i="79"/>
  <c r="V120" i="79" s="1"/>
  <c r="AE101" i="79"/>
  <c r="V101" i="79" s="1"/>
  <c r="AE109" i="79"/>
  <c r="V109" i="79" s="1"/>
  <c r="AD153" i="79"/>
  <c r="U153" i="79" s="1"/>
  <c r="AE125" i="79"/>
  <c r="V125" i="79" s="1"/>
  <c r="AD124" i="79"/>
  <c r="U124" i="79" s="1"/>
  <c r="AE153" i="79"/>
  <c r="V153" i="79" s="1"/>
  <c r="AE155" i="79"/>
  <c r="V155" i="79" s="1"/>
  <c r="AE145" i="79"/>
  <c r="V145" i="79" s="1"/>
  <c r="AE131" i="79"/>
  <c r="V131" i="79" s="1"/>
  <c r="AD128" i="79"/>
  <c r="U128" i="79" s="1"/>
  <c r="AE144" i="79"/>
  <c r="V144" i="79" s="1"/>
  <c r="AD157" i="79"/>
  <c r="U157" i="79" s="1"/>
  <c r="AD139" i="79"/>
  <c r="U139" i="79" s="1"/>
  <c r="AD109" i="79"/>
  <c r="U109" i="79" s="1"/>
  <c r="AE119" i="79"/>
  <c r="V119" i="79" s="1"/>
  <c r="AE133" i="79"/>
  <c r="V133" i="79" s="1"/>
  <c r="AE134" i="79"/>
  <c r="V134" i="79" s="1"/>
  <c r="AE132" i="79"/>
  <c r="V132" i="79" s="1"/>
  <c r="AE136" i="79"/>
  <c r="V136" i="79" s="1"/>
  <c r="AE123" i="79"/>
  <c r="V123" i="79" s="1"/>
  <c r="AE121" i="79"/>
  <c r="V121" i="79" s="1"/>
  <c r="AE151" i="79"/>
  <c r="V151" i="79" s="1"/>
  <c r="AE141" i="79"/>
  <c r="V141" i="79" s="1"/>
  <c r="AF123" i="79" l="1"/>
  <c r="W123" i="79" s="1"/>
  <c r="AM58" i="79"/>
  <c r="AC58" i="79"/>
  <c r="AJ58" i="79" s="1"/>
  <c r="AJ6" i="79"/>
  <c r="AK6" i="79"/>
  <c r="AI6" i="79"/>
  <c r="T6" i="79"/>
  <c r="T56" i="79"/>
  <c r="AI56" i="79"/>
  <c r="AK56" i="79"/>
  <c r="AJ98" i="79"/>
  <c r="AI98" i="79"/>
  <c r="AK98" i="79"/>
  <c r="T98" i="79"/>
  <c r="AJ121" i="79"/>
  <c r="T121" i="79"/>
  <c r="AI121" i="79"/>
  <c r="AK121" i="79"/>
  <c r="AK131" i="79"/>
  <c r="AI131" i="79"/>
  <c r="T131" i="79"/>
  <c r="AK154" i="79"/>
  <c r="AI154" i="79"/>
  <c r="T154" i="79"/>
  <c r="AJ127" i="79"/>
  <c r="AK127" i="79"/>
  <c r="AI127" i="79"/>
  <c r="T127" i="79"/>
  <c r="T88" i="79"/>
  <c r="AK88" i="79"/>
  <c r="AI88" i="79"/>
  <c r="AJ62" i="79"/>
  <c r="AK62" i="79"/>
  <c r="AI62" i="79"/>
  <c r="T62" i="79"/>
  <c r="AJ75" i="79"/>
  <c r="AI75" i="79"/>
  <c r="AK75" i="79"/>
  <c r="T75" i="79"/>
  <c r="T66" i="79"/>
  <c r="AI66" i="79"/>
  <c r="AK66" i="79"/>
  <c r="AI111" i="79"/>
  <c r="T111" i="79"/>
  <c r="AK111" i="79"/>
  <c r="AI19" i="79"/>
  <c r="AK19" i="79"/>
  <c r="T19" i="79"/>
  <c r="AJ94" i="79"/>
  <c r="T94" i="79"/>
  <c r="AI94" i="79"/>
  <c r="AK94" i="79"/>
  <c r="T35" i="79"/>
  <c r="AI35" i="79"/>
  <c r="AK35" i="79"/>
  <c r="AJ126" i="79"/>
  <c r="T126" i="79"/>
  <c r="AK126" i="79"/>
  <c r="AI126" i="79"/>
  <c r="T29" i="79"/>
  <c r="AK29" i="79"/>
  <c r="AI29" i="79"/>
  <c r="AI48" i="79"/>
  <c r="AK48" i="79"/>
  <c r="T48" i="79"/>
  <c r="AJ112" i="79"/>
  <c r="T112" i="79"/>
  <c r="AK112" i="79"/>
  <c r="AI112" i="79"/>
  <c r="AJ122" i="79"/>
  <c r="AI122" i="79"/>
  <c r="AK122" i="79"/>
  <c r="T122" i="79"/>
  <c r="AK25" i="79"/>
  <c r="T25" i="79"/>
  <c r="AI25" i="79"/>
  <c r="AJ10" i="79"/>
  <c r="AI10" i="79"/>
  <c r="T10" i="79"/>
  <c r="AK10" i="79"/>
  <c r="AJ51" i="79"/>
  <c r="T51" i="79"/>
  <c r="AI51" i="79"/>
  <c r="AK51" i="79"/>
  <c r="AJ42" i="79"/>
  <c r="AK42" i="79"/>
  <c r="T42" i="79"/>
  <c r="AI42" i="79"/>
  <c r="AJ92" i="79"/>
  <c r="T92" i="79"/>
  <c r="AI92" i="79"/>
  <c r="AK92" i="79"/>
  <c r="T22" i="79"/>
  <c r="AK22" i="79"/>
  <c r="AI22" i="79"/>
  <c r="AJ63" i="79"/>
  <c r="T63" i="79"/>
  <c r="AI63" i="79"/>
  <c r="AK63" i="79"/>
  <c r="AK40" i="79"/>
  <c r="T40" i="79"/>
  <c r="AI40" i="79"/>
  <c r="AJ105" i="79"/>
  <c r="T105" i="79"/>
  <c r="AK105" i="79"/>
  <c r="AI105" i="79"/>
  <c r="AJ91" i="79"/>
  <c r="AI91" i="79"/>
  <c r="AK91" i="79"/>
  <c r="T91" i="79"/>
  <c r="AJ117" i="79"/>
  <c r="AI117" i="79"/>
  <c r="AK117" i="79"/>
  <c r="T117" i="79"/>
  <c r="AJ133" i="79"/>
  <c r="AK133" i="79"/>
  <c r="T133" i="79"/>
  <c r="AI133" i="79"/>
  <c r="AJ131" i="79"/>
  <c r="AJ82" i="79"/>
  <c r="T82" i="79"/>
  <c r="AI82" i="79"/>
  <c r="AK82" i="79"/>
  <c r="AJ132" i="79"/>
  <c r="AK132" i="79"/>
  <c r="T132" i="79"/>
  <c r="AI132" i="79"/>
  <c r="AJ154" i="79"/>
  <c r="AJ95" i="79"/>
  <c r="AI95" i="79"/>
  <c r="T95" i="79"/>
  <c r="AK95" i="79"/>
  <c r="AK34" i="79"/>
  <c r="T34" i="79"/>
  <c r="AI34" i="79"/>
  <c r="T43" i="79"/>
  <c r="AK43" i="79"/>
  <c r="AI43" i="79"/>
  <c r="AJ90" i="79"/>
  <c r="T90" i="79"/>
  <c r="AI90" i="79"/>
  <c r="AK90" i="79"/>
  <c r="AJ27" i="79"/>
  <c r="AK27" i="79"/>
  <c r="T27" i="79"/>
  <c r="AI27" i="79"/>
  <c r="AI31" i="79"/>
  <c r="AK31" i="79"/>
  <c r="T31" i="79"/>
  <c r="AI49" i="79"/>
  <c r="T49" i="79"/>
  <c r="AK49" i="79"/>
  <c r="AJ35" i="79"/>
  <c r="AJ60" i="79"/>
  <c r="AI60" i="79"/>
  <c r="AK60" i="79"/>
  <c r="T60" i="79"/>
  <c r="AJ109" i="79"/>
  <c r="AI109" i="79"/>
  <c r="T109" i="79"/>
  <c r="AK109" i="79"/>
  <c r="AJ151" i="79"/>
  <c r="T151" i="79"/>
  <c r="AI151" i="79"/>
  <c r="AK151" i="79"/>
  <c r="AJ89" i="79"/>
  <c r="AK89" i="79"/>
  <c r="T89" i="79"/>
  <c r="AI89" i="79"/>
  <c r="AI86" i="79"/>
  <c r="T86" i="79"/>
  <c r="AK86" i="79"/>
  <c r="AK129" i="79"/>
  <c r="T129" i="79"/>
  <c r="AI129" i="79"/>
  <c r="AI26" i="79"/>
  <c r="AK26" i="79"/>
  <c r="T26" i="79"/>
  <c r="AJ69" i="79"/>
  <c r="AI69" i="79"/>
  <c r="T69" i="79"/>
  <c r="AK69" i="79"/>
  <c r="AJ68" i="79"/>
  <c r="AK68" i="79"/>
  <c r="T68" i="79"/>
  <c r="AI68" i="79"/>
  <c r="AK93" i="79"/>
  <c r="T93" i="79"/>
  <c r="AI93" i="79"/>
  <c r="AJ53" i="79"/>
  <c r="AK53" i="79"/>
  <c r="T53" i="79"/>
  <c r="AI53" i="79"/>
  <c r="AJ7" i="79"/>
  <c r="T7" i="79"/>
  <c r="AK7" i="79"/>
  <c r="AI7" i="79"/>
  <c r="AJ37" i="79"/>
  <c r="AK37" i="79"/>
  <c r="AI37" i="79"/>
  <c r="T37" i="79"/>
  <c r="T73" i="79"/>
  <c r="AI73" i="79"/>
  <c r="AK73" i="79"/>
  <c r="T157" i="79"/>
  <c r="AI157" i="79"/>
  <c r="AK157" i="79"/>
  <c r="T113" i="79"/>
  <c r="AI113" i="79"/>
  <c r="AK113" i="79"/>
  <c r="AI141" i="79"/>
  <c r="T141" i="79"/>
  <c r="AK141" i="79"/>
  <c r="AJ59" i="79"/>
  <c r="T59" i="79"/>
  <c r="AI59" i="79"/>
  <c r="AK59" i="79"/>
  <c r="AK39" i="79"/>
  <c r="T39" i="79"/>
  <c r="AI39" i="79"/>
  <c r="AI23" i="79"/>
  <c r="T23" i="79"/>
  <c r="AK23" i="79"/>
  <c r="AJ158" i="79"/>
  <c r="T158" i="79"/>
  <c r="AK158" i="79"/>
  <c r="AI158" i="79"/>
  <c r="AK24" i="79"/>
  <c r="T24" i="79"/>
  <c r="AI24" i="79"/>
  <c r="AJ152" i="79"/>
  <c r="AK152" i="79"/>
  <c r="AI152" i="79"/>
  <c r="T152" i="79"/>
  <c r="AJ101" i="79"/>
  <c r="AK101" i="79"/>
  <c r="T101" i="79"/>
  <c r="AI101" i="79"/>
  <c r="T84" i="79"/>
  <c r="AI84" i="79"/>
  <c r="AK84" i="79"/>
  <c r="AI14" i="79"/>
  <c r="AK14" i="79"/>
  <c r="T14" i="79"/>
  <c r="AJ104" i="79"/>
  <c r="T104" i="79"/>
  <c r="AI104" i="79"/>
  <c r="AK104" i="79"/>
  <c r="AJ144" i="79"/>
  <c r="T144" i="79"/>
  <c r="AK144" i="79"/>
  <c r="AI144" i="79"/>
  <c r="AJ30" i="79"/>
  <c r="AK30" i="79"/>
  <c r="T30" i="79"/>
  <c r="AI30" i="79"/>
  <c r="AK50" i="79"/>
  <c r="AI50" i="79"/>
  <c r="T50" i="79"/>
  <c r="T20" i="79"/>
  <c r="AI20" i="79"/>
  <c r="AK20" i="79"/>
  <c r="AK18" i="79"/>
  <c r="AI18" i="79"/>
  <c r="T18" i="79"/>
  <c r="AI147" i="79"/>
  <c r="T147" i="79"/>
  <c r="AK147" i="79"/>
  <c r="AK8" i="79"/>
  <c r="AI8" i="79"/>
  <c r="T8" i="79"/>
  <c r="T36" i="79"/>
  <c r="AK36" i="79"/>
  <c r="AI36" i="79"/>
  <c r="AK110" i="79"/>
  <c r="T110" i="79"/>
  <c r="AI110" i="79"/>
  <c r="AI119" i="79"/>
  <c r="AK119" i="79"/>
  <c r="T119" i="79"/>
  <c r="AI32" i="79"/>
  <c r="AK32" i="79"/>
  <c r="T32" i="79"/>
  <c r="T103" i="79"/>
  <c r="AI103" i="79"/>
  <c r="AK103" i="79"/>
  <c r="AJ74" i="79"/>
  <c r="AI74" i="79"/>
  <c r="AK74" i="79"/>
  <c r="T74" i="79"/>
  <c r="AJ38" i="79"/>
  <c r="AK38" i="79"/>
  <c r="AI38" i="79"/>
  <c r="T38" i="79"/>
  <c r="AJ45" i="79"/>
  <c r="AK45" i="79"/>
  <c r="AI45" i="79"/>
  <c r="T45" i="79"/>
  <c r="AJ125" i="79"/>
  <c r="AI125" i="79"/>
  <c r="AK125" i="79"/>
  <c r="T125" i="79"/>
  <c r="AJ155" i="79"/>
  <c r="T155" i="79"/>
  <c r="AI155" i="79"/>
  <c r="AK155" i="79"/>
  <c r="AJ157" i="79"/>
  <c r="AI128" i="79"/>
  <c r="AK128" i="79"/>
  <c r="T128" i="79"/>
  <c r="T136" i="79"/>
  <c r="AK136" i="79"/>
  <c r="AI136" i="79"/>
  <c r="AK148" i="79"/>
  <c r="AI148" i="79"/>
  <c r="T148" i="79"/>
  <c r="AJ142" i="79"/>
  <c r="T142" i="79"/>
  <c r="AI142" i="79"/>
  <c r="AK142" i="79"/>
  <c r="AJ77" i="79"/>
  <c r="T77" i="79"/>
  <c r="AI77" i="79"/>
  <c r="AK77" i="79"/>
  <c r="AJ21" i="79"/>
  <c r="AI21" i="79"/>
  <c r="AK21" i="79"/>
  <c r="T21" i="79"/>
  <c r="AK15" i="79"/>
  <c r="AI15" i="79"/>
  <c r="T15" i="79"/>
  <c r="AJ145" i="79"/>
  <c r="AI145" i="79"/>
  <c r="T145" i="79"/>
  <c r="AK145" i="79"/>
  <c r="AJ78" i="79"/>
  <c r="AK78" i="79"/>
  <c r="AI78" i="79"/>
  <c r="T78" i="79"/>
  <c r="AI54" i="79"/>
  <c r="AK54" i="79"/>
  <c r="T54" i="79"/>
  <c r="T16" i="79"/>
  <c r="AK16" i="79"/>
  <c r="AI16" i="79"/>
  <c r="AK114" i="79"/>
  <c r="T114" i="79"/>
  <c r="AI114" i="79"/>
  <c r="AI87" i="79"/>
  <c r="AK87" i="79"/>
  <c r="T87" i="79"/>
  <c r="AK5" i="79"/>
  <c r="T5" i="79"/>
  <c r="AI5" i="79"/>
  <c r="AJ18" i="79"/>
  <c r="T100" i="79"/>
  <c r="AK100" i="79"/>
  <c r="AI100" i="79"/>
  <c r="T138" i="79"/>
  <c r="AK138" i="79"/>
  <c r="AI138" i="79"/>
  <c r="T153" i="79"/>
  <c r="AI153" i="79"/>
  <c r="AK153" i="79"/>
  <c r="AJ110" i="79"/>
  <c r="AJ140" i="79"/>
  <c r="AK140" i="79"/>
  <c r="AI140" i="79"/>
  <c r="T140" i="79"/>
  <c r="AJ39" i="79"/>
  <c r="AJ102" i="79"/>
  <c r="AI102" i="79"/>
  <c r="AK102" i="79"/>
  <c r="T102" i="79"/>
  <c r="AJ143" i="79"/>
  <c r="AK143" i="79"/>
  <c r="T143" i="79"/>
  <c r="AI143" i="79"/>
  <c r="AJ55" i="79"/>
  <c r="AK55" i="79"/>
  <c r="T55" i="79"/>
  <c r="AI55" i="79"/>
  <c r="AK44" i="79"/>
  <c r="AI44" i="79"/>
  <c r="T44" i="79"/>
  <c r="AJ32" i="79"/>
  <c r="AJ128" i="79"/>
  <c r="AJ79" i="79"/>
  <c r="AI79" i="79"/>
  <c r="AK79" i="79"/>
  <c r="T79" i="79"/>
  <c r="AK83" i="79"/>
  <c r="T83" i="79"/>
  <c r="AI83" i="79"/>
  <c r="AJ11" i="79"/>
  <c r="AI11" i="79"/>
  <c r="T11" i="79"/>
  <c r="AK11" i="79"/>
  <c r="AK67" i="79"/>
  <c r="AI67" i="79"/>
  <c r="T67" i="79"/>
  <c r="AJ57" i="79"/>
  <c r="AI57" i="79"/>
  <c r="T57" i="79"/>
  <c r="AK57" i="79"/>
  <c r="AI149" i="79"/>
  <c r="AK149" i="79"/>
  <c r="T149" i="79"/>
  <c r="AK106" i="79"/>
  <c r="AI106" i="79"/>
  <c r="T106" i="79"/>
  <c r="AI85" i="79"/>
  <c r="T85" i="79"/>
  <c r="AK85" i="79"/>
  <c r="AJ40" i="79"/>
  <c r="AK65" i="79"/>
  <c r="AI65" i="79"/>
  <c r="T65" i="79"/>
  <c r="T61" i="79"/>
  <c r="AI61" i="79"/>
  <c r="AK61" i="79"/>
  <c r="AK70" i="79"/>
  <c r="AI70" i="79"/>
  <c r="T70" i="79"/>
  <c r="AJ156" i="79"/>
  <c r="AK156" i="79"/>
  <c r="AI156" i="79"/>
  <c r="T156" i="79"/>
  <c r="AJ56" i="79"/>
  <c r="AJ9" i="79"/>
  <c r="AI9" i="79"/>
  <c r="AK9" i="79"/>
  <c r="T9" i="79"/>
  <c r="AJ107" i="79"/>
  <c r="AI107" i="79"/>
  <c r="T107" i="79"/>
  <c r="AK107" i="79"/>
  <c r="T139" i="79"/>
  <c r="AI139" i="79"/>
  <c r="AK139" i="79"/>
  <c r="AJ33" i="79"/>
  <c r="T33" i="79"/>
  <c r="AI33" i="79"/>
  <c r="AK33" i="79"/>
  <c r="AJ115" i="79"/>
  <c r="AK115" i="79"/>
  <c r="AI115" i="79"/>
  <c r="T115" i="79"/>
  <c r="AK120" i="79"/>
  <c r="AI120" i="79"/>
  <c r="T120" i="79"/>
  <c r="AJ12" i="79"/>
  <c r="AI12" i="79"/>
  <c r="T12" i="79"/>
  <c r="AK12" i="79"/>
  <c r="AJ146" i="79"/>
  <c r="AK146" i="79"/>
  <c r="T146" i="79"/>
  <c r="AI146" i="79"/>
  <c r="AJ41" i="79"/>
  <c r="AI41" i="79"/>
  <c r="AK41" i="79"/>
  <c r="T41" i="79"/>
  <c r="AI137" i="79"/>
  <c r="T137" i="79"/>
  <c r="AK137" i="79"/>
  <c r="AI135" i="79"/>
  <c r="T135" i="79"/>
  <c r="AK135" i="79"/>
  <c r="AJ103" i="79"/>
  <c r="AK116" i="79"/>
  <c r="AI116" i="79"/>
  <c r="T116" i="79"/>
  <c r="AJ80" i="79"/>
  <c r="AK80" i="79"/>
  <c r="AI80" i="79"/>
  <c r="T80" i="79"/>
  <c r="T130" i="79"/>
  <c r="AK130" i="79"/>
  <c r="AI130" i="79"/>
  <c r="T159" i="79"/>
  <c r="AI159" i="79"/>
  <c r="AK159" i="79"/>
  <c r="AJ28" i="79"/>
  <c r="AK28" i="79"/>
  <c r="T28" i="79"/>
  <c r="AI28" i="79"/>
  <c r="AJ15" i="79"/>
  <c r="AJ24" i="79"/>
  <c r="AI118" i="79"/>
  <c r="AK118" i="79"/>
  <c r="T118" i="79"/>
  <c r="T17" i="79"/>
  <c r="AK17" i="79"/>
  <c r="AI17" i="79"/>
  <c r="AJ66" i="79"/>
  <c r="AJ111" i="79"/>
  <c r="AJ19" i="79"/>
  <c r="AJ65" i="79"/>
  <c r="T47" i="79"/>
  <c r="AK47" i="79"/>
  <c r="AI47" i="79"/>
  <c r="AK71" i="79"/>
  <c r="T71" i="79"/>
  <c r="AI71" i="79"/>
  <c r="AJ29" i="79"/>
  <c r="AI150" i="79"/>
  <c r="T150" i="79"/>
  <c r="AK150" i="79"/>
  <c r="AI123" i="79"/>
  <c r="AK123" i="79"/>
  <c r="T123" i="79"/>
  <c r="AJ76" i="79"/>
  <c r="AK76" i="79"/>
  <c r="T76" i="79"/>
  <c r="AI76" i="79"/>
  <c r="AJ81" i="79"/>
  <c r="AI81" i="79"/>
  <c r="T81" i="79"/>
  <c r="AK81" i="79"/>
  <c r="AK124" i="79"/>
  <c r="AI124" i="79"/>
  <c r="T124" i="79"/>
  <c r="AJ134" i="79"/>
  <c r="AK134" i="79"/>
  <c r="AI134" i="79"/>
  <c r="T134" i="79"/>
  <c r="AI72" i="79"/>
  <c r="AK72" i="79"/>
  <c r="T72" i="79"/>
  <c r="AK64" i="79"/>
  <c r="AI64" i="79"/>
  <c r="T64" i="79"/>
  <c r="AK97" i="79"/>
  <c r="T97" i="79"/>
  <c r="AI97" i="79"/>
  <c r="AJ139" i="79"/>
  <c r="T108" i="79"/>
  <c r="AK108" i="79"/>
  <c r="AI108" i="79"/>
  <c r="AK99" i="79"/>
  <c r="AI99" i="79"/>
  <c r="T99" i="79"/>
  <c r="AK46" i="79"/>
  <c r="T46" i="79"/>
  <c r="AI46" i="79"/>
  <c r="T13" i="79"/>
  <c r="AK13" i="79"/>
  <c r="AI13" i="79"/>
  <c r="AJ52" i="79"/>
  <c r="T52" i="79"/>
  <c r="AK52" i="79"/>
  <c r="AI52" i="79"/>
  <c r="AK96" i="79"/>
  <c r="T96" i="79"/>
  <c r="AI96" i="79"/>
  <c r="AI58" i="79" l="1"/>
  <c r="T58" i="79"/>
  <c r="AK58" i="79"/>
  <c r="AL138" i="74" l="1"/>
  <c r="AL126" i="74"/>
  <c r="AL114" i="74"/>
  <c r="AL162" i="74"/>
  <c r="AL149" i="74"/>
  <c r="AL137" i="74"/>
  <c r="AL125" i="74"/>
  <c r="AL113" i="74"/>
  <c r="AP161" i="74"/>
  <c r="AN161" i="74"/>
  <c r="AL111" i="74"/>
  <c r="AL136" i="74"/>
  <c r="AL158" i="74"/>
  <c r="AL134" i="74"/>
  <c r="AL122" i="74"/>
  <c r="AL110" i="74"/>
  <c r="AL124" i="74"/>
  <c r="AN163" i="74"/>
  <c r="AL121" i="74"/>
  <c r="AL109" i="74"/>
  <c r="AL150" i="74"/>
  <c r="AL147" i="74"/>
  <c r="AL145" i="74"/>
  <c r="AL132" i="74"/>
  <c r="AL108" i="74"/>
  <c r="AO161" i="74"/>
  <c r="AL135" i="74"/>
  <c r="AL161" i="74"/>
  <c r="AP160" i="74"/>
  <c r="AL143" i="74"/>
  <c r="AL131" i="74"/>
  <c r="AL119" i="74"/>
  <c r="AL107" i="74"/>
  <c r="AN159" i="74"/>
  <c r="AL123" i="74"/>
  <c r="AL133" i="74"/>
  <c r="AM163" i="74"/>
  <c r="AL155" i="74"/>
  <c r="AP162" i="74"/>
  <c r="AN160" i="74"/>
  <c r="AL154" i="74"/>
  <c r="AL142" i="74"/>
  <c r="AL130" i="74"/>
  <c r="AL118" i="74"/>
  <c r="AL106" i="74"/>
  <c r="AL148" i="74"/>
  <c r="AP163" i="74"/>
  <c r="AL146" i="74"/>
  <c r="AL156" i="74"/>
  <c r="AL163" i="74"/>
  <c r="AO162" i="74"/>
  <c r="AM160" i="74"/>
  <c r="AL153" i="74"/>
  <c r="AL141" i="74"/>
  <c r="AL129" i="74"/>
  <c r="AL117" i="74"/>
  <c r="AL105" i="74"/>
  <c r="AO159" i="74"/>
  <c r="AM159" i="74"/>
  <c r="AL159" i="74"/>
  <c r="AO163" i="74"/>
  <c r="AL120" i="74"/>
  <c r="AN162" i="74"/>
  <c r="AL160" i="74"/>
  <c r="AL152" i="74"/>
  <c r="AL140" i="74"/>
  <c r="AL128" i="74"/>
  <c r="AL116" i="74"/>
  <c r="AL104" i="74"/>
  <c r="AL112" i="74"/>
  <c r="AM161" i="74"/>
  <c r="AL157" i="74"/>
  <c r="AL144" i="74"/>
  <c r="AO160" i="74"/>
  <c r="AM162" i="74"/>
  <c r="AP159" i="74"/>
  <c r="AL151" i="74"/>
  <c r="AL139" i="74"/>
  <c r="AL127" i="74"/>
  <c r="AL115" i="74"/>
  <c r="AL103" i="74"/>
  <c r="AP4" i="74" l="1"/>
  <c r="AO4" i="74"/>
  <c r="AN4" i="74"/>
  <c r="AM4" i="74"/>
  <c r="AL4" i="74" l="1"/>
  <c r="AP6" i="74" l="1"/>
  <c r="AN5" i="74"/>
  <c r="AO5" i="74"/>
  <c r="AM5" i="74"/>
  <c r="AP5" i="74"/>
  <c r="AM58" i="74"/>
  <c r="AN46" i="74"/>
  <c r="AL72" i="74"/>
  <c r="AL99" i="74"/>
  <c r="AP71" i="74"/>
  <c r="AO80" i="74"/>
  <c r="AP74" i="74"/>
  <c r="AP61" i="74"/>
  <c r="AO89" i="74"/>
  <c r="AO34" i="74"/>
  <c r="AO36" i="74"/>
  <c r="AP46" i="74"/>
  <c r="AP41" i="74"/>
  <c r="AN50" i="74"/>
  <c r="AP59" i="74"/>
  <c r="AL65" i="74"/>
  <c r="AO13" i="74"/>
  <c r="AL62" i="74"/>
  <c r="AP68" i="74"/>
  <c r="AL84" i="74"/>
  <c r="AN22" i="74"/>
  <c r="AP26" i="74"/>
  <c r="AM41" i="74"/>
  <c r="AN56" i="74"/>
  <c r="AP51" i="74"/>
  <c r="AP70" i="74"/>
  <c r="AO45" i="74"/>
  <c r="AP42" i="74"/>
  <c r="AN15" i="74"/>
  <c r="AL88" i="74"/>
  <c r="AO35" i="74"/>
  <c r="AP54" i="74"/>
  <c r="AN54" i="74"/>
  <c r="AP83" i="74"/>
  <c r="AM44" i="74"/>
  <c r="AL24" i="74"/>
  <c r="AL45" i="74"/>
  <c r="AM70" i="74"/>
  <c r="AO91" i="74"/>
  <c r="AL13" i="74"/>
  <c r="AL47" i="74"/>
  <c r="AO14" i="74"/>
  <c r="AN63" i="74"/>
  <c r="AM79" i="74"/>
  <c r="AM93" i="74"/>
  <c r="AN27" i="74"/>
  <c r="AO90" i="74"/>
  <c r="AM75" i="74"/>
  <c r="AM83" i="74"/>
  <c r="AL70" i="74"/>
  <c r="AP36" i="74"/>
  <c r="AL28" i="74"/>
  <c r="AM77" i="74"/>
  <c r="AL91" i="74"/>
  <c r="AM46" i="74"/>
  <c r="AN42" i="74"/>
  <c r="AL23" i="74"/>
  <c r="AP88" i="74"/>
  <c r="AN33" i="74"/>
  <c r="AP58" i="74"/>
  <c r="AM26" i="74"/>
  <c r="AL46" i="74"/>
  <c r="AM56" i="74"/>
  <c r="AL16" i="74"/>
  <c r="AO42" i="74"/>
  <c r="AL76" i="74"/>
  <c r="AM78" i="74"/>
  <c r="AL32" i="74"/>
  <c r="AL59" i="74"/>
  <c r="AO81" i="74"/>
  <c r="AN37" i="74"/>
  <c r="AO57" i="74"/>
  <c r="AM50" i="74"/>
  <c r="AP78" i="74"/>
  <c r="AP35" i="74"/>
  <c r="AL75" i="74"/>
  <c r="AL102" i="74"/>
  <c r="AM67" i="74"/>
  <c r="AN44" i="74"/>
  <c r="AM20" i="74"/>
  <c r="AO78" i="74"/>
  <c r="AN66" i="74"/>
  <c r="AP20" i="74"/>
  <c r="AL53" i="74"/>
  <c r="AM18" i="74"/>
  <c r="AP39" i="74"/>
  <c r="AN35" i="74"/>
  <c r="AO50" i="74"/>
  <c r="AL26" i="74"/>
  <c r="AM86" i="74"/>
  <c r="AN26" i="74"/>
  <c r="AP73" i="74"/>
  <c r="AL20" i="74"/>
  <c r="AM13" i="74"/>
  <c r="AO77" i="74"/>
  <c r="AN14" i="74"/>
  <c r="AO63" i="74"/>
  <c r="AN34" i="74"/>
  <c r="AM40" i="74"/>
  <c r="AL64" i="74"/>
  <c r="AP93" i="74"/>
  <c r="AO55" i="74"/>
  <c r="AN55" i="74"/>
  <c r="AL68" i="74"/>
  <c r="AO75" i="74"/>
  <c r="AO20" i="74"/>
  <c r="AM82" i="74"/>
  <c r="AP18" i="74"/>
  <c r="AO66" i="74"/>
  <c r="AO33" i="74"/>
  <c r="AP33" i="74"/>
  <c r="AM73" i="74"/>
  <c r="AL96" i="74"/>
  <c r="AL43" i="74"/>
  <c r="AN13" i="74"/>
  <c r="AO74" i="74"/>
  <c r="AN70" i="74"/>
  <c r="AO60" i="74"/>
  <c r="AO17" i="74"/>
  <c r="AP25" i="74"/>
  <c r="AM87" i="74"/>
  <c r="AM69" i="74"/>
  <c r="AP66" i="74"/>
  <c r="AL100" i="74"/>
  <c r="AM24" i="74"/>
  <c r="AP37" i="74"/>
  <c r="AO19" i="74"/>
  <c r="AM35" i="74"/>
  <c r="AL18" i="74"/>
  <c r="AO87" i="74"/>
  <c r="AO83" i="74"/>
  <c r="AP89" i="74"/>
  <c r="AO16" i="74"/>
  <c r="AO68" i="74"/>
  <c r="AM29" i="74"/>
  <c r="AP67" i="74"/>
  <c r="AM48" i="74"/>
  <c r="AO67" i="74"/>
  <c r="AO51" i="74"/>
  <c r="AO84" i="74"/>
  <c r="AO41" i="74"/>
  <c r="AP22" i="74"/>
  <c r="AN28" i="74"/>
  <c r="AO85" i="74"/>
  <c r="AL56" i="74"/>
  <c r="AP38" i="74"/>
  <c r="AM23" i="74"/>
  <c r="AN59" i="74"/>
  <c r="AO28" i="74"/>
  <c r="AN72" i="74"/>
  <c r="AM16" i="74"/>
  <c r="AP23" i="74"/>
  <c r="AO64" i="74"/>
  <c r="AN17" i="74"/>
  <c r="AP91" i="74"/>
  <c r="AN71" i="74"/>
  <c r="AM53" i="74"/>
  <c r="AO29" i="74"/>
  <c r="AP40" i="74"/>
  <c r="AM88" i="74"/>
  <c r="AP81" i="74"/>
  <c r="AO15" i="74"/>
  <c r="AP55" i="74"/>
  <c r="AL58" i="74"/>
  <c r="AM91" i="74"/>
  <c r="AM21" i="74"/>
  <c r="AM89" i="74"/>
  <c r="AL14" i="74"/>
  <c r="AM28" i="74"/>
  <c r="AL36" i="74"/>
  <c r="AP48" i="74"/>
  <c r="AO39" i="74"/>
  <c r="AL71" i="74"/>
  <c r="AN90" i="74"/>
  <c r="AN75" i="74"/>
  <c r="AL49" i="74"/>
  <c r="AP14" i="74"/>
  <c r="AO25" i="74"/>
  <c r="AL78" i="74"/>
  <c r="AM45" i="74"/>
  <c r="AO23" i="74"/>
  <c r="AN79" i="74"/>
  <c r="AP75" i="74"/>
  <c r="AN45" i="74"/>
  <c r="AN78" i="74"/>
  <c r="AM52" i="74"/>
  <c r="AN89" i="74"/>
  <c r="AL29" i="74"/>
  <c r="AL55" i="74"/>
  <c r="AN19" i="74"/>
  <c r="AO86" i="74"/>
  <c r="AO69" i="74"/>
  <c r="AL44" i="74"/>
  <c r="AM49" i="74"/>
  <c r="AP43" i="74"/>
  <c r="AO56" i="74"/>
  <c r="AM62" i="74"/>
  <c r="AO70" i="74"/>
  <c r="AL30" i="74"/>
  <c r="AM66" i="74"/>
  <c r="AL90" i="74"/>
  <c r="AP80" i="74"/>
  <c r="AP57" i="74"/>
  <c r="AN87" i="74"/>
  <c r="AL66" i="74"/>
  <c r="AN40" i="74"/>
  <c r="AL48" i="74"/>
  <c r="AL31" i="74"/>
  <c r="AL27" i="74"/>
  <c r="AP47" i="74"/>
  <c r="AP13" i="74"/>
  <c r="AP29" i="74"/>
  <c r="AM63" i="74"/>
  <c r="AL86" i="74"/>
  <c r="AL94" i="74"/>
  <c r="AP77" i="74"/>
  <c r="AM42" i="74"/>
  <c r="AM68" i="74"/>
  <c r="AN53" i="74"/>
  <c r="AO43" i="74"/>
  <c r="AM80" i="74"/>
  <c r="AO27" i="74"/>
  <c r="AO24" i="74"/>
  <c r="AM61" i="74"/>
  <c r="AL92" i="74"/>
  <c r="AO40" i="74"/>
  <c r="AO72" i="74"/>
  <c r="AL83" i="74"/>
  <c r="AL34" i="74"/>
  <c r="AO26" i="74"/>
  <c r="AN24" i="74"/>
  <c r="AP19" i="74"/>
  <c r="AN62" i="74"/>
  <c r="AL37" i="74"/>
  <c r="AN52" i="74"/>
  <c r="AN21" i="74"/>
  <c r="AP69" i="74"/>
  <c r="AM38" i="74"/>
  <c r="AP30" i="74"/>
  <c r="AP24" i="74"/>
  <c r="AM65" i="74"/>
  <c r="AN43" i="74"/>
  <c r="AM76" i="74"/>
  <c r="AP79" i="74"/>
  <c r="AM59" i="74"/>
  <c r="AP60" i="74"/>
  <c r="AL82" i="74"/>
  <c r="AL63" i="74"/>
  <c r="AN65" i="74"/>
  <c r="AL50" i="74"/>
  <c r="AP16" i="74"/>
  <c r="AP72" i="74"/>
  <c r="AL15" i="74"/>
  <c r="AN84" i="74"/>
  <c r="AM74" i="74"/>
  <c r="AO22" i="74"/>
  <c r="AO32" i="74"/>
  <c r="AM31" i="74"/>
  <c r="AO93" i="74"/>
  <c r="AM32" i="74"/>
  <c r="AL21" i="74"/>
  <c r="AL61" i="74"/>
  <c r="AM34" i="74"/>
  <c r="AP34" i="74"/>
  <c r="AL51" i="74"/>
  <c r="AO73" i="74"/>
  <c r="AP52" i="74"/>
  <c r="AL85" i="74"/>
  <c r="AM15" i="74"/>
  <c r="AN32" i="74"/>
  <c r="AL101" i="74"/>
  <c r="AL73" i="74"/>
  <c r="AM33" i="74"/>
  <c r="AO49" i="74"/>
  <c r="AM43" i="74"/>
  <c r="AP50" i="74"/>
  <c r="AL40" i="74"/>
  <c r="AN51" i="74"/>
  <c r="AP27" i="74"/>
  <c r="AM17" i="74"/>
  <c r="AM36" i="74"/>
  <c r="AL22" i="74"/>
  <c r="AP45" i="74"/>
  <c r="AL87" i="74"/>
  <c r="AN36" i="74"/>
  <c r="AN61" i="74"/>
  <c r="AN91" i="74"/>
  <c r="AO47" i="74"/>
  <c r="AN73" i="74"/>
  <c r="AO31" i="74"/>
  <c r="AP65" i="74"/>
  <c r="AN57" i="74"/>
  <c r="AL98" i="74"/>
  <c r="AP28" i="74"/>
  <c r="AN83" i="74"/>
  <c r="AO82" i="74"/>
  <c r="AL93" i="74"/>
  <c r="AN68" i="74"/>
  <c r="AL60" i="74"/>
  <c r="AO46" i="74"/>
  <c r="AP92" i="74"/>
  <c r="AL25" i="74"/>
  <c r="AP64" i="74"/>
  <c r="AN31" i="74"/>
  <c r="AO53" i="74"/>
  <c r="AL33" i="74"/>
  <c r="AN20" i="74"/>
  <c r="AN86" i="74"/>
  <c r="AO71" i="74"/>
  <c r="AN29" i="74"/>
  <c r="AM81" i="74"/>
  <c r="AO59" i="74"/>
  <c r="AN25" i="74"/>
  <c r="AL74" i="74"/>
  <c r="AP17" i="74"/>
  <c r="AN76" i="74"/>
  <c r="AO54" i="74"/>
  <c r="AO62" i="74"/>
  <c r="AM84" i="74"/>
  <c r="AP87" i="74"/>
  <c r="AN18" i="74"/>
  <c r="AN64" i="74"/>
  <c r="AL35" i="74"/>
  <c r="AN77" i="74"/>
  <c r="AM92" i="74"/>
  <c r="AL19" i="74"/>
  <c r="AN16" i="74"/>
  <c r="AO65" i="74"/>
  <c r="AN88" i="74"/>
  <c r="AL39" i="74"/>
  <c r="AL67" i="74"/>
  <c r="AM27" i="74"/>
  <c r="AN67" i="74"/>
  <c r="AP44" i="74"/>
  <c r="AL89" i="74"/>
  <c r="AO38" i="74"/>
  <c r="AN80" i="74"/>
  <c r="AN38" i="74"/>
  <c r="AM39" i="74"/>
  <c r="AP49" i="74"/>
  <c r="AM57" i="74"/>
  <c r="AL17" i="74"/>
  <c r="AO44" i="74"/>
  <c r="AN69" i="74"/>
  <c r="AM60" i="74"/>
  <c r="AP85" i="74"/>
  <c r="AM30" i="74"/>
  <c r="AM25" i="74"/>
  <c r="AO61" i="74"/>
  <c r="AN48" i="74"/>
  <c r="AL97" i="74"/>
  <c r="AO76" i="74"/>
  <c r="AN81" i="74"/>
  <c r="AO52" i="74"/>
  <c r="AL52" i="74"/>
  <c r="AN47" i="74"/>
  <c r="AL42" i="74"/>
  <c r="AP53" i="74"/>
  <c r="AN41" i="74"/>
  <c r="AL80" i="74"/>
  <c r="AM85" i="74"/>
  <c r="AL57" i="74"/>
  <c r="AO48" i="74"/>
  <c r="AP31" i="74"/>
  <c r="AN39" i="74"/>
  <c r="AO37" i="74"/>
  <c r="AP76" i="74"/>
  <c r="AO79" i="74"/>
  <c r="AM19" i="74"/>
  <c r="AL69" i="74"/>
  <c r="AP62" i="74"/>
  <c r="AP82" i="74"/>
  <c r="AM14" i="74"/>
  <c r="AO21" i="74"/>
  <c r="AL79" i="74"/>
  <c r="AM37" i="74"/>
  <c r="AN82" i="74"/>
  <c r="AL95" i="74"/>
  <c r="AL41" i="74"/>
  <c r="AM51" i="74"/>
  <c r="AN49" i="74"/>
  <c r="AM54" i="74"/>
  <c r="AP32" i="74"/>
  <c r="AP56" i="74"/>
  <c r="AM22" i="74"/>
  <c r="AP86" i="74"/>
  <c r="AP15" i="74"/>
  <c r="AM55" i="74"/>
  <c r="AN85" i="74"/>
  <c r="AP84" i="74"/>
  <c r="AL54" i="74"/>
  <c r="AO18" i="74"/>
  <c r="AO92" i="74"/>
  <c r="AO88" i="74"/>
  <c r="AL81" i="74"/>
  <c r="AM90" i="74"/>
  <c r="AN60" i="74"/>
  <c r="AL77" i="74"/>
  <c r="AP21" i="74"/>
  <c r="AO58" i="74"/>
  <c r="AL38" i="74"/>
  <c r="AM47" i="74"/>
  <c r="AM71" i="74"/>
  <c r="AN74" i="74"/>
  <c r="AN23" i="74"/>
  <c r="AN58" i="74"/>
  <c r="AP63" i="74"/>
  <c r="AM64" i="74"/>
  <c r="AN92" i="74"/>
  <c r="AP90" i="74"/>
  <c r="AM72" i="74"/>
  <c r="AO30" i="74"/>
  <c r="AN30" i="74"/>
  <c r="AP7" i="74" l="1"/>
  <c r="AN7" i="74"/>
  <c r="AO6" i="74"/>
  <c r="AN6" i="74"/>
  <c r="AL5" i="74"/>
  <c r="AP8" i="74" l="1"/>
  <c r="AM8" i="74"/>
  <c r="AN8" i="74"/>
  <c r="AO7" i="74"/>
  <c r="AL6" i="74"/>
  <c r="AL7" i="74"/>
  <c r="AM6" i="74"/>
  <c r="AM7" i="74"/>
  <c r="AM9" i="74" l="1"/>
  <c r="AP9" i="74"/>
  <c r="AL9" i="74"/>
  <c r="AN9" i="74"/>
  <c r="AO8" i="74"/>
  <c r="AL8" i="74"/>
  <c r="AP10" i="74" l="1"/>
  <c r="AN10" i="74"/>
  <c r="AM10" i="74"/>
  <c r="AO9" i="74"/>
  <c r="AM11" i="74" l="1"/>
  <c r="AP11" i="74"/>
  <c r="AN11" i="74"/>
  <c r="AO10" i="74"/>
  <c r="AL10" i="74"/>
  <c r="AN12" i="74" l="1"/>
  <c r="AP12" i="74"/>
  <c r="AO12" i="74"/>
  <c r="AM12" i="74"/>
  <c r="AO11" i="74"/>
  <c r="AL11" i="74"/>
  <c r="AL12" i="74" l="1"/>
  <c r="AP156" i="74" l="1"/>
  <c r="AO155" i="74"/>
  <c r="AO156" i="74" l="1"/>
  <c r="AP157" i="74"/>
  <c r="AP154" i="74"/>
  <c r="AP158" i="74"/>
  <c r="AO158" i="74"/>
  <c r="AO154" i="74"/>
  <c r="AP155" i="74"/>
  <c r="AO157" i="74"/>
  <c r="AN93" i="74" l="1"/>
  <c r="AM100" i="74"/>
  <c r="AP102" i="74"/>
  <c r="AN96" i="74"/>
  <c r="AO96" i="74"/>
  <c r="AP99" i="74"/>
  <c r="AN100" i="74"/>
  <c r="AN97" i="74"/>
  <c r="AO95" i="74"/>
  <c r="AN98" i="74"/>
  <c r="AM99" i="74"/>
  <c r="AM96" i="74"/>
  <c r="AM98" i="74"/>
  <c r="AN99" i="74"/>
  <c r="AO99" i="74"/>
  <c r="AP100" i="74"/>
  <c r="AP96" i="74"/>
  <c r="AO100" i="74"/>
  <c r="AP97" i="74"/>
  <c r="AN109" i="74"/>
  <c r="AM103" i="74"/>
  <c r="AP103" i="74"/>
  <c r="AN103" i="74"/>
  <c r="AM111" i="74"/>
  <c r="AO107" i="74"/>
  <c r="AO109" i="74"/>
  <c r="AO108" i="74"/>
  <c r="AM108" i="74"/>
  <c r="AO103" i="74"/>
  <c r="AN102" i="74" l="1"/>
  <c r="AP98" i="74"/>
  <c r="AP94" i="74"/>
  <c r="AM97" i="74"/>
  <c r="AO94" i="74"/>
  <c r="AO97" i="74"/>
  <c r="AM94" i="74"/>
  <c r="AN94" i="74"/>
  <c r="AM95" i="74"/>
  <c r="AP101" i="74"/>
  <c r="AN101" i="74"/>
  <c r="AP95" i="74"/>
  <c r="AO98" i="74"/>
  <c r="AM102" i="74"/>
  <c r="AO101" i="74"/>
  <c r="AO102" i="74"/>
  <c r="AN95" i="74"/>
  <c r="AM101" i="74"/>
  <c r="AO104" i="74"/>
  <c r="AM115" i="74"/>
  <c r="AO152" i="74"/>
  <c r="AO131" i="74"/>
  <c r="AN108" i="74"/>
  <c r="AO145" i="74"/>
  <c r="AO147" i="74"/>
  <c r="AO130" i="74"/>
  <c r="AM120" i="74"/>
  <c r="AP140" i="74"/>
  <c r="AO112" i="74"/>
  <c r="AN125" i="74"/>
  <c r="AO121" i="74"/>
  <c r="AO128" i="74"/>
  <c r="AP124" i="74"/>
  <c r="AO105" i="74"/>
  <c r="AP120" i="74"/>
  <c r="AO151" i="74"/>
  <c r="AO153" i="74"/>
  <c r="AO136" i="74"/>
  <c r="AP105" i="74"/>
  <c r="AO115" i="74"/>
  <c r="AP134" i="74"/>
  <c r="AO143" i="74"/>
  <c r="AM109" i="74"/>
  <c r="AO150" i="74"/>
  <c r="AP117" i="74"/>
  <c r="AN106" i="74"/>
  <c r="AN113" i="74"/>
  <c r="AN115" i="74"/>
  <c r="AP152" i="74"/>
  <c r="AP131" i="74"/>
  <c r="AP109" i="74"/>
  <c r="AP113" i="74"/>
  <c r="AO134" i="74"/>
  <c r="AN107" i="74"/>
  <c r="AO127" i="74"/>
  <c r="AM117" i="74"/>
  <c r="AO118" i="74"/>
  <c r="AO114" i="74"/>
  <c r="AP116" i="74"/>
  <c r="AM119" i="74"/>
  <c r="AP148" i="74"/>
  <c r="AO144" i="74"/>
  <c r="AP123" i="74"/>
  <c r="AO148" i="74"/>
  <c r="AO133" i="74"/>
  <c r="AO123" i="74"/>
  <c r="AP119" i="74"/>
  <c r="AO132" i="74"/>
  <c r="AP128" i="74"/>
  <c r="AO119" i="74"/>
  <c r="AO113" i="74"/>
  <c r="AM114" i="74"/>
  <c r="AO139" i="74"/>
  <c r="AP146" i="74"/>
  <c r="AM106" i="74"/>
  <c r="AO111" i="74"/>
  <c r="AN111" i="74"/>
  <c r="AM121" i="74"/>
  <c r="AN123" i="74"/>
  <c r="AP118" i="74"/>
  <c r="AO137" i="74"/>
  <c r="AP107" i="74"/>
  <c r="AP121" i="74"/>
  <c r="AN117" i="74"/>
  <c r="AN118" i="74"/>
  <c r="AP108" i="74"/>
  <c r="AM116" i="74"/>
  <c r="AP143" i="74"/>
  <c r="AP114" i="74"/>
  <c r="AP139" i="74"/>
  <c r="AO129" i="74"/>
  <c r="AP130" i="74"/>
  <c r="AP111" i="74"/>
  <c r="AO126" i="74"/>
  <c r="AM122" i="74"/>
  <c r="AM112" i="74"/>
  <c r="AP125" i="74"/>
  <c r="AP106" i="74"/>
  <c r="AP127" i="74"/>
  <c r="AP135" i="74"/>
  <c r="AP110" i="74"/>
  <c r="AP145" i="74"/>
  <c r="AO135" i="74"/>
  <c r="AO149" i="74"/>
  <c r="AM104" i="74"/>
  <c r="AP150" i="74"/>
  <c r="AO146" i="74"/>
  <c r="AN112" i="74"/>
  <c r="AP137" i="74"/>
  <c r="AO120" i="74"/>
  <c r="AP151" i="74"/>
  <c r="AO117" i="74"/>
  <c r="AM124" i="74"/>
  <c r="AO110" i="74"/>
  <c r="AP115" i="74"/>
  <c r="AN119" i="74"/>
  <c r="AN114" i="74"/>
  <c r="AP133" i="74"/>
  <c r="AP141" i="74"/>
  <c r="AN124" i="74"/>
  <c r="AM107" i="74"/>
  <c r="AN105" i="74"/>
  <c r="AP104" i="74"/>
  <c r="AN122" i="74"/>
  <c r="AP129" i="74"/>
  <c r="AO142" i="74"/>
  <c r="AN120" i="74"/>
  <c r="AM125" i="74"/>
  <c r="AP126" i="74"/>
  <c r="AP122" i="74"/>
  <c r="AP147" i="74"/>
  <c r="AO125" i="74"/>
  <c r="AN110" i="74"/>
  <c r="AO106" i="74"/>
  <c r="AP144" i="74"/>
  <c r="AO140" i="74"/>
  <c r="AM118" i="74"/>
  <c r="AO116" i="74"/>
  <c r="AP149" i="74"/>
  <c r="AM113" i="74"/>
  <c r="AP132" i="74"/>
  <c r="AN116" i="74"/>
  <c r="AP153" i="74"/>
  <c r="AP112" i="74"/>
  <c r="AM105" i="74"/>
  <c r="AM110" i="74"/>
  <c r="AN121" i="74"/>
  <c r="AM123" i="74"/>
  <c r="AO124" i="74"/>
  <c r="AN104" i="74"/>
  <c r="AP138" i="74"/>
  <c r="AO122" i="74"/>
  <c r="AO141" i="74"/>
  <c r="AP142" i="74"/>
  <c r="AP136" i="74"/>
  <c r="AO138" i="74"/>
  <c r="AM148" i="74" l="1"/>
  <c r="AM154" i="74"/>
  <c r="AM136" i="74"/>
  <c r="AM145" i="74"/>
  <c r="AM133" i="74"/>
  <c r="AM130" i="74"/>
  <c r="AM157" i="74"/>
  <c r="AM141" i="74"/>
  <c r="AM129" i="74"/>
  <c r="AM139" i="74"/>
  <c r="AM155" i="74"/>
  <c r="AM126" i="74"/>
  <c r="AM144" i="74"/>
  <c r="AM150" i="74"/>
  <c r="AM131" i="74"/>
  <c r="AM127" i="74"/>
  <c r="AM142" i="74"/>
  <c r="AM156" i="74"/>
  <c r="AM135" i="74"/>
  <c r="AM138" i="74"/>
  <c r="AM152" i="74"/>
  <c r="AM143" i="74"/>
  <c r="AM146" i="74"/>
  <c r="AM158" i="74"/>
  <c r="AM140" i="74"/>
  <c r="AM149" i="74"/>
  <c r="AM147" i="74"/>
  <c r="AM153" i="74"/>
  <c r="AM134" i="74"/>
  <c r="AM151" i="74"/>
  <c r="AM128" i="74"/>
  <c r="AM132" i="74"/>
  <c r="AM137" i="74"/>
  <c r="AN154" i="74" l="1"/>
  <c r="AN149" i="74"/>
  <c r="AN128" i="74"/>
  <c r="AN157" i="74"/>
  <c r="AN134" i="74"/>
  <c r="AN138" i="74"/>
  <c r="AN150" i="74"/>
  <c r="AN156" i="74"/>
  <c r="AN137" i="74"/>
  <c r="AN158" i="74"/>
  <c r="AN143" i="74"/>
  <c r="AN126" i="74"/>
  <c r="AN133" i="74"/>
  <c r="AN147" i="74"/>
  <c r="AN127" i="74"/>
  <c r="AN129" i="74"/>
  <c r="AN145" i="74"/>
  <c r="AN130" i="74"/>
  <c r="AN144" i="74"/>
  <c r="AN146" i="74"/>
  <c r="AN153" i="74"/>
  <c r="AN152" i="74"/>
  <c r="AN148" i="74"/>
  <c r="AN142" i="74"/>
  <c r="AN151" i="74"/>
  <c r="AN155" i="74"/>
  <c r="AN136" i="74"/>
  <c r="AN140" i="74"/>
  <c r="AN141" i="74"/>
  <c r="AN139" i="74"/>
  <c r="AN131" i="74"/>
  <c r="AN132" i="74"/>
  <c r="AN135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B3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其中20%保底，30%做阈值调节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泠月</author>
  </authors>
  <commentList>
    <comment ref="D4" authorId="0" shapeId="0" xr:uid="{00000000-0006-0000-0C00-000001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公式参照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泠月</author>
    <author>admin</author>
  </authors>
  <commentList>
    <comment ref="Z7" authorId="0" shapeId="0" xr:uid="{00000000-0006-0000-0D00-000001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1男
2女</t>
        </r>
      </text>
    </comment>
    <comment ref="BM7" authorId="1" shapeId="0" xr:uid="{00000000-0006-0000-0D00-000002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  <comment ref="BM30" authorId="1" shapeId="0" xr:uid="{00000000-0006-0000-0D00-000003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  <comment ref="BM53" authorId="1" shapeId="0" xr:uid="{00000000-0006-0000-0D00-000004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  <comment ref="BM76" authorId="1" shapeId="0" xr:uid="{00000000-0006-0000-0D00-000005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  <comment ref="BM99" authorId="1" shapeId="0" xr:uid="{00000000-0006-0000-0D00-000006000000}">
      <text>
        <r>
          <rPr>
            <b/>
            <sz val="9"/>
            <color indexed="81"/>
            <rFont val="宋体"/>
            <family val="3"/>
            <charset val="134"/>
          </rPr>
          <t>调整常规每日产出，保证当前节奏与进阶消耗持平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S11" authorId="0" shapeId="0" xr:uid="{00000000-0006-0000-1000-000001000000}">
      <text>
        <r>
          <rPr>
            <b/>
            <sz val="9"/>
            <color indexed="81"/>
            <rFont val="宋体"/>
            <family val="3"/>
            <charset val="134"/>
          </rPr>
          <t>普通点奖牌合计每天10个，挂机数量=10-日常数量-签到数量-主线副本掉落数量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D35" authorId="0" shapeId="0" xr:uid="{00000000-0006-0000-1100-000001000000}">
      <text>
        <r>
          <rPr>
            <b/>
            <sz val="9"/>
            <color indexed="81"/>
            <rFont val="宋体"/>
            <family val="3"/>
            <charset val="134"/>
          </rPr>
          <t>单一属性均值</t>
        </r>
      </text>
    </comment>
  </commentList>
</comments>
</file>

<file path=xl/sharedStrings.xml><?xml version="1.0" encoding="utf-8"?>
<sst xmlns="http://schemas.openxmlformats.org/spreadsheetml/2006/main" count="2340" uniqueCount="553">
  <si>
    <t>非r</t>
    <phoneticPr fontId="1" type="noConversion"/>
  </si>
  <si>
    <t>等级</t>
  </si>
  <si>
    <t>紫</t>
  </si>
  <si>
    <t>紫1</t>
  </si>
  <si>
    <t>橙</t>
  </si>
  <si>
    <t>橙1</t>
  </si>
  <si>
    <t>红</t>
  </si>
  <si>
    <t>爵位材料消耗</t>
    <phoneticPr fontId="1" type="noConversion"/>
  </si>
  <si>
    <t>武将觉醒材料消耗</t>
    <phoneticPr fontId="1" type="noConversion"/>
  </si>
  <si>
    <t>累积产出</t>
  </si>
  <si>
    <t>爵位材料占比</t>
    <phoneticPr fontId="1" type="noConversion"/>
  </si>
  <si>
    <t>觉醒材料占比</t>
    <phoneticPr fontId="1" type="noConversion"/>
  </si>
  <si>
    <t>每个等级材料总消耗</t>
    <phoneticPr fontId="1" type="noConversion"/>
  </si>
  <si>
    <t>每个等级爵位消耗占总消耗的比值</t>
    <phoneticPr fontId="1" type="noConversion"/>
  </si>
  <si>
    <t>每个等级武将觉醒消耗占总消耗的比值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</si>
  <si>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</si>
  <si>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</si>
  <si>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</si>
  <si>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</si>
  <si>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携带士兵</t>
    <phoneticPr fontId="1" type="noConversion"/>
  </si>
  <si>
    <t>三维属性</t>
    <phoneticPr fontId="1" type="noConversion"/>
  </si>
  <si>
    <t>爵位名称</t>
    <phoneticPr fontId="1" type="noConversion"/>
  </si>
  <si>
    <t>累计带兵数量</t>
    <phoneticPr fontId="1" type="noConversion"/>
  </si>
  <si>
    <t>爵位附加属性</t>
    <phoneticPr fontId="1" type="noConversion"/>
  </si>
  <si>
    <t>非r</t>
    <phoneticPr fontId="1" type="noConversion"/>
  </si>
  <si>
    <t>三维属性</t>
    <phoneticPr fontId="1" type="noConversion"/>
  </si>
  <si>
    <t>攻</t>
    <phoneticPr fontId="1" type="noConversion"/>
  </si>
  <si>
    <t>总战力</t>
    <phoneticPr fontId="1" type="noConversion"/>
  </si>
  <si>
    <t>小r</t>
    <phoneticPr fontId="1" type="noConversion"/>
  </si>
  <si>
    <t>属性</t>
    <phoneticPr fontId="1" type="noConversion"/>
  </si>
  <si>
    <t>战力值计算</t>
    <phoneticPr fontId="1" type="noConversion"/>
  </si>
  <si>
    <t>中r</t>
    <phoneticPr fontId="1" type="noConversion"/>
  </si>
  <si>
    <t>属性</t>
    <phoneticPr fontId="1" type="noConversion"/>
  </si>
  <si>
    <t>战力值计算</t>
    <phoneticPr fontId="1" type="noConversion"/>
  </si>
  <si>
    <t>超r</t>
    <phoneticPr fontId="1" type="noConversion"/>
  </si>
  <si>
    <t>血</t>
    <phoneticPr fontId="1" type="noConversion"/>
  </si>
  <si>
    <t>带兵数</t>
    <phoneticPr fontId="1" type="noConversion"/>
  </si>
  <si>
    <t>累计三维属性</t>
    <phoneticPr fontId="1" type="noConversion"/>
  </si>
  <si>
    <t>爵位附加累计属性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</si>
  <si>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</si>
  <si>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</si>
  <si>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</si>
  <si>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</si>
  <si>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非r完成预估</t>
    <phoneticPr fontId="1" type="noConversion"/>
  </si>
  <si>
    <t>完成天数</t>
    <phoneticPr fontId="1" type="noConversion"/>
  </si>
  <si>
    <t>小r完成预估</t>
    <phoneticPr fontId="1" type="noConversion"/>
  </si>
  <si>
    <t>完成天数</t>
    <phoneticPr fontId="1" type="noConversion"/>
  </si>
  <si>
    <t>公士</t>
  </si>
  <si>
    <t>上造</t>
  </si>
  <si>
    <t>簪袅</t>
  </si>
  <si>
    <t>不更</t>
  </si>
  <si>
    <t>大夫</t>
  </si>
  <si>
    <t>官大夫</t>
  </si>
  <si>
    <t>公大夫</t>
  </si>
  <si>
    <t>公乘</t>
  </si>
  <si>
    <t>五大夫</t>
  </si>
  <si>
    <t>左庶长</t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</si>
  <si>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</si>
  <si>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</si>
  <si>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</si>
  <si>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预估达成爵位</t>
    <phoneticPr fontId="1" type="noConversion"/>
  </si>
  <si>
    <t>贡品种数</t>
    <phoneticPr fontId="1" type="noConversion"/>
  </si>
  <si>
    <t>声望阶段需求</t>
    <phoneticPr fontId="1" type="noConversion"/>
  </si>
  <si>
    <t>不要材料</t>
    <phoneticPr fontId="1" type="noConversion"/>
  </si>
  <si>
    <t>超r</t>
    <phoneticPr fontId="1" type="noConversion"/>
  </si>
  <si>
    <t>非r累计消耗贡品数量</t>
    <phoneticPr fontId="1" type="noConversion"/>
  </si>
  <si>
    <t>小r累计消耗贡品数量</t>
    <phoneticPr fontId="1" type="noConversion"/>
  </si>
  <si>
    <t>中r累计消耗贡品数量</t>
    <phoneticPr fontId="1" type="noConversion"/>
  </si>
  <si>
    <t>大r累计消耗贡品数量</t>
    <phoneticPr fontId="1" type="noConversion"/>
  </si>
  <si>
    <t>超r累计消耗贡品数量</t>
    <phoneticPr fontId="1" type="noConversion"/>
  </si>
  <si>
    <t>非r</t>
    <phoneticPr fontId="1" type="noConversion"/>
  </si>
  <si>
    <t>天数</t>
    <phoneticPr fontId="1" type="noConversion"/>
  </si>
  <si>
    <t>非r</t>
  </si>
  <si>
    <t>小r</t>
  </si>
  <si>
    <t>中r</t>
  </si>
  <si>
    <t>大r</t>
  </si>
  <si>
    <t>超r</t>
  </si>
  <si>
    <t>爵位</t>
    <phoneticPr fontId="1" type="noConversion"/>
  </si>
  <si>
    <t>1级贡品</t>
    <phoneticPr fontId="1" type="noConversion"/>
  </si>
  <si>
    <t>2级贡品</t>
  </si>
  <si>
    <t>3级贡品</t>
  </si>
  <si>
    <t>4级贡品</t>
  </si>
  <si>
    <t>5级贡品</t>
  </si>
  <si>
    <t>6级贡品</t>
  </si>
  <si>
    <t>1级贡品</t>
    <phoneticPr fontId="1" type="noConversion"/>
  </si>
  <si>
    <t>1级贡品</t>
    <phoneticPr fontId="1" type="noConversion"/>
  </si>
  <si>
    <t>累计需求贡品数量/同名贡品</t>
    <phoneticPr fontId="1" type="noConversion"/>
  </si>
  <si>
    <t>阶段需求贡品数量/同名贡品</t>
    <phoneticPr fontId="1" type="noConversion"/>
  </si>
  <si>
    <t>城建加速时间</t>
    <phoneticPr fontId="1" type="noConversion"/>
  </si>
  <si>
    <t>每日领取奖励</t>
    <phoneticPr fontId="1" type="noConversion"/>
  </si>
  <si>
    <t>银币</t>
    <phoneticPr fontId="1" type="noConversion"/>
  </si>
  <si>
    <t>国家币</t>
    <phoneticPr fontId="1" type="noConversion"/>
  </si>
  <si>
    <t>预估达成等级</t>
    <phoneticPr fontId="1" type="noConversion"/>
  </si>
  <si>
    <t>阶段获取钻石等价物（城建加速时间）</t>
    <phoneticPr fontId="1" type="noConversion"/>
  </si>
  <si>
    <t>累计获取钻石等价物（城建加速时间）</t>
    <phoneticPr fontId="1" type="noConversion"/>
  </si>
  <si>
    <t>阶段获取银币</t>
    <phoneticPr fontId="1" type="noConversion"/>
  </si>
  <si>
    <t>累计获取银币</t>
    <phoneticPr fontId="1" type="noConversion"/>
  </si>
  <si>
    <t>阶段获取国家币</t>
    <phoneticPr fontId="1" type="noConversion"/>
  </si>
  <si>
    <t>累计消耗贡品/任意贡品</t>
  </si>
  <si>
    <t>折算累计钻石价值</t>
    <phoneticPr fontId="1" type="noConversion"/>
  </si>
  <si>
    <t>累计消耗贡品/任意贡品</t>
    <phoneticPr fontId="1" type="noConversion"/>
  </si>
  <si>
    <t>折算行军令累计价值</t>
    <phoneticPr fontId="1" type="noConversion"/>
  </si>
  <si>
    <t>总价值</t>
    <phoneticPr fontId="1" type="noConversion"/>
  </si>
  <si>
    <t>贡品</t>
    <phoneticPr fontId="1" type="noConversion"/>
  </si>
  <si>
    <t>价值</t>
    <phoneticPr fontId="1" type="noConversion"/>
  </si>
  <si>
    <t>累计获取国家币折算钻石价值</t>
    <phoneticPr fontId="1" type="noConversion"/>
  </si>
  <si>
    <t>1国家币</t>
    <phoneticPr fontId="1" type="noConversion"/>
  </si>
  <si>
    <t>=</t>
    <phoneticPr fontId="1" type="noConversion"/>
  </si>
  <si>
    <t>钻石</t>
    <phoneticPr fontId="1" type="noConversion"/>
  </si>
  <si>
    <t>爵位获得钻石等价物</t>
    <phoneticPr fontId="1" type="noConversion"/>
  </si>
  <si>
    <t>累计获取钻石价值（城建加速+国家币）</t>
    <phoneticPr fontId="1" type="noConversion"/>
  </si>
  <si>
    <t>非r日均</t>
    <phoneticPr fontId="1" type="noConversion"/>
  </si>
  <si>
    <t xml:space="preserve"> </t>
    <phoneticPr fontId="1" type="noConversion"/>
  </si>
  <si>
    <t>实力</t>
    <phoneticPr fontId="1" type="noConversion"/>
  </si>
  <si>
    <t>爵位累计实力</t>
    <phoneticPr fontId="1" type="noConversion"/>
  </si>
  <si>
    <t>超r</t>
    <phoneticPr fontId="1" type="noConversion"/>
  </si>
  <si>
    <t>右庶长</t>
  </si>
  <si>
    <t>左更</t>
  </si>
  <si>
    <t>中更</t>
  </si>
  <si>
    <t>右更</t>
  </si>
  <si>
    <t>少上造</t>
  </si>
  <si>
    <t>大上造</t>
  </si>
  <si>
    <t>驷车庶长</t>
  </si>
  <si>
    <t>大庶长</t>
  </si>
  <si>
    <t>关内侯</t>
  </si>
  <si>
    <t>彻侯</t>
  </si>
  <si>
    <t>调整系数</t>
    <phoneticPr fontId="1" type="noConversion"/>
  </si>
  <si>
    <t>基础值</t>
    <phoneticPr fontId="1" type="noConversion"/>
  </si>
  <si>
    <t>村庄</t>
    <phoneticPr fontId="1" type="noConversion"/>
  </si>
  <si>
    <t>县城</t>
    <phoneticPr fontId="1" type="noConversion"/>
  </si>
  <si>
    <t>爵位阶段解锁</t>
    <phoneticPr fontId="1" type="noConversion"/>
  </si>
  <si>
    <t>银币</t>
    <phoneticPr fontId="1" type="noConversion"/>
  </si>
  <si>
    <t>武将经验（道具）</t>
  </si>
  <si>
    <t>绿</t>
    <phoneticPr fontId="1" type="noConversion"/>
  </si>
  <si>
    <t>对应积分</t>
    <phoneticPr fontId="1" type="noConversion"/>
  </si>
  <si>
    <t>累积奖励</t>
    <phoneticPr fontId="1" type="noConversion"/>
  </si>
  <si>
    <t>阶段奖励/天</t>
    <phoneticPr fontId="1" type="noConversion"/>
  </si>
  <si>
    <t>绿色装备</t>
    <phoneticPr fontId="1" type="noConversion"/>
  </si>
  <si>
    <t>蓝色装备</t>
    <phoneticPr fontId="1" type="noConversion"/>
  </si>
  <si>
    <t>紫色装备</t>
    <phoneticPr fontId="1" type="noConversion"/>
  </si>
  <si>
    <t>橙色装备</t>
    <phoneticPr fontId="1" type="noConversion"/>
  </si>
  <si>
    <t>红色装备</t>
    <phoneticPr fontId="1" type="noConversion"/>
  </si>
  <si>
    <t>银币</t>
    <phoneticPr fontId="1" type="noConversion"/>
  </si>
  <si>
    <t>小r</t>
    <phoneticPr fontId="1" type="noConversion"/>
  </si>
  <si>
    <t>大r</t>
    <phoneticPr fontId="1" type="noConversion"/>
  </si>
  <si>
    <t>对应阶段奖励/天</t>
    <phoneticPr fontId="1" type="noConversion"/>
  </si>
  <si>
    <t>累积积分数</t>
    <phoneticPr fontId="1" type="noConversion"/>
  </si>
  <si>
    <t>装备</t>
    <phoneticPr fontId="1" type="noConversion"/>
  </si>
  <si>
    <t>参考积分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</si>
  <si>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</si>
  <si>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</si>
  <si>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</si>
  <si>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</si>
  <si>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爵位累计解锁</t>
    <phoneticPr fontId="1" type="noConversion"/>
  </si>
  <si>
    <t>银币</t>
    <phoneticPr fontId="1" type="noConversion"/>
  </si>
  <si>
    <t>累计产出装备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</si>
  <si>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</si>
  <si>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</si>
  <si>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</si>
  <si>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</si>
  <si>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累计产出贡品数量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</si>
  <si>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</si>
  <si>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</si>
  <si>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</si>
  <si>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</si>
  <si>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非r</t>
    <phoneticPr fontId="1" type="noConversion"/>
  </si>
  <si>
    <t>小r</t>
    <phoneticPr fontId="1" type="noConversion"/>
  </si>
  <si>
    <t>超r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</si>
  <si>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</si>
  <si>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</si>
  <si>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</si>
  <si>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任意贡品</t>
    <phoneticPr fontId="1" type="noConversion"/>
  </si>
  <si>
    <t>村庄首占</t>
    <phoneticPr fontId="1" type="noConversion"/>
  </si>
  <si>
    <t>累计奖励银币</t>
    <phoneticPr fontId="1" type="noConversion"/>
  </si>
  <si>
    <t>钻石</t>
    <phoneticPr fontId="1" type="noConversion"/>
  </si>
  <si>
    <t>累计产出钻石</t>
    <phoneticPr fontId="1" type="noConversion"/>
  </si>
  <si>
    <t>日均</t>
    <phoneticPr fontId="1" type="noConversion"/>
  </si>
  <si>
    <t>村镇首占</t>
    <phoneticPr fontId="1" type="noConversion"/>
  </si>
  <si>
    <t>繁荣度挂机</t>
    <phoneticPr fontId="1" type="noConversion"/>
  </si>
  <si>
    <t>玩家经验</t>
    <phoneticPr fontId="1" type="noConversion"/>
  </si>
  <si>
    <t>累计产出玩家经验</t>
    <phoneticPr fontId="1" type="noConversion"/>
  </si>
  <si>
    <t>累计奖励玩家经验</t>
    <phoneticPr fontId="1" type="noConversion"/>
  </si>
  <si>
    <t>玩家经验</t>
    <phoneticPr fontId="1" type="noConversion"/>
  </si>
  <si>
    <t>普通抽奖券</t>
    <phoneticPr fontId="1" type="noConversion"/>
  </si>
  <si>
    <t>对应消耗</t>
    <phoneticPr fontId="1" type="noConversion"/>
  </si>
  <si>
    <t>预估累计产出数量</t>
    <phoneticPr fontId="1" type="noConversion"/>
  </si>
  <si>
    <t>老子</t>
  </si>
  <si>
    <t>孔丘</t>
  </si>
  <si>
    <t>鬼谷子</t>
  </si>
  <si>
    <t>孙武</t>
  </si>
  <si>
    <t>范蠡</t>
  </si>
  <si>
    <t>晋文公</t>
  </si>
  <si>
    <t>勾践</t>
  </si>
  <si>
    <t>欧冶子</t>
  </si>
  <si>
    <t>伍子胥</t>
  </si>
  <si>
    <t>鲁班</t>
  </si>
  <si>
    <t>褒姒</t>
  </si>
  <si>
    <t>墨子</t>
  </si>
  <si>
    <t>秦开</t>
  </si>
  <si>
    <t>苏秦</t>
  </si>
  <si>
    <t>荆轲</t>
  </si>
  <si>
    <t>乐毅</t>
  </si>
  <si>
    <t>申不害</t>
  </si>
  <si>
    <t>暴鸢</t>
  </si>
  <si>
    <t>韩非子</t>
  </si>
  <si>
    <t>西门豹</t>
  </si>
  <si>
    <t>朱亥</t>
  </si>
  <si>
    <t>庞涓</t>
  </si>
  <si>
    <t>赵奢</t>
  </si>
  <si>
    <t>蔺相如</t>
  </si>
  <si>
    <t>平原君</t>
  </si>
  <si>
    <t>孙叔敖</t>
  </si>
  <si>
    <t>干将</t>
  </si>
  <si>
    <t>莫邪</t>
  </si>
  <si>
    <t>春申君</t>
  </si>
  <si>
    <t>项燕</t>
  </si>
  <si>
    <t>屈原</t>
  </si>
  <si>
    <t>管仲</t>
  </si>
  <si>
    <t>齐桓公</t>
  </si>
  <si>
    <t>孟子</t>
  </si>
  <si>
    <t>孙膑</t>
  </si>
  <si>
    <t>鲍叔牙</t>
  </si>
  <si>
    <t>司马穰苴</t>
  </si>
  <si>
    <t>田忌</t>
  </si>
  <si>
    <t>扁鹊</t>
  </si>
  <si>
    <t>邹衍</t>
  </si>
  <si>
    <t>孟尝君</t>
  </si>
  <si>
    <t>钟无艳</t>
  </si>
  <si>
    <t>伯乐</t>
  </si>
  <si>
    <t>樗里疾</t>
  </si>
  <si>
    <t>张仪</t>
  </si>
  <si>
    <t>秦始皇</t>
  </si>
  <si>
    <t>范雎</t>
  </si>
  <si>
    <t>赵姬</t>
  </si>
  <si>
    <t>百里奚</t>
  </si>
  <si>
    <t>嫪毐</t>
  </si>
  <si>
    <t>秦武王</t>
  </si>
  <si>
    <t>商鞅</t>
  </si>
  <si>
    <t>吕不韦</t>
  </si>
  <si>
    <t>司马错</t>
  </si>
  <si>
    <t>田单</t>
  </si>
  <si>
    <t>楚庄王</t>
  </si>
  <si>
    <t>赵武灵王</t>
  </si>
  <si>
    <t>养由基</t>
  </si>
  <si>
    <t>芈月</t>
  </si>
  <si>
    <t>专诸</t>
  </si>
  <si>
    <t>聂荌</t>
  </si>
  <si>
    <t>吴起</t>
  </si>
  <si>
    <t>李牧</t>
  </si>
  <si>
    <t>西施</t>
  </si>
  <si>
    <t>信陵君</t>
  </si>
  <si>
    <t>廉颇</t>
  </si>
  <si>
    <t>白起</t>
  </si>
  <si>
    <t>义渠骇</t>
  </si>
  <si>
    <t>王翦</t>
  </si>
  <si>
    <t>蓝</t>
  </si>
  <si>
    <t>骊姬</t>
  </si>
  <si>
    <t>智</t>
    <phoneticPr fontId="1" type="noConversion"/>
  </si>
  <si>
    <t>武</t>
    <phoneticPr fontId="1" type="noConversion"/>
  </si>
  <si>
    <t>统</t>
    <phoneticPr fontId="1" type="noConversion"/>
  </si>
  <si>
    <t>女</t>
    <phoneticPr fontId="1" type="noConversion"/>
  </si>
  <si>
    <t>男</t>
    <phoneticPr fontId="1" type="noConversion"/>
  </si>
  <si>
    <t>智力种类</t>
    <phoneticPr fontId="1" type="noConversion"/>
  </si>
  <si>
    <t>武力种类</t>
    <phoneticPr fontId="1" type="noConversion"/>
  </si>
  <si>
    <t>统率种类</t>
    <phoneticPr fontId="1" type="noConversion"/>
  </si>
  <si>
    <t>产出女种类</t>
    <phoneticPr fontId="1" type="noConversion"/>
  </si>
  <si>
    <t>产出男种类</t>
    <phoneticPr fontId="1" type="noConversion"/>
  </si>
  <si>
    <t>智力数量</t>
    <phoneticPr fontId="1" type="noConversion"/>
  </si>
  <si>
    <t>武力数量</t>
    <phoneticPr fontId="1" type="noConversion"/>
  </si>
  <si>
    <t>统率数量</t>
    <phoneticPr fontId="1" type="noConversion"/>
  </si>
  <si>
    <t>产出女数量</t>
    <phoneticPr fontId="1" type="noConversion"/>
  </si>
  <si>
    <t>产出男数量</t>
    <phoneticPr fontId="1" type="noConversion"/>
  </si>
  <si>
    <t>智力</t>
    <phoneticPr fontId="1" type="noConversion"/>
  </si>
  <si>
    <t>武力</t>
    <phoneticPr fontId="1" type="noConversion"/>
  </si>
  <si>
    <t>统率</t>
    <phoneticPr fontId="1" type="noConversion"/>
  </si>
  <si>
    <t>武将分类</t>
    <phoneticPr fontId="1" type="noConversion"/>
  </si>
  <si>
    <t>男女</t>
    <phoneticPr fontId="1" type="noConversion"/>
  </si>
  <si>
    <t>品质</t>
    <phoneticPr fontId="1" type="noConversion"/>
  </si>
  <si>
    <t>合计</t>
    <phoneticPr fontId="1" type="noConversion"/>
  </si>
  <si>
    <t>县</t>
    <phoneticPr fontId="1" type="noConversion"/>
  </si>
  <si>
    <t>村</t>
    <phoneticPr fontId="1" type="noConversion"/>
  </si>
  <si>
    <t>品质男种类数</t>
    <phoneticPr fontId="1" type="noConversion"/>
  </si>
  <si>
    <t>村3个，县1个来定需求</t>
    <phoneticPr fontId="1" type="noConversion"/>
  </si>
  <si>
    <t>多少种XX品质的武将</t>
    <phoneticPr fontId="1" type="noConversion"/>
  </si>
  <si>
    <t>品质女种类数</t>
    <phoneticPr fontId="1" type="noConversion"/>
  </si>
  <si>
    <t>期望次数</t>
    <phoneticPr fontId="1" type="noConversion"/>
  </si>
  <si>
    <t>种类数</t>
    <phoneticPr fontId="1" type="noConversion"/>
  </si>
  <si>
    <t>武将数量对应种类不同的概率</t>
    <phoneticPr fontId="1" type="noConversion"/>
  </si>
  <si>
    <t>品质占比</t>
    <phoneticPr fontId="1" type="noConversion"/>
  </si>
  <si>
    <t>武将种类</t>
    <phoneticPr fontId="1" type="noConversion"/>
  </si>
  <si>
    <t>阶段奖励/1个村庄</t>
    <phoneticPr fontId="1" type="noConversion"/>
  </si>
  <si>
    <t>阶段奖励/1个县城</t>
    <phoneticPr fontId="1" type="noConversion"/>
  </si>
  <si>
    <t>累计奖励/全部村庄</t>
    <phoneticPr fontId="1" type="noConversion"/>
  </si>
  <si>
    <t>累计奖励/全部县城</t>
    <phoneticPr fontId="1" type="noConversion"/>
  </si>
  <si>
    <t>预估生成装备个数/行军令</t>
  </si>
  <si>
    <t>等级</t>
    <phoneticPr fontId="1" type="noConversion"/>
  </si>
  <si>
    <t>平民</t>
    <phoneticPr fontId="1" type="noConversion"/>
  </si>
  <si>
    <t>附加三维</t>
    <phoneticPr fontId="1" type="noConversion"/>
  </si>
  <si>
    <t>对应三维</t>
    <phoneticPr fontId="1" type="noConversion"/>
  </si>
  <si>
    <t>爵位名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</si>
  <si>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</si>
  <si>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</si>
  <si>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</si>
  <si>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</si>
  <si>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</si>
  <si>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主线阶段任务</t>
    <phoneticPr fontId="1" type="noConversion"/>
  </si>
  <si>
    <t>功勋宝箱</t>
    <phoneticPr fontId="1" type="noConversion"/>
  </si>
  <si>
    <t>需求声望</t>
    <phoneticPr fontId="1" type="noConversion"/>
  </si>
  <si>
    <t>累计产出声望（功勋宝箱+主线阶段任务）</t>
    <phoneticPr fontId="1" type="noConversion"/>
  </si>
  <si>
    <t>加速令</t>
    <phoneticPr fontId="1" type="noConversion"/>
  </si>
  <si>
    <t>银币/每日</t>
    <phoneticPr fontId="1" type="noConversion"/>
  </si>
  <si>
    <t>武将经验（道具）/每日</t>
    <phoneticPr fontId="1" type="noConversion"/>
  </si>
  <si>
    <t>绿色装备/每日</t>
    <phoneticPr fontId="1" type="noConversion"/>
  </si>
  <si>
    <t>蓝色装备/每日</t>
    <phoneticPr fontId="1" type="noConversion"/>
  </si>
  <si>
    <t>紫色装备/每日</t>
    <phoneticPr fontId="1" type="noConversion"/>
  </si>
  <si>
    <t>橙色装备/每日</t>
    <phoneticPr fontId="1" type="noConversion"/>
  </si>
  <si>
    <t>红色装备/每日</t>
    <phoneticPr fontId="1" type="noConversion"/>
  </si>
  <si>
    <t>1级贡品/每日</t>
    <phoneticPr fontId="1" type="noConversion"/>
  </si>
  <si>
    <t>2级贡品/每日</t>
    <phoneticPr fontId="1" type="noConversion"/>
  </si>
  <si>
    <t>3级贡品//每日</t>
    <phoneticPr fontId="1" type="noConversion"/>
  </si>
  <si>
    <t>4级贡品/每日</t>
    <phoneticPr fontId="1" type="noConversion"/>
  </si>
  <si>
    <t>5级贡品/每日</t>
    <phoneticPr fontId="1" type="noConversion"/>
  </si>
  <si>
    <t>6级贡品/每日</t>
    <phoneticPr fontId="1" type="noConversion"/>
  </si>
  <si>
    <t>普通点将牌</t>
    <phoneticPr fontId="1" type="noConversion"/>
  </si>
  <si>
    <t>部队战力</t>
    <phoneticPr fontId="1" type="noConversion"/>
  </si>
  <si>
    <t>最优驻守</t>
    <phoneticPr fontId="1" type="noConversion"/>
  </si>
  <si>
    <t>最差驻守</t>
    <phoneticPr fontId="1" type="noConversion"/>
  </si>
  <si>
    <t>偏差值</t>
    <phoneticPr fontId="1" type="noConversion"/>
  </si>
  <si>
    <t>可获取繁荣积分</t>
    <phoneticPr fontId="1" type="noConversion"/>
  </si>
  <si>
    <t>繁荣积分</t>
    <phoneticPr fontId="1" type="noConversion"/>
  </si>
  <si>
    <t>繁荣积分信息见-》爵位解锁村镇信息</t>
    <phoneticPr fontId="1" type="noConversion"/>
  </si>
  <si>
    <t>产销比</t>
    <phoneticPr fontId="1" type="noConversion"/>
  </si>
  <si>
    <t>高级点将令</t>
    <phoneticPr fontId="1" type="noConversion"/>
  </si>
  <si>
    <t>非r占比</t>
    <phoneticPr fontId="1" type="noConversion"/>
  </si>
  <si>
    <t>累计声望</t>
    <phoneticPr fontId="1" type="noConversion"/>
  </si>
  <si>
    <t>阶段</t>
    <phoneticPr fontId="1" type="noConversion"/>
  </si>
  <si>
    <t>刀币</t>
    <phoneticPr fontId="1" type="noConversion"/>
  </si>
  <si>
    <t>每日俸禄</t>
    <phoneticPr fontId="1" type="noConversion"/>
  </si>
  <si>
    <t>对应爵位等级</t>
    <phoneticPr fontId="1" type="noConversion"/>
  </si>
  <si>
    <t>阶段获得国家币</t>
    <phoneticPr fontId="1" type="noConversion"/>
  </si>
  <si>
    <t>阶段获得刀币</t>
    <phoneticPr fontId="1" type="noConversion"/>
  </si>
  <si>
    <t>俸禄</t>
    <phoneticPr fontId="1" type="noConversion"/>
  </si>
  <si>
    <t>累计获得国家币</t>
  </si>
  <si>
    <t>累计获得刀币</t>
  </si>
  <si>
    <t>三维</t>
    <phoneticPr fontId="1" type="noConversion"/>
  </si>
  <si>
    <t>战力</t>
    <phoneticPr fontId="1" type="noConversion"/>
  </si>
  <si>
    <t>累计奖励高级点将令折算钻石价值</t>
    <phoneticPr fontId="1" type="noConversion"/>
  </si>
  <si>
    <t>武将经验</t>
    <phoneticPr fontId="1" type="noConversion"/>
  </si>
  <si>
    <t>累计奖励武将经验</t>
    <phoneticPr fontId="1" type="noConversion"/>
  </si>
  <si>
    <t>木石铜粮</t>
    <phoneticPr fontId="1" type="noConversion"/>
  </si>
  <si>
    <t>阶段获得木石铜粮</t>
    <phoneticPr fontId="1" type="noConversion"/>
  </si>
  <si>
    <t>累计获得木石铜粮</t>
    <phoneticPr fontId="1" type="noConversion"/>
  </si>
  <si>
    <t>刀币参照</t>
    <phoneticPr fontId="1" type="noConversion"/>
  </si>
  <si>
    <t>资源参照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</si>
  <si>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</si>
  <si>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</si>
  <si>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</si>
  <si>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</si>
  <si>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爵位预估完成所需定义等级</t>
  </si>
  <si>
    <t>预估完成定义等级等级</t>
  </si>
  <si>
    <t>对应定义等级</t>
  </si>
  <si>
    <t>村庄等级</t>
    <phoneticPr fontId="1" type="noConversion"/>
  </si>
  <si>
    <t>县城等级</t>
  </si>
  <si>
    <t>县城等级</t>
    <phoneticPr fontId="1" type="noConversion"/>
  </si>
  <si>
    <t>定义等级</t>
    <phoneticPr fontId="1" type="noConversion"/>
  </si>
  <si>
    <t>阶段数量</t>
    <phoneticPr fontId="1" type="noConversion"/>
  </si>
  <si>
    <t>不同等级的1个村庄产出/每日</t>
    <phoneticPr fontId="1" type="noConversion"/>
  </si>
  <si>
    <t>累计产出/每日</t>
    <phoneticPr fontId="1" type="noConversion"/>
  </si>
  <si>
    <t>产出说明：</t>
  </si>
  <si>
    <t>累计产出木石铜粮</t>
    <phoneticPr fontId="1" type="noConversion"/>
  </si>
  <si>
    <t>累计产出银币</t>
  </si>
  <si>
    <t>不同等级的1个县城产出/每日</t>
    <phoneticPr fontId="1" type="noConversion"/>
  </si>
  <si>
    <t>累计产出武将经验</t>
    <phoneticPr fontId="1" type="noConversion"/>
  </si>
  <si>
    <t>累计产出加速时间</t>
  </si>
  <si>
    <t>加速时间</t>
  </si>
  <si>
    <t>加速时间</t>
    <phoneticPr fontId="1" type="noConversion"/>
  </si>
  <si>
    <t>村镇首通</t>
    <phoneticPr fontId="1" type="noConversion"/>
  </si>
  <si>
    <t>村庄等级对应预期完成定义等级</t>
    <phoneticPr fontId="1" type="noConversion"/>
  </si>
  <si>
    <t>营寨</t>
    <phoneticPr fontId="1" type="noConversion"/>
  </si>
  <si>
    <t>阶段奖励/1个营寨</t>
    <phoneticPr fontId="1" type="noConversion"/>
  </si>
  <si>
    <t>累计奖励/全部营寨</t>
    <phoneticPr fontId="1" type="noConversion"/>
  </si>
  <si>
    <t>免战令</t>
    <phoneticPr fontId="1" type="noConversion"/>
  </si>
  <si>
    <t>绿</t>
  </si>
  <si>
    <t>各个营寨武将经验道具产出数量/每日</t>
    <phoneticPr fontId="1" type="noConversion"/>
  </si>
  <si>
    <t>累计奖励钻石</t>
    <phoneticPr fontId="1" type="noConversion"/>
  </si>
  <si>
    <t>点将令</t>
    <phoneticPr fontId="1" type="noConversion"/>
  </si>
  <si>
    <t>4、食邑驻守增加50%加成</t>
    <phoneticPr fontId="1" type="noConversion"/>
  </si>
  <si>
    <t>驻守情况</t>
    <phoneticPr fontId="1" type="noConversion"/>
  </si>
  <si>
    <t>加成比</t>
    <phoneticPr fontId="1" type="noConversion"/>
  </si>
  <si>
    <t>错误驻守</t>
    <phoneticPr fontId="1" type="noConversion"/>
  </si>
  <si>
    <t>未驻守</t>
    <phoneticPr fontId="1" type="noConversion"/>
  </si>
  <si>
    <t>1、村庄产出资源，无法驻守</t>
    <phoneticPr fontId="1" type="noConversion"/>
  </si>
  <si>
    <t>2、县城产出银币，可驻守</t>
    <phoneticPr fontId="1" type="noConversion"/>
  </si>
  <si>
    <t>实力</t>
    <phoneticPr fontId="1" type="noConversion"/>
  </si>
  <si>
    <t>阶段占领后实力</t>
    <phoneticPr fontId="1" type="noConversion"/>
  </si>
  <si>
    <t>累计实力</t>
    <phoneticPr fontId="1" type="noConversion"/>
  </si>
  <si>
    <t>县城等级对应预期完成定义等级</t>
    <phoneticPr fontId="1" type="noConversion"/>
  </si>
  <si>
    <t>定义等级对应实力</t>
    <phoneticPr fontId="1" type="noConversion"/>
  </si>
  <si>
    <t>等级</t>
    <phoneticPr fontId="1" type="noConversion"/>
  </si>
  <si>
    <t>调整指数</t>
    <phoneticPr fontId="1" type="noConversion"/>
  </si>
  <si>
    <t>点将令</t>
    <phoneticPr fontId="1" type="noConversion"/>
  </si>
  <si>
    <t>2个点将令</t>
    <phoneticPr fontId="1" type="noConversion"/>
  </si>
  <si>
    <t>黄金</t>
    <phoneticPr fontId="1" type="noConversion"/>
  </si>
  <si>
    <t>营寨</t>
  </si>
  <si>
    <t>营寨等级对应预期完成定义等级</t>
  </si>
  <si>
    <t>营寨等级</t>
  </si>
  <si>
    <t>3、营寨产出加速时间、武将经验，无法驻守</t>
  </si>
  <si>
    <t>不同等级的1个营寨产出/每日</t>
  </si>
  <si>
    <t>➡</t>
    <phoneticPr fontId="1" type="noConversion"/>
  </si>
  <si>
    <t>↗</t>
    <phoneticPr fontId="1" type="noConversion"/>
  </si>
  <si>
    <t>↘</t>
    <phoneticPr fontId="1" type="noConversion"/>
  </si>
  <si>
    <t>爵位1</t>
    <phoneticPr fontId="1" type="noConversion"/>
  </si>
  <si>
    <t>爵位0</t>
    <phoneticPr fontId="1" type="noConversion"/>
  </si>
  <si>
    <t>爵位2</t>
    <phoneticPr fontId="1" type="noConversion"/>
  </si>
  <si>
    <t>爵位3</t>
    <phoneticPr fontId="1" type="noConversion"/>
  </si>
  <si>
    <t>爵位4</t>
    <phoneticPr fontId="1" type="noConversion"/>
  </si>
  <si>
    <t>爵位5</t>
    <phoneticPr fontId="1" type="noConversion"/>
  </si>
  <si>
    <t>爵位6</t>
    <phoneticPr fontId="1" type="noConversion"/>
  </si>
  <si>
    <t>颜色</t>
    <phoneticPr fontId="1" type="noConversion"/>
  </si>
  <si>
    <t>爵位7</t>
    <phoneticPr fontId="1" type="noConversion"/>
  </si>
  <si>
    <t>爵位8</t>
    <phoneticPr fontId="1" type="noConversion"/>
  </si>
  <si>
    <t>爵位9</t>
    <phoneticPr fontId="1" type="noConversion"/>
  </si>
  <si>
    <t>爵位10</t>
    <phoneticPr fontId="1" type="noConversion"/>
  </si>
  <si>
    <t>爵位11</t>
    <phoneticPr fontId="1" type="noConversion"/>
  </si>
  <si>
    <t>爵位12</t>
    <phoneticPr fontId="1" type="noConversion"/>
  </si>
  <si>
    <t>爵位13</t>
    <phoneticPr fontId="1" type="noConversion"/>
  </si>
  <si>
    <t>爵位14</t>
    <phoneticPr fontId="1" type="noConversion"/>
  </si>
  <si>
    <t>爵位15</t>
    <phoneticPr fontId="1" type="noConversion"/>
  </si>
  <si>
    <t>爵位16</t>
    <phoneticPr fontId="1" type="noConversion"/>
  </si>
  <si>
    <t>爵位17</t>
    <phoneticPr fontId="1" type="noConversion"/>
  </si>
  <si>
    <t>爵位18</t>
    <phoneticPr fontId="1" type="noConversion"/>
  </si>
  <si>
    <t>图示</t>
    <phoneticPr fontId="1" type="noConversion"/>
  </si>
  <si>
    <t>爵位19</t>
    <phoneticPr fontId="1" type="noConversion"/>
  </si>
  <si>
    <t>爵位20</t>
    <phoneticPr fontId="1" type="noConversion"/>
  </si>
  <si>
    <t>村0</t>
    <phoneticPr fontId="1" type="noConversion"/>
  </si>
  <si>
    <t>村1</t>
    <phoneticPr fontId="1" type="noConversion"/>
  </si>
  <si>
    <t>食邑</t>
    <phoneticPr fontId="1" type="noConversion"/>
  </si>
  <si>
    <t>村2</t>
    <phoneticPr fontId="1" type="noConversion"/>
  </si>
  <si>
    <t>村3</t>
    <phoneticPr fontId="1" type="noConversion"/>
  </si>
  <si>
    <t>村4</t>
    <phoneticPr fontId="1" type="noConversion"/>
  </si>
  <si>
    <t>村5</t>
    <phoneticPr fontId="1" type="noConversion"/>
  </si>
  <si>
    <t>村6</t>
    <phoneticPr fontId="1" type="noConversion"/>
  </si>
  <si>
    <t>村7</t>
    <phoneticPr fontId="1" type="noConversion"/>
  </si>
  <si>
    <t>村8</t>
    <phoneticPr fontId="1" type="noConversion"/>
  </si>
  <si>
    <t>村9</t>
    <phoneticPr fontId="1" type="noConversion"/>
  </si>
  <si>
    <t>村10</t>
    <phoneticPr fontId="1" type="noConversion"/>
  </si>
  <si>
    <t>村11</t>
    <phoneticPr fontId="1" type="noConversion"/>
  </si>
  <si>
    <t>村12</t>
    <phoneticPr fontId="1" type="noConversion"/>
  </si>
  <si>
    <t>村13</t>
    <phoneticPr fontId="1" type="noConversion"/>
  </si>
  <si>
    <t>村14</t>
    <phoneticPr fontId="1" type="noConversion"/>
  </si>
  <si>
    <t>村15</t>
    <phoneticPr fontId="1" type="noConversion"/>
  </si>
  <si>
    <t>村16</t>
    <phoneticPr fontId="1" type="noConversion"/>
  </si>
  <si>
    <t>村17</t>
    <phoneticPr fontId="1" type="noConversion"/>
  </si>
  <si>
    <t>村18</t>
    <phoneticPr fontId="1" type="noConversion"/>
  </si>
  <si>
    <t>村19</t>
    <phoneticPr fontId="1" type="noConversion"/>
  </si>
  <si>
    <t>村20</t>
    <phoneticPr fontId="1" type="noConversion"/>
  </si>
  <si>
    <t>营1</t>
  </si>
  <si>
    <t>营2</t>
  </si>
  <si>
    <t>营3</t>
  </si>
  <si>
    <t>营17</t>
  </si>
  <si>
    <t>营18</t>
  </si>
  <si>
    <t>营19</t>
  </si>
  <si>
    <t>营20</t>
  </si>
  <si>
    <t>营4</t>
  </si>
  <si>
    <t>营5</t>
  </si>
  <si>
    <t>营7</t>
  </si>
  <si>
    <t>营8</t>
  </si>
  <si>
    <t>营9</t>
  </si>
  <si>
    <t>营10</t>
  </si>
  <si>
    <t>营11</t>
  </si>
  <si>
    <t>营12</t>
  </si>
  <si>
    <t>营13</t>
  </si>
  <si>
    <t>营16</t>
  </si>
  <si>
    <t>营6</t>
  </si>
  <si>
    <t>营14</t>
  </si>
  <si>
    <t>营15</t>
  </si>
  <si>
    <t>县2</t>
    <phoneticPr fontId="1" type="noConversion"/>
  </si>
  <si>
    <t>县4</t>
    <phoneticPr fontId="1" type="noConversion"/>
  </si>
  <si>
    <t>县6</t>
    <phoneticPr fontId="1" type="noConversion"/>
  </si>
  <si>
    <t>县8</t>
    <phoneticPr fontId="1" type="noConversion"/>
  </si>
  <si>
    <t>县10</t>
    <phoneticPr fontId="1" type="noConversion"/>
  </si>
  <si>
    <t>县12</t>
    <phoneticPr fontId="1" type="noConversion"/>
  </si>
  <si>
    <t>县14</t>
    <phoneticPr fontId="1" type="noConversion"/>
  </si>
  <si>
    <t>县16</t>
    <phoneticPr fontId="1" type="noConversion"/>
  </si>
  <si>
    <t>县18</t>
    <phoneticPr fontId="1" type="noConversion"/>
  </si>
  <si>
    <t>县20</t>
    <phoneticPr fontId="1" type="noConversion"/>
  </si>
  <si>
    <t>⬆</t>
    <phoneticPr fontId="1" type="noConversion"/>
  </si>
  <si>
    <t>精英营寨</t>
    <phoneticPr fontId="1" type="noConversion"/>
  </si>
  <si>
    <t>精3</t>
    <phoneticPr fontId="1" type="noConversion"/>
  </si>
  <si>
    <t>精5</t>
    <phoneticPr fontId="1" type="noConversion"/>
  </si>
  <si>
    <t>精7</t>
    <phoneticPr fontId="1" type="noConversion"/>
  </si>
  <si>
    <t>精9</t>
    <phoneticPr fontId="1" type="noConversion"/>
  </si>
  <si>
    <t>精11</t>
    <phoneticPr fontId="1" type="noConversion"/>
  </si>
  <si>
    <t>精13</t>
    <phoneticPr fontId="1" type="noConversion"/>
  </si>
  <si>
    <t>精15</t>
    <phoneticPr fontId="1" type="noConversion"/>
  </si>
  <si>
    <t>精17</t>
    <phoneticPr fontId="1" type="noConversion"/>
  </si>
  <si>
    <t>精19</t>
    <phoneticPr fontId="1" type="noConversion"/>
  </si>
  <si>
    <t>精英营寨</t>
  </si>
  <si>
    <t>精英营寨等级</t>
  </si>
  <si>
    <t>精英营寨等级</t>
    <phoneticPr fontId="1" type="noConversion"/>
  </si>
  <si>
    <t>精英营寨等级对应预期完成定义等级</t>
    <phoneticPr fontId="1" type="noConversion"/>
  </si>
  <si>
    <t>不同等级的1个精英营寨产出/每日</t>
  </si>
  <si>
    <t>累计产出治疗加速时间</t>
    <phoneticPr fontId="1" type="noConversion"/>
  </si>
  <si>
    <t>治疗加速时间</t>
    <phoneticPr fontId="1" type="noConversion"/>
  </si>
  <si>
    <t>各个精英营寨产出治疗加速道具数量/每日</t>
    <phoneticPr fontId="1" type="noConversion"/>
  </si>
  <si>
    <t>1分钟</t>
    <phoneticPr fontId="1" type="noConversion"/>
  </si>
  <si>
    <t>5分钟</t>
    <phoneticPr fontId="1" type="noConversion"/>
  </si>
  <si>
    <t>20分钟</t>
    <phoneticPr fontId="1" type="noConversion"/>
  </si>
  <si>
    <t>1小时</t>
    <phoneticPr fontId="1" type="noConversion"/>
  </si>
  <si>
    <t>3小时</t>
    <phoneticPr fontId="1" type="noConversion"/>
  </si>
  <si>
    <t>8小时</t>
    <phoneticPr fontId="1" type="noConversion"/>
  </si>
  <si>
    <t>武将经验</t>
  </si>
  <si>
    <t>轻伤比例</t>
    <phoneticPr fontId="1" type="noConversion"/>
  </si>
  <si>
    <t>定义等级对应攻方部队实际战损率</t>
  </si>
  <si>
    <t>预估战中损失率</t>
  </si>
  <si>
    <t>阶段消耗倍率</t>
  </si>
  <si>
    <t>预估主力队伍带兵数上限</t>
  </si>
  <si>
    <t>阶段伤兵数量</t>
    <phoneticPr fontId="1" type="noConversion"/>
  </si>
  <si>
    <t>累计伤兵数量</t>
    <phoneticPr fontId="1" type="noConversion"/>
  </si>
  <si>
    <t>阶段损兵数量</t>
  </si>
  <si>
    <t>累计损兵数量</t>
  </si>
  <si>
    <t>难度系数</t>
    <phoneticPr fontId="1" type="noConversion"/>
  </si>
  <si>
    <t>实力预期</t>
    <phoneticPr fontId="1" type="noConversion"/>
  </si>
  <si>
    <t>非r</t>
    <phoneticPr fontId="1" type="noConversion"/>
  </si>
  <si>
    <t>超r</t>
    <phoneticPr fontId="1" type="noConversion"/>
  </si>
  <si>
    <t>消耗倍率调整参数</t>
    <phoneticPr fontId="1" type="noConversion"/>
  </si>
  <si>
    <t>攻打次数/1个村庄</t>
    <phoneticPr fontId="1" type="noConversion"/>
  </si>
  <si>
    <t>攻打次数/1个县城</t>
    <phoneticPr fontId="1" type="noConversion"/>
  </si>
  <si>
    <t>攻打次数/1个营寨</t>
    <phoneticPr fontId="1" type="noConversion"/>
  </si>
  <si>
    <t>攻打次数/1个精英</t>
    <phoneticPr fontId="1" type="noConversion"/>
  </si>
  <si>
    <t>⬇</t>
    <phoneticPr fontId="1" type="noConversion"/>
  </si>
  <si>
    <t>累计奖励免战令</t>
    <phoneticPr fontId="1" type="noConversion"/>
  </si>
  <si>
    <t>累计奖励木石铜粮</t>
    <phoneticPr fontId="1" type="noConversion"/>
  </si>
  <si>
    <t>累计奖励高级点将令</t>
    <phoneticPr fontId="1" type="noConversion"/>
  </si>
  <si>
    <t>只供查看</t>
    <phoneticPr fontId="1" type="noConversion"/>
  </si>
  <si>
    <t>累计奖励国内迁城令</t>
  </si>
  <si>
    <t>国内迁城令</t>
  </si>
  <si>
    <t>0.9.3先锋测试版本累计奖励钻石备份</t>
    <phoneticPr fontId="1" type="noConversion"/>
  </si>
  <si>
    <t>营寨和精英营寨不损兵，难度系数保留</t>
    <phoneticPr fontId="1" type="noConversion"/>
  </si>
  <si>
    <t>日常任务</t>
    <phoneticPr fontId="1" type="noConversion"/>
  </si>
  <si>
    <t>日常任务开启定义等级</t>
    <phoneticPr fontId="1" type="noConversion"/>
  </si>
  <si>
    <t>后续爵位1</t>
    <phoneticPr fontId="1" type="noConversion"/>
  </si>
  <si>
    <t>后续爵位2</t>
  </si>
  <si>
    <t>后续爵位3</t>
  </si>
  <si>
    <t>后续爵位4</t>
  </si>
  <si>
    <t>后续爵位5</t>
  </si>
  <si>
    <t>后续爵位6</t>
  </si>
  <si>
    <t>后续爵位7</t>
  </si>
  <si>
    <t>后续爵位8</t>
  </si>
  <si>
    <t>后续爵位9</t>
  </si>
  <si>
    <t>后续爵位10</t>
  </si>
  <si>
    <t>后续爵位11</t>
  </si>
  <si>
    <t>后续爵位12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</si>
</sst>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</font>
    <font>
      <sz val="9"/>
      <color indexed="81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sz val="9"/>
      <color theme="1"/>
      <name val="Segoe UI Symbol"/>
      <family val="3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40">
    <xf numFmtId="0" fontId="0" fillId="0" borderId="0" xfId="0"/>
    <xf numFmtId="1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2" fillId="2" borderId="0" xfId="0" applyFont="1" applyFill="1"/>
    <xf numFmtId="0" fontId="2" fillId="0" borderId="1" xfId="0" applyFont="1" applyBorder="1"/>
    <xf numFmtId="0" fontId="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2" fillId="0" borderId="0" xfId="0" applyNumberFormat="1" applyFont="1"/>
    <xf numFmtId="0" fontId="7" fillId="0" borderId="1" xfId="0" applyFont="1" applyBorder="1" applyAlignment="1">
      <alignment horizontal="center" vertical="center" wrapText="1" shrinkToFit="1"/>
    </xf>
    <xf numFmtId="9" fontId="2" fillId="0" borderId="0" xfId="0" applyNumberFormat="1" applyFont="1"/>
    <xf numFmtId="10" fontId="2" fillId="0" borderId="1" xfId="0" applyNumberFormat="1" applyFont="1" applyBorder="1"/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7" fillId="3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9" fontId="2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7" fillId="0" borderId="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4" fillId="0" borderId="4" xfId="0" applyNumberFormat="1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1508;&#21151;&#33021;&#31649;&#2970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1151;&#21195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>
        <row r="5">
          <cell r="AO5">
            <v>3</v>
          </cell>
          <cell r="AP5">
            <v>2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</row>
        <row r="6">
          <cell r="AO6">
            <v>5</v>
          </cell>
          <cell r="AP6">
            <v>2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</row>
        <row r="7">
          <cell r="AO7">
            <v>7</v>
          </cell>
          <cell r="AP7">
            <v>2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</row>
        <row r="8">
          <cell r="AO8">
            <v>10</v>
          </cell>
          <cell r="AP8">
            <v>1</v>
          </cell>
          <cell r="AQ8">
            <v>1</v>
          </cell>
          <cell r="AR8">
            <v>0</v>
          </cell>
          <cell r="AS8">
            <v>0</v>
          </cell>
          <cell r="AT8">
            <v>0</v>
          </cell>
        </row>
        <row r="9">
          <cell r="AO9">
            <v>13</v>
          </cell>
          <cell r="AP9">
            <v>0.95</v>
          </cell>
          <cell r="AQ9">
            <v>1.05</v>
          </cell>
          <cell r="AR9">
            <v>0</v>
          </cell>
          <cell r="AS9">
            <v>0</v>
          </cell>
          <cell r="AT9">
            <v>0</v>
          </cell>
        </row>
        <row r="10">
          <cell r="AO10">
            <v>16</v>
          </cell>
          <cell r="AP10">
            <v>0.89749999999999996</v>
          </cell>
          <cell r="AQ10">
            <v>1.1025</v>
          </cell>
          <cell r="AR10">
            <v>0</v>
          </cell>
          <cell r="AS10">
            <v>0</v>
          </cell>
          <cell r="AT10">
            <v>0</v>
          </cell>
        </row>
        <row r="11">
          <cell r="AO11">
            <v>20</v>
          </cell>
          <cell r="AP11">
            <v>0.89749999999999996</v>
          </cell>
          <cell r="AQ11">
            <v>0.58500000000000008</v>
          </cell>
          <cell r="AR11">
            <v>0.51749999999999996</v>
          </cell>
          <cell r="AS11">
            <v>0</v>
          </cell>
          <cell r="AT11">
            <v>0</v>
          </cell>
        </row>
        <row r="12">
          <cell r="AO12">
            <v>24</v>
          </cell>
          <cell r="AP12">
            <v>0.84574999999999978</v>
          </cell>
          <cell r="AQ12">
            <v>0.58500000000000008</v>
          </cell>
          <cell r="AR12">
            <v>0.56925000000000003</v>
          </cell>
          <cell r="AS12">
            <v>0</v>
          </cell>
          <cell r="AT12">
            <v>0</v>
          </cell>
        </row>
        <row r="13">
          <cell r="AO13">
            <v>28</v>
          </cell>
          <cell r="AQ13">
            <v>1.43075</v>
          </cell>
          <cell r="AR13">
            <v>0.56925000000000003</v>
          </cell>
          <cell r="AS13">
            <v>0</v>
          </cell>
          <cell r="AT13">
            <v>0</v>
          </cell>
        </row>
        <row r="14">
          <cell r="AO14">
            <v>34</v>
          </cell>
          <cell r="AQ14">
            <v>1.43075</v>
          </cell>
          <cell r="AR14">
            <v>0.32925000000000004</v>
          </cell>
          <cell r="AS14">
            <v>0.24</v>
          </cell>
          <cell r="AT14">
            <v>0</v>
          </cell>
        </row>
        <row r="15">
          <cell r="AO15">
            <v>39</v>
          </cell>
          <cell r="AQ15">
            <v>1.41875</v>
          </cell>
          <cell r="AR15">
            <v>0.32925000000000004</v>
          </cell>
          <cell r="AS15">
            <v>0.252</v>
          </cell>
          <cell r="AT15">
            <v>0</v>
          </cell>
        </row>
        <row r="16">
          <cell r="AO16">
            <v>44</v>
          </cell>
          <cell r="AQ16">
            <v>1.40615</v>
          </cell>
          <cell r="AR16">
            <v>0.32925000000000004</v>
          </cell>
          <cell r="AS16">
            <v>0.2646</v>
          </cell>
          <cell r="AT16">
            <v>0</v>
          </cell>
        </row>
        <row r="17">
          <cell r="AO17">
            <v>53</v>
          </cell>
          <cell r="AR17">
            <v>1.7354000000000001</v>
          </cell>
          <cell r="AS17">
            <v>0.2326</v>
          </cell>
          <cell r="AT17">
            <v>3.2000000000000001E-2</v>
          </cell>
        </row>
        <row r="18">
          <cell r="AO18">
            <v>59</v>
          </cell>
          <cell r="AR18">
            <v>1.7338</v>
          </cell>
          <cell r="AS18">
            <v>0.2326</v>
          </cell>
          <cell r="AT18">
            <v>3.3600000000000005E-2</v>
          </cell>
        </row>
        <row r="19">
          <cell r="AO19">
            <v>65</v>
          </cell>
          <cell r="AR19">
            <v>1.7321200000000001</v>
          </cell>
          <cell r="AS19">
            <v>0.2326</v>
          </cell>
          <cell r="AT19">
            <v>3.5280000000000006E-2</v>
          </cell>
        </row>
        <row r="20">
          <cell r="AO20">
            <v>72</v>
          </cell>
          <cell r="AR20">
            <v>1.7321200000000001</v>
          </cell>
          <cell r="AS20">
            <v>0.2326</v>
          </cell>
          <cell r="AT20">
            <v>3.5280000000000006E-2</v>
          </cell>
        </row>
        <row r="21">
          <cell r="AO21">
            <v>79</v>
          </cell>
          <cell r="AR21">
            <v>1.7321200000000001</v>
          </cell>
          <cell r="AS21">
            <v>0.2326</v>
          </cell>
          <cell r="AT21">
            <v>3.5280000000000006E-2</v>
          </cell>
        </row>
        <row r="26">
          <cell r="GI26">
            <v>9936.4493992228599</v>
          </cell>
          <cell r="GJ26">
            <v>11385.994180179781</v>
          </cell>
          <cell r="GK26">
            <v>9958.3231503101069</v>
          </cell>
          <cell r="GL26">
            <v>6023.0605319285523</v>
          </cell>
        </row>
      </sheetData>
      <sheetData sheetId="8">
        <row r="6">
          <cell r="H6">
            <v>15</v>
          </cell>
          <cell r="I6">
            <v>24</v>
          </cell>
          <cell r="J6">
            <v>41.303030303030305</v>
          </cell>
          <cell r="K6">
            <v>131.62222222222223</v>
          </cell>
          <cell r="L6">
            <v>131.62222222222223</v>
          </cell>
          <cell r="U6">
            <v>9.6563133424648877E-3</v>
          </cell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S6">
            <v>3.0487804878048782E-3</v>
          </cell>
          <cell r="BB6">
            <v>3.7499999999999999E-2</v>
          </cell>
        </row>
        <row r="7">
          <cell r="U7">
            <v>4.6597325662670079E-3</v>
          </cell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S7">
            <v>2.976190476190476E-3</v>
          </cell>
          <cell r="BB7">
            <v>3.125E-2</v>
          </cell>
        </row>
        <row r="8">
          <cell r="U8">
            <v>2.9965606418834285E-3</v>
          </cell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S8">
            <v>2.9069767441860465E-3</v>
          </cell>
          <cell r="BB8">
            <v>2.615062761506276E-2</v>
          </cell>
        </row>
        <row r="9">
          <cell r="U9">
            <v>2.1669141579453155E-3</v>
          </cell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S9">
            <v>2.840909090909091E-3</v>
          </cell>
          <cell r="BB9">
            <v>2.1975317323582152E-2</v>
          </cell>
        </row>
        <row r="10">
          <cell r="U10">
            <v>1.6709846795801718E-3</v>
          </cell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S10">
            <v>2.7777777777777779E-3</v>
          </cell>
          <cell r="BB10">
            <v>1.8544571581081984E-2</v>
          </cell>
        </row>
        <row r="11">
          <cell r="U11">
            <v>1.5680888437711921E-3</v>
          </cell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S11">
            <v>2.717391304347826E-3</v>
          </cell>
          <cell r="BB11">
            <v>1.5715738628035578E-2</v>
          </cell>
        </row>
        <row r="12">
          <cell r="U12">
            <v>1.4715277578176643E-3</v>
          </cell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S12">
            <v>2.6595744680851063E-3</v>
          </cell>
          <cell r="BB12">
            <v>1.3375096704711131E-2</v>
          </cell>
        </row>
        <row r="13">
          <cell r="U13">
            <v>1.3822431654190268E-3</v>
          </cell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S13">
            <v>2.6041666666666665E-3</v>
          </cell>
          <cell r="BB13">
            <v>1.1431706585223189E-2</v>
          </cell>
        </row>
        <row r="14">
          <cell r="U14">
            <v>1.2982552515788334E-3</v>
          </cell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S14">
            <v>2.5510204081632651E-3</v>
          </cell>
          <cell r="BB14">
            <v>9.8126236783031666E-3</v>
          </cell>
        </row>
        <row r="15">
          <cell r="U15">
            <v>1.2198489564051321E-3</v>
          </cell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S15">
            <v>2.5000000000000001E-3</v>
          </cell>
          <cell r="BB15">
            <v>8.4591583433647997E-3</v>
          </cell>
        </row>
        <row r="16">
          <cell r="U16">
            <v>1.1546355801633121E-3</v>
          </cell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S16">
            <v>2.4509803921568627E-3</v>
          </cell>
          <cell r="BB16">
            <v>7.323946617631861E-3</v>
          </cell>
        </row>
        <row r="17">
          <cell r="U17">
            <v>1.0938282819430289E-3</v>
          </cell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S17">
            <v>2.403846153846154E-3</v>
          </cell>
          <cell r="BB17">
            <v>6.3686492327233576E-3</v>
          </cell>
        </row>
        <row r="18">
          <cell r="U18">
            <v>1.0362568573072176E-3</v>
          </cell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S18">
            <v>2.3584905660377358E-3</v>
          </cell>
          <cell r="BB18">
            <v>5.5621390678806618E-3</v>
          </cell>
        </row>
        <row r="19">
          <cell r="U19">
            <v>9.820186371132791E-4</v>
          </cell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S19">
            <v>2.3148148148148147E-3</v>
          </cell>
          <cell r="BB19">
            <v>4.8790693577900543E-3</v>
          </cell>
        </row>
        <row r="20">
          <cell r="U20">
            <v>9.3042361385665159E-4</v>
          </cell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S20">
            <v>2.2727272727272726E-3</v>
          </cell>
          <cell r="BB20">
            <v>4.298739522281987E-3</v>
          </cell>
        </row>
        <row r="21">
          <cell r="U21">
            <v>8.8152685566548409E-4</v>
          </cell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S21">
            <v>2.232142857142857E-3</v>
          </cell>
          <cell r="BB21">
            <v>3.8041942675061829E-3</v>
          </cell>
        </row>
        <row r="22">
          <cell r="U22">
            <v>8.3536160654882577E-4</v>
          </cell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S22">
            <v>2.1929824561403508E-3</v>
          </cell>
          <cell r="BB22">
            <v>3.3815060155610514E-3</v>
          </cell>
        </row>
        <row r="23">
          <cell r="U23">
            <v>7.9095146995771133E-4</v>
          </cell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S23">
            <v>2.1551724137931034E-3</v>
          </cell>
          <cell r="BB23">
            <v>3.0192017996080811E-3</v>
          </cell>
        </row>
        <row r="24">
          <cell r="I24">
            <v>0.1</v>
          </cell>
          <cell r="U24">
            <v>6.2144930616098095E-4</v>
          </cell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S24">
            <v>2.1186440677966102E-3</v>
          </cell>
          <cell r="BB24">
            <v>2.6957158925072153E-3</v>
          </cell>
        </row>
        <row r="25">
          <cell r="U25">
            <v>5.8464213237345488E-4</v>
          </cell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S25">
            <v>2.0833333333333333E-3</v>
          </cell>
          <cell r="BB25">
            <v>2.4068891897385848E-3</v>
          </cell>
        </row>
        <row r="26">
          <cell r="U26">
            <v>5.447160035994211E-4</v>
          </cell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S26">
            <v>2.0491803278688526E-3</v>
          </cell>
          <cell r="BB26">
            <v>2.1490082051237361E-3</v>
          </cell>
        </row>
        <row r="27">
          <cell r="U27">
            <v>5.0685444737326359E-4</v>
          </cell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S27">
            <v>2.0161290322580645E-3</v>
          </cell>
          <cell r="BB27">
            <v>1.9187573260033358E-3</v>
          </cell>
        </row>
        <row r="28">
          <cell r="U28">
            <v>4.2860383407393118E-4</v>
          </cell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S28">
            <v>1.984126984126984E-3</v>
          </cell>
          <cell r="BB28">
            <v>1.7131761839315495E-3</v>
          </cell>
        </row>
        <row r="29">
          <cell r="U29">
            <v>3.9613041519466068E-4</v>
          </cell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S29">
            <v>1.953125E-3</v>
          </cell>
          <cell r="BB29">
            <v>1.5296215927960263E-3</v>
          </cell>
        </row>
        <row r="30">
          <cell r="U30">
            <v>3.7168698359361365E-4</v>
          </cell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S30">
            <v>1.9230769230769232E-3</v>
          </cell>
          <cell r="BB30">
            <v>1.365733564996452E-3</v>
          </cell>
        </row>
        <row r="31">
          <cell r="U31">
            <v>3.5139308656094621E-4</v>
          </cell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S31">
            <v>1.893939393939394E-3</v>
          </cell>
          <cell r="BB31">
            <v>1.219404968746832E-3</v>
          </cell>
        </row>
        <row r="32">
          <cell r="U32">
            <v>3.3225676840036212E-4</v>
          </cell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S32">
            <v>1.8656716417910447E-3</v>
          </cell>
          <cell r="BB32">
            <v>1.0887544363810998E-3</v>
          </cell>
        </row>
        <row r="33">
          <cell r="U33">
            <v>3.1468475260211336E-4</v>
          </cell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S33">
            <v>1.838235294117647E-3</v>
          </cell>
          <cell r="BB33">
            <v>9.7210217534026756E-4</v>
          </cell>
        </row>
        <row r="34">
          <cell r="U34">
            <v>2.9824080854355217E-4</v>
          </cell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S34">
            <v>1.8115942028985507E-3</v>
          </cell>
          <cell r="BB34">
            <v>8.6794837083952457E-4</v>
          </cell>
        </row>
        <row r="35">
          <cell r="U35">
            <v>2.8272587322972985E-4</v>
          </cell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S35">
            <v>1.7857142857142857E-3</v>
          </cell>
          <cell r="BB35">
            <v>7.7495390253528977E-4</v>
          </cell>
        </row>
        <row r="36">
          <cell r="U36">
            <v>2.6544919841351572E-4</v>
          </cell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S36">
            <v>1.7605633802816902E-3</v>
          </cell>
          <cell r="BB36">
            <v>6.9502592155631373E-4</v>
          </cell>
        </row>
        <row r="37">
          <cell r="U37">
            <v>2.4938172070670581E-4</v>
          </cell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S37">
            <v>1.736111111111111E-3</v>
          </cell>
          <cell r="BB37">
            <v>6.2614947887956187E-4</v>
          </cell>
        </row>
        <row r="38">
          <cell r="U38">
            <v>2.3443450180032143E-4</v>
          </cell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S38">
            <v>1.7123287671232876E-3</v>
          </cell>
          <cell r="BB38">
            <v>5.6665111210820081E-4</v>
          </cell>
        </row>
        <row r="39">
          <cell r="U39">
            <v>2.2051109631742932E-4</v>
          </cell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S39">
            <v>1.6891891891891893E-3</v>
          </cell>
          <cell r="BB39">
            <v>5.1513737464381883E-4</v>
          </cell>
        </row>
        <row r="40">
          <cell r="U40">
            <v>2.0773692581486542E-4</v>
          </cell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S40">
            <v>1.6666666666666668E-3</v>
          </cell>
          <cell r="BB40">
            <v>4.6830670422165342E-4</v>
          </cell>
        </row>
        <row r="41">
          <cell r="U41">
            <v>1.9584862608812377E-4</v>
          </cell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S41">
            <v>1.6447368421052631E-3</v>
          </cell>
          <cell r="BB41">
            <v>4.2573336747423038E-4</v>
          </cell>
        </row>
        <row r="42">
          <cell r="U42">
            <v>1.8472130536207362E-4</v>
          </cell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S42">
            <v>1.6233766233766235E-3</v>
          </cell>
          <cell r="BB42">
            <v>3.8703033406748213E-4</v>
          </cell>
        </row>
        <row r="43">
          <cell r="U43">
            <v>1.742986954727367E-4</v>
          </cell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S43">
            <v>1.6025641025641025E-3</v>
          </cell>
          <cell r="BB43">
            <v>3.5184575824316556E-4</v>
          </cell>
        </row>
        <row r="44">
          <cell r="U44">
            <v>1.6451890823363099E-4</v>
          </cell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S44">
            <v>1.5822784810126582E-3</v>
          </cell>
          <cell r="BB44">
            <v>3.1985978022105956E-4</v>
          </cell>
        </row>
        <row r="45">
          <cell r="U45">
            <v>1.5532103950094411E-4</v>
          </cell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S45">
            <v>1.5625000000000001E-3</v>
          </cell>
          <cell r="BB45">
            <v>2.9078161838278139E-4</v>
          </cell>
        </row>
        <row r="46">
          <cell r="U46">
            <v>1.4672599607196252E-4</v>
          </cell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S46">
            <v>1.5432098765432098E-3</v>
          </cell>
          <cell r="BB46">
            <v>2.6434692580252849E-4</v>
          </cell>
        </row>
        <row r="47">
          <cell r="U47">
            <v>1.3865928261470761E-4</v>
          </cell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S47">
            <v>1.5243902439024391E-3</v>
          </cell>
          <cell r="BB47">
            <v>2.403153870932077E-4</v>
          </cell>
        </row>
        <row r="48">
          <cell r="U48">
            <v>1.3109635727267651E-4</v>
          </cell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S48">
            <v>1.5060240963855422E-3</v>
          </cell>
          <cell r="BB48">
            <v>2.184685337210979E-4</v>
          </cell>
        </row>
        <row r="49">
          <cell r="U49">
            <v>1.2401401517277147E-4</v>
          </cell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S49">
            <v>1.488095238095238E-3</v>
          </cell>
          <cell r="BB49">
            <v>1.9860775792827079E-4</v>
          </cell>
        </row>
        <row r="50">
          <cell r="U50">
            <v>1.1207074237559609E-4</v>
          </cell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S50">
            <v>1.4705882352941176E-3</v>
          </cell>
          <cell r="BB50">
            <v>1.8055250720751888E-4</v>
          </cell>
        </row>
        <row r="51">
          <cell r="U51">
            <v>1.0611025431278021E-4</v>
          </cell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S51">
            <v>1.4534883720930232E-3</v>
          </cell>
          <cell r="BB51">
            <v>1.6413864291592623E-4</v>
          </cell>
        </row>
        <row r="52">
          <cell r="U52">
            <v>1.0047020918612184E-4</v>
          </cell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S52">
            <v>1.4367816091954023E-3</v>
          </cell>
          <cell r="BB52">
            <v>1.4921694810538747E-4</v>
          </cell>
        </row>
        <row r="53">
          <cell r="U53">
            <v>9.513497289916195E-5</v>
          </cell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S53">
            <v>1.4204545454545455E-3</v>
          </cell>
          <cell r="BB53">
            <v>1.3565177100489771E-4</v>
          </cell>
        </row>
        <row r="54">
          <cell r="U54">
            <v>9.0106795141922826E-5</v>
          </cell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S54">
            <v>1.4044943820224719E-3</v>
          </cell>
          <cell r="BB54">
            <v>1.2331979182263425E-4</v>
          </cell>
        </row>
        <row r="55">
          <cell r="U55">
            <v>8.5373041210672703E-5</v>
          </cell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S55">
            <v>1.3888888888888889E-3</v>
          </cell>
          <cell r="BB55">
            <v>1.1210890165694024E-4</v>
          </cell>
        </row>
        <row r="56">
          <cell r="U56">
            <v>8.0895237030828251E-5</v>
          </cell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S56">
            <v>1.3736263736263737E-3</v>
          </cell>
          <cell r="BB56">
            <v>1.0191718332449112E-4</v>
          </cell>
        </row>
        <row r="57">
          <cell r="U57">
            <v>7.6624704251259106E-5</v>
          </cell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S57">
            <v>1.358695652173913E-3</v>
          </cell>
          <cell r="BB57">
            <v>9.2651984840446463E-5</v>
          </cell>
        </row>
        <row r="58">
          <cell r="U58">
            <v>7.2600507361793599E-5</v>
          </cell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S58">
            <v>1.3440860215053765E-3</v>
          </cell>
          <cell r="BB58">
            <v>8.4229077127678589E-5</v>
          </cell>
        </row>
        <row r="59">
          <cell r="U59">
            <v>6.8806213323692808E-5</v>
          </cell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S59">
            <v>1.3297872340425532E-3</v>
          </cell>
          <cell r="BB59">
            <v>7.6571888297889614E-5</v>
          </cell>
        </row>
        <row r="60">
          <cell r="U60">
            <v>6.5347527560024945E-5</v>
          </cell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S60">
            <v>1.3157894736842105E-3</v>
          </cell>
          <cell r="BB60">
            <v>6.9610807543536008E-5</v>
          </cell>
        </row>
        <row r="61">
          <cell r="U61">
            <v>6.2092245505907488E-5</v>
          </cell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S61">
            <v>1.3020833333333333E-3</v>
          </cell>
          <cell r="BB61">
            <v>6.328255231230545E-5</v>
          </cell>
        </row>
        <row r="62">
          <cell r="U62">
            <v>5.8981946688018033E-5</v>
          </cell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S62">
            <v>1.288659793814433E-3</v>
          </cell>
          <cell r="BB62">
            <v>5.7529593011186771E-5</v>
          </cell>
        </row>
        <row r="63">
          <cell r="U63">
            <v>5.0833160480723639E-5</v>
          </cell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S63">
            <v>1.2755102040816326E-3</v>
          </cell>
          <cell r="BB63">
            <v>5.2299630010169788E-5</v>
          </cell>
        </row>
        <row r="64">
          <cell r="U64">
            <v>4.828698306102453E-5</v>
          </cell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S64">
            <v>1.2626262626262627E-3</v>
          </cell>
          <cell r="BB64">
            <v>4.7545118191063442E-5</v>
          </cell>
        </row>
        <row r="65">
          <cell r="U65">
            <v>4.627175337729305E-5</v>
          </cell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S65">
            <v>1.25E-3</v>
          </cell>
          <cell r="BB65">
            <v>4.3222834719148579E-5</v>
          </cell>
        </row>
        <row r="66">
          <cell r="U66">
            <v>4.531704612880424E-5</v>
          </cell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S66">
            <v>1.2376237623762376E-3</v>
          </cell>
          <cell r="BB66">
            <v>3.9293486108316887E-5</v>
          </cell>
        </row>
        <row r="67">
          <cell r="U67">
            <v>4.4374821446081355E-5</v>
          </cell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S67">
            <v>1.2254901960784314E-3</v>
          </cell>
          <cell r="BB67">
            <v>3.5721351007560798E-5</v>
          </cell>
        </row>
        <row r="68">
          <cell r="U68">
            <v>4.3443884273375732E-5</v>
          </cell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S68">
            <v>1.2135922330097086E-3</v>
          </cell>
          <cell r="BB68">
            <v>3.2473955461418906E-5</v>
          </cell>
        </row>
        <row r="69">
          <cell r="U69">
            <v>4.2533095140022848E-5</v>
          </cell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S69">
            <v>1.201923076923077E-3</v>
          </cell>
          <cell r="BB69">
            <v>2.9521777692199E-5</v>
          </cell>
        </row>
        <row r="70">
          <cell r="U70">
            <v>4.1627234137328767E-5</v>
          </cell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S70">
            <v>1.1904761904761906E-3</v>
          </cell>
          <cell r="BB70">
            <v>2.6837979720180906E-5</v>
          </cell>
        </row>
        <row r="71">
          <cell r="U71">
            <v>4.0759878999513036E-5</v>
          </cell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S71">
            <v>1.1792452830188679E-3</v>
          </cell>
          <cell r="BB71">
            <v>2.4398163381982642E-5</v>
          </cell>
        </row>
        <row r="72">
          <cell r="U72">
            <v>3.9905843933713682E-5</v>
          </cell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S72">
            <v>1.1682242990654205E-3</v>
          </cell>
          <cell r="BB72">
            <v>2.2180148529075128E-5</v>
          </cell>
        </row>
        <row r="73">
          <cell r="U73">
            <v>3.9052756200876784E-5</v>
          </cell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S73">
            <v>1.1574074074074073E-3</v>
          </cell>
          <cell r="BB73">
            <v>2.0163771390068297E-5</v>
          </cell>
        </row>
        <row r="74">
          <cell r="U74">
            <v>3.8266929070693408E-5</v>
          </cell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S74">
            <v>1.1467889908256881E-3</v>
          </cell>
          <cell r="BB74">
            <v>1.833070126369845E-5</v>
          </cell>
        </row>
        <row r="75">
          <cell r="U75">
            <v>3.7523891214470155E-5</v>
          </cell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S75">
            <v>1.1363636363636363E-3</v>
          </cell>
          <cell r="BB75">
            <v>1.66642738760895E-5</v>
          </cell>
        </row>
        <row r="76">
          <cell r="U76">
            <v>3.6840075956365505E-5</v>
          </cell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S76">
            <v>1.1261261261261261E-3</v>
          </cell>
          <cell r="BB76">
            <v>1.5149339887354088E-5</v>
          </cell>
        </row>
        <row r="77">
          <cell r="U77">
            <v>3.6274656743296402E-5</v>
          </cell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S77">
            <v>1.1160714285714285E-3</v>
          </cell>
          <cell r="BB77">
            <v>1.3772127170321899E-5</v>
          </cell>
        </row>
        <row r="78">
          <cell r="U78">
            <v>3.5726137004186428E-5</v>
          </cell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S78">
            <v>1.1061946902654867E-3</v>
          </cell>
          <cell r="BB78">
            <v>1.2520115609383542E-5</v>
          </cell>
        </row>
        <row r="79">
          <cell r="U79">
            <v>3.5183548314330238E-5</v>
          </cell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S79">
            <v>1.0964912280701754E-3</v>
          </cell>
          <cell r="BB79">
            <v>1.1381923281257766E-5</v>
          </cell>
        </row>
        <row r="80">
          <cell r="U80">
            <v>3.4648628403024628E-5</v>
          </cell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S80">
            <v>1.0869565217391304E-3</v>
          </cell>
          <cell r="BB80">
            <v>1.0347202982961605E-5</v>
          </cell>
        </row>
        <row r="81">
          <cell r="U81">
            <v>3.412255729705335E-5</v>
          </cell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S81">
            <v>1.0775862068965517E-3</v>
          </cell>
          <cell r="BB81">
            <v>9.406548166328731E-6</v>
          </cell>
        </row>
        <row r="82">
          <cell r="U82">
            <v>3.360218954562239E-5</v>
          </cell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S82">
            <v>1.0683760683760685E-3</v>
          </cell>
          <cell r="BB82">
            <v>8.5514074239352094E-6</v>
          </cell>
        </row>
        <row r="83">
          <cell r="U83">
            <v>3.3087013028069688E-5</v>
          </cell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S83">
            <v>1.0593220338983051E-3</v>
          </cell>
          <cell r="BB83">
            <v>7.7740067490320079E-6</v>
          </cell>
        </row>
        <row r="84">
          <cell r="U84">
            <v>3.2582390512662105E-5</v>
          </cell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S84">
            <v>1.0504201680672268E-3</v>
          </cell>
          <cell r="BB84">
            <v>7.0672788627563706E-6</v>
          </cell>
        </row>
        <row r="85">
          <cell r="U85">
            <v>3.208589482503433E-5</v>
          </cell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S85">
            <v>1.0416666666666667E-3</v>
          </cell>
          <cell r="BB85">
            <v>6.4247989661421547E-6</v>
          </cell>
        </row>
        <row r="86">
          <cell r="U86">
            <v>3.1334360671743497E-5</v>
          </cell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AS86">
            <v>1.0330578512396695E-3</v>
          </cell>
          <cell r="BB86">
            <v>5.8407263328565037E-6</v>
          </cell>
        </row>
        <row r="87">
          <cell r="U87">
            <v>3.0594892303554151E-5</v>
          </cell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AS87">
            <v>1.0245901639344263E-3</v>
          </cell>
          <cell r="BB87">
            <v>5.3097512116877295E-6</v>
          </cell>
        </row>
        <row r="88">
          <cell r="U88">
            <v>2.9900254554811188E-5</v>
          </cell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AS88">
            <v>1.0162601626016261E-3</v>
          </cell>
          <cell r="BB88">
            <v>4.8270465560797545E-6</v>
          </cell>
        </row>
        <row r="89">
          <cell r="U89">
            <v>2.7189421951469364E-5</v>
          </cell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AS89">
            <v>1.0080645161290322E-3</v>
          </cell>
          <cell r="BB89">
            <v>4.3882241418906856E-6</v>
          </cell>
        </row>
        <row r="90">
          <cell r="U90">
            <v>2.6595697284553497E-5</v>
          </cell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AS90">
            <v>1E-3</v>
          </cell>
          <cell r="BB90">
            <v>3.9892946744460772E-6</v>
          </cell>
        </row>
        <row r="91">
          <cell r="U91">
            <v>2.6012349970231141E-5</v>
          </cell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AS91">
            <v>9.9206349206349201E-4</v>
          </cell>
          <cell r="BB91">
            <v>3.626631522223706E-6</v>
          </cell>
        </row>
        <row r="92">
          <cell r="U92">
            <v>2.5441234321469928E-5</v>
          </cell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AS92">
            <v>9.8425196850393699E-4</v>
          </cell>
          <cell r="BB92">
            <v>3.296937747476096E-6</v>
          </cell>
        </row>
        <row r="93">
          <cell r="U93">
            <v>2.4901466631451284E-5</v>
          </cell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AS93">
            <v>9.765625E-4</v>
          </cell>
          <cell r="BB93">
            <v>2.9972161340691778E-6</v>
          </cell>
        </row>
        <row r="94">
          <cell r="U94">
            <v>2.4387181792068628E-5</v>
          </cell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AS94">
            <v>9.6899224806201549E-4</v>
          </cell>
          <cell r="BB94">
            <v>2.7247419400628888E-6</v>
          </cell>
        </row>
        <row r="95">
          <cell r="U95">
            <v>2.3882035686078766E-5</v>
          </cell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AS95">
            <v>9.6153846153846159E-4</v>
          </cell>
          <cell r="BB95">
            <v>2.4770381273298987E-6</v>
          </cell>
        </row>
        <row r="96">
          <cell r="U96">
            <v>1.982422770188367E-5</v>
          </cell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AS96">
            <v>9.5419847328244271E-4</v>
          </cell>
          <cell r="BB96">
            <v>2.2518528430271806E-6</v>
          </cell>
        </row>
        <row r="97">
          <cell r="U97">
            <v>1.6930149986213979E-5</v>
          </cell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AS97">
            <v>9.46969696969697E-4</v>
          </cell>
          <cell r="BB97">
            <v>2.0471389482065275E-6</v>
          </cell>
        </row>
        <row r="98">
          <cell r="U98">
            <v>1.4748149715558779E-5</v>
          </cell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AS98">
            <v>9.3984962406015032E-4</v>
          </cell>
          <cell r="BB98">
            <v>1.8610354074604796E-6</v>
          </cell>
        </row>
        <row r="99">
          <cell r="U99">
            <v>1.3060418246976141E-5</v>
          </cell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AS99">
            <v>9.3283582089552237E-4</v>
          </cell>
          <cell r="BB99">
            <v>1.6918503704186175E-6</v>
          </cell>
        </row>
        <row r="100">
          <cell r="U100">
            <v>1.171582331826962E-5</v>
          </cell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AS100">
            <v>9.2592592592592596E-4</v>
          </cell>
          <cell r="BB100">
            <v>1.5380457912896521E-6</v>
          </cell>
        </row>
        <row r="101">
          <cell r="U101">
            <v>1.0613636425486945E-5</v>
          </cell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AS101">
            <v>9.1911764705882352E-4</v>
          </cell>
          <cell r="BB101">
            <v>1.3982234466269566E-6</v>
          </cell>
        </row>
        <row r="102">
          <cell r="U102">
            <v>9.6901263513127696E-6</v>
          </cell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AS102">
            <v>9.1240875912408756E-4</v>
          </cell>
          <cell r="BB102">
            <v>1.271112224206324E-6</v>
          </cell>
        </row>
        <row r="103">
          <cell r="U103">
            <v>8.9168200356569298E-6</v>
          </cell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AS103">
            <v>9.0579710144927537E-4</v>
          </cell>
          <cell r="BB103">
            <v>1.1555565674602945E-6</v>
          </cell>
        </row>
        <row r="104">
          <cell r="U104">
            <v>8.2543405049385755E-6</v>
          </cell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AS104">
            <v>8.9928057553956839E-4</v>
          </cell>
          <cell r="BB104">
            <v>1.0505059704184495E-6</v>
          </cell>
        </row>
        <row r="105">
          <cell r="U105">
            <v>7.685361308048496E-6</v>
          </cell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AS105">
            <v>8.9285714285714283E-4</v>
          </cell>
          <cell r="BB105">
            <v>9.5500542765313594E-7</v>
          </cell>
        </row>
        <row r="106">
          <cell r="U106">
            <v>7.685361308048496E-6</v>
          </cell>
          <cell r="AJ106">
            <v>5.5555555555555558E-3</v>
          </cell>
          <cell r="AS106">
            <v>8.8652482269503544E-4</v>
          </cell>
          <cell r="BB106">
            <v>8.6818675241194168E-7</v>
          </cell>
        </row>
        <row r="107">
          <cell r="U107">
            <v>7.685361308048496E-6</v>
          </cell>
          <cell r="AJ107">
            <v>5.5555555555555558E-3</v>
          </cell>
          <cell r="AS107">
            <v>8.8028169014084509E-4</v>
          </cell>
          <cell r="BB107">
            <v>7.8926068401085601E-7</v>
          </cell>
        </row>
        <row r="108">
          <cell r="U108">
            <v>7.685361308048496E-6</v>
          </cell>
          <cell r="AJ108">
            <v>5.5555555555555558E-3</v>
          </cell>
          <cell r="AS108">
            <v>8.7412587412587413E-4</v>
          </cell>
          <cell r="BB108">
            <v>7.1750971273714184E-7</v>
          </cell>
        </row>
        <row r="109">
          <cell r="U109">
            <v>7.685361308048496E-6</v>
          </cell>
          <cell r="AJ109">
            <v>5.5555555555555558E-3</v>
          </cell>
          <cell r="AS109">
            <v>8.6805555555555551E-4</v>
          </cell>
          <cell r="BB109">
            <v>6.5228155703376527E-7</v>
          </cell>
        </row>
        <row r="110">
          <cell r="U110">
            <v>7.3104224693145021E-6</v>
          </cell>
          <cell r="AJ110">
            <v>5.5555555555555558E-3</v>
          </cell>
          <cell r="AS110">
            <v>8.6206896551724137E-4</v>
          </cell>
          <cell r="BB110">
            <v>5.9298323366705923E-7</v>
          </cell>
        </row>
        <row r="111">
          <cell r="U111">
            <v>7.3104224693145021E-6</v>
          </cell>
          <cell r="AJ111">
            <v>5.5555555555555558E-3</v>
          </cell>
          <cell r="AS111">
            <v>8.5616438356164379E-4</v>
          </cell>
          <cell r="BB111">
            <v>5.3907566697005388E-7</v>
          </cell>
        </row>
        <row r="112">
          <cell r="U112">
            <v>7.3104224693145021E-6</v>
          </cell>
          <cell r="AJ112">
            <v>5.5555555555555558E-3</v>
          </cell>
          <cell r="AS112">
            <v>8.5034013605442174E-4</v>
          </cell>
          <cell r="BB112">
            <v>4.9006878815459436E-7</v>
          </cell>
        </row>
        <row r="113">
          <cell r="U113">
            <v>7.3104224693145021E-6</v>
          </cell>
          <cell r="AJ113">
            <v>5.5555555555555558E-3</v>
          </cell>
          <cell r="AS113">
            <v>8.4459459459459464E-4</v>
          </cell>
          <cell r="BB113">
            <v>4.4551708014054032E-7</v>
          </cell>
        </row>
        <row r="114">
          <cell r="U114">
            <v>7.3104224693145021E-6</v>
          </cell>
          <cell r="AJ114">
            <v>5.5555555555555558E-3</v>
          </cell>
          <cell r="AS114">
            <v>8.3892617449664428E-4</v>
          </cell>
          <cell r="BB114">
            <v>4.0501552740049114E-7</v>
          </cell>
        </row>
        <row r="115">
          <cell r="U115">
            <v>7.3104224693145021E-6</v>
          </cell>
          <cell r="AJ115">
            <v>5.5555555555555558E-3</v>
          </cell>
          <cell r="AS115">
            <v>8.3333333333333339E-4</v>
          </cell>
          <cell r="BB115">
            <v>3.6819593400044644E-7</v>
          </cell>
        </row>
        <row r="116">
          <cell r="U116">
            <v>7.3104224693145021E-6</v>
          </cell>
          <cell r="AJ116">
            <v>5.5555555555555558E-3</v>
          </cell>
          <cell r="AS116">
            <v>8.2781456953642384E-4</v>
          </cell>
          <cell r="BB116">
            <v>3.3472357636404218E-7</v>
          </cell>
        </row>
        <row r="117">
          <cell r="U117">
            <v>7.3104224693145021E-6</v>
          </cell>
          <cell r="AJ117">
            <v>5.5555555555555558E-3</v>
          </cell>
          <cell r="AS117">
            <v>8.2236842105263153E-4</v>
          </cell>
          <cell r="BB117">
            <v>3.0429416033094746E-7</v>
          </cell>
        </row>
        <row r="118">
          <cell r="U118">
            <v>7.3104224693145021E-6</v>
          </cell>
          <cell r="AJ118">
            <v>5.5555555555555558E-3</v>
          </cell>
          <cell r="AS118">
            <v>8.1699346405228761E-4</v>
          </cell>
          <cell r="BB118">
            <v>2.766310548463158E-7</v>
          </cell>
        </row>
        <row r="119">
          <cell r="U119">
            <v>7.3104224693145021E-6</v>
          </cell>
          <cell r="AJ119">
            <v>5.5555555555555558E-3</v>
          </cell>
          <cell r="AS119">
            <v>8.1168831168831174E-4</v>
          </cell>
          <cell r="BB119">
            <v>2.5148277713301439E-7</v>
          </cell>
        </row>
        <row r="120">
          <cell r="U120">
            <v>7.3104224693145021E-6</v>
          </cell>
          <cell r="AJ120">
            <v>5.5555555555555558E-3</v>
          </cell>
          <cell r="AS120">
            <v>8.0645161290322581E-4</v>
          </cell>
          <cell r="BB120">
            <v>2.2862070648455852E-7</v>
          </cell>
        </row>
        <row r="121">
          <cell r="U121">
            <v>7.3104224693145021E-6</v>
          </cell>
          <cell r="AJ121">
            <v>5.5555555555555558E-3</v>
          </cell>
          <cell r="AS121">
            <v>8.0128205128205125E-4</v>
          </cell>
          <cell r="BB121">
            <v>2.0783700589505318E-7</v>
          </cell>
        </row>
        <row r="122">
          <cell r="U122">
            <v>7.3104224693145021E-6</v>
          </cell>
          <cell r="AJ122">
            <v>5.5555555555555558E-3</v>
          </cell>
          <cell r="AS122">
            <v>7.9617834394904463E-4</v>
          </cell>
          <cell r="BB122">
            <v>1.8894273263186652E-7</v>
          </cell>
        </row>
        <row r="123">
          <cell r="U123">
            <v>7.3104224693145021E-6</v>
          </cell>
          <cell r="AJ123">
            <v>5.5555555555555558E-3</v>
          </cell>
          <cell r="AS123">
            <v>7.911392405063291E-4</v>
          </cell>
          <cell r="BB123">
            <v>1.7176612057442409E-7</v>
          </cell>
        </row>
        <row r="124">
          <cell r="U124">
            <v>7.3104224693145021E-6</v>
          </cell>
          <cell r="AJ124">
            <v>5.5555555555555558E-3</v>
          </cell>
          <cell r="AS124">
            <v>7.8616352201257866E-4</v>
          </cell>
          <cell r="BB124">
            <v>1.5615101870402188E-7</v>
          </cell>
        </row>
        <row r="125">
          <cell r="U125">
            <v>7.3104224693145021E-6</v>
          </cell>
          <cell r="AJ125">
            <v>5.5555555555555558E-3</v>
          </cell>
          <cell r="AS125">
            <v>7.8125000000000004E-4</v>
          </cell>
          <cell r="BB125">
            <v>1.419554715491108E-7</v>
          </cell>
        </row>
        <row r="126">
          <cell r="U126">
            <v>7.3104224693145021E-6</v>
          </cell>
          <cell r="AJ126">
            <v>5.5555555555555558E-3</v>
          </cell>
          <cell r="AS126">
            <v>7.7639751552795026E-4</v>
          </cell>
          <cell r="BB126">
            <v>1.290504286810098E-7</v>
          </cell>
        </row>
        <row r="127">
          <cell r="U127">
            <v>7.3104224693145021E-6</v>
          </cell>
          <cell r="AJ127">
            <v>5.5555555555555558E-3</v>
          </cell>
          <cell r="AS127">
            <v>7.716049382716049E-4</v>
          </cell>
          <cell r="BB127">
            <v>1.1731857152819073E-7</v>
          </cell>
        </row>
        <row r="128">
          <cell r="U128">
            <v>7.3104224693145021E-6</v>
          </cell>
          <cell r="AJ128">
            <v>5.5555555555555558E-3</v>
          </cell>
          <cell r="AS128">
            <v>7.668711656441718E-4</v>
          </cell>
          <cell r="BB128">
            <v>1.0665324684380974E-7</v>
          </cell>
        </row>
        <row r="129">
          <cell r="U129">
            <v>7.3104224693145021E-6</v>
          </cell>
          <cell r="AJ129">
            <v>5.5555555555555558E-3</v>
          </cell>
          <cell r="AS129">
            <v>7.6219512195121954E-4</v>
          </cell>
          <cell r="BB129">
            <v>9.695749713073611E-8</v>
          </cell>
        </row>
        <row r="130">
          <cell r="U130">
            <v>7.3104224693145021E-6</v>
          </cell>
          <cell r="AJ130">
            <v>5.5555555555555558E-3</v>
          </cell>
          <cell r="AS130">
            <v>7.5757575757575758E-4</v>
          </cell>
          <cell r="BB130">
            <v>8.8143179209760097E-8</v>
          </cell>
        </row>
        <row r="131">
          <cell r="U131">
            <v>7.3104224693145021E-6</v>
          </cell>
          <cell r="AJ131">
            <v>5.5555555555555558E-3</v>
          </cell>
          <cell r="AS131">
            <v>7.5301204819277112E-4</v>
          </cell>
          <cell r="BB131">
            <v>8.013016291796372E-8</v>
          </cell>
        </row>
        <row r="132">
          <cell r="U132">
            <v>7.3104224693145021E-6</v>
          </cell>
          <cell r="AJ132">
            <v>5.5555555555555558E-3</v>
          </cell>
          <cell r="AS132">
            <v>7.4850299401197609E-4</v>
          </cell>
          <cell r="BB132">
            <v>7.2845602652694289E-8</v>
          </cell>
        </row>
        <row r="133">
          <cell r="U133">
            <v>7.3104224693145021E-6</v>
          </cell>
          <cell r="AJ133">
            <v>5.5555555555555558E-3</v>
          </cell>
          <cell r="AS133">
            <v>7.4404761904761901E-4</v>
          </cell>
          <cell r="BB133">
            <v>6.6223275138812992E-8</v>
          </cell>
        </row>
        <row r="134">
          <cell r="U134">
            <v>7.3104224693145021E-6</v>
          </cell>
          <cell r="AJ134">
            <v>5.5555555555555558E-3</v>
          </cell>
          <cell r="AS134">
            <v>7.3964497041420117E-4</v>
          </cell>
          <cell r="BB134">
            <v>6.0202977398920896E-8</v>
          </cell>
        </row>
        <row r="135">
          <cell r="U135">
            <v>7.3104224693145021E-6</v>
          </cell>
          <cell r="AJ135">
            <v>5.5555555555555558E-3</v>
          </cell>
          <cell r="AS135">
            <v>7.3529411764705881E-4</v>
          </cell>
          <cell r="BB135">
            <v>5.4729979453564449E-8</v>
          </cell>
        </row>
        <row r="136">
          <cell r="U136">
            <v>6.970365491114527E-6</v>
          </cell>
          <cell r="AJ136">
            <v>5.5555555555555558E-3</v>
          </cell>
          <cell r="AS136">
            <v>7.3099415204678359E-4</v>
          </cell>
          <cell r="BB136">
            <v>4.9754526775967676E-8</v>
          </cell>
        </row>
        <row r="137">
          <cell r="U137">
            <v>6.970365491114527E-6</v>
          </cell>
          <cell r="AJ137">
            <v>5.5555555555555558E-3</v>
          </cell>
          <cell r="AS137">
            <v>7.2674418604651162E-4</v>
          </cell>
          <cell r="BB137">
            <v>4.5231387978152427E-8</v>
          </cell>
        </row>
        <row r="138">
          <cell r="U138">
            <v>6.970365491114527E-6</v>
          </cell>
          <cell r="AJ138">
            <v>5.5555555555555558E-3</v>
          </cell>
          <cell r="AS138">
            <v>7.2254335260115603E-4</v>
          </cell>
          <cell r="BB138">
            <v>4.1119443616502208E-8</v>
          </cell>
        </row>
        <row r="139">
          <cell r="U139">
            <v>6.970365491114527E-6</v>
          </cell>
          <cell r="AJ139">
            <v>5.5555555555555558E-3</v>
          </cell>
          <cell r="AS139">
            <v>7.1839080459770114E-4</v>
          </cell>
          <cell r="BB139">
            <v>3.7381312378638361E-8</v>
          </cell>
        </row>
        <row r="140">
          <cell r="U140">
            <v>6.970365491114527E-6</v>
          </cell>
          <cell r="AJ140">
            <v>5.5555555555555558E-3</v>
          </cell>
          <cell r="AS140">
            <v>7.1428571428571429E-4</v>
          </cell>
          <cell r="BB140">
            <v>3.3983011253307599E-8</v>
          </cell>
        </row>
        <row r="141">
          <cell r="U141">
            <v>6.970365491114527E-6</v>
          </cell>
          <cell r="AJ141">
            <v>5.5555555555555558E-3</v>
          </cell>
          <cell r="AS141">
            <v>7.1022727272727275E-4</v>
          </cell>
          <cell r="BB141">
            <v>3.0893646593915996E-8</v>
          </cell>
        </row>
        <row r="142">
          <cell r="U142">
            <v>6.970365491114527E-6</v>
          </cell>
          <cell r="AJ142">
            <v>5.5555555555555558E-3</v>
          </cell>
          <cell r="AS142">
            <v>7.0621468926553672E-4</v>
          </cell>
          <cell r="BB142">
            <v>2.8085133267196357E-8</v>
          </cell>
        </row>
        <row r="143">
          <cell r="U143">
            <v>6.970365491114527E-6</v>
          </cell>
          <cell r="AJ143">
            <v>5.5555555555555558E-3</v>
          </cell>
          <cell r="AS143">
            <v>7.0224719101123594E-4</v>
          </cell>
          <cell r="BB143">
            <v>2.5531939333814868E-8</v>
          </cell>
        </row>
        <row r="144">
          <cell r="U144">
            <v>6.970365491114527E-6</v>
          </cell>
          <cell r="AJ144">
            <v>5.5555555555555558E-3</v>
          </cell>
          <cell r="AS144">
            <v>6.9832402234636874E-4</v>
          </cell>
          <cell r="BB144">
            <v>2.3210853939831698E-8</v>
          </cell>
        </row>
        <row r="145">
          <cell r="U145">
            <v>6.970365491114527E-6</v>
          </cell>
          <cell r="AJ145">
            <v>5.5555555555555558E-3</v>
          </cell>
          <cell r="AS145">
            <v>6.9444444444444447E-4</v>
          </cell>
          <cell r="BB145">
            <v>2.1100776308937906E-8</v>
          </cell>
        </row>
        <row r="146">
          <cell r="U146">
            <v>6.970365491114527E-6</v>
          </cell>
          <cell r="AJ146">
            <v>5.5555555555555558E-3</v>
          </cell>
          <cell r="AS146">
            <v>6.9060773480662981E-4</v>
          </cell>
          <cell r="BB146">
            <v>1.9182523917216278E-8</v>
          </cell>
        </row>
        <row r="147">
          <cell r="U147">
            <v>6.970365491114527E-6</v>
          </cell>
          <cell r="AJ147">
            <v>5.5555555555555558E-3</v>
          </cell>
          <cell r="AS147">
            <v>6.8681318681318687E-4</v>
          </cell>
          <cell r="BB147">
            <v>1.7438658106560254E-8</v>
          </cell>
        </row>
        <row r="148">
          <cell r="U148">
            <v>6.970365491114527E-6</v>
          </cell>
          <cell r="AJ148">
            <v>5.5555555555555558E-3</v>
          </cell>
          <cell r="AS148">
            <v>6.8306010928961749E-4</v>
          </cell>
          <cell r="BB148">
            <v>1.585332555141841E-8</v>
          </cell>
        </row>
        <row r="149">
          <cell r="U149">
            <v>6.970365491114527E-6</v>
          </cell>
          <cell r="AJ149">
            <v>5.5555555555555558E-3</v>
          </cell>
          <cell r="AS149">
            <v>6.793478260869565E-4</v>
          </cell>
          <cell r="BB149">
            <v>1.44121141376531E-8</v>
          </cell>
        </row>
        <row r="150">
          <cell r="U150">
            <v>6.970365491114527E-6</v>
          </cell>
          <cell r="AJ150">
            <v>5.5555555555555558E-3</v>
          </cell>
          <cell r="AS150">
            <v>6.7567567567567571E-4</v>
          </cell>
          <cell r="BB150">
            <v>1.3101921943320998E-8</v>
          </cell>
        </row>
        <row r="151">
          <cell r="U151">
            <v>6.970365491114527E-6</v>
          </cell>
          <cell r="AJ151">
            <v>5.5555555555555558E-3</v>
          </cell>
          <cell r="AS151">
            <v>6.7204301075268823E-4</v>
          </cell>
          <cell r="BB151">
            <v>1.1910838130291815E-8</v>
          </cell>
        </row>
        <row r="152">
          <cell r="U152">
            <v>6.970365491114527E-6</v>
          </cell>
          <cell r="AJ152">
            <v>5.5555555555555558E-3</v>
          </cell>
          <cell r="AS152">
            <v>6.6844919786096253E-4</v>
          </cell>
          <cell r="BB152">
            <v>1.0828034663901648E-8</v>
          </cell>
        </row>
        <row r="153">
          <cell r="U153">
            <v>6.970365491114527E-6</v>
          </cell>
          <cell r="AJ153">
            <v>5.5555555555555558E-3</v>
          </cell>
          <cell r="AS153">
            <v>6.6489361702127658E-4</v>
          </cell>
          <cell r="BB153">
            <v>9.8436678762742253E-9</v>
          </cell>
        </row>
        <row r="154">
          <cell r="U154">
            <v>6.970365491114527E-6</v>
          </cell>
          <cell r="AJ154">
            <v>5.5555555555555558E-3</v>
          </cell>
          <cell r="AS154">
            <v>6.6137566137566134E-4</v>
          </cell>
          <cell r="BB154">
            <v>8.9487889784311135E-9</v>
          </cell>
        </row>
        <row r="155">
          <cell r="U155">
            <v>6.8119310973169508E-6</v>
          </cell>
          <cell r="AJ155">
            <v>5.5555555555555558E-3</v>
          </cell>
          <cell r="AS155">
            <v>6.5789473684210525E-4</v>
          </cell>
          <cell r="BB155">
            <v>8.1352627076646464E-9</v>
          </cell>
        </row>
        <row r="156">
          <cell r="U156">
            <v>6.8119310973169508E-6</v>
          </cell>
          <cell r="AJ156">
            <v>5.5555555555555558E-3</v>
          </cell>
          <cell r="AS156">
            <v>6.5445026178010475E-4</v>
          </cell>
          <cell r="BB156">
            <v>7.3956933706042241E-9</v>
          </cell>
        </row>
        <row r="157">
          <cell r="U157">
            <v>6.8119310973169508E-6</v>
          </cell>
          <cell r="AJ157">
            <v>5.5555555555555558E-3</v>
          </cell>
          <cell r="AS157">
            <v>6.5104166666666663E-4</v>
          </cell>
          <cell r="BB157">
            <v>6.7233576096402026E-9</v>
          </cell>
        </row>
        <row r="158">
          <cell r="U158">
            <v>6.8119310973169508E-6</v>
          </cell>
          <cell r="AJ158">
            <v>5.5555555555555558E-3</v>
          </cell>
          <cell r="AS158">
            <v>6.4766839378238344E-4</v>
          </cell>
          <cell r="BB158">
            <v>6.1121432814910924E-9</v>
          </cell>
        </row>
        <row r="159">
          <cell r="U159">
            <v>6.8119310973169508E-6</v>
          </cell>
          <cell r="AJ159">
            <v>5.5555555555555558E-3</v>
          </cell>
          <cell r="AS159">
            <v>6.4432989690721648E-4</v>
          </cell>
          <cell r="BB159">
            <v>5.5564938922646285E-9</v>
          </cell>
        </row>
        <row r="160">
          <cell r="U160">
            <v>6.8119310973169508E-6</v>
          </cell>
          <cell r="AJ160">
            <v>5.5555555555555558E-3</v>
          </cell>
          <cell r="AS160">
            <v>6.4102564102564103E-4</v>
          </cell>
          <cell r="BB160">
            <v>5.0513580838769347E-9</v>
          </cell>
        </row>
        <row r="161">
          <cell r="U161">
            <v>6.8119310973169508E-6</v>
          </cell>
          <cell r="AJ161">
            <v>5.5555555555555558E-3</v>
          </cell>
          <cell r="AS161">
            <v>6.3775510204081628E-4</v>
          </cell>
          <cell r="BB161">
            <v>4.5921437126153946E-9</v>
          </cell>
        </row>
        <row r="162">
          <cell r="U162">
            <v>6.8119310973169508E-6</v>
          </cell>
          <cell r="AJ162">
            <v>5.5555555555555558E-3</v>
          </cell>
          <cell r="AS162">
            <v>6.3451776649746188E-4</v>
          </cell>
          <cell r="BB162">
            <v>4.1746761023776317E-9</v>
          </cell>
        </row>
        <row r="163">
          <cell r="U163">
            <v>6.8119310973169508E-6</v>
          </cell>
          <cell r="AJ163">
            <v>5.5555555555555558E-3</v>
          </cell>
          <cell r="AS163">
            <v>6.3131313131313137E-4</v>
          </cell>
          <cell r="BB163">
            <v>3.795160093070574E-9</v>
          </cell>
        </row>
        <row r="164">
          <cell r="U164">
            <v>6.8119310973169508E-6</v>
          </cell>
          <cell r="AJ164">
            <v>5.5555555555555558E-3</v>
          </cell>
          <cell r="AS164">
            <v>6.2814070351758795E-4</v>
          </cell>
          <cell r="BB164">
            <v>3.450145539155067E-9</v>
          </cell>
        </row>
        <row r="165">
          <cell r="U165">
            <v>6.8119310973169508E-6</v>
          </cell>
          <cell r="AJ165">
            <v>5.5555555555555558E-3</v>
          </cell>
          <cell r="AS165">
            <v>6.2500000000000001E-4</v>
          </cell>
          <cell r="BB165">
            <v>3.1364959446864238E-9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D2">
            <v>0.5</v>
          </cell>
        </row>
        <row r="3">
          <cell r="K3">
            <v>1</v>
          </cell>
          <cell r="L3">
            <v>1.05</v>
          </cell>
          <cell r="M3">
            <v>1.1499999999999999</v>
          </cell>
          <cell r="N3">
            <v>1.35</v>
          </cell>
          <cell r="O3">
            <v>1.65</v>
          </cell>
        </row>
        <row r="11">
          <cell r="H11">
            <v>0.17499999999999999</v>
          </cell>
          <cell r="I11">
            <v>0.17499999999999999</v>
          </cell>
          <cell r="J11">
            <v>0.17499999999999999</v>
          </cell>
          <cell r="K11">
            <v>0.17499999999999999</v>
          </cell>
          <cell r="L11">
            <v>0.17499999999999999</v>
          </cell>
          <cell r="BQ11">
            <v>2248.5483480446374</v>
          </cell>
          <cell r="BR11">
            <v>2306.7559713152582</v>
          </cell>
          <cell r="BS11">
            <v>2412.1954631909607</v>
          </cell>
          <cell r="BT11">
            <v>2611.761549475988</v>
          </cell>
          <cell r="BU11">
            <v>3230.3291043007998</v>
          </cell>
        </row>
        <row r="12">
          <cell r="H12">
            <v>0.17499999999999999</v>
          </cell>
          <cell r="I12">
            <v>0.17499999999999999</v>
          </cell>
          <cell r="J12">
            <v>0.17499999999999999</v>
          </cell>
          <cell r="K12">
            <v>0.17499999999999999</v>
          </cell>
          <cell r="L12">
            <v>0.17499999999999999</v>
          </cell>
          <cell r="BQ12">
            <v>4043.6995542400837</v>
          </cell>
          <cell r="BR12">
            <v>4157.2051797637305</v>
          </cell>
          <cell r="BS12">
            <v>4352.9686494729203</v>
          </cell>
          <cell r="BT12">
            <v>4730.2434752377994</v>
          </cell>
          <cell r="BU12">
            <v>5868.8019231120061</v>
          </cell>
        </row>
        <row r="13">
          <cell r="H13">
            <v>0.17499999999999999</v>
          </cell>
          <cell r="I13">
            <v>0.17499999999999999</v>
          </cell>
          <cell r="J13">
            <v>0.17499999999999999</v>
          </cell>
          <cell r="K13">
            <v>0.17499999999999999</v>
          </cell>
          <cell r="L13">
            <v>0.17499999999999999</v>
          </cell>
          <cell r="BQ13">
            <v>6060.1115363779836</v>
          </cell>
          <cell r="BR13">
            <v>6241.0239850379248</v>
          </cell>
          <cell r="BS13">
            <v>6547.2339590041365</v>
          </cell>
          <cell r="BT13">
            <v>7137.6004324506139</v>
          </cell>
          <cell r="BU13">
            <v>8874.5052405545048</v>
          </cell>
        </row>
        <row r="14">
          <cell r="H14">
            <v>0.17499999999999999</v>
          </cell>
          <cell r="I14">
            <v>0.17499999999999999</v>
          </cell>
          <cell r="J14">
            <v>0.17499999999999999</v>
          </cell>
          <cell r="K14">
            <v>0.17499999999999999</v>
          </cell>
          <cell r="L14">
            <v>0.17499999999999999</v>
          </cell>
          <cell r="BQ14">
            <v>8268.2864316725045</v>
          </cell>
          <cell r="BR14">
            <v>8523.2835033463471</v>
          </cell>
          <cell r="BS14">
            <v>8948.0925414028588</v>
          </cell>
          <cell r="BT14">
            <v>9771.6687333733644</v>
          </cell>
          <cell r="BU14">
            <v>10539.264233328082</v>
          </cell>
        </row>
        <row r="15">
          <cell r="H15">
            <v>0.17499999999999999</v>
          </cell>
          <cell r="I15">
            <v>0.17499999999999999</v>
          </cell>
          <cell r="J15">
            <v>0.17499999999999999</v>
          </cell>
          <cell r="K15">
            <v>0.17499999999999999</v>
          </cell>
          <cell r="L15">
            <v>0.17499999999999999</v>
          </cell>
          <cell r="BQ15">
            <v>10642.14223318213</v>
          </cell>
          <cell r="BR15">
            <v>10764.523753894675</v>
          </cell>
          <cell r="BS15">
            <v>10868.996957016981</v>
          </cell>
          <cell r="BT15">
            <v>11041.969988693956</v>
          </cell>
          <cell r="BU15">
            <v>11199.0805634812</v>
          </cell>
        </row>
        <row r="16">
          <cell r="H16">
            <v>0.17499999999999999</v>
          </cell>
          <cell r="I16">
            <v>0.17499999999999999</v>
          </cell>
          <cell r="J16">
            <v>0.17499999999999999</v>
          </cell>
          <cell r="K16">
            <v>0.17499999999999999</v>
          </cell>
          <cell r="L16">
            <v>0.17499999999999999</v>
          </cell>
          <cell r="BQ16">
            <v>11203.862126785061</v>
          </cell>
          <cell r="BR16">
            <v>11343.239611979407</v>
          </cell>
          <cell r="BS16">
            <v>11461.115021106509</v>
          </cell>
          <cell r="BT16">
            <v>11650.56639551759</v>
          </cell>
          <cell r="BU16">
            <v>11825.163226367429</v>
          </cell>
        </row>
        <row r="17">
          <cell r="H17">
            <v>0.17499999999999999</v>
          </cell>
          <cell r="I17">
            <v>0.17499999999999999</v>
          </cell>
          <cell r="J17">
            <v>0.17499999999999999</v>
          </cell>
          <cell r="K17">
            <v>0.17499999999999999</v>
          </cell>
          <cell r="L17">
            <v>0.17499999999999999</v>
          </cell>
          <cell r="BQ17">
            <v>11739.56524364052</v>
          </cell>
          <cell r="BR17">
            <v>11884.189916867686</v>
          </cell>
          <cell r="BS17">
            <v>12013.157592919635</v>
          </cell>
          <cell r="BT17">
            <v>12236.169587018816</v>
          </cell>
          <cell r="BU17">
            <v>12420.121690924148</v>
          </cell>
        </row>
        <row r="18">
          <cell r="H18">
            <v>0.17499999999999999</v>
          </cell>
          <cell r="I18">
            <v>0.17499999999999999</v>
          </cell>
          <cell r="J18">
            <v>0.17499999999999999</v>
          </cell>
          <cell r="K18">
            <v>0.17499999999999999</v>
          </cell>
          <cell r="L18">
            <v>0.17499999999999999</v>
          </cell>
          <cell r="BQ18">
            <v>12256.853610423888</v>
          </cell>
          <cell r="BR18">
            <v>12412.174424779643</v>
          </cell>
          <cell r="BS18">
            <v>12541.541976481778</v>
          </cell>
          <cell r="BT18">
            <v>12788.741106125824</v>
          </cell>
          <cell r="BU18">
            <v>12988.763073482594</v>
          </cell>
        </row>
        <row r="19">
          <cell r="H19">
            <v>0.17499999999999999</v>
          </cell>
          <cell r="I19">
            <v>0.17499999999999999</v>
          </cell>
          <cell r="J19">
            <v>0.17499999999999999</v>
          </cell>
          <cell r="K19">
            <v>0.17499999999999999</v>
          </cell>
          <cell r="L19">
            <v>0.17499999999999999</v>
          </cell>
          <cell r="BQ19">
            <v>12790.484643262458</v>
          </cell>
          <cell r="BR19">
            <v>12969.892656262044</v>
          </cell>
          <cell r="BS19">
            <v>13106.40597564083</v>
          </cell>
          <cell r="BT19">
            <v>13378.092385501526</v>
          </cell>
          <cell r="BU19">
            <v>13602.550047176617</v>
          </cell>
        </row>
        <row r="20">
          <cell r="H20">
            <v>0.17499999999999999</v>
          </cell>
          <cell r="I20">
            <v>0.17499999999999999</v>
          </cell>
          <cell r="J20">
            <v>0.17499999999999999</v>
          </cell>
          <cell r="K20">
            <v>0.17499999999999999</v>
          </cell>
          <cell r="L20">
            <v>0.17499999999999999</v>
          </cell>
          <cell r="BQ20">
            <v>13317.895950578408</v>
          </cell>
          <cell r="BR20">
            <v>13504.356251988656</v>
          </cell>
          <cell r="BS20">
            <v>13665.143106551393</v>
          </cell>
          <cell r="BT20">
            <v>13954.252123975108</v>
          </cell>
          <cell r="BU20">
            <v>14198.124269091693</v>
          </cell>
        </row>
        <row r="21">
          <cell r="H21">
            <v>0.17499999999999999</v>
          </cell>
          <cell r="I21">
            <v>0.17499999999999999</v>
          </cell>
          <cell r="J21">
            <v>0.17499999999999999</v>
          </cell>
          <cell r="K21">
            <v>0.17499999999999999</v>
          </cell>
          <cell r="L21">
            <v>0.17499999999999999</v>
          </cell>
          <cell r="BQ21">
            <v>13828.637598980578</v>
          </cell>
          <cell r="BR21">
            <v>14020.858998153675</v>
          </cell>
          <cell r="BS21">
            <v>14246.598585944401</v>
          </cell>
          <cell r="BT21">
            <v>14501.984435995524</v>
          </cell>
          <cell r="BU21">
            <v>14788.352338300736</v>
          </cell>
        </row>
        <row r="22">
          <cell r="H22">
            <v>0.17499999999999999</v>
          </cell>
          <cell r="I22">
            <v>0.17499999999999999</v>
          </cell>
          <cell r="J22">
            <v>0.17499999999999999</v>
          </cell>
          <cell r="K22">
            <v>0.17499999999999999</v>
          </cell>
          <cell r="L22">
            <v>0.17499999999999999</v>
          </cell>
          <cell r="BQ22">
            <v>14305.27937822939</v>
          </cell>
          <cell r="BR22">
            <v>14518.766147767561</v>
          </cell>
          <cell r="BS22">
            <v>14757.139771178683</v>
          </cell>
          <cell r="BT22">
            <v>15037.343592838777</v>
          </cell>
          <cell r="BU22">
            <v>15339.355058741708</v>
          </cell>
        </row>
        <row r="23">
          <cell r="H23">
            <v>0.17499999999999999</v>
          </cell>
          <cell r="I23">
            <v>0.17499999999999999</v>
          </cell>
          <cell r="J23">
            <v>0.17499999999999999</v>
          </cell>
          <cell r="K23">
            <v>0.17499999999999999</v>
          </cell>
          <cell r="L23">
            <v>0.17499999999999999</v>
          </cell>
          <cell r="BQ23">
            <v>14785.914554498728</v>
          </cell>
          <cell r="BR23">
            <v>15009.422468889954</v>
          </cell>
          <cell r="BS23">
            <v>15273.227407678758</v>
          </cell>
          <cell r="BT23">
            <v>15557.992752764627</v>
          </cell>
          <cell r="BU23">
            <v>15889.090253363343</v>
          </cell>
        </row>
        <row r="24">
          <cell r="H24">
            <v>0.17499999999999999</v>
          </cell>
          <cell r="I24">
            <v>0.17499999999999999</v>
          </cell>
          <cell r="J24">
            <v>0.17499999999999999</v>
          </cell>
          <cell r="K24">
            <v>0.17499999999999999</v>
          </cell>
          <cell r="L24">
            <v>0.17499999999999999</v>
          </cell>
          <cell r="BQ24">
            <v>15245.692752232681</v>
          </cell>
          <cell r="BR24">
            <v>15480.57413134269</v>
          </cell>
          <cell r="BS24">
            <v>15735.174745557462</v>
          </cell>
          <cell r="BT24">
            <v>16040.716801145274</v>
          </cell>
          <cell r="BU24">
            <v>16348.892413560312</v>
          </cell>
        </row>
        <row r="25">
          <cell r="H25">
            <v>0.17499999999999999</v>
          </cell>
          <cell r="I25">
            <v>0.17499999999999999</v>
          </cell>
          <cell r="J25">
            <v>0.17499999999999999</v>
          </cell>
          <cell r="K25">
            <v>0.17499999999999999</v>
          </cell>
          <cell r="L25">
            <v>0.17499999999999999</v>
          </cell>
          <cell r="BQ25">
            <v>15699.99530094968</v>
          </cell>
          <cell r="BR25">
            <v>15936.249355958294</v>
          </cell>
          <cell r="BS25">
            <v>16214.938295683567</v>
          </cell>
          <cell r="BT25">
            <v>16512.472596853186</v>
          </cell>
          <cell r="BU25">
            <v>16851.993479695826</v>
          </cell>
        </row>
        <row r="26">
          <cell r="H26">
            <v>0.17499999999999999</v>
          </cell>
          <cell r="I26">
            <v>0.17499999999999999</v>
          </cell>
          <cell r="J26">
            <v>0.17499999999999999</v>
          </cell>
          <cell r="K26">
            <v>0.17499999999999999</v>
          </cell>
          <cell r="L26">
            <v>0.17499999999999999</v>
          </cell>
          <cell r="BQ26">
            <v>16148.907374708127</v>
          </cell>
          <cell r="BR26">
            <v>16394.372198178306</v>
          </cell>
          <cell r="BS26">
            <v>16669.961978706775</v>
          </cell>
          <cell r="BT26">
            <v>16993.833270512951</v>
          </cell>
          <cell r="BU26">
            <v>17361.837778268975</v>
          </cell>
        </row>
        <row r="27">
          <cell r="H27">
            <v>0.17499999999999999</v>
          </cell>
          <cell r="I27">
            <v>0.17499999999999999</v>
          </cell>
          <cell r="J27">
            <v>0.17499999999999999</v>
          </cell>
          <cell r="K27">
            <v>0.17499999999999999</v>
          </cell>
          <cell r="L27">
            <v>0.17499999999999999</v>
          </cell>
          <cell r="BQ27">
            <v>16583.763611798491</v>
          </cell>
          <cell r="BR27">
            <v>16830.181239714489</v>
          </cell>
          <cell r="BS27">
            <v>17109.507950578074</v>
          </cell>
          <cell r="BT27">
            <v>17438.51930923092</v>
          </cell>
          <cell r="BU27">
            <v>17783.03593605724</v>
          </cell>
        </row>
        <row r="28">
          <cell r="H28">
            <v>0.17499999999999999</v>
          </cell>
          <cell r="I28">
            <v>0.17499999999999999</v>
          </cell>
          <cell r="J28">
            <v>0.17499999999999999</v>
          </cell>
          <cell r="K28">
            <v>0.17499999999999999</v>
          </cell>
          <cell r="L28">
            <v>0.17499999999999999</v>
          </cell>
          <cell r="BQ28">
            <v>17022.643636141263</v>
          </cell>
          <cell r="BR28">
            <v>17274.156486689222</v>
          </cell>
          <cell r="BS28">
            <v>17573.454135862841</v>
          </cell>
          <cell r="BT28">
            <v>17904.029737405883</v>
          </cell>
          <cell r="BU28">
            <v>18257.213231131871</v>
          </cell>
        </row>
        <row r="29">
          <cell r="H29">
            <v>0.17499999999999999</v>
          </cell>
          <cell r="I29">
            <v>0.17499999999999999</v>
          </cell>
          <cell r="J29">
            <v>0.17499999999999999</v>
          </cell>
          <cell r="K29">
            <v>0.17499999999999999</v>
          </cell>
          <cell r="L29">
            <v>0.17499999999999999</v>
          </cell>
          <cell r="BQ29">
            <v>17443.465147012586</v>
          </cell>
          <cell r="BR29">
            <v>17714.616315332431</v>
          </cell>
          <cell r="BS29">
            <v>18009.472748593165</v>
          </cell>
          <cell r="BT29">
            <v>18349.012408830909</v>
          </cell>
          <cell r="BU29">
            <v>18703.315104965339</v>
          </cell>
        </row>
        <row r="30">
          <cell r="H30">
            <v>0.17499999999999999</v>
          </cell>
          <cell r="I30">
            <v>0.17499999999999999</v>
          </cell>
          <cell r="J30">
            <v>0.17499999999999999</v>
          </cell>
          <cell r="K30">
            <v>0.17499999999999999</v>
          </cell>
          <cell r="L30">
            <v>0.17499999999999999</v>
          </cell>
          <cell r="BQ30">
            <v>17873.038768239676</v>
          </cell>
          <cell r="BR30">
            <v>18132.340581236589</v>
          </cell>
          <cell r="BS30">
            <v>18432.926603447799</v>
          </cell>
          <cell r="BT30">
            <v>18770.918390141444</v>
          </cell>
          <cell r="BU30">
            <v>19142.602374803315</v>
          </cell>
        </row>
        <row r="31">
          <cell r="H31">
            <v>0.17499999999999999</v>
          </cell>
          <cell r="I31">
            <v>0.17499999999999999</v>
          </cell>
          <cell r="J31">
            <v>0.17499999999999999</v>
          </cell>
          <cell r="K31">
            <v>0.17499999999999999</v>
          </cell>
          <cell r="L31">
            <v>0.17499999999999999</v>
          </cell>
          <cell r="BQ31">
            <v>18284.092293350164</v>
          </cell>
          <cell r="BR31">
            <v>18555.716863652662</v>
          </cell>
          <cell r="BS31">
            <v>18858.482117313426</v>
          </cell>
          <cell r="BT31">
            <v>19214.964286706236</v>
          </cell>
          <cell r="BU31">
            <v>19584.884317710967</v>
          </cell>
        </row>
        <row r="32">
          <cell r="H32">
            <v>0.17499999999999999</v>
          </cell>
          <cell r="I32">
            <v>0.17499999999999999</v>
          </cell>
          <cell r="J32">
            <v>0.17499999999999999</v>
          </cell>
          <cell r="K32">
            <v>0.17499999999999999</v>
          </cell>
          <cell r="L32">
            <v>0.17499999999999999</v>
          </cell>
          <cell r="BQ32">
            <v>18704.995716644822</v>
          </cell>
          <cell r="BR32">
            <v>18973.677391866557</v>
          </cell>
          <cell r="BS32">
            <v>19293.673582075731</v>
          </cell>
          <cell r="BT32">
            <v>19642.417429381196</v>
          </cell>
          <cell r="BU32">
            <v>20035.833194556111</v>
          </cell>
        </row>
        <row r="33">
          <cell r="H33">
            <v>0.17499999999999999</v>
          </cell>
          <cell r="I33">
            <v>0.17499999999999999</v>
          </cell>
          <cell r="J33">
            <v>0.17499999999999999</v>
          </cell>
          <cell r="K33">
            <v>0.17499999999999999</v>
          </cell>
          <cell r="L33">
            <v>0.17499999999999999</v>
          </cell>
          <cell r="BQ33">
            <v>19109.651874634848</v>
          </cell>
          <cell r="BR33">
            <v>19387.616679749921</v>
          </cell>
          <cell r="BS33">
            <v>19697.831263057364</v>
          </cell>
          <cell r="BT33">
            <v>20064.236389962738</v>
          </cell>
          <cell r="BU33">
            <v>20430.520988688892</v>
          </cell>
        </row>
        <row r="34">
          <cell r="H34">
            <v>0.17499999999999999</v>
          </cell>
          <cell r="I34">
            <v>0.17499999999999999</v>
          </cell>
          <cell r="J34">
            <v>0.17499999999999999</v>
          </cell>
          <cell r="K34">
            <v>0.17499999999999999</v>
          </cell>
          <cell r="L34">
            <v>0.17499999999999999</v>
          </cell>
          <cell r="BQ34">
            <v>19522.446875584319</v>
          </cell>
          <cell r="BR34">
            <v>19799.83712073163</v>
          </cell>
          <cell r="BS34">
            <v>20126.246745279273</v>
          </cell>
          <cell r="BT34">
            <v>20479.614283886254</v>
          </cell>
          <cell r="BU34">
            <v>20865.548662819885</v>
          </cell>
        </row>
        <row r="35">
          <cell r="H35">
            <v>0.17499999999999999</v>
          </cell>
          <cell r="I35">
            <v>0.17499999999999999</v>
          </cell>
          <cell r="J35">
            <v>0.17499999999999999</v>
          </cell>
          <cell r="K35">
            <v>0.17499999999999999</v>
          </cell>
          <cell r="L35">
            <v>0.17499999999999999</v>
          </cell>
          <cell r="BQ35">
            <v>19923.369943858015</v>
          </cell>
          <cell r="BR35">
            <v>20212.036541549212</v>
          </cell>
          <cell r="BS35">
            <v>20533.295811182776</v>
          </cell>
          <cell r="BT35">
            <v>20903.899973814947</v>
          </cell>
          <cell r="BU35">
            <v>21266.564057848984</v>
          </cell>
        </row>
        <row r="36">
          <cell r="H36">
            <v>0.17499999999999999</v>
          </cell>
          <cell r="I36">
            <v>0.17499999999999999</v>
          </cell>
          <cell r="J36">
            <v>0.17499999999999999</v>
          </cell>
          <cell r="K36">
            <v>0.17499999999999999</v>
          </cell>
          <cell r="L36">
            <v>0.17499999999999999</v>
          </cell>
          <cell r="BQ36">
            <v>20328.555851545043</v>
          </cell>
          <cell r="BR36">
            <v>20615.546513294172</v>
          </cell>
          <cell r="BS36">
            <v>20944.015800784357</v>
          </cell>
          <cell r="BT36">
            <v>21299.014174281026</v>
          </cell>
          <cell r="BU36">
            <v>21684.368121798896</v>
          </cell>
        </row>
        <row r="37">
          <cell r="H37">
            <v>0.17499999999999999</v>
          </cell>
          <cell r="I37">
            <v>0.17499999999999999</v>
          </cell>
          <cell r="J37">
            <v>0.17499999999999999</v>
          </cell>
          <cell r="K37">
            <v>0.17499999999999999</v>
          </cell>
          <cell r="L37">
            <v>0.17499999999999999</v>
          </cell>
          <cell r="BQ37">
            <v>20727.850103547455</v>
          </cell>
          <cell r="BR37">
            <v>21018.318495043044</v>
          </cell>
          <cell r="BS37">
            <v>21344.83395974031</v>
          </cell>
          <cell r="BT37">
            <v>21709.05355519391</v>
          </cell>
          <cell r="BU37">
            <v>22082.923938134274</v>
          </cell>
        </row>
        <row r="38">
          <cell r="H38">
            <v>0.17499999999999999</v>
          </cell>
          <cell r="I38">
            <v>0.17499999999999999</v>
          </cell>
          <cell r="J38">
            <v>0.17499999999999999</v>
          </cell>
          <cell r="K38">
            <v>0.17499999999999999</v>
          </cell>
          <cell r="L38">
            <v>0.17499999999999999</v>
          </cell>
          <cell r="BQ38">
            <v>21125.873451150896</v>
          </cell>
          <cell r="BR38">
            <v>21417.859575070979</v>
          </cell>
          <cell r="BS38">
            <v>21739.992016956552</v>
          </cell>
          <cell r="BT38">
            <v>22103.054459271203</v>
          </cell>
          <cell r="BU38">
            <v>22512.268894038181</v>
          </cell>
        </row>
        <row r="39">
          <cell r="H39">
            <v>0.17499999999999999</v>
          </cell>
          <cell r="I39">
            <v>0.17499999999999999</v>
          </cell>
          <cell r="J39">
            <v>0.17499999999999999</v>
          </cell>
          <cell r="K39">
            <v>0.17499999999999999</v>
          </cell>
          <cell r="L39">
            <v>0.17499999999999999</v>
          </cell>
          <cell r="BQ39">
            <v>21525.197042502012</v>
          </cell>
          <cell r="BR39">
            <v>21816.911043893935</v>
          </cell>
          <cell r="BS39">
            <v>22153.526877818404</v>
          </cell>
          <cell r="BT39">
            <v>22532.831238715677</v>
          </cell>
          <cell r="BU39">
            <v>22930.4167106192</v>
          </cell>
        </row>
        <row r="40">
          <cell r="H40">
            <v>0.17499999999999999</v>
          </cell>
          <cell r="I40">
            <v>0.17499999999999999</v>
          </cell>
          <cell r="J40">
            <v>0.17499999999999999</v>
          </cell>
          <cell r="K40">
            <v>0.17499999999999999</v>
          </cell>
          <cell r="L40">
            <v>0.17499999999999999</v>
          </cell>
          <cell r="BQ40">
            <v>21916.459403299952</v>
          </cell>
          <cell r="BR40">
            <v>22220.381838478032</v>
          </cell>
          <cell r="BS40">
            <v>22554.045166598484</v>
          </cell>
          <cell r="BT40">
            <v>22930.989830468632</v>
          </cell>
          <cell r="BU40">
            <v>23349.0455050583</v>
          </cell>
        </row>
        <row r="41">
          <cell r="H41">
            <v>0.17499999999999999</v>
          </cell>
          <cell r="I41">
            <v>0.17499999999999999</v>
          </cell>
          <cell r="J41">
            <v>0.17499999999999999</v>
          </cell>
          <cell r="K41">
            <v>0.17499999999999999</v>
          </cell>
          <cell r="L41">
            <v>0.17499999999999999</v>
          </cell>
          <cell r="BQ41">
            <v>22317.113722583847</v>
          </cell>
          <cell r="BR41">
            <v>22614.171075812199</v>
          </cell>
          <cell r="BS41">
            <v>22958.801720773874</v>
          </cell>
          <cell r="BT41">
            <v>23334.064807550258</v>
          </cell>
          <cell r="BU41">
            <v>23745.773089543407</v>
          </cell>
        </row>
        <row r="42">
          <cell r="H42">
            <v>0.17499999999999999</v>
          </cell>
          <cell r="I42">
            <v>0.17499999999999999</v>
          </cell>
          <cell r="J42">
            <v>0.17499999999999999</v>
          </cell>
          <cell r="K42">
            <v>0.17499999999999999</v>
          </cell>
          <cell r="L42">
            <v>0.17499999999999999</v>
          </cell>
          <cell r="BQ42">
            <v>22701.978121255335</v>
          </cell>
          <cell r="BR42">
            <v>23018.220793894663</v>
          </cell>
          <cell r="BS42">
            <v>23349.144373388724</v>
          </cell>
          <cell r="BT42">
            <v>23732.479145114994</v>
          </cell>
          <cell r="BU42">
            <v>24156.732064696011</v>
          </cell>
        </row>
        <row r="43">
          <cell r="H43">
            <v>0.17499999999999999</v>
          </cell>
          <cell r="I43">
            <v>0.17499999999999999</v>
          </cell>
          <cell r="J43">
            <v>0.17499999999999999</v>
          </cell>
          <cell r="K43">
            <v>0.17499999999999999</v>
          </cell>
          <cell r="L43">
            <v>0.17499999999999999</v>
          </cell>
          <cell r="BQ43">
            <v>23104.978386849165</v>
          </cell>
          <cell r="BR43">
            <v>23394.521257832293</v>
          </cell>
          <cell r="BS43">
            <v>23744.112227426602</v>
          </cell>
          <cell r="BT43">
            <v>24125.555405836152</v>
          </cell>
          <cell r="BU43">
            <v>24542.437551662177</v>
          </cell>
        </row>
        <row r="44">
          <cell r="H44">
            <v>0.17499999999999999</v>
          </cell>
          <cell r="I44">
            <v>0.17499999999999999</v>
          </cell>
          <cell r="J44">
            <v>0.17499999999999999</v>
          </cell>
          <cell r="K44">
            <v>0.17499999999999999</v>
          </cell>
          <cell r="L44">
            <v>0.17499999999999999</v>
          </cell>
          <cell r="BQ44">
            <v>23483.774582731614</v>
          </cell>
          <cell r="BR44">
            <v>23797.75927748813</v>
          </cell>
          <cell r="BS44">
            <v>24135.316068193777</v>
          </cell>
          <cell r="BT44">
            <v>24531.949329431118</v>
          </cell>
          <cell r="BU44">
            <v>24952.286837002954</v>
          </cell>
        </row>
        <row r="45">
          <cell r="H45">
            <v>0.17499999999999999</v>
          </cell>
          <cell r="I45">
            <v>0.17499999999999999</v>
          </cell>
          <cell r="J45">
            <v>0.17499999999999999</v>
          </cell>
          <cell r="K45">
            <v>0.17499999999999999</v>
          </cell>
          <cell r="L45">
            <v>0.17499999999999999</v>
          </cell>
          <cell r="BQ45">
            <v>23881.145477683771</v>
          </cell>
          <cell r="BR45">
            <v>24183.565044815005</v>
          </cell>
          <cell r="BS45">
            <v>24546.523223862801</v>
          </cell>
          <cell r="BT45">
            <v>24925.14647902923</v>
          </cell>
          <cell r="BU45">
            <v>25341.747741223102</v>
          </cell>
        </row>
        <row r="46">
          <cell r="H46">
            <v>0.17499999999999999</v>
          </cell>
          <cell r="I46">
            <v>0.17499999999999999</v>
          </cell>
          <cell r="J46">
            <v>0.17499999999999999</v>
          </cell>
          <cell r="K46">
            <v>0.17499999999999999</v>
          </cell>
          <cell r="L46">
            <v>0.17499999999999999</v>
          </cell>
          <cell r="BQ46">
            <v>24262.934833681298</v>
          </cell>
          <cell r="BR46">
            <v>24584.481289245523</v>
          </cell>
          <cell r="BS46">
            <v>24925.629150417448</v>
          </cell>
          <cell r="BT46">
            <v>25319.756085455461</v>
          </cell>
          <cell r="BU46">
            <v>25719.789750508524</v>
          </cell>
        </row>
        <row r="47">
          <cell r="H47">
            <v>0.17499999999999999</v>
          </cell>
          <cell r="I47">
            <v>0.17499999999999999</v>
          </cell>
          <cell r="J47">
            <v>0.17499999999999999</v>
          </cell>
          <cell r="K47">
            <v>0.17499999999999999</v>
          </cell>
          <cell r="L47">
            <v>0.17499999999999999</v>
          </cell>
          <cell r="BQ47">
            <v>24654.124462031832</v>
          </cell>
          <cell r="BR47">
            <v>24966.872148653525</v>
          </cell>
          <cell r="BS47">
            <v>25322.759756967607</v>
          </cell>
          <cell r="BT47">
            <v>25692.244821149776</v>
          </cell>
          <cell r="BU47">
            <v>26112.233865552356</v>
          </cell>
        </row>
        <row r="48">
          <cell r="H48">
            <v>0.17499999999999999</v>
          </cell>
          <cell r="I48">
            <v>0.17499999999999999</v>
          </cell>
          <cell r="J48">
            <v>0.17499999999999999</v>
          </cell>
          <cell r="K48">
            <v>0.17499999999999999</v>
          </cell>
          <cell r="L48">
            <v>0.17499999999999999</v>
          </cell>
          <cell r="BQ48">
            <v>25040.334495858137</v>
          </cell>
          <cell r="BR48">
            <v>25355.131204769084</v>
          </cell>
          <cell r="BS48">
            <v>25696.939356544754</v>
          </cell>
          <cell r="BT48">
            <v>26083.351938219472</v>
          </cell>
          <cell r="BU48">
            <v>26493.35330926592</v>
          </cell>
        </row>
        <row r="49">
          <cell r="H49">
            <v>0.17499999999999999</v>
          </cell>
          <cell r="I49">
            <v>0.17499999999999999</v>
          </cell>
          <cell r="J49">
            <v>0.17499999999999999</v>
          </cell>
          <cell r="K49">
            <v>0.17499999999999999</v>
          </cell>
          <cell r="L49">
            <v>0.17499999999999999</v>
          </cell>
          <cell r="BQ49">
            <v>25425.638296842873</v>
          </cell>
          <cell r="BR49">
            <v>25738.249983393205</v>
          </cell>
          <cell r="BS49">
            <v>26079.604088159595</v>
          </cell>
          <cell r="BT49">
            <v>26458.130097416903</v>
          </cell>
          <cell r="BU49">
            <v>26889.851082089684</v>
          </cell>
        </row>
        <row r="50">
          <cell r="H50">
            <v>0.17499999999999999</v>
          </cell>
          <cell r="I50">
            <v>0.17499999999999999</v>
          </cell>
          <cell r="J50">
            <v>0.17499999999999999</v>
          </cell>
          <cell r="K50">
            <v>0.17499999999999999</v>
          </cell>
          <cell r="L50">
            <v>0.17499999999999999</v>
          </cell>
          <cell r="BQ50">
            <v>25816.677841663593</v>
          </cell>
          <cell r="BR50">
            <v>26116.0261270091</v>
          </cell>
          <cell r="BS50">
            <v>26466.439234335092</v>
          </cell>
          <cell r="BT50">
            <v>26858.30014229106</v>
          </cell>
          <cell r="BU50">
            <v>27281.034166490135</v>
          </cell>
        </row>
        <row r="51">
          <cell r="H51">
            <v>0.17499999999999999</v>
          </cell>
          <cell r="I51">
            <v>0.17499999999999999</v>
          </cell>
          <cell r="J51">
            <v>0.17499999999999999</v>
          </cell>
          <cell r="K51">
            <v>0.17499999999999999</v>
          </cell>
          <cell r="L51">
            <v>0.17499999999999999</v>
          </cell>
          <cell r="BQ51">
            <v>26196.367516524246</v>
          </cell>
          <cell r="BR51">
            <v>26511.545836250072</v>
          </cell>
          <cell r="BS51">
            <v>26856.351156249213</v>
          </cell>
          <cell r="BT51">
            <v>27248.787813519517</v>
          </cell>
          <cell r="BU51">
            <v>27692.082144688728</v>
          </cell>
        </row>
        <row r="52">
          <cell r="H52">
            <v>0.17499999999999999</v>
          </cell>
          <cell r="I52">
            <v>0.17499999999999999</v>
          </cell>
          <cell r="J52">
            <v>0.17499999999999999</v>
          </cell>
          <cell r="K52">
            <v>0.17499999999999999</v>
          </cell>
          <cell r="L52">
            <v>0.17499999999999999</v>
          </cell>
          <cell r="BQ52">
            <v>26592.529400033454</v>
          </cell>
          <cell r="BR52">
            <v>26900.790225397817</v>
          </cell>
          <cell r="BS52">
            <v>27260.036155478989</v>
          </cell>
          <cell r="BT52">
            <v>27653.496979453037</v>
          </cell>
          <cell r="BU52">
            <v>28084.238348579431</v>
          </cell>
        </row>
        <row r="53">
          <cell r="H53">
            <v>0.17499999999999999</v>
          </cell>
          <cell r="I53">
            <v>0.17499999999999999</v>
          </cell>
          <cell r="J53">
            <v>0.17499999999999999</v>
          </cell>
          <cell r="K53">
            <v>0.17499999999999999</v>
          </cell>
          <cell r="L53">
            <v>0.17499999999999999</v>
          </cell>
          <cell r="BQ53">
            <v>26966.855695977109</v>
          </cell>
          <cell r="BR53">
            <v>27299.415787428585</v>
          </cell>
          <cell r="BS53">
            <v>27643.646079543898</v>
          </cell>
          <cell r="BT53">
            <v>28037.023179301235</v>
          </cell>
          <cell r="BU53">
            <v>28478.535157814767</v>
          </cell>
        </row>
        <row r="54">
          <cell r="H54">
            <v>0.17499999999999999</v>
          </cell>
          <cell r="I54">
            <v>0.17499999999999999</v>
          </cell>
          <cell r="J54">
            <v>0.17499999999999999</v>
          </cell>
          <cell r="K54">
            <v>0.17499999999999999</v>
          </cell>
          <cell r="L54">
            <v>0.17499999999999999</v>
          </cell>
          <cell r="BQ54">
            <v>27359.435870794659</v>
          </cell>
          <cell r="BR54">
            <v>27673.4576930884</v>
          </cell>
          <cell r="BS54">
            <v>28037.807671175789</v>
          </cell>
          <cell r="BT54">
            <v>28419.323573824284</v>
          </cell>
          <cell r="BU54">
            <v>28849.896956963439</v>
          </cell>
        </row>
        <row r="55">
          <cell r="H55">
            <v>0.17499999999999999</v>
          </cell>
          <cell r="I55">
            <v>0.17499999999999999</v>
          </cell>
          <cell r="J55">
            <v>0.17499999999999999</v>
          </cell>
          <cell r="K55">
            <v>0.17499999999999999</v>
          </cell>
          <cell r="L55">
            <v>0.17499999999999999</v>
          </cell>
          <cell r="BQ55">
            <v>27737.534687114843</v>
          </cell>
          <cell r="BR55">
            <v>28066.085602954641</v>
          </cell>
          <cell r="BS55">
            <v>28411.176313704349</v>
          </cell>
          <cell r="BT55">
            <v>28809.742132750442</v>
          </cell>
          <cell r="BU55">
            <v>29236.660456874415</v>
          </cell>
        </row>
        <row r="56">
          <cell r="H56">
            <v>0.17499999999999999</v>
          </cell>
          <cell r="I56">
            <v>0.17499999999999999</v>
          </cell>
          <cell r="J56">
            <v>0.17499999999999999</v>
          </cell>
          <cell r="K56">
            <v>0.17499999999999999</v>
          </cell>
          <cell r="L56">
            <v>0.17499999999999999</v>
          </cell>
          <cell r="BQ56">
            <v>28124.615356159957</v>
          </cell>
          <cell r="BR56">
            <v>28444.266471224233</v>
          </cell>
          <cell r="BS56">
            <v>28800.900204307654</v>
          </cell>
          <cell r="BT56">
            <v>29185.17543750786</v>
          </cell>
          <cell r="BU56">
            <v>29604.791867343152</v>
          </cell>
        </row>
        <row r="57">
          <cell r="H57">
            <v>0.17499999999999999</v>
          </cell>
          <cell r="I57">
            <v>0.17499999999999999</v>
          </cell>
          <cell r="J57">
            <v>0.17499999999999999</v>
          </cell>
          <cell r="K57">
            <v>0.17499999999999999</v>
          </cell>
          <cell r="L57">
            <v>0.17499999999999999</v>
          </cell>
          <cell r="BQ57">
            <v>28508.74516170939</v>
          </cell>
          <cell r="BR57">
            <v>28829.673809869633</v>
          </cell>
          <cell r="BS57">
            <v>29177.056222488442</v>
          </cell>
          <cell r="BT57">
            <v>29577.813445305525</v>
          </cell>
          <cell r="BU57">
            <v>29974.553446545629</v>
          </cell>
        </row>
        <row r="58">
          <cell r="H58">
            <v>0.17499999999999999</v>
          </cell>
          <cell r="I58">
            <v>0.17499999999999999</v>
          </cell>
          <cell r="J58">
            <v>0.17499999999999999</v>
          </cell>
          <cell r="K58">
            <v>0.17499999999999999</v>
          </cell>
          <cell r="L58">
            <v>0.17499999999999999</v>
          </cell>
          <cell r="BQ58">
            <v>28890.557389266367</v>
          </cell>
          <cell r="BR58">
            <v>29211.61074174738</v>
          </cell>
          <cell r="BS58">
            <v>29563.174142833523</v>
          </cell>
          <cell r="BT58">
            <v>29937.002027164534</v>
          </cell>
          <cell r="BU58">
            <v>30350.905627034659</v>
          </cell>
        </row>
        <row r="59">
          <cell r="H59">
            <v>0.17499999999999999</v>
          </cell>
          <cell r="I59">
            <v>0.17499999999999999</v>
          </cell>
          <cell r="J59">
            <v>0.17499999999999999</v>
          </cell>
          <cell r="K59">
            <v>0.17499999999999999</v>
          </cell>
          <cell r="L59">
            <v>0.17499999999999999</v>
          </cell>
          <cell r="BQ59">
            <v>29280.753375527798</v>
          </cell>
          <cell r="BR59">
            <v>29592.363826315603</v>
          </cell>
          <cell r="BS59">
            <v>29940.20195135285</v>
          </cell>
          <cell r="BT59">
            <v>30312.535600886717</v>
          </cell>
          <cell r="BU59">
            <v>30727.475421930525</v>
          </cell>
        </row>
        <row r="60">
          <cell r="H60">
            <v>0.17499999999999999</v>
          </cell>
          <cell r="I60">
            <v>0.17499999999999999</v>
          </cell>
          <cell r="J60">
            <v>0.17499999999999999</v>
          </cell>
          <cell r="K60">
            <v>0.17499999999999999</v>
          </cell>
          <cell r="L60">
            <v>0.17499999999999999</v>
          </cell>
          <cell r="BQ60">
            <v>29657.512328299134</v>
          </cell>
          <cell r="BR60">
            <v>29984.637894060746</v>
          </cell>
          <cell r="BS60">
            <v>30313.63943783924</v>
          </cell>
          <cell r="BT60">
            <v>30692.640475339227</v>
          </cell>
          <cell r="BU60">
            <v>31127.687617365435</v>
          </cell>
        </row>
        <row r="61">
          <cell r="H61">
            <v>0.17499999999999999</v>
          </cell>
          <cell r="I61">
            <v>0.17499999999999999</v>
          </cell>
          <cell r="J61">
            <v>0.17499999999999999</v>
          </cell>
          <cell r="K61">
            <v>0.17499999999999999</v>
          </cell>
          <cell r="L61">
            <v>0.17499999999999999</v>
          </cell>
          <cell r="BQ61">
            <v>30052.699760148054</v>
          </cell>
          <cell r="BR61">
            <v>30346.802170614454</v>
          </cell>
          <cell r="BS61">
            <v>30696.635059067026</v>
          </cell>
          <cell r="BT61">
            <v>31075.116682165113</v>
          </cell>
          <cell r="BU61">
            <v>31495.155958861691</v>
          </cell>
        </row>
        <row r="62">
          <cell r="H62">
            <v>0.17499999999999999</v>
          </cell>
          <cell r="I62">
            <v>0.17499999999999999</v>
          </cell>
          <cell r="J62">
            <v>0.17499999999999999</v>
          </cell>
          <cell r="K62">
            <v>0.17499999999999999</v>
          </cell>
          <cell r="L62">
            <v>0.17499999999999999</v>
          </cell>
          <cell r="BQ62">
            <v>30425.671429213551</v>
          </cell>
          <cell r="BR62">
            <v>30742.20234435716</v>
          </cell>
          <cell r="BS62">
            <v>31082.254335020792</v>
          </cell>
          <cell r="BT62">
            <v>31472.925371399018</v>
          </cell>
          <cell r="BU62">
            <v>31885.823965107222</v>
          </cell>
        </row>
        <row r="63">
          <cell r="H63">
            <v>0.17499999999999999</v>
          </cell>
          <cell r="I63">
            <v>0.17499999999999999</v>
          </cell>
          <cell r="J63">
            <v>0.17499999999999999</v>
          </cell>
          <cell r="K63">
            <v>0.17499999999999999</v>
          </cell>
          <cell r="L63">
            <v>0.17499999999999999</v>
          </cell>
          <cell r="BQ63">
            <v>30815.658186490433</v>
          </cell>
          <cell r="BR63">
            <v>31124.219134456896</v>
          </cell>
          <cell r="BS63">
            <v>31489.887121075815</v>
          </cell>
          <cell r="BT63">
            <v>31852.454963012169</v>
          </cell>
          <cell r="BU63">
            <v>32264.979935870633</v>
          </cell>
        </row>
        <row r="64">
          <cell r="H64">
            <v>0.17499999999999999</v>
          </cell>
          <cell r="I64">
            <v>0.17499999999999999</v>
          </cell>
          <cell r="J64">
            <v>0.17499999999999999</v>
          </cell>
          <cell r="K64">
            <v>0.17499999999999999</v>
          </cell>
          <cell r="L64">
            <v>0.17499999999999999</v>
          </cell>
          <cell r="BQ64">
            <v>31195.177862328317</v>
          </cell>
          <cell r="BR64">
            <v>31519.588356982174</v>
          </cell>
          <cell r="BS64">
            <v>31857.163832055867</v>
          </cell>
          <cell r="BT64">
            <v>32238.837443937402</v>
          </cell>
          <cell r="BU64">
            <v>32632.021475158719</v>
          </cell>
        </row>
        <row r="65">
          <cell r="H65">
            <v>0.17499999999999999</v>
          </cell>
          <cell r="I65">
            <v>0.17499999999999999</v>
          </cell>
          <cell r="J65">
            <v>0.17499999999999999</v>
          </cell>
          <cell r="K65">
            <v>0.17499999999999999</v>
          </cell>
          <cell r="L65">
            <v>0.17499999999999999</v>
          </cell>
          <cell r="BQ65">
            <v>31580.16540890589</v>
          </cell>
          <cell r="BR65">
            <v>31895.680964449926</v>
          </cell>
          <cell r="BS65">
            <v>32237.316849466009</v>
          </cell>
          <cell r="BT65">
            <v>32601.702575226562</v>
          </cell>
          <cell r="BU65">
            <v>33011.594294455877</v>
          </cell>
        </row>
        <row r="66">
          <cell r="H66">
            <v>0.17499999999999999</v>
          </cell>
          <cell r="I66">
            <v>0.17499999999999999</v>
          </cell>
          <cell r="J66">
            <v>0.17499999999999999</v>
          </cell>
          <cell r="K66">
            <v>0.17499999999999999</v>
          </cell>
          <cell r="L66">
            <v>0.17499999999999999</v>
          </cell>
          <cell r="BQ66">
            <v>31966.135744381314</v>
          </cell>
          <cell r="BR66">
            <v>32271.900282224047</v>
          </cell>
          <cell r="BS66">
            <v>32611.45608212733</v>
          </cell>
          <cell r="BT66">
            <v>32981.803196157874</v>
          </cell>
          <cell r="BU66">
            <v>33393.059111175295</v>
          </cell>
        </row>
        <row r="67">
          <cell r="H67">
            <v>0.17499999999999999</v>
          </cell>
          <cell r="I67">
            <v>0.17499999999999999</v>
          </cell>
          <cell r="J67">
            <v>0.17499999999999999</v>
          </cell>
          <cell r="K67">
            <v>0.17499999999999999</v>
          </cell>
          <cell r="L67">
            <v>0.17499999999999999</v>
          </cell>
          <cell r="BQ67">
            <v>32346.313015973112</v>
          </cell>
          <cell r="BR67">
            <v>32661.604150238745</v>
          </cell>
          <cell r="BS67">
            <v>32989.993129295508</v>
          </cell>
          <cell r="BT67">
            <v>33365.136520615073</v>
          </cell>
          <cell r="BU67">
            <v>33796.823027192258</v>
          </cell>
        </row>
        <row r="68">
          <cell r="H68">
            <v>0.17499999999999999</v>
          </cell>
          <cell r="I68">
            <v>0.17499999999999999</v>
          </cell>
          <cell r="J68">
            <v>0.17499999999999999</v>
          </cell>
          <cell r="K68">
            <v>0.17499999999999999</v>
          </cell>
          <cell r="L68">
            <v>0.17499999999999999</v>
          </cell>
          <cell r="BQ68">
            <v>32738.617550403837</v>
          </cell>
          <cell r="BR68">
            <v>33033.200035586138</v>
          </cell>
          <cell r="BS68">
            <v>33379.387807298714</v>
          </cell>
          <cell r="BT68">
            <v>33764.380661449868</v>
          </cell>
          <cell r="BU68">
            <v>34179.557017281695</v>
          </cell>
        </row>
        <row r="69">
          <cell r="H69">
            <v>0.17499999999999999</v>
          </cell>
          <cell r="I69">
            <v>0.17499999999999999</v>
          </cell>
          <cell r="J69">
            <v>0.17499999999999999</v>
          </cell>
          <cell r="K69">
            <v>0.17499999999999999</v>
          </cell>
          <cell r="L69">
            <v>0.17499999999999999</v>
          </cell>
          <cell r="BQ69">
            <v>33114.162091481856</v>
          </cell>
          <cell r="BR69">
            <v>33430.273616388418</v>
          </cell>
          <cell r="BS69">
            <v>33774.071239698183</v>
          </cell>
          <cell r="BT69">
            <v>34160.008113208256</v>
          </cell>
          <cell r="BU69">
            <v>34589.221641987235</v>
          </cell>
        </row>
        <row r="70">
          <cell r="H70">
            <v>0.17499999999999999</v>
          </cell>
          <cell r="I70">
            <v>0.17499999999999999</v>
          </cell>
          <cell r="J70">
            <v>0.17499999999999999</v>
          </cell>
          <cell r="K70">
            <v>0.17499999999999999</v>
          </cell>
          <cell r="L70">
            <v>0.17499999999999999</v>
          </cell>
          <cell r="BQ70">
            <v>33508.047949105283</v>
          </cell>
          <cell r="BR70">
            <v>33817.365411221537</v>
          </cell>
          <cell r="BS70">
            <v>34179.499892029096</v>
          </cell>
          <cell r="BT70">
            <v>34558.116663578228</v>
          </cell>
          <cell r="BU70">
            <v>34990.655185645504</v>
          </cell>
        </row>
        <row r="71">
          <cell r="H71">
            <v>0.17499999999999999</v>
          </cell>
          <cell r="I71">
            <v>0.17499999999999999</v>
          </cell>
          <cell r="J71">
            <v>0.17499999999999999</v>
          </cell>
          <cell r="K71">
            <v>0.17499999999999999</v>
          </cell>
          <cell r="L71">
            <v>0.17499999999999999</v>
          </cell>
          <cell r="BQ71">
            <v>33899.692994909994</v>
          </cell>
          <cell r="BR71">
            <v>34230.672767362288</v>
          </cell>
          <cell r="BS71">
            <v>34573.935811922041</v>
          </cell>
          <cell r="BT71">
            <v>34966.58927255874</v>
          </cell>
          <cell r="BU71">
            <v>35399.429220488229</v>
          </cell>
        </row>
        <row r="72">
          <cell r="H72">
            <v>0.17499999999999999</v>
          </cell>
          <cell r="I72">
            <v>0.17499999999999999</v>
          </cell>
          <cell r="J72">
            <v>0.17499999999999999</v>
          </cell>
          <cell r="K72">
            <v>0.17499999999999999</v>
          </cell>
          <cell r="L72">
            <v>0.17499999999999999</v>
          </cell>
          <cell r="BQ72">
            <v>34307.968172860645</v>
          </cell>
          <cell r="BR72">
            <v>34622.757533515796</v>
          </cell>
          <cell r="BS72">
            <v>34989.592466558708</v>
          </cell>
          <cell r="BT72">
            <v>35371.562439169371</v>
          </cell>
          <cell r="BU72">
            <v>35813.719454409395</v>
          </cell>
        </row>
        <row r="73">
          <cell r="H73">
            <v>0.17499999999999999</v>
          </cell>
          <cell r="I73">
            <v>0.17499999999999999</v>
          </cell>
          <cell r="J73">
            <v>0.17499999999999999</v>
          </cell>
          <cell r="K73">
            <v>0.17499999999999999</v>
          </cell>
          <cell r="L73">
            <v>0.17499999999999999</v>
          </cell>
          <cell r="BQ73">
            <v>34704.352091510933</v>
          </cell>
          <cell r="BR73">
            <v>35034.858045628251</v>
          </cell>
          <cell r="BS73">
            <v>35383.397490420328</v>
          </cell>
          <cell r="BT73">
            <v>35786.211425435817</v>
          </cell>
          <cell r="BU73">
            <v>36229.828122872852</v>
          </cell>
        </row>
        <row r="74">
          <cell r="H74">
            <v>0.17499999999999999</v>
          </cell>
          <cell r="I74">
            <v>0.17499999999999999</v>
          </cell>
          <cell r="J74">
            <v>0.17499999999999999</v>
          </cell>
          <cell r="K74">
            <v>0.17499999999999999</v>
          </cell>
          <cell r="L74">
            <v>0.17499999999999999</v>
          </cell>
          <cell r="BQ74">
            <v>35109.956698102127</v>
          </cell>
          <cell r="BR74">
            <v>35432.251390917016</v>
          </cell>
          <cell r="BS74">
            <v>35800.008489358705</v>
          </cell>
          <cell r="BT74">
            <v>36191.861674101776</v>
          </cell>
          <cell r="BU74">
            <v>36625.603810874964</v>
          </cell>
        </row>
        <row r="75">
          <cell r="H75">
            <v>0.17499999999999999</v>
          </cell>
          <cell r="I75">
            <v>0.17499999999999999</v>
          </cell>
          <cell r="J75">
            <v>0.17499999999999999</v>
          </cell>
          <cell r="K75">
            <v>0.17499999999999999</v>
          </cell>
          <cell r="L75">
            <v>0.17499999999999999</v>
          </cell>
          <cell r="BQ75">
            <v>35509.114956867706</v>
          </cell>
          <cell r="BR75">
            <v>35838.109571007364</v>
          </cell>
          <cell r="BS75">
            <v>36200.660089819903</v>
          </cell>
          <cell r="BT75">
            <v>36603.448651542742</v>
          </cell>
          <cell r="BU75">
            <v>37013.33775841209</v>
          </cell>
        </row>
        <row r="76">
          <cell r="H76">
            <v>0.17499999999999999</v>
          </cell>
          <cell r="I76">
            <v>0.17499999999999999</v>
          </cell>
          <cell r="J76">
            <v>0.17499999999999999</v>
          </cell>
          <cell r="K76">
            <v>0.17499999999999999</v>
          </cell>
          <cell r="L76">
            <v>0.17499999999999999</v>
          </cell>
          <cell r="BQ76">
            <v>35912.100289502756</v>
          </cell>
          <cell r="BR76">
            <v>36239.974721168328</v>
          </cell>
          <cell r="BS76">
            <v>36614.277593643317</v>
          </cell>
          <cell r="BT76">
            <v>36985.49185729865</v>
          </cell>
          <cell r="BU76">
            <v>37410.528720409871</v>
          </cell>
        </row>
        <row r="77">
          <cell r="H77">
            <v>0.17499999999999999</v>
          </cell>
          <cell r="I77">
            <v>0.17499999999999999</v>
          </cell>
          <cell r="J77">
            <v>0.17499999999999999</v>
          </cell>
          <cell r="K77">
            <v>0.17499999999999999</v>
          </cell>
          <cell r="L77">
            <v>0.17499999999999999</v>
          </cell>
          <cell r="BQ77">
            <v>36314.052023548284</v>
          </cell>
          <cell r="BR77">
            <v>36647.301992097156</v>
          </cell>
          <cell r="BS77">
            <v>37000.033400766275</v>
          </cell>
          <cell r="BT77">
            <v>37385.307185808502</v>
          </cell>
          <cell r="BU77">
            <v>37802.933229622409</v>
          </cell>
        </row>
        <row r="78">
          <cell r="H78">
            <v>0.17499999999999999</v>
          </cell>
          <cell r="I78">
            <v>0.17499999999999999</v>
          </cell>
          <cell r="J78">
            <v>0.17499999999999999</v>
          </cell>
          <cell r="K78">
            <v>0.17499999999999999</v>
          </cell>
          <cell r="L78">
            <v>0.17499999999999999</v>
          </cell>
          <cell r="BQ78">
            <v>36714.467629883104</v>
          </cell>
          <cell r="BR78">
            <v>37043.351914312683</v>
          </cell>
          <cell r="BS78">
            <v>37387.937924037484</v>
          </cell>
          <cell r="BT78">
            <v>37770.121098530639</v>
          </cell>
          <cell r="BU78">
            <v>38195.832437615245</v>
          </cell>
        </row>
        <row r="79">
          <cell r="H79">
            <v>0.17499999999999999</v>
          </cell>
          <cell r="I79">
            <v>0.17499999999999999</v>
          </cell>
          <cell r="J79">
            <v>0.17499999999999999</v>
          </cell>
          <cell r="K79">
            <v>0.17499999999999999</v>
          </cell>
          <cell r="L79">
            <v>0.17499999999999999</v>
          </cell>
          <cell r="BQ79">
            <v>37119.221294519244</v>
          </cell>
          <cell r="BR79">
            <v>37434.0519683405</v>
          </cell>
          <cell r="BS79">
            <v>37786.40968519701</v>
          </cell>
          <cell r="BT79">
            <v>38178.402685191657</v>
          </cell>
          <cell r="BU79">
            <v>38581.417861999485</v>
          </cell>
        </row>
        <row r="80">
          <cell r="H80">
            <v>0.17499999999999999</v>
          </cell>
          <cell r="I80">
            <v>0.17499999999999999</v>
          </cell>
          <cell r="J80">
            <v>0.17499999999999999</v>
          </cell>
          <cell r="K80">
            <v>0.17499999999999999</v>
          </cell>
          <cell r="L80">
            <v>0.17499999999999999</v>
          </cell>
          <cell r="BQ80">
            <v>37517.115084809178</v>
          </cell>
          <cell r="BR80">
            <v>37840.323337640613</v>
          </cell>
          <cell r="BS80">
            <v>38196.00563534972</v>
          </cell>
          <cell r="BT80">
            <v>38569.020486276473</v>
          </cell>
          <cell r="BU80">
            <v>38988.199282418987</v>
          </cell>
        </row>
        <row r="81">
          <cell r="H81">
            <v>0.17499999999999999</v>
          </cell>
          <cell r="I81">
            <v>0.17499999999999999</v>
          </cell>
          <cell r="J81">
            <v>0.17499999999999999</v>
          </cell>
          <cell r="K81">
            <v>0.17499999999999999</v>
          </cell>
          <cell r="L81">
            <v>0.17499999999999999</v>
          </cell>
          <cell r="BQ81">
            <v>37924.670234029443</v>
          </cell>
          <cell r="BR81">
            <v>38242.275365876136</v>
          </cell>
          <cell r="BS81">
            <v>38596.310029082073</v>
          </cell>
          <cell r="BT81">
            <v>38971.846649793544</v>
          </cell>
          <cell r="BU81">
            <v>39381.741972269738</v>
          </cell>
        </row>
        <row r="82">
          <cell r="H82">
            <v>0.17499999999999999</v>
          </cell>
          <cell r="I82">
            <v>0.17499999999999999</v>
          </cell>
          <cell r="J82">
            <v>0.17499999999999999</v>
          </cell>
          <cell r="K82">
            <v>0.17499999999999999</v>
          </cell>
          <cell r="L82">
            <v>0.17499999999999999</v>
          </cell>
          <cell r="BQ82">
            <v>38320.088581582175</v>
          </cell>
          <cell r="BR82">
            <v>38650.036688132692</v>
          </cell>
          <cell r="BS82">
            <v>38987.225556794314</v>
          </cell>
          <cell r="BT82">
            <v>39362.916830879913</v>
          </cell>
          <cell r="BU82">
            <v>39788.847710491682</v>
          </cell>
        </row>
        <row r="83">
          <cell r="H83">
            <v>0.17499999999999999</v>
          </cell>
          <cell r="I83">
            <v>0.17499999999999999</v>
          </cell>
          <cell r="J83">
            <v>0.17499999999999999</v>
          </cell>
          <cell r="K83">
            <v>0.17499999999999999</v>
          </cell>
          <cell r="L83">
            <v>0.17499999999999999</v>
          </cell>
          <cell r="BQ83">
            <v>38730.437377290997</v>
          </cell>
          <cell r="BR83">
            <v>39036.563024138435</v>
          </cell>
          <cell r="BS83">
            <v>39385.757637721472</v>
          </cell>
          <cell r="BT83">
            <v>39762.441133214117</v>
          </cell>
          <cell r="BU83">
            <v>40176.730121773042</v>
          </cell>
        </row>
        <row r="84">
          <cell r="H84">
            <v>0.17499999999999999</v>
          </cell>
          <cell r="I84">
            <v>0.17499999999999999</v>
          </cell>
          <cell r="J84">
            <v>0.17499999999999999</v>
          </cell>
          <cell r="K84">
            <v>0.17499999999999999</v>
          </cell>
          <cell r="L84">
            <v>0.17499999999999999</v>
          </cell>
          <cell r="BQ84">
            <v>39123.425208622575</v>
          </cell>
          <cell r="BR84">
            <v>39446.448888305029</v>
          </cell>
          <cell r="BS84">
            <v>39787.688115959929</v>
          </cell>
          <cell r="BT84">
            <v>40167.068998669558</v>
          </cell>
          <cell r="BU84">
            <v>40592.586050159116</v>
          </cell>
        </row>
        <row r="85">
          <cell r="H85">
            <v>0.17499999999999999</v>
          </cell>
          <cell r="I85">
            <v>0.17499999999999999</v>
          </cell>
          <cell r="J85">
            <v>0.17499999999999999</v>
          </cell>
          <cell r="K85">
            <v>0.17499999999999999</v>
          </cell>
          <cell r="L85">
            <v>0.17499999999999999</v>
          </cell>
          <cell r="BQ85">
            <v>39536.006321839093</v>
          </cell>
          <cell r="BR85">
            <v>39842.128191646087</v>
          </cell>
          <cell r="BS85">
            <v>40199.497944125265</v>
          </cell>
          <cell r="BT85">
            <v>40572.147698264722</v>
          </cell>
          <cell r="BU85">
            <v>40994.485327126182</v>
          </cell>
        </row>
        <row r="86">
          <cell r="H86">
            <v>0.17499999999999999</v>
          </cell>
          <cell r="I86">
            <v>0.17499999999999999</v>
          </cell>
          <cell r="J86">
            <v>0.17499999999999999</v>
          </cell>
          <cell r="K86">
            <v>0.17499999999999999</v>
          </cell>
          <cell r="L86">
            <v>0.17499999999999999</v>
          </cell>
          <cell r="BQ86">
            <v>39927.154576896573</v>
          </cell>
          <cell r="BR86">
            <v>40254.280541459222</v>
          </cell>
          <cell r="BS86">
            <v>40593.173701026673</v>
          </cell>
          <cell r="BT86">
            <v>40979.785816214629</v>
          </cell>
          <cell r="BU86">
            <v>41417.693782637238</v>
          </cell>
        </row>
        <row r="87">
          <cell r="H87">
            <v>0.17499999999999999</v>
          </cell>
          <cell r="I87">
            <v>0.17499999999999999</v>
          </cell>
          <cell r="J87">
            <v>0.17499999999999999</v>
          </cell>
          <cell r="K87">
            <v>0.17499999999999999</v>
          </cell>
          <cell r="L87">
            <v>0.17499999999999999</v>
          </cell>
          <cell r="BQ87">
            <v>40337.177414792459</v>
          </cell>
          <cell r="BR87">
            <v>40648.048169493333</v>
          </cell>
          <cell r="BS87">
            <v>41008.641590073967</v>
          </cell>
          <cell r="BT87">
            <v>41386.115026094638</v>
          </cell>
          <cell r="BU87">
            <v>41802.655344919272</v>
          </cell>
        </row>
        <row r="88">
          <cell r="H88">
            <v>0.17499999999999999</v>
          </cell>
          <cell r="I88">
            <v>0.17499999999999999</v>
          </cell>
          <cell r="J88">
            <v>0.17499999999999999</v>
          </cell>
          <cell r="K88">
            <v>0.17499999999999999</v>
          </cell>
          <cell r="L88">
            <v>0.17499999999999999</v>
          </cell>
          <cell r="BQ88">
            <v>40731.299978758034</v>
          </cell>
          <cell r="BR88">
            <v>41058.301366645457</v>
          </cell>
          <cell r="BS88">
            <v>41405.321630078397</v>
          </cell>
          <cell r="BT88">
            <v>41791.990732805934</v>
          </cell>
          <cell r="BU88">
            <v>42198.240367279148</v>
          </cell>
        </row>
        <row r="89">
          <cell r="H89">
            <v>0.17499999999999999</v>
          </cell>
          <cell r="I89">
            <v>0.17499999999999999</v>
          </cell>
          <cell r="J89">
            <v>0.17499999999999999</v>
          </cell>
          <cell r="K89">
            <v>0.17499999999999999</v>
          </cell>
          <cell r="L89">
            <v>0.17499999999999999</v>
          </cell>
          <cell r="BQ89">
            <v>41138.809843937299</v>
          </cell>
          <cell r="BR89">
            <v>41456.191078994314</v>
          </cell>
          <cell r="BS89">
            <v>41822.351366496761</v>
          </cell>
          <cell r="BT89">
            <v>42178.001739691128</v>
          </cell>
          <cell r="BU89">
            <v>42590.501872833825</v>
          </cell>
        </row>
        <row r="90">
          <cell r="H90">
            <v>0.17499999999999999</v>
          </cell>
          <cell r="I90">
            <v>0.17499999999999999</v>
          </cell>
          <cell r="J90">
            <v>0.17499999999999999</v>
          </cell>
          <cell r="K90">
            <v>0.17499999999999999</v>
          </cell>
          <cell r="L90">
            <v>0.17499999999999999</v>
          </cell>
          <cell r="BQ90">
            <v>41535.87937427</v>
          </cell>
          <cell r="BR90">
            <v>41867.184599346634</v>
          </cell>
          <cell r="BS90">
            <v>42201.241434997952</v>
          </cell>
          <cell r="BT90">
            <v>42575.725654140835</v>
          </cell>
          <cell r="BU90">
            <v>42979.519255664185</v>
          </cell>
        </row>
        <row r="91">
          <cell r="H91">
            <v>0.17499999999999999</v>
          </cell>
          <cell r="I91">
            <v>0.17499999999999999</v>
          </cell>
          <cell r="J91">
            <v>0.17499999999999999</v>
          </cell>
          <cell r="K91">
            <v>0.17499999999999999</v>
          </cell>
          <cell r="L91">
            <v>0.17499999999999999</v>
          </cell>
          <cell r="BQ91">
            <v>41940.920255931793</v>
          </cell>
          <cell r="BR91">
            <v>42252.803910848917</v>
          </cell>
          <cell r="BS91">
            <v>42596.587133882567</v>
          </cell>
          <cell r="BT91">
            <v>42960.999496182994</v>
          </cell>
          <cell r="BU91">
            <v>43374.899645230747</v>
          </cell>
        </row>
        <row r="92">
          <cell r="H92">
            <v>0.17499999999999999</v>
          </cell>
          <cell r="I92">
            <v>0.17499999999999999</v>
          </cell>
          <cell r="J92">
            <v>0.17499999999999999</v>
          </cell>
          <cell r="K92">
            <v>0.17499999999999999</v>
          </cell>
          <cell r="L92">
            <v>0.17499999999999999</v>
          </cell>
          <cell r="BQ92">
            <v>42340.906230572313</v>
          </cell>
          <cell r="BR92">
            <v>42653.861359875489</v>
          </cell>
          <cell r="BS92">
            <v>42989.248941065678</v>
          </cell>
          <cell r="BT92">
            <v>43371.459512213733</v>
          </cell>
          <cell r="BU92">
            <v>43763.011403026059</v>
          </cell>
        </row>
        <row r="93">
          <cell r="H93">
            <v>0.17499999999999999</v>
          </cell>
          <cell r="I93">
            <v>0.17499999999999999</v>
          </cell>
          <cell r="J93">
            <v>0.17499999999999999</v>
          </cell>
          <cell r="K93">
            <v>0.17499999999999999</v>
          </cell>
          <cell r="L93">
            <v>0.17499999999999999</v>
          </cell>
          <cell r="BQ93">
            <v>42743.520869615764</v>
          </cell>
          <cell r="BR93">
            <v>43056.795797237894</v>
          </cell>
          <cell r="BS93">
            <v>43401.622259151904</v>
          </cell>
          <cell r="BT93">
            <v>43761.210430269035</v>
          </cell>
          <cell r="BU93">
            <v>44169.492083425008</v>
          </cell>
        </row>
        <row r="94">
          <cell r="H94">
            <v>0.17499999999999999</v>
          </cell>
          <cell r="I94">
            <v>0.17499999999999999</v>
          </cell>
          <cell r="J94">
            <v>0.17499999999999999</v>
          </cell>
          <cell r="K94">
            <v>0.17499999999999999</v>
          </cell>
          <cell r="L94">
            <v>0.17499999999999999</v>
          </cell>
          <cell r="BQ94">
            <v>43146.390236048159</v>
          </cell>
          <cell r="BR94">
            <v>43461.707741804363</v>
          </cell>
          <cell r="BS94">
            <v>43796.441396025963</v>
          </cell>
          <cell r="BT94">
            <v>44165.5403741478</v>
          </cell>
          <cell r="BU94">
            <v>44567.553588692201</v>
          </cell>
        </row>
        <row r="95">
          <cell r="H95">
            <v>0.17499999999999999</v>
          </cell>
          <cell r="I95">
            <v>0.17499999999999999</v>
          </cell>
          <cell r="J95">
            <v>0.17499999999999999</v>
          </cell>
          <cell r="K95">
            <v>0.17499999999999999</v>
          </cell>
          <cell r="L95">
            <v>0.17499999999999999</v>
          </cell>
          <cell r="BQ95">
            <v>43546.620184607789</v>
          </cell>
          <cell r="BR95">
            <v>43858.555607076705</v>
          </cell>
          <cell r="BS95">
            <v>44193.283300315597</v>
          </cell>
          <cell r="BT95">
            <v>44564.258358383755</v>
          </cell>
          <cell r="BU95">
            <v>44978.09469266732</v>
          </cell>
        </row>
        <row r="96">
          <cell r="H96">
            <v>0.17499999999999999</v>
          </cell>
          <cell r="I96">
            <v>0.17499999999999999</v>
          </cell>
          <cell r="J96">
            <v>0.17499999999999999</v>
          </cell>
          <cell r="K96">
            <v>0.17499999999999999</v>
          </cell>
          <cell r="L96">
            <v>0.17499999999999999</v>
          </cell>
          <cell r="BQ96">
            <v>43952.337907805551</v>
          </cell>
          <cell r="BR96">
            <v>44256.448910146712</v>
          </cell>
          <cell r="BS96">
            <v>44596.269861380424</v>
          </cell>
          <cell r="BT96">
            <v>44981.896021995381</v>
          </cell>
          <cell r="BU96">
            <v>45336.545904638588</v>
          </cell>
        </row>
        <row r="97">
          <cell r="H97">
            <v>0.17499999999999999</v>
          </cell>
          <cell r="I97">
            <v>0.17499999999999999</v>
          </cell>
          <cell r="J97">
            <v>0.17499999999999999</v>
          </cell>
          <cell r="K97">
            <v>0.17499999999999999</v>
          </cell>
          <cell r="L97">
            <v>0.17499999999999999</v>
          </cell>
          <cell r="BQ97">
            <v>44350.22358388939</v>
          </cell>
          <cell r="BR97">
            <v>44665.748320134728</v>
          </cell>
          <cell r="BS97">
            <v>45005.859780154547</v>
          </cell>
          <cell r="BT97">
            <v>45357.754142183738</v>
          </cell>
          <cell r="BU97">
            <v>45709.515746132769</v>
          </cell>
        </row>
        <row r="98">
          <cell r="H98">
            <v>0.17499999999999999</v>
          </cell>
          <cell r="I98">
            <v>0.17499999999999999</v>
          </cell>
          <cell r="J98">
            <v>0.17499999999999999</v>
          </cell>
          <cell r="K98">
            <v>0.17499999999999999</v>
          </cell>
          <cell r="L98">
            <v>0.17499999999999999</v>
          </cell>
          <cell r="BQ98">
            <v>44758.753108241181</v>
          </cell>
          <cell r="BR98">
            <v>45070.977704275174</v>
          </cell>
          <cell r="BS98">
            <v>45403.809799079936</v>
          </cell>
          <cell r="BT98">
            <v>45727.406084914248</v>
          </cell>
          <cell r="BU98">
            <v>46077.982470935218</v>
          </cell>
        </row>
        <row r="99">
          <cell r="H99">
            <v>0.17499999999999999</v>
          </cell>
          <cell r="I99">
            <v>0.17499999999999999</v>
          </cell>
          <cell r="J99">
            <v>0.17499999999999999</v>
          </cell>
          <cell r="K99">
            <v>0.17499999999999999</v>
          </cell>
          <cell r="L99">
            <v>0.17499999999999999</v>
          </cell>
          <cell r="BQ99">
            <v>45154.333846049347</v>
          </cell>
          <cell r="BR99">
            <v>45473.384974650042</v>
          </cell>
          <cell r="BS99">
            <v>45767.962073780356</v>
          </cell>
          <cell r="BT99">
            <v>46100.610713030939</v>
          </cell>
          <cell r="BU99">
            <v>46436.600956460279</v>
          </cell>
        </row>
        <row r="100">
          <cell r="H100">
            <v>0.17499999999999999</v>
          </cell>
          <cell r="I100">
            <v>0.17499999999999999</v>
          </cell>
          <cell r="J100">
            <v>0.17499999999999999</v>
          </cell>
          <cell r="K100">
            <v>0.17499999999999999</v>
          </cell>
          <cell r="L100">
            <v>0.17499999999999999</v>
          </cell>
          <cell r="BQ100">
            <v>45565.63748411728</v>
          </cell>
          <cell r="BR100">
            <v>45838.328592863836</v>
          </cell>
          <cell r="BS100">
            <v>46152.715411840174</v>
          </cell>
          <cell r="BT100">
            <v>46454.622958016989</v>
          </cell>
          <cell r="BU100">
            <v>46799.613286044572</v>
          </cell>
        </row>
        <row r="101">
          <cell r="H101">
            <v>0.17499999999999999</v>
          </cell>
          <cell r="I101">
            <v>0.17499999999999999</v>
          </cell>
          <cell r="J101">
            <v>0.17499999999999999</v>
          </cell>
          <cell r="K101">
            <v>0.17499999999999999</v>
          </cell>
          <cell r="L101">
            <v>0.17499999999999999</v>
          </cell>
          <cell r="BQ101">
            <v>45958.951580539047</v>
          </cell>
          <cell r="BR101">
            <v>46251.252975703872</v>
          </cell>
          <cell r="BS101">
            <v>46532.975724966607</v>
          </cell>
          <cell r="BT101">
            <v>46859.23282365199</v>
          </cell>
          <cell r="BU101">
            <v>47180.550331192178</v>
          </cell>
        </row>
        <row r="102">
          <cell r="H102">
            <v>0.17499999999999999</v>
          </cell>
          <cell r="I102">
            <v>0.17499999999999999</v>
          </cell>
          <cell r="J102">
            <v>0.17499999999999999</v>
          </cell>
          <cell r="K102">
            <v>0.17499999999999999</v>
          </cell>
          <cell r="L102">
            <v>0.17499999999999999</v>
          </cell>
          <cell r="BQ102">
            <v>46371.882376020993</v>
          </cell>
          <cell r="BR102">
            <v>46634.571203901578</v>
          </cell>
          <cell r="BS102">
            <v>46938.570005662565</v>
          </cell>
          <cell r="BT102">
            <v>47242.137996006291</v>
          </cell>
          <cell r="BU102">
            <v>47570.981998570212</v>
          </cell>
        </row>
        <row r="103">
          <cell r="H103">
            <v>0.17499999999999999</v>
          </cell>
          <cell r="I103">
            <v>0.17499999999999999</v>
          </cell>
          <cell r="J103">
            <v>0.17499999999999999</v>
          </cell>
          <cell r="K103">
            <v>0.17499999999999999</v>
          </cell>
          <cell r="L103">
            <v>0.17499999999999999</v>
          </cell>
          <cell r="BQ103">
            <v>46764.075597314775</v>
          </cell>
          <cell r="BR103">
            <v>47043.957265121062</v>
          </cell>
          <cell r="BS103">
            <v>47328.186379023071</v>
          </cell>
          <cell r="BT103">
            <v>47638.793272321127</v>
          </cell>
          <cell r="BU103">
            <v>47948.525286454329</v>
          </cell>
        </row>
        <row r="104">
          <cell r="H104">
            <v>0.17499999999999999</v>
          </cell>
          <cell r="I104">
            <v>0.17499999999999999</v>
          </cell>
          <cell r="J104">
            <v>0.17499999999999999</v>
          </cell>
          <cell r="K104">
            <v>0.17499999999999999</v>
          </cell>
          <cell r="L104">
            <v>0.17499999999999999</v>
          </cell>
          <cell r="BQ104">
            <v>47174.617046736246</v>
          </cell>
          <cell r="BR104">
            <v>47434.721645615035</v>
          </cell>
          <cell r="BS104">
            <v>47728.84597557097</v>
          </cell>
          <cell r="BT104">
            <v>48020.71806415738</v>
          </cell>
          <cell r="BU104">
            <v>48338.919207819403</v>
          </cell>
        </row>
        <row r="105">
          <cell r="H105">
            <v>0.17499999999999999</v>
          </cell>
          <cell r="I105">
            <v>0.17499999999999999</v>
          </cell>
          <cell r="J105">
            <v>0.17499999999999999</v>
          </cell>
          <cell r="K105">
            <v>0.17499999999999999</v>
          </cell>
          <cell r="L105">
            <v>0.17499999999999999</v>
          </cell>
          <cell r="BQ105">
            <v>47569.703220562107</v>
          </cell>
          <cell r="BR105">
            <v>47844.871748232807</v>
          </cell>
          <cell r="BS105">
            <v>48115.96403402002</v>
          </cell>
          <cell r="BT105">
            <v>48412.311224008081</v>
          </cell>
          <cell r="BU105">
            <v>48742.973823353859</v>
          </cell>
        </row>
        <row r="106">
          <cell r="H106">
            <v>0.17499999999999999</v>
          </cell>
          <cell r="I106">
            <v>0.17499999999999999</v>
          </cell>
          <cell r="J106">
            <v>0.17499999999999999</v>
          </cell>
          <cell r="K106">
            <v>0.17499999999999999</v>
          </cell>
          <cell r="L106">
            <v>0.17499999999999999</v>
          </cell>
          <cell r="BQ106">
            <v>47977.894281348767</v>
          </cell>
          <cell r="BR106">
            <v>48234.52231793086</v>
          </cell>
          <cell r="BS106">
            <v>48507.475589100613</v>
          </cell>
          <cell r="BT106">
            <v>48811.417751044632</v>
          </cell>
          <cell r="BU106">
            <v>49152.789792665033</v>
          </cell>
        </row>
        <row r="107">
          <cell r="H107">
            <v>0.17499999999999999</v>
          </cell>
          <cell r="I107">
            <v>0.17499999999999999</v>
          </cell>
          <cell r="J107">
            <v>0.17499999999999999</v>
          </cell>
          <cell r="K107">
            <v>0.17499999999999999</v>
          </cell>
          <cell r="L107">
            <v>0.17499999999999999</v>
          </cell>
          <cell r="BQ107">
            <v>48375.830554767323</v>
          </cell>
          <cell r="BR107">
            <v>48633.921476656818</v>
          </cell>
          <cell r="BS107">
            <v>48919.39662735704</v>
          </cell>
          <cell r="BT107">
            <v>49232.334250959597</v>
          </cell>
          <cell r="BU107">
            <v>49581.099571605337</v>
          </cell>
        </row>
        <row r="108">
          <cell r="H108">
            <v>0.17499999999999999</v>
          </cell>
          <cell r="I108">
            <v>0.17499999999999999</v>
          </cell>
          <cell r="J108">
            <v>0.17499999999999999</v>
          </cell>
          <cell r="K108">
            <v>0.17499999999999999</v>
          </cell>
          <cell r="L108">
            <v>0.17499999999999999</v>
          </cell>
          <cell r="BQ108">
            <v>48781.709201814236</v>
          </cell>
          <cell r="BR108">
            <v>49045.958011000308</v>
          </cell>
          <cell r="BS108">
            <v>49340.414143986345</v>
          </cell>
          <cell r="BT108">
            <v>49659.289831599548</v>
          </cell>
          <cell r="BU108">
            <v>50013.130866435218</v>
          </cell>
        </row>
        <row r="109">
          <cell r="H109">
            <v>0.17499999999999999</v>
          </cell>
          <cell r="I109">
            <v>0.17499999999999999</v>
          </cell>
          <cell r="J109">
            <v>0.17499999999999999</v>
          </cell>
          <cell r="K109">
            <v>0.17499999999999999</v>
          </cell>
          <cell r="L109">
            <v>0.17499999999999999</v>
          </cell>
          <cell r="BQ109">
            <v>49182.452710182348</v>
          </cell>
          <cell r="BR109">
            <v>49456.291853484225</v>
          </cell>
          <cell r="BS109">
            <v>49754.038523649666</v>
          </cell>
          <cell r="BT109">
            <v>50078.190172639603</v>
          </cell>
          <cell r="BU109">
            <v>50404.486255846874</v>
          </cell>
        </row>
        <row r="110">
          <cell r="H110">
            <v>0.17499999999999999</v>
          </cell>
          <cell r="I110">
            <v>0.17499999999999999</v>
          </cell>
          <cell r="J110">
            <v>0.17499999999999999</v>
          </cell>
          <cell r="K110">
            <v>0.17499999999999999</v>
          </cell>
          <cell r="L110">
            <v>0.17499999999999999</v>
          </cell>
          <cell r="BQ110">
            <v>49586.055973331779</v>
          </cell>
          <cell r="BR110">
            <v>49861.456984115051</v>
          </cell>
          <cell r="BS110">
            <v>50160.025259461479</v>
          </cell>
          <cell r="BT110">
            <v>50470.706674178771</v>
          </cell>
          <cell r="BU110">
            <v>50789.476576840651</v>
          </cell>
        </row>
        <row r="111">
          <cell r="H111">
            <v>0.17499999999999999</v>
          </cell>
          <cell r="I111">
            <v>0.17499999999999999</v>
          </cell>
          <cell r="J111">
            <v>0.17499999999999999</v>
          </cell>
          <cell r="K111">
            <v>0.17499999999999999</v>
          </cell>
          <cell r="L111">
            <v>0.17499999999999999</v>
          </cell>
          <cell r="BQ111">
            <v>49989.563993691845</v>
          </cell>
          <cell r="BR111">
            <v>50266.173560484443</v>
          </cell>
          <cell r="BS111">
            <v>50559.411182899443</v>
          </cell>
          <cell r="BT111">
            <v>50851.185101387382</v>
          </cell>
          <cell r="BU111">
            <v>51178.412090652098</v>
          </cell>
        </row>
        <row r="112">
          <cell r="H112">
            <v>0.17499999999999999</v>
          </cell>
          <cell r="I112">
            <v>0.17499999999999999</v>
          </cell>
          <cell r="J112">
            <v>0.17499999999999999</v>
          </cell>
          <cell r="K112">
            <v>0.17499999999999999</v>
          </cell>
          <cell r="L112">
            <v>0.17499999999999999</v>
          </cell>
          <cell r="BQ112">
            <v>50390.92799287918</v>
          </cell>
          <cell r="BR112">
            <v>50663.707643523274</v>
          </cell>
          <cell r="BS112">
            <v>50936.406207793872</v>
          </cell>
          <cell r="BT112">
            <v>51239.461805284271</v>
          </cell>
          <cell r="BU112">
            <v>51566.756276281769</v>
          </cell>
        </row>
        <row r="113">
          <cell r="H113">
            <v>0.17499999999999999</v>
          </cell>
          <cell r="I113">
            <v>0.17499999999999999</v>
          </cell>
          <cell r="J113">
            <v>0.17499999999999999</v>
          </cell>
          <cell r="K113">
            <v>0.17499999999999999</v>
          </cell>
          <cell r="L113">
            <v>0.17499999999999999</v>
          </cell>
          <cell r="BQ113">
            <v>50797.158070207079</v>
          </cell>
          <cell r="BR113">
            <v>51050.258200237586</v>
          </cell>
          <cell r="BS113">
            <v>51335.072033985656</v>
          </cell>
          <cell r="BT113">
            <v>51632.725199327222</v>
          </cell>
          <cell r="BU113">
            <v>51972.156940655797</v>
          </cell>
        </row>
        <row r="114">
          <cell r="H114">
            <v>0.17499999999999999</v>
          </cell>
          <cell r="I114">
            <v>0.17499999999999999</v>
          </cell>
          <cell r="J114">
            <v>0.17499999999999999</v>
          </cell>
          <cell r="K114">
            <v>0.17499999999999999</v>
          </cell>
          <cell r="L114">
            <v>0.17499999999999999</v>
          </cell>
          <cell r="BQ114">
            <v>51196.318048501889</v>
          </cell>
          <cell r="BR114">
            <v>51462.014361640642</v>
          </cell>
          <cell r="BS114">
            <v>51738.920041363104</v>
          </cell>
          <cell r="BT114">
            <v>52054.339971101414</v>
          </cell>
          <cell r="BU114">
            <v>52376.038051390889</v>
          </cell>
        </row>
        <row r="115">
          <cell r="H115">
            <v>0.17499999999999999</v>
          </cell>
          <cell r="I115">
            <v>0.17499999999999999</v>
          </cell>
          <cell r="J115">
            <v>0.17499999999999999</v>
          </cell>
          <cell r="K115">
            <v>0.17499999999999999</v>
          </cell>
          <cell r="L115">
            <v>0.17499999999999999</v>
          </cell>
          <cell r="BQ115">
            <v>51605.228098956526</v>
          </cell>
          <cell r="BR115">
            <v>51862.171797727846</v>
          </cell>
          <cell r="BS115">
            <v>52157.216982511702</v>
          </cell>
          <cell r="BT115">
            <v>52453.437974758723</v>
          </cell>
          <cell r="BU115">
            <v>52786.717587064835</v>
          </cell>
        </row>
        <row r="116">
          <cell r="H116">
            <v>0.17499999999999999</v>
          </cell>
          <cell r="I116">
            <v>0.17499999999999999</v>
          </cell>
          <cell r="J116">
            <v>0.17499999999999999</v>
          </cell>
          <cell r="K116">
            <v>0.17499999999999999</v>
          </cell>
          <cell r="L116">
            <v>0.17499999999999999</v>
          </cell>
          <cell r="BQ116">
            <v>52002.218453697424</v>
          </cell>
          <cell r="BR116">
            <v>52277.89594451632</v>
          </cell>
          <cell r="BS116">
            <v>52551.502338655162</v>
          </cell>
          <cell r="BT116">
            <v>52864.946341883908</v>
          </cell>
          <cell r="BU116">
            <v>53167.247441617859</v>
          </cell>
        </row>
        <row r="117">
          <cell r="H117">
            <v>0.17499999999999999</v>
          </cell>
          <cell r="I117">
            <v>0.17499999999999999</v>
          </cell>
          <cell r="J117">
            <v>0.17499999999999999</v>
          </cell>
          <cell r="K117">
            <v>0.17499999999999999</v>
          </cell>
          <cell r="L117">
            <v>0.17499999999999999</v>
          </cell>
          <cell r="BQ117">
            <v>52413.766848401552</v>
          </cell>
          <cell r="BR117">
            <v>52669.708695270201</v>
          </cell>
          <cell r="BS117">
            <v>52966.792596027997</v>
          </cell>
          <cell r="BT117">
            <v>53242.182275957115</v>
          </cell>
          <cell r="BU117">
            <v>53562.061750914014</v>
          </cell>
        </row>
        <row r="118">
          <cell r="H118">
            <v>0.17499999999999999</v>
          </cell>
          <cell r="I118">
            <v>0.17499999999999999</v>
          </cell>
          <cell r="J118">
            <v>0.17499999999999999</v>
          </cell>
          <cell r="K118">
            <v>0.17499999999999999</v>
          </cell>
          <cell r="L118">
            <v>0.17499999999999999</v>
          </cell>
          <cell r="BQ118">
            <v>52808.621160598595</v>
          </cell>
          <cell r="BR118">
            <v>53082.943889595408</v>
          </cell>
          <cell r="BS118">
            <v>53342.035387713826</v>
          </cell>
          <cell r="BT118">
            <v>53638.524234342869</v>
          </cell>
          <cell r="BU118">
            <v>53949.980697430314</v>
          </cell>
        </row>
        <row r="119">
          <cell r="H119">
            <v>0.17499999999999999</v>
          </cell>
          <cell r="I119">
            <v>0.17499999999999999</v>
          </cell>
          <cell r="J119">
            <v>0.17499999999999999</v>
          </cell>
          <cell r="K119">
            <v>0.17499999999999999</v>
          </cell>
          <cell r="L119">
            <v>0.17499999999999999</v>
          </cell>
          <cell r="BQ119">
            <v>53222.766792956456</v>
          </cell>
          <cell r="BR119">
            <v>53463.476268788363</v>
          </cell>
          <cell r="BS119">
            <v>53738.685853582363</v>
          </cell>
          <cell r="BT119">
            <v>54025.113312319096</v>
          </cell>
          <cell r="BU119">
            <v>54357.35468479844</v>
          </cell>
        </row>
        <row r="120">
          <cell r="H120">
            <v>0.17499999999999999</v>
          </cell>
          <cell r="I120">
            <v>0.17499999999999999</v>
          </cell>
          <cell r="J120">
            <v>0.17499999999999999</v>
          </cell>
          <cell r="K120">
            <v>0.17499999999999999</v>
          </cell>
          <cell r="L120">
            <v>0.17499999999999999</v>
          </cell>
          <cell r="BQ120">
            <v>53615.51785511378</v>
          </cell>
          <cell r="BR120">
            <v>53873.512929509918</v>
          </cell>
          <cell r="BS120">
            <v>54143.845698431876</v>
          </cell>
          <cell r="BT120">
            <v>54443.966168683088</v>
          </cell>
          <cell r="BU120">
            <v>54763.934828944773</v>
          </cell>
        </row>
        <row r="121">
          <cell r="H121">
            <v>0.17499999999999999</v>
          </cell>
          <cell r="I121">
            <v>0.17499999999999999</v>
          </cell>
          <cell r="J121">
            <v>0.17499999999999999</v>
          </cell>
          <cell r="K121">
            <v>0.17499999999999999</v>
          </cell>
          <cell r="L121">
            <v>0.17499999999999999</v>
          </cell>
          <cell r="BQ121">
            <v>54027.845205412603</v>
          </cell>
          <cell r="BR121">
            <v>54276.772344433382</v>
          </cell>
          <cell r="BS121">
            <v>54559.334526980063</v>
          </cell>
          <cell r="BT121">
            <v>54856.10385174898</v>
          </cell>
          <cell r="BU121">
            <v>55189.120588233658</v>
          </cell>
        </row>
        <row r="122">
          <cell r="H122">
            <v>0.17499999999999999</v>
          </cell>
          <cell r="I122">
            <v>0.17499999999999999</v>
          </cell>
          <cell r="J122">
            <v>0.17499999999999999</v>
          </cell>
          <cell r="K122">
            <v>0.17499999999999999</v>
          </cell>
          <cell r="L122">
            <v>0.17499999999999999</v>
          </cell>
          <cell r="BQ122">
            <v>54422.900036718325</v>
          </cell>
          <cell r="BR122">
            <v>54688.042744078477</v>
          </cell>
          <cell r="BS122">
            <v>54962.501716510989</v>
          </cell>
          <cell r="BT122">
            <v>55268.233415023977</v>
          </cell>
          <cell r="BU122">
            <v>55575.24145051057</v>
          </cell>
        </row>
        <row r="123">
          <cell r="H123">
            <v>0.17499999999999999</v>
          </cell>
          <cell r="I123">
            <v>0.17499999999999999</v>
          </cell>
          <cell r="J123">
            <v>0.17499999999999999</v>
          </cell>
          <cell r="K123">
            <v>0.17499999999999999</v>
          </cell>
          <cell r="L123">
            <v>0.17499999999999999</v>
          </cell>
          <cell r="BQ123">
            <v>54833.007508746385</v>
          </cell>
          <cell r="BR123">
            <v>55089.519371904702</v>
          </cell>
          <cell r="BS123">
            <v>55372.774676603738</v>
          </cell>
          <cell r="BT123">
            <v>55661.351228881118</v>
          </cell>
          <cell r="BU123">
            <v>55967.651219444735</v>
          </cell>
        </row>
        <row r="124">
          <cell r="H124">
            <v>0.17499999999999999</v>
          </cell>
          <cell r="I124">
            <v>0.17499999999999999</v>
          </cell>
          <cell r="J124">
            <v>0.17499999999999999</v>
          </cell>
          <cell r="K124">
            <v>0.17499999999999999</v>
          </cell>
          <cell r="L124">
            <v>0.17499999999999999</v>
          </cell>
          <cell r="BQ124">
            <v>55230.759085194601</v>
          </cell>
          <cell r="BR124">
            <v>55496.925612949344</v>
          </cell>
          <cell r="BS124">
            <v>55765.869883442705</v>
          </cell>
          <cell r="BT124">
            <v>56049.408714923455</v>
          </cell>
          <cell r="BU124">
            <v>56357.016514292292</v>
          </cell>
        </row>
        <row r="125">
          <cell r="H125">
            <v>0.17499999999999999</v>
          </cell>
          <cell r="I125">
            <v>0.17499999999999999</v>
          </cell>
          <cell r="J125">
            <v>0.17499999999999999</v>
          </cell>
          <cell r="K125">
            <v>0.17499999999999999</v>
          </cell>
          <cell r="L125">
            <v>0.17499999999999999</v>
          </cell>
          <cell r="BQ125">
            <v>55638.680218278896</v>
          </cell>
          <cell r="BR125">
            <v>55887.805659134203</v>
          </cell>
          <cell r="BS125">
            <v>56150.079230450952</v>
          </cell>
          <cell r="BT125">
            <v>56435.811319498709</v>
          </cell>
          <cell r="BU125">
            <v>56742.259625919542</v>
          </cell>
        </row>
        <row r="126">
          <cell r="H126">
            <v>0.17499999999999999</v>
          </cell>
          <cell r="I126">
            <v>0.17499999999999999</v>
          </cell>
          <cell r="J126">
            <v>0.17499999999999999</v>
          </cell>
          <cell r="K126">
            <v>0.17499999999999999</v>
          </cell>
          <cell r="L126">
            <v>0.17499999999999999</v>
          </cell>
          <cell r="BQ126">
            <v>56039.086316280256</v>
          </cell>
          <cell r="BR126">
            <v>56286.358642986481</v>
          </cell>
          <cell r="BS126">
            <v>56552.570840597749</v>
          </cell>
          <cell r="BT126">
            <v>56838.317268960745</v>
          </cell>
          <cell r="BU126">
            <v>57150.03303362149</v>
          </cell>
        </row>
        <row r="127">
          <cell r="H127">
            <v>0.17499999999999999</v>
          </cell>
          <cell r="I127">
            <v>0.17499999999999999</v>
          </cell>
          <cell r="J127">
            <v>0.17499999999999999</v>
          </cell>
          <cell r="K127">
            <v>0.17499999999999999</v>
          </cell>
          <cell r="L127">
            <v>0.17499999999999999</v>
          </cell>
          <cell r="BQ127">
            <v>56444.853885308214</v>
          </cell>
          <cell r="BR127">
            <v>56693.148838549758</v>
          </cell>
          <cell r="BS127">
            <v>56956.558774473146</v>
          </cell>
          <cell r="BT127">
            <v>57249.444819006676</v>
          </cell>
          <cell r="BU127">
            <v>57556.037516583892</v>
          </cell>
        </row>
        <row r="128">
          <cell r="H128">
            <v>0.17499999999999999</v>
          </cell>
          <cell r="I128">
            <v>0.17499999999999999</v>
          </cell>
          <cell r="J128">
            <v>0.17499999999999999</v>
          </cell>
          <cell r="K128">
            <v>0.17499999999999999</v>
          </cell>
          <cell r="L128">
            <v>0.17499999999999999</v>
          </cell>
          <cell r="BQ128">
            <v>56847.873027895868</v>
          </cell>
          <cell r="BR128">
            <v>57095.295278304358</v>
          </cell>
          <cell r="BS128">
            <v>57367.924892646493</v>
          </cell>
          <cell r="BT128">
            <v>57655.276042908328</v>
          </cell>
          <cell r="BU128">
            <v>57967.3249542579</v>
          </cell>
        </row>
        <row r="129">
          <cell r="H129">
            <v>0.17499999999999999</v>
          </cell>
          <cell r="I129">
            <v>0.17499999999999999</v>
          </cell>
          <cell r="J129">
            <v>0.17499999999999999</v>
          </cell>
          <cell r="K129">
            <v>0.17499999999999999</v>
          </cell>
          <cell r="L129">
            <v>0.17499999999999999</v>
          </cell>
          <cell r="BQ129">
            <v>57251.519067646746</v>
          </cell>
          <cell r="BR129">
            <v>57506.310299097575</v>
          </cell>
          <cell r="BS129">
            <v>57772.668230575306</v>
          </cell>
          <cell r="BT129">
            <v>58068.986390281432</v>
          </cell>
          <cell r="BU129">
            <v>58352.793895744166</v>
          </cell>
        </row>
        <row r="130">
          <cell r="H130">
            <v>0.17499999999999999</v>
          </cell>
          <cell r="I130">
            <v>0.17499999999999999</v>
          </cell>
          <cell r="J130">
            <v>0.17499999999999999</v>
          </cell>
          <cell r="K130">
            <v>0.17499999999999999</v>
          </cell>
          <cell r="L130">
            <v>0.17499999999999999</v>
          </cell>
          <cell r="BQ130">
            <v>57657.110538376583</v>
          </cell>
          <cell r="BR130">
            <v>57908.601255882757</v>
          </cell>
          <cell r="BS130">
            <v>58184.7593430997</v>
          </cell>
          <cell r="BT130">
            <v>58447.988926881619</v>
          </cell>
          <cell r="BU130">
            <v>58751.251323014287</v>
          </cell>
        </row>
        <row r="131">
          <cell r="H131">
            <v>0.17499999999999999</v>
          </cell>
          <cell r="I131">
            <v>0.17499999999999999</v>
          </cell>
          <cell r="J131">
            <v>0.17499999999999999</v>
          </cell>
          <cell r="K131">
            <v>0.17499999999999999</v>
          </cell>
          <cell r="L131">
            <v>0.17499999999999999</v>
          </cell>
          <cell r="BQ131">
            <v>58058.666366733305</v>
          </cell>
          <cell r="BR131">
            <v>58313.952746687362</v>
          </cell>
          <cell r="BS131">
            <v>58562.478868897742</v>
          </cell>
          <cell r="BT131">
            <v>58844.303253523642</v>
          </cell>
          <cell r="BU131">
            <v>59140.747899754599</v>
          </cell>
        </row>
        <row r="132">
          <cell r="H132">
            <v>0.17499999999999999</v>
          </cell>
          <cell r="I132">
            <v>0.17499999999999999</v>
          </cell>
          <cell r="J132">
            <v>0.17499999999999999</v>
          </cell>
          <cell r="K132">
            <v>0.17499999999999999</v>
          </cell>
          <cell r="L132">
            <v>0.17499999999999999</v>
          </cell>
          <cell r="BQ132">
            <v>58466.79021792284</v>
          </cell>
          <cell r="BR132">
            <v>58700.87589840524</v>
          </cell>
          <cell r="BS132">
            <v>58965.13478510367</v>
          </cell>
          <cell r="BT132">
            <v>59232.965672433304</v>
          </cell>
          <cell r="BU132">
            <v>59549.249042574258</v>
          </cell>
        </row>
        <row r="133">
          <cell r="H133">
            <v>0.17499999999999999</v>
          </cell>
          <cell r="I133">
            <v>0.17499999999999999</v>
          </cell>
          <cell r="J133">
            <v>0.17499999999999999</v>
          </cell>
          <cell r="K133">
            <v>0.17499999999999999</v>
          </cell>
          <cell r="L133">
            <v>0.17499999999999999</v>
          </cell>
          <cell r="BQ133">
            <v>58866.286458044</v>
          </cell>
          <cell r="BR133">
            <v>59114.844728803568</v>
          </cell>
          <cell r="BS133">
            <v>59368.635657023828</v>
          </cell>
          <cell r="BT133">
            <v>59659.841588871583</v>
          </cell>
          <cell r="BU133">
            <v>59959.050812960966</v>
          </cell>
        </row>
        <row r="134">
          <cell r="H134">
            <v>0.17499999999999999</v>
          </cell>
          <cell r="I134">
            <v>0.17499999999999999</v>
          </cell>
          <cell r="J134">
            <v>0.17499999999999999</v>
          </cell>
          <cell r="K134">
            <v>0.17499999999999999</v>
          </cell>
          <cell r="L134">
            <v>0.17499999999999999</v>
          </cell>
          <cell r="BQ134">
            <v>59276.903514305552</v>
          </cell>
          <cell r="BR134">
            <v>59517.026014163763</v>
          </cell>
          <cell r="BS134">
            <v>59788.391817155767</v>
          </cell>
          <cell r="BT134">
            <v>60065.493547239064</v>
          </cell>
          <cell r="BU134">
            <v>60386.186476790535</v>
          </cell>
        </row>
        <row r="135">
          <cell r="H135">
            <v>0.17499999999999999</v>
          </cell>
          <cell r="I135">
            <v>0.17499999999999999</v>
          </cell>
          <cell r="J135">
            <v>0.17499999999999999</v>
          </cell>
          <cell r="K135">
            <v>0.17499999999999999</v>
          </cell>
          <cell r="L135">
            <v>0.17499999999999999</v>
          </cell>
          <cell r="BQ135">
            <v>59674.370115829006</v>
          </cell>
          <cell r="BR135">
            <v>59929.658919554531</v>
          </cell>
          <cell r="BS135">
            <v>60189.594199246319</v>
          </cell>
          <cell r="BT135">
            <v>60482.885245877114</v>
          </cell>
          <cell r="BU135">
            <v>60762.183456480918</v>
          </cell>
        </row>
        <row r="136">
          <cell r="H136">
            <v>0.17499999999999999</v>
          </cell>
          <cell r="I136">
            <v>0.17499999999999999</v>
          </cell>
          <cell r="J136">
            <v>0.17499999999999999</v>
          </cell>
          <cell r="K136">
            <v>0.17499999999999999</v>
          </cell>
          <cell r="L136">
            <v>0.17499999999999999</v>
          </cell>
          <cell r="BQ136">
            <v>60087.441973708337</v>
          </cell>
          <cell r="BR136">
            <v>60329.676445108533</v>
          </cell>
          <cell r="BS136">
            <v>60604.208846028756</v>
          </cell>
          <cell r="BT136">
            <v>60864.954944758982</v>
          </cell>
          <cell r="BU136">
            <v>61150.192902982366</v>
          </cell>
        </row>
        <row r="137">
          <cell r="H137">
            <v>0.17499999999999999</v>
          </cell>
          <cell r="I137">
            <v>0.17499999999999999</v>
          </cell>
          <cell r="J137">
            <v>0.17499999999999999</v>
          </cell>
          <cell r="K137">
            <v>0.17499999999999999</v>
          </cell>
          <cell r="L137">
            <v>0.17499999999999999</v>
          </cell>
          <cell r="BQ137">
            <v>60482.908233050621</v>
          </cell>
          <cell r="BR137">
            <v>60742.531512071801</v>
          </cell>
          <cell r="BS137">
            <v>60983.565855483554</v>
          </cell>
          <cell r="BT137">
            <v>61247.51059487756</v>
          </cell>
          <cell r="BU137">
            <v>61538.178671182868</v>
          </cell>
        </row>
        <row r="138">
          <cell r="H138">
            <v>0.17499999999999999</v>
          </cell>
          <cell r="I138">
            <v>0.17499999999999999</v>
          </cell>
          <cell r="J138">
            <v>0.17499999999999999</v>
          </cell>
          <cell r="K138">
            <v>0.17499999999999999</v>
          </cell>
          <cell r="L138">
            <v>0.17499999999999999</v>
          </cell>
          <cell r="BQ138">
            <v>60898.145659637827</v>
          </cell>
          <cell r="BR138">
            <v>61119.852971019616</v>
          </cell>
          <cell r="BS138">
            <v>61368.296119207902</v>
          </cell>
          <cell r="BT138">
            <v>61634.523474164045</v>
          </cell>
          <cell r="BU138">
            <v>61933.383037414686</v>
          </cell>
        </row>
        <row r="139">
          <cell r="H139">
            <v>0.17499999999999999</v>
          </cell>
          <cell r="I139">
            <v>0.17499999999999999</v>
          </cell>
          <cell r="J139">
            <v>0.17499999999999999</v>
          </cell>
          <cell r="K139">
            <v>0.17499999999999999</v>
          </cell>
          <cell r="L139">
            <v>0.17499999999999999</v>
          </cell>
          <cell r="BQ139">
            <v>61291.891837268377</v>
          </cell>
          <cell r="BR139">
            <v>61529.244423280608</v>
          </cell>
          <cell r="BS139">
            <v>61778.18557642158</v>
          </cell>
          <cell r="BT139">
            <v>62052.025040962028</v>
          </cell>
          <cell r="BU139">
            <v>62348.630919519761</v>
          </cell>
        </row>
        <row r="140">
          <cell r="H140">
            <v>0.17499999999999999</v>
          </cell>
          <cell r="I140">
            <v>0.17499999999999999</v>
          </cell>
          <cell r="J140">
            <v>0.17499999999999999</v>
          </cell>
          <cell r="K140">
            <v>0.17499999999999999</v>
          </cell>
          <cell r="L140">
            <v>0.17499999999999999</v>
          </cell>
          <cell r="BQ140">
            <v>61705.01607005579</v>
          </cell>
          <cell r="BR140">
            <v>61934.375779916219</v>
          </cell>
          <cell r="BS140">
            <v>62192.722004311756</v>
          </cell>
          <cell r="BT140">
            <v>62468.844863500257</v>
          </cell>
          <cell r="BU140">
            <v>62766.418440728216</v>
          </cell>
        </row>
        <row r="141">
          <cell r="H141">
            <v>0.17499999999999999</v>
          </cell>
          <cell r="I141">
            <v>0.17499999999999999</v>
          </cell>
          <cell r="J141">
            <v>0.17499999999999999</v>
          </cell>
          <cell r="K141">
            <v>0.17499999999999999</v>
          </cell>
          <cell r="L141">
            <v>0.17499999999999999</v>
          </cell>
          <cell r="BQ141">
            <v>62101.312103105985</v>
          </cell>
          <cell r="BR141">
            <v>62344.077332309294</v>
          </cell>
          <cell r="BS141">
            <v>62600.894537504886</v>
          </cell>
          <cell r="BT141">
            <v>62881.568202293776</v>
          </cell>
          <cell r="BU141">
            <v>63170.095907186478</v>
          </cell>
        </row>
        <row r="142">
          <cell r="H142">
            <v>0.17499999999999999</v>
          </cell>
          <cell r="I142">
            <v>0.17499999999999999</v>
          </cell>
          <cell r="J142">
            <v>0.17499999999999999</v>
          </cell>
          <cell r="K142">
            <v>0.17499999999999999</v>
          </cell>
          <cell r="L142">
            <v>0.17499999999999999</v>
          </cell>
          <cell r="BQ142">
            <v>62512.353202702536</v>
          </cell>
          <cell r="BR142">
            <v>62749.254201676333</v>
          </cell>
          <cell r="BS142">
            <v>63014.233260071211</v>
          </cell>
          <cell r="BT142">
            <v>63284.570726852995</v>
          </cell>
          <cell r="BU142">
            <v>63558.957242384895</v>
          </cell>
        </row>
        <row r="143">
          <cell r="H143">
            <v>0.17499999999999999</v>
          </cell>
          <cell r="I143">
            <v>0.17499999999999999</v>
          </cell>
          <cell r="J143">
            <v>0.17499999999999999</v>
          </cell>
          <cell r="K143">
            <v>0.17499999999999999</v>
          </cell>
          <cell r="L143">
            <v>0.17499999999999999</v>
          </cell>
          <cell r="BQ143">
            <v>62911.160361841015</v>
          </cell>
          <cell r="BR143">
            <v>63158.255062723692</v>
          </cell>
          <cell r="BS143">
            <v>63410.501146705807</v>
          </cell>
          <cell r="BT143">
            <v>63666.010503389422</v>
          </cell>
          <cell r="BU143">
            <v>63954.206297947778</v>
          </cell>
        </row>
        <row r="144">
          <cell r="H144">
            <v>0.17499999999999999</v>
          </cell>
          <cell r="I144">
            <v>0.17499999999999999</v>
          </cell>
          <cell r="J144">
            <v>0.17499999999999999</v>
          </cell>
          <cell r="K144">
            <v>0.17499999999999999</v>
          </cell>
          <cell r="L144">
            <v>0.17499999999999999</v>
          </cell>
          <cell r="BQ144">
            <v>63320.147748797659</v>
          </cell>
          <cell r="BR144">
            <v>63551.426015199439</v>
          </cell>
          <cell r="BS144">
            <v>63793.104050272101</v>
          </cell>
          <cell r="BT144">
            <v>64061.935021670863</v>
          </cell>
          <cell r="BU144">
            <v>64342.477641800608</v>
          </cell>
        </row>
        <row r="145">
          <cell r="H145">
            <v>0.17499999999999999</v>
          </cell>
          <cell r="I145">
            <v>0.17499999999999999</v>
          </cell>
          <cell r="J145">
            <v>0.17499999999999999</v>
          </cell>
          <cell r="K145">
            <v>0.17499999999999999</v>
          </cell>
          <cell r="L145">
            <v>0.17499999999999999</v>
          </cell>
          <cell r="BQ145">
            <v>63721.428108577151</v>
          </cell>
          <cell r="BR145">
            <v>63949.803830442565</v>
          </cell>
          <cell r="BS145">
            <v>64198.638644055973</v>
          </cell>
          <cell r="BT145">
            <v>64460.725615766918</v>
          </cell>
          <cell r="BU145">
            <v>64762.987773038752</v>
          </cell>
        </row>
        <row r="146">
          <cell r="H146">
            <v>0.17499999999999999</v>
          </cell>
          <cell r="I146">
            <v>0.17499999999999999</v>
          </cell>
          <cell r="J146">
            <v>0.17499999999999999</v>
          </cell>
          <cell r="K146">
            <v>0.17499999999999999</v>
          </cell>
          <cell r="L146">
            <v>0.17499999999999999</v>
          </cell>
          <cell r="BQ146">
            <v>64128.390581832726</v>
          </cell>
          <cell r="BR146">
            <v>64360.603339651228</v>
          </cell>
          <cell r="BS146">
            <v>64611.097770497792</v>
          </cell>
          <cell r="BT146">
            <v>64888.1964801207</v>
          </cell>
          <cell r="BU146">
            <v>65173.208658492673</v>
          </cell>
        </row>
        <row r="147">
          <cell r="H147">
            <v>0.17499999999999999</v>
          </cell>
          <cell r="I147">
            <v>0.17499999999999999</v>
          </cell>
          <cell r="J147">
            <v>0.17499999999999999</v>
          </cell>
          <cell r="K147">
            <v>0.17499999999999999</v>
          </cell>
          <cell r="L147">
            <v>0.17499999999999999</v>
          </cell>
          <cell r="BQ147">
            <v>64532.107007390223</v>
          </cell>
          <cell r="BR147">
            <v>64766.836301344258</v>
          </cell>
          <cell r="BS147">
            <v>65027.532306867186</v>
          </cell>
          <cell r="BT147">
            <v>65292.10147973409</v>
          </cell>
          <cell r="BU147">
            <v>65592.96642388319</v>
          </cell>
        </row>
        <row r="148">
          <cell r="H148">
            <v>0.17499999999999999</v>
          </cell>
          <cell r="I148">
            <v>0.17499999999999999</v>
          </cell>
          <cell r="J148">
            <v>0.17499999999999999</v>
          </cell>
          <cell r="K148">
            <v>0.17499999999999999</v>
          </cell>
          <cell r="L148">
            <v>0.17499999999999999</v>
          </cell>
          <cell r="BQ148">
            <v>64937.072762006595</v>
          </cell>
          <cell r="BR148">
            <v>65176.641601086973</v>
          </cell>
          <cell r="BS148">
            <v>65428.166670407925</v>
          </cell>
          <cell r="BT148">
            <v>65709.873259080807</v>
          </cell>
          <cell r="BU148">
            <v>65972.259619696066</v>
          </cell>
        </row>
        <row r="149">
          <cell r="H149">
            <v>0.17499999999999999</v>
          </cell>
          <cell r="I149">
            <v>0.17499999999999999</v>
          </cell>
          <cell r="J149">
            <v>0.17499999999999999</v>
          </cell>
          <cell r="K149">
            <v>0.17499999999999999</v>
          </cell>
          <cell r="L149">
            <v>0.17499999999999999</v>
          </cell>
          <cell r="BQ149">
            <v>65343.18889478084</v>
          </cell>
          <cell r="BR149">
            <v>65578.269807833232</v>
          </cell>
          <cell r="BS149">
            <v>65842.94131749816</v>
          </cell>
          <cell r="BT149">
            <v>66088.6537930185</v>
          </cell>
          <cell r="BU149">
            <v>66370.726033702551</v>
          </cell>
        </row>
        <row r="150">
          <cell r="H150">
            <v>0.17499999999999999</v>
          </cell>
          <cell r="I150">
            <v>0.17499999999999999</v>
          </cell>
          <cell r="J150">
            <v>0.17499999999999999</v>
          </cell>
          <cell r="K150">
            <v>0.17499999999999999</v>
          </cell>
          <cell r="L150">
            <v>0.17499999999999999</v>
          </cell>
          <cell r="BQ150">
            <v>65746.18553900611</v>
          </cell>
          <cell r="BR150">
            <v>65988.439880715086</v>
          </cell>
          <cell r="BS150">
            <v>66221.191918444267</v>
          </cell>
          <cell r="BT150">
            <v>66483.018932763531</v>
          </cell>
          <cell r="BU150">
            <v>66759.230547944317</v>
          </cell>
        </row>
        <row r="151">
          <cell r="H151">
            <v>0.17499999999999999</v>
          </cell>
          <cell r="I151">
            <v>0.17499999999999999</v>
          </cell>
          <cell r="J151">
            <v>0.17499999999999999</v>
          </cell>
          <cell r="K151">
            <v>0.17499999999999999</v>
          </cell>
          <cell r="L151">
            <v>0.17499999999999999</v>
          </cell>
          <cell r="BQ151">
            <v>66154.665781715972</v>
          </cell>
          <cell r="BR151">
            <v>66375.40961394296</v>
          </cell>
          <cell r="BS151">
            <v>66620.626154842539</v>
          </cell>
          <cell r="BT151">
            <v>66877.331834992263</v>
          </cell>
          <cell r="BU151">
            <v>67165.947732073168</v>
          </cell>
        </row>
        <row r="152">
          <cell r="H152">
            <v>0.17499999999999999</v>
          </cell>
          <cell r="I152">
            <v>0.17499999999999999</v>
          </cell>
          <cell r="J152">
            <v>0.17499999999999999</v>
          </cell>
          <cell r="K152">
            <v>0.17499999999999999</v>
          </cell>
          <cell r="L152">
            <v>0.17499999999999999</v>
          </cell>
          <cell r="BQ152">
            <v>66555.720353411656</v>
          </cell>
          <cell r="BR152">
            <v>66790.642258554755</v>
          </cell>
          <cell r="BS152">
            <v>67028.159674693801</v>
          </cell>
          <cell r="BT152">
            <v>67297.275524934113</v>
          </cell>
          <cell r="BU152">
            <v>67576.722249196799</v>
          </cell>
        </row>
        <row r="153">
          <cell r="H153">
            <v>0.17499999999999999</v>
          </cell>
          <cell r="I153">
            <v>0.17499999999999999</v>
          </cell>
          <cell r="J153">
            <v>0.17499999999999999</v>
          </cell>
          <cell r="K153">
            <v>0.17499999999999999</v>
          </cell>
          <cell r="L153">
            <v>0.17499999999999999</v>
          </cell>
          <cell r="BQ153">
            <v>66966.529854499779</v>
          </cell>
          <cell r="BR153">
            <v>67190.63199264284</v>
          </cell>
          <cell r="BS153">
            <v>67446.170005550724</v>
          </cell>
          <cell r="BT153">
            <v>67706.213192033465</v>
          </cell>
          <cell r="BU153">
            <v>67998.762005345576</v>
          </cell>
        </row>
        <row r="154">
          <cell r="H154">
            <v>0.17499999999999999</v>
          </cell>
          <cell r="I154">
            <v>0.17499999999999999</v>
          </cell>
          <cell r="J154">
            <v>0.17499999999999999</v>
          </cell>
          <cell r="K154">
            <v>0.17499999999999999</v>
          </cell>
          <cell r="L154">
            <v>0.17499999999999999</v>
          </cell>
          <cell r="BQ154">
            <v>67365.668836964527</v>
          </cell>
          <cell r="BR154">
            <v>67605.856358972116</v>
          </cell>
          <cell r="BS154">
            <v>67848.78740196045</v>
          </cell>
          <cell r="BT154">
            <v>68122.690611922299</v>
          </cell>
          <cell r="BU154">
            <v>68392.95647693018</v>
          </cell>
        </row>
        <row r="155">
          <cell r="H155">
            <v>0.17499999999999999</v>
          </cell>
          <cell r="I155">
            <v>0.17499999999999999</v>
          </cell>
          <cell r="J155">
            <v>0.17499999999999999</v>
          </cell>
          <cell r="K155">
            <v>0.17499999999999999</v>
          </cell>
          <cell r="L155">
            <v>0.17499999999999999</v>
          </cell>
          <cell r="BQ155">
            <v>67778.773474676462</v>
          </cell>
          <cell r="BR155">
            <v>68007.153979337309</v>
          </cell>
          <cell r="BS155">
            <v>68264.826416237949</v>
          </cell>
          <cell r="BT155">
            <v>68516.872274783251</v>
          </cell>
          <cell r="BU155">
            <v>68786.580596321844</v>
          </cell>
        </row>
        <row r="156">
          <cell r="H156">
            <v>0.17499999999999999</v>
          </cell>
          <cell r="I156">
            <v>0.17499999999999999</v>
          </cell>
          <cell r="J156">
            <v>0.17499999999999999</v>
          </cell>
          <cell r="K156">
            <v>0.17499999999999999</v>
          </cell>
          <cell r="L156">
            <v>0.17499999999999999</v>
          </cell>
          <cell r="BQ156">
            <v>68176.022811897346</v>
          </cell>
          <cell r="BR156">
            <v>68419.760703191248</v>
          </cell>
          <cell r="BS156">
            <v>68651.775304781229</v>
          </cell>
          <cell r="BT156">
            <v>68904.447954315896</v>
          </cell>
          <cell r="BU156">
            <v>69175.455249456281</v>
          </cell>
        </row>
        <row r="157">
          <cell r="H157">
            <v>0.17499999999999999</v>
          </cell>
          <cell r="I157">
            <v>0.17499999999999999</v>
          </cell>
          <cell r="J157">
            <v>0.17499999999999999</v>
          </cell>
          <cell r="K157">
            <v>0.17499999999999999</v>
          </cell>
          <cell r="L157">
            <v>0.17499999999999999</v>
          </cell>
          <cell r="BQ157">
            <v>68591.389178138721</v>
          </cell>
          <cell r="BR157">
            <v>68803.847614128958</v>
          </cell>
          <cell r="BS157">
            <v>69038.60879043254</v>
          </cell>
          <cell r="BT157">
            <v>69287.958095747585</v>
          </cell>
          <cell r="BU157">
            <v>69563.482075791355</v>
          </cell>
        </row>
        <row r="158">
          <cell r="H158">
            <v>0.17499999999999999</v>
          </cell>
          <cell r="I158">
            <v>0.17499999999999999</v>
          </cell>
          <cell r="J158">
            <v>0.17499999999999999</v>
          </cell>
          <cell r="K158">
            <v>0.17499999999999999</v>
          </cell>
          <cell r="L158">
            <v>0.17499999999999999</v>
          </cell>
          <cell r="BQ158">
            <v>68986.774289497538</v>
          </cell>
          <cell r="BR158">
            <v>69214.482176029269</v>
          </cell>
          <cell r="BS158">
            <v>69441.427034716937</v>
          </cell>
          <cell r="BT158">
            <v>69691.986065018471</v>
          </cell>
          <cell r="BU158">
            <v>69960.882309560708</v>
          </cell>
        </row>
        <row r="159">
          <cell r="H159">
            <v>0.17499999999999999</v>
          </cell>
          <cell r="I159">
            <v>0.17499999999999999</v>
          </cell>
          <cell r="J159">
            <v>0.17499999999999999</v>
          </cell>
          <cell r="K159">
            <v>0.17499999999999999</v>
          </cell>
          <cell r="L159">
            <v>0.17499999999999999</v>
          </cell>
          <cell r="BQ159">
            <v>69401.924743829528</v>
          </cell>
          <cell r="BR159">
            <v>69616.362889405835</v>
          </cell>
          <cell r="BS159">
            <v>69846.049178794638</v>
          </cell>
          <cell r="BT159">
            <v>70096.359566088911</v>
          </cell>
          <cell r="BU159">
            <v>70346.420964340985</v>
          </cell>
        </row>
        <row r="160">
          <cell r="H160">
            <v>0.17499999999999999</v>
          </cell>
          <cell r="I160">
            <v>0.17499999999999999</v>
          </cell>
          <cell r="J160">
            <v>0.17499999999999999</v>
          </cell>
          <cell r="K160">
            <v>0.17499999999999999</v>
          </cell>
          <cell r="L160">
            <v>0.17499999999999999</v>
          </cell>
          <cell r="BQ160">
            <v>69748.45547826757</v>
          </cell>
          <cell r="BR160">
            <v>69984.353687534574</v>
          </cell>
          <cell r="BS160">
            <v>70248.9095247613</v>
          </cell>
          <cell r="BT160">
            <v>70493.041226629372</v>
          </cell>
          <cell r="BU160">
            <v>70754.691835789883</v>
          </cell>
        </row>
        <row r="161">
          <cell r="H161">
            <v>0.17499999999999999</v>
          </cell>
          <cell r="I161">
            <v>0.17499999999999999</v>
          </cell>
          <cell r="J161">
            <v>0.17499999999999999</v>
          </cell>
          <cell r="K161">
            <v>0.17499999999999999</v>
          </cell>
          <cell r="L161">
            <v>0.17499999999999999</v>
          </cell>
          <cell r="BQ161">
            <v>70057.972937971543</v>
          </cell>
          <cell r="BR161">
            <v>70282.962000561718</v>
          </cell>
          <cell r="BS161">
            <v>70550.747205912252</v>
          </cell>
          <cell r="BT161">
            <v>70827.069159917912</v>
          </cell>
          <cell r="BU161">
            <v>71150.381250442384</v>
          </cell>
        </row>
        <row r="162">
          <cell r="H162">
            <v>0.17499999999999999</v>
          </cell>
          <cell r="I162">
            <v>0.17499999999999999</v>
          </cell>
          <cell r="J162">
            <v>0.17499999999999999</v>
          </cell>
          <cell r="K162">
            <v>0.17499999999999999</v>
          </cell>
          <cell r="L162">
            <v>0.17499999999999999</v>
          </cell>
          <cell r="BQ162">
            <v>70352.655413310567</v>
          </cell>
          <cell r="BR162">
            <v>70582.4740238253</v>
          </cell>
          <cell r="BS162">
            <v>70861.088437229919</v>
          </cell>
          <cell r="BT162">
            <v>71165.205482532619</v>
          </cell>
          <cell r="BU162">
            <v>71340</v>
          </cell>
        </row>
        <row r="163">
          <cell r="H163">
            <v>0.17499999999999999</v>
          </cell>
          <cell r="I163">
            <v>0.17499999999999999</v>
          </cell>
          <cell r="J163">
            <v>0.17499999999999999</v>
          </cell>
          <cell r="K163">
            <v>0.17499999999999999</v>
          </cell>
          <cell r="L163">
            <v>0.17499999999999999</v>
          </cell>
          <cell r="BQ163">
            <v>70660.227706366917</v>
          </cell>
          <cell r="BR163">
            <v>70911.017375325406</v>
          </cell>
          <cell r="BS163">
            <v>71191.655344947096</v>
          </cell>
          <cell r="BT163">
            <v>71340</v>
          </cell>
          <cell r="BU163">
            <v>71340</v>
          </cell>
        </row>
        <row r="164">
          <cell r="H164">
            <v>0.17499999999999999</v>
          </cell>
          <cell r="I164">
            <v>0.17499999999999999</v>
          </cell>
          <cell r="J164">
            <v>0.17499999999999999</v>
          </cell>
          <cell r="K164">
            <v>0.17499999999999999</v>
          </cell>
          <cell r="L164">
            <v>0.17499999999999999</v>
          </cell>
          <cell r="BQ164">
            <v>70941.336640349618</v>
          </cell>
          <cell r="BR164">
            <v>71218.45727464123</v>
          </cell>
          <cell r="BS164">
            <v>71340</v>
          </cell>
          <cell r="BT164">
            <v>71340</v>
          </cell>
          <cell r="BU164">
            <v>71340</v>
          </cell>
        </row>
        <row r="165">
          <cell r="H165">
            <v>0.17499999999999999</v>
          </cell>
          <cell r="I165">
            <v>0.17499999999999999</v>
          </cell>
          <cell r="J165">
            <v>0.17499999999999999</v>
          </cell>
          <cell r="K165">
            <v>0.17499999999999999</v>
          </cell>
          <cell r="L165">
            <v>0.17499999999999999</v>
          </cell>
          <cell r="BQ165">
            <v>71230.65107653536</v>
          </cell>
          <cell r="BR165">
            <v>71340</v>
          </cell>
          <cell r="BS165">
            <v>71340</v>
          </cell>
          <cell r="BT165">
            <v>71340</v>
          </cell>
          <cell r="BU165">
            <v>71340</v>
          </cell>
        </row>
        <row r="166">
          <cell r="H166">
            <v>0.17499999999999999</v>
          </cell>
          <cell r="I166">
            <v>0.17499999999999999</v>
          </cell>
          <cell r="J166">
            <v>0.17499999999999999</v>
          </cell>
          <cell r="K166">
            <v>0.17499999999999999</v>
          </cell>
          <cell r="L166">
            <v>0.17499999999999999</v>
          </cell>
          <cell r="BQ166">
            <v>71340</v>
          </cell>
          <cell r="BR166">
            <v>71340</v>
          </cell>
          <cell r="BS166">
            <v>71340</v>
          </cell>
          <cell r="BT166">
            <v>71340</v>
          </cell>
          <cell r="BU166">
            <v>71340</v>
          </cell>
        </row>
        <row r="167">
          <cell r="H167">
            <v>0.17499999999999999</v>
          </cell>
          <cell r="I167">
            <v>0.17499999999999999</v>
          </cell>
          <cell r="J167">
            <v>0.17499999999999999</v>
          </cell>
          <cell r="K167">
            <v>0.17499999999999999</v>
          </cell>
          <cell r="L167">
            <v>0.17499999999999999</v>
          </cell>
          <cell r="BQ167">
            <v>71340</v>
          </cell>
          <cell r="BR167">
            <v>71340</v>
          </cell>
          <cell r="BS167">
            <v>71340</v>
          </cell>
          <cell r="BT167">
            <v>71340</v>
          </cell>
          <cell r="BU167">
            <v>71340</v>
          </cell>
        </row>
        <row r="168">
          <cell r="H168">
            <v>0.17499999999999999</v>
          </cell>
          <cell r="I168">
            <v>0.17499999999999999</v>
          </cell>
          <cell r="J168">
            <v>0.17499999999999999</v>
          </cell>
          <cell r="K168">
            <v>0.17499999999999999</v>
          </cell>
          <cell r="L168">
            <v>0.17499999999999999</v>
          </cell>
          <cell r="BQ168">
            <v>71340</v>
          </cell>
          <cell r="BR168">
            <v>71340</v>
          </cell>
          <cell r="BS168">
            <v>71340</v>
          </cell>
          <cell r="BT168">
            <v>71340</v>
          </cell>
          <cell r="BU168">
            <v>71340</v>
          </cell>
        </row>
        <row r="169">
          <cell r="H169">
            <v>0.17499999999999999</v>
          </cell>
          <cell r="I169">
            <v>0.17499999999999999</v>
          </cell>
          <cell r="J169">
            <v>0.17499999999999999</v>
          </cell>
          <cell r="K169">
            <v>0.17499999999999999</v>
          </cell>
          <cell r="L169">
            <v>0.17499999999999999</v>
          </cell>
          <cell r="BQ169">
            <v>71340</v>
          </cell>
          <cell r="BR169">
            <v>71340</v>
          </cell>
          <cell r="BS169">
            <v>71340</v>
          </cell>
          <cell r="BT169">
            <v>71340</v>
          </cell>
          <cell r="BU169">
            <v>71340</v>
          </cell>
        </row>
        <row r="170">
          <cell r="H170">
            <v>0.17499999999999999</v>
          </cell>
          <cell r="I170">
            <v>0.17499999999999999</v>
          </cell>
          <cell r="J170">
            <v>0.17499999999999999</v>
          </cell>
          <cell r="K170">
            <v>0.17499999999999999</v>
          </cell>
          <cell r="L170">
            <v>0.17499999999999999</v>
          </cell>
          <cell r="BQ170">
            <v>71340</v>
          </cell>
          <cell r="BR170">
            <v>71340</v>
          </cell>
          <cell r="BS170">
            <v>71340</v>
          </cell>
          <cell r="BT170">
            <v>71340</v>
          </cell>
          <cell r="BU170">
            <v>71340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>
        <row r="5">
          <cell r="DZ5">
            <v>14.354692507258626</v>
          </cell>
          <cell r="EA5">
            <v>11.957458858546435</v>
          </cell>
          <cell r="EB5">
            <v>9.3549531069804459</v>
          </cell>
          <cell r="EC5">
            <v>6.5170303982954163</v>
          </cell>
          <cell r="ED5">
            <v>3.4078040012231976</v>
          </cell>
        </row>
        <row r="6">
          <cell r="DZ6">
            <v>29.739670999407018</v>
          </cell>
          <cell r="EA6">
            <v>25.011063310501303</v>
          </cell>
          <cell r="EB6">
            <v>19.767959313305845</v>
          </cell>
          <cell r="EC6">
            <v>13.965749501321536</v>
          </cell>
          <cell r="ED6">
            <v>7.4170739472521108</v>
          </cell>
        </row>
        <row r="7">
          <cell r="DZ7">
            <v>46.22888266898326</v>
          </cell>
          <cell r="EA7">
            <v>39.165109397162617</v>
          </cell>
          <cell r="EB7">
            <v>31.232233131165092</v>
          </cell>
          <cell r="EC7">
            <v>22.240715452047848</v>
          </cell>
          <cell r="ED7">
            <v>11.8761999576618</v>
          </cell>
        </row>
        <row r="8">
          <cell r="DZ8">
            <v>63.90158215457884</v>
          </cell>
          <cell r="EA8">
            <v>54.3930267299775</v>
          </cell>
          <cell r="EB8">
            <v>43.632000295146426</v>
          </cell>
          <cell r="EC8">
            <v>31.215922882511766</v>
          </cell>
          <cell r="ED8">
            <v>16.812506264869693</v>
          </cell>
        </row>
        <row r="9">
          <cell r="DZ9">
            <v>82.842712474619034</v>
          </cell>
          <cell r="EA9">
            <v>70.482579773405874</v>
          </cell>
          <cell r="EB9">
            <v>56.631278247649561</v>
          </cell>
          <cell r="EC9">
            <v>40.592929112563326</v>
          </cell>
          <cell r="ED9">
            <v>21.903613178289273</v>
          </cell>
        </row>
        <row r="10">
          <cell r="DZ10">
            <v>103.1433133020796</v>
          </cell>
          <cell r="EA10">
            <v>87.878102933371821</v>
          </cell>
          <cell r="EB10">
            <v>70.673798274584939</v>
          </cell>
          <cell r="EC10">
            <v>50.880596451915871</v>
          </cell>
          <cell r="ED10">
            <v>27.673350958947957</v>
          </cell>
        </row>
        <row r="11">
          <cell r="DZ11">
            <v>124.90095854249419</v>
          </cell>
          <cell r="EA11">
            <v>106.82778984139527</v>
          </cell>
          <cell r="EB11">
            <v>86.144191106758242</v>
          </cell>
          <cell r="EC11">
            <v>61.900915053660121</v>
          </cell>
          <cell r="ED11">
            <v>33.398516314262949</v>
          </cell>
        </row>
        <row r="12">
          <cell r="DZ12">
            <v>148.22022531844965</v>
          </cell>
          <cell r="EA12">
            <v>126.17987781359619</v>
          </cell>
          <cell r="EB12">
            <v>101.1010156897145</v>
          </cell>
          <cell r="EC12">
            <v>72.390758045530816</v>
          </cell>
          <cell r="ED12">
            <v>39.159783529134394</v>
          </cell>
        </row>
        <row r="13">
          <cell r="DZ13">
            <v>173.21319661472296</v>
          </cell>
          <cell r="EA13">
            <v>147.40443031912923</v>
          </cell>
          <cell r="EB13">
            <v>118.56443308277787</v>
          </cell>
          <cell r="EC13">
            <v>85.532676488350205</v>
          </cell>
          <cell r="ED13">
            <v>46.386494053422808</v>
          </cell>
        </row>
        <row r="14">
          <cell r="DZ14">
            <v>200</v>
          </cell>
          <cell r="EA14">
            <v>170.96</v>
          </cell>
          <cell r="EB14">
            <v>137.9</v>
          </cell>
          <cell r="EC14">
            <v>99.960000000000008</v>
          </cell>
          <cell r="ED14">
            <v>54.64</v>
          </cell>
        </row>
        <row r="15">
          <cell r="DZ15">
            <v>228.70938501451724</v>
          </cell>
          <cell r="EA15">
            <v>196.07255577294563</v>
          </cell>
          <cell r="EB15">
            <v>158.90728070808657</v>
          </cell>
          <cell r="EC15">
            <v>115.15517535480942</v>
          </cell>
          <cell r="ED15">
            <v>63.53546715703289</v>
          </cell>
        </row>
        <row r="16">
          <cell r="DZ16">
            <v>259.47934199881405</v>
          </cell>
          <cell r="EA16">
            <v>222.5294836981829</v>
          </cell>
          <cell r="EB16">
            <v>181.16847658357199</v>
          </cell>
          <cell r="EC16">
            <v>132.43825615619465</v>
          </cell>
          <cell r="ED16">
            <v>73.121278575265791</v>
          </cell>
        </row>
        <row r="17">
          <cell r="DZ17">
            <v>292.45776533796652</v>
          </cell>
          <cell r="EA17">
            <v>252.56652614586793</v>
          </cell>
          <cell r="EB17">
            <v>205.8902667979284</v>
          </cell>
          <cell r="EC17">
            <v>151.11292735012731</v>
          </cell>
          <cell r="ED17">
            <v>83.730658216259812</v>
          </cell>
        </row>
        <row r="18">
          <cell r="DZ18">
            <v>327.80316430915769</v>
          </cell>
          <cell r="EA18">
            <v>282.73022921664852</v>
          </cell>
          <cell r="EB18">
            <v>230.90454893937067</v>
          </cell>
          <cell r="EC18">
            <v>169.2119934163872</v>
          </cell>
          <cell r="ED18">
            <v>93.620583726695443</v>
          </cell>
        </row>
        <row r="19">
          <cell r="DZ19">
            <v>365.68542494923798</v>
          </cell>
          <cell r="EA19">
            <v>315.87907007115177</v>
          </cell>
          <cell r="EB19">
            <v>258.57616398160616</v>
          </cell>
          <cell r="EC19">
            <v>189.79073554865451</v>
          </cell>
          <cell r="ED19">
            <v>105.4271080128653</v>
          </cell>
        </row>
        <row r="20">
          <cell r="DZ20">
            <v>406.28662660415921</v>
          </cell>
          <cell r="EA20">
            <v>351.7223326512206</v>
          </cell>
          <cell r="EB20">
            <v>287.97596093702805</v>
          </cell>
          <cell r="EC20">
            <v>212.36601972599405</v>
          </cell>
          <cell r="ED20">
            <v>118.9200956070374</v>
          </cell>
        </row>
        <row r="21">
          <cell r="DZ21">
            <v>449.80191708498836</v>
          </cell>
          <cell r="EA21">
            <v>388.67383655313847</v>
          </cell>
          <cell r="EB21">
            <v>318.09991576250377</v>
          </cell>
          <cell r="EC21">
            <v>234.84158091007242</v>
          </cell>
          <cell r="ED21">
            <v>130.62247672148061</v>
          </cell>
        </row>
        <row r="22">
          <cell r="DZ22">
            <v>496.4404506368993</v>
          </cell>
          <cell r="EA22">
            <v>430.31458261206427</v>
          </cell>
          <cell r="EB22">
            <v>353.81310916891817</v>
          </cell>
          <cell r="EC22">
            <v>261.32625321526376</v>
          </cell>
          <cell r="ED22">
            <v>145.10954372116566</v>
          </cell>
        </row>
        <row r="23">
          <cell r="DZ23">
            <v>546.42639322944592</v>
          </cell>
          <cell r="EA23">
            <v>474.68060779841971</v>
          </cell>
          <cell r="EB23">
            <v>390.20308740514736</v>
          </cell>
          <cell r="EC23">
            <v>287.91206659259507</v>
          </cell>
          <cell r="ED23">
            <v>160.54007433081122</v>
          </cell>
        </row>
        <row r="24">
          <cell r="DZ24">
            <v>600</v>
          </cell>
          <cell r="EA24">
            <v>520.74</v>
          </cell>
          <cell r="EB24">
            <v>427.44</v>
          </cell>
          <cell r="EC24">
            <v>316.02</v>
          </cell>
          <cell r="ED24">
            <v>175.98</v>
          </cell>
        </row>
        <row r="25">
          <cell r="DZ25">
            <v>657.41877002903448</v>
          </cell>
          <cell r="EA25">
            <v>570.37652487719038</v>
          </cell>
          <cell r="EB25">
            <v>469.33125992372771</v>
          </cell>
          <cell r="EC25">
            <v>347.31433620633891</v>
          </cell>
          <cell r="ED25">
            <v>194.33298842058258</v>
          </cell>
        </row>
        <row r="26">
          <cell r="DZ26">
            <v>718.95868399762787</v>
          </cell>
          <cell r="EA26">
            <v>624.8469922623384</v>
          </cell>
          <cell r="EB26">
            <v>514.99010534750096</v>
          </cell>
          <cell r="EC26">
            <v>381.5513735975411</v>
          </cell>
          <cell r="ED26">
            <v>213.74641675249478</v>
          </cell>
        </row>
        <row r="27">
          <cell r="DZ27">
            <v>784.91553067593281</v>
          </cell>
          <cell r="EA27">
            <v>681.62064683898006</v>
          </cell>
          <cell r="EB27">
            <v>561.2930959863595</v>
          </cell>
          <cell r="EC27">
            <v>415.92673970517683</v>
          </cell>
          <cell r="ED27">
            <v>232.17801397394092</v>
          </cell>
        </row>
        <row r="28">
          <cell r="DZ28">
            <v>855.60632861831539</v>
          </cell>
          <cell r="EA28">
            <v>744.29194526507251</v>
          </cell>
          <cell r="EB28">
            <v>613.98310141650313</v>
          </cell>
          <cell r="EC28">
            <v>454.84032429349639</v>
          </cell>
          <cell r="ED28">
            <v>253.85839770105417</v>
          </cell>
        </row>
        <row r="29">
          <cell r="DZ29">
            <v>931.37084989847608</v>
          </cell>
          <cell r="EA29">
            <v>810.85146192161335</v>
          </cell>
          <cell r="EB29">
            <v>668.91054439708557</v>
          </cell>
          <cell r="EC29">
            <v>495.67556631596904</v>
          </cell>
          <cell r="ED29">
            <v>276.05831990990828</v>
          </cell>
        </row>
        <row r="30">
          <cell r="DZ30">
            <v>1012.5732532083184</v>
          </cell>
          <cell r="EA30">
            <v>881.74878889380363</v>
          </cell>
          <cell r="EB30">
            <v>727.43262510485602</v>
          </cell>
          <cell r="EC30">
            <v>538.28394140554201</v>
          </cell>
          <cell r="ED30">
            <v>299.92419760030396</v>
          </cell>
        </row>
        <row r="31">
          <cell r="DZ31">
            <v>1099.6038341699768</v>
          </cell>
          <cell r="EA31">
            <v>957.64497917863287</v>
          </cell>
          <cell r="EB31">
            <v>789.84543408429454</v>
          </cell>
          <cell r="EC31">
            <v>584.10955671109173</v>
          </cell>
          <cell r="ED31">
            <v>325.81261606456417</v>
          </cell>
        </row>
        <row r="32">
          <cell r="DZ32">
            <v>1192.8809012737984</v>
          </cell>
          <cell r="EA32">
            <v>1038.2835364687141</v>
          </cell>
          <cell r="EB32">
            <v>855.05703003305871</v>
          </cell>
          <cell r="EC32">
            <v>633.06189430600477</v>
          </cell>
          <cell r="ED32">
            <v>354.76278003882766</v>
          </cell>
        </row>
        <row r="33">
          <cell r="DZ33">
            <v>1292.8527864588914</v>
          </cell>
          <cell r="EA33">
            <v>1126.4626328416321</v>
          </cell>
          <cell r="EB33">
            <v>930.2075798571725</v>
          </cell>
          <cell r="EC33">
            <v>690.64195852633986</v>
          </cell>
          <cell r="ED33">
            <v>387.33869482308387</v>
          </cell>
        </row>
        <row r="34">
          <cell r="DZ34">
            <v>1400</v>
          </cell>
          <cell r="EA34">
            <v>1220.52</v>
          </cell>
          <cell r="EB34">
            <v>1008.4200000000001</v>
          </cell>
          <cell r="EC34">
            <v>748.57999999999993</v>
          </cell>
          <cell r="ED34">
            <v>420.14</v>
          </cell>
        </row>
        <row r="35">
          <cell r="DZ35">
            <v>1514.8375400580687</v>
          </cell>
          <cell r="EA35">
            <v>1322.3016887166882</v>
          </cell>
          <cell r="EB35">
            <v>1092.652317643885</v>
          </cell>
          <cell r="EC35">
            <v>810.43808393106679</v>
          </cell>
          <cell r="ED35">
            <v>455.66313204946709</v>
          </cell>
        </row>
        <row r="36">
          <cell r="DZ36">
            <v>1637.9173679952557</v>
          </cell>
          <cell r="EA36">
            <v>1430.393237470257</v>
          </cell>
          <cell r="EB36">
            <v>1181.2660057981784</v>
          </cell>
          <cell r="EC36">
            <v>877.10475056145947</v>
          </cell>
          <cell r="ED36">
            <v>493.01312776657198</v>
          </cell>
        </row>
        <row r="37">
          <cell r="DZ37">
            <v>1769.8310613518656</v>
          </cell>
          <cell r="EA37">
            <v>1542.4077699681511</v>
          </cell>
          <cell r="EB37">
            <v>1273.9243979610731</v>
          </cell>
          <cell r="EC37">
            <v>947.21358403551858</v>
          </cell>
          <cell r="ED37">
            <v>532.54216636077638</v>
          </cell>
        </row>
        <row r="38">
          <cell r="DZ38">
            <v>1911.2126572366303</v>
          </cell>
          <cell r="EA38">
            <v>1666.1951945788942</v>
          </cell>
          <cell r="EB38">
            <v>1378.3665683990578</v>
          </cell>
          <cell r="EC38">
            <v>1025.7478331388993</v>
          </cell>
          <cell r="ED38">
            <v>576.23061615684401</v>
          </cell>
        </row>
        <row r="39">
          <cell r="DZ39">
            <v>2062.7416997969517</v>
          </cell>
          <cell r="EA39">
            <v>1800.9797780927188</v>
          </cell>
          <cell r="EB39">
            <v>1490.9497006132367</v>
          </cell>
          <cell r="EC39">
            <v>1108.1048411309225</v>
          </cell>
          <cell r="ED39">
            <v>622.12289665876062</v>
          </cell>
        </row>
        <row r="40">
          <cell r="DZ40">
            <v>2225.1465064166368</v>
          </cell>
          <cell r="EA40">
            <v>1945.2230759094239</v>
          </cell>
          <cell r="EB40">
            <v>1608.1133801873034</v>
          </cell>
          <cell r="EC40">
            <v>1194.0136153431672</v>
          </cell>
          <cell r="ED40">
            <v>667.76646657563265</v>
          </cell>
        </row>
        <row r="41">
          <cell r="DZ41">
            <v>2399.2076683399537</v>
          </cell>
          <cell r="EA41">
            <v>2096.6675813622851</v>
          </cell>
          <cell r="EB41">
            <v>1733.4275403756167</v>
          </cell>
          <cell r="EC41">
            <v>1283.3361817950413</v>
          </cell>
          <cell r="ED41">
            <v>720.00222126881999</v>
          </cell>
        </row>
        <row r="42">
          <cell r="DZ42">
            <v>2585.7618025475967</v>
          </cell>
          <cell r="EA42">
            <v>2258.4043583450712</v>
          </cell>
          <cell r="EB42">
            <v>1863.817107276308</v>
          </cell>
          <cell r="EC42">
            <v>1379.2453454788881</v>
          </cell>
          <cell r="ED42">
            <v>774.17708368275044</v>
          </cell>
        </row>
        <row r="43">
          <cell r="DZ43">
            <v>2785.7055729177832</v>
          </cell>
          <cell r="EA43">
            <v>2429.4138301415987</v>
          </cell>
          <cell r="EB43">
            <v>2003.2008774851779</v>
          </cell>
          <cell r="EC43">
            <v>1483.945358693303</v>
          </cell>
          <cell r="ED43">
            <v>834.04024853158433</v>
          </cell>
        </row>
        <row r="44">
          <cell r="DZ44">
            <v>3000</v>
          </cell>
          <cell r="EA44">
            <v>2611.8000000000002</v>
          </cell>
          <cell r="EB44">
            <v>2156.4</v>
          </cell>
          <cell r="EC44">
            <v>1600.1999999999998</v>
          </cell>
          <cell r="ED44">
            <v>900</v>
          </cell>
        </row>
        <row r="45">
          <cell r="DZ45">
            <v>3229.6750801161365</v>
          </cell>
          <cell r="EA45">
            <v>2813.0469947811548</v>
          </cell>
          <cell r="EB45">
            <v>2324.3971551595832</v>
          </cell>
          <cell r="EC45">
            <v>1725.9383628140633</v>
          </cell>
          <cell r="ED45">
            <v>972.13219911495707</v>
          </cell>
        </row>
        <row r="46">
          <cell r="DZ46">
            <v>3475.8347359905115</v>
          </cell>
          <cell r="EA46">
            <v>3036.4892253613111</v>
          </cell>
          <cell r="EB46">
            <v>2509.5526793851495</v>
          </cell>
          <cell r="EC46">
            <v>1864.4377523853104</v>
          </cell>
          <cell r="ED46">
            <v>1049.7020902691345</v>
          </cell>
        </row>
        <row r="47">
          <cell r="DZ47">
            <v>3739.6621227037322</v>
          </cell>
          <cell r="EA47">
            <v>3267.7167628185211</v>
          </cell>
          <cell r="EB47">
            <v>2701.9058836534464</v>
          </cell>
          <cell r="EC47">
            <v>2004.0849315569303</v>
          </cell>
          <cell r="ED47">
            <v>1127.8820962074456</v>
          </cell>
        </row>
        <row r="48">
          <cell r="DZ48">
            <v>4022.4253144732616</v>
          </cell>
          <cell r="EA48">
            <v>3514.7952397867357</v>
          </cell>
          <cell r="EB48">
            <v>2904.1910770496947</v>
          </cell>
          <cell r="EC48">
            <v>2153.606513368984</v>
          </cell>
          <cell r="ED48">
            <v>1210.7500196564515</v>
          </cell>
        </row>
        <row r="49">
          <cell r="DZ49">
            <v>4325.4833995939034</v>
          </cell>
          <cell r="EA49">
            <v>3780.0399429051126</v>
          </cell>
          <cell r="EB49">
            <v>3120.8362728070019</v>
          </cell>
          <cell r="EC49">
            <v>2314.5661671226981</v>
          </cell>
          <cell r="ED49">
            <v>1299.807761577968</v>
          </cell>
        </row>
        <row r="50">
          <cell r="DZ50">
            <v>4650.2930128332719</v>
          </cell>
          <cell r="EA50">
            <v>4062.0309467098627</v>
          </cell>
          <cell r="EB50">
            <v>3351.4661743489382</v>
          </cell>
          <cell r="EC50">
            <v>2485.1165860581</v>
          </cell>
          <cell r="ED50">
            <v>1390.9026401384313</v>
          </cell>
        </row>
        <row r="51">
          <cell r="DZ51">
            <v>4998.4153366799073</v>
          </cell>
          <cell r="EA51">
            <v>4364.6162719888953</v>
          </cell>
          <cell r="EB51">
            <v>3599.3588839432009</v>
          </cell>
          <cell r="EC51">
            <v>2667.1544236523982</v>
          </cell>
          <cell r="ED51">
            <v>1488.5280872632763</v>
          </cell>
        </row>
        <row r="52">
          <cell r="DZ52">
            <v>5371.5236050951944</v>
          </cell>
          <cell r="EA52">
            <v>4685.0428883640279</v>
          </cell>
          <cell r="EB52">
            <v>3865.8855385870111</v>
          </cell>
          <cell r="EC52">
            <v>2853.8904913870765</v>
          </cell>
          <cell r="ED52">
            <v>1592.1195965502156</v>
          </cell>
        </row>
        <row r="53">
          <cell r="DZ53">
            <v>5771.4111458355674</v>
          </cell>
          <cell r="EA53">
            <v>5033.2476602831985</v>
          </cell>
          <cell r="EB53">
            <v>4143.8732027099368</v>
          </cell>
          <cell r="EC53">
            <v>3053.6536372615988</v>
          </cell>
          <cell r="ED53">
            <v>1709.4919813964952</v>
          </cell>
        </row>
        <row r="54">
          <cell r="DZ54">
            <v>6200</v>
          </cell>
          <cell r="EA54">
            <v>5407.02</v>
          </cell>
          <cell r="EB54">
            <v>4441.0600000000004</v>
          </cell>
          <cell r="EC54">
            <v>3277.3199999999997</v>
          </cell>
          <cell r="ED54">
            <v>1837.6799999999998</v>
          </cell>
        </row>
        <row r="55">
          <cell r="DZ55">
            <v>6659.3501602322731</v>
          </cell>
          <cell r="EA55">
            <v>5785.6434192097995</v>
          </cell>
          <cell r="EB55">
            <v>4756.7738194539133</v>
          </cell>
          <cell r="EC55">
            <v>3517.4687546346868</v>
          </cell>
          <cell r="ED55">
            <v>1969.1698423806833</v>
          </cell>
        </row>
        <row r="56">
          <cell r="DZ56">
            <v>7151.6694719810248</v>
          </cell>
          <cell r="EA56">
            <v>6216.2311050459066</v>
          </cell>
          <cell r="EB56">
            <v>5121.3105088856119</v>
          </cell>
          <cell r="EC56">
            <v>3786.0938184667548</v>
          </cell>
          <cell r="ED56">
            <v>2114.0334959175907</v>
          </cell>
        </row>
        <row r="57">
          <cell r="DZ57">
            <v>7679.3242454074616</v>
          </cell>
          <cell r="EA57">
            <v>6685.6196880517364</v>
          </cell>
          <cell r="EB57">
            <v>5516.0586054761798</v>
          </cell>
          <cell r="EC57">
            <v>4063.898390669629</v>
          </cell>
          <cell r="ED57">
            <v>2267.7044496688236</v>
          </cell>
        </row>
        <row r="58">
          <cell r="DZ58">
            <v>8244.8506289465222</v>
          </cell>
          <cell r="EA58">
            <v>7189.5097484413682</v>
          </cell>
          <cell r="EB58">
            <v>5910.733415891762</v>
          </cell>
          <cell r="EC58">
            <v>4352.4566470208702</v>
          </cell>
          <cell r="ED58">
            <v>2422.3371147844882</v>
          </cell>
        </row>
        <row r="59">
          <cell r="DZ59">
            <v>8850.9667991878086</v>
          </cell>
          <cell r="EA59">
            <v>7706.5367920528261</v>
          </cell>
          <cell r="EB59">
            <v>6328.4412614192834</v>
          </cell>
          <cell r="EC59">
            <v>4656.4936330527062</v>
          </cell>
          <cell r="ED59">
            <v>2588.9077887624339</v>
          </cell>
        </row>
        <row r="60">
          <cell r="DZ60">
            <v>9500.5860256665437</v>
          </cell>
          <cell r="EA60">
            <v>8255.0591977016611</v>
          </cell>
          <cell r="EB60">
            <v>6777.7180707105135</v>
          </cell>
          <cell r="EC60">
            <v>4982.1073118595359</v>
          </cell>
          <cell r="ED60">
            <v>2767.5207092766645</v>
          </cell>
        </row>
        <row r="61">
          <cell r="DZ61">
            <v>10196.830673359815</v>
          </cell>
          <cell r="EA61">
            <v>8862.0655382170153</v>
          </cell>
          <cell r="EB61">
            <v>7263.2024886341969</v>
          </cell>
          <cell r="EC61">
            <v>5332.9424421671838</v>
          </cell>
          <cell r="ED61">
            <v>2963.1989936783625</v>
          </cell>
        </row>
        <row r="62">
          <cell r="DZ62">
            <v>10943.047210190385</v>
          </cell>
          <cell r="EA62">
            <v>9491.9991501191398</v>
          </cell>
          <cell r="EB62">
            <v>7782.695175887402</v>
          </cell>
          <cell r="EC62">
            <v>5714.4592531614189</v>
          </cell>
          <cell r="ED62">
            <v>3171.2950815131735</v>
          </cell>
        </row>
        <row r="63">
          <cell r="DZ63">
            <v>11742.82229167114</v>
          </cell>
          <cell r="EA63">
            <v>10188.072620253883</v>
          </cell>
          <cell r="EB63">
            <v>8345.6238026906794</v>
          </cell>
          <cell r="EC63">
            <v>6121.5332606481652</v>
          </cell>
          <cell r="ED63">
            <v>3400.7213356679626</v>
          </cell>
        </row>
        <row r="64">
          <cell r="DZ64">
            <v>12600</v>
          </cell>
          <cell r="EA64">
            <v>10917.9</v>
          </cell>
          <cell r="EB64">
            <v>8943.48</v>
          </cell>
          <cell r="EC64">
            <v>6562.08</v>
          </cell>
          <cell r="ED64">
            <v>3655.2600000000007</v>
          </cell>
        </row>
        <row r="65">
          <cell r="DZ65">
            <v>13518.700320464546</v>
          </cell>
          <cell r="EA65">
            <v>11719.361307810716</v>
          </cell>
          <cell r="EB65">
            <v>9595.5734874657355</v>
          </cell>
          <cell r="EC65">
            <v>7045.9466070261215</v>
          </cell>
          <cell r="ED65">
            <v>3920.4230929347182</v>
          </cell>
        </row>
        <row r="66">
          <cell r="DZ66">
            <v>14503.338943962044</v>
          </cell>
          <cell r="EA66">
            <v>12568.593528837508</v>
          </cell>
          <cell r="EB66">
            <v>10301.72165189624</v>
          </cell>
          <cell r="EC66">
            <v>7569.2925948537904</v>
          </cell>
          <cell r="ED66">
            <v>4224.8226343761435</v>
          </cell>
        </row>
        <row r="67">
          <cell r="DZ67">
            <v>15558.648490814923</v>
          </cell>
          <cell r="EA67">
            <v>13494.015836083781</v>
          </cell>
          <cell r="EB67">
            <v>11055.975617573084</v>
          </cell>
          <cell r="EC67">
            <v>8135.6172958471234</v>
          </cell>
          <cell r="ED67">
            <v>4540.0136296197952</v>
          </cell>
        </row>
        <row r="68">
          <cell r="DZ68">
            <v>16689.701257893041</v>
          </cell>
          <cell r="EA68">
            <v>14479.984811348</v>
          </cell>
          <cell r="EB68">
            <v>11873.05347486511</v>
          </cell>
          <cell r="EC68">
            <v>8743.7344890101649</v>
          </cell>
          <cell r="ED68">
            <v>4868.3858569273998</v>
          </cell>
        </row>
        <row r="69">
          <cell r="DZ69">
            <v>17901.933598375614</v>
          </cell>
          <cell r="EA69">
            <v>15529.927396590843</v>
          </cell>
          <cell r="EB69">
            <v>12760.498268922136</v>
          </cell>
          <cell r="EC69">
            <v>9385.9837856283339</v>
          </cell>
          <cell r="ED69">
            <v>5198.7215169682777</v>
          </cell>
        </row>
        <row r="70">
          <cell r="DZ70">
            <v>19201.172051333087</v>
          </cell>
          <cell r="EA70">
            <v>16670.457574967386</v>
          </cell>
          <cell r="EB70">
            <v>13698.116141421026</v>
          </cell>
          <cell r="EC70">
            <v>10032.612396821538</v>
          </cell>
          <cell r="ED70">
            <v>5570.2600120917295</v>
          </cell>
        </row>
        <row r="71">
          <cell r="DZ71">
            <v>20593.661346719622</v>
          </cell>
          <cell r="EA71">
            <v>17893.832344164679</v>
          </cell>
          <cell r="EB71">
            <v>14658.568146595027</v>
          </cell>
          <cell r="EC71">
            <v>10725.17882937158</v>
          </cell>
          <cell r="ED71">
            <v>5959.8055937406589</v>
          </cell>
        </row>
        <row r="72">
          <cell r="DZ72">
            <v>22086.09442038077</v>
          </cell>
          <cell r="EA72">
            <v>19166.312738006432</v>
          </cell>
          <cell r="EB72">
            <v>15650.206506281816</v>
          </cell>
          <cell r="EC72">
            <v>11482.560489155963</v>
          </cell>
          <cell r="ED72">
            <v>6371.8382402798525</v>
          </cell>
        </row>
        <row r="73">
          <cell r="DZ73">
            <v>23685.644583342262</v>
          </cell>
          <cell r="EA73">
            <v>20502.293951341064</v>
          </cell>
          <cell r="EB73">
            <v>16778.910622839659</v>
          </cell>
          <cell r="EC73">
            <v>12307.060925504638</v>
          </cell>
          <cell r="ED73">
            <v>6811.9913821692353</v>
          </cell>
        </row>
        <row r="74">
          <cell r="DZ74">
            <v>25400</v>
          </cell>
          <cell r="EA74">
            <v>21993.86</v>
          </cell>
          <cell r="EB74">
            <v>18021.3</v>
          </cell>
          <cell r="EC74">
            <v>13185.140000000001</v>
          </cell>
          <cell r="ED74">
            <v>7299.96</v>
          </cell>
        </row>
        <row r="75">
          <cell r="DZ75">
            <v>27237.4006409291</v>
          </cell>
          <cell r="EA75">
            <v>23606.655135493249</v>
          </cell>
          <cell r="EB75">
            <v>19316.764534546917</v>
          </cell>
          <cell r="EC75">
            <v>14122.592232321736</v>
          </cell>
          <cell r="ED75">
            <v>7825.3052041389292</v>
          </cell>
        </row>
        <row r="76">
          <cell r="DZ76">
            <v>29206.677887924088</v>
          </cell>
          <cell r="EA76">
            <v>25316.3483932526</v>
          </cell>
          <cell r="EB76">
            <v>20663.724605706291</v>
          </cell>
          <cell r="EC76">
            <v>15117.376474789506</v>
          </cell>
          <cell r="ED76">
            <v>8379.3958860454204</v>
          </cell>
        </row>
        <row r="77">
          <cell r="DZ77">
            <v>31317.29698162985</v>
          </cell>
          <cell r="EA77">
            <v>27083.198429713495</v>
          </cell>
          <cell r="EB77">
            <v>22116.275128427002</v>
          </cell>
          <cell r="EC77">
            <v>16191.042539502636</v>
          </cell>
          <cell r="ED77">
            <v>8975.5373149351162</v>
          </cell>
        </row>
        <row r="78">
          <cell r="DZ78">
            <v>33579.402515786089</v>
          </cell>
          <cell r="EA78">
            <v>29032.751415148654</v>
          </cell>
          <cell r="EB78">
            <v>23740.63757866076</v>
          </cell>
          <cell r="EC78">
            <v>17373.982861667719</v>
          </cell>
          <cell r="ED78">
            <v>9633.9305817790282</v>
          </cell>
        </row>
        <row r="79">
          <cell r="DZ79">
            <v>36003.867196751227</v>
          </cell>
          <cell r="EA79">
            <v>31150.545898629156</v>
          </cell>
          <cell r="EB79">
            <v>25476.336428421168</v>
          </cell>
          <cell r="EC79">
            <v>18642.802434477788</v>
          </cell>
          <cell r="ED79">
            <v>10351.111819065976</v>
          </cell>
        </row>
        <row r="80">
          <cell r="DZ80">
            <v>38602.344102666182</v>
          </cell>
          <cell r="EA80">
            <v>33394.887883216514</v>
          </cell>
          <cell r="EB80">
            <v>27303.437983815791</v>
          </cell>
          <cell r="EC80">
            <v>20007.594948411879</v>
          </cell>
          <cell r="ED80">
            <v>11132.916039208927</v>
          </cell>
        </row>
        <row r="81">
          <cell r="DZ81">
            <v>41387.322693439251</v>
          </cell>
          <cell r="EA81">
            <v>35824.866523441015</v>
          </cell>
          <cell r="EB81">
            <v>29306.363199224332</v>
          </cell>
          <cell r="EC81">
            <v>21484.159210164315</v>
          </cell>
          <cell r="ED81">
            <v>11907.132738902474</v>
          </cell>
        </row>
        <row r="82">
          <cell r="DZ82">
            <v>44372.188840761548</v>
          </cell>
          <cell r="EA82">
            <v>38408.5666605632</v>
          </cell>
          <cell r="EB82">
            <v>31446.570231447709</v>
          </cell>
          <cell r="EC82">
            <v>23033.60322723932</v>
          </cell>
          <cell r="ED82">
            <v>12730.380978414487</v>
          </cell>
        </row>
        <row r="83">
          <cell r="DZ83">
            <v>47571.289166684524</v>
          </cell>
          <cell r="EA83">
            <v>41215.764934015468</v>
          </cell>
          <cell r="EB83">
            <v>33747.072534846004</v>
          </cell>
          <cell r="EC83">
            <v>24622.89927267591</v>
          </cell>
          <cell r="ED83">
            <v>13624.417217338447</v>
          </cell>
        </row>
        <row r="84">
          <cell r="DZ84">
            <v>51000</v>
          </cell>
          <cell r="EA84">
            <v>44217</v>
          </cell>
          <cell r="EB84">
            <v>36067.200000000004</v>
          </cell>
          <cell r="EC84">
            <v>26316.000000000004</v>
          </cell>
          <cell r="ED84">
            <v>14555.4</v>
          </cell>
        </row>
        <row r="85">
          <cell r="DZ85">
            <v>54674.801281858199</v>
          </cell>
          <cell r="EA85">
            <v>47271.8331882946</v>
          </cell>
          <cell r="EB85">
            <v>38534.799943453654</v>
          </cell>
          <cell r="EC85">
            <v>28152.055180028787</v>
          </cell>
          <cell r="ED85">
            <v>15571.383405073215</v>
          </cell>
        </row>
        <row r="86">
          <cell r="DZ86">
            <v>58613.355775848126</v>
          </cell>
          <cell r="EA86">
            <v>50630.216719177617</v>
          </cell>
          <cell r="EB86">
            <v>41275.525137352255</v>
          </cell>
          <cell r="EC86">
            <v>30162.432882251444</v>
          </cell>
          <cell r="ED86">
            <v>16646.193040340866</v>
          </cell>
        </row>
        <row r="87">
          <cell r="DZ87">
            <v>62834.593963259758</v>
          </cell>
          <cell r="EA87">
            <v>54307.939562445405</v>
          </cell>
          <cell r="EB87">
            <v>44310.955662890789</v>
          </cell>
          <cell r="EC87">
            <v>32315.831675304493</v>
          </cell>
          <cell r="ED87">
            <v>17838.741226169448</v>
          </cell>
        </row>
        <row r="88">
          <cell r="DZ88">
            <v>67358.805031572178</v>
          </cell>
          <cell r="EA88">
            <v>58251.894591303622</v>
          </cell>
          <cell r="EB88">
            <v>47454.278144742595</v>
          </cell>
          <cell r="EC88">
            <v>34595.482264215461</v>
          </cell>
          <cell r="ED88">
            <v>19129.900628966498</v>
          </cell>
        </row>
        <row r="89">
          <cell r="DZ89">
            <v>72207.734393502455</v>
          </cell>
          <cell r="EA89">
            <v>62344.157875350014</v>
          </cell>
          <cell r="EB89">
            <v>50783.699598950283</v>
          </cell>
          <cell r="EC89">
            <v>37114.775478260264</v>
          </cell>
          <cell r="ED89">
            <v>20506.996567754697</v>
          </cell>
        </row>
        <row r="90">
          <cell r="DZ90">
            <v>77404.688205332379</v>
          </cell>
          <cell r="EA90">
            <v>66800.245921201844</v>
          </cell>
          <cell r="EB90">
            <v>54446.457683630797</v>
          </cell>
          <cell r="EC90">
            <v>39878.895363387237</v>
          </cell>
          <cell r="ED90">
            <v>21789.419729801062</v>
          </cell>
        </row>
        <row r="91">
          <cell r="DZ91">
            <v>82974.64538687843</v>
          </cell>
          <cell r="EA91">
            <v>71656.903756108222</v>
          </cell>
          <cell r="EB91">
            <v>58480.53006867192</v>
          </cell>
          <cell r="EC91">
            <v>42516.208296236502</v>
          </cell>
          <cell r="ED91">
            <v>23149.926062939085</v>
          </cell>
        </row>
        <row r="92">
          <cell r="DZ92">
            <v>88944.377681523096</v>
          </cell>
          <cell r="EA92">
            <v>76954.675570053776</v>
          </cell>
          <cell r="EB92">
            <v>62581.264136719656</v>
          </cell>
          <cell r="EC92">
            <v>45201.532737750036</v>
          </cell>
          <cell r="ED92">
            <v>24637.592617781898</v>
          </cell>
        </row>
        <row r="93">
          <cell r="DZ93">
            <v>95342.578333369063</v>
          </cell>
          <cell r="EA93">
            <v>82356.919164364212</v>
          </cell>
          <cell r="EB93">
            <v>66520.516903191601</v>
          </cell>
          <cell r="EC93">
            <v>48062.193737851347</v>
          </cell>
          <cell r="ED93">
            <v>26123.866463343125</v>
          </cell>
        </row>
        <row r="94">
          <cell r="DZ94">
            <v>102200</v>
          </cell>
          <cell r="EA94">
            <v>87626.280000000013</v>
          </cell>
          <cell r="EB94">
            <v>70824.599999999991</v>
          </cell>
          <cell r="EC94">
            <v>50977.360000000008</v>
          </cell>
          <cell r="ED94">
            <v>27696.200000000004</v>
          </cell>
        </row>
        <row r="95">
          <cell r="DZ95">
            <v>109549.60256371641</v>
          </cell>
          <cell r="EA95">
            <v>93927.829238130464</v>
          </cell>
          <cell r="EB95">
            <v>75687.820411271678</v>
          </cell>
          <cell r="EC95">
            <v>54522.837195961656</v>
          </cell>
          <cell r="ED95">
            <v>29578.392692203437</v>
          </cell>
        </row>
        <row r="96">
          <cell r="DZ96">
            <v>117426.71155169628</v>
          </cell>
          <cell r="EA96">
            <v>100458.55173247616</v>
          </cell>
          <cell r="EB96">
            <v>81024.430970670423</v>
          </cell>
          <cell r="EC96">
            <v>58314.104956572373</v>
          </cell>
          <cell r="ED96">
            <v>31529.072051630454</v>
          </cell>
        </row>
        <row r="97">
          <cell r="DZ97">
            <v>125869.1879265194</v>
          </cell>
          <cell r="EA97">
            <v>107668.50335234472</v>
          </cell>
          <cell r="EB97">
            <v>86736.457400164538</v>
          </cell>
          <cell r="EC97">
            <v>62305.248023627108</v>
          </cell>
          <cell r="ED97">
            <v>33670.007770343946</v>
          </cell>
        </row>
        <row r="98">
          <cell r="DZ98">
            <v>134917.61006314436</v>
          </cell>
          <cell r="EA98">
            <v>115260.11427694422</v>
          </cell>
          <cell r="EB98">
            <v>92809.823962437004</v>
          </cell>
          <cell r="EC98">
            <v>66541.365283142804</v>
          </cell>
          <cell r="ED98">
            <v>35928.559559815338</v>
          </cell>
        </row>
        <row r="99">
          <cell r="DZ99">
            <v>144615.46878700491</v>
          </cell>
          <cell r="EA99">
            <v>123631.7642660105</v>
          </cell>
          <cell r="EB99">
            <v>99191.750041006671</v>
          </cell>
          <cell r="EC99">
            <v>71078.502908812909</v>
          </cell>
          <cell r="ED99">
            <v>38568.945525494215</v>
          </cell>
        </row>
        <row r="100">
          <cell r="DZ100">
            <v>155009.37641066476</v>
          </cell>
          <cell r="EA100">
            <v>132207.49714065596</v>
          </cell>
          <cell r="EB100">
            <v>105995.41158961256</v>
          </cell>
          <cell r="EC100">
            <v>76140.605692918529</v>
          </cell>
          <cell r="ED100">
            <v>41372.002564006427</v>
          </cell>
        </row>
        <row r="101">
          <cell r="DZ101">
            <v>166149.29077375689</v>
          </cell>
          <cell r="EA101">
            <v>141542.58081016349</v>
          </cell>
          <cell r="EB101">
            <v>113862.10896725561</v>
          </cell>
          <cell r="EC101">
            <v>81961.445138694267</v>
          </cell>
          <cell r="ED101">
            <v>44660.929359985843</v>
          </cell>
        </row>
        <row r="102">
          <cell r="DZ102">
            <v>178088.75536304622</v>
          </cell>
          <cell r="EA102">
            <v>152069.98820450518</v>
          </cell>
          <cell r="EB102">
            <v>122596.29919192102</v>
          </cell>
          <cell r="EC102">
            <v>88385.449286679839</v>
          </cell>
          <cell r="ED102">
            <v>48155.199450167689</v>
          </cell>
        </row>
        <row r="103">
          <cell r="DZ103">
            <v>190885.15666673816</v>
          </cell>
          <cell r="EA103">
            <v>163302.2515283945</v>
          </cell>
          <cell r="EB103">
            <v>131729.84661571603</v>
          </cell>
          <cell r="EC103">
            <v>95079.896535702283</v>
          </cell>
          <cell r="ED103">
            <v>51519.903784352617</v>
          </cell>
        </row>
        <row r="104">
          <cell r="DZ104">
            <v>204600</v>
          </cell>
          <cell r="EA104">
            <v>175076.22</v>
          </cell>
          <cell r="EB104">
            <v>141337.68</v>
          </cell>
          <cell r="EC104">
            <v>101645.28</v>
          </cell>
          <cell r="ED104">
            <v>54955.560000000005</v>
          </cell>
        </row>
        <row r="105">
          <cell r="DZ105">
            <v>219299.20512743265</v>
          </cell>
          <cell r="EA105">
            <v>187829.76919164608</v>
          </cell>
          <cell r="EB105">
            <v>151250.66177639031</v>
          </cell>
          <cell r="EC105">
            <v>108399.59709448997</v>
          </cell>
          <cell r="ED105">
            <v>58684.467292100977</v>
          </cell>
        </row>
        <row r="106">
          <cell r="DZ106">
            <v>235053.42310339256</v>
          </cell>
          <cell r="EA106">
            <v>200853.15004184894</v>
          </cell>
          <cell r="EB106">
            <v>161246.64824892732</v>
          </cell>
          <cell r="EC106">
            <v>115599.27348224846</v>
          </cell>
          <cell r="ED106">
            <v>62712.253283985126</v>
          </cell>
        </row>
        <row r="107">
          <cell r="DZ107">
            <v>251938.37585303886</v>
          </cell>
          <cell r="EA107">
            <v>214676.69006437442</v>
          </cell>
          <cell r="EB107">
            <v>172300.65524589326</v>
          </cell>
          <cell r="EC107">
            <v>123802.5178941833</v>
          </cell>
          <cell r="ED107">
            <v>67166.771002420166</v>
          </cell>
        </row>
        <row r="108">
          <cell r="DZ108">
            <v>270035.22012628871</v>
          </cell>
          <cell r="EA108">
            <v>230151.01811363589</v>
          </cell>
          <cell r="EB108">
            <v>185082.13987455828</v>
          </cell>
          <cell r="EC108">
            <v>133019.34943420984</v>
          </cell>
          <cell r="ED108">
            <v>72099.403773719096</v>
          </cell>
        </row>
        <row r="109">
          <cell r="DZ109">
            <v>289430.93757400988</v>
          </cell>
          <cell r="EA109">
            <v>246971.41903190262</v>
          </cell>
          <cell r="EB109">
            <v>198636.45245704299</v>
          </cell>
          <cell r="EC109">
            <v>142718.39531774426</v>
          </cell>
          <cell r="ED109">
            <v>77278.060332260648</v>
          </cell>
        </row>
        <row r="110">
          <cell r="DZ110">
            <v>310218.75282132928</v>
          </cell>
          <cell r="EA110">
            <v>264895.79303413309</v>
          </cell>
          <cell r="EB110">
            <v>212934.15193656043</v>
          </cell>
          <cell r="EC110">
            <v>152875.80139035109</v>
          </cell>
          <cell r="ED110">
            <v>82518.188250473584</v>
          </cell>
        </row>
        <row r="111">
          <cell r="DZ111">
            <v>332498.58154751378</v>
          </cell>
          <cell r="EA111">
            <v>283787.53935080301</v>
          </cell>
          <cell r="EB111">
            <v>228326.77594867768</v>
          </cell>
          <cell r="EC111">
            <v>163223.55368167453</v>
          </cell>
          <cell r="ED111">
            <v>88045.624393781647</v>
          </cell>
        </row>
        <row r="112">
          <cell r="DZ112">
            <v>356377.5107260925</v>
          </cell>
          <cell r="EA112">
            <v>304168.20540471992</v>
          </cell>
          <cell r="EB112">
            <v>243619.66633235684</v>
          </cell>
          <cell r="EC112">
            <v>174339.87824720447</v>
          </cell>
          <cell r="ED112">
            <v>94226.213835978866</v>
          </cell>
        </row>
        <row r="113">
          <cell r="DZ113">
            <v>381970.31333347637</v>
          </cell>
          <cell r="EA113">
            <v>324942.14555278834</v>
          </cell>
          <cell r="EB113">
            <v>260312.76853676414</v>
          </cell>
          <cell r="EC113">
            <v>186363.31587540312</v>
          </cell>
          <cell r="ED113">
            <v>100916.55678270444</v>
          </cell>
        </row>
        <row r="114">
          <cell r="DZ114">
            <v>409400</v>
          </cell>
          <cell r="EA114">
            <v>348276.58</v>
          </cell>
          <cell r="EB114">
            <v>279456.44</v>
          </cell>
          <cell r="EC114">
            <v>200278.48</v>
          </cell>
          <cell r="ED114">
            <v>108409.11999999998</v>
          </cell>
        </row>
        <row r="115">
          <cell r="DZ115">
            <v>438798.4102548653</v>
          </cell>
          <cell r="EA115">
            <v>373812.36569611973</v>
          </cell>
          <cell r="EB115">
            <v>300094.23277330236</v>
          </cell>
          <cell r="EC115">
            <v>215318.37991206243</v>
          </cell>
          <cell r="ED115">
            <v>116632.61744574321</v>
          </cell>
        </row>
        <row r="116">
          <cell r="DZ116">
            <v>470306.84620678512</v>
          </cell>
          <cell r="EA116">
            <v>400936.58639128436</v>
          </cell>
          <cell r="EB116">
            <v>321878.00554392376</v>
          </cell>
          <cell r="EC116">
            <v>231061.75354139355</v>
          </cell>
          <cell r="ED116">
            <v>124631.31424479806</v>
          </cell>
        </row>
        <row r="117">
          <cell r="DZ117">
            <v>504076.75170607772</v>
          </cell>
          <cell r="EA117">
            <v>429927.06153011369</v>
          </cell>
          <cell r="EB117">
            <v>345342.98259383388</v>
          </cell>
          <cell r="EC117">
            <v>247148.83136148992</v>
          </cell>
          <cell r="ED117">
            <v>133126.67012557512</v>
          </cell>
        </row>
        <row r="118">
          <cell r="DZ118">
            <v>540270.44025257754</v>
          </cell>
          <cell r="EA118">
            <v>460904.71257947391</v>
          </cell>
          <cell r="EB118">
            <v>369274.84591263672</v>
          </cell>
          <cell r="EC118">
            <v>263868.08301935892</v>
          </cell>
          <cell r="ED118">
            <v>142199.1798744784</v>
          </cell>
        </row>
        <row r="119">
          <cell r="DZ119">
            <v>579061.87514801975</v>
          </cell>
          <cell r="EA119">
            <v>492607.93718842044</v>
          </cell>
          <cell r="EB119">
            <v>393993.69985071267</v>
          </cell>
          <cell r="EC119">
            <v>281424.0713219376</v>
          </cell>
          <cell r="ED119">
            <v>151772.117476296</v>
          </cell>
        </row>
        <row r="120">
          <cell r="DZ120">
            <v>620637.50564265857</v>
          </cell>
          <cell r="EA120">
            <v>527355.68854456698</v>
          </cell>
          <cell r="EB120">
            <v>421785.24883475073</v>
          </cell>
          <cell r="EC120">
            <v>301816.01899402484</v>
          </cell>
          <cell r="ED120">
            <v>162669.0902289408</v>
          </cell>
        </row>
        <row r="121">
          <cell r="DZ121">
            <v>665197.16309502698</v>
          </cell>
          <cell r="EA121">
            <v>565351.06891446351</v>
          </cell>
          <cell r="EB121">
            <v>452533.63005354686</v>
          </cell>
          <cell r="EC121">
            <v>323618.41984573059</v>
          </cell>
          <cell r="ED121">
            <v>174614.25531244461</v>
          </cell>
        </row>
        <row r="122">
          <cell r="DZ122">
            <v>712955.02145218558</v>
          </cell>
          <cell r="EA122">
            <v>606083.0637365029</v>
          </cell>
          <cell r="EB122">
            <v>485237.18760035752</v>
          </cell>
          <cell r="EC122">
            <v>347494.27745579527</v>
          </cell>
          <cell r="ED122">
            <v>187221.98863334395</v>
          </cell>
        </row>
        <row r="123">
          <cell r="DZ123">
            <v>764140.62666695274</v>
          </cell>
          <cell r="EA123">
            <v>650054.43110557669</v>
          </cell>
          <cell r="EB123">
            <v>520914.66519886162</v>
          </cell>
          <cell r="EC123">
            <v>372671.38362547284</v>
          </cell>
          <cell r="ED123">
            <v>200052.01606140821</v>
          </cell>
        </row>
        <row r="124">
          <cell r="DZ124">
            <v>819000</v>
          </cell>
          <cell r="EA124">
            <v>697214.7</v>
          </cell>
          <cell r="EB124">
            <v>558394.19999999995</v>
          </cell>
          <cell r="EC124">
            <v>397706.39999999997</v>
          </cell>
          <cell r="ED124">
            <v>213595.19999999998</v>
          </cell>
        </row>
        <row r="125">
          <cell r="DZ125">
            <v>877796.82050973154</v>
          </cell>
          <cell r="EA125">
            <v>746302.85679737374</v>
          </cell>
          <cell r="EB125">
            <v>595760.70207995467</v>
          </cell>
          <cell r="EC125">
            <v>424414.76271645515</v>
          </cell>
          <cell r="ED125">
            <v>228666.07174278505</v>
          </cell>
        </row>
        <row r="126">
          <cell r="DZ126">
            <v>940813.69241357048</v>
          </cell>
          <cell r="EA126">
            <v>797904.09253594908</v>
          </cell>
          <cell r="EB126">
            <v>636742.70702550444</v>
          </cell>
          <cell r="EC126">
            <v>454224.85069727182</v>
          </cell>
          <cell r="ED126">
            <v>244799.72276601102</v>
          </cell>
        </row>
        <row r="127">
          <cell r="DZ127">
            <v>1008353.5034121557</v>
          </cell>
          <cell r="EA127">
            <v>855184.60624384915</v>
          </cell>
          <cell r="EB127">
            <v>683966.18136446516</v>
          </cell>
          <cell r="EC127">
            <v>488547.27240318933</v>
          </cell>
          <cell r="ED127">
            <v>263281.09974091384</v>
          </cell>
        </row>
        <row r="128">
          <cell r="DZ128">
            <v>1080740.8805051541</v>
          </cell>
          <cell r="EA128">
            <v>918305.5261652295</v>
          </cell>
          <cell r="EB128">
            <v>734255.35421520181</v>
          </cell>
          <cell r="EC128">
            <v>524807.7715733028</v>
          </cell>
          <cell r="ED128">
            <v>283154.11069235043</v>
          </cell>
        </row>
        <row r="129">
          <cell r="DZ129">
            <v>1158323.7502960397</v>
          </cell>
          <cell r="EA129">
            <v>983764.36112642661</v>
          </cell>
          <cell r="EB129">
            <v>788007.64732639585</v>
          </cell>
          <cell r="EC129">
            <v>563292.8397689641</v>
          </cell>
          <cell r="ED129">
            <v>301975.00170217757</v>
          </cell>
        </row>
        <row r="130">
          <cell r="DZ130">
            <v>1241475.0112853174</v>
          </cell>
          <cell r="EA130">
            <v>1055874.4970981625</v>
          </cell>
          <cell r="EB130">
            <v>845196.18768304389</v>
          </cell>
          <cell r="EC130">
            <v>601370.49546660774</v>
          </cell>
          <cell r="ED130">
            <v>322038.61792741134</v>
          </cell>
        </row>
        <row r="131">
          <cell r="DZ131">
            <v>1330594.3261900542</v>
          </cell>
          <cell r="EA131">
            <v>1131670.4744246411</v>
          </cell>
          <cell r="EB131">
            <v>901743.77485899965</v>
          </cell>
          <cell r="EC131">
            <v>640681.16806051112</v>
          </cell>
          <cell r="ED131">
            <v>343958.63332012901</v>
          </cell>
        </row>
        <row r="132">
          <cell r="DZ132">
            <v>1426110.0429043688</v>
          </cell>
          <cell r="EA132">
            <v>1207202.1513185482</v>
          </cell>
          <cell r="EB132">
            <v>961198.16891754477</v>
          </cell>
          <cell r="EC132">
            <v>683819.76557264489</v>
          </cell>
          <cell r="ED132">
            <v>367793.78006503673</v>
          </cell>
        </row>
        <row r="133">
          <cell r="DZ133">
            <v>1528481.2533339057</v>
          </cell>
          <cell r="EA133">
            <v>1293859.3809471512</v>
          </cell>
          <cell r="EB133">
            <v>1031877.6941257198</v>
          </cell>
          <cell r="EC133">
            <v>735352.3309789421</v>
          </cell>
          <cell r="ED133">
            <v>395112.40398681461</v>
          </cell>
        </row>
        <row r="134">
          <cell r="DZ134">
            <v>1638200</v>
          </cell>
          <cell r="EA134">
            <v>1388374.5</v>
          </cell>
          <cell r="EB134">
            <v>1108406.1200000001</v>
          </cell>
          <cell r="EC134">
            <v>790267.68</v>
          </cell>
          <cell r="ED134">
            <v>424949.08000000007</v>
          </cell>
        </row>
        <row r="135">
          <cell r="DZ135">
            <v>1755793.6410194631</v>
          </cell>
          <cell r="EA135">
            <v>1488737.4282204027</v>
          </cell>
          <cell r="EB135">
            <v>1189023.4536983804</v>
          </cell>
          <cell r="EC135">
            <v>848926.22543291037</v>
          </cell>
          <cell r="ED135">
            <v>455101.7117522448</v>
          </cell>
        </row>
        <row r="136">
          <cell r="DZ136">
            <v>1881827.384827141</v>
          </cell>
          <cell r="EA136">
            <v>1596730.5360258291</v>
          </cell>
          <cell r="EB136">
            <v>1277196.2460821804</v>
          </cell>
          <cell r="EC136">
            <v>908922.62687150901</v>
          </cell>
          <cell r="ED136">
            <v>486264.19623933325</v>
          </cell>
        </row>
        <row r="137">
          <cell r="DZ137">
            <v>2016907.0068243113</v>
          </cell>
          <cell r="EA137">
            <v>1712555.7394945226</v>
          </cell>
          <cell r="EB137">
            <v>1365446.0436200588</v>
          </cell>
          <cell r="EC137">
            <v>969527.1981804464</v>
          </cell>
          <cell r="ED137">
            <v>519151.86355657777</v>
          </cell>
        </row>
        <row r="138">
          <cell r="DZ138">
            <v>2161681.7610103087</v>
          </cell>
          <cell r="EA138">
            <v>1830295.9470474285</v>
          </cell>
          <cell r="EB138">
            <v>1456757.3387448471</v>
          </cell>
          <cell r="EC138">
            <v>1035013.2271717358</v>
          </cell>
          <cell r="ED138">
            <v>555119.8762274473</v>
          </cell>
        </row>
        <row r="139">
          <cell r="DZ139">
            <v>2316847.5005920795</v>
          </cell>
          <cell r="EA139">
            <v>1959357.9312507217</v>
          </cell>
          <cell r="EB139">
            <v>1559238.3678984696</v>
          </cell>
          <cell r="EC139">
            <v>1109769.952783606</v>
          </cell>
          <cell r="ED139">
            <v>595893.17715228279</v>
          </cell>
        </row>
        <row r="140">
          <cell r="DZ140">
            <v>2483150.0225706347</v>
          </cell>
          <cell r="EA140">
            <v>2101489.8641015282</v>
          </cell>
          <cell r="EB140">
            <v>1676871.2102419497</v>
          </cell>
          <cell r="EC140">
            <v>1193401.9008474471</v>
          </cell>
          <cell r="ED140">
            <v>640901.02082548081</v>
          </cell>
        </row>
        <row r="141">
          <cell r="DZ141">
            <v>2661388.6523801088</v>
          </cell>
          <cell r="EA141">
            <v>2254994.6051616664</v>
          </cell>
          <cell r="EB141">
            <v>1799098.7290089536</v>
          </cell>
          <cell r="EC141">
            <v>1281458.6361210223</v>
          </cell>
          <cell r="ED141">
            <v>687702.82777502015</v>
          </cell>
        </row>
        <row r="142">
          <cell r="DZ142">
            <v>2852420.0858087381</v>
          </cell>
          <cell r="EA142">
            <v>2416855.5387057438</v>
          </cell>
          <cell r="EB142">
            <v>1929662.1880496114</v>
          </cell>
          <cell r="EC142">
            <v>1374295.9973426498</v>
          </cell>
          <cell r="ED142">
            <v>734212.93008716917</v>
          </cell>
        </row>
        <row r="143">
          <cell r="DZ143">
            <v>3057162.5066678114</v>
          </cell>
          <cell r="EA143">
            <v>2591556.6569023039</v>
          </cell>
          <cell r="EB143">
            <v>2068476.1520114415</v>
          </cell>
          <cell r="EC143">
            <v>1467132.2869498827</v>
          </cell>
          <cell r="ED143">
            <v>784162.18296029372</v>
          </cell>
        </row>
        <row r="144">
          <cell r="DZ144">
            <v>3276600</v>
          </cell>
          <cell r="EA144">
            <v>2776263.18</v>
          </cell>
          <cell r="EB144">
            <v>2207445.42</v>
          </cell>
          <cell r="EC144">
            <v>1565559.48</v>
          </cell>
          <cell r="ED144">
            <v>838481.94000000006</v>
          </cell>
        </row>
        <row r="145">
          <cell r="DZ145">
            <v>3511787.2820389201</v>
          </cell>
          <cell r="EA145">
            <v>2967811.4320510915</v>
          </cell>
          <cell r="EB145">
            <v>2357813.9811609313</v>
          </cell>
          <cell r="EC145">
            <v>1676176.0697171765</v>
          </cell>
          <cell r="ED145">
            <v>897964.00801735185</v>
          </cell>
        </row>
        <row r="146">
          <cell r="DZ146">
            <v>3763854.7696542824</v>
          </cell>
          <cell r="EA146">
            <v>3180833.6658348339</v>
          </cell>
          <cell r="EB146">
            <v>2533450.6454542978</v>
          </cell>
          <cell r="EC146">
            <v>1800628.1218026087</v>
          </cell>
          <cell r="ED146">
            <v>964675.97746239242</v>
          </cell>
        </row>
        <row r="147">
          <cell r="DZ147">
            <v>4034014.0136486231</v>
          </cell>
          <cell r="EA147">
            <v>3413179.2569480995</v>
          </cell>
          <cell r="EB147">
            <v>2718925.445199172</v>
          </cell>
          <cell r="EC147">
            <v>1933906.3181431498</v>
          </cell>
          <cell r="ED147">
            <v>1037145.002909061</v>
          </cell>
        </row>
        <row r="148">
          <cell r="DZ148">
            <v>4323563.5220206175</v>
          </cell>
          <cell r="EA148">
            <v>3658167.0959816445</v>
          </cell>
          <cell r="EB148">
            <v>2917108.3083073106</v>
          </cell>
          <cell r="EC148">
            <v>2076175.2032743006</v>
          </cell>
          <cell r="ED148">
            <v>1109426.3997504904</v>
          </cell>
        </row>
        <row r="149">
          <cell r="DZ149">
            <v>4633895.0011841599</v>
          </cell>
          <cell r="EA149">
            <v>3926299.234503339</v>
          </cell>
          <cell r="EB149">
            <v>3130196.0732999002</v>
          </cell>
          <cell r="EC149">
            <v>2221025.8740675678</v>
          </cell>
          <cell r="ED149">
            <v>1185350.3413029083</v>
          </cell>
        </row>
        <row r="150">
          <cell r="DZ150">
            <v>4966500.0451412704</v>
          </cell>
          <cell r="EA150">
            <v>4207122.1882391702</v>
          </cell>
          <cell r="EB150">
            <v>3343944.4803936174</v>
          </cell>
          <cell r="EC150">
            <v>2369517.1715369001</v>
          </cell>
          <cell r="ED150">
            <v>1264967.5614974815</v>
          </cell>
        </row>
        <row r="151">
          <cell r="DZ151">
            <v>5322977.3047602177</v>
          </cell>
          <cell r="EA151">
            <v>4494189.7384090517</v>
          </cell>
          <cell r="EB151">
            <v>3567459.3896502978</v>
          </cell>
          <cell r="EC151">
            <v>2526285.0288391993</v>
          </cell>
          <cell r="ED151">
            <v>1350971.6399481432</v>
          </cell>
        </row>
        <row r="152">
          <cell r="DZ152">
            <v>5705040.1716174763</v>
          </cell>
          <cell r="EA152">
            <v>4816765.4168966357</v>
          </cell>
          <cell r="EB152">
            <v>3825799.9390866798</v>
          </cell>
          <cell r="EC152">
            <v>2713317.1056212718</v>
          </cell>
          <cell r="ED152">
            <v>1448509.6995736773</v>
          </cell>
        </row>
        <row r="153">
          <cell r="DZ153">
            <v>6114525.0133356238</v>
          </cell>
          <cell r="EA153">
            <v>5163716.3737619342</v>
          </cell>
          <cell r="EB153">
            <v>4104069.1889508707</v>
          </cell>
          <cell r="EC153">
            <v>2909902.4538464234</v>
          </cell>
          <cell r="ED153">
            <v>1553700.805888582</v>
          </cell>
        </row>
        <row r="154">
          <cell r="DZ154">
            <v>6553400</v>
          </cell>
          <cell r="EA154">
            <v>5534346.3000000007</v>
          </cell>
          <cell r="EB154">
            <v>4399297.42</v>
          </cell>
          <cell r="EC154">
            <v>3120729.08</v>
          </cell>
          <cell r="ED154">
            <v>1671117.0000000002</v>
          </cell>
        </row>
        <row r="155">
          <cell r="DZ155">
            <v>7023774.564077842</v>
          </cell>
          <cell r="EA155">
            <v>5934387.1291893683</v>
          </cell>
          <cell r="EB155">
            <v>4718571.7521474939</v>
          </cell>
          <cell r="EC155">
            <v>3360876.1289112475</v>
          </cell>
          <cell r="ED155">
            <v>1819157.6120961611</v>
          </cell>
        </row>
        <row r="156">
          <cell r="DZ156">
            <v>7527909.5393085647</v>
          </cell>
          <cell r="EA156">
            <v>6358825.1878539454</v>
          </cell>
          <cell r="EB156">
            <v>5085102.8938029353</v>
          </cell>
          <cell r="EC156">
            <v>3651036.1265646541</v>
          </cell>
          <cell r="ED156">
            <v>2822966.077240712</v>
          </cell>
        </row>
        <row r="157">
          <cell r="DZ157">
            <v>8068228.0272972463</v>
          </cell>
          <cell r="EA157">
            <v>6866062.0512299556</v>
          </cell>
          <cell r="EB157">
            <v>5510599.7426440194</v>
          </cell>
          <cell r="EC157">
            <v>4840936.8163783476</v>
          </cell>
          <cell r="ED157">
            <v>4840936.8163783476</v>
          </cell>
        </row>
        <row r="158">
          <cell r="DZ158">
            <v>8647327.0440412369</v>
          </cell>
          <cell r="EA158">
            <v>7393464.6226552576</v>
          </cell>
          <cell r="EB158">
            <v>6788151.7295723706</v>
          </cell>
          <cell r="EC158">
            <v>6831388.364792577</v>
          </cell>
          <cell r="ED158">
            <v>6831388.364792577</v>
          </cell>
        </row>
        <row r="159">
          <cell r="DZ159">
            <v>9267990.0023683198</v>
          </cell>
          <cell r="EA159">
            <v>8815712.0902527478</v>
          </cell>
          <cell r="EB159">
            <v>8880588.020269325</v>
          </cell>
          <cell r="EC159">
            <v>8880588.020269325</v>
          </cell>
          <cell r="ED159">
            <v>8908391.9902764298</v>
          </cell>
        </row>
        <row r="160">
          <cell r="DZ160">
            <v>9933200.0902825408</v>
          </cell>
          <cell r="EA160">
            <v>9933200.0902825408</v>
          </cell>
          <cell r="EB160">
            <v>10032532.091185367</v>
          </cell>
          <cell r="EC160">
            <v>10032532.091185367</v>
          </cell>
          <cell r="ED160">
            <v>10062331.691456214</v>
          </cell>
        </row>
        <row r="161">
          <cell r="DZ161">
            <v>10646154.609520437</v>
          </cell>
          <cell r="EA161">
            <v>10646154.609520437</v>
          </cell>
          <cell r="EB161">
            <v>10752616.155615641</v>
          </cell>
          <cell r="EC161">
            <v>10752616.155615641</v>
          </cell>
          <cell r="ED161">
            <v>10752616.155615641</v>
          </cell>
        </row>
        <row r="162">
          <cell r="DZ162">
            <v>11410280.343234954</v>
          </cell>
          <cell r="EA162">
            <v>11410280.343234954</v>
          </cell>
          <cell r="EB162">
            <v>11524383.146667304</v>
          </cell>
          <cell r="EC162">
            <v>11524383.146667304</v>
          </cell>
          <cell r="ED162">
            <v>11524383.146667304</v>
          </cell>
        </row>
        <row r="163">
          <cell r="DZ163">
            <v>12229250.026671248</v>
          </cell>
          <cell r="EA163">
            <v>12229250.026671248</v>
          </cell>
          <cell r="EB163">
            <v>12351542.52693796</v>
          </cell>
          <cell r="EC163">
            <v>12351542.52693796</v>
          </cell>
          <cell r="ED163">
            <v>12351542.52693796</v>
          </cell>
        </row>
        <row r="164">
          <cell r="DZ164">
            <v>13107000</v>
          </cell>
          <cell r="EA164">
            <v>13107000</v>
          </cell>
          <cell r="EB164">
            <v>13238070.000000002</v>
          </cell>
          <cell r="EC164">
            <v>13238070.000000002</v>
          </cell>
          <cell r="ED164">
            <v>13238070.000000002</v>
          </cell>
        </row>
      </sheetData>
      <sheetData sheetId="35">
        <row r="6">
          <cell r="CN6">
            <v>34.285714285714285</v>
          </cell>
          <cell r="CO6">
            <v>34.582132564841501</v>
          </cell>
          <cell r="CP6">
            <v>34.883720930232563</v>
          </cell>
          <cell r="CQ6">
            <v>35.190615835777123</v>
          </cell>
          <cell r="CR6">
            <v>35.820895522388064</v>
          </cell>
        </row>
        <row r="7">
          <cell r="CN7">
            <v>68.571428571428584</v>
          </cell>
          <cell r="CO7">
            <v>69.164265129682988</v>
          </cell>
          <cell r="CP7">
            <v>69.767441860465127</v>
          </cell>
          <cell r="CQ7">
            <v>70.381231671554247</v>
          </cell>
          <cell r="CR7">
            <v>71.641791044776113</v>
          </cell>
        </row>
        <row r="8">
          <cell r="CN8">
            <v>120.00000000000001</v>
          </cell>
          <cell r="CO8">
            <v>121.72151898734177</v>
          </cell>
          <cell r="CP8">
            <v>123.4871794871795</v>
          </cell>
          <cell r="CQ8">
            <v>125.2987012987013</v>
          </cell>
          <cell r="CR8">
            <v>129.06666666666669</v>
          </cell>
        </row>
        <row r="9">
          <cell r="CN9">
            <v>180</v>
          </cell>
          <cell r="CO9">
            <v>182.42424242424244</v>
          </cell>
          <cell r="CP9">
            <v>184.89795918367346</v>
          </cell>
          <cell r="CQ9">
            <v>187.42268041237114</v>
          </cell>
          <cell r="CR9">
            <v>192.63157894736844</v>
          </cell>
        </row>
        <row r="10">
          <cell r="CN10">
            <v>240</v>
          </cell>
          <cell r="CO10">
            <v>242.02020202020202</v>
          </cell>
          <cell r="CP10">
            <v>244.08163265306121</v>
          </cell>
          <cell r="CQ10">
            <v>246.18556701030928</v>
          </cell>
          <cell r="CR10">
            <v>250.5263157894737</v>
          </cell>
        </row>
        <row r="11">
          <cell r="CN11">
            <v>280</v>
          </cell>
          <cell r="CO11">
            <v>282.42424242424244</v>
          </cell>
          <cell r="CP11">
            <v>284.89795918367344</v>
          </cell>
          <cell r="CQ11">
            <v>287.42268041237116</v>
          </cell>
          <cell r="CR11">
            <v>292.63157894736844</v>
          </cell>
        </row>
        <row r="12">
          <cell r="CN12">
            <v>320</v>
          </cell>
          <cell r="CO12">
            <v>322.82828282828285</v>
          </cell>
          <cell r="CP12">
            <v>325.71428571428572</v>
          </cell>
          <cell r="CQ12">
            <v>328.65979381443299</v>
          </cell>
          <cell r="CR12">
            <v>334.73684210526318</v>
          </cell>
        </row>
        <row r="13">
          <cell r="CN13">
            <v>360</v>
          </cell>
          <cell r="CO13">
            <v>363.23232323232321</v>
          </cell>
          <cell r="CP13">
            <v>366.53061224489795</v>
          </cell>
          <cell r="CQ13">
            <v>369.89690721649481</v>
          </cell>
          <cell r="CR13">
            <v>376.84210526315792</v>
          </cell>
        </row>
        <row r="14">
          <cell r="CN14">
            <v>400</v>
          </cell>
          <cell r="CO14">
            <v>403.63636363636363</v>
          </cell>
          <cell r="CP14">
            <v>407.34693877551018</v>
          </cell>
          <cell r="CQ14">
            <v>411.13402061855669</v>
          </cell>
          <cell r="CR14">
            <v>418.94736842105266</v>
          </cell>
        </row>
        <row r="15">
          <cell r="CN15">
            <v>440</v>
          </cell>
          <cell r="CO15">
            <v>444.04040404040404</v>
          </cell>
          <cell r="CP15">
            <v>448.16326530612247</v>
          </cell>
          <cell r="CQ15">
            <v>452.37113402061857</v>
          </cell>
          <cell r="CR15">
            <v>461.0526315789474</v>
          </cell>
        </row>
        <row r="16">
          <cell r="CN16">
            <v>480</v>
          </cell>
          <cell r="CO16">
            <v>485.92592592592592</v>
          </cell>
          <cell r="CP16">
            <v>491.97278911564626</v>
          </cell>
          <cell r="CQ16">
            <v>498.14432989690721</v>
          </cell>
          <cell r="CR16">
            <v>510.87719298245617</v>
          </cell>
        </row>
        <row r="17">
          <cell r="CN17">
            <v>533.33333333333337</v>
          </cell>
          <cell r="CO17">
            <v>539.79797979797979</v>
          </cell>
          <cell r="CP17">
            <v>546.39455782312928</v>
          </cell>
          <cell r="CQ17">
            <v>553.12714776632299</v>
          </cell>
          <cell r="CR17">
            <v>567.01754385964909</v>
          </cell>
        </row>
        <row r="18">
          <cell r="CN18">
            <v>586.66666666666663</v>
          </cell>
          <cell r="CO18">
            <v>593.67003367003372</v>
          </cell>
          <cell r="CP18">
            <v>600.81632653061229</v>
          </cell>
          <cell r="CQ18">
            <v>608.10996563573883</v>
          </cell>
          <cell r="CR18">
            <v>623.1578947368422</v>
          </cell>
        </row>
        <row r="19">
          <cell r="CN19">
            <v>640</v>
          </cell>
          <cell r="CO19">
            <v>647.54208754208753</v>
          </cell>
          <cell r="CP19">
            <v>655.2380952380953</v>
          </cell>
          <cell r="CQ19">
            <v>663.09278350515467</v>
          </cell>
          <cell r="CR19">
            <v>679.29824561403518</v>
          </cell>
        </row>
        <row r="20">
          <cell r="CN20">
            <v>693.33333333333337</v>
          </cell>
          <cell r="CO20">
            <v>701.41414141414145</v>
          </cell>
          <cell r="CP20">
            <v>709.65986394557831</v>
          </cell>
          <cell r="CQ20">
            <v>718.0756013745704</v>
          </cell>
          <cell r="CR20">
            <v>735.43859649122817</v>
          </cell>
        </row>
        <row r="21">
          <cell r="CN21">
            <v>746.66666666666663</v>
          </cell>
          <cell r="CO21">
            <v>755.28619528619538</v>
          </cell>
          <cell r="CP21">
            <v>764.08163265306121</v>
          </cell>
          <cell r="CQ21">
            <v>773.05841924398635</v>
          </cell>
          <cell r="CR21">
            <v>791.57894736842115</v>
          </cell>
        </row>
        <row r="22">
          <cell r="CN22">
            <v>800</v>
          </cell>
          <cell r="CO22">
            <v>811.44781144781155</v>
          </cell>
          <cell r="CP22">
            <v>823.12925170068024</v>
          </cell>
          <cell r="CQ22">
            <v>835.05154639175259</v>
          </cell>
          <cell r="CR22">
            <v>859.64912280701765</v>
          </cell>
        </row>
        <row r="23">
          <cell r="CN23">
            <v>866.66666666666663</v>
          </cell>
          <cell r="CO23">
            <v>878.78787878787898</v>
          </cell>
          <cell r="CP23">
            <v>891.15646258503386</v>
          </cell>
          <cell r="CQ23">
            <v>903.78006872852234</v>
          </cell>
          <cell r="CR23">
            <v>929.82456140350882</v>
          </cell>
        </row>
        <row r="24">
          <cell r="CN24">
            <v>933.33333333333337</v>
          </cell>
          <cell r="CO24">
            <v>946.12794612794619</v>
          </cell>
          <cell r="CP24">
            <v>959.1836734693876</v>
          </cell>
          <cell r="CQ24">
            <v>972.50859106529219</v>
          </cell>
          <cell r="CR24">
            <v>1000</v>
          </cell>
        </row>
        <row r="25">
          <cell r="CN25">
            <v>1000</v>
          </cell>
          <cell r="CO25">
            <v>1013.4680134680134</v>
          </cell>
          <cell r="CP25">
            <v>1027.2108843537414</v>
          </cell>
          <cell r="CQ25">
            <v>1041.2371134020621</v>
          </cell>
          <cell r="CR25">
            <v>1070.1754385964914</v>
          </cell>
        </row>
        <row r="26">
          <cell r="CN26">
            <v>1066.6666666666667</v>
          </cell>
          <cell r="CO26">
            <v>1080.8080808080808</v>
          </cell>
          <cell r="CP26">
            <v>1095.2380952380952</v>
          </cell>
          <cell r="CQ26">
            <v>1109.9656357388319</v>
          </cell>
          <cell r="CR26">
            <v>1140.3508771929826</v>
          </cell>
        </row>
        <row r="27">
          <cell r="CN27">
            <v>1133.3333333333333</v>
          </cell>
          <cell r="CO27">
            <v>1148.1481481481483</v>
          </cell>
          <cell r="CP27">
            <v>1163.2653061224489</v>
          </cell>
          <cell r="CQ27">
            <v>1178.6941580756015</v>
          </cell>
          <cell r="CR27">
            <v>1210.5263157894738</v>
          </cell>
        </row>
        <row r="28">
          <cell r="CN28">
            <v>1200</v>
          </cell>
          <cell r="CO28">
            <v>1215.4882154882155</v>
          </cell>
          <cell r="CP28">
            <v>1231.2925170068029</v>
          </cell>
          <cell r="CQ28">
            <v>1247.4226804123712</v>
          </cell>
          <cell r="CR28">
            <v>1280.7017543859649</v>
          </cell>
        </row>
        <row r="29">
          <cell r="CN29">
            <v>1266.6666666666667</v>
          </cell>
          <cell r="CO29">
            <v>1282.8282828282829</v>
          </cell>
          <cell r="CP29">
            <v>1299.3197278911566</v>
          </cell>
          <cell r="CQ29">
            <v>1316.1512027491408</v>
          </cell>
          <cell r="CR29">
            <v>1350.8771929824561</v>
          </cell>
        </row>
        <row r="30">
          <cell r="CN30">
            <v>1333.3333333333333</v>
          </cell>
          <cell r="CO30">
            <v>1350.1683501683503</v>
          </cell>
          <cell r="CP30">
            <v>1367.3469387755104</v>
          </cell>
          <cell r="CQ30">
            <v>1384.8797250859106</v>
          </cell>
          <cell r="CR30">
            <v>1431.578947368421</v>
          </cell>
        </row>
        <row r="31">
          <cell r="CN31">
            <v>1400</v>
          </cell>
          <cell r="CO31">
            <v>1426.2626262626263</v>
          </cell>
          <cell r="CP31">
            <v>1453.0612244897959</v>
          </cell>
          <cell r="CQ31">
            <v>1480.4123711340208</v>
          </cell>
          <cell r="CR31">
            <v>1536.8421052631579</v>
          </cell>
        </row>
        <row r="32">
          <cell r="CN32">
            <v>1500</v>
          </cell>
          <cell r="CO32">
            <v>1527.2727272727273</v>
          </cell>
          <cell r="CP32">
            <v>1558.5034013605443</v>
          </cell>
          <cell r="CQ32">
            <v>1605.8419243986259</v>
          </cell>
          <cell r="CR32">
            <v>1703.5087719298249</v>
          </cell>
        </row>
        <row r="33">
          <cell r="CN33">
            <v>1633.3333333333333</v>
          </cell>
          <cell r="CO33">
            <v>1680.4713804713804</v>
          </cell>
          <cell r="CP33">
            <v>1728.5714285714289</v>
          </cell>
          <cell r="CQ33">
            <v>1777.6632302405501</v>
          </cell>
          <cell r="CR33">
            <v>1871.052631578948</v>
          </cell>
        </row>
        <row r="34">
          <cell r="CN34">
            <v>1800</v>
          </cell>
          <cell r="CO34">
            <v>1843.9393939393938</v>
          </cell>
          <cell r="CP34">
            <v>1888.7755102040821</v>
          </cell>
          <cell r="CQ34">
            <v>1934.536082474227</v>
          </cell>
          <cell r="CR34">
            <v>2028.9473684210532</v>
          </cell>
        </row>
        <row r="35">
          <cell r="CN35">
            <v>1950</v>
          </cell>
          <cell r="CO35">
            <v>1995.4545454545453</v>
          </cell>
          <cell r="CP35">
            <v>2041.8367346938783</v>
          </cell>
          <cell r="CQ35">
            <v>2089.1752577319589</v>
          </cell>
          <cell r="CR35">
            <v>2215.7894736842113</v>
          </cell>
        </row>
        <row r="36">
          <cell r="CN36">
            <v>2100</v>
          </cell>
          <cell r="CO36">
            <v>2162.6262626262624</v>
          </cell>
          <cell r="CP36">
            <v>2226.5306122448987</v>
          </cell>
          <cell r="CQ36">
            <v>2291.752577319588</v>
          </cell>
          <cell r="CR36">
            <v>2426.3157894736846</v>
          </cell>
        </row>
        <row r="37">
          <cell r="CN37">
            <v>2300</v>
          </cell>
          <cell r="CO37">
            <v>2364.6464646464642</v>
          </cell>
          <cell r="CP37">
            <v>2430.61224489796</v>
          </cell>
          <cell r="CQ37">
            <v>2497.9381443298971</v>
          </cell>
          <cell r="CR37">
            <v>2671.0526315789475</v>
          </cell>
        </row>
        <row r="38">
          <cell r="CN38">
            <v>2500</v>
          </cell>
          <cell r="CO38">
            <v>2583.3333333333326</v>
          </cell>
          <cell r="CP38">
            <v>2668.3673469387763</v>
          </cell>
          <cell r="CQ38">
            <v>2755.1546391752577</v>
          </cell>
          <cell r="CR38">
            <v>2934.2105263157896</v>
          </cell>
        </row>
        <row r="39">
          <cell r="CN39">
            <v>2750</v>
          </cell>
          <cell r="CO39">
            <v>2835.8585858585848</v>
          </cell>
          <cell r="CP39">
            <v>2923.4693877551026</v>
          </cell>
          <cell r="CQ39">
            <v>3015.4639175257726</v>
          </cell>
          <cell r="CR39">
            <v>3236.8421052631579</v>
          </cell>
        </row>
        <row r="40">
          <cell r="CN40">
            <v>3000</v>
          </cell>
          <cell r="CO40">
            <v>3106.0606060606046</v>
          </cell>
          <cell r="CP40">
            <v>3214.2857142857151</v>
          </cell>
          <cell r="CQ40">
            <v>3324.7422680412365</v>
          </cell>
          <cell r="CR40">
            <v>3552.6315789473688</v>
          </cell>
        </row>
        <row r="41">
          <cell r="CN41">
            <v>3300</v>
          </cell>
          <cell r="CO41">
            <v>3409.0909090909081</v>
          </cell>
          <cell r="CP41">
            <v>3520.4081632653069</v>
          </cell>
          <cell r="CQ41">
            <v>3639.6907216494842</v>
          </cell>
          <cell r="CR41">
            <v>3913.157894736843</v>
          </cell>
        </row>
        <row r="42">
          <cell r="CN42">
            <v>3600</v>
          </cell>
          <cell r="CO42">
            <v>3730.8080808080799</v>
          </cell>
          <cell r="CP42">
            <v>3864.2857142857147</v>
          </cell>
          <cell r="CQ42">
            <v>4000.5154639175262</v>
          </cell>
          <cell r="CR42">
            <v>4281.5789473684217</v>
          </cell>
        </row>
        <row r="43">
          <cell r="CN43">
            <v>3950</v>
          </cell>
          <cell r="CO43">
            <v>4084.3434343434342</v>
          </cell>
          <cell r="CP43">
            <v>4221.4285714285716</v>
          </cell>
          <cell r="CQ43">
            <v>4370.1030927835054</v>
          </cell>
          <cell r="CR43">
            <v>4700.0000000000018</v>
          </cell>
        </row>
        <row r="44">
          <cell r="CN44">
            <v>4300</v>
          </cell>
          <cell r="CO44">
            <v>4457.575757575758</v>
          </cell>
          <cell r="CP44">
            <v>4618.3673469387759</v>
          </cell>
          <cell r="CQ44">
            <v>4782.4742268041236</v>
          </cell>
          <cell r="CR44">
            <v>5121.0526315789493</v>
          </cell>
        </row>
        <row r="45">
          <cell r="CN45">
            <v>4700</v>
          </cell>
          <cell r="CO45">
            <v>4861.6161616161626</v>
          </cell>
          <cell r="CP45">
            <v>5026.5306122448983</v>
          </cell>
          <cell r="CQ45">
            <v>5194.845360824741</v>
          </cell>
          <cell r="CR45">
            <v>5542.1052631578968</v>
          </cell>
        </row>
        <row r="46">
          <cell r="CN46">
            <v>5100</v>
          </cell>
          <cell r="CO46">
            <v>5265.6565656565672</v>
          </cell>
          <cell r="CP46">
            <v>5434.6938775510207</v>
          </cell>
          <cell r="CQ46">
            <v>5607.2164948453601</v>
          </cell>
          <cell r="CR46">
            <v>5971.0526315789502</v>
          </cell>
        </row>
        <row r="47">
          <cell r="CN47">
            <v>5500</v>
          </cell>
          <cell r="CO47">
            <v>5669.69696969697</v>
          </cell>
          <cell r="CP47">
            <v>5842.8571428571431</v>
          </cell>
          <cell r="CQ47">
            <v>6034.5360824742256</v>
          </cell>
          <cell r="CR47">
            <v>6444.7368421052643</v>
          </cell>
        </row>
        <row r="48">
          <cell r="CN48">
            <v>5900</v>
          </cell>
          <cell r="CO48">
            <v>6095.454545454546</v>
          </cell>
          <cell r="CP48">
            <v>6294.8979591836742</v>
          </cell>
          <cell r="CQ48">
            <v>6498.4536082474206</v>
          </cell>
          <cell r="CR48">
            <v>6918.4210526315792</v>
          </cell>
        </row>
        <row r="49">
          <cell r="CN49">
            <v>6350</v>
          </cell>
          <cell r="CO49">
            <v>6550.0000000000009</v>
          </cell>
          <cell r="CP49">
            <v>6754.0816326530639</v>
          </cell>
          <cell r="CQ49">
            <v>6962.3711340206164</v>
          </cell>
          <cell r="CR49">
            <v>7392.1052631578978</v>
          </cell>
        </row>
        <row r="50">
          <cell r="CN50">
            <v>6800</v>
          </cell>
          <cell r="CO50">
            <v>7004.5454545454559</v>
          </cell>
          <cell r="CP50">
            <v>7213.2653061224501</v>
          </cell>
          <cell r="CQ50">
            <v>7426.2886597938123</v>
          </cell>
          <cell r="CR50">
            <v>7884.2105263157937</v>
          </cell>
        </row>
        <row r="51">
          <cell r="CN51">
            <v>7250</v>
          </cell>
          <cell r="CO51">
            <v>7459.0909090909117</v>
          </cell>
          <cell r="CP51">
            <v>7672.4489795918362</v>
          </cell>
          <cell r="CQ51">
            <v>7911.3402061855659</v>
          </cell>
          <cell r="CR51">
            <v>8410.5263157894769</v>
          </cell>
        </row>
        <row r="52">
          <cell r="CN52">
            <v>7700</v>
          </cell>
          <cell r="CO52">
            <v>7937.3737373737404</v>
          </cell>
          <cell r="CP52">
            <v>8179.591836734694</v>
          </cell>
          <cell r="CQ52">
            <v>8426.8041237113393</v>
          </cell>
          <cell r="CR52">
            <v>8936.8421052631602</v>
          </cell>
        </row>
        <row r="53">
          <cell r="CN53">
            <v>8200</v>
          </cell>
          <cell r="CO53">
            <v>8442.4242424242439</v>
          </cell>
          <cell r="CP53">
            <v>8689.7959183673483</v>
          </cell>
          <cell r="CQ53">
            <v>8942.2680412371137</v>
          </cell>
          <cell r="CR53">
            <v>9463.1578947368434</v>
          </cell>
        </row>
        <row r="54">
          <cell r="CN54">
            <v>8700</v>
          </cell>
          <cell r="CO54">
            <v>8947.4747474747492</v>
          </cell>
          <cell r="CP54">
            <v>9200</v>
          </cell>
          <cell r="CQ54">
            <v>9457.7319587628863</v>
          </cell>
          <cell r="CR54">
            <v>10278.947368421057</v>
          </cell>
        </row>
        <row r="55">
          <cell r="CN55">
            <v>9200</v>
          </cell>
          <cell r="CO55">
            <v>9452.5252525252545</v>
          </cell>
          <cell r="CP55">
            <v>9720.4081632653015</v>
          </cell>
          <cell r="CQ55">
            <v>10246.391752577321</v>
          </cell>
          <cell r="CR55">
            <v>11331.578947368427</v>
          </cell>
        </row>
        <row r="56">
          <cell r="CN56">
            <v>9700</v>
          </cell>
          <cell r="CO56">
            <v>10215.15151515152</v>
          </cell>
          <cell r="CP56">
            <v>10740.816326530612</v>
          </cell>
          <cell r="CQ56">
            <v>11277.319587628868</v>
          </cell>
          <cell r="CR56">
            <v>12384.210526315794</v>
          </cell>
        </row>
        <row r="57">
          <cell r="CN57">
            <v>10700</v>
          </cell>
          <cell r="CO57">
            <v>11225.252525252527</v>
          </cell>
          <cell r="CP57">
            <v>11761.224489795921</v>
          </cell>
          <cell r="CQ57">
            <v>12308.247422680417</v>
          </cell>
          <cell r="CR57">
            <v>13436.842105263158</v>
          </cell>
        </row>
        <row r="58">
          <cell r="CN58">
            <v>11700</v>
          </cell>
          <cell r="CO58">
            <v>12235.353535353535</v>
          </cell>
          <cell r="CP58">
            <v>12781.632653061226</v>
          </cell>
          <cell r="CQ58">
            <v>13339.175257731964</v>
          </cell>
          <cell r="CR58">
            <v>14489.473684210527</v>
          </cell>
        </row>
        <row r="59">
          <cell r="CN59">
            <v>12700</v>
          </cell>
          <cell r="CO59">
            <v>13245.454545454544</v>
          </cell>
          <cell r="CP59">
            <v>13802.040816326533</v>
          </cell>
          <cell r="CQ59">
            <v>14370.103092783513</v>
          </cell>
          <cell r="CR59">
            <v>15542.105263157897</v>
          </cell>
        </row>
        <row r="60">
          <cell r="CN60">
            <v>13700</v>
          </cell>
          <cell r="CO60">
            <v>14255.555555555553</v>
          </cell>
          <cell r="CP60">
            <v>14822.448979591838</v>
          </cell>
          <cell r="CQ60">
            <v>15401.03092783506</v>
          </cell>
          <cell r="CR60">
            <v>16594.736842105267</v>
          </cell>
        </row>
        <row r="61">
          <cell r="CN61">
            <v>14700</v>
          </cell>
          <cell r="CO61">
            <v>15265.656565656565</v>
          </cell>
          <cell r="CP61">
            <v>15842.857142857143</v>
          </cell>
          <cell r="CQ61">
            <v>16431.958762886603</v>
          </cell>
          <cell r="CR61">
            <v>17647.368421052633</v>
          </cell>
        </row>
        <row r="62">
          <cell r="CN62">
            <v>15700</v>
          </cell>
          <cell r="CO62">
            <v>16275.757575757578</v>
          </cell>
          <cell r="CP62">
            <v>16863.265306122448</v>
          </cell>
          <cell r="CQ62">
            <v>17462.886597938148</v>
          </cell>
          <cell r="CR62">
            <v>19200</v>
          </cell>
        </row>
        <row r="63">
          <cell r="CN63">
            <v>16700</v>
          </cell>
          <cell r="CO63">
            <v>17285.85858585859</v>
          </cell>
          <cell r="CP63">
            <v>17975.510204081635</v>
          </cell>
          <cell r="CQ63">
            <v>18890.721649484542</v>
          </cell>
          <cell r="CR63">
            <v>20778.94736842105</v>
          </cell>
        </row>
        <row r="64">
          <cell r="CN64">
            <v>17700</v>
          </cell>
          <cell r="CO64">
            <v>18593.939393939396</v>
          </cell>
          <cell r="CP64">
            <v>19506.122448979597</v>
          </cell>
          <cell r="CQ64">
            <v>20437.113402061863</v>
          </cell>
          <cell r="CR64">
            <v>22357.894736842107</v>
          </cell>
        </row>
        <row r="65">
          <cell r="CN65">
            <v>19200</v>
          </cell>
          <cell r="CO65">
            <v>20109.090909090908</v>
          </cell>
          <cell r="CP65">
            <v>21036.734693877559</v>
          </cell>
          <cell r="CQ65">
            <v>21983.505154639181</v>
          </cell>
          <cell r="CR65">
            <v>24015.789473684221</v>
          </cell>
        </row>
        <row r="66">
          <cell r="CN66">
            <v>20700</v>
          </cell>
          <cell r="CO66">
            <v>21624.24242424242</v>
          </cell>
          <cell r="CP66">
            <v>22567.346938775518</v>
          </cell>
          <cell r="CQ66">
            <v>23529.896907216495</v>
          </cell>
          <cell r="CR66">
            <v>26121.052631578954</v>
          </cell>
        </row>
        <row r="67">
          <cell r="CN67">
            <v>22200</v>
          </cell>
          <cell r="CO67">
            <v>23139.393939393933</v>
          </cell>
          <cell r="CP67">
            <v>24230.61224489797</v>
          </cell>
          <cell r="CQ67">
            <v>25535.051546391755</v>
          </cell>
          <cell r="CR67">
            <v>28226.315789473687</v>
          </cell>
        </row>
        <row r="68">
          <cell r="CN68">
            <v>23700</v>
          </cell>
          <cell r="CO68">
            <v>24972.727272727261</v>
          </cell>
          <cell r="CP68">
            <v>26271.42857142858</v>
          </cell>
          <cell r="CQ68">
            <v>27596.907216494852</v>
          </cell>
          <cell r="CR68">
            <v>30331.578947368434</v>
          </cell>
        </row>
        <row r="69">
          <cell r="CN69">
            <v>25700</v>
          </cell>
          <cell r="CO69">
            <v>26992.929292929279</v>
          </cell>
          <cell r="CP69">
            <v>28312.244897959194</v>
          </cell>
          <cell r="CQ69">
            <v>29658.762886597946</v>
          </cell>
          <cell r="CR69">
            <v>32621.052631578968</v>
          </cell>
        </row>
        <row r="70">
          <cell r="CN70">
            <v>27700</v>
          </cell>
          <cell r="CO70">
            <v>29013.131313131304</v>
          </cell>
          <cell r="CP70">
            <v>30353.061224489804</v>
          </cell>
          <cell r="CQ70">
            <v>31725.773195876303</v>
          </cell>
          <cell r="CR70">
            <v>35252.631578947381</v>
          </cell>
        </row>
        <row r="71">
          <cell r="CN71">
            <v>29700</v>
          </cell>
          <cell r="CO71">
            <v>31033.333333333332</v>
          </cell>
          <cell r="CP71">
            <v>32567.346938775514</v>
          </cell>
          <cell r="CQ71">
            <v>34303.092783505155</v>
          </cell>
          <cell r="CR71">
            <v>37884.210526315801</v>
          </cell>
        </row>
        <row r="72">
          <cell r="CN72">
            <v>31700</v>
          </cell>
          <cell r="CO72">
            <v>33391.919191919194</v>
          </cell>
          <cell r="CP72">
            <v>35118.367346938772</v>
          </cell>
          <cell r="CQ72">
            <v>36880.412371134</v>
          </cell>
          <cell r="CR72">
            <v>40515.789473684235</v>
          </cell>
        </row>
        <row r="73">
          <cell r="CN73">
            <v>34200</v>
          </cell>
          <cell r="CO73">
            <v>35917.17171717171</v>
          </cell>
          <cell r="CP73">
            <v>37669.387755102034</v>
          </cell>
          <cell r="CQ73">
            <v>39457.731958762874</v>
          </cell>
          <cell r="CR73">
            <v>43436.842105263189</v>
          </cell>
        </row>
        <row r="74">
          <cell r="CN74">
            <v>36700</v>
          </cell>
          <cell r="CO74">
            <v>38442.424242424233</v>
          </cell>
          <cell r="CP74">
            <v>40220.408163265303</v>
          </cell>
          <cell r="CQ74">
            <v>42102.061855670087</v>
          </cell>
          <cell r="CR74">
            <v>46594.736842105282</v>
          </cell>
        </row>
        <row r="75">
          <cell r="CN75">
            <v>39200</v>
          </cell>
          <cell r="CO75">
            <v>40967.676767676756</v>
          </cell>
          <cell r="CP75">
            <v>42985.714285714283</v>
          </cell>
          <cell r="CQ75">
            <v>45194.845360824729</v>
          </cell>
          <cell r="CR75">
            <v>50094.736842105274</v>
          </cell>
        </row>
        <row r="76">
          <cell r="CN76">
            <v>41700</v>
          </cell>
          <cell r="CO76">
            <v>43851.515151515145</v>
          </cell>
          <cell r="CP76">
            <v>46046.938775510192</v>
          </cell>
          <cell r="CQ76">
            <v>48385.567010309271</v>
          </cell>
          <cell r="CR76">
            <v>53778.947368421053</v>
          </cell>
        </row>
        <row r="77">
          <cell r="CN77">
            <v>44700</v>
          </cell>
          <cell r="CO77">
            <v>46881.818181818191</v>
          </cell>
          <cell r="CP77">
            <v>49342.857142857123</v>
          </cell>
          <cell r="CQ77">
            <v>51993.81443298969</v>
          </cell>
          <cell r="CR77">
            <v>57857.894736842121</v>
          </cell>
        </row>
        <row r="78">
          <cell r="CN78">
            <v>47700</v>
          </cell>
          <cell r="CO78">
            <v>50280.808080808092</v>
          </cell>
          <cell r="CP78">
            <v>52914.28571428571</v>
          </cell>
          <cell r="CQ78">
            <v>55730.927835051545</v>
          </cell>
          <cell r="CR78">
            <v>62068.421052631609</v>
          </cell>
        </row>
        <row r="79">
          <cell r="CN79">
            <v>51200</v>
          </cell>
          <cell r="CO79">
            <v>53816.161616161618</v>
          </cell>
          <cell r="CP79">
            <v>56740.816326530621</v>
          </cell>
          <cell r="CQ79">
            <v>59854.63917525774</v>
          </cell>
          <cell r="CR79">
            <v>66726.315789473709</v>
          </cell>
        </row>
        <row r="80">
          <cell r="CN80">
            <v>54700</v>
          </cell>
          <cell r="CO80">
            <v>57730.303030303025</v>
          </cell>
          <cell r="CP80">
            <v>60822.448979591856</v>
          </cell>
          <cell r="CQ80">
            <v>64138.144329896917</v>
          </cell>
          <cell r="CR80">
            <v>71463.157894736854</v>
          </cell>
        </row>
        <row r="81">
          <cell r="CN81">
            <v>58700</v>
          </cell>
          <cell r="CO81">
            <v>61770.70707070706</v>
          </cell>
          <cell r="CP81">
            <v>65179.591836734711</v>
          </cell>
          <cell r="CQ81">
            <v>68777.319587628881</v>
          </cell>
          <cell r="CR81">
            <v>76200.000000000029</v>
          </cell>
        </row>
        <row r="82">
          <cell r="CN82">
            <v>62700</v>
          </cell>
          <cell r="CO82">
            <v>66200</v>
          </cell>
          <cell r="CP82">
            <v>69771.428571428565</v>
          </cell>
          <cell r="CQ82">
            <v>73416.494845360852</v>
          </cell>
          <cell r="CR82">
            <v>80936.842105263204</v>
          </cell>
        </row>
        <row r="83">
          <cell r="CN83">
            <v>67200</v>
          </cell>
          <cell r="CO83">
            <v>70745.454545454573</v>
          </cell>
          <cell r="CP83">
            <v>74363.265306122456</v>
          </cell>
          <cell r="CQ83">
            <v>78055.670103092809</v>
          </cell>
          <cell r="CR83">
            <v>85673.684210526349</v>
          </cell>
        </row>
        <row r="84">
          <cell r="CN84">
            <v>71700</v>
          </cell>
          <cell r="CO84">
            <v>75290.909090909117</v>
          </cell>
          <cell r="CP84">
            <v>78955.102040816346</v>
          </cell>
          <cell r="CQ84">
            <v>82694.845360824766</v>
          </cell>
          <cell r="CR84">
            <v>90410.526315789495</v>
          </cell>
        </row>
        <row r="85">
          <cell r="CN85">
            <v>76200</v>
          </cell>
          <cell r="CO85">
            <v>79836.363636363647</v>
          </cell>
          <cell r="CP85">
            <v>83546.938775510236</v>
          </cell>
          <cell r="CQ85">
            <v>87334.020618556693</v>
          </cell>
          <cell r="CR85">
            <v>95147.368421052641</v>
          </cell>
        </row>
        <row r="86">
          <cell r="CN86">
            <v>80700</v>
          </cell>
          <cell r="CO86">
            <v>84381.818181818191</v>
          </cell>
          <cell r="CP86">
            <v>88138.775510204126</v>
          </cell>
          <cell r="CQ86">
            <v>91973.195876288635</v>
          </cell>
          <cell r="CR86">
            <v>100015.78947368421</v>
          </cell>
        </row>
        <row r="87">
          <cell r="CN87">
            <v>85200</v>
          </cell>
          <cell r="CO87">
            <v>88927.272727272721</v>
          </cell>
          <cell r="CP87">
            <v>92730.612244898002</v>
          </cell>
          <cell r="CQ87">
            <v>96612.371134020606</v>
          </cell>
          <cell r="CR87">
            <v>105278.94736842104</v>
          </cell>
        </row>
        <row r="88">
          <cell r="CN88">
            <v>89700</v>
          </cell>
          <cell r="CO88">
            <v>93472.727272727279</v>
          </cell>
          <cell r="CP88">
            <v>97322.448979591849</v>
          </cell>
          <cell r="CQ88">
            <v>101535.05154639174</v>
          </cell>
          <cell r="CR88">
            <v>110542.10526315788</v>
          </cell>
        </row>
        <row r="89">
          <cell r="CN89">
            <v>94200</v>
          </cell>
          <cell r="CO89">
            <v>98018.181818181853</v>
          </cell>
          <cell r="CP89">
            <v>102271.42857142859</v>
          </cell>
          <cell r="CQ89">
            <v>106689.69072164947</v>
          </cell>
          <cell r="CR89">
            <v>115805.26315789473</v>
          </cell>
        </row>
        <row r="90">
          <cell r="CN90">
            <v>98700</v>
          </cell>
          <cell r="CO90">
            <v>102992.92929292933</v>
          </cell>
          <cell r="CP90">
            <v>107373.46938775515</v>
          </cell>
          <cell r="CQ90">
            <v>111844.32989690722</v>
          </cell>
          <cell r="CR90">
            <v>121068.42105263159</v>
          </cell>
        </row>
        <row r="91">
          <cell r="CN91">
            <v>103700</v>
          </cell>
          <cell r="CO91">
            <v>108043.43434343438</v>
          </cell>
          <cell r="CP91">
            <v>112475.51020408166</v>
          </cell>
          <cell r="CQ91">
            <v>116998.96907216495</v>
          </cell>
          <cell r="CR91">
            <v>126331.57894736841</v>
          </cell>
        </row>
        <row r="92">
          <cell r="CN92">
            <v>108700</v>
          </cell>
          <cell r="CO92">
            <v>113093.93939393941</v>
          </cell>
          <cell r="CP92">
            <v>117577.55102040818</v>
          </cell>
          <cell r="CQ92">
            <v>122153.6082474227</v>
          </cell>
          <cell r="CR92">
            <v>134489.47368421053</v>
          </cell>
        </row>
        <row r="93">
          <cell r="CN93">
            <v>113700</v>
          </cell>
          <cell r="CO93">
            <v>118144.44444444445</v>
          </cell>
          <cell r="CP93">
            <v>122679.59183673469</v>
          </cell>
          <cell r="CQ93">
            <v>127308.24742268043</v>
          </cell>
          <cell r="CR93">
            <v>145015.78947368424</v>
          </cell>
        </row>
        <row r="94">
          <cell r="CN94">
            <v>118700</v>
          </cell>
          <cell r="CO94">
            <v>123194.94949494953</v>
          </cell>
          <cell r="CP94">
            <v>127781.6326530612</v>
          </cell>
          <cell r="CQ94">
            <v>136225.77319587627</v>
          </cell>
          <cell r="CR94">
            <v>155542.10526315798</v>
          </cell>
        </row>
        <row r="95">
          <cell r="CN95">
            <v>123700</v>
          </cell>
          <cell r="CO95">
            <v>128245.4545454546</v>
          </cell>
          <cell r="CP95">
            <v>137067.34693877547</v>
          </cell>
          <cell r="CQ95">
            <v>146535.05154639168</v>
          </cell>
          <cell r="CR95">
            <v>166068.42105263172</v>
          </cell>
        </row>
        <row r="96">
          <cell r="CN96">
            <v>128700</v>
          </cell>
          <cell r="CO96">
            <v>137891.91919191927</v>
          </cell>
          <cell r="CP96">
            <v>147271.42857142855</v>
          </cell>
          <cell r="CQ96">
            <v>156844.32989690715</v>
          </cell>
          <cell r="CR96">
            <v>176594.7368421054</v>
          </cell>
        </row>
        <row r="97">
          <cell r="CN97">
            <v>138700</v>
          </cell>
          <cell r="CO97">
            <v>147992.92929292936</v>
          </cell>
          <cell r="CP97">
            <v>157475.51020408166</v>
          </cell>
          <cell r="CQ97">
            <v>167153.60824742261</v>
          </cell>
          <cell r="CR97">
            <v>187121.05263157905</v>
          </cell>
        </row>
        <row r="98">
          <cell r="CN98">
            <v>148700</v>
          </cell>
          <cell r="CO98">
            <v>158093.93939393945</v>
          </cell>
          <cell r="CP98">
            <v>167679.59183673473</v>
          </cell>
          <cell r="CQ98">
            <v>177462.88659793811</v>
          </cell>
          <cell r="CR98">
            <v>197647.36842105276</v>
          </cell>
        </row>
        <row r="99">
          <cell r="CN99">
            <v>158700</v>
          </cell>
          <cell r="CO99">
            <v>168194.94949494951</v>
          </cell>
          <cell r="CP99">
            <v>177883.67346938778</v>
          </cell>
          <cell r="CQ99">
            <v>187772.16494845357</v>
          </cell>
          <cell r="CR99">
            <v>208173.6842105265</v>
          </cell>
        </row>
        <row r="100">
          <cell r="CN100">
            <v>168700</v>
          </cell>
          <cell r="CO100">
            <v>178295.9595959596</v>
          </cell>
          <cell r="CP100">
            <v>188087.7551020408</v>
          </cell>
          <cell r="CQ100">
            <v>198081.44329896904</v>
          </cell>
          <cell r="CR100">
            <v>223700.00000000023</v>
          </cell>
        </row>
        <row r="101">
          <cell r="CN101">
            <v>178700</v>
          </cell>
          <cell r="CO101">
            <v>188396.9696969697</v>
          </cell>
          <cell r="CP101">
            <v>198291.83673469388</v>
          </cell>
          <cell r="CQ101">
            <v>208390.72164948453</v>
          </cell>
          <cell r="CR101">
            <v>239489.47368421071</v>
          </cell>
        </row>
        <row r="102">
          <cell r="CN102">
            <v>188700</v>
          </cell>
          <cell r="CO102">
            <v>198497.97979797985</v>
          </cell>
          <cell r="CP102">
            <v>208495.91836734698</v>
          </cell>
          <cell r="CQ102">
            <v>223700</v>
          </cell>
          <cell r="CR102">
            <v>255278.94736842118</v>
          </cell>
        </row>
        <row r="103">
          <cell r="CN103">
            <v>198700</v>
          </cell>
          <cell r="CO103">
            <v>208598.98989899</v>
          </cell>
          <cell r="CP103">
            <v>223700.00000000012</v>
          </cell>
          <cell r="CQ103">
            <v>239163.91752577323</v>
          </cell>
          <cell r="CR103">
            <v>271857.89473684219</v>
          </cell>
        </row>
        <row r="104">
          <cell r="CN104">
            <v>208700</v>
          </cell>
          <cell r="CO104">
            <v>223700</v>
          </cell>
          <cell r="CP104">
            <v>239006.12244897976</v>
          </cell>
          <cell r="CQ104">
            <v>254627.83505154643</v>
          </cell>
          <cell r="CR104">
            <v>292910.5263157895</v>
          </cell>
        </row>
        <row r="105">
          <cell r="CN105">
            <v>223700</v>
          </cell>
          <cell r="CO105">
            <v>238851.51515151502</v>
          </cell>
          <cell r="CP105">
            <v>254312.24489795929</v>
          </cell>
          <cell r="CQ105">
            <v>270555.67010309285</v>
          </cell>
          <cell r="CR105">
            <v>313963.15789473685</v>
          </cell>
        </row>
        <row r="106">
          <cell r="CN106">
            <v>238700</v>
          </cell>
          <cell r="CO106">
            <v>254003.03030303025</v>
          </cell>
          <cell r="CP106">
            <v>269924.4897959184</v>
          </cell>
          <cell r="CQ106">
            <v>291174.22680412378</v>
          </cell>
          <cell r="CR106">
            <v>335015.78947368433</v>
          </cell>
        </row>
        <row r="107">
          <cell r="CN107">
            <v>253700</v>
          </cell>
          <cell r="CO107">
            <v>269306.06060606061</v>
          </cell>
          <cell r="CP107">
            <v>290332.65306122444</v>
          </cell>
          <cell r="CQ107">
            <v>311792.78350515477</v>
          </cell>
          <cell r="CR107">
            <v>357910.52631578967</v>
          </cell>
        </row>
        <row r="108">
          <cell r="CN108">
            <v>268700</v>
          </cell>
          <cell r="CO108">
            <v>289508.08080808079</v>
          </cell>
          <cell r="CP108">
            <v>310740.81632653048</v>
          </cell>
          <cell r="CQ108">
            <v>332411.34020618571</v>
          </cell>
          <cell r="CR108">
            <v>384226.31578947383</v>
          </cell>
        </row>
        <row r="109">
          <cell r="CN109">
            <v>288700</v>
          </cell>
          <cell r="CO109">
            <v>309710.10101010097</v>
          </cell>
          <cell r="CP109">
            <v>331148.97959183669</v>
          </cell>
          <cell r="CQ109">
            <v>354112.37113402085</v>
          </cell>
          <cell r="CR109">
            <v>412910.52631578961</v>
          </cell>
        </row>
        <row r="110">
          <cell r="CN110">
            <v>308700</v>
          </cell>
          <cell r="CO110">
            <v>329912.1212121211</v>
          </cell>
          <cell r="CP110">
            <v>352271.42857142858</v>
          </cell>
          <cell r="CQ110">
            <v>379885.56701030955</v>
          </cell>
          <cell r="CR110">
            <v>444489.4736842108</v>
          </cell>
        </row>
        <row r="111">
          <cell r="CN111">
            <v>328700</v>
          </cell>
          <cell r="CO111">
            <v>350467.6767676766</v>
          </cell>
          <cell r="CP111">
            <v>377781.63265306113</v>
          </cell>
          <cell r="CQ111">
            <v>407050.51546391787</v>
          </cell>
          <cell r="CR111">
            <v>478963.1578947372</v>
          </cell>
        </row>
        <row r="112">
          <cell r="CN112">
            <v>348700</v>
          </cell>
          <cell r="CO112">
            <v>375720.20202020201</v>
          </cell>
          <cell r="CP112">
            <v>404210.20408163243</v>
          </cell>
          <cell r="CQ112">
            <v>437978.35051546426</v>
          </cell>
          <cell r="CR112">
            <v>515805.26315789501</v>
          </cell>
        </row>
        <row r="113">
          <cell r="CN113">
            <v>373700</v>
          </cell>
          <cell r="CO113">
            <v>401427.27272727282</v>
          </cell>
          <cell r="CP113">
            <v>434822.44897959172</v>
          </cell>
          <cell r="CQ113">
            <v>470607.21649484575</v>
          </cell>
          <cell r="CR113">
            <v>552647.36842105282</v>
          </cell>
        </row>
        <row r="114">
          <cell r="CN114">
            <v>398700</v>
          </cell>
          <cell r="CO114">
            <v>431730.3030303031</v>
          </cell>
          <cell r="CP114">
            <v>466557.14285714284</v>
          </cell>
          <cell r="CQ114">
            <v>506689.69072164968</v>
          </cell>
          <cell r="CR114">
            <v>589489.47368421056</v>
          </cell>
        </row>
        <row r="115">
          <cell r="CN115">
            <v>428700</v>
          </cell>
          <cell r="CO115">
            <v>462588.88888888888</v>
          </cell>
          <cell r="CP115">
            <v>502271.42857142864</v>
          </cell>
          <cell r="CQ115">
            <v>542772.16494845366</v>
          </cell>
          <cell r="CR115">
            <v>634226.31578947359</v>
          </cell>
        </row>
        <row r="116">
          <cell r="CN116">
            <v>458700</v>
          </cell>
          <cell r="CO116">
            <v>497942.42424242414</v>
          </cell>
          <cell r="CP116">
            <v>537985.71428571444</v>
          </cell>
          <cell r="CQ116">
            <v>578854.63917525776</v>
          </cell>
          <cell r="CR116">
            <v>681594.73684210505</v>
          </cell>
        </row>
        <row r="117">
          <cell r="CN117">
            <v>493700</v>
          </cell>
          <cell r="CO117">
            <v>533295.9595959594</v>
          </cell>
          <cell r="CP117">
            <v>573700</v>
          </cell>
          <cell r="CQ117">
            <v>619576.28865979402</v>
          </cell>
          <cell r="CR117">
            <v>733436.84210526303</v>
          </cell>
        </row>
        <row r="118">
          <cell r="CN118">
            <v>528700</v>
          </cell>
          <cell r="CO118">
            <v>568649.49494949495</v>
          </cell>
          <cell r="CP118">
            <v>612475.51020408154</v>
          </cell>
          <cell r="CQ118">
            <v>665968.04123711365</v>
          </cell>
          <cell r="CR118">
            <v>786068.42105263169</v>
          </cell>
        </row>
        <row r="119">
          <cell r="CN119">
            <v>563700</v>
          </cell>
          <cell r="CO119">
            <v>605518.18181818211</v>
          </cell>
          <cell r="CP119">
            <v>658393.87755102047</v>
          </cell>
          <cell r="CQ119">
            <v>714988.65979381476</v>
          </cell>
          <cell r="CR119">
            <v>838700</v>
          </cell>
        </row>
        <row r="120">
          <cell r="CN120">
            <v>598700</v>
          </cell>
          <cell r="CO120">
            <v>650972.72727272741</v>
          </cell>
          <cell r="CP120">
            <v>706046.93877551041</v>
          </cell>
          <cell r="CQ120">
            <v>766535.05154639215</v>
          </cell>
          <cell r="CR120">
            <v>891331.57894736831</v>
          </cell>
        </row>
        <row r="121">
          <cell r="CN121">
            <v>643700</v>
          </cell>
          <cell r="CO121">
            <v>697285.8585858586</v>
          </cell>
          <cell r="CP121">
            <v>757067.34693877585</v>
          </cell>
          <cell r="CQ121">
            <v>818081.44329896953</v>
          </cell>
          <cell r="CR121">
            <v>943963.15789473697</v>
          </cell>
        </row>
        <row r="122">
          <cell r="CN122">
            <v>688700</v>
          </cell>
          <cell r="CO122">
            <v>747790.90909090906</v>
          </cell>
          <cell r="CP122">
            <v>808087.75510204118</v>
          </cell>
          <cell r="CQ122">
            <v>869627.8350515468</v>
          </cell>
          <cell r="CR122">
            <v>996594.73684210563</v>
          </cell>
        </row>
        <row r="123">
          <cell r="CN123">
            <v>738700</v>
          </cell>
          <cell r="CO123">
            <v>798295.95959595952</v>
          </cell>
          <cell r="CP123">
            <v>859108.16326530627</v>
          </cell>
          <cell r="CQ123">
            <v>921174.22680412396</v>
          </cell>
          <cell r="CR123">
            <v>1049226.3157894742</v>
          </cell>
        </row>
        <row r="124">
          <cell r="CN124">
            <v>788700</v>
          </cell>
          <cell r="CO124">
            <v>848801.01010101032</v>
          </cell>
          <cell r="CP124">
            <v>910128.57142857159</v>
          </cell>
          <cell r="CQ124">
            <v>972720.618556701</v>
          </cell>
          <cell r="CR124">
            <v>1115015.7894736857</v>
          </cell>
        </row>
        <row r="125">
          <cell r="CN125">
            <v>838700</v>
          </cell>
          <cell r="CO125">
            <v>899306.06060606102</v>
          </cell>
          <cell r="CP125">
            <v>961148.97959183704</v>
          </cell>
          <cell r="CQ125">
            <v>1024267.0103092783</v>
          </cell>
          <cell r="CR125">
            <v>1220278.9473684221</v>
          </cell>
        </row>
        <row r="126">
          <cell r="CN126">
            <v>888700</v>
          </cell>
          <cell r="CO126">
            <v>949811.11111111136</v>
          </cell>
          <cell r="CP126">
            <v>1012169.3877551024</v>
          </cell>
          <cell r="CQ126">
            <v>1075813.4020618557</v>
          </cell>
          <cell r="CR126">
            <v>1325542.1052631589</v>
          </cell>
        </row>
        <row r="127">
          <cell r="CN127">
            <v>938700</v>
          </cell>
          <cell r="CO127">
            <v>1000316.1616161618</v>
          </cell>
          <cell r="CP127">
            <v>1063189.7959183673</v>
          </cell>
          <cell r="CQ127">
            <v>1166019.5876288661</v>
          </cell>
          <cell r="CR127">
            <v>1430805.2631578962</v>
          </cell>
        </row>
        <row r="128">
          <cell r="CN128">
            <v>988700</v>
          </cell>
          <cell r="CO128">
            <v>1050821.2121212122</v>
          </cell>
          <cell r="CP128">
            <v>1139720.4081632651</v>
          </cell>
          <cell r="CQ128">
            <v>1269112.3711340209</v>
          </cell>
          <cell r="CR128">
            <v>1536068.4210526333</v>
          </cell>
        </row>
        <row r="129">
          <cell r="CN129">
            <v>1038700</v>
          </cell>
          <cell r="CO129">
            <v>1113952.5252525255</v>
          </cell>
          <cell r="CP129">
            <v>1241761.2244897953</v>
          </cell>
          <cell r="CQ129">
            <v>1372205.1546391756</v>
          </cell>
          <cell r="CR129">
            <v>1641331.5789473697</v>
          </cell>
        </row>
        <row r="130">
          <cell r="CN130">
            <v>1088700</v>
          </cell>
          <cell r="CO130">
            <v>1214962.6262626268</v>
          </cell>
          <cell r="CP130">
            <v>1343802.0408163264</v>
          </cell>
          <cell r="CQ130">
            <v>1475297.9381443304</v>
          </cell>
          <cell r="CR130">
            <v>1775542.1052631594</v>
          </cell>
        </row>
        <row r="131">
          <cell r="CN131">
            <v>1188700</v>
          </cell>
          <cell r="CO131">
            <v>1315972.727272728</v>
          </cell>
          <cell r="CP131">
            <v>1445842.857142858</v>
          </cell>
          <cell r="CQ131">
            <v>1578390.7216494852</v>
          </cell>
          <cell r="CR131">
            <v>1933436.8421052643</v>
          </cell>
        </row>
        <row r="132">
          <cell r="CN132">
            <v>1288700</v>
          </cell>
          <cell r="CO132">
            <v>1416982.8282828282</v>
          </cell>
          <cell r="CP132">
            <v>1547883.6734693889</v>
          </cell>
          <cell r="CQ132">
            <v>1681483.5051546399</v>
          </cell>
          <cell r="CR132">
            <v>2091331.578947369</v>
          </cell>
        </row>
        <row r="133">
          <cell r="CN133">
            <v>1388700</v>
          </cell>
          <cell r="CO133">
            <v>1517992.9292929287</v>
          </cell>
          <cell r="CP133">
            <v>1649924.489795919</v>
          </cell>
          <cell r="CQ133">
            <v>1832514.4329896918</v>
          </cell>
          <cell r="CR133">
            <v>2249226.3157894737</v>
          </cell>
        </row>
        <row r="134">
          <cell r="CN134">
            <v>1488700</v>
          </cell>
          <cell r="CO134">
            <v>1619003.0303030303</v>
          </cell>
          <cell r="CP134">
            <v>1783597.9591836752</v>
          </cell>
          <cell r="CQ134">
            <v>1987153.608247424</v>
          </cell>
          <cell r="CR134">
            <v>2407121.0526315784</v>
          </cell>
        </row>
        <row r="135">
          <cell r="CN135">
            <v>1588700</v>
          </cell>
          <cell r="CO135">
            <v>1735669.6969696968</v>
          </cell>
          <cell r="CP135">
            <v>1936659.1836734726</v>
          </cell>
          <cell r="CQ135">
            <v>2141792.7835051562</v>
          </cell>
          <cell r="CR135">
            <v>2565015.7894736836</v>
          </cell>
        </row>
        <row r="136">
          <cell r="CN136">
            <v>1688700</v>
          </cell>
          <cell r="CO136">
            <v>1887184.848484847</v>
          </cell>
          <cell r="CP136">
            <v>2089720.4081632672</v>
          </cell>
          <cell r="CQ136">
            <v>2296431.9587628883</v>
          </cell>
          <cell r="CR136">
            <v>2767647.3684210535</v>
          </cell>
        </row>
        <row r="137">
          <cell r="CN137">
            <v>1838700</v>
          </cell>
          <cell r="CO137">
            <v>2038699.9999999979</v>
          </cell>
          <cell r="CP137">
            <v>2242781.6326530604</v>
          </cell>
          <cell r="CQ137">
            <v>2451071.1340206205</v>
          </cell>
          <cell r="CR137">
            <v>2978173.6842105296</v>
          </cell>
        </row>
        <row r="138">
          <cell r="CN138">
            <v>1988700</v>
          </cell>
          <cell r="CO138">
            <v>2190215.15151515</v>
          </cell>
          <cell r="CP138">
            <v>2395842.8571428563</v>
          </cell>
          <cell r="CQ138">
            <v>2611380.4123711367</v>
          </cell>
          <cell r="CR138">
            <v>3238700.0000000037</v>
          </cell>
        </row>
        <row r="139">
          <cell r="CN139">
            <v>2138700</v>
          </cell>
          <cell r="CO139">
            <v>2341730.3030303023</v>
          </cell>
          <cell r="CP139">
            <v>2548904.0816326542</v>
          </cell>
          <cell r="CQ139">
            <v>2817565.9793814463</v>
          </cell>
          <cell r="CR139">
            <v>3501857.894736845</v>
          </cell>
        </row>
        <row r="140">
          <cell r="CN140">
            <v>2288700</v>
          </cell>
          <cell r="CO140">
            <v>2493245.4545454546</v>
          </cell>
          <cell r="CP140">
            <v>2739720.4081632667</v>
          </cell>
          <cell r="CQ140">
            <v>3032514.4329896951</v>
          </cell>
          <cell r="CR140">
            <v>3765015.7894736864</v>
          </cell>
        </row>
        <row r="141">
          <cell r="CN141">
            <v>2438700</v>
          </cell>
          <cell r="CO141">
            <v>2663447.4747474748</v>
          </cell>
          <cell r="CP141">
            <v>2943802.0408163271</v>
          </cell>
          <cell r="CQ141">
            <v>3290246.3917525816</v>
          </cell>
          <cell r="CR141">
            <v>4036068.4210526333</v>
          </cell>
        </row>
        <row r="142">
          <cell r="CN142">
            <v>2588700</v>
          </cell>
          <cell r="CO142">
            <v>2865467.6767676752</v>
          </cell>
          <cell r="CP142">
            <v>3187679.5918367342</v>
          </cell>
          <cell r="CQ142">
            <v>3547978.3505154676</v>
          </cell>
          <cell r="CR142">
            <v>4351857.8947368432</v>
          </cell>
        </row>
        <row r="143">
          <cell r="CN143">
            <v>2788700</v>
          </cell>
          <cell r="CO143">
            <v>3087184.8484848454</v>
          </cell>
          <cell r="CP143">
            <v>3442781.6326530594</v>
          </cell>
          <cell r="CQ143">
            <v>3805710.3092783508</v>
          </cell>
          <cell r="CR143">
            <v>4680805.2631578958</v>
          </cell>
        </row>
        <row r="144">
          <cell r="CN144">
            <v>2988700</v>
          </cell>
          <cell r="CO144">
            <v>3339710.1010100995</v>
          </cell>
          <cell r="CP144">
            <v>3697883.6734693851</v>
          </cell>
          <cell r="CQ144">
            <v>4078390.7216494824</v>
          </cell>
          <cell r="CR144">
            <v>5049226.3157894788</v>
          </cell>
        </row>
        <row r="145">
          <cell r="CN145">
            <v>3238700</v>
          </cell>
          <cell r="CO145">
            <v>3592235.3535353532</v>
          </cell>
          <cell r="CP145">
            <v>3952985.7142857108</v>
          </cell>
          <cell r="CQ145">
            <v>4387669.0721649462</v>
          </cell>
          <cell r="CR145">
            <v>5436068.4210526384</v>
          </cell>
        </row>
        <row r="146">
          <cell r="CN146">
            <v>3488700</v>
          </cell>
          <cell r="CO146">
            <v>3844760.6060606069</v>
          </cell>
          <cell r="CP146">
            <v>4251965.3061224474</v>
          </cell>
          <cell r="CQ146">
            <v>4714988.6597938128</v>
          </cell>
          <cell r="CR146">
            <v>5857121.0526315784</v>
          </cell>
        </row>
        <row r="147">
          <cell r="CN147">
            <v>3738700</v>
          </cell>
          <cell r="CO147">
            <v>4119003.0303030312</v>
          </cell>
          <cell r="CP147">
            <v>4558087.7551020421</v>
          </cell>
          <cell r="CQ147">
            <v>5075813.4020618545</v>
          </cell>
          <cell r="CR147">
            <v>6301857.8947368395</v>
          </cell>
        </row>
        <row r="148">
          <cell r="CN148">
            <v>3988700</v>
          </cell>
          <cell r="CO148">
            <v>4422033.3333333312</v>
          </cell>
          <cell r="CP148">
            <v>4910128.5714285718</v>
          </cell>
          <cell r="CQ148">
            <v>5457772.1649484523</v>
          </cell>
          <cell r="CR148">
            <v>6775542.1052631605</v>
          </cell>
        </row>
        <row r="149">
          <cell r="CN149">
            <v>4288700</v>
          </cell>
          <cell r="CO149">
            <v>4747790.9090909055</v>
          </cell>
          <cell r="CP149">
            <v>5267271.4285714282</v>
          </cell>
          <cell r="CQ149">
            <v>5870143.2989690714</v>
          </cell>
          <cell r="CR149">
            <v>7278173.6842105314</v>
          </cell>
        </row>
        <row r="150">
          <cell r="CN150">
            <v>4588700</v>
          </cell>
          <cell r="CO150">
            <v>5101326.2626262615</v>
          </cell>
          <cell r="CP150">
            <v>5672373.4693877529</v>
          </cell>
          <cell r="CQ150">
            <v>6306741.2371134022</v>
          </cell>
          <cell r="CR150">
            <v>7804489.4736842141</v>
          </cell>
        </row>
        <row r="151">
          <cell r="CN151">
            <v>4938700</v>
          </cell>
          <cell r="CO151">
            <v>5478598.9898989908</v>
          </cell>
          <cell r="CP151">
            <v>6080536.7346938737</v>
          </cell>
          <cell r="CQ151">
            <v>6770658.7628865987</v>
          </cell>
          <cell r="CR151">
            <v>8399226.315789476</v>
          </cell>
        </row>
        <row r="152">
          <cell r="CN152">
            <v>5288700</v>
          </cell>
          <cell r="CO152">
            <v>5882639.3939393964</v>
          </cell>
          <cell r="CP152">
            <v>6538700</v>
          </cell>
          <cell r="CQ152">
            <v>7261895.8762886608</v>
          </cell>
          <cell r="CR152">
            <v>9030805.2631578948</v>
          </cell>
        </row>
        <row r="153">
          <cell r="CN153">
            <v>5688700</v>
          </cell>
          <cell r="CO153">
            <v>6311427.2727272753</v>
          </cell>
          <cell r="CP153">
            <v>6998904.0816326579</v>
          </cell>
          <cell r="CQ153">
            <v>7777359.7938144347</v>
          </cell>
          <cell r="CR153">
            <v>9188700</v>
          </cell>
        </row>
        <row r="154">
          <cell r="CN154">
            <v>6088700</v>
          </cell>
          <cell r="CO154">
            <v>6765972.7272727247</v>
          </cell>
          <cell r="CP154">
            <v>7509108.1632653093</v>
          </cell>
          <cell r="CQ154">
            <v>8353648.4536082502</v>
          </cell>
          <cell r="CR154">
            <v>9188700</v>
          </cell>
        </row>
        <row r="155">
          <cell r="CN155">
            <v>6538700</v>
          </cell>
          <cell r="CO155">
            <v>7246275.7575757541</v>
          </cell>
          <cell r="CP155">
            <v>8025434.6938775526</v>
          </cell>
          <cell r="CQ155">
            <v>8972205.1546391789</v>
          </cell>
          <cell r="CR155">
            <v>9188700</v>
          </cell>
        </row>
        <row r="156">
          <cell r="CN156">
            <v>6988700</v>
          </cell>
          <cell r="CO156">
            <v>7751326.2626262624</v>
          </cell>
          <cell r="CP156">
            <v>8637679.5918367337</v>
          </cell>
          <cell r="CQ156">
            <v>9188700</v>
          </cell>
          <cell r="CR156">
            <v>9188700</v>
          </cell>
        </row>
        <row r="157">
          <cell r="CN157">
            <v>7488700</v>
          </cell>
          <cell r="CO157">
            <v>8309912.1212121239</v>
          </cell>
          <cell r="CP157">
            <v>9188700</v>
          </cell>
          <cell r="CQ157">
            <v>9188700</v>
          </cell>
          <cell r="CR157">
            <v>9188700</v>
          </cell>
        </row>
        <row r="158">
          <cell r="CN158">
            <v>7988700</v>
          </cell>
          <cell r="CO158">
            <v>8915972.7272727322</v>
          </cell>
          <cell r="CP158">
            <v>9188700</v>
          </cell>
          <cell r="CQ158">
            <v>9188700</v>
          </cell>
          <cell r="CR158">
            <v>9188700</v>
          </cell>
        </row>
        <row r="159">
          <cell r="CN159">
            <v>8588700</v>
          </cell>
          <cell r="CO159">
            <v>9188700</v>
          </cell>
          <cell r="CP159">
            <v>9188700</v>
          </cell>
          <cell r="CQ159">
            <v>9188700</v>
          </cell>
          <cell r="CR159">
            <v>9188700</v>
          </cell>
        </row>
        <row r="160">
          <cell r="CN160">
            <v>9188700</v>
          </cell>
          <cell r="CO160">
            <v>9188700</v>
          </cell>
          <cell r="CP160">
            <v>9188700</v>
          </cell>
          <cell r="CQ160">
            <v>9188700</v>
          </cell>
          <cell r="CR160">
            <v>9188700</v>
          </cell>
        </row>
        <row r="161">
          <cell r="CN161">
            <v>9188700</v>
          </cell>
          <cell r="CO161">
            <v>9188700</v>
          </cell>
          <cell r="CP161">
            <v>9188700</v>
          </cell>
          <cell r="CQ161">
            <v>9188700</v>
          </cell>
          <cell r="CR161">
            <v>9188700</v>
          </cell>
        </row>
        <row r="162">
          <cell r="CN162">
            <v>9188700</v>
          </cell>
          <cell r="CO162">
            <v>9188700</v>
          </cell>
          <cell r="CP162">
            <v>9188700</v>
          </cell>
          <cell r="CQ162">
            <v>9188700</v>
          </cell>
          <cell r="CR162">
            <v>9188700</v>
          </cell>
        </row>
        <row r="163">
          <cell r="CN163">
            <v>9188700</v>
          </cell>
          <cell r="CO163">
            <v>9188700</v>
          </cell>
          <cell r="CP163">
            <v>9188700</v>
          </cell>
          <cell r="CQ163">
            <v>9188700</v>
          </cell>
          <cell r="CR163">
            <v>9188700</v>
          </cell>
        </row>
        <row r="164">
          <cell r="CN164">
            <v>9188700</v>
          </cell>
          <cell r="CO164">
            <v>9188700</v>
          </cell>
          <cell r="CP164">
            <v>9188700</v>
          </cell>
          <cell r="CQ164">
            <v>9188700</v>
          </cell>
          <cell r="CR164">
            <v>9188700</v>
          </cell>
        </row>
        <row r="165">
          <cell r="CN165">
            <v>9188700</v>
          </cell>
          <cell r="CO165">
            <v>9188700</v>
          </cell>
          <cell r="CP165">
            <v>9188700</v>
          </cell>
          <cell r="CQ165">
            <v>9188700</v>
          </cell>
          <cell r="CR165">
            <v>9188700</v>
          </cell>
        </row>
      </sheetData>
      <sheetData sheetId="36"/>
      <sheetData sheetId="37">
        <row r="3">
          <cell r="D3">
            <v>2</v>
          </cell>
          <cell r="E3">
            <v>3</v>
          </cell>
          <cell r="F3">
            <v>4</v>
          </cell>
          <cell r="G3">
            <v>4</v>
          </cell>
          <cell r="H3">
            <v>4</v>
          </cell>
          <cell r="I3">
            <v>4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/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T7">
            <v>1.076856184882269E-2</v>
          </cell>
          <cell r="V7">
            <v>25080.636639367563</v>
          </cell>
          <cell r="AJ7">
            <v>0</v>
          </cell>
          <cell r="AO7">
            <v>496531.39374304574</v>
          </cell>
          <cell r="AP7">
            <v>18561.304735699334</v>
          </cell>
        </row>
        <row r="8">
          <cell r="T8">
            <v>2.1537123697645402E-2</v>
          </cell>
          <cell r="V8">
            <v>32727.225836078185</v>
          </cell>
          <cell r="AJ8">
            <v>0</v>
          </cell>
          <cell r="AO8">
            <v>746274.76990683924</v>
          </cell>
          <cell r="AP8">
            <v>25851.742776641666</v>
          </cell>
        </row>
        <row r="9">
          <cell r="T9">
            <v>3.2305685546468101E-2</v>
          </cell>
          <cell r="V9">
            <v>41196.659640093167</v>
          </cell>
          <cell r="AJ9">
            <v>0</v>
          </cell>
          <cell r="AO9">
            <v>1069420.6659129062</v>
          </cell>
          <cell r="AP9">
            <v>34520.768630077589</v>
          </cell>
        </row>
        <row r="10">
          <cell r="T10">
            <v>4.3074247395290803E-2</v>
          </cell>
          <cell r="V10">
            <v>50992.571859367876</v>
          </cell>
          <cell r="AJ10">
            <v>0</v>
          </cell>
          <cell r="AO10">
            <v>1492786.7173651226</v>
          </cell>
          <cell r="AP10">
            <v>45109.938262160664</v>
          </cell>
        </row>
        <row r="11">
          <cell r="T11">
            <v>5.3842809244113506E-2</v>
          </cell>
          <cell r="V11">
            <v>62239.956978975126</v>
          </cell>
          <cell r="AJ11">
            <v>0</v>
          </cell>
          <cell r="AO11">
            <v>2038793.611661498</v>
          </cell>
          <cell r="AP11">
            <v>57902.086559282572</v>
          </cell>
        </row>
        <row r="12">
          <cell r="T12">
            <v>6.4611371092936201E-2</v>
          </cell>
          <cell r="V12">
            <v>75061.792173359383</v>
          </cell>
          <cell r="AJ12">
            <v>0</v>
          </cell>
          <cell r="AO12">
            <v>2733137.0491578663</v>
          </cell>
          <cell r="AP12">
            <v>73199.335081210753</v>
          </cell>
        </row>
        <row r="13">
          <cell r="T13">
            <v>7.5379932941758904E-2</v>
          </cell>
          <cell r="V13">
            <v>89587.594708717836</v>
          </cell>
          <cell r="AJ13">
            <v>0</v>
          </cell>
          <cell r="AO13">
            <v>3605348.2678717203</v>
          </cell>
          <cell r="AP13">
            <v>91331.259636631119</v>
          </cell>
        </row>
        <row r="14">
          <cell r="T14">
            <v>8.6148494790581606E-2</v>
          </cell>
          <cell r="V14">
            <v>105953.6401324459</v>
          </cell>
          <cell r="AJ14">
            <v>0</v>
          </cell>
          <cell r="AO14">
            <v>4689190.3441242483</v>
          </cell>
          <cell r="AP14">
            <v>112656.52775069339</v>
          </cell>
        </row>
        <row r="15">
          <cell r="T15">
            <v>9.6917056639404309E-2</v>
          </cell>
          <cell r="V15">
            <v>123400.23912441831</v>
          </cell>
          <cell r="AJ15">
            <v>0</v>
          </cell>
          <cell r="AO15">
            <v>5979329.6520184334</v>
          </cell>
          <cell r="AP15">
            <v>136565.32070143879</v>
          </cell>
        </row>
        <row r="16">
          <cell r="T16">
            <v>0.10768561848822701</v>
          </cell>
          <cell r="V16">
            <v>143357.90045859426</v>
          </cell>
          <cell r="AJ16">
            <v>2.5999999999999999E-3</v>
          </cell>
          <cell r="AO16">
            <v>7575050.2325043809</v>
          </cell>
          <cell r="AP16">
            <v>164834.64044644413</v>
          </cell>
        </row>
        <row r="17">
          <cell r="T17">
            <v>0.14002705663940432</v>
          </cell>
          <cell r="V17">
            <v>169719.42352935299</v>
          </cell>
          <cell r="AJ17">
            <v>2.808795527378307E-3</v>
          </cell>
          <cell r="AO17">
            <v>9455242.6765391007</v>
          </cell>
          <cell r="AP17">
            <v>197936.14416234035</v>
          </cell>
        </row>
        <row r="18">
          <cell r="T18">
            <v>0.17236849479058161</v>
          </cell>
          <cell r="V18">
            <v>198511.84237098278</v>
          </cell>
          <cell r="AJ18">
            <v>3.0325770327186475E-3</v>
          </cell>
          <cell r="AO18">
            <v>10838107.178684942</v>
          </cell>
          <cell r="AP18">
            <v>225884.4978660231</v>
          </cell>
        </row>
        <row r="19">
          <cell r="T19">
            <v>0.20470993294175893</v>
          </cell>
          <cell r="V19">
            <v>230801.27326360089</v>
          </cell>
          <cell r="AJ19">
            <v>3.2724201115488473E-3</v>
          </cell>
          <cell r="AO19">
            <v>12394821.692644827</v>
          </cell>
          <cell r="AP19">
            <v>256992.41716532738</v>
          </cell>
        </row>
        <row r="20">
          <cell r="T20">
            <v>0.23705137109293622</v>
          </cell>
          <cell r="V20">
            <v>266693.34537474497</v>
          </cell>
          <cell r="AJ20">
            <v>3.5294775586120555E-3</v>
          </cell>
          <cell r="AO20">
            <v>14098202.300890062</v>
          </cell>
          <cell r="AP20">
            <v>290794.69722929434</v>
          </cell>
        </row>
        <row r="21">
          <cell r="T21">
            <v>0.26939280924411357</v>
          </cell>
          <cell r="V21">
            <v>306469.60666414158</v>
          </cell>
          <cell r="AJ21">
            <v>3.8049849087217302E-3</v>
          </cell>
          <cell r="AO21">
            <v>15965134.890777143</v>
          </cell>
          <cell r="AP21">
            <v>327555.54123736033</v>
          </cell>
        </row>
        <row r="22">
          <cell r="T22">
            <v>0.30173424739529087</v>
          </cell>
          <cell r="V22">
            <v>350393.3666996971</v>
          </cell>
          <cell r="AJ22">
            <v>4.1002663753029753E-3</v>
          </cell>
          <cell r="AO22">
            <v>18005672.261249356</v>
          </cell>
          <cell r="AP22">
            <v>367423.50007673842</v>
          </cell>
        </row>
        <row r="23">
          <cell r="T23">
            <v>0.33407568554646816</v>
          </cell>
          <cell r="V23">
            <v>398726.090399582</v>
          </cell>
          <cell r="AJ23">
            <v>4.3986794472332556E-3</v>
          </cell>
          <cell r="AO23">
            <v>20230267.008910913</v>
          </cell>
          <cell r="AP23">
            <v>410548.00886703958</v>
          </cell>
        </row>
        <row r="24">
          <cell r="T24">
            <v>0.36641712369764545</v>
          </cell>
          <cell r="V24">
            <v>451938.70587794448</v>
          </cell>
          <cell r="AJ24">
            <v>4.7096030042459948E-3</v>
          </cell>
          <cell r="AO24">
            <v>22697443.248414621</v>
          </cell>
          <cell r="AP24">
            <v>457838.75398884091</v>
          </cell>
        </row>
        <row r="25">
          <cell r="T25">
            <v>0.39875856184882269</v>
          </cell>
          <cell r="V25">
            <v>510125.13280813396</v>
          </cell>
          <cell r="AJ25">
            <v>5.042842621529639E-3</v>
          </cell>
          <cell r="AO25">
            <v>25717477.431484438</v>
          </cell>
          <cell r="AP25">
            <v>508628.38979860779</v>
          </cell>
        </row>
        <row r="26">
          <cell r="T26">
            <v>0.43110000000000004</v>
          </cell>
          <cell r="V26">
            <v>574151.60576929804</v>
          </cell>
          <cell r="AJ26">
            <v>5.4000000000000003E-3</v>
          </cell>
          <cell r="AO26">
            <v>28844337.584772404</v>
          </cell>
          <cell r="AP26">
            <v>565313.60681360483</v>
          </cell>
        </row>
        <row r="27">
          <cell r="T27">
            <v>0.43859611370405538</v>
          </cell>
          <cell r="V27">
            <v>643098.43337016716</v>
          </cell>
          <cell r="AJ27">
            <v>5.7827918001935631E-3</v>
          </cell>
          <cell r="AO27">
            <v>32010792.682690021</v>
          </cell>
          <cell r="AP27">
            <v>623260.24382837792</v>
          </cell>
        </row>
        <row r="28">
          <cell r="T28">
            <v>0.44609222740811072</v>
          </cell>
          <cell r="V28">
            <v>716985.73908294225</v>
          </cell>
          <cell r="AJ28">
            <v>6.1144463146540155E-3</v>
          </cell>
          <cell r="AO28">
            <v>35493858.301790029</v>
          </cell>
          <cell r="AP28">
            <v>685931.52328036726</v>
          </cell>
        </row>
        <row r="29">
          <cell r="T29">
            <v>0.45358834111216606</v>
          </cell>
          <cell r="V29">
            <v>795729.12022720557</v>
          </cell>
          <cell r="AJ29">
            <v>6.4662161636049754E-3</v>
          </cell>
          <cell r="AO29">
            <v>39231797.91866377</v>
          </cell>
          <cell r="AP29">
            <v>752331.66939472896</v>
          </cell>
        </row>
        <row r="30">
          <cell r="T30">
            <v>0.4610844548162214</v>
          </cell>
          <cell r="V30">
            <v>879375.92681984836</v>
          </cell>
          <cell r="AJ30">
            <v>6.8432337526310155E-3</v>
          </cell>
          <cell r="AO30">
            <v>43211542.050636522</v>
          </cell>
          <cell r="AP30">
            <v>822203.41626404098</v>
          </cell>
        </row>
        <row r="31">
          <cell r="T31">
            <v>0.4685805685202768</v>
          </cell>
          <cell r="V31">
            <v>967954.25000133645</v>
          </cell>
          <cell r="AJ31">
            <v>7.2473111994585393E-3</v>
          </cell>
          <cell r="AO31">
            <v>47414903.641594581</v>
          </cell>
          <cell r="AP31">
            <v>895224.75869992294</v>
          </cell>
        </row>
        <row r="32">
          <cell r="T32">
            <v>0.47607668222433214</v>
          </cell>
          <cell r="V32">
            <v>1061765.7239190149</v>
          </cell>
          <cell r="AJ32">
            <v>7.5078425706837301E-3</v>
          </cell>
          <cell r="AO32">
            <v>51973307.274373949</v>
          </cell>
          <cell r="AP32">
            <v>973147.92691440962</v>
          </cell>
        </row>
        <row r="33">
          <cell r="T33">
            <v>0.48357279592838742</v>
          </cell>
          <cell r="V33">
            <v>1163711.5339528853</v>
          </cell>
          <cell r="AJ33">
            <v>7.6863668393230295E-3</v>
          </cell>
          <cell r="AO33">
            <v>57002648.577690892</v>
          </cell>
          <cell r="AP33">
            <v>1058144.1542592577</v>
          </cell>
        </row>
        <row r="34">
          <cell r="T34">
            <v>0.49106890963244287</v>
          </cell>
          <cell r="V34">
            <v>1274249.0868092873</v>
          </cell>
          <cell r="AJ34">
            <v>7.87770441286933E-3</v>
          </cell>
          <cell r="AO34">
            <v>62558184.013005562</v>
          </cell>
          <cell r="AP34">
            <v>1150904.0461660868</v>
          </cell>
        </row>
        <row r="35">
          <cell r="T35">
            <v>0.51193397007002517</v>
          </cell>
          <cell r="V35">
            <v>1414242.6427520034</v>
          </cell>
          <cell r="AJ35">
            <v>8.0827749465823412E-3</v>
          </cell>
          <cell r="AO35">
            <v>68949625.572875574</v>
          </cell>
          <cell r="AP35">
            <v>1258563.7538214445</v>
          </cell>
        </row>
        <row r="36">
          <cell r="T36">
            <v>0.53382403853688676</v>
          </cell>
          <cell r="V36">
            <v>1566926.0950079164</v>
          </cell>
          <cell r="AJ36">
            <v>8.3025641025641032E-3</v>
          </cell>
          <cell r="AO36">
            <v>75799652.230643421</v>
          </cell>
          <cell r="AP36">
            <v>1373870.1948295189</v>
          </cell>
        </row>
        <row r="37">
          <cell r="T37">
            <v>0.55571410700374835</v>
          </cell>
          <cell r="V37">
            <v>1763991.2815877921</v>
          </cell>
          <cell r="AJ37">
            <v>8.5381282872986023E-3</v>
          </cell>
          <cell r="AO37">
            <v>83589441.77236633</v>
          </cell>
          <cell r="AP37">
            <v>1506611.5894309955</v>
          </cell>
        </row>
        <row r="38">
          <cell r="T38">
            <v>0.57760417547060994</v>
          </cell>
          <cell r="V38">
            <v>1977872.7864443474</v>
          </cell>
          <cell r="AJ38">
            <v>8.7905997292210374E-3</v>
          </cell>
          <cell r="AO38">
            <v>91947260.325519577</v>
          </cell>
          <cell r="AP38">
            <v>1647747.2973478492</v>
          </cell>
        </row>
        <row r="39">
          <cell r="T39">
            <v>0.59949424393747153</v>
          </cell>
          <cell r="V39">
            <v>2210768.786386915</v>
          </cell>
          <cell r="AJ39">
            <v>9.0994368711728862E-3</v>
          </cell>
          <cell r="AO39">
            <v>101200942.45032854</v>
          </cell>
          <cell r="AP39">
            <v>1801685.7732525726</v>
          </cell>
        </row>
        <row r="40">
          <cell r="T40">
            <v>0.62138431240433312</v>
          </cell>
          <cell r="V40">
            <v>2462913.4287055428</v>
          </cell>
          <cell r="AJ40">
            <v>9.5707088574554337E-3</v>
          </cell>
          <cell r="AO40">
            <v>111069113.31857935</v>
          </cell>
          <cell r="AP40">
            <v>1964593.3761685239</v>
          </cell>
        </row>
        <row r="41">
          <cell r="T41">
            <v>0.65502744383146938</v>
          </cell>
          <cell r="V41">
            <v>2771313.9599526674</v>
          </cell>
          <cell r="AJ41">
            <v>1.007580566598984E-2</v>
          </cell>
          <cell r="AO41">
            <v>122400767.04028141</v>
          </cell>
          <cell r="AP41">
            <v>2153174.3797753244</v>
          </cell>
        </row>
        <row r="42">
          <cell r="T42">
            <v>0.70530262751333395</v>
          </cell>
          <cell r="V42">
            <v>3162599.7961218264</v>
          </cell>
          <cell r="AJ42">
            <v>1.0607223166900543E-2</v>
          </cell>
          <cell r="AO42">
            <v>135049669.18514749</v>
          </cell>
          <cell r="AP42">
            <v>2371572.46854871</v>
          </cell>
        </row>
        <row r="43">
          <cell r="T43">
            <v>0.7555778111951984</v>
          </cell>
          <cell r="V43">
            <v>3593926.8728946913</v>
          </cell>
          <cell r="AJ43">
            <v>1.0851519534512216E-2</v>
          </cell>
          <cell r="AO43">
            <v>148871897.29149082</v>
          </cell>
          <cell r="AP43">
            <v>2608095.9609702602</v>
          </cell>
        </row>
        <row r="44">
          <cell r="T44">
            <v>0.80585299487706286</v>
          </cell>
          <cell r="V44">
            <v>4069153.4244563268</v>
          </cell>
          <cell r="AJ44">
            <v>1.1113349898312417E-2</v>
          </cell>
          <cell r="AO44">
            <v>163797807.83926997</v>
          </cell>
          <cell r="AP44">
            <v>2862932.2329013105</v>
          </cell>
        </row>
        <row r="45">
          <cell r="T45">
            <v>0.8561281785589272</v>
          </cell>
          <cell r="V45">
            <v>4591655.6355169285</v>
          </cell>
          <cell r="AJ45">
            <v>1.1393972733919696E-2</v>
          </cell>
          <cell r="AO45">
            <v>180018795.84058723</v>
          </cell>
          <cell r="AP45">
            <v>3137905.3999376753</v>
          </cell>
        </row>
        <row r="46">
          <cell r="T46">
            <v>0.90640336224079165</v>
          </cell>
          <cell r="V46">
            <v>5165314.2749919537</v>
          </cell>
          <cell r="AJ46">
            <v>1.1694736842105263E-2</v>
          </cell>
          <cell r="AO46">
            <v>197722825.08219677</v>
          </cell>
          <cell r="AP46">
            <v>3435479.3669688557</v>
          </cell>
        </row>
        <row r="47">
          <cell r="T47">
            <v>0.9159426419431802</v>
          </cell>
          <cell r="V47">
            <v>5516952.0652554883</v>
          </cell>
          <cell r="AJ47">
            <v>1.2017087831741947E-2</v>
          </cell>
          <cell r="AO47">
            <v>215421579.32560959</v>
          </cell>
          <cell r="AP47">
            <v>3686385.8390894379</v>
          </cell>
        </row>
        <row r="48">
          <cell r="T48">
            <v>0.92548192164556853</v>
          </cell>
          <cell r="V48">
            <v>5888473.1234322768</v>
          </cell>
          <cell r="AJ48">
            <v>1.2480811481189119E-2</v>
          </cell>
          <cell r="AO48">
            <v>234866414.86869797</v>
          </cell>
          <cell r="AP48">
            <v>3957133.3939128313</v>
          </cell>
        </row>
        <row r="49">
          <cell r="T49">
            <v>0.93502120134795708</v>
          </cell>
          <cell r="V49">
            <v>6278594.0126950396</v>
          </cell>
          <cell r="AJ49">
            <v>1.312039302473632E-2</v>
          </cell>
          <cell r="AO49">
            <v>255464330.65502918</v>
          </cell>
          <cell r="AP49">
            <v>4240724.6123791533</v>
          </cell>
        </row>
        <row r="50">
          <cell r="T50">
            <v>0.94432159259400483</v>
          </cell>
          <cell r="V50">
            <v>6688974.3316400796</v>
          </cell>
          <cell r="AJ50">
            <v>1.3802587002104811E-2</v>
          </cell>
          <cell r="AO50">
            <v>278022234.78773952</v>
          </cell>
          <cell r="AP50">
            <v>4546029.9406896709</v>
          </cell>
        </row>
        <row r="51">
          <cell r="T51">
            <v>0.95084870216730355</v>
          </cell>
          <cell r="V51">
            <v>7106717.7606414557</v>
          </cell>
          <cell r="AJ51">
            <v>1.412584895956683E-2</v>
          </cell>
          <cell r="AO51">
            <v>302075789.67027301</v>
          </cell>
          <cell r="AP51">
            <v>4861530.1613067966</v>
          </cell>
        </row>
        <row r="52">
          <cell r="T52">
            <v>0.95737581174060227</v>
          </cell>
          <cell r="V52">
            <v>7546164.9331920082</v>
          </cell>
          <cell r="AJ52">
            <v>1.4472312547022156E-2</v>
          </cell>
          <cell r="AO52">
            <v>328791578.31919748</v>
          </cell>
          <cell r="AP52">
            <v>5205000.7225440843</v>
          </cell>
        </row>
        <row r="53">
          <cell r="T53">
            <v>0.96390292131390121</v>
          </cell>
          <cell r="V53">
            <v>8006526.0296821743</v>
          </cell>
          <cell r="AJ53">
            <v>1.48436430257919E-2</v>
          </cell>
          <cell r="AO53">
            <v>357941325.14288622</v>
          </cell>
          <cell r="AP53">
            <v>5572849.0594560038</v>
          </cell>
        </row>
        <row r="54">
          <cell r="T54">
            <v>0.97043003088719959</v>
          </cell>
          <cell r="V54">
            <v>8490557.2222692706</v>
          </cell>
          <cell r="AJ54">
            <v>1.5241625178768207E-2</v>
          </cell>
          <cell r="AO54">
            <v>390276892.07625031</v>
          </cell>
          <cell r="AP54">
            <v>5972861.3629036499</v>
          </cell>
        </row>
        <row r="55">
          <cell r="T55">
            <v>0.97695714046049842</v>
          </cell>
          <cell r="V55">
            <v>8992614.7610296123</v>
          </cell>
          <cell r="AJ55">
            <v>1.5878878373020128E-2</v>
          </cell>
          <cell r="AO55">
            <v>425477860.70486391</v>
          </cell>
          <cell r="AP55">
            <v>6399353.4297224879</v>
          </cell>
        </row>
        <row r="56">
          <cell r="T56">
            <v>0.98588979720154857</v>
          </cell>
          <cell r="V56">
            <v>9520515.3309130967</v>
          </cell>
          <cell r="AJ56">
            <v>1.6695238095238096E-2</v>
          </cell>
          <cell r="AO56">
            <v>463013411.50068623</v>
          </cell>
          <cell r="AP56">
            <v>6843072.6144785248</v>
          </cell>
        </row>
        <row r="57">
          <cell r="T57">
            <v>0.99757186029617206</v>
          </cell>
          <cell r="V57">
            <v>10160592.024593221</v>
          </cell>
          <cell r="AJ57">
            <v>1.7532178062635153E-2</v>
          </cell>
          <cell r="AO57">
            <v>510085945.44856489</v>
          </cell>
          <cell r="AP57">
            <v>7347976.6222184608</v>
          </cell>
        </row>
        <row r="58">
          <cell r="T58">
            <v>1.009253923390796</v>
          </cell>
          <cell r="V58">
            <v>10829391.976194341</v>
          </cell>
          <cell r="AJ58">
            <v>1.8407412394632932E-2</v>
          </cell>
          <cell r="AO58">
            <v>560506169.04131186</v>
          </cell>
          <cell r="AP58">
            <v>7875772.6392931947</v>
          </cell>
        </row>
        <row r="59">
          <cell r="T59">
            <v>1.0209359864854195</v>
          </cell>
          <cell r="V59">
            <v>11532007.682980997</v>
          </cell>
          <cell r="AJ59">
            <v>1.9298873742345769E-2</v>
          </cell>
          <cell r="AO59">
            <v>616065706.94790399</v>
          </cell>
          <cell r="AP59">
            <v>8442361.2128453199</v>
          </cell>
        </row>
        <row r="60">
          <cell r="T60">
            <v>1.0360114067157362</v>
          </cell>
          <cell r="V60">
            <v>12316759.499254452</v>
          </cell>
          <cell r="AJ60">
            <v>2.0238981378739643E-2</v>
          </cell>
          <cell r="AO60">
            <v>676572500.43712103</v>
          </cell>
          <cell r="AP60">
            <v>9060100.1450686175</v>
          </cell>
        </row>
        <row r="61">
          <cell r="T61">
            <v>1.0555310359104009</v>
          </cell>
          <cell r="V61">
            <v>13210340.507979978</v>
          </cell>
          <cell r="AJ61">
            <v>2.1189751841863232E-2</v>
          </cell>
          <cell r="AO61">
            <v>743280078.46725106</v>
          </cell>
          <cell r="AP61">
            <v>9747269.7708460297</v>
          </cell>
        </row>
        <row r="62">
          <cell r="T62">
            <v>1.0750506651050658</v>
          </cell>
          <cell r="V62">
            <v>14151164.026311141</v>
          </cell>
          <cell r="AJ62">
            <v>2.198780974822814E-2</v>
          </cell>
          <cell r="AO62">
            <v>817939128.71031678</v>
          </cell>
          <cell r="AP62">
            <v>10485931.955779374</v>
          </cell>
        </row>
        <row r="63">
          <cell r="T63">
            <v>1.0945702942997302</v>
          </cell>
          <cell r="V63">
            <v>15133238.07046156</v>
          </cell>
          <cell r="AJ63">
            <v>2.2489607692511581E-2</v>
          </cell>
          <cell r="AO63">
            <v>899057996.75411248</v>
          </cell>
          <cell r="AP63">
            <v>11265380.669943439</v>
          </cell>
        </row>
        <row r="64">
          <cell r="T64">
            <v>1.1140899234943951</v>
          </cell>
          <cell r="V64">
            <v>16169148.033848945</v>
          </cell>
          <cell r="AJ64">
            <v>2.3027421412749827E-2</v>
          </cell>
          <cell r="AO64">
            <v>987966059.96480691</v>
          </cell>
          <cell r="AP64">
            <v>12101019.918687379</v>
          </cell>
        </row>
        <row r="65">
          <cell r="T65">
            <v>1.1336095526890597</v>
          </cell>
          <cell r="V65">
            <v>17255767.128320731</v>
          </cell>
          <cell r="AJ65">
            <v>2.3583949457997491E-2</v>
          </cell>
          <cell r="AO65">
            <v>1083463070.8191388</v>
          </cell>
          <cell r="AP65">
            <v>12979389.053489884</v>
          </cell>
        </row>
        <row r="66">
          <cell r="T66">
            <v>1.1586098933870612</v>
          </cell>
          <cell r="V66">
            <v>18562846.891686574</v>
          </cell>
          <cell r="AJ66">
            <v>2.4141463414634148E-2</v>
          </cell>
          <cell r="AO66">
            <v>1207085921.8480117</v>
          </cell>
          <cell r="AP66">
            <v>14105319.43001271</v>
          </cell>
        </row>
        <row r="67">
          <cell r="T67">
            <v>1.1859594287924622</v>
          </cell>
          <cell r="V67">
            <v>20196502.276084792</v>
          </cell>
          <cell r="AJ67">
            <v>2.4738992078350928E-2</v>
          </cell>
          <cell r="AO67">
            <v>1386737820.7221928</v>
          </cell>
          <cell r="AP67">
            <v>15736713.379291097</v>
          </cell>
        </row>
        <row r="68">
          <cell r="T68">
            <v>1.2133089641978632</v>
          </cell>
          <cell r="V68">
            <v>21931346.218930256</v>
          </cell>
          <cell r="AJ68">
            <v>2.5000000000000001E-2</v>
          </cell>
          <cell r="AO68">
            <v>1592318665.6418331</v>
          </cell>
          <cell r="AP68">
            <v>17530312.587829564</v>
          </cell>
        </row>
        <row r="69">
          <cell r="T69">
            <v>1.2406584996032644</v>
          </cell>
          <cell r="V69">
            <v>23767433.113016717</v>
          </cell>
          <cell r="AJ69">
            <v>2.5000000000000001E-2</v>
          </cell>
          <cell r="AO69">
            <v>1823108233.2664182</v>
          </cell>
          <cell r="AP69">
            <v>19478692.423880525</v>
          </cell>
        </row>
        <row r="70">
          <cell r="T70">
            <v>1.2680080350086655</v>
          </cell>
          <cell r="V70">
            <v>25726627.519038334</v>
          </cell>
          <cell r="AJ70">
            <v>2.5000000000000001E-2</v>
          </cell>
          <cell r="AO70">
            <v>2084757178.2222137</v>
          </cell>
          <cell r="AP70">
            <v>21624064.972845417</v>
          </cell>
        </row>
        <row r="71">
          <cell r="T71">
            <v>1.2953575704140667</v>
          </cell>
          <cell r="V71">
            <v>27811605.94090797</v>
          </cell>
          <cell r="AJ71">
            <v>2.5000000000000001E-2</v>
          </cell>
          <cell r="AO71">
            <v>2378973237.6290088</v>
          </cell>
          <cell r="AP71">
            <v>23969404.713206977</v>
          </cell>
        </row>
        <row r="72">
          <cell r="T72">
            <v>1.3125406258290211</v>
          </cell>
          <cell r="V72">
            <v>29749821.796977207</v>
          </cell>
          <cell r="AJ72">
            <v>2.5000000000000001E-2</v>
          </cell>
          <cell r="AO72">
            <v>2685825451.4639893</v>
          </cell>
          <cell r="AP72">
            <v>26254000.029979177</v>
          </cell>
        </row>
        <row r="73">
          <cell r="T73">
            <v>1.3288936668353462</v>
          </cell>
          <cell r="V73">
            <v>31768460.672205441</v>
          </cell>
          <cell r="AJ73">
            <v>2.5000000000000001E-2</v>
          </cell>
          <cell r="AO73">
            <v>3025272668.1816411</v>
          </cell>
          <cell r="AP73">
            <v>28702078.164050769</v>
          </cell>
        </row>
        <row r="74">
          <cell r="T74">
            <v>1.345246707841671</v>
          </cell>
          <cell r="V74">
            <v>33893698.673464261</v>
          </cell>
          <cell r="AJ74">
            <v>2.5000000000000001E-2</v>
          </cell>
          <cell r="AO74">
            <v>3398665291.1954031</v>
          </cell>
          <cell r="AP74">
            <v>31348827.235932644</v>
          </cell>
        </row>
        <row r="75">
          <cell r="T75">
            <v>1.3615997488479961</v>
          </cell>
          <cell r="V75">
            <v>36132597.131656542</v>
          </cell>
          <cell r="AJ75">
            <v>2.5000000000000001E-2</v>
          </cell>
          <cell r="AO75">
            <v>3812554287.1156487</v>
          </cell>
          <cell r="AP75">
            <v>34217684.644691609</v>
          </cell>
        </row>
        <row r="76">
          <cell r="T76">
            <v>1.3769558748844999</v>
          </cell>
          <cell r="V76">
            <v>38659017.050258994</v>
          </cell>
          <cell r="AJ76">
            <v>2.5000000000000001E-2</v>
          </cell>
          <cell r="AO76">
            <v>4366092819.1085215</v>
          </cell>
          <cell r="AP76">
            <v>37961385.622458838</v>
          </cell>
        </row>
        <row r="77">
          <cell r="T77">
            <v>1.3920881540490679</v>
          </cell>
          <cell r="V77">
            <v>41740635.583685681</v>
          </cell>
          <cell r="AJ77">
            <v>2.5000000000000001E-2</v>
          </cell>
          <cell r="AO77">
            <v>5061725295.7776356</v>
          </cell>
          <cell r="AP77">
            <v>42652339.39964655</v>
          </cell>
        </row>
        <row r="78">
          <cell r="T78">
            <v>1.4072204332136358</v>
          </cell>
          <cell r="V78">
            <v>45173636.793819159</v>
          </cell>
          <cell r="AJ78">
            <v>2.5000000000000001E-2</v>
          </cell>
          <cell r="AO78">
            <v>5882891204.0703697</v>
          </cell>
          <cell r="AP78">
            <v>48060499.805814773</v>
          </cell>
        </row>
        <row r="79">
          <cell r="T79">
            <v>1.4235954656719629</v>
          </cell>
          <cell r="V79">
            <v>48920161.196034282</v>
          </cell>
          <cell r="AJ79">
            <v>2.5000000000000001E-2</v>
          </cell>
          <cell r="AO79">
            <v>6823398727.9261551</v>
          </cell>
          <cell r="AP79">
            <v>54072079.213965379</v>
          </cell>
        </row>
        <row r="80">
          <cell r="T80">
            <v>1.4407189274378362</v>
          </cell>
          <cell r="V80">
            <v>52963575.447562724</v>
          </cell>
          <cell r="AJ80">
            <v>2.5000000000000001E-2</v>
          </cell>
          <cell r="AO80">
            <v>7892281494.2810593</v>
          </cell>
          <cell r="AP80">
            <v>60708752.890148349</v>
          </cell>
        </row>
        <row r="81">
          <cell r="T81">
            <v>1.4578390387158922</v>
          </cell>
          <cell r="V81">
            <v>57312044.529149354</v>
          </cell>
          <cell r="AJ81">
            <v>2.5000000000000001E-2</v>
          </cell>
          <cell r="AO81">
            <v>9136011510.6742973</v>
          </cell>
          <cell r="AP81">
            <v>68217758.787294537</v>
          </cell>
        </row>
        <row r="82">
          <cell r="T82">
            <v>1.4728619765361306</v>
          </cell>
          <cell r="V82">
            <v>62144623.148588017</v>
          </cell>
          <cell r="AJ82">
            <v>2.5000000000000001E-2</v>
          </cell>
          <cell r="AO82">
            <v>10686028994.849236</v>
          </cell>
          <cell r="AP82">
            <v>76844983.335108072</v>
          </cell>
        </row>
        <row r="83">
          <cell r="T83">
            <v>1.4878849143563695</v>
          </cell>
          <cell r="V83">
            <v>67344167.077929869</v>
          </cell>
          <cell r="AJ83">
            <v>2.5000000000000001E-2</v>
          </cell>
          <cell r="AO83">
            <v>12501246207.618004</v>
          </cell>
          <cell r="AP83">
            <v>86617008.921820164</v>
          </cell>
        </row>
        <row r="84">
          <cell r="T84">
            <v>1.5027938790987849</v>
          </cell>
          <cell r="V84">
            <v>72586947.644206092</v>
          </cell>
          <cell r="AJ84">
            <v>2.5000000000000001E-2</v>
          </cell>
          <cell r="AO84">
            <v>14211280426.42832</v>
          </cell>
          <cell r="AP84">
            <v>95941300.976078615</v>
          </cell>
        </row>
        <row r="85">
          <cell r="T85">
            <v>1.5169027798914669</v>
          </cell>
          <cell r="V85">
            <v>78188495.62926501</v>
          </cell>
          <cell r="AJ85">
            <v>2.5000000000000001E-2</v>
          </cell>
          <cell r="AO85">
            <v>16054353909.868341</v>
          </cell>
          <cell r="AP85">
            <v>105861463.44207393</v>
          </cell>
        </row>
        <row r="86">
          <cell r="T86">
            <v>1.5310116806841485</v>
          </cell>
          <cell r="V86">
            <v>84140113.386684656</v>
          </cell>
          <cell r="AJ86">
            <v>2.5000000000000001E-2</v>
          </cell>
          <cell r="AO86">
            <v>18123177833.153603</v>
          </cell>
          <cell r="AP86">
            <v>116749832.16390705</v>
          </cell>
        </row>
        <row r="87">
          <cell r="T87">
            <v>1.5599401909190218</v>
          </cell>
          <cell r="V87">
            <v>90645159.622150928</v>
          </cell>
          <cell r="AJ87">
            <v>2.5000000000000001E-2</v>
          </cell>
          <cell r="AO87">
            <v>20499742558.479675</v>
          </cell>
          <cell r="AP87">
            <v>129221440.75571422</v>
          </cell>
        </row>
        <row r="88">
          <cell r="T88">
            <v>1.5944091536513216</v>
          </cell>
          <cell r="V88">
            <v>98320950.724567696</v>
          </cell>
          <cell r="AJ88">
            <v>2.5000000000000001E-2</v>
          </cell>
          <cell r="AO88">
            <v>23563736444.636971</v>
          </cell>
          <cell r="AP88">
            <v>145043184.88200587</v>
          </cell>
        </row>
        <row r="89">
          <cell r="T89">
            <v>1.6314331607501273</v>
          </cell>
          <cell r="V89">
            <v>106634997.83467093</v>
          </cell>
          <cell r="AJ89">
            <v>2.5000000000000001E-2</v>
          </cell>
          <cell r="AO89">
            <v>26856072456.906376</v>
          </cell>
          <cell r="AP89">
            <v>161746678.37004936</v>
          </cell>
        </row>
        <row r="90">
          <cell r="T90">
            <v>1.6697070602706305</v>
          </cell>
          <cell r="V90">
            <v>115602203.28846857</v>
          </cell>
          <cell r="AJ90">
            <v>2.5000000000000001E-2</v>
          </cell>
          <cell r="AO90">
            <v>30486739225.195309</v>
          </cell>
          <cell r="AP90">
            <v>179826026.22697726</v>
          </cell>
        </row>
        <row r="91">
          <cell r="T91">
            <v>1.7038681304466978</v>
          </cell>
          <cell r="V91">
            <v>124349225.41537321</v>
          </cell>
          <cell r="AJ91">
            <v>2.5000000000000001E-2</v>
          </cell>
          <cell r="AO91">
            <v>34073573427.653999</v>
          </cell>
          <cell r="AP91">
            <v>197420694.01258582</v>
          </cell>
        </row>
        <row r="92">
          <cell r="T92">
            <v>1.7374024677458688</v>
          </cell>
          <cell r="V92">
            <v>133650392.13745874</v>
          </cell>
          <cell r="AJ92">
            <v>2.5000000000000001E-2</v>
          </cell>
          <cell r="AO92">
            <v>38504641740.483177</v>
          </cell>
          <cell r="AP92">
            <v>216954704.86716598</v>
          </cell>
        </row>
        <row r="93">
          <cell r="T93">
            <v>1.7651785345105804</v>
          </cell>
          <cell r="V93">
            <v>143087606.05252904</v>
          </cell>
          <cell r="AJ93">
            <v>2.5000000000000001E-2</v>
          </cell>
          <cell r="AO93">
            <v>44316169407.270775</v>
          </cell>
          <cell r="AP93">
            <v>241779241.74861273</v>
          </cell>
        </row>
        <row r="94">
          <cell r="T94">
            <v>1.7879306385868676</v>
          </cell>
          <cell r="V94">
            <v>151676013.00725949</v>
          </cell>
          <cell r="AJ94">
            <v>2.5000000000000001E-2</v>
          </cell>
          <cell r="AO94">
            <v>50118242033.400475</v>
          </cell>
          <cell r="AP94">
            <v>266557019.413614</v>
          </cell>
        </row>
        <row r="95">
          <cell r="T95">
            <v>1.8106827426631551</v>
          </cell>
          <cell r="V95">
            <v>159673572.44032758</v>
          </cell>
          <cell r="AJ95">
            <v>2.5000000000000001E-2</v>
          </cell>
          <cell r="AO95">
            <v>55106469495.140221</v>
          </cell>
          <cell r="AP95">
            <v>287381871.26324499</v>
          </cell>
        </row>
        <row r="96">
          <cell r="T96">
            <v>1.8334348467394426</v>
          </cell>
          <cell r="V96">
            <v>167581981.71165198</v>
          </cell>
          <cell r="AJ96">
            <v>2.5000000000000001E-2</v>
          </cell>
          <cell r="AO96">
            <v>59906856711.376892</v>
          </cell>
          <cell r="AP96">
            <v>306956055.73529583</v>
          </cell>
        </row>
        <row r="97">
          <cell r="T97">
            <v>1.8557517092354225</v>
          </cell>
          <cell r="V97">
            <v>175999917.05447966</v>
          </cell>
          <cell r="AJ97">
            <v>2.5000000000000001E-2</v>
          </cell>
          <cell r="AO97">
            <v>65418501550.475143</v>
          </cell>
          <cell r="AP97">
            <v>329514802.41548073</v>
          </cell>
        </row>
        <row r="98">
          <cell r="T98">
            <v>1.8779274021907806</v>
          </cell>
          <cell r="V98">
            <v>185423378.06687281</v>
          </cell>
          <cell r="AJ98">
            <v>2.5000000000000001E-2</v>
          </cell>
          <cell r="AO98">
            <v>72379961233.672501</v>
          </cell>
          <cell r="AP98">
            <v>357739094.74778259</v>
          </cell>
        </row>
        <row r="99">
          <cell r="T99">
            <v>1.9001030951461386</v>
          </cell>
          <cell r="V99">
            <v>194420824.39918154</v>
          </cell>
          <cell r="AJ99">
            <v>2.5000000000000001E-2</v>
          </cell>
          <cell r="AO99">
            <v>79530489447.223907</v>
          </cell>
          <cell r="AP99">
            <v>385953055.41325229</v>
          </cell>
        </row>
        <row r="100">
          <cell r="T100">
            <v>1.920589683322993</v>
          </cell>
          <cell r="V100">
            <v>203375349.4183788</v>
          </cell>
          <cell r="AJ100">
            <v>2.5000000000000001E-2</v>
          </cell>
          <cell r="AO100">
            <v>86915083199.76004</v>
          </cell>
          <cell r="AP100">
            <v>414558340.50768769</v>
          </cell>
        </row>
        <row r="101">
          <cell r="T101">
            <v>1.9405559812807467</v>
          </cell>
          <cell r="V101">
            <v>212783605.7517069</v>
          </cell>
          <cell r="AJ101">
            <v>2.5000000000000001E-2</v>
          </cell>
          <cell r="AO101">
            <v>95151603366.239044</v>
          </cell>
          <cell r="AP101">
            <v>446012614.90093333</v>
          </cell>
        </row>
        <row r="102">
          <cell r="T102">
            <v>1.9605222792385</v>
          </cell>
          <cell r="V102">
            <v>222778408.20074582</v>
          </cell>
          <cell r="AJ102">
            <v>2.5000000000000001E-2</v>
          </cell>
          <cell r="AO102">
            <v>104485127129.28299</v>
          </cell>
          <cell r="AP102">
            <v>480970506.99782395</v>
          </cell>
        </row>
        <row r="103">
          <cell r="T103">
            <v>1.9794859930177311</v>
          </cell>
          <cell r="V103">
            <v>233696145.77034354</v>
          </cell>
          <cell r="AJ103">
            <v>2.5000000000000001E-2</v>
          </cell>
          <cell r="AO103">
            <v>115753470819.87642</v>
          </cell>
          <cell r="AP103">
            <v>522579204.23366791</v>
          </cell>
        </row>
        <row r="104">
          <cell r="T104">
            <v>1.9942558317402339</v>
          </cell>
          <cell r="V104">
            <v>243617287.7989046</v>
          </cell>
          <cell r="AJ104">
            <v>2.5000000000000001E-2</v>
          </cell>
          <cell r="AO104">
            <v>126229401151.51331</v>
          </cell>
          <cell r="AP104">
            <v>560269553.74001765</v>
          </cell>
        </row>
        <row r="105">
          <cell r="T105">
            <v>2.0090256704627363</v>
          </cell>
          <cell r="V105">
            <v>254306038.7629202</v>
          </cell>
          <cell r="AJ105">
            <v>2.5000000000000001E-2</v>
          </cell>
          <cell r="AO105">
            <v>138296975706.90814</v>
          </cell>
          <cell r="AP105">
            <v>603213473.82613385</v>
          </cell>
        </row>
        <row r="106">
          <cell r="T106">
            <v>2.0237955091852391</v>
          </cell>
          <cell r="V106">
            <v>265527264.41522074</v>
          </cell>
          <cell r="AJ106">
            <v>2.5000000000000001E-2</v>
          </cell>
          <cell r="AO106">
            <v>151612351457.25043</v>
          </cell>
          <cell r="AP106">
            <v>649931305.11922991</v>
          </cell>
        </row>
        <row r="107">
          <cell r="V107">
            <v>277603332.86239129</v>
          </cell>
          <cell r="AP107">
            <v>703535429.86106968</v>
          </cell>
        </row>
        <row r="108">
          <cell r="V108">
            <v>289640576.74629688</v>
          </cell>
          <cell r="AP108">
            <v>757580214.70599556</v>
          </cell>
        </row>
        <row r="109">
          <cell r="V109">
            <v>302124597.12039196</v>
          </cell>
          <cell r="AP109">
            <v>815166377.87959993</v>
          </cell>
        </row>
        <row r="110">
          <cell r="V110">
            <v>315027999.53681439</v>
          </cell>
          <cell r="AP110">
            <v>876159980.2932781</v>
          </cell>
        </row>
        <row r="111">
          <cell r="V111">
            <v>327352007.61905318</v>
          </cell>
          <cell r="AP111">
            <v>935570208.63785994</v>
          </cell>
        </row>
        <row r="112">
          <cell r="V112">
            <v>339971288.30634511</v>
          </cell>
          <cell r="AP112">
            <v>997846348.54744089</v>
          </cell>
        </row>
        <row r="113">
          <cell r="V113">
            <v>353111003.41524971</v>
          </cell>
          <cell r="AP113">
            <v>1064594664.5463308</v>
          </cell>
        </row>
        <row r="114">
          <cell r="V114">
            <v>365755366.70645767</v>
          </cell>
          <cell r="AP114">
            <v>1129630991.8206859</v>
          </cell>
        </row>
        <row r="115">
          <cell r="V115">
            <v>378046226.23487616</v>
          </cell>
          <cell r="AP115">
            <v>1194028619.5350912</v>
          </cell>
        </row>
        <row r="116">
          <cell r="V116">
            <v>390511373.93147612</v>
          </cell>
          <cell r="AP116">
            <v>1260040041.0539813</v>
          </cell>
        </row>
        <row r="117">
          <cell r="V117">
            <v>404943253.959782</v>
          </cell>
          <cell r="AP117">
            <v>1344081352.5241055</v>
          </cell>
        </row>
        <row r="118">
          <cell r="V118">
            <v>419735185.77814412</v>
          </cell>
          <cell r="AP118">
            <v>1432039320.8245881</v>
          </cell>
        </row>
        <row r="119">
          <cell r="V119">
            <v>435052960.42756855</v>
          </cell>
          <cell r="AP119">
            <v>1525568437.5434473</v>
          </cell>
        </row>
        <row r="120">
          <cell r="V120">
            <v>452217476.15433073</v>
          </cell>
          <cell r="AP120">
            <v>1628798729.0543163</v>
          </cell>
        </row>
        <row r="121">
          <cell r="V121">
            <v>470276847.49164855</v>
          </cell>
          <cell r="AP121">
            <v>1738563971.264241</v>
          </cell>
        </row>
        <row r="122">
          <cell r="V122">
            <v>488734547.62832987</v>
          </cell>
          <cell r="AP122">
            <v>1852436670.440429</v>
          </cell>
        </row>
        <row r="123">
          <cell r="V123">
            <v>507662103.96216726</v>
          </cell>
          <cell r="AP123">
            <v>1971157691.5300508</v>
          </cell>
        </row>
        <row r="124">
          <cell r="V124">
            <v>527207176.02591836</v>
          </cell>
          <cell r="AP124">
            <v>2096324998.8739772</v>
          </cell>
        </row>
        <row r="125">
          <cell r="V125">
            <v>547407846.45526314</v>
          </cell>
          <cell r="AP125">
            <v>2228464988.4711142</v>
          </cell>
        </row>
        <row r="126">
          <cell r="V126">
            <v>568291875.75056374</v>
          </cell>
          <cell r="AP126">
            <v>2368015210.344523</v>
          </cell>
        </row>
        <row r="127">
          <cell r="V127">
            <v>587635411.19619036</v>
          </cell>
          <cell r="AP127">
            <v>2490284827.303422</v>
          </cell>
        </row>
        <row r="128">
          <cell r="V128">
            <v>607338904.11603379</v>
          </cell>
          <cell r="AP128">
            <v>2618488668.6845102</v>
          </cell>
        </row>
        <row r="129">
          <cell r="V129">
            <v>627141455.97532594</v>
          </cell>
          <cell r="AP129">
            <v>2749732517.0478597</v>
          </cell>
        </row>
        <row r="130">
          <cell r="V130">
            <v>647524998.88385391</v>
          </cell>
          <cell r="AP130">
            <v>2887088548.7873549</v>
          </cell>
        </row>
        <row r="131">
          <cell r="V131">
            <v>668386393.94724107</v>
          </cell>
          <cell r="AP131">
            <v>3029403214.2733245</v>
          </cell>
        </row>
        <row r="132">
          <cell r="V132">
            <v>689317331.65942764</v>
          </cell>
          <cell r="AP132">
            <v>3178900510.2032356</v>
          </cell>
        </row>
        <row r="133">
          <cell r="V133">
            <v>710666343.18758678</v>
          </cell>
          <cell r="AP133">
            <v>3333332204.5453725</v>
          </cell>
        </row>
        <row r="134">
          <cell r="V134">
            <v>732767601.40389013</v>
          </cell>
          <cell r="AP134">
            <v>3496676947.5983858</v>
          </cell>
        </row>
        <row r="135">
          <cell r="V135">
            <v>755277794.18346047</v>
          </cell>
          <cell r="AP135">
            <v>3664855777.253932</v>
          </cell>
        </row>
        <row r="136">
          <cell r="V136">
            <v>778565751.56992579</v>
          </cell>
          <cell r="AP136">
            <v>3842523923.4549203</v>
          </cell>
        </row>
        <row r="137">
          <cell r="V137">
            <v>801799565.46383643</v>
          </cell>
          <cell r="AP137">
            <v>4019255949.2575598</v>
          </cell>
        </row>
        <row r="138">
          <cell r="V138">
            <v>825777171.01631737</v>
          </cell>
          <cell r="AP138">
            <v>4205139783.6222415</v>
          </cell>
        </row>
        <row r="139">
          <cell r="V139">
            <v>850257679.68527317</v>
          </cell>
          <cell r="AP139">
            <v>4397188034.7593756</v>
          </cell>
        </row>
        <row r="140">
          <cell r="V140">
            <v>875471609.77306271</v>
          </cell>
          <cell r="AP140">
            <v>4598499425.8411484</v>
          </cell>
        </row>
        <row r="141">
          <cell r="V141">
            <v>898859857.29708958</v>
          </cell>
          <cell r="AP141">
            <v>4794256777.6503239</v>
          </cell>
        </row>
        <row r="142">
          <cell r="V142">
            <v>921672301.2988739</v>
          </cell>
          <cell r="AP142">
            <v>4991936780.9411535</v>
          </cell>
        </row>
        <row r="143">
          <cell r="V143">
            <v>944935035.85223341</v>
          </cell>
          <cell r="AP143">
            <v>5196349477.904974</v>
          </cell>
        </row>
        <row r="144">
          <cell r="V144">
            <v>968703798.83815849</v>
          </cell>
          <cell r="AP144">
            <v>5408365969.9115744</v>
          </cell>
        </row>
        <row r="145">
          <cell r="V145">
            <v>992986825.19813633</v>
          </cell>
          <cell r="AP145">
            <v>5628224258.9759941</v>
          </cell>
        </row>
        <row r="146">
          <cell r="V146">
            <v>1017744177.4387813</v>
          </cell>
          <cell r="AP146">
            <v>5855478438.6725941</v>
          </cell>
        </row>
        <row r="147">
          <cell r="V147">
            <v>1043007953.3567982</v>
          </cell>
          <cell r="AP147">
            <v>6090695500.6899061</v>
          </cell>
        </row>
        <row r="148">
          <cell r="V148">
            <v>1068707758.8007902</v>
          </cell>
          <cell r="AP148">
            <v>6332962252.0089922</v>
          </cell>
        </row>
        <row r="149">
          <cell r="V149">
            <v>1095315856.0071397</v>
          </cell>
          <cell r="AP149">
            <v>6589362314.9407263</v>
          </cell>
        </row>
        <row r="150">
          <cell r="V150">
            <v>1122800303.4681206</v>
          </cell>
          <cell r="AP150">
            <v>6859755937.3216248</v>
          </cell>
        </row>
        <row r="151">
          <cell r="V151">
            <v>1151048431.8989196</v>
          </cell>
          <cell r="AP151">
            <v>7142756721.1195545</v>
          </cell>
        </row>
        <row r="152">
          <cell r="V152">
            <v>1179687069.2628458</v>
          </cell>
          <cell r="AP152">
            <v>7432874383.2036371</v>
          </cell>
        </row>
        <row r="153">
          <cell r="V153">
            <v>1209170353.853945</v>
          </cell>
          <cell r="AP153">
            <v>7737246482.6685448</v>
          </cell>
        </row>
        <row r="154">
          <cell r="V154">
            <v>1238999923.2339463</v>
          </cell>
          <cell r="AP154">
            <v>8048299332.175251</v>
          </cell>
        </row>
        <row r="155">
          <cell r="V155">
            <v>1269736953.2918205</v>
          </cell>
          <cell r="AP155">
            <v>8375037832.3599243</v>
          </cell>
        </row>
        <row r="156">
          <cell r="V156">
            <v>1297729383.8898962</v>
          </cell>
          <cell r="AP156">
            <v>8695822621.0051651</v>
          </cell>
        </row>
        <row r="157">
          <cell r="V157">
            <v>1323458277.347769</v>
          </cell>
          <cell r="AP157">
            <v>9023509897.5102253</v>
          </cell>
        </row>
        <row r="158">
          <cell r="V158">
            <v>1349425677.1484809</v>
          </cell>
          <cell r="AP158">
            <v>9358523020.9325867</v>
          </cell>
        </row>
        <row r="159">
          <cell r="V159">
            <v>1377127335.6547596</v>
          </cell>
          <cell r="AP159">
            <v>9726305289.6209793</v>
          </cell>
        </row>
        <row r="160">
          <cell r="V160">
            <v>1404468718.31515</v>
          </cell>
          <cell r="AP160">
            <v>10105451224.172171</v>
          </cell>
        </row>
        <row r="161">
          <cell r="V161">
            <v>1432413120.0496335</v>
          </cell>
          <cell r="AP161">
            <v>10500110763.979519</v>
          </cell>
        </row>
        <row r="162">
          <cell r="V162">
            <v>1454200327.6644249</v>
          </cell>
          <cell r="AP162">
            <v>10790164733.976358</v>
          </cell>
        </row>
        <row r="163">
          <cell r="V163">
            <v>1472399035.1438432</v>
          </cell>
          <cell r="AP163">
            <v>11017952068.933083</v>
          </cell>
        </row>
        <row r="164">
          <cell r="V164">
            <v>1485956523.4301889</v>
          </cell>
          <cell r="AP164">
            <v>11163184362.18907</v>
          </cell>
        </row>
        <row r="165">
          <cell r="V165">
            <v>1496964404.1359634</v>
          </cell>
          <cell r="AP165">
            <v>11262480759.098345</v>
          </cell>
        </row>
        <row r="166">
          <cell r="V166">
            <v>1508007355.3340783</v>
          </cell>
          <cell r="AP166">
            <v>11362206376.090078</v>
          </cell>
        </row>
      </sheetData>
      <sheetData sheetId="15">
        <row r="7">
          <cell r="M7">
            <v>60</v>
          </cell>
          <cell r="V7">
            <v>25211.862821914787</v>
          </cell>
          <cell r="AP7">
            <v>18630.906420102652</v>
          </cell>
        </row>
        <row r="8">
          <cell r="V8">
            <v>33094.83962683862</v>
          </cell>
          <cell r="AP8">
            <v>26138.01180511267</v>
          </cell>
        </row>
        <row r="9">
          <cell r="V9">
            <v>41901.085672923</v>
          </cell>
          <cell r="AP9">
            <v>35133.696796633471</v>
          </cell>
        </row>
        <row r="10">
          <cell r="V10">
            <v>52158.800802762838</v>
          </cell>
          <cell r="AP10">
            <v>46191.959120675587</v>
          </cell>
        </row>
        <row r="11">
          <cell r="V11">
            <v>64004.574896206395</v>
          </cell>
          <cell r="AP11">
            <v>59620.011780665751</v>
          </cell>
        </row>
        <row r="12">
          <cell r="V12">
            <v>77583.00540735705</v>
          </cell>
          <cell r="AP12">
            <v>75755.24401134433</v>
          </cell>
        </row>
        <row r="13">
          <cell r="V13">
            <v>93046.988800230611</v>
          </cell>
          <cell r="AP13">
            <v>94967.16330556637</v>
          </cell>
        </row>
        <row r="14">
          <cell r="V14">
            <v>110266.62236620928</v>
          </cell>
          <cell r="AP14">
            <v>117349.30359766062</v>
          </cell>
        </row>
        <row r="15">
          <cell r="V15">
            <v>128876.50435109838</v>
          </cell>
          <cell r="AP15">
            <v>142710.55610240364</v>
          </cell>
        </row>
        <row r="16">
          <cell r="V16">
            <v>149653.44945725967</v>
          </cell>
          <cell r="AP16">
            <v>172057.51833312662</v>
          </cell>
        </row>
        <row r="17">
          <cell r="V17">
            <v>177275.07269752456</v>
          </cell>
          <cell r="AP17">
            <v>206506.28942726762</v>
          </cell>
        </row>
        <row r="18">
          <cell r="V18">
            <v>208626.51421429659</v>
          </cell>
          <cell r="AP18">
            <v>237100.450711085</v>
          </cell>
        </row>
        <row r="19">
          <cell r="V19">
            <v>242665.09271479351</v>
          </cell>
          <cell r="AP19">
            <v>269719.49972314207</v>
          </cell>
        </row>
        <row r="20">
          <cell r="V20">
            <v>280478.49844679073</v>
          </cell>
          <cell r="AP20">
            <v>305235.6568722208</v>
          </cell>
        </row>
        <row r="21">
          <cell r="V21">
            <v>322281.97237917263</v>
          </cell>
          <cell r="AP21">
            <v>343553.69230546273</v>
          </cell>
        </row>
        <row r="22">
          <cell r="V22">
            <v>368486.40028667223</v>
          </cell>
          <cell r="AP22">
            <v>385397.4703666456</v>
          </cell>
        </row>
        <row r="23">
          <cell r="V23">
            <v>419230.92448559415</v>
          </cell>
          <cell r="AP23">
            <v>430357.89559280529</v>
          </cell>
        </row>
        <row r="24">
          <cell r="V24">
            <v>475129.12454955344</v>
          </cell>
          <cell r="AP24">
            <v>479847.09730577789</v>
          </cell>
        </row>
        <row r="25">
          <cell r="V25">
            <v>536379.321936297</v>
          </cell>
          <cell r="AP25">
            <v>533673.75728913827</v>
          </cell>
        </row>
        <row r="26">
          <cell r="V26">
            <v>599902.67248660233</v>
          </cell>
          <cell r="AP26">
            <v>589756.23216186836</v>
          </cell>
        </row>
        <row r="27">
          <cell r="V27">
            <v>672786.09876793553</v>
          </cell>
          <cell r="AP27">
            <v>650631.65096546023</v>
          </cell>
        </row>
        <row r="28">
          <cell r="V28">
            <v>750976.23307994287</v>
          </cell>
          <cell r="AP28">
            <v>716029.9450240056</v>
          </cell>
        </row>
        <row r="29">
          <cell r="V29">
            <v>834579.47679032164</v>
          </cell>
          <cell r="AP29">
            <v>786066.37566317036</v>
          </cell>
        </row>
        <row r="30">
          <cell r="V30">
            <v>923284.52521958097</v>
          </cell>
          <cell r="AP30">
            <v>859105.6171351556</v>
          </cell>
        </row>
        <row r="31">
          <cell r="V31">
            <v>1017559.0942465661</v>
          </cell>
          <cell r="AP31">
            <v>936304.11155991815</v>
          </cell>
        </row>
        <row r="32">
          <cell r="V32">
            <v>1120545.9851546728</v>
          </cell>
          <cell r="AP32">
            <v>1020733.5666176054</v>
          </cell>
        </row>
        <row r="33">
          <cell r="V33">
            <v>1232481.4278444643</v>
          </cell>
          <cell r="AP33">
            <v>1113021.5675308646</v>
          </cell>
        </row>
        <row r="34">
          <cell r="V34">
            <v>1359670.7753917617</v>
          </cell>
          <cell r="AP34">
            <v>1214691.1846017626</v>
          </cell>
        </row>
        <row r="35">
          <cell r="V35">
            <v>1528779.4872143052</v>
          </cell>
          <cell r="AP35">
            <v>1336245.8229684024</v>
          </cell>
        </row>
        <row r="36">
          <cell r="V36">
            <v>1713611.3367184459</v>
          </cell>
          <cell r="AP36">
            <v>1467601.8195649928</v>
          </cell>
        </row>
        <row r="37">
          <cell r="V37">
            <v>1950162.9548620465</v>
          </cell>
          <cell r="AP37">
            <v>1616940.5232730822</v>
          </cell>
        </row>
        <row r="38">
          <cell r="V38">
            <v>2210631.4231098723</v>
          </cell>
          <cell r="AP38">
            <v>1779625.2486065286</v>
          </cell>
        </row>
        <row r="39">
          <cell r="V39">
            <v>2495298.3289206643</v>
          </cell>
          <cell r="AP39">
            <v>1951900.3316082316</v>
          </cell>
        </row>
        <row r="40">
          <cell r="V40">
            <v>2807835.9132140442</v>
          </cell>
          <cell r="AP40">
            <v>2141304.1382815265</v>
          </cell>
        </row>
        <row r="41">
          <cell r="V41">
            <v>3164075.3725227062</v>
          </cell>
          <cell r="AP41">
            <v>2346147.3292787955</v>
          </cell>
        </row>
        <row r="42">
          <cell r="V42">
            <v>3563119.8461875711</v>
          </cell>
          <cell r="AP42">
            <v>2568864.5077003376</v>
          </cell>
        </row>
        <row r="43">
          <cell r="V43">
            <v>3998018.5098870248</v>
          </cell>
          <cell r="AP43">
            <v>2805678.2584381825</v>
          </cell>
        </row>
        <row r="44">
          <cell r="V44">
            <v>4472002.8699101415</v>
          </cell>
          <cell r="AP44">
            <v>3061162.7742563994</v>
          </cell>
        </row>
        <row r="45">
          <cell r="V45">
            <v>4985172.3865326103</v>
          </cell>
          <cell r="AP45">
            <v>3333321.1830187459</v>
          </cell>
        </row>
        <row r="46">
          <cell r="V46">
            <v>5494725.7430782774</v>
          </cell>
          <cell r="AP46">
            <v>3607866.1227920353</v>
          </cell>
        </row>
        <row r="47">
          <cell r="V47">
            <v>5846303.15187605</v>
          </cell>
          <cell r="AP47">
            <v>3860524.4268589346</v>
          </cell>
        </row>
        <row r="48">
          <cell r="V48">
            <v>6215020.2403159123</v>
          </cell>
          <cell r="AP48">
            <v>4128145.1740402677</v>
          </cell>
        </row>
        <row r="49">
          <cell r="V49">
            <v>6610235.5546368714</v>
          </cell>
          <cell r="AP49">
            <v>4422780.9815874929</v>
          </cell>
        </row>
        <row r="50">
          <cell r="V50">
            <v>7033540.9813911319</v>
          </cell>
          <cell r="AP50">
            <v>4733103.7330472376</v>
          </cell>
        </row>
        <row r="51">
          <cell r="V51">
            <v>7489370.0182654001</v>
          </cell>
          <cell r="AP51">
            <v>5073159.2110358961</v>
          </cell>
        </row>
        <row r="52">
          <cell r="V52">
            <v>7967089.484291682</v>
          </cell>
          <cell r="AP52">
            <v>5436715.1355241733</v>
          </cell>
        </row>
        <row r="53">
          <cell r="V53">
            <v>8464883.2355343737</v>
          </cell>
          <cell r="AP53">
            <v>5828948.921851404</v>
          </cell>
        </row>
        <row r="54">
          <cell r="V54">
            <v>8970791.2056854982</v>
          </cell>
          <cell r="AP54">
            <v>6240557.2646627771</v>
          </cell>
        </row>
        <row r="55">
          <cell r="V55">
            <v>9478927.3083290681</v>
          </cell>
          <cell r="AP55">
            <v>6664438.3924368573</v>
          </cell>
        </row>
        <row r="56">
          <cell r="V56">
            <v>10093677.628258254</v>
          </cell>
          <cell r="AP56">
            <v>7148502.344417599</v>
          </cell>
        </row>
        <row r="57">
          <cell r="V57">
            <v>10807740.4884644</v>
          </cell>
          <cell r="AP57">
            <v>7674983.613610344</v>
          </cell>
        </row>
        <row r="58">
          <cell r="V58">
            <v>11568827.733361579</v>
          </cell>
          <cell r="AP58">
            <v>8253526.6075493265</v>
          </cell>
        </row>
        <row r="59">
          <cell r="V59">
            <v>12370167.023409486</v>
          </cell>
          <cell r="AP59">
            <v>8866872.7100525387</v>
          </cell>
        </row>
        <row r="60">
          <cell r="V60">
            <v>13282908.376313984</v>
          </cell>
          <cell r="AP60">
            <v>9573971.7098032292</v>
          </cell>
        </row>
        <row r="61">
          <cell r="V61">
            <v>14270963.107596092</v>
          </cell>
          <cell r="AP61">
            <v>10328623.724939143</v>
          </cell>
        </row>
        <row r="62">
          <cell r="V62">
            <v>15304615.571122874</v>
          </cell>
          <cell r="AP62">
            <v>11129943.954674639</v>
          </cell>
        </row>
        <row r="63">
          <cell r="V63">
            <v>16394739.595622335</v>
          </cell>
          <cell r="AP63">
            <v>11990748.468886159</v>
          </cell>
        </row>
        <row r="64">
          <cell r="V64">
            <v>17529383.903158955</v>
          </cell>
          <cell r="AP64">
            <v>12887382.867875505</v>
          </cell>
        </row>
        <row r="65">
          <cell r="V65">
            <v>18716640.366678454</v>
          </cell>
          <cell r="AP65">
            <v>13847599.077369481</v>
          </cell>
        </row>
        <row r="66">
          <cell r="V66">
            <v>20352827.399718549</v>
          </cell>
          <cell r="AP66">
            <v>15631756.77254794</v>
          </cell>
        </row>
        <row r="67">
          <cell r="V67">
            <v>22362705.377500139</v>
          </cell>
          <cell r="AP67">
            <v>18135266.168944605</v>
          </cell>
        </row>
        <row r="68">
          <cell r="V68">
            <v>24497692.657174654</v>
          </cell>
          <cell r="AP68">
            <v>20869902.132445395</v>
          </cell>
        </row>
        <row r="69">
          <cell r="V69">
            <v>26786190.362827517</v>
          </cell>
          <cell r="AP69">
            <v>23914211.666219864</v>
          </cell>
        </row>
        <row r="70">
          <cell r="V70">
            <v>29216105.564537622</v>
          </cell>
          <cell r="AP70">
            <v>27267145.989626303</v>
          </cell>
        </row>
        <row r="71">
          <cell r="V71">
            <v>31804247.189777397</v>
          </cell>
          <cell r="AP71">
            <v>30964487.238795411</v>
          </cell>
        </row>
        <row r="72">
          <cell r="V72">
            <v>34418534.331156127</v>
          </cell>
          <cell r="AP72">
            <v>34858786.434097037</v>
          </cell>
        </row>
        <row r="73">
          <cell r="V73">
            <v>37191141.25547538</v>
          </cell>
          <cell r="AP73">
            <v>39149174.162475325</v>
          </cell>
        </row>
        <row r="74">
          <cell r="V74">
            <v>40150008.631010972</v>
          </cell>
          <cell r="AP74">
            <v>43889173.085544616</v>
          </cell>
        </row>
        <row r="75">
          <cell r="V75">
            <v>43282751.881519631</v>
          </cell>
          <cell r="AP75">
            <v>49077901.237591326</v>
          </cell>
        </row>
        <row r="76">
          <cell r="V76">
            <v>46850766.17291446</v>
          </cell>
          <cell r="AP76">
            <v>55929785.476210766</v>
          </cell>
        </row>
        <row r="77">
          <cell r="V77">
            <v>50785013.921101153</v>
          </cell>
          <cell r="AP77">
            <v>62511949.049494125</v>
          </cell>
        </row>
        <row r="78">
          <cell r="V78">
            <v>54988820.130351305</v>
          </cell>
          <cell r="AP78">
            <v>69926631.97670272</v>
          </cell>
        </row>
        <row r="79">
          <cell r="V79">
            <v>59358071.44515954</v>
          </cell>
          <cell r="AP79">
            <v>77806495.937247813</v>
          </cell>
        </row>
        <row r="80">
          <cell r="V80">
            <v>64001633.93036221</v>
          </cell>
          <cell r="AP80">
            <v>86491208.649262473</v>
          </cell>
        </row>
        <row r="81">
          <cell r="V81">
            <v>69104814.901803851</v>
          </cell>
          <cell r="AP81">
            <v>96287583.392673388</v>
          </cell>
        </row>
        <row r="82">
          <cell r="V82">
            <v>74316050.093625098</v>
          </cell>
          <cell r="AP82">
            <v>107492960.50367481</v>
          </cell>
        </row>
        <row r="83">
          <cell r="V83">
            <v>79866518.262620807</v>
          </cell>
          <cell r="AP83">
            <v>119967654.91773404</v>
          </cell>
        </row>
        <row r="84">
          <cell r="V84">
            <v>86030572.425063103</v>
          </cell>
          <cell r="AP84">
            <v>132562995.88470085</v>
          </cell>
        </row>
        <row r="85">
          <cell r="V85">
            <v>93673547.724917382</v>
          </cell>
          <cell r="AP85">
            <v>147454737.79190466</v>
          </cell>
        </row>
        <row r="86">
          <cell r="V86">
            <v>102065346.84616327</v>
          </cell>
          <cell r="AP86">
            <v>164973755.66321248</v>
          </cell>
        </row>
        <row r="87">
          <cell r="V87">
            <v>111283629.04188536</v>
          </cell>
          <cell r="AP87">
            <v>186822973.98188484</v>
          </cell>
        </row>
        <row r="88">
          <cell r="V88">
            <v>120783748.52806658</v>
          </cell>
          <cell r="AP88">
            <v>208325896.66493702</v>
          </cell>
        </row>
        <row r="89">
          <cell r="V89">
            <v>129733994.36960396</v>
          </cell>
          <cell r="AP89">
            <v>230736248.94665805</v>
          </cell>
        </row>
        <row r="90">
          <cell r="V90">
            <v>139267284.13608775</v>
          </cell>
          <cell r="AP90">
            <v>256429944.66373596</v>
          </cell>
        </row>
        <row r="91">
          <cell r="V91">
            <v>149204938.94589439</v>
          </cell>
          <cell r="AP91">
            <v>286525650.30975974</v>
          </cell>
        </row>
        <row r="92">
          <cell r="V92">
            <v>160035975.44084904</v>
          </cell>
          <cell r="AP92">
            <v>321613091.84816903</v>
          </cell>
        </row>
        <row r="93">
          <cell r="V93">
            <v>171410662.58415741</v>
          </cell>
          <cell r="AP93">
            <v>359995219.51302105</v>
          </cell>
        </row>
        <row r="94">
          <cell r="V94">
            <v>183739376.11123544</v>
          </cell>
          <cell r="AP94">
            <v>404440191.73283994</v>
          </cell>
        </row>
        <row r="95">
          <cell r="V95">
            <v>195664505.1093803</v>
          </cell>
          <cell r="AP95">
            <v>445415857.85282916</v>
          </cell>
        </row>
        <row r="96">
          <cell r="V96">
            <v>207498868.07588455</v>
          </cell>
          <cell r="AP96">
            <v>484677663.6548503</v>
          </cell>
        </row>
        <row r="97">
          <cell r="V97">
            <v>220821619.8717519</v>
          </cell>
          <cell r="AP97">
            <v>537174508.39242959</v>
          </cell>
        </row>
        <row r="98">
          <cell r="V98">
            <v>233678683.97209215</v>
          </cell>
          <cell r="AP98">
            <v>590579912.5273484</v>
          </cell>
        </row>
        <row r="99">
          <cell r="V99">
            <v>246963931.57483184</v>
          </cell>
          <cell r="AP99">
            <v>647043715.20496094</v>
          </cell>
        </row>
        <row r="100">
          <cell r="V100">
            <v>259120899.2483269</v>
          </cell>
          <cell r="AP100">
            <v>701808840.31611931</v>
          </cell>
        </row>
        <row r="101">
          <cell r="V101">
            <v>271864918.19583285</v>
          </cell>
          <cell r="AP101">
            <v>762157731.82814598</v>
          </cell>
        </row>
        <row r="102">
          <cell r="V102">
            <v>286596223.35652173</v>
          </cell>
          <cell r="AP102">
            <v>840104895.35352409</v>
          </cell>
        </row>
        <row r="103">
          <cell r="V103">
            <v>298849209.17417282</v>
          </cell>
          <cell r="AP103">
            <v>898256264.18175185</v>
          </cell>
        </row>
        <row r="104">
          <cell r="V104">
            <v>310475327.3864975</v>
          </cell>
          <cell r="AP104">
            <v>955017713.92883754</v>
          </cell>
        </row>
        <row r="105">
          <cell r="V105">
            <v>322569519.72316903</v>
          </cell>
          <cell r="AP105">
            <v>1015624764.9362973</v>
          </cell>
        </row>
        <row r="106">
          <cell r="V106">
            <v>335070124.55384535</v>
          </cell>
          <cell r="AP106">
            <v>1079640725.6532195</v>
          </cell>
        </row>
        <row r="107">
          <cell r="V107">
            <v>348541915.25368673</v>
          </cell>
          <cell r="AP107">
            <v>1152735002.0703514</v>
          </cell>
        </row>
        <row r="108">
          <cell r="V108">
            <v>362412803.89042455</v>
          </cell>
          <cell r="AP108">
            <v>1229963073.7974777</v>
          </cell>
        </row>
        <row r="109">
          <cell r="V109">
            <v>376756717.20907319</v>
          </cell>
          <cell r="AP109">
            <v>1311618406.2200723</v>
          </cell>
        </row>
        <row r="110">
          <cell r="V110">
            <v>390834940.79118347</v>
          </cell>
          <cell r="AP110">
            <v>1390577015.1478078</v>
          </cell>
        </row>
        <row r="111">
          <cell r="V111">
            <v>405066812.10953677</v>
          </cell>
          <cell r="AP111">
            <v>1471945751.0678949</v>
          </cell>
        </row>
        <row r="112">
          <cell r="V112">
            <v>420729152.21806622</v>
          </cell>
          <cell r="AP112">
            <v>1560213989.7883723</v>
          </cell>
        </row>
        <row r="113">
          <cell r="V113">
            <v>436767990.24768305</v>
          </cell>
          <cell r="AP113">
            <v>1652083740.0584145</v>
          </cell>
        </row>
        <row r="114">
          <cell r="V114">
            <v>452987823.02597451</v>
          </cell>
          <cell r="AP114">
            <v>1749135653.0697699</v>
          </cell>
        </row>
        <row r="115">
          <cell r="V115">
            <v>469138501.18131363</v>
          </cell>
          <cell r="AP115">
            <v>1848165335.3223381</v>
          </cell>
        </row>
        <row r="116">
          <cell r="V116">
            <v>485865551.30431676</v>
          </cell>
          <cell r="AP116">
            <v>1953107595.9430294</v>
          </cell>
        </row>
        <row r="117">
          <cell r="V117">
            <v>505070279.62275195</v>
          </cell>
          <cell r="AP117">
            <v>2057368192.0028949</v>
          </cell>
        </row>
        <row r="118">
          <cell r="V118">
            <v>524714108.40488601</v>
          </cell>
          <cell r="AP118">
            <v>2166720755.3806067</v>
          </cell>
        </row>
        <row r="119">
          <cell r="V119">
            <v>546455842.23168182</v>
          </cell>
          <cell r="AP119">
            <v>2286857305.9746895</v>
          </cell>
        </row>
        <row r="120">
          <cell r="V120">
            <v>569649451.52674866</v>
          </cell>
          <cell r="AP120">
            <v>2416129033.6004477</v>
          </cell>
        </row>
        <row r="121">
          <cell r="V121">
            <v>593503372.645702</v>
          </cell>
          <cell r="AP121">
            <v>2549049050.8051538</v>
          </cell>
        </row>
        <row r="122">
          <cell r="V122">
            <v>613749622.76993155</v>
          </cell>
          <cell r="AP122">
            <v>2681031245.152029</v>
          </cell>
        </row>
        <row r="123">
          <cell r="V123">
            <v>634692448.23224163</v>
          </cell>
          <cell r="AP123">
            <v>2818458683.7440524</v>
          </cell>
        </row>
        <row r="124">
          <cell r="V124">
            <v>655986749.09621322</v>
          </cell>
          <cell r="AP124">
            <v>2960687443.2896466</v>
          </cell>
        </row>
        <row r="125">
          <cell r="V125">
            <v>677976194.81788886</v>
          </cell>
          <cell r="AP125">
            <v>3110237738.8329587</v>
          </cell>
        </row>
        <row r="126">
          <cell r="V126">
            <v>700532105.35498977</v>
          </cell>
          <cell r="AP126">
            <v>3265668551.6062193</v>
          </cell>
        </row>
        <row r="127">
          <cell r="V127">
            <v>722029326.97225022</v>
          </cell>
          <cell r="AP127">
            <v>3423337390.6389475</v>
          </cell>
        </row>
        <row r="128">
          <cell r="V128">
            <v>743841997.39080954</v>
          </cell>
          <cell r="AP128">
            <v>3585801897.4458284</v>
          </cell>
        </row>
        <row r="129">
          <cell r="V129">
            <v>766805659.97213483</v>
          </cell>
          <cell r="AP129">
            <v>3758965082.7203016</v>
          </cell>
        </row>
        <row r="130">
          <cell r="V130">
            <v>790470213.02916753</v>
          </cell>
          <cell r="AP130">
            <v>3938611895.1604967</v>
          </cell>
        </row>
        <row r="131">
          <cell r="V131">
            <v>814547474.05421197</v>
          </cell>
          <cell r="AP131">
            <v>4125656758.162858</v>
          </cell>
        </row>
        <row r="132">
          <cell r="V132">
            <v>834371184.16396832</v>
          </cell>
          <cell r="AP132">
            <v>4310322109.8184557</v>
          </cell>
        </row>
        <row r="133">
          <cell r="V133">
            <v>854785724.06413913</v>
          </cell>
          <cell r="AP133">
            <v>4504442195.0761528</v>
          </cell>
        </row>
        <row r="134">
          <cell r="V134">
            <v>875305804.3930757</v>
          </cell>
          <cell r="AP134">
            <v>4701649090.9103928</v>
          </cell>
        </row>
        <row r="135">
          <cell r="V135">
            <v>896634669.73598266</v>
          </cell>
          <cell r="AP135">
            <v>4911523926.2917776</v>
          </cell>
        </row>
        <row r="136">
          <cell r="V136">
            <v>918404965.68519282</v>
          </cell>
          <cell r="AP136">
            <v>5129333264.3791399</v>
          </cell>
        </row>
        <row r="137">
          <cell r="V137">
            <v>941984959.68899155</v>
          </cell>
          <cell r="AP137">
            <v>5374630087.5201902</v>
          </cell>
        </row>
        <row r="138">
          <cell r="V138">
            <v>966080436.61650312</v>
          </cell>
          <cell r="AP138">
            <v>5629875324.4782791</v>
          </cell>
        </row>
        <row r="139">
          <cell r="V139">
            <v>990797691.76473141</v>
          </cell>
          <cell r="AP139">
            <v>5896837170.1065235</v>
          </cell>
        </row>
        <row r="140">
          <cell r="V140">
            <v>1013850534.7292655</v>
          </cell>
          <cell r="AP140">
            <v>6159934367.2968731</v>
          </cell>
        </row>
        <row r="141">
          <cell r="V141">
            <v>1035502061.956918</v>
          </cell>
          <cell r="AP141">
            <v>6422460985.0139217</v>
          </cell>
        </row>
        <row r="142">
          <cell r="V142">
            <v>1062226434.1388113</v>
          </cell>
          <cell r="AP142">
            <v>6704791147.7222214</v>
          </cell>
        </row>
        <row r="143">
          <cell r="V143">
            <v>1089470757.0616846</v>
          </cell>
          <cell r="AP143">
            <v>6997162615.6760321</v>
          </cell>
        </row>
        <row r="144">
          <cell r="V144">
            <v>1117348153.3752763</v>
          </cell>
          <cell r="AP144">
            <v>7301543511.0888062</v>
          </cell>
        </row>
        <row r="145">
          <cell r="V145">
            <v>1145713736.2580233</v>
          </cell>
          <cell r="AP145">
            <v>7615842150.7074308</v>
          </cell>
        </row>
        <row r="146">
          <cell r="V146">
            <v>1174439383.8784869</v>
          </cell>
          <cell r="AP146">
            <v>7943401391.7841396</v>
          </cell>
        </row>
        <row r="147">
          <cell r="V147">
            <v>1204025522.7110987</v>
          </cell>
          <cell r="AP147">
            <v>8265849097.5297909</v>
          </cell>
        </row>
        <row r="148">
          <cell r="V148">
            <v>1234668663.5359259</v>
          </cell>
          <cell r="AP148">
            <v>8607158772.5157757</v>
          </cell>
        </row>
        <row r="149">
          <cell r="V149">
            <v>1265812097.8348103</v>
          </cell>
          <cell r="AP149">
            <v>8962978091.8112202</v>
          </cell>
        </row>
        <row r="150">
          <cell r="V150">
            <v>1297825614.297965</v>
          </cell>
          <cell r="AP150">
            <v>9342926425.4017601</v>
          </cell>
        </row>
        <row r="151">
          <cell r="V151">
            <v>1330306689.945298</v>
          </cell>
          <cell r="AP151">
            <v>9733428044.1103611</v>
          </cell>
        </row>
        <row r="152">
          <cell r="V152">
            <v>1363646533.2840567</v>
          </cell>
          <cell r="AP152">
            <v>10141533670.543428</v>
          </cell>
        </row>
        <row r="153">
          <cell r="V153">
            <v>1397228820.8822803</v>
          </cell>
          <cell r="AP153">
            <v>10556541011.910053</v>
          </cell>
        </row>
        <row r="154">
          <cell r="V154">
            <v>1431938555.3036802</v>
          </cell>
          <cell r="AP154">
            <v>10994531506.418802</v>
          </cell>
        </row>
        <row r="155">
          <cell r="V155">
            <v>1467234910.785562</v>
          </cell>
          <cell r="AP155">
            <v>11446092613.114872</v>
          </cell>
        </row>
        <row r="156">
          <cell r="V156">
            <v>1500440444.5156193</v>
          </cell>
          <cell r="AP156">
            <v>11901533652.086472</v>
          </cell>
        </row>
        <row r="157">
          <cell r="V157">
            <v>1526792155.7746747</v>
          </cell>
          <cell r="AP157">
            <v>12297267336.374943</v>
          </cell>
        </row>
        <row r="158">
          <cell r="V158">
            <v>1553571538.1927776</v>
          </cell>
          <cell r="AP158">
            <v>12705081969.886877</v>
          </cell>
        </row>
        <row r="159">
          <cell r="V159">
            <v>1582569896.191406</v>
          </cell>
          <cell r="AP159">
            <v>13160190776.599958</v>
          </cell>
        </row>
        <row r="160">
          <cell r="V160">
            <v>1611308098.4306693</v>
          </cell>
          <cell r="AP160">
            <v>13629946526.331388</v>
          </cell>
        </row>
        <row r="161">
          <cell r="V161">
            <v>1637057434.0539634</v>
          </cell>
          <cell r="AP161">
            <v>14045321064.931339</v>
          </cell>
        </row>
        <row r="162">
          <cell r="V162">
            <v>1656460479.3528054</v>
          </cell>
          <cell r="AP162">
            <v>14335843446.655704</v>
          </cell>
        </row>
        <row r="163">
          <cell r="V163">
            <v>1672525420.2442989</v>
          </cell>
          <cell r="AP163">
            <v>14559697096.591002</v>
          </cell>
        </row>
        <row r="164">
          <cell r="V164">
            <v>1683844677.186259</v>
          </cell>
          <cell r="AP164">
            <v>14687129573.124062</v>
          </cell>
        </row>
        <row r="165">
          <cell r="V165">
            <v>1692662878.1736465</v>
          </cell>
          <cell r="AP165">
            <v>14763339233.625885</v>
          </cell>
        </row>
        <row r="166">
          <cell r="V166">
            <v>1701501447.3045275</v>
          </cell>
          <cell r="AP166">
            <v>14839746947.168816</v>
          </cell>
        </row>
      </sheetData>
      <sheetData sheetId="16">
        <row r="7">
          <cell r="M7">
            <v>60</v>
          </cell>
          <cell r="V7">
            <v>25391.091836841795</v>
          </cell>
          <cell r="AP7">
            <v>18723.681809282018</v>
          </cell>
        </row>
        <row r="8">
          <cell r="V8">
            <v>33648.984661609211</v>
          </cell>
          <cell r="AP8">
            <v>26616.386742564388</v>
          </cell>
        </row>
        <row r="9">
          <cell r="V9">
            <v>43016.636006451488</v>
          </cell>
          <cell r="AP9">
            <v>36231.162838679942</v>
          </cell>
        </row>
        <row r="10">
          <cell r="V10">
            <v>54033.286351639188</v>
          </cell>
          <cell r="AP10">
            <v>48184.635972596232</v>
          </cell>
        </row>
        <row r="11">
          <cell r="V11">
            <v>66871.00953543486</v>
          </cell>
          <cell r="AP11">
            <v>62852.103806788225</v>
          </cell>
        </row>
        <row r="12">
          <cell r="V12">
            <v>81713.101762727165</v>
          </cell>
          <cell r="AP12">
            <v>80648.927750471048</v>
          </cell>
        </row>
        <row r="13">
          <cell r="V13">
            <v>98754.531546285929</v>
          </cell>
          <cell r="AP13">
            <v>102033.34176688052</v>
          </cell>
        </row>
        <row r="14">
          <cell r="V14">
            <v>117436.43802136682</v>
          </cell>
          <cell r="AP14">
            <v>126683.1132538579</v>
          </cell>
        </row>
        <row r="15">
          <cell r="V15">
            <v>138156.57807581412</v>
          </cell>
          <cell r="AP15">
            <v>155247.88614866216</v>
          </cell>
        </row>
        <row r="16">
          <cell r="V16">
            <v>161305.19631574361</v>
          </cell>
          <cell r="AP16">
            <v>188439.1413469855</v>
          </cell>
        </row>
        <row r="17">
          <cell r="V17">
            <v>190789.41169874318</v>
          </cell>
          <cell r="AP17">
            <v>226166.33532601976</v>
          </cell>
        </row>
        <row r="18">
          <cell r="V18">
            <v>223274.57367863297</v>
          </cell>
          <cell r="AP18">
            <v>258618.93420895832</v>
          </cell>
        </row>
        <row r="19">
          <cell r="V19">
            <v>260939.32473838667</v>
          </cell>
          <cell r="AP19">
            <v>296537.84558183386</v>
          </cell>
        </row>
        <row r="20">
          <cell r="V20">
            <v>300998.40296843974</v>
          </cell>
          <cell r="AP20">
            <v>334568.42903680907</v>
          </cell>
        </row>
        <row r="21">
          <cell r="V21">
            <v>345512.69247439777</v>
          </cell>
          <cell r="AP21">
            <v>377080.45605408796</v>
          </cell>
        </row>
        <row r="22">
          <cell r="V22">
            <v>394443.27310077229</v>
          </cell>
          <cell r="AP22">
            <v>422888.26645710127</v>
          </cell>
        </row>
        <row r="23">
          <cell r="V23">
            <v>448138.47259329783</v>
          </cell>
          <cell r="AP23">
            <v>472452.24442428048</v>
          </cell>
        </row>
        <row r="24">
          <cell r="V24">
            <v>507525.80654081353</v>
          </cell>
          <cell r="AP24">
            <v>528438.26347452728</v>
          </cell>
        </row>
        <row r="25">
          <cell r="V25">
            <v>572230.74115978449</v>
          </cell>
          <cell r="AP25">
            <v>588317.75430028222</v>
          </cell>
        </row>
        <row r="26">
          <cell r="V26">
            <v>639786.33592916233</v>
          </cell>
          <cell r="AP26">
            <v>650648.87974373298</v>
          </cell>
        </row>
        <row r="27">
          <cell r="V27">
            <v>717340.68803194701</v>
          </cell>
          <cell r="AP27">
            <v>718058.82535334292</v>
          </cell>
        </row>
        <row r="28">
          <cell r="V28">
            <v>800173.7891631627</v>
          </cell>
          <cell r="AP28">
            <v>789275.66374913289</v>
          </cell>
        </row>
        <row r="29">
          <cell r="V29">
            <v>887939.04950292723</v>
          </cell>
          <cell r="AP29">
            <v>862565.2291005007</v>
          </cell>
        </row>
        <row r="30">
          <cell r="V30">
            <v>982043.19005174073</v>
          </cell>
          <cell r="AP30">
            <v>942762.32914793107</v>
          </cell>
        </row>
        <row r="31">
          <cell r="V31">
            <v>1085220.0831659879</v>
          </cell>
          <cell r="AP31">
            <v>1030125.5517067703</v>
          </cell>
        </row>
        <row r="32">
          <cell r="V32">
            <v>1196820.513386657</v>
          </cell>
          <cell r="AP32">
            <v>1125381.0909122182</v>
          </cell>
        </row>
        <row r="33">
          <cell r="V33">
            <v>1315561.9954746217</v>
          </cell>
          <cell r="AP33">
            <v>1226140.4300036947</v>
          </cell>
        </row>
        <row r="34">
          <cell r="V34">
            <v>1458524.696218404</v>
          </cell>
          <cell r="AP34">
            <v>1340535.9478478213</v>
          </cell>
        </row>
        <row r="35">
          <cell r="V35">
            <v>1675681.2068048741</v>
          </cell>
          <cell r="AP35">
            <v>1491440.4644745823</v>
          </cell>
        </row>
        <row r="36">
          <cell r="V36">
            <v>1916416.762540305</v>
          </cell>
          <cell r="AP36">
            <v>1654104.2446669647</v>
          </cell>
        </row>
        <row r="37">
          <cell r="V37">
            <v>2222689.9257439761</v>
          </cell>
          <cell r="AP37">
            <v>1840934.5108936112</v>
          </cell>
        </row>
        <row r="38">
          <cell r="V38">
            <v>2564717.3674780503</v>
          </cell>
          <cell r="AP38">
            <v>2042768.3684611518</v>
          </cell>
        </row>
        <row r="39">
          <cell r="V39">
            <v>2946038.8369230255</v>
          </cell>
          <cell r="AP39">
            <v>2262874.941950242</v>
          </cell>
        </row>
        <row r="40">
          <cell r="V40">
            <v>3369614.3065202888</v>
          </cell>
          <cell r="AP40">
            <v>2501662.2210601401</v>
          </cell>
        </row>
        <row r="41">
          <cell r="V41">
            <v>3756018.2400836879</v>
          </cell>
          <cell r="AP41">
            <v>2728497.4176434064</v>
          </cell>
        </row>
        <row r="42">
          <cell r="V42">
            <v>4152415.0896874107</v>
          </cell>
          <cell r="AP42">
            <v>2953678.4758338807</v>
          </cell>
        </row>
        <row r="43">
          <cell r="V43">
            <v>4578470.6993954759</v>
          </cell>
          <cell r="AP43">
            <v>3197710.655017131</v>
          </cell>
        </row>
        <row r="44">
          <cell r="V44">
            <v>5034517.6236484786</v>
          </cell>
          <cell r="AP44">
            <v>3454042.0758587182</v>
          </cell>
        </row>
        <row r="45">
          <cell r="V45">
            <v>5522978.6190316826</v>
          </cell>
          <cell r="AP45">
            <v>3729137.9495765828</v>
          </cell>
        </row>
        <row r="46">
          <cell r="V46">
            <v>6032111.4301699372</v>
          </cell>
          <cell r="AP46">
            <v>4018360.6220682175</v>
          </cell>
        </row>
        <row r="47">
          <cell r="V47">
            <v>6440939.5692014154</v>
          </cell>
          <cell r="AP47">
            <v>4305539.7333276784</v>
          </cell>
        </row>
        <row r="48">
          <cell r="V48">
            <v>6868850.6376562212</v>
          </cell>
          <cell r="AP48">
            <v>4612003.114403829</v>
          </cell>
        </row>
        <row r="49">
          <cell r="V49">
            <v>7315644.8419602821</v>
          </cell>
          <cell r="AP49">
            <v>4932772.6590567408</v>
          </cell>
        </row>
        <row r="50">
          <cell r="V50">
            <v>7810878.5497620702</v>
          </cell>
          <cell r="AP50">
            <v>5291845.3743032534</v>
          </cell>
        </row>
        <row r="51">
          <cell r="V51">
            <v>8360842.664021967</v>
          </cell>
          <cell r="AP51">
            <v>5689958.9391829874</v>
          </cell>
        </row>
        <row r="52">
          <cell r="V52">
            <v>8951672.6641337797</v>
          </cell>
          <cell r="AP52">
            <v>6134560.856786604</v>
          </cell>
        </row>
        <row r="53">
          <cell r="V53">
            <v>9546170.3473790996</v>
          </cell>
          <cell r="AP53">
            <v>6586202.5645949775</v>
          </cell>
        </row>
        <row r="54">
          <cell r="V54">
            <v>10162725.113372838</v>
          </cell>
          <cell r="AP54">
            <v>7063587.9172635889</v>
          </cell>
        </row>
        <row r="55">
          <cell r="V55">
            <v>10803623.530459385</v>
          </cell>
          <cell r="AP55">
            <v>7563944.5696498696</v>
          </cell>
        </row>
        <row r="56">
          <cell r="V56">
            <v>12279650.901234383</v>
          </cell>
          <cell r="AP56">
            <v>8270974.5811723545</v>
          </cell>
        </row>
        <row r="57">
          <cell r="V57">
            <v>14139676.453992385</v>
          </cell>
          <cell r="AP57">
            <v>9088391.2083649691</v>
          </cell>
        </row>
        <row r="58">
          <cell r="V58">
            <v>16164134.769176755</v>
          </cell>
          <cell r="AP58">
            <v>9963957.4458306395</v>
          </cell>
        </row>
        <row r="59">
          <cell r="V59">
            <v>18362656.806602731</v>
          </cell>
          <cell r="AP59">
            <v>10910821.651525183</v>
          </cell>
        </row>
        <row r="60">
          <cell r="V60">
            <v>19203120.770890228</v>
          </cell>
          <cell r="AP60">
            <v>11657649.684499552</v>
          </cell>
        </row>
        <row r="61">
          <cell r="V61">
            <v>19679080.096564844</v>
          </cell>
          <cell r="AP61">
            <v>12387745.013305467</v>
          </cell>
        </row>
        <row r="62">
          <cell r="V62">
            <v>20152758.990489181</v>
          </cell>
          <cell r="AP62">
            <v>13152861.59541213</v>
          </cell>
        </row>
        <row r="63">
          <cell r="V63">
            <v>20637267.646534957</v>
          </cell>
          <cell r="AP63">
            <v>13966583.855893368</v>
          </cell>
        </row>
        <row r="64">
          <cell r="V64">
            <v>21136560.477147005</v>
          </cell>
          <cell r="AP64">
            <v>14837395.967245495</v>
          </cell>
        </row>
        <row r="65">
          <cell r="V65">
            <v>21651281.746908877</v>
          </cell>
          <cell r="AP65">
            <v>15763235.634106424</v>
          </cell>
        </row>
        <row r="66">
          <cell r="V66">
            <v>23455333.751263775</v>
          </cell>
          <cell r="AP66">
            <v>17680521.886482466</v>
          </cell>
        </row>
        <row r="67">
          <cell r="V67">
            <v>25848231.994612485</v>
          </cell>
          <cell r="AP67">
            <v>20665804.437193949</v>
          </cell>
        </row>
        <row r="68">
          <cell r="V68">
            <v>28419855.002081424</v>
          </cell>
          <cell r="AP68">
            <v>24045425.588744204</v>
          </cell>
        </row>
        <row r="69">
          <cell r="V69">
            <v>31180659.224978682</v>
          </cell>
          <cell r="AP69">
            <v>27815834.506270461</v>
          </cell>
        </row>
        <row r="70">
          <cell r="V70">
            <v>34156203.282852799</v>
          </cell>
          <cell r="AP70">
            <v>32071014.02989519</v>
          </cell>
        </row>
        <row r="71">
          <cell r="V71">
            <v>37378245.959290855</v>
          </cell>
          <cell r="AP71">
            <v>36716724.777363092</v>
          </cell>
        </row>
        <row r="72">
          <cell r="V72">
            <v>40807256.158035696</v>
          </cell>
          <cell r="AP72">
            <v>41664888.45786874</v>
          </cell>
        </row>
        <row r="73">
          <cell r="V73">
            <v>44402986.780749455</v>
          </cell>
          <cell r="AP73">
            <v>47019924.939216219</v>
          </cell>
        </row>
        <row r="74">
          <cell r="V74">
            <v>48232787.884914815</v>
          </cell>
          <cell r="AP74">
            <v>52915776.563193627</v>
          </cell>
        </row>
        <row r="75">
          <cell r="V75">
            <v>52476893.712827086</v>
          </cell>
          <cell r="AP75">
            <v>59644348.54919149</v>
          </cell>
        </row>
        <row r="76">
          <cell r="V76">
            <v>57526700.139569104</v>
          </cell>
          <cell r="AP76">
            <v>72345984.237597957</v>
          </cell>
        </row>
        <row r="77">
          <cell r="V77">
            <v>61756712.99830927</v>
          </cell>
          <cell r="AP77">
            <v>80039919.457222462</v>
          </cell>
        </row>
        <row r="78">
          <cell r="V78">
            <v>66234595.623013332</v>
          </cell>
          <cell r="AP78">
            <v>88471839.631285667</v>
          </cell>
        </row>
        <row r="79">
          <cell r="V79">
            <v>71229061.770801619</v>
          </cell>
          <cell r="AP79">
            <v>98188574.59296748</v>
          </cell>
        </row>
        <row r="80">
          <cell r="V80">
            <v>76657043.431078076</v>
          </cell>
          <cell r="AP80">
            <v>109295355.9687787</v>
          </cell>
        </row>
        <row r="81">
          <cell r="V81">
            <v>82559788.861657619</v>
          </cell>
          <cell r="AP81">
            <v>121091991.51105656</v>
          </cell>
        </row>
        <row r="82">
          <cell r="V82">
            <v>88981777.798766762</v>
          </cell>
          <cell r="AP82">
            <v>134580316.32975948</v>
          </cell>
        </row>
        <row r="83">
          <cell r="V83">
            <v>95879535.092941806</v>
          </cell>
          <cell r="AP83">
            <v>149759298.53451422</v>
          </cell>
        </row>
        <row r="84">
          <cell r="V84">
            <v>103306986.31849235</v>
          </cell>
          <cell r="AP84">
            <v>166204199.97804639</v>
          </cell>
        </row>
        <row r="85">
          <cell r="V85">
            <v>111192845.3613866</v>
          </cell>
          <cell r="AP85">
            <v>184298001.69542894</v>
          </cell>
        </row>
        <row r="86">
          <cell r="V86">
            <v>119498309.24750674</v>
          </cell>
          <cell r="AP86">
            <v>203712232.27685505</v>
          </cell>
        </row>
        <row r="87">
          <cell r="V87">
            <v>128222830.44577721</v>
          </cell>
          <cell r="AP87">
            <v>227782142.57088584</v>
          </cell>
        </row>
        <row r="88">
          <cell r="V88">
            <v>137636010.2635099</v>
          </cell>
          <cell r="AP88">
            <v>254646172.60396823</v>
          </cell>
        </row>
        <row r="89">
          <cell r="V89">
            <v>148079133.77722234</v>
          </cell>
          <cell r="AP89">
            <v>287135150.46404743</v>
          </cell>
        </row>
        <row r="90">
          <cell r="V90">
            <v>159314966.50788474</v>
          </cell>
          <cell r="AP90">
            <v>323899089.79493093</v>
          </cell>
        </row>
        <row r="91">
          <cell r="V91">
            <v>171601126.57715353</v>
          </cell>
          <cell r="AP91">
            <v>364445507.52467823</v>
          </cell>
        </row>
        <row r="92">
          <cell r="V92">
            <v>184672144.17902854</v>
          </cell>
          <cell r="AP92">
            <v>409157212.58207315</v>
          </cell>
        </row>
        <row r="93">
          <cell r="V93">
            <v>197974017.75517923</v>
          </cell>
          <cell r="AP93">
            <v>456850253.1746437</v>
          </cell>
        </row>
        <row r="94">
          <cell r="V94">
            <v>212256662.26255339</v>
          </cell>
          <cell r="AP94">
            <v>512932112.65635306</v>
          </cell>
        </row>
        <row r="95">
          <cell r="V95">
            <v>227256159.0871833</v>
          </cell>
          <cell r="AP95">
            <v>573647693.91689253</v>
          </cell>
        </row>
        <row r="96">
          <cell r="V96">
            <v>243915071.48686588</v>
          </cell>
          <cell r="AP96">
            <v>646525080.56146944</v>
          </cell>
        </row>
        <row r="97">
          <cell r="V97">
            <v>257884721.63931841</v>
          </cell>
          <cell r="AP97">
            <v>709894145.19320881</v>
          </cell>
        </row>
        <row r="98">
          <cell r="V98">
            <v>270914674.6652199</v>
          </cell>
          <cell r="AP98">
            <v>771004885.27669823</v>
          </cell>
        </row>
        <row r="99">
          <cell r="V99">
            <v>284761191.46550351</v>
          </cell>
          <cell r="AP99">
            <v>838738333.35451126</v>
          </cell>
        </row>
        <row r="100">
          <cell r="V100">
            <v>299606537.03635967</v>
          </cell>
          <cell r="AP100">
            <v>915995928.31395411</v>
          </cell>
        </row>
        <row r="101">
          <cell r="V101">
            <v>314342111.09992874</v>
          </cell>
          <cell r="AP101">
            <v>992603254.06056499</v>
          </cell>
        </row>
        <row r="102">
          <cell r="V102">
            <v>329847874.42086905</v>
          </cell>
          <cell r="AP102">
            <v>1063429851.651641</v>
          </cell>
        </row>
        <row r="103">
          <cell r="V103">
            <v>346480486.60919666</v>
          </cell>
          <cell r="AP103">
            <v>1143009716.4526064</v>
          </cell>
        </row>
        <row r="104">
          <cell r="V104">
            <v>363340923.76806897</v>
          </cell>
          <cell r="AP104">
            <v>1229440099.8286893</v>
          </cell>
        </row>
        <row r="105">
          <cell r="V105">
            <v>380783902.15543556</v>
          </cell>
          <cell r="AP105">
            <v>1321198143.2335899</v>
          </cell>
        </row>
        <row r="106">
          <cell r="V106">
            <v>398858941.16434467</v>
          </cell>
          <cell r="AP106">
            <v>1418349268.0059259</v>
          </cell>
        </row>
        <row r="107">
          <cell r="V107">
            <v>416266743.73842454</v>
          </cell>
          <cell r="AP107">
            <v>1511197618.8165264</v>
          </cell>
        </row>
        <row r="108">
          <cell r="V108">
            <v>433899555.23262918</v>
          </cell>
          <cell r="AP108">
            <v>1607847931.5565505</v>
          </cell>
        </row>
        <row r="109">
          <cell r="V109">
            <v>452384963.24337441</v>
          </cell>
          <cell r="AP109">
            <v>1712132931.3144603</v>
          </cell>
        </row>
        <row r="110">
          <cell r="V110">
            <v>471778193.15169764</v>
          </cell>
          <cell r="AP110">
            <v>1824554912.2869291</v>
          </cell>
        </row>
        <row r="111">
          <cell r="V111">
            <v>491897351.70766819</v>
          </cell>
          <cell r="AP111">
            <v>1945010890.0249929</v>
          </cell>
        </row>
        <row r="112">
          <cell r="V112">
            <v>508897914.92791903</v>
          </cell>
          <cell r="AP112">
            <v>2067589476.3507786</v>
          </cell>
        </row>
        <row r="113">
          <cell r="V113">
            <v>525310133.06812912</v>
          </cell>
          <cell r="AP113">
            <v>2184977752.1818967</v>
          </cell>
        </row>
        <row r="114">
          <cell r="V114">
            <v>541387809.36868346</v>
          </cell>
          <cell r="AP114">
            <v>2299709575.4487844</v>
          </cell>
        </row>
        <row r="115">
          <cell r="V115">
            <v>558003544.88366973</v>
          </cell>
          <cell r="AP115">
            <v>2421431879.7815166</v>
          </cell>
        </row>
        <row r="116">
          <cell r="V116">
            <v>575127687.40225267</v>
          </cell>
          <cell r="AP116">
            <v>2549630079.3803473</v>
          </cell>
        </row>
        <row r="117">
          <cell r="V117">
            <v>593193614.42952228</v>
          </cell>
          <cell r="AP117">
            <v>2689557339.0943575</v>
          </cell>
        </row>
        <row r="118">
          <cell r="V118">
            <v>613292905.69736159</v>
          </cell>
          <cell r="AP118">
            <v>2842661408.7029676</v>
          </cell>
        </row>
        <row r="119">
          <cell r="V119">
            <v>634845610.25519037</v>
          </cell>
          <cell r="AP119">
            <v>3007688704.6296644</v>
          </cell>
        </row>
        <row r="120">
          <cell r="V120">
            <v>656754696.68667841</v>
          </cell>
          <cell r="AP120">
            <v>3178438848.3795004</v>
          </cell>
        </row>
        <row r="121">
          <cell r="V121">
            <v>679463249.44461608</v>
          </cell>
          <cell r="AP121">
            <v>3356295128.5165658</v>
          </cell>
        </row>
        <row r="122">
          <cell r="V122">
            <v>703448890.97151875</v>
          </cell>
          <cell r="AP122">
            <v>3545366350.3466086</v>
          </cell>
        </row>
        <row r="123">
          <cell r="V123">
            <v>727282498.32315123</v>
          </cell>
          <cell r="AP123">
            <v>3737697057.6078768</v>
          </cell>
        </row>
        <row r="124">
          <cell r="V124">
            <v>751915054.41015351</v>
          </cell>
          <cell r="AP124">
            <v>3940606945.1160936</v>
          </cell>
        </row>
        <row r="125">
          <cell r="V125">
            <v>776907830.87141418</v>
          </cell>
          <cell r="AP125">
            <v>4152035837.8231378</v>
          </cell>
        </row>
        <row r="126">
          <cell r="V126">
            <v>802448548.11825836</v>
          </cell>
          <cell r="AP126">
            <v>4374255530.3165169</v>
          </cell>
        </row>
        <row r="127">
          <cell r="V127">
            <v>827092108.35185993</v>
          </cell>
          <cell r="AP127">
            <v>4584723981.1304331</v>
          </cell>
        </row>
        <row r="128">
          <cell r="V128">
            <v>852585594.51709688</v>
          </cell>
          <cell r="AP128">
            <v>4808727739.1546221</v>
          </cell>
        </row>
        <row r="129">
          <cell r="V129">
            <v>878512655.36648619</v>
          </cell>
          <cell r="AP129">
            <v>5042741940.2299252</v>
          </cell>
        </row>
        <row r="130">
          <cell r="V130">
            <v>905296854.04325092</v>
          </cell>
          <cell r="AP130">
            <v>5288870193.7737627</v>
          </cell>
        </row>
        <row r="131">
          <cell r="V131">
            <v>932069497.33600712</v>
          </cell>
          <cell r="AP131">
            <v>5540350096.0722198</v>
          </cell>
        </row>
        <row r="132">
          <cell r="V132">
            <v>954715678.35135865</v>
          </cell>
          <cell r="AP132">
            <v>5795807663.7102184</v>
          </cell>
        </row>
        <row r="133">
          <cell r="V133">
            <v>977432309.48153555</v>
          </cell>
          <cell r="AP133">
            <v>6055296114.2079296</v>
          </cell>
        </row>
        <row r="134">
          <cell r="V134">
            <v>1000726635.2487777</v>
          </cell>
          <cell r="AP134">
            <v>6326482380.7627287</v>
          </cell>
        </row>
        <row r="135">
          <cell r="V135">
            <v>1024864239.907398</v>
          </cell>
          <cell r="AP135">
            <v>6613837485.0805025</v>
          </cell>
        </row>
        <row r="136">
          <cell r="V136">
            <v>1049637102.0831966</v>
          </cell>
          <cell r="AP136">
            <v>6914542490.5631208</v>
          </cell>
        </row>
        <row r="137">
          <cell r="V137">
            <v>1071675952.0440513</v>
          </cell>
          <cell r="AP137">
            <v>7174149255.6930084</v>
          </cell>
        </row>
        <row r="138">
          <cell r="V138">
            <v>1094208912.6029637</v>
          </cell>
          <cell r="AP138">
            <v>7443755514.3968821</v>
          </cell>
        </row>
        <row r="139">
          <cell r="V139">
            <v>1115029163.0184155</v>
          </cell>
          <cell r="AP139">
            <v>7705443378.5992498</v>
          </cell>
        </row>
        <row r="140">
          <cell r="V140">
            <v>1133514715.4114883</v>
          </cell>
          <cell r="AP140">
            <v>7954795540.6978407</v>
          </cell>
        </row>
        <row r="141">
          <cell r="V141">
            <v>1152636583.8830609</v>
          </cell>
          <cell r="AP141">
            <v>8217536271.6155357</v>
          </cell>
        </row>
        <row r="142">
          <cell r="V142">
            <v>1177028420.6834819</v>
          </cell>
          <cell r="AP142">
            <v>8498166748.3050909</v>
          </cell>
        </row>
        <row r="143">
          <cell r="V143">
            <v>1201887184.5655262</v>
          </cell>
          <cell r="AP143">
            <v>8788196935.185091</v>
          </cell>
        </row>
        <row r="144">
          <cell r="V144">
            <v>1226920395.0443358</v>
          </cell>
          <cell r="AP144">
            <v>9082609317.9830818</v>
          </cell>
        </row>
        <row r="145">
          <cell r="V145">
            <v>1252500191.2498507</v>
          </cell>
          <cell r="AP145">
            <v>9388045166.3951511</v>
          </cell>
        </row>
        <row r="146">
          <cell r="V146">
            <v>1277945013.1135774</v>
          </cell>
          <cell r="AP146">
            <v>9692394742.433691</v>
          </cell>
        </row>
        <row r="147">
          <cell r="V147">
            <v>1305545250.9854946</v>
          </cell>
          <cell r="AP147">
            <v>10010921433.330467</v>
          </cell>
        </row>
        <row r="148">
          <cell r="V148">
            <v>1334762968.8256636</v>
          </cell>
          <cell r="AP148">
            <v>10359617555.024101</v>
          </cell>
        </row>
        <row r="149">
          <cell r="V149">
            <v>1364711628.3164365</v>
          </cell>
          <cell r="AP149">
            <v>10722740217.93362</v>
          </cell>
        </row>
        <row r="150">
          <cell r="V150">
            <v>1394956034.4833727</v>
          </cell>
          <cell r="AP150">
            <v>11092363914.7908</v>
          </cell>
        </row>
        <row r="151">
          <cell r="V151">
            <v>1425963769.0251091</v>
          </cell>
          <cell r="AP151">
            <v>11477377909.75419</v>
          </cell>
        </row>
        <row r="152">
          <cell r="V152">
            <v>1457031118.849323</v>
          </cell>
          <cell r="AP152">
            <v>11864548520.531878</v>
          </cell>
        </row>
        <row r="153">
          <cell r="V153">
            <v>1488560047.3261085</v>
          </cell>
          <cell r="AP153">
            <v>12263258933.286791</v>
          </cell>
        </row>
        <row r="154">
          <cell r="V154">
            <v>1520773385.7622054</v>
          </cell>
          <cell r="AP154">
            <v>12679250035.332714</v>
          </cell>
        </row>
        <row r="155">
          <cell r="V155">
            <v>1553581957.3905694</v>
          </cell>
          <cell r="AP155">
            <v>13108210538.830097</v>
          </cell>
        </row>
        <row r="156">
          <cell r="V156">
            <v>1586929905.4849939</v>
          </cell>
          <cell r="AP156">
            <v>13549204339.527596</v>
          </cell>
        </row>
        <row r="157">
          <cell r="V157">
            <v>1613005341.7664044</v>
          </cell>
          <cell r="AP157">
            <v>13958371949.075834</v>
          </cell>
        </row>
        <row r="158">
          <cell r="V158">
            <v>1640761427.7200818</v>
          </cell>
          <cell r="AP158">
            <v>14422775667.708353</v>
          </cell>
        </row>
        <row r="159">
          <cell r="V159">
            <v>1669316649.0989444</v>
          </cell>
          <cell r="AP159">
            <v>14908755760.673594</v>
          </cell>
        </row>
        <row r="160">
          <cell r="V160">
            <v>1687470178.1748517</v>
          </cell>
          <cell r="AP160">
            <v>15181487361.25156</v>
          </cell>
        </row>
        <row r="161">
          <cell r="V161">
            <v>1701586053.9910703</v>
          </cell>
          <cell r="AP161">
            <v>15370180565.5056</v>
          </cell>
        </row>
        <row r="162">
          <cell r="V162">
            <v>1708221270.3305535</v>
          </cell>
          <cell r="AP162">
            <v>15401624991.461433</v>
          </cell>
        </row>
        <row r="163">
          <cell r="V163">
            <v>1713540560.893326</v>
          </cell>
          <cell r="AP163">
            <v>15405291511.176535</v>
          </cell>
        </row>
        <row r="164">
          <cell r="V164">
            <v>1718865578.4129758</v>
          </cell>
          <cell r="AP164">
            <v>15408959698.732014</v>
          </cell>
        </row>
        <row r="165">
          <cell r="V165">
            <v>1724196323.2561774</v>
          </cell>
          <cell r="AP165">
            <v>15412629550.235312</v>
          </cell>
        </row>
        <row r="166">
          <cell r="V166">
            <v>1729528576.5494092</v>
          </cell>
          <cell r="AP166">
            <v>15416300099.622921</v>
          </cell>
        </row>
      </sheetData>
      <sheetData sheetId="17">
        <row r="7">
          <cell r="M7">
            <v>60</v>
          </cell>
          <cell r="V7">
            <v>25583.495659324144</v>
          </cell>
          <cell r="AP7">
            <v>18823.688474268303</v>
          </cell>
        </row>
        <row r="8">
          <cell r="V8">
            <v>34396.790574492297</v>
          </cell>
          <cell r="AP8">
            <v>27137.506365927784</v>
          </cell>
        </row>
        <row r="9">
          <cell r="V9">
            <v>44577.656731110896</v>
          </cell>
          <cell r="AP9">
            <v>37430.561911912358</v>
          </cell>
        </row>
        <row r="10">
          <cell r="V10">
            <v>56685.066295660974</v>
          </cell>
          <cell r="AP10">
            <v>50366.862867017357</v>
          </cell>
        </row>
        <row r="11">
          <cell r="V11">
            <v>70939.533109377619</v>
          </cell>
          <cell r="AP11">
            <v>66398.298050051817</v>
          </cell>
        </row>
        <row r="12">
          <cell r="V12">
            <v>87577.348776763305</v>
          </cell>
          <cell r="AP12">
            <v>86028.507805166199</v>
          </cell>
        </row>
        <row r="13">
          <cell r="V13">
            <v>106679.09723001692</v>
          </cell>
          <cell r="AP13">
            <v>109639.83946870572</v>
          </cell>
        </row>
        <row r="14">
          <cell r="V14">
            <v>127627.80854425668</v>
          </cell>
          <cell r="AP14">
            <v>136877.0752311004</v>
          </cell>
        </row>
        <row r="15">
          <cell r="V15">
            <v>151314.8589706996</v>
          </cell>
          <cell r="AP15">
            <v>168957.34487296265</v>
          </cell>
        </row>
        <row r="16">
          <cell r="V16">
            <v>177959.59766764921</v>
          </cell>
          <cell r="AP16">
            <v>206473.36987769578</v>
          </cell>
        </row>
        <row r="17">
          <cell r="V17">
            <v>211531.05697681144</v>
          </cell>
          <cell r="AP17">
            <v>248472.30778692651</v>
          </cell>
        </row>
        <row r="18">
          <cell r="V18">
            <v>248982.35747177032</v>
          </cell>
          <cell r="AP18">
            <v>285236.06948473671</v>
          </cell>
        </row>
        <row r="19">
          <cell r="V19">
            <v>290581.72962394421</v>
          </cell>
          <cell r="AP19">
            <v>325216.42413457774</v>
          </cell>
        </row>
        <row r="20">
          <cell r="V20">
            <v>336498.39596823946</v>
          </cell>
          <cell r="AP20">
            <v>367937.68225321232</v>
          </cell>
        </row>
        <row r="21">
          <cell r="V21">
            <v>387318.70330187085</v>
          </cell>
          <cell r="AP21">
            <v>414721.18676717061</v>
          </cell>
        </row>
        <row r="22">
          <cell r="V22">
            <v>445984.56843445171</v>
          </cell>
          <cell r="AP22">
            <v>469190.83959509101</v>
          </cell>
        </row>
        <row r="23">
          <cell r="V23">
            <v>508210.84849350207</v>
          </cell>
          <cell r="AP23">
            <v>525587.33292931307</v>
          </cell>
        </row>
        <row r="24">
          <cell r="V24">
            <v>576852.62615900789</v>
          </cell>
          <cell r="AP24">
            <v>588350.71362250636</v>
          </cell>
        </row>
        <row r="25">
          <cell r="V25">
            <v>651517.26613694872</v>
          </cell>
          <cell r="AP25">
            <v>654731.46681382565</v>
          </cell>
        </row>
        <row r="26">
          <cell r="V26">
            <v>723950.44563461968</v>
          </cell>
          <cell r="AP26">
            <v>721067.33068110666</v>
          </cell>
        </row>
        <row r="27">
          <cell r="V27">
            <v>811943.80922469648</v>
          </cell>
          <cell r="AP27">
            <v>794515.11669008085</v>
          </cell>
        </row>
        <row r="28">
          <cell r="V28">
            <v>905803.41343726753</v>
          </cell>
          <cell r="AP28">
            <v>871608.0751069492</v>
          </cell>
        </row>
        <row r="29">
          <cell r="V29">
            <v>1006006.6942823143</v>
          </cell>
          <cell r="AP29">
            <v>953795.62614394166</v>
          </cell>
        </row>
        <row r="30">
          <cell r="V30">
            <v>1117292.1051960932</v>
          </cell>
          <cell r="AP30">
            <v>1045495.4624252797</v>
          </cell>
        </row>
        <row r="31">
          <cell r="V31">
            <v>1237177.9518757325</v>
          </cell>
          <cell r="AP31">
            <v>1145274.6703678013</v>
          </cell>
        </row>
        <row r="32">
          <cell r="V32">
            <v>1364412.7569481442</v>
          </cell>
          <cell r="AP32">
            <v>1248884.2097527192</v>
          </cell>
        </row>
        <row r="33">
          <cell r="V33">
            <v>1500514.0911324774</v>
          </cell>
          <cell r="AP33">
            <v>1361147.3554365125</v>
          </cell>
        </row>
        <row r="34">
          <cell r="V34">
            <v>1719192.285087937</v>
          </cell>
          <cell r="AP34">
            <v>1511735.5354036379</v>
          </cell>
        </row>
        <row r="35">
          <cell r="V35">
            <v>2004490.7355373926</v>
          </cell>
          <cell r="AP35">
            <v>1695744.6938169624</v>
          </cell>
        </row>
        <row r="36">
          <cell r="V36">
            <v>2324303.3731727018</v>
          </cell>
          <cell r="AP36">
            <v>1893613.0433319579</v>
          </cell>
        </row>
        <row r="37">
          <cell r="V37">
            <v>2729657.1202273313</v>
          </cell>
          <cell r="AP37">
            <v>2121486.6603160948</v>
          </cell>
        </row>
        <row r="38">
          <cell r="V38">
            <v>3187680.5968479938</v>
          </cell>
          <cell r="AP38">
            <v>2370679.5454725837</v>
          </cell>
        </row>
        <row r="39">
          <cell r="V39">
            <v>3703068.7326603686</v>
          </cell>
          <cell r="AP39">
            <v>2642687.236495187</v>
          </cell>
        </row>
        <row r="40">
          <cell r="V40">
            <v>4231180.7512306385</v>
          </cell>
          <cell r="AP40">
            <v>2922223.2080297275</v>
          </cell>
        </row>
        <row r="41">
          <cell r="V41">
            <v>4706540.1977004819</v>
          </cell>
          <cell r="AP41">
            <v>3177517.3931990438</v>
          </cell>
        </row>
        <row r="42">
          <cell r="V42">
            <v>5223369.650418953</v>
          </cell>
          <cell r="AP42">
            <v>3445993.3135963967</v>
          </cell>
        </row>
        <row r="43">
          <cell r="V43">
            <v>5776763.0037123812</v>
          </cell>
          <cell r="AP43">
            <v>3727224.2615337623</v>
          </cell>
        </row>
        <row r="44">
          <cell r="V44">
            <v>6371733.3248316478</v>
          </cell>
          <cell r="AP44">
            <v>4031649.3662706632</v>
          </cell>
        </row>
        <row r="45">
          <cell r="V45">
            <v>7007839.2866048487</v>
          </cell>
          <cell r="AP45">
            <v>4352650.0940594794</v>
          </cell>
        </row>
        <row r="46">
          <cell r="V46">
            <v>7714945.8904421721</v>
          </cell>
          <cell r="AP46">
            <v>4707150.557469775</v>
          </cell>
        </row>
        <row r="47">
          <cell r="V47">
            <v>8341525.6252147704</v>
          </cell>
          <cell r="AP47">
            <v>5073170.6512221508</v>
          </cell>
        </row>
        <row r="48">
          <cell r="V48">
            <v>9012230.365190085</v>
          </cell>
          <cell r="AP48">
            <v>5475912.8330959389</v>
          </cell>
        </row>
        <row r="49">
          <cell r="V49">
            <v>9723220.3050178885</v>
          </cell>
          <cell r="AP49">
            <v>5903948.6298392201</v>
          </cell>
        </row>
        <row r="50">
          <cell r="V50">
            <v>10507784.106661953</v>
          </cell>
          <cell r="AP50">
            <v>6372325.2852112884</v>
          </cell>
        </row>
        <row r="51">
          <cell r="V51">
            <v>11319684.094763683</v>
          </cell>
          <cell r="AP51">
            <v>6870259.3272370342</v>
          </cell>
        </row>
        <row r="52">
          <cell r="V52">
            <v>12136948.233956579</v>
          </cell>
          <cell r="AP52">
            <v>7371609.4090751596</v>
          </cell>
        </row>
        <row r="53">
          <cell r="V53">
            <v>12997384.615527609</v>
          </cell>
          <cell r="AP53">
            <v>7907415.6060048118</v>
          </cell>
        </row>
        <row r="54">
          <cell r="V54">
            <v>13896242.590331247</v>
          </cell>
          <cell r="AP54">
            <v>8461389.0398291405</v>
          </cell>
        </row>
        <row r="55">
          <cell r="V55">
            <v>15021479.071470452</v>
          </cell>
          <cell r="AP55">
            <v>9229618.8909348939</v>
          </cell>
        </row>
        <row r="56">
          <cell r="V56">
            <v>16035666.447462831</v>
          </cell>
          <cell r="AP56">
            <v>9893614.3821856938</v>
          </cell>
        </row>
        <row r="57">
          <cell r="V57">
            <v>17175852.867080849</v>
          </cell>
          <cell r="AP57">
            <v>10622626.362438295</v>
          </cell>
        </row>
        <row r="58">
          <cell r="V58">
            <v>18380998.675071292</v>
          </cell>
          <cell r="AP58">
            <v>11408166.070353167</v>
          </cell>
        </row>
        <row r="59">
          <cell r="V59">
            <v>19679913.66665059</v>
          </cell>
          <cell r="AP59">
            <v>12256232.371149762</v>
          </cell>
        </row>
        <row r="60">
          <cell r="V60">
            <v>21184247.501377415</v>
          </cell>
          <cell r="AP60">
            <v>13237513.629389241</v>
          </cell>
        </row>
        <row r="61">
          <cell r="V61">
            <v>22786495.145856813</v>
          </cell>
          <cell r="AP61">
            <v>14258622.981141256</v>
          </cell>
        </row>
        <row r="62">
          <cell r="V62">
            <v>24465449.029218867</v>
          </cell>
          <cell r="AP62">
            <v>15355609.921356151</v>
          </cell>
        </row>
        <row r="63">
          <cell r="V63">
            <v>26232218.503598399</v>
          </cell>
          <cell r="AP63">
            <v>16524954.61520181</v>
          </cell>
        </row>
        <row r="64">
          <cell r="V64">
            <v>28108189.942500718</v>
          </cell>
          <cell r="AP64">
            <v>17787792.291803174</v>
          </cell>
        </row>
        <row r="65">
          <cell r="V65">
            <v>30113070.712660786</v>
          </cell>
          <cell r="AP65">
            <v>19142459.148951426</v>
          </cell>
        </row>
        <row r="66">
          <cell r="V66">
            <v>32675536.112621222</v>
          </cell>
          <cell r="AP66">
            <v>21749866.07321674</v>
          </cell>
        </row>
        <row r="67">
          <cell r="V67">
            <v>35851081.665821865</v>
          </cell>
          <cell r="AP67">
            <v>25473314.042613454</v>
          </cell>
        </row>
        <row r="68">
          <cell r="V68">
            <v>39259851.874340519</v>
          </cell>
          <cell r="AP68">
            <v>29658451.169960897</v>
          </cell>
        </row>
        <row r="69">
          <cell r="V69">
            <v>42922420.862690762</v>
          </cell>
          <cell r="AP69">
            <v>34368764.149096325</v>
          </cell>
        </row>
        <row r="70">
          <cell r="V70">
            <v>46841830.787636273</v>
          </cell>
          <cell r="AP70">
            <v>39620274.697143659</v>
          </cell>
        </row>
        <row r="71">
          <cell r="V71">
            <v>50616504.951142371</v>
          </cell>
          <cell r="AP71">
            <v>45487065.83675316</v>
          </cell>
        </row>
        <row r="72">
          <cell r="V72">
            <v>54126541.022358716</v>
          </cell>
          <cell r="AP72">
            <v>51853385.974970117</v>
          </cell>
        </row>
        <row r="73">
          <cell r="V73">
            <v>57841185.995566905</v>
          </cell>
          <cell r="AP73">
            <v>58956946.66873163</v>
          </cell>
        </row>
        <row r="74">
          <cell r="V74">
            <v>62022775.699325554</v>
          </cell>
          <cell r="AP74">
            <v>67086390.967820197</v>
          </cell>
        </row>
        <row r="75">
          <cell r="V75">
            <v>66273348.147941619</v>
          </cell>
          <cell r="AP75">
            <v>75972392.135835767</v>
          </cell>
        </row>
        <row r="76">
          <cell r="V76">
            <v>72401167.067189142</v>
          </cell>
          <cell r="AP76">
            <v>94651968.515396208</v>
          </cell>
        </row>
        <row r="77">
          <cell r="V77">
            <v>77334520.221562594</v>
          </cell>
          <cell r="AP77">
            <v>106512890.41784623</v>
          </cell>
        </row>
        <row r="78">
          <cell r="V78">
            <v>82742129.915171593</v>
          </cell>
          <cell r="AP78">
            <v>119794632.01401237</v>
          </cell>
        </row>
        <row r="79">
          <cell r="V79">
            <v>90490768.995479822</v>
          </cell>
          <cell r="AP79">
            <v>136139101.86210817</v>
          </cell>
        </row>
        <row r="80">
          <cell r="V80">
            <v>98919613.040925533</v>
          </cell>
          <cell r="AP80">
            <v>154821517.93154392</v>
          </cell>
        </row>
        <row r="81">
          <cell r="V81">
            <v>107797702.73714909</v>
          </cell>
          <cell r="AP81">
            <v>175005991.25238466</v>
          </cell>
        </row>
        <row r="82">
          <cell r="V82">
            <v>116350632.63418454</v>
          </cell>
          <cell r="AP82">
            <v>196111809.01022136</v>
          </cell>
        </row>
        <row r="83">
          <cell r="V83">
            <v>125377222.37285733</v>
          </cell>
          <cell r="AP83">
            <v>219391417.50830665</v>
          </cell>
        </row>
        <row r="84">
          <cell r="V84">
            <v>135586824.07996875</v>
          </cell>
          <cell r="AP84">
            <v>245786526.7547769</v>
          </cell>
        </row>
        <row r="85">
          <cell r="V85">
            <v>146584103.2392689</v>
          </cell>
          <cell r="AP85">
            <v>274927849.33956409</v>
          </cell>
        </row>
        <row r="86">
          <cell r="V86">
            <v>158326634.64936861</v>
          </cell>
          <cell r="AP86">
            <v>308433522.74546695</v>
          </cell>
        </row>
        <row r="87">
          <cell r="V87">
            <v>172181392.25395495</v>
          </cell>
          <cell r="AP87">
            <v>358411271.80547875</v>
          </cell>
        </row>
        <row r="88">
          <cell r="V88">
            <v>187236241.09382293</v>
          </cell>
          <cell r="AP88">
            <v>415573185.23311985</v>
          </cell>
        </row>
        <row r="89">
          <cell r="V89">
            <v>202735819.76945841</v>
          </cell>
          <cell r="AP89">
            <v>479554891.43170446</v>
          </cell>
        </row>
        <row r="90">
          <cell r="V90">
            <v>218953401.23841918</v>
          </cell>
          <cell r="AP90">
            <v>550322420.86098123</v>
          </cell>
        </row>
        <row r="91">
          <cell r="V91">
            <v>233711859.14144242</v>
          </cell>
          <cell r="AP91">
            <v>614703478.97349274</v>
          </cell>
        </row>
        <row r="92">
          <cell r="V92">
            <v>250723165.68102995</v>
          </cell>
          <cell r="AP92">
            <v>677465959.62933576</v>
          </cell>
        </row>
        <row r="93">
          <cell r="V93">
            <v>268093854.71373004</v>
          </cell>
          <cell r="AP93">
            <v>744298899.49718583</v>
          </cell>
        </row>
        <row r="94">
          <cell r="V94">
            <v>286508508.34383196</v>
          </cell>
          <cell r="AP94">
            <v>818465585.48026443</v>
          </cell>
        </row>
        <row r="95">
          <cell r="V95">
            <v>305624770.74173969</v>
          </cell>
          <cell r="AP95">
            <v>898346581.54047489</v>
          </cell>
        </row>
        <row r="96">
          <cell r="V96">
            <v>324612357.78959411</v>
          </cell>
          <cell r="AP96">
            <v>979300502.58438587</v>
          </cell>
        </row>
        <row r="97">
          <cell r="V97">
            <v>340729221.59706169</v>
          </cell>
          <cell r="AP97">
            <v>1073601686.2316438</v>
          </cell>
        </row>
        <row r="98">
          <cell r="V98">
            <v>357903969.86890173</v>
          </cell>
          <cell r="AP98">
            <v>1178892877.9377317</v>
          </cell>
        </row>
        <row r="99">
          <cell r="V99">
            <v>375941382.95206994</v>
          </cell>
          <cell r="AP99">
            <v>1293833241.8647435</v>
          </cell>
        </row>
        <row r="100">
          <cell r="V100">
            <v>394540939.60731423</v>
          </cell>
          <cell r="AP100">
            <v>1415436256.4657824</v>
          </cell>
        </row>
        <row r="101">
          <cell r="V101">
            <v>411983714.20321977</v>
          </cell>
          <cell r="AP101">
            <v>1526769860.071152</v>
          </cell>
        </row>
        <row r="102">
          <cell r="V102">
            <v>430525970.21711314</v>
          </cell>
          <cell r="AP102">
            <v>1651265842.4167092</v>
          </cell>
        </row>
        <row r="103">
          <cell r="V103">
            <v>450143908.57689393</v>
          </cell>
          <cell r="AP103">
            <v>1788153584.7909513</v>
          </cell>
        </row>
        <row r="104">
          <cell r="V104">
            <v>468366224.54874766</v>
          </cell>
          <cell r="AP104">
            <v>1932846724.9521835</v>
          </cell>
        </row>
        <row r="105">
          <cell r="V105">
            <v>487117272.68964016</v>
          </cell>
          <cell r="AP105">
            <v>2086387400.4838367</v>
          </cell>
        </row>
        <row r="106">
          <cell r="V106">
            <v>506229590.47255427</v>
          </cell>
          <cell r="AP106">
            <v>2247009304.2540383</v>
          </cell>
        </row>
        <row r="107">
          <cell r="V107">
            <v>520770498.96904296</v>
          </cell>
          <cell r="AP107">
            <v>2357245856.3059545</v>
          </cell>
        </row>
        <row r="108">
          <cell r="V108">
            <v>535746667.0136112</v>
          </cell>
          <cell r="AP108">
            <v>2473951528.0888147</v>
          </cell>
        </row>
        <row r="109">
          <cell r="V109">
            <v>551311667.20654452</v>
          </cell>
          <cell r="AP109">
            <v>2598271985.784265</v>
          </cell>
        </row>
        <row r="110">
          <cell r="V110">
            <v>567716908.95937204</v>
          </cell>
          <cell r="AP110">
            <v>2733576159.4202609</v>
          </cell>
        </row>
        <row r="111">
          <cell r="V111">
            <v>584246277.82872796</v>
          </cell>
          <cell r="AP111">
            <v>2873355154.3478799</v>
          </cell>
        </row>
        <row r="112">
          <cell r="V112">
            <v>601650601.26369882</v>
          </cell>
          <cell r="AP112">
            <v>3023745951.9996042</v>
          </cell>
        </row>
        <row r="113">
          <cell r="V113">
            <v>618521133.7705189</v>
          </cell>
          <cell r="AP113">
            <v>3169639006.2703805</v>
          </cell>
        </row>
        <row r="114">
          <cell r="V114">
            <v>634635805.99796891</v>
          </cell>
          <cell r="AP114">
            <v>3306906170.8454318</v>
          </cell>
        </row>
        <row r="115">
          <cell r="V115">
            <v>650954418.74798632</v>
          </cell>
          <cell r="AP115">
            <v>3447934947.1773748</v>
          </cell>
        </row>
        <row r="116">
          <cell r="V116">
            <v>667921256.83092856</v>
          </cell>
          <cell r="AP116">
            <v>3598269035.2949362</v>
          </cell>
        </row>
        <row r="117">
          <cell r="V117">
            <v>685632217.11109328</v>
          </cell>
          <cell r="AP117">
            <v>3743686412.1822772</v>
          </cell>
        </row>
        <row r="118">
          <cell r="V118">
            <v>704529998.76238191</v>
          </cell>
          <cell r="AP118">
            <v>3898296741.1593289</v>
          </cell>
        </row>
        <row r="119">
          <cell r="V119">
            <v>723677341.54759824</v>
          </cell>
          <cell r="AP119">
            <v>4055698133.3809547</v>
          </cell>
        </row>
        <row r="120">
          <cell r="V120">
            <v>743231926.71146262</v>
          </cell>
          <cell r="AP120">
            <v>4218112553.7293258</v>
          </cell>
        </row>
        <row r="121">
          <cell r="V121">
            <v>763588224.58021152</v>
          </cell>
          <cell r="AP121">
            <v>4386153574.9722395</v>
          </cell>
        </row>
        <row r="122">
          <cell r="V122">
            <v>784723128.29071927</v>
          </cell>
          <cell r="AP122">
            <v>4561301372.7229137</v>
          </cell>
        </row>
        <row r="123">
          <cell r="V123">
            <v>805595255.00448227</v>
          </cell>
          <cell r="AP123">
            <v>4737620953.9400902</v>
          </cell>
        </row>
        <row r="124">
          <cell r="V124">
            <v>826870696.4614166</v>
          </cell>
          <cell r="AP124">
            <v>4919132781.2876129</v>
          </cell>
        </row>
        <row r="125">
          <cell r="V125">
            <v>848699335.49848032</v>
          </cell>
          <cell r="AP125">
            <v>5108092989.4837503</v>
          </cell>
        </row>
        <row r="126">
          <cell r="V126">
            <v>870616267.63077927</v>
          </cell>
          <cell r="AP126">
            <v>5297629871.1039581</v>
          </cell>
        </row>
        <row r="127">
          <cell r="V127">
            <v>893179085.13318896</v>
          </cell>
          <cell r="AP127">
            <v>5496335906.1836796</v>
          </cell>
        </row>
        <row r="128">
          <cell r="V128">
            <v>916093115.56440306</v>
          </cell>
          <cell r="AP128">
            <v>5700688932.3065147</v>
          </cell>
        </row>
        <row r="129">
          <cell r="V129">
            <v>940134690.39717162</v>
          </cell>
          <cell r="AP129">
            <v>5918459426.7223997</v>
          </cell>
        </row>
        <row r="130">
          <cell r="V130">
            <v>964069625.82919288</v>
          </cell>
          <cell r="AP130">
            <v>6137195738.4907799</v>
          </cell>
        </row>
        <row r="131">
          <cell r="V131">
            <v>988470458.82418942</v>
          </cell>
          <cell r="AP131">
            <v>6363442984.2741947</v>
          </cell>
        </row>
        <row r="132">
          <cell r="V132">
            <v>1007948996.0186472</v>
          </cell>
          <cell r="AP132">
            <v>6581715932.1499929</v>
          </cell>
        </row>
        <row r="133">
          <cell r="V133">
            <v>1027773335.5931187</v>
          </cell>
          <cell r="AP133">
            <v>6806814248.1307135</v>
          </cell>
        </row>
        <row r="134">
          <cell r="V134">
            <v>1048006534.4595236</v>
          </cell>
          <cell r="AP134">
            <v>7039778028.9419365</v>
          </cell>
        </row>
        <row r="135">
          <cell r="V135">
            <v>1069065711.6718408</v>
          </cell>
          <cell r="AP135">
            <v>7287617015.2380733</v>
          </cell>
        </row>
        <row r="136">
          <cell r="V136">
            <v>1090572947.5697868</v>
          </cell>
          <cell r="AP136">
            <v>7544416277.087059</v>
          </cell>
        </row>
        <row r="137">
          <cell r="V137">
            <v>1112410598.7233546</v>
          </cell>
          <cell r="AP137">
            <v>7808350621.5170088</v>
          </cell>
        </row>
        <row r="138">
          <cell r="V138">
            <v>1132703827.6106141</v>
          </cell>
          <cell r="AP138">
            <v>8065402395.4304953</v>
          </cell>
        </row>
        <row r="139">
          <cell r="V139">
            <v>1150321102.3880434</v>
          </cell>
          <cell r="AP139">
            <v>8305155746.1058798</v>
          </cell>
        </row>
        <row r="140">
          <cell r="V140">
            <v>1168371831.1713235</v>
          </cell>
          <cell r="AP140">
            <v>8554591018.0364962</v>
          </cell>
        </row>
        <row r="141">
          <cell r="V141">
            <v>1186709156.0325637</v>
          </cell>
          <cell r="AP141">
            <v>8811323830.3526783</v>
          </cell>
        </row>
        <row r="142">
          <cell r="V142">
            <v>1210709608.3429704</v>
          </cell>
          <cell r="AP142">
            <v>9091153419.6136475</v>
          </cell>
        </row>
        <row r="143">
          <cell r="V143">
            <v>1234723861.8212776</v>
          </cell>
          <cell r="AP143">
            <v>9372144692.9476891</v>
          </cell>
        </row>
        <row r="144">
          <cell r="V144">
            <v>1259218213.9158564</v>
          </cell>
          <cell r="AP144">
            <v>9662717927.5290947</v>
          </cell>
        </row>
        <row r="145">
          <cell r="V145">
            <v>1283481454.9555979</v>
          </cell>
          <cell r="AP145">
            <v>9949935547.4894829</v>
          </cell>
        </row>
        <row r="146">
          <cell r="V146">
            <v>1308388739.7835345</v>
          </cell>
          <cell r="AP146">
            <v>10249842630.89477</v>
          </cell>
        </row>
        <row r="147">
          <cell r="V147">
            <v>1336421853.5935829</v>
          </cell>
          <cell r="AP147">
            <v>10581580504.142187</v>
          </cell>
        </row>
        <row r="148">
          <cell r="V148">
            <v>1365436577.8038373</v>
          </cell>
          <cell r="AP148">
            <v>10932224348.11285</v>
          </cell>
        </row>
        <row r="149">
          <cell r="V149">
            <v>1394801481.8238297</v>
          </cell>
          <cell r="AP149">
            <v>11290094837.999784</v>
          </cell>
        </row>
        <row r="150">
          <cell r="V150">
            <v>1424789043.577894</v>
          </cell>
          <cell r="AP150">
            <v>11660484229.650887</v>
          </cell>
        </row>
        <row r="151">
          <cell r="V151">
            <v>1454902658.6624796</v>
          </cell>
          <cell r="AP151">
            <v>12033914360.047831</v>
          </cell>
        </row>
        <row r="152">
          <cell r="V152">
            <v>1485352457.8480299</v>
          </cell>
          <cell r="AP152">
            <v>12414428456.788759</v>
          </cell>
        </row>
        <row r="153">
          <cell r="V153">
            <v>1516086661.3588717</v>
          </cell>
          <cell r="AP153">
            <v>12802961531.986708</v>
          </cell>
        </row>
        <row r="154">
          <cell r="V154">
            <v>1547370883.1741607</v>
          </cell>
          <cell r="AP154">
            <v>13209092587.060202</v>
          </cell>
        </row>
        <row r="155">
          <cell r="V155">
            <v>1579170887.7063475</v>
          </cell>
          <cell r="AP155">
            <v>13626437013.142363</v>
          </cell>
        </row>
        <row r="156">
          <cell r="V156">
            <v>1612381145.2660868</v>
          </cell>
          <cell r="AP156">
            <v>14073358526.994329</v>
          </cell>
        </row>
        <row r="157">
          <cell r="V157">
            <v>1642567419.7132735</v>
          </cell>
          <cell r="AP157">
            <v>14563025630.734388</v>
          </cell>
        </row>
        <row r="158">
          <cell r="V158">
            <v>1671874308.946377</v>
          </cell>
          <cell r="AP158">
            <v>15068121151.500061</v>
          </cell>
        </row>
        <row r="159">
          <cell r="V159">
            <v>1690495459.7079775</v>
          </cell>
          <cell r="AP159">
            <v>15352567806.399427</v>
          </cell>
        </row>
        <row r="160">
          <cell r="V160">
            <v>1704695840.3394113</v>
          </cell>
          <cell r="AP160">
            <v>15544252417.914349</v>
          </cell>
        </row>
        <row r="161">
          <cell r="V161">
            <v>1711148737.29194</v>
          </cell>
          <cell r="AP161">
            <v>15571741097.514999</v>
          </cell>
        </row>
        <row r="162">
          <cell r="V162">
            <v>1716484108.8476465</v>
          </cell>
          <cell r="AP162">
            <v>15575427806.67437</v>
          </cell>
        </row>
        <row r="163">
          <cell r="V163">
            <v>1721825212.8416255</v>
          </cell>
          <cell r="AP163">
            <v>15579116197.978893</v>
          </cell>
        </row>
        <row r="164">
          <cell r="V164">
            <v>1727172049.6271646</v>
          </cell>
          <cell r="AP164">
            <v>15582806267.499973</v>
          </cell>
        </row>
        <row r="165">
          <cell r="V165">
            <v>1732524619.5575504</v>
          </cell>
          <cell r="AP165">
            <v>15586498011.321241</v>
          </cell>
        </row>
        <row r="166">
          <cell r="V166">
            <v>1737878686.0973988</v>
          </cell>
          <cell r="AP166">
            <v>15590190456.897459</v>
          </cell>
        </row>
      </sheetData>
      <sheetData sheetId="18">
        <row r="7">
          <cell r="M7">
            <v>60</v>
          </cell>
          <cell r="V7">
            <v>25733.356195046705</v>
          </cell>
          <cell r="AP7">
            <v>18904.325877052539</v>
          </cell>
        </row>
        <row r="8">
          <cell r="V8">
            <v>34857.62477241653</v>
          </cell>
          <cell r="AP8">
            <v>27591.897083183361</v>
          </cell>
        </row>
        <row r="9">
          <cell r="V9">
            <v>45530.474206132669</v>
          </cell>
          <cell r="AP9">
            <v>38506.106231078229</v>
          </cell>
        </row>
        <row r="10">
          <cell r="V10">
            <v>58317.873428759092</v>
          </cell>
          <cell r="AP10">
            <v>52357.731188713922</v>
          </cell>
        </row>
        <row r="11">
          <cell r="V11">
            <v>73478.177782854036</v>
          </cell>
          <cell r="AP11">
            <v>69677.26271193313</v>
          </cell>
        </row>
        <row r="12">
          <cell r="V12">
            <v>91289.580761198275</v>
          </cell>
          <cell r="AP12">
            <v>91059.732686742733</v>
          </cell>
        </row>
        <row r="13">
          <cell r="V13">
            <v>111388.55825454136</v>
          </cell>
          <cell r="AP13">
            <v>116477.16091621251</v>
          </cell>
        </row>
        <row r="14">
          <cell r="V14">
            <v>133939.32592380617</v>
          </cell>
          <cell r="AP14">
            <v>146404.31930146823</v>
          </cell>
        </row>
        <row r="15">
          <cell r="V15">
            <v>159562.44652165106</v>
          </cell>
          <cell r="AP15">
            <v>181864.61994427806</v>
          </cell>
        </row>
        <row r="16">
          <cell r="V16">
            <v>188518.5046695077</v>
          </cell>
          <cell r="AP16">
            <v>223567.02666183846</v>
          </cell>
        </row>
        <row r="17">
          <cell r="V17">
            <v>224102.10836173547</v>
          </cell>
          <cell r="AP17">
            <v>269375.11597467802</v>
          </cell>
        </row>
        <row r="18">
          <cell r="V18">
            <v>265611.05137385556</v>
          </cell>
          <cell r="AP18">
            <v>309785.63727628882</v>
          </cell>
        </row>
        <row r="19">
          <cell r="V19">
            <v>311958.72921656677</v>
          </cell>
          <cell r="AP19">
            <v>354418.89242131432</v>
          </cell>
        </row>
        <row r="20">
          <cell r="V20">
            <v>362878.61778691452</v>
          </cell>
          <cell r="AP20">
            <v>400732.0289895538</v>
          </cell>
        </row>
        <row r="21">
          <cell r="V21">
            <v>419873.38764508109</v>
          </cell>
          <cell r="AP21">
            <v>453793.79163709801</v>
          </cell>
        </row>
        <row r="22">
          <cell r="V22">
            <v>483179.85099574033</v>
          </cell>
          <cell r="AP22">
            <v>513171.89111489145</v>
          </cell>
        </row>
        <row r="23">
          <cell r="V23">
            <v>551914.68823907012</v>
          </cell>
          <cell r="AP23">
            <v>573875.31378734799</v>
          </cell>
        </row>
        <row r="24">
          <cell r="V24">
            <v>627772.24266923475</v>
          </cell>
          <cell r="AP24">
            <v>641557.79927704972</v>
          </cell>
        </row>
        <row r="25">
          <cell r="V25">
            <v>710524.41205026268</v>
          </cell>
          <cell r="AP25">
            <v>713906.9037336394</v>
          </cell>
        </row>
        <row r="26">
          <cell r="V26">
            <v>790088.02576527512</v>
          </cell>
          <cell r="AP26">
            <v>783941.97088968975</v>
          </cell>
        </row>
        <row r="27">
          <cell r="V27">
            <v>889637.60467379424</v>
          </cell>
          <cell r="AP27">
            <v>864109.49102016538</v>
          </cell>
        </row>
        <row r="28">
          <cell r="V28">
            <v>1003191.6001804662</v>
          </cell>
          <cell r="AP28">
            <v>956940.77847071295</v>
          </cell>
        </row>
        <row r="29">
          <cell r="V29">
            <v>1123371.2011628184</v>
          </cell>
          <cell r="AP29">
            <v>1051485.0444354422</v>
          </cell>
        </row>
        <row r="30">
          <cell r="V30">
            <v>1253723.3536861422</v>
          </cell>
          <cell r="AP30">
            <v>1156567.6813925344</v>
          </cell>
        </row>
        <row r="31">
          <cell r="V31">
            <v>1392845.7755447244</v>
          </cell>
          <cell r="AP31">
            <v>1265776.8361663888</v>
          </cell>
        </row>
        <row r="32">
          <cell r="V32">
            <v>1542536.4639566583</v>
          </cell>
          <cell r="AP32">
            <v>1384672.5200426257</v>
          </cell>
        </row>
        <row r="33">
          <cell r="V33">
            <v>1702341.0598804748</v>
          </cell>
          <cell r="AP33">
            <v>1510290.7298363145</v>
          </cell>
        </row>
        <row r="34">
          <cell r="V34">
            <v>1983574.0310098743</v>
          </cell>
          <cell r="AP34">
            <v>1695084.7289112348</v>
          </cell>
        </row>
        <row r="35">
          <cell r="V35">
            <v>2321962.2803898552</v>
          </cell>
          <cell r="AP35">
            <v>1904119.5989862941</v>
          </cell>
        </row>
        <row r="36">
          <cell r="V36">
            <v>2703783.088860298</v>
          </cell>
          <cell r="AP36">
            <v>2133343.8461220297</v>
          </cell>
        </row>
        <row r="37">
          <cell r="V37">
            <v>3184424.5977963577</v>
          </cell>
          <cell r="AP37">
            <v>2393364.3037695247</v>
          </cell>
        </row>
        <row r="38">
          <cell r="V38">
            <v>3729668.1143635157</v>
          </cell>
          <cell r="AP38">
            <v>2681288.8466311544</v>
          </cell>
        </row>
        <row r="39">
          <cell r="V39">
            <v>4342237.9887060467</v>
          </cell>
          <cell r="AP39">
            <v>2991768.6997582163</v>
          </cell>
        </row>
        <row r="40">
          <cell r="V40">
            <v>4924999.7777459137</v>
          </cell>
          <cell r="AP40">
            <v>3295414.4169307631</v>
          </cell>
        </row>
        <row r="41">
          <cell r="V41">
            <v>5488613.4235315071</v>
          </cell>
          <cell r="AP41">
            <v>3584595.0311067761</v>
          </cell>
        </row>
        <row r="42">
          <cell r="V42">
            <v>6101409.191862138</v>
          </cell>
          <cell r="AP42">
            <v>3885471.4636724647</v>
          </cell>
        </row>
        <row r="43">
          <cell r="V43">
            <v>6761708.5397510678</v>
          </cell>
          <cell r="AP43">
            <v>4210541.9655116405</v>
          </cell>
        </row>
        <row r="44">
          <cell r="V44">
            <v>7470259.8789457288</v>
          </cell>
          <cell r="AP44">
            <v>4555239.7567334799</v>
          </cell>
        </row>
        <row r="45">
          <cell r="V45">
            <v>8235981.1929403022</v>
          </cell>
          <cell r="AP45">
            <v>4927981.2795721432</v>
          </cell>
        </row>
        <row r="46">
          <cell r="V46">
            <v>9080093.2130833808</v>
          </cell>
          <cell r="AP46">
            <v>5329142.177374403</v>
          </cell>
        </row>
        <row r="47">
          <cell r="V47">
            <v>9835841.8330842853</v>
          </cell>
          <cell r="AP47">
            <v>5763659.8805565322</v>
          </cell>
        </row>
        <row r="48">
          <cell r="V48">
            <v>10631213.191278143</v>
          </cell>
          <cell r="AP48">
            <v>6220573.5289304825</v>
          </cell>
        </row>
        <row r="49">
          <cell r="V49">
            <v>11494356.811859407</v>
          </cell>
          <cell r="AP49">
            <v>6717283.0332796909</v>
          </cell>
        </row>
        <row r="50">
          <cell r="V50">
            <v>12395206.597324921</v>
          </cell>
          <cell r="AP50">
            <v>7219782.701664621</v>
          </cell>
        </row>
        <row r="51">
          <cell r="V51">
            <v>13336767.878519814</v>
          </cell>
          <cell r="AP51">
            <v>7756407.6266470551</v>
          </cell>
        </row>
        <row r="52">
          <cell r="V52">
            <v>14324508.246075556</v>
          </cell>
          <cell r="AP52">
            <v>8316254.5133672757</v>
          </cell>
        </row>
        <row r="53">
          <cell r="V53">
            <v>15363327.667564426</v>
          </cell>
          <cell r="AP53">
            <v>8909730.4718912225</v>
          </cell>
        </row>
        <row r="54">
          <cell r="V54">
            <v>16455698.963415205</v>
          </cell>
          <cell r="AP54">
            <v>9540777.9895204902</v>
          </cell>
        </row>
        <row r="55">
          <cell r="V55">
            <v>17627632.018639676</v>
          </cell>
          <cell r="AP55">
            <v>10211258.191263845</v>
          </cell>
        </row>
        <row r="56">
          <cell r="V56">
            <v>18884419.397266664</v>
          </cell>
          <cell r="AP56">
            <v>10944337.205053719</v>
          </cell>
        </row>
        <row r="57">
          <cell r="V57">
            <v>20312740.80467131</v>
          </cell>
          <cell r="AP57">
            <v>11736572.852700206</v>
          </cell>
        </row>
        <row r="58">
          <cell r="V58">
            <v>21820748.720899787</v>
          </cell>
          <cell r="AP58">
            <v>12589080.095143011</v>
          </cell>
        </row>
        <row r="59">
          <cell r="V59">
            <v>23333377.466618251</v>
          </cell>
          <cell r="AP59">
            <v>13500924.298112739</v>
          </cell>
        </row>
        <row r="60">
          <cell r="V60">
            <v>24836207.330644313</v>
          </cell>
          <cell r="AP60">
            <v>14470233.438123727</v>
          </cell>
        </row>
        <row r="61">
          <cell r="V61">
            <v>26439241.53339497</v>
          </cell>
          <cell r="AP61">
            <v>15496305.697959369</v>
          </cell>
        </row>
        <row r="62">
          <cell r="V62">
            <v>28101106.848792501</v>
          </cell>
          <cell r="AP62">
            <v>16578520.385518881</v>
          </cell>
        </row>
        <row r="63">
          <cell r="V63">
            <v>29843898.702816784</v>
          </cell>
          <cell r="AP63">
            <v>17740437.552553568</v>
          </cell>
        </row>
        <row r="64">
          <cell r="V64">
            <v>32428819.854574271</v>
          </cell>
          <cell r="AP64">
            <v>19741064.019981526</v>
          </cell>
        </row>
        <row r="65">
          <cell r="V65">
            <v>34366001.399570659</v>
          </cell>
          <cell r="AP65">
            <v>21175024.320323527</v>
          </cell>
        </row>
        <row r="66">
          <cell r="V66">
            <v>36840070.217903689</v>
          </cell>
          <cell r="AP66">
            <v>24219260.337959141</v>
          </cell>
        </row>
        <row r="67">
          <cell r="V67">
            <v>39865238.113302633</v>
          </cell>
          <cell r="AP67">
            <v>28262153.365973674</v>
          </cell>
        </row>
        <row r="68">
          <cell r="V68">
            <v>43074324.624376439</v>
          </cell>
          <cell r="AP68">
            <v>32799943.631599672</v>
          </cell>
        </row>
        <row r="69">
          <cell r="V69">
            <v>46470670.462230131</v>
          </cell>
          <cell r="AP69">
            <v>37848502.403607331</v>
          </cell>
        </row>
        <row r="70">
          <cell r="V70">
            <v>50066231.251711063</v>
          </cell>
          <cell r="AP70">
            <v>43428733.36811617</v>
          </cell>
        </row>
        <row r="71">
          <cell r="V71">
            <v>53565683.09383674</v>
          </cell>
          <cell r="AP71">
            <v>49586303.545726381</v>
          </cell>
        </row>
        <row r="72">
          <cell r="V72">
            <v>57154001.529253721</v>
          </cell>
          <cell r="AP72">
            <v>56547413.776871622</v>
          </cell>
        </row>
        <row r="73">
          <cell r="V73">
            <v>61066377.114799291</v>
          </cell>
          <cell r="AP73">
            <v>64397233.386262812</v>
          </cell>
        </row>
        <row r="74">
          <cell r="V74">
            <v>65302097.663085118</v>
          </cell>
          <cell r="AP74">
            <v>73355421.112302765</v>
          </cell>
        </row>
        <row r="75">
          <cell r="V75">
            <v>69918338.781589121</v>
          </cell>
          <cell r="AP75">
            <v>83202648.634067267</v>
          </cell>
        </row>
        <row r="76">
          <cell r="V76">
            <v>75774918.60586831</v>
          </cell>
          <cell r="AP76">
            <v>97836039.425986156</v>
          </cell>
        </row>
        <row r="77">
          <cell r="V77">
            <v>81513866.564280421</v>
          </cell>
          <cell r="AP77">
            <v>110936659.37915543</v>
          </cell>
        </row>
        <row r="78">
          <cell r="V78">
            <v>88009638.921348512</v>
          </cell>
          <cell r="AP78">
            <v>125971766.4109505</v>
          </cell>
        </row>
        <row r="79">
          <cell r="V79">
            <v>96161950.836465716</v>
          </cell>
          <cell r="AP79">
            <v>143660993.74918798</v>
          </cell>
        </row>
        <row r="80">
          <cell r="V80">
            <v>105280856.29325089</v>
          </cell>
          <cell r="AP80">
            <v>164456386.97942376</v>
          </cell>
        </row>
        <row r="81">
          <cell r="V81">
            <v>115075796.65397623</v>
          </cell>
          <cell r="AP81">
            <v>187631744.78817028</v>
          </cell>
        </row>
        <row r="82">
          <cell r="V82">
            <v>125250101.79510316</v>
          </cell>
          <cell r="AP82">
            <v>213643543.90435207</v>
          </cell>
        </row>
        <row r="83">
          <cell r="V83">
            <v>136036943.00002232</v>
          </cell>
          <cell r="AP83">
            <v>242092061.89757997</v>
          </cell>
        </row>
        <row r="84">
          <cell r="V84">
            <v>147034393.51435983</v>
          </cell>
          <cell r="AP84">
            <v>271206924.75247419</v>
          </cell>
        </row>
        <row r="85">
          <cell r="V85">
            <v>158774059.59171227</v>
          </cell>
          <cell r="AP85">
            <v>303563108.98228377</v>
          </cell>
        </row>
        <row r="86">
          <cell r="V86">
            <v>171414421.27201897</v>
          </cell>
          <cell r="AP86">
            <v>340625450.7329579</v>
          </cell>
        </row>
        <row r="87">
          <cell r="V87">
            <v>188138278.95439291</v>
          </cell>
          <cell r="AP87">
            <v>393790949.60471445</v>
          </cell>
        </row>
        <row r="88">
          <cell r="V88">
            <v>205905176.36636069</v>
          </cell>
          <cell r="AP88">
            <v>451788237.8984099</v>
          </cell>
        </row>
        <row r="89">
          <cell r="V89">
            <v>222650777.59150857</v>
          </cell>
          <cell r="AP89">
            <v>506032733.77354342</v>
          </cell>
        </row>
        <row r="90">
          <cell r="V90">
            <v>241086953.33882225</v>
          </cell>
          <cell r="AP90">
            <v>570949801.09103215</v>
          </cell>
        </row>
        <row r="91">
          <cell r="V91">
            <v>260259847.68768299</v>
          </cell>
          <cell r="AP91">
            <v>642586513.49959385</v>
          </cell>
        </row>
        <row r="92">
          <cell r="V92">
            <v>275565397.87274623</v>
          </cell>
          <cell r="AP92">
            <v>715085943.0372436</v>
          </cell>
        </row>
        <row r="93">
          <cell r="V93">
            <v>291638354.43363929</v>
          </cell>
          <cell r="AP93">
            <v>796291526.94923496</v>
          </cell>
        </row>
        <row r="94">
          <cell r="V94">
            <v>307300355.46670192</v>
          </cell>
          <cell r="AP94">
            <v>881980501.31075871</v>
          </cell>
        </row>
        <row r="95">
          <cell r="V95">
            <v>322903023.51940191</v>
          </cell>
          <cell r="AP95">
            <v>971111745.99411619</v>
          </cell>
        </row>
        <row r="96">
          <cell r="V96">
            <v>339458079.77389705</v>
          </cell>
          <cell r="AP96">
            <v>1070028532.4580053</v>
          </cell>
        </row>
        <row r="97">
          <cell r="V97">
            <v>357243924.34053046</v>
          </cell>
          <cell r="AP97">
            <v>1180676145.2833486</v>
          </cell>
        </row>
        <row r="98">
          <cell r="V98">
            <v>374756947.13781923</v>
          </cell>
          <cell r="AP98">
            <v>1289376516.6589468</v>
          </cell>
        </row>
        <row r="99">
          <cell r="V99">
            <v>392720471.83559465</v>
          </cell>
          <cell r="AP99">
            <v>1403706264.6023746</v>
          </cell>
        </row>
        <row r="100">
          <cell r="V100">
            <v>410744287.3144511</v>
          </cell>
          <cell r="AP100">
            <v>1525728850.3592319</v>
          </cell>
        </row>
        <row r="101">
          <cell r="V101">
            <v>428730428.06936145</v>
          </cell>
          <cell r="AP101">
            <v>1659846745.4066195</v>
          </cell>
        </row>
        <row r="102">
          <cell r="V102">
            <v>447200553.33492643</v>
          </cell>
          <cell r="AP102">
            <v>1805641985.0326524</v>
          </cell>
        </row>
        <row r="103">
          <cell r="V103">
            <v>466687354.50825077</v>
          </cell>
          <cell r="AP103">
            <v>1965208085.7061315</v>
          </cell>
        </row>
        <row r="104">
          <cell r="V104">
            <v>486728017.7073555</v>
          </cell>
          <cell r="AP104">
            <v>2136009229.3645372</v>
          </cell>
        </row>
        <row r="105">
          <cell r="V105">
            <v>504762804.6713897</v>
          </cell>
          <cell r="AP105">
            <v>2287013254.2644954</v>
          </cell>
        </row>
        <row r="106">
          <cell r="V106">
            <v>523335463.56907314</v>
          </cell>
          <cell r="AP106">
            <v>2446680721.820395</v>
          </cell>
        </row>
        <row r="107">
          <cell r="V107">
            <v>537618728.77663612</v>
          </cell>
          <cell r="AP107">
            <v>2556747925.9253559</v>
          </cell>
        </row>
        <row r="108">
          <cell r="V108">
            <v>552279452.66098762</v>
          </cell>
          <cell r="AP108">
            <v>2672596838.0867243</v>
          </cell>
        </row>
        <row r="109">
          <cell r="V109">
            <v>567584661.88647449</v>
          </cell>
          <cell r="AP109">
            <v>2796769409.7480717</v>
          </cell>
        </row>
        <row r="110">
          <cell r="V110">
            <v>583410929.14228559</v>
          </cell>
          <cell r="AP110">
            <v>2927974607.3258328</v>
          </cell>
        </row>
        <row r="111">
          <cell r="V111">
            <v>599851354.98615372</v>
          </cell>
          <cell r="AP111">
            <v>3067234405.9795232</v>
          </cell>
        </row>
        <row r="112">
          <cell r="V112">
            <v>615124272.35603452</v>
          </cell>
          <cell r="AP112">
            <v>3194759684.6024899</v>
          </cell>
        </row>
        <row r="113">
          <cell r="V113">
            <v>630302113.21602082</v>
          </cell>
          <cell r="AP113">
            <v>3321435254.8411179</v>
          </cell>
        </row>
        <row r="114">
          <cell r="V114">
            <v>645572121.05949497</v>
          </cell>
          <cell r="AP114">
            <v>3449313520.9703317</v>
          </cell>
        </row>
        <row r="115">
          <cell r="V115">
            <v>661243038.07795966</v>
          </cell>
          <cell r="AP115">
            <v>3583435508.657505</v>
          </cell>
        </row>
        <row r="116">
          <cell r="V116">
            <v>679412763.02133691</v>
          </cell>
          <cell r="AP116">
            <v>3734101519.2122574</v>
          </cell>
        </row>
        <row r="117">
          <cell r="V117">
            <v>698263494.63204849</v>
          </cell>
          <cell r="AP117">
            <v>3889497042.3948064</v>
          </cell>
        </row>
        <row r="118">
          <cell r="V118">
            <v>717178802.2595787</v>
          </cell>
          <cell r="AP118">
            <v>4045248429.3707585</v>
          </cell>
        </row>
        <row r="119">
          <cell r="V119">
            <v>736608483.46663117</v>
          </cell>
          <cell r="AP119">
            <v>4207495680.9219604</v>
          </cell>
        </row>
        <row r="120">
          <cell r="V120">
            <v>756469613.37667441</v>
          </cell>
          <cell r="AP120">
            <v>4375158001.3131075</v>
          </cell>
        </row>
        <row r="121">
          <cell r="V121">
            <v>777278159.93495882</v>
          </cell>
          <cell r="AP121">
            <v>4549281327.0171738</v>
          </cell>
        </row>
        <row r="122">
          <cell r="V122">
            <v>798699826.32171202</v>
          </cell>
          <cell r="AP122">
            <v>4730543062.1940651</v>
          </cell>
        </row>
        <row r="123">
          <cell r="V123">
            <v>820222686.12418282</v>
          </cell>
          <cell r="AP123">
            <v>4913515224.0613604</v>
          </cell>
        </row>
        <row r="124">
          <cell r="V124">
            <v>841868480.39177382</v>
          </cell>
          <cell r="AP124">
            <v>5101315623.4728422</v>
          </cell>
        </row>
        <row r="125">
          <cell r="V125">
            <v>863698689.96747375</v>
          </cell>
          <cell r="AP125">
            <v>5291111066.3143835</v>
          </cell>
        </row>
        <row r="126">
          <cell r="V126">
            <v>886152017.3856349</v>
          </cell>
          <cell r="AP126">
            <v>5489489244.1380501</v>
          </cell>
        </row>
        <row r="127">
          <cell r="V127">
            <v>908997220.1590625</v>
          </cell>
          <cell r="AP127">
            <v>5693025815.7969494</v>
          </cell>
        </row>
        <row r="128">
          <cell r="V128">
            <v>932198002.79924917</v>
          </cell>
          <cell r="AP128">
            <v>5905367137.6558504</v>
          </cell>
        </row>
        <row r="129">
          <cell r="V129">
            <v>955912312.31413901</v>
          </cell>
          <cell r="AP129">
            <v>6124091222.9896574</v>
          </cell>
        </row>
        <row r="130">
          <cell r="V130">
            <v>980176898.40400589</v>
          </cell>
          <cell r="AP130">
            <v>6350813821.6190796</v>
          </cell>
        </row>
        <row r="131">
          <cell r="V131">
            <v>1004282993.5477871</v>
          </cell>
          <cell r="AP131">
            <v>6574369710.1788807</v>
          </cell>
        </row>
        <row r="132">
          <cell r="V132">
            <v>1024066269.5860156</v>
          </cell>
          <cell r="AP132">
            <v>6799706613.9143276</v>
          </cell>
        </row>
        <row r="133">
          <cell r="V133">
            <v>1044193292.9472113</v>
          </cell>
          <cell r="AP133">
            <v>7031967016.796279</v>
          </cell>
        </row>
        <row r="134">
          <cell r="V134">
            <v>1064841773.7859452</v>
          </cell>
          <cell r="AP134">
            <v>7274095405.8752375</v>
          </cell>
        </row>
        <row r="135">
          <cell r="V135">
            <v>1086204002.9202549</v>
          </cell>
          <cell r="AP135">
            <v>7529510897.1974277</v>
          </cell>
        </row>
        <row r="136">
          <cell r="V136">
            <v>1107984316.3441057</v>
          </cell>
          <cell r="AP136">
            <v>7793535710.8390999</v>
          </cell>
        </row>
        <row r="137">
          <cell r="V137">
            <v>1128094322.9541688</v>
          </cell>
          <cell r="AP137">
            <v>8049158633.3365736</v>
          </cell>
        </row>
        <row r="138">
          <cell r="V138">
            <v>1145725698.2702527</v>
          </cell>
          <cell r="AP138">
            <v>8289690263.8651962</v>
          </cell>
        </row>
        <row r="139">
          <cell r="V139">
            <v>1163652658.8851047</v>
          </cell>
          <cell r="AP139">
            <v>8537519808.1149359</v>
          </cell>
        </row>
        <row r="140">
          <cell r="V140">
            <v>1181721053.8265138</v>
          </cell>
          <cell r="AP140">
            <v>8790042722.2040539</v>
          </cell>
        </row>
        <row r="141">
          <cell r="V141">
            <v>1200504191.5171368</v>
          </cell>
          <cell r="AP141">
            <v>9057597869.7337379</v>
          </cell>
        </row>
        <row r="142">
          <cell r="V142">
            <v>1224429464.3820214</v>
          </cell>
          <cell r="AP142">
            <v>9338412202.3349895</v>
          </cell>
        </row>
        <row r="143">
          <cell r="V143">
            <v>1248794719.8274219</v>
          </cell>
          <cell r="AP143">
            <v>9628098112.6021767</v>
          </cell>
        </row>
        <row r="144">
          <cell r="V144">
            <v>1272908150.9795671</v>
          </cell>
          <cell r="AP144">
            <v>9914003781.110733</v>
          </cell>
        </row>
        <row r="145">
          <cell r="V145">
            <v>1297733207.0962658</v>
          </cell>
          <cell r="AP145">
            <v>10213874775.814983</v>
          </cell>
        </row>
        <row r="146">
          <cell r="V146">
            <v>1323918103.2200561</v>
          </cell>
          <cell r="AP146">
            <v>10540177516.919586</v>
          </cell>
        </row>
        <row r="147">
          <cell r="V147">
            <v>1352554949.7301717</v>
          </cell>
          <cell r="AP147">
            <v>10886019509.639523</v>
          </cell>
        </row>
        <row r="148">
          <cell r="V148">
            <v>1381784756.7812624</v>
          </cell>
          <cell r="AP148">
            <v>11243677218.395655</v>
          </cell>
        </row>
        <row r="149">
          <cell r="V149">
            <v>1411698315.0742407</v>
          </cell>
          <cell r="AP149">
            <v>11615080260.473242</v>
          </cell>
        </row>
        <row r="150">
          <cell r="V150">
            <v>1441648150.4232299</v>
          </cell>
          <cell r="AP150">
            <v>11987790723.519226</v>
          </cell>
        </row>
        <row r="151">
          <cell r="V151">
            <v>1472004830.1274056</v>
          </cell>
          <cell r="AP151">
            <v>12368986812.166842</v>
          </cell>
        </row>
        <row r="152">
          <cell r="V152">
            <v>1502706878.5015674</v>
          </cell>
          <cell r="AP152">
            <v>12757511670.76519</v>
          </cell>
        </row>
        <row r="153">
          <cell r="V153">
            <v>1533895468.0182941</v>
          </cell>
          <cell r="AP153">
            <v>13156233108.617153</v>
          </cell>
        </row>
        <row r="154">
          <cell r="V154">
            <v>1564916139.1987104</v>
          </cell>
          <cell r="AP154">
            <v>13568478357.836664</v>
          </cell>
        </row>
        <row r="155">
          <cell r="V155">
            <v>1596917902.5135615</v>
          </cell>
          <cell r="AP155">
            <v>14005427175.693378</v>
          </cell>
        </row>
        <row r="156">
          <cell r="V156">
            <v>1633309677.431504</v>
          </cell>
          <cell r="AP156">
            <v>14534608583.763514</v>
          </cell>
        </row>
        <row r="157">
          <cell r="V157">
            <v>1667061412.4654963</v>
          </cell>
          <cell r="AP157">
            <v>15073700936.887619</v>
          </cell>
        </row>
        <row r="158">
          <cell r="V158">
            <v>1685579358.3055108</v>
          </cell>
          <cell r="AP158">
            <v>15356860144.769194</v>
          </cell>
        </row>
        <row r="159">
          <cell r="V159">
            <v>1699773155.9894273</v>
          </cell>
          <cell r="AP159">
            <v>15549030822.069904</v>
          </cell>
        </row>
        <row r="160">
          <cell r="V160">
            <v>1705819097.8212163</v>
          </cell>
          <cell r="AP160">
            <v>15568056074.441614</v>
          </cell>
        </row>
        <row r="161">
          <cell r="V161">
            <v>1711148737.29194</v>
          </cell>
          <cell r="AP161">
            <v>15571741097.514994</v>
          </cell>
        </row>
        <row r="162">
          <cell r="V162">
            <v>1716484108.8476465</v>
          </cell>
          <cell r="AP162">
            <v>15575427806.674374</v>
          </cell>
        </row>
        <row r="163">
          <cell r="V163">
            <v>1721825212.8416252</v>
          </cell>
          <cell r="AP163">
            <v>15579116197.978895</v>
          </cell>
        </row>
        <row r="164">
          <cell r="V164">
            <v>1727172049.6271653</v>
          </cell>
          <cell r="AP164">
            <v>15582806267.499969</v>
          </cell>
        </row>
        <row r="165">
          <cell r="V165">
            <v>1732524619.5575504</v>
          </cell>
          <cell r="AP165">
            <v>15586498011.321241</v>
          </cell>
        </row>
        <row r="166">
          <cell r="V166">
            <v>1737878686.097399</v>
          </cell>
          <cell r="AP166">
            <v>15590190456.897457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AG5">
            <v>2500942.3377247532</v>
          </cell>
          <cell r="AH5">
            <v>2512551.12702177</v>
          </cell>
          <cell r="AI5">
            <v>2528283.7177616484</v>
          </cell>
          <cell r="AJ5">
            <v>2545194.8679372855</v>
          </cell>
          <cell r="AK5">
            <v>2558513.9572203495</v>
          </cell>
        </row>
        <row r="6">
          <cell r="AG6">
            <v>3517613.9022695851</v>
          </cell>
          <cell r="AH6">
            <v>3558641.8051986252</v>
          </cell>
          <cell r="AI6">
            <v>3624178.9418164622</v>
          </cell>
          <cell r="AJ6">
            <v>3719323.109157322</v>
          </cell>
          <cell r="AK6">
            <v>3775605.0519301463</v>
          </cell>
        </row>
        <row r="7">
          <cell r="AG7">
            <v>4754444.5435599517</v>
          </cell>
          <cell r="AH7">
            <v>4841616.0008710045</v>
          </cell>
          <cell r="AI7">
            <v>4989687.1650621761</v>
          </cell>
          <cell r="AJ7">
            <v>5213350.1869225698</v>
          </cell>
          <cell r="AK7">
            <v>5344738.9720740495</v>
          </cell>
        </row>
        <row r="8">
          <cell r="AG8">
            <v>6297960.1479715873</v>
          </cell>
          <cell r="AH8">
            <v>6453779.6036088541</v>
          </cell>
          <cell r="AI8">
            <v>6724798.2704529865</v>
          </cell>
          <cell r="AJ8">
            <v>7140145.9892949127</v>
          </cell>
          <cell r="AK8">
            <v>7386620.8608106282</v>
          </cell>
        </row>
        <row r="9">
          <cell r="AG9">
            <v>8202594.5728685521</v>
          </cell>
          <cell r="AH9">
            <v>8454585.0137271304</v>
          </cell>
          <cell r="AI9">
            <v>8900772.7776471656</v>
          </cell>
          <cell r="AJ9">
            <v>9589372.0036158115</v>
          </cell>
          <cell r="AK9">
            <v>10003839.03697275</v>
          </cell>
        </row>
        <row r="10">
          <cell r="AG10">
            <v>10528433.673969768</v>
          </cell>
          <cell r="AH10">
            <v>10911072.297634212</v>
          </cell>
          <cell r="AI10">
            <v>11598670.488152275</v>
          </cell>
          <cell r="AJ10">
            <v>12663949.727054983</v>
          </cell>
          <cell r="AK10">
            <v>13314976.002241483</v>
          </cell>
        </row>
        <row r="11">
          <cell r="AG11">
            <v>13342678.275277279</v>
          </cell>
          <cell r="AH11">
            <v>13898555.088318793</v>
          </cell>
          <cell r="AI11">
            <v>14910307.153990159</v>
          </cell>
          <cell r="AJ11">
            <v>16454893.129250394</v>
          </cell>
          <cell r="AK11">
            <v>17353174.180493291</v>
          </cell>
        </row>
        <row r="12">
          <cell r="AG12">
            <v>16720244.161414472</v>
          </cell>
          <cell r="AH12">
            <v>17455221.409964111</v>
          </cell>
          <cell r="AI12">
            <v>18816547.575670704</v>
          </cell>
          <cell r="AJ12">
            <v>20945266.799053114</v>
          </cell>
          <cell r="AK12">
            <v>22228286.709924575</v>
          </cell>
        </row>
        <row r="13">
          <cell r="AG13">
            <v>20593708.677210752</v>
          </cell>
          <cell r="AH13">
            <v>21577477.206490859</v>
          </cell>
          <cell r="AI13">
            <v>23442342.887406744</v>
          </cell>
          <cell r="AJ13">
            <v>26359481.213368919</v>
          </cell>
          <cell r="AK13">
            <v>28140924.020303339</v>
          </cell>
        </row>
        <row r="14">
          <cell r="AG14">
            <v>25255711.148449022</v>
          </cell>
          <cell r="AH14">
            <v>26448122.542786062</v>
          </cell>
          <cell r="AI14">
            <v>28928887.76854467</v>
          </cell>
          <cell r="AJ14">
            <v>32837407.086666174</v>
          </cell>
          <cell r="AK14">
            <v>35254496.002161905</v>
          </cell>
        </row>
        <row r="15">
          <cell r="AG15">
            <v>31151245.932571474</v>
          </cell>
          <cell r="AH15">
            <v>32630646.607586019</v>
          </cell>
          <cell r="AI15">
            <v>35684161.018545039</v>
          </cell>
          <cell r="AJ15">
            <v>40751491.849281155</v>
          </cell>
          <cell r="AK15">
            <v>43790689.804847009</v>
          </cell>
        </row>
        <row r="16">
          <cell r="AG16">
            <v>36454186.24602744</v>
          </cell>
          <cell r="AH16">
            <v>38411040.442854345</v>
          </cell>
          <cell r="AI16">
            <v>41764953.106182843</v>
          </cell>
          <cell r="AJ16">
            <v>47818324.841685817</v>
          </cell>
          <cell r="AK16">
            <v>51683234.108758226</v>
          </cell>
        </row>
        <row r="17">
          <cell r="AG17">
            <v>42466432.07112775</v>
          </cell>
          <cell r="AH17">
            <v>44743424.707510956</v>
          </cell>
          <cell r="AI17">
            <v>48916222.87786743</v>
          </cell>
          <cell r="AJ17">
            <v>55686074.49266132</v>
          </cell>
          <cell r="AK17">
            <v>60571564.619509675</v>
          </cell>
        </row>
        <row r="18">
          <cell r="AG18">
            <v>49181288.387785874</v>
          </cell>
          <cell r="AH18">
            <v>51818304.304795213</v>
          </cell>
          <cell r="AI18">
            <v>56458514.811316945</v>
          </cell>
          <cell r="AJ18">
            <v>64349164.316842355</v>
          </cell>
          <cell r="AK18">
            <v>70235899.992936194</v>
          </cell>
        </row>
        <row r="19">
          <cell r="AG19">
            <v>56668906.874310911</v>
          </cell>
          <cell r="AH19">
            <v>59670136.480765641</v>
          </cell>
          <cell r="AI19">
            <v>64967995.7755403</v>
          </cell>
          <cell r="AJ19">
            <v>73998650.198157847</v>
          </cell>
          <cell r="AK19">
            <v>83229794.639286384</v>
          </cell>
        </row>
        <row r="20">
          <cell r="AG20">
            <v>64990227.109226428</v>
          </cell>
          <cell r="AH20">
            <v>68423037.728104293</v>
          </cell>
          <cell r="AI20">
            <v>74366596.230185285</v>
          </cell>
          <cell r="AJ20">
            <v>87325711.633703664</v>
          </cell>
          <cell r="AK20">
            <v>96399037.297201857</v>
          </cell>
        </row>
        <row r="21">
          <cell r="AG21">
            <v>74207948.724123523</v>
          </cell>
          <cell r="AH21">
            <v>78081250.711244583</v>
          </cell>
          <cell r="AI21">
            <v>85916197.426843271</v>
          </cell>
          <cell r="AJ21">
            <v>100008020.67512073</v>
          </cell>
          <cell r="AK21">
            <v>110609783.8684231</v>
          </cell>
        </row>
        <row r="22">
          <cell r="AG22">
            <v>84473849.12777929</v>
          </cell>
          <cell r="AH22">
            <v>90080644.903325424</v>
          </cell>
          <cell r="AI22">
            <v>98088054.85969153</v>
          </cell>
          <cell r="AJ22">
            <v>114247782.53533351</v>
          </cell>
          <cell r="AK22">
            <v>126603588.17368154</v>
          </cell>
        </row>
        <row r="23">
          <cell r="AG23">
            <v>97092739.529055282</v>
          </cell>
          <cell r="AH23">
            <v>102424848.33304232</v>
          </cell>
          <cell r="AI23">
            <v>111459026.35237275</v>
          </cell>
          <cell r="AJ23">
            <v>129794671.59577434</v>
          </cell>
          <cell r="AK23">
            <v>144196082.70585909</v>
          </cell>
        </row>
        <row r="24">
          <cell r="AG24">
            <v>110144620.22414869</v>
          </cell>
          <cell r="AH24">
            <v>115445562.46305668</v>
          </cell>
          <cell r="AI24">
            <v>125674411.9734911</v>
          </cell>
          <cell r="AJ24">
            <v>145770611.62993407</v>
          </cell>
          <cell r="AK24">
            <v>161968150.41018134</v>
          </cell>
        </row>
        <row r="25">
          <cell r="AG25">
            <v>124011515.2977726</v>
          </cell>
          <cell r="AH25">
            <v>130277771.47316694</v>
          </cell>
          <cell r="AI25">
            <v>142119364.55980265</v>
          </cell>
          <cell r="AJ25">
            <v>165229383.39593121</v>
          </cell>
          <cell r="AK25">
            <v>184050369.49733725</v>
          </cell>
        </row>
        <row r="26">
          <cell r="AG26">
            <v>139148312.07440865</v>
          </cell>
          <cell r="AH26">
            <v>146458362.48842931</v>
          </cell>
          <cell r="AI26">
            <v>159945855.59718224</v>
          </cell>
          <cell r="AJ26">
            <v>186321501.20982739</v>
          </cell>
          <cell r="AK26">
            <v>209683074.08323205</v>
          </cell>
        </row>
        <row r="27">
          <cell r="AG27">
            <v>155487214.34633771</v>
          </cell>
          <cell r="AH27">
            <v>164049787.01567936</v>
          </cell>
          <cell r="AI27">
            <v>178992601.1665135</v>
          </cell>
          <cell r="AJ27">
            <v>209292441.71672618</v>
          </cell>
          <cell r="AK27">
            <v>237071214.7780205</v>
          </cell>
        </row>
        <row r="28">
          <cell r="AG28">
            <v>173040303.04507613</v>
          </cell>
          <cell r="AH28">
            <v>182901245.8285104</v>
          </cell>
          <cell r="AI28">
            <v>199914438.6377871</v>
          </cell>
          <cell r="AJ28">
            <v>235210849.09693313</v>
          </cell>
          <cell r="AK28">
            <v>267603711.94958422</v>
          </cell>
        </row>
        <row r="29">
          <cell r="AG29">
            <v>191810348.82408726</v>
          </cell>
          <cell r="AH29">
            <v>203229060.9780764</v>
          </cell>
          <cell r="AI29">
            <v>223105394.77147272</v>
          </cell>
          <cell r="AJ29">
            <v>263758114.92296505</v>
          </cell>
          <cell r="AK29">
            <v>300553391.85262156</v>
          </cell>
        </row>
        <row r="30">
          <cell r="AG30">
            <v>212039877.0005196</v>
          </cell>
          <cell r="AH30">
            <v>225725969.0940904</v>
          </cell>
          <cell r="AI30">
            <v>248645699.2012209</v>
          </cell>
          <cell r="AJ30">
            <v>294430976.87597489</v>
          </cell>
          <cell r="AK30">
            <v>336818125.12213206</v>
          </cell>
        </row>
        <row r="31">
          <cell r="AG31">
            <v>234303337.62250504</v>
          </cell>
          <cell r="AH31">
            <v>250535801.93848112</v>
          </cell>
          <cell r="AI31">
            <v>276221000.05680114</v>
          </cell>
          <cell r="AJ31">
            <v>327998655.09882361</v>
          </cell>
          <cell r="AK31">
            <v>376135431.58809137</v>
          </cell>
        </row>
        <row r="32">
          <cell r="AG32">
            <v>258772942.94949698</v>
          </cell>
          <cell r="AH32">
            <v>278752629.17379761</v>
          </cell>
          <cell r="AI32">
            <v>308875655.14103073</v>
          </cell>
          <cell r="AJ32">
            <v>377543276.84780419</v>
          </cell>
          <cell r="AK32">
            <v>438956425.5332306</v>
          </cell>
        </row>
        <row r="33">
          <cell r="AG33">
            <v>289247356.62344933</v>
          </cell>
          <cell r="AH33">
            <v>315029864.91769123</v>
          </cell>
          <cell r="AI33">
            <v>355412504.38045931</v>
          </cell>
          <cell r="AJ33">
            <v>440868190.48662281</v>
          </cell>
          <cell r="AK33">
            <v>513778377.00304615</v>
          </cell>
        </row>
        <row r="34">
          <cell r="AG34">
            <v>322528775.06946361</v>
          </cell>
          <cell r="AH34">
            <v>354941752.34761715</v>
          </cell>
          <cell r="AI34">
            <v>407230902.40827125</v>
          </cell>
          <cell r="AJ34">
            <v>512178597.05554879</v>
          </cell>
          <cell r="AK34">
            <v>599162786.77292776</v>
          </cell>
        </row>
        <row r="35">
          <cell r="AG35">
            <v>364782422.61474568</v>
          </cell>
          <cell r="AH35">
            <v>405220773.69824272</v>
          </cell>
          <cell r="AI35">
            <v>472570447.51737475</v>
          </cell>
          <cell r="AJ35">
            <v>602278757.97480738</v>
          </cell>
          <cell r="AK35">
            <v>705979455.02680838</v>
          </cell>
        </row>
        <row r="36">
          <cell r="AG36">
            <v>411115141.2572822</v>
          </cell>
          <cell r="AH36">
            <v>461346959.65392756</v>
          </cell>
          <cell r="AI36">
            <v>546237723.17719245</v>
          </cell>
          <cell r="AJ36">
            <v>705306013.31479943</v>
          </cell>
          <cell r="AK36">
            <v>828700391.71375811</v>
          </cell>
        </row>
        <row r="37">
          <cell r="AG37">
            <v>462406435.26508874</v>
          </cell>
          <cell r="AH37">
            <v>523158196.73408353</v>
          </cell>
          <cell r="AI37">
            <v>629672602.05337322</v>
          </cell>
          <cell r="AJ37">
            <v>822572191.69280231</v>
          </cell>
          <cell r="AK37">
            <v>967755957.44532418</v>
          </cell>
        </row>
        <row r="38">
          <cell r="AG38">
            <v>518434860.73755288</v>
          </cell>
          <cell r="AH38">
            <v>592392631.70706499</v>
          </cell>
          <cell r="AI38">
            <v>723395185.49715197</v>
          </cell>
          <cell r="AJ38">
            <v>946792192.19333053</v>
          </cell>
          <cell r="AK38">
            <v>1106419513.3338375</v>
          </cell>
        </row>
        <row r="39">
          <cell r="AG39">
            <v>586639351.80056155</v>
          </cell>
          <cell r="AH39">
            <v>671181465.84544921</v>
          </cell>
          <cell r="AI39">
            <v>813996763.31507385</v>
          </cell>
          <cell r="AJ39">
            <v>1065099528.8160341</v>
          </cell>
          <cell r="AK39">
            <v>1244958033.5808771</v>
          </cell>
        </row>
        <row r="40">
          <cell r="AG40">
            <v>671063252.04045093</v>
          </cell>
          <cell r="AH40">
            <v>759956205.69744217</v>
          </cell>
          <cell r="AI40">
            <v>908563953.99370503</v>
          </cell>
          <cell r="AJ40">
            <v>1194932579.3067853</v>
          </cell>
          <cell r="AK40">
            <v>1396111330.487324</v>
          </cell>
        </row>
        <row r="41">
          <cell r="AG41">
            <v>765228113.03418422</v>
          </cell>
          <cell r="AH41">
            <v>857543207.85048747</v>
          </cell>
          <cell r="AI41">
            <v>1012002983.2311871</v>
          </cell>
          <cell r="AJ41">
            <v>1335579760.0817645</v>
          </cell>
          <cell r="AK41">
            <v>1562022937.7065461</v>
          </cell>
        </row>
        <row r="42">
          <cell r="AG42">
            <v>869687145.95988965</v>
          </cell>
          <cell r="AH42">
            <v>965098566.1252234</v>
          </cell>
          <cell r="AI42">
            <v>1123999309.882174</v>
          </cell>
          <cell r="AJ42">
            <v>1489922592.3131473</v>
          </cell>
          <cell r="AK42">
            <v>1743103311.0734911</v>
          </cell>
        </row>
        <row r="43">
          <cell r="AG43">
            <v>985744635.33144271</v>
          </cell>
          <cell r="AH43">
            <v>1082927249.5845897</v>
          </cell>
          <cell r="AI43">
            <v>1246081277.2338703</v>
          </cell>
          <cell r="AJ43">
            <v>1657503635.920706</v>
          </cell>
          <cell r="AK43">
            <v>1942743812.3657856</v>
          </cell>
        </row>
        <row r="44">
          <cell r="AG44">
            <v>1114627674.0678918</v>
          </cell>
          <cell r="AH44">
            <v>1204144248.2560749</v>
          </cell>
          <cell r="AI44">
            <v>1377101238.6111512</v>
          </cell>
          <cell r="AJ44">
            <v>1844843361.6026855</v>
          </cell>
          <cell r="AK44">
            <v>2164405241.9144382</v>
          </cell>
        </row>
        <row r="45">
          <cell r="AG45">
            <v>1208361840.7086716</v>
          </cell>
          <cell r="AH45">
            <v>1299166454.4735599</v>
          </cell>
          <cell r="AI45">
            <v>1492476290.3951929</v>
          </cell>
          <cell r="AJ45">
            <v>2018840449.1087105</v>
          </cell>
          <cell r="AK45">
            <v>2373898571.7960372</v>
          </cell>
        </row>
        <row r="46">
          <cell r="AG46">
            <v>1309386531.6129212</v>
          </cell>
          <cell r="AH46">
            <v>1400694195.0283229</v>
          </cell>
          <cell r="AI46">
            <v>1615743212.2088633</v>
          </cell>
          <cell r="AJ46">
            <v>2208620586.6351266</v>
          </cell>
          <cell r="AK46">
            <v>2597633692.5105996</v>
          </cell>
        </row>
        <row r="47">
          <cell r="AG47">
            <v>1416507296.4894397</v>
          </cell>
          <cell r="AH47">
            <v>1514059276.9994433</v>
          </cell>
          <cell r="AI47">
            <v>1746405080.2070704</v>
          </cell>
          <cell r="AJ47">
            <v>2412743534.7972569</v>
          </cell>
          <cell r="AK47">
            <v>2843823608.0871139</v>
          </cell>
        </row>
        <row r="48">
          <cell r="AG48">
            <v>1531387285.1047876</v>
          </cell>
          <cell r="AH48">
            <v>1636721925.1823375</v>
          </cell>
          <cell r="AI48">
            <v>1891329268.5888007</v>
          </cell>
          <cell r="AJ48">
            <v>2640951328.3898458</v>
          </cell>
          <cell r="AK48">
            <v>3103973215.7466865</v>
          </cell>
        </row>
        <row r="49">
          <cell r="AG49">
            <v>1652344461.7568762</v>
          </cell>
          <cell r="AH49">
            <v>1771665008.1633749</v>
          </cell>
          <cell r="AI49">
            <v>2054154588.3694124</v>
          </cell>
          <cell r="AJ49">
            <v>2883186241.1385736</v>
          </cell>
          <cell r="AK49">
            <v>3381842471.8732958</v>
          </cell>
        </row>
        <row r="50">
          <cell r="AG50">
            <v>1782730254.2289977</v>
          </cell>
          <cell r="AH50">
            <v>1916118267.3565414</v>
          </cell>
          <cell r="AI50">
            <v>2235186469.5688386</v>
          </cell>
          <cell r="AJ50">
            <v>3132209096.411756</v>
          </cell>
          <cell r="AK50">
            <v>3677169352.775394</v>
          </cell>
        </row>
        <row r="51">
          <cell r="AG51">
            <v>1922212911.6302655</v>
          </cell>
          <cell r="AH51">
            <v>2070770500.1939652</v>
          </cell>
          <cell r="AI51">
            <v>2421898243.3443255</v>
          </cell>
          <cell r="AJ51">
            <v>3399179481.587697</v>
          </cell>
          <cell r="AK51">
            <v>3992594340.4826674</v>
          </cell>
        </row>
        <row r="52">
          <cell r="AG52">
            <v>2072487013.9325819</v>
          </cell>
          <cell r="AH52">
            <v>2232789882.9133391</v>
          </cell>
          <cell r="AI52">
            <v>2619934997.1075778</v>
          </cell>
          <cell r="AJ52">
            <v>3681258848.4841647</v>
          </cell>
          <cell r="AK52">
            <v>4329480684.4115114</v>
          </cell>
        </row>
        <row r="53">
          <cell r="AG53">
            <v>2232217784.4527807</v>
          </cell>
          <cell r="AH53">
            <v>2400429511.3869858</v>
          </cell>
          <cell r="AI53">
            <v>2829547256.2726111</v>
          </cell>
          <cell r="AJ53">
            <v>4083864661.1848373</v>
          </cell>
          <cell r="AK53">
            <v>4687115264.3525486</v>
          </cell>
        </row>
        <row r="54">
          <cell r="AG54">
            <v>2403870602.6783042</v>
          </cell>
          <cell r="AH54">
            <v>2597508283.538415</v>
          </cell>
          <cell r="AI54">
            <v>3206677064.3153291</v>
          </cell>
          <cell r="AJ54">
            <v>4414234162.1227169</v>
          </cell>
          <cell r="AK54">
            <v>5069652552.4829378</v>
          </cell>
        </row>
        <row r="55">
          <cell r="AG55">
            <v>2631410885.1050634</v>
          </cell>
          <cell r="AH55">
            <v>2843825685.8433061</v>
          </cell>
          <cell r="AI55">
            <v>3705993231.2880187</v>
          </cell>
          <cell r="AJ55">
            <v>4854790231.9206638</v>
          </cell>
          <cell r="AK55">
            <v>5609424994.8148003</v>
          </cell>
        </row>
        <row r="56">
          <cell r="AG56">
            <v>2874661759.15241</v>
          </cell>
          <cell r="AH56">
            <v>3117907769.4607525</v>
          </cell>
          <cell r="AI56">
            <v>4260012077.1089864</v>
          </cell>
          <cell r="AJ56">
            <v>5333378221.3084641</v>
          </cell>
          <cell r="AK56">
            <v>6196687287.1841888</v>
          </cell>
        </row>
        <row r="57">
          <cell r="AG57">
            <v>3138015545.077332</v>
          </cell>
          <cell r="AH57">
            <v>3415030943.7491274</v>
          </cell>
          <cell r="AI57">
            <v>4874688547.7065468</v>
          </cell>
          <cell r="AJ57">
            <v>5860706837.2126265</v>
          </cell>
          <cell r="AK57">
            <v>6825933024.0080338</v>
          </cell>
        </row>
        <row r="58">
          <cell r="AG58">
            <v>3429189760.1377234</v>
          </cell>
          <cell r="AH58">
            <v>3752506002.098546</v>
          </cell>
          <cell r="AI58">
            <v>5243847917.6751442</v>
          </cell>
          <cell r="AJ58">
            <v>6480211565.5990629</v>
          </cell>
          <cell r="AK58">
            <v>7498309837.0180206</v>
          </cell>
        </row>
        <row r="59">
          <cell r="AG59">
            <v>3755367555.0644693</v>
          </cell>
          <cell r="AH59">
            <v>4120601770.7390547</v>
          </cell>
          <cell r="AI59">
            <v>5562919249.5066624</v>
          </cell>
          <cell r="AJ59">
            <v>7150228580.6479073</v>
          </cell>
          <cell r="AK59">
            <v>8228554343.982769</v>
          </cell>
        </row>
        <row r="60">
          <cell r="AG60">
            <v>4114489185.9321122</v>
          </cell>
          <cell r="AH60">
            <v>4515975351.5105457</v>
          </cell>
          <cell r="AI60">
            <v>5897814731.131608</v>
          </cell>
          <cell r="AJ60">
            <v>7875021413.4335938</v>
          </cell>
          <cell r="AK60">
            <v>9011027145.6591301</v>
          </cell>
        </row>
        <row r="61">
          <cell r="AG61">
            <v>4501148176.633275</v>
          </cell>
          <cell r="AH61">
            <v>4943617301.2031717</v>
          </cell>
          <cell r="AI61">
            <v>6252062346.4433861</v>
          </cell>
          <cell r="AJ61">
            <v>8658423528.557394</v>
          </cell>
          <cell r="AK61">
            <v>9860643374.1437511</v>
          </cell>
        </row>
        <row r="62">
          <cell r="AG62">
            <v>4919170748.7369661</v>
          </cell>
          <cell r="AH62">
            <v>5400126151.0675211</v>
          </cell>
          <cell r="AI62">
            <v>6628526190.9665785</v>
          </cell>
          <cell r="AJ62">
            <v>9514006958.3999977</v>
          </cell>
          <cell r="AK62">
            <v>11362633774.996845</v>
          </cell>
        </row>
        <row r="63">
          <cell r="AG63">
            <v>5366889375.5351114</v>
          </cell>
          <cell r="AH63">
            <v>5891645691.0921555</v>
          </cell>
          <cell r="AI63">
            <v>7028862404.590621</v>
          </cell>
          <cell r="AJ63">
            <v>10456823037.867395</v>
          </cell>
          <cell r="AK63">
            <v>12442997444.044724</v>
          </cell>
        </row>
        <row r="64">
          <cell r="AG64">
            <v>5917377049.2652283</v>
          </cell>
          <cell r="AH64">
            <v>6648763157.6546144</v>
          </cell>
          <cell r="AI64">
            <v>7903848123.9578209</v>
          </cell>
          <cell r="AJ64">
            <v>11835488739.268</v>
          </cell>
          <cell r="AK64">
            <v>14047576480.860092</v>
          </cell>
        </row>
        <row r="65">
          <cell r="AG65">
            <v>6627116227.2140369</v>
          </cell>
          <cell r="AH65">
            <v>7628038011.9606028</v>
          </cell>
          <cell r="AI65">
            <v>9103947911.9516239</v>
          </cell>
          <cell r="AJ65">
            <v>13572911265.754667</v>
          </cell>
          <cell r="AK65">
            <v>15952493901.311255</v>
          </cell>
        </row>
        <row r="66">
          <cell r="AG66">
            <v>7417049112.8358173</v>
          </cell>
          <cell r="AH66">
            <v>8706392278.1061211</v>
          </cell>
          <cell r="AI66">
            <v>10455931819.655769</v>
          </cell>
          <cell r="AJ66">
            <v>15520545699.283031</v>
          </cell>
          <cell r="AK66">
            <v>18077083765.054848</v>
          </cell>
        </row>
        <row r="67">
          <cell r="AG67">
            <v>8283951721.2840586</v>
          </cell>
          <cell r="AH67">
            <v>9908403159.017971</v>
          </cell>
          <cell r="AI67">
            <v>11968449069.093992</v>
          </cell>
          <cell r="AJ67">
            <v>17705592059.799412</v>
          </cell>
          <cell r="AK67">
            <v>20434758926.277058</v>
          </cell>
        </row>
        <row r="68">
          <cell r="AG68">
            <v>9240620416.2152882</v>
          </cell>
          <cell r="AH68">
            <v>11237707533.937748</v>
          </cell>
          <cell r="AI68">
            <v>13671923904.979399</v>
          </cell>
          <cell r="AJ68">
            <v>20141939580.023312</v>
          </cell>
          <cell r="AK68">
            <v>23042665547.112934</v>
          </cell>
        </row>
        <row r="69">
          <cell r="AG69">
            <v>10291360345.657532</v>
          </cell>
          <cell r="AH69">
            <v>12729386632.478436</v>
          </cell>
          <cell r="AI69">
            <v>15598670162.272053</v>
          </cell>
          <cell r="AJ69">
            <v>22784702376.89204</v>
          </cell>
          <cell r="AK69">
            <v>25846169334.491756</v>
          </cell>
        </row>
        <row r="70">
          <cell r="AG70">
            <v>11357600580.520784</v>
          </cell>
          <cell r="AH70">
            <v>14330121852.494209</v>
          </cell>
          <cell r="AI70">
            <v>17689877029.030956</v>
          </cell>
          <cell r="AJ70">
            <v>25581602257.658161</v>
          </cell>
          <cell r="AK70">
            <v>28955591685.958424</v>
          </cell>
        </row>
        <row r="71">
          <cell r="AG71">
            <v>12510483928.199541</v>
          </cell>
          <cell r="AH71">
            <v>16100224603.337389</v>
          </cell>
          <cell r="AI71">
            <v>19973353079.234703</v>
          </cell>
          <cell r="AJ71">
            <v>28703943975.206669</v>
          </cell>
          <cell r="AK71">
            <v>32465670349.875198</v>
          </cell>
        </row>
        <row r="72">
          <cell r="AG72">
            <v>13748081745.07011</v>
          </cell>
          <cell r="AH72">
            <v>18044968921.395988</v>
          </cell>
          <cell r="AI72">
            <v>22484388941.350174</v>
          </cell>
          <cell r="AJ72">
            <v>32294624906.175423</v>
          </cell>
          <cell r="AK72">
            <v>36467028423.521591</v>
          </cell>
        </row>
        <row r="73">
          <cell r="AG73">
            <v>15087525912.741196</v>
          </cell>
          <cell r="AH73">
            <v>20177981263.67828</v>
          </cell>
          <cell r="AI73">
            <v>25342040440.621204</v>
          </cell>
          <cell r="AJ73">
            <v>36184376234.898529</v>
          </cell>
          <cell r="AK73">
            <v>40916977649.438889</v>
          </cell>
        </row>
        <row r="74">
          <cell r="AG74">
            <v>16713226433.191002</v>
          </cell>
          <cell r="AH74">
            <v>22807470458.664074</v>
          </cell>
          <cell r="AI74">
            <v>29774778818.105591</v>
          </cell>
          <cell r="AJ74">
            <v>43078786469.037064</v>
          </cell>
          <cell r="AK74">
            <v>47080706073.243546</v>
          </cell>
        </row>
        <row r="75">
          <cell r="AG75">
            <v>18693509292.253475</v>
          </cell>
          <cell r="AH75">
            <v>25513818672.744999</v>
          </cell>
          <cell r="AI75">
            <v>32978039245.982857</v>
          </cell>
          <cell r="AJ75">
            <v>48070154885.968971</v>
          </cell>
          <cell r="AK75">
            <v>52818080007.327293</v>
          </cell>
        </row>
        <row r="76">
          <cell r="AG76">
            <v>20965522409.048748</v>
          </cell>
          <cell r="AH76">
            <v>28538093513.168133</v>
          </cell>
          <cell r="AI76">
            <v>36491988730.763268</v>
          </cell>
          <cell r="AJ76">
            <v>53691972505.89315</v>
          </cell>
          <cell r="AK76">
            <v>59441806606.542496</v>
          </cell>
        </row>
        <row r="77">
          <cell r="AG77">
            <v>23525863744.354038</v>
          </cell>
          <cell r="AH77">
            <v>31792370432.593513</v>
          </cell>
          <cell r="AI77">
            <v>40538132843.642273</v>
          </cell>
          <cell r="AJ77">
            <v>60968080731.819069</v>
          </cell>
          <cell r="AK77">
            <v>67484398725.435532</v>
          </cell>
        </row>
        <row r="78">
          <cell r="AG78">
            <v>26382509903.003498</v>
          </cell>
          <cell r="AH78">
            <v>35381743931.854942</v>
          </cell>
          <cell r="AI78">
            <v>45129219047.827774</v>
          </cell>
          <cell r="AJ78">
            <v>69253198436.110565</v>
          </cell>
          <cell r="AK78">
            <v>77196190762.163925</v>
          </cell>
        </row>
        <row r="79">
          <cell r="AG79">
            <v>29593492437.362267</v>
          </cell>
          <cell r="AH79">
            <v>39607894389.604225</v>
          </cell>
          <cell r="AI79">
            <v>50408384707.183891</v>
          </cell>
          <cell r="AJ79">
            <v>78579359307.776794</v>
          </cell>
          <cell r="AK79">
            <v>88166729215.041351</v>
          </cell>
        </row>
        <row r="80">
          <cell r="AG80">
            <v>33550218502.872448</v>
          </cell>
          <cell r="AH80">
            <v>44515133956.714569</v>
          </cell>
          <cell r="AI80">
            <v>56625964974.852211</v>
          </cell>
          <cell r="AJ80">
            <v>89021128098.951904</v>
          </cell>
          <cell r="AK80">
            <v>101161887115.69157</v>
          </cell>
        </row>
        <row r="81">
          <cell r="AG81">
            <v>38029113599.522835</v>
          </cell>
          <cell r="AH81">
            <v>49998617515.464722</v>
          </cell>
          <cell r="AI81">
            <v>63709087755.008392</v>
          </cell>
          <cell r="AJ81">
            <v>100522753764.47116</v>
          </cell>
          <cell r="AK81">
            <v>115616684673.88719</v>
          </cell>
        </row>
        <row r="82">
          <cell r="AG82">
            <v>42311322543.831848</v>
          </cell>
          <cell r="AH82">
            <v>55549793247.333328</v>
          </cell>
          <cell r="AI82">
            <v>71257224075.659485</v>
          </cell>
          <cell r="AJ82">
            <v>113537371398.37228</v>
          </cell>
          <cell r="AK82">
            <v>130612023095.6922</v>
          </cell>
        </row>
        <row r="83">
          <cell r="AG83">
            <v>46912587948.310265</v>
          </cell>
          <cell r="AH83">
            <v>62264274600.280205</v>
          </cell>
          <cell r="AI83">
            <v>79479911376.990692</v>
          </cell>
          <cell r="AJ83">
            <v>128009602782.00302</v>
          </cell>
          <cell r="AK83">
            <v>147367280723.80609</v>
          </cell>
        </row>
        <row r="84">
          <cell r="AG84">
            <v>51969465658.945274</v>
          </cell>
          <cell r="AH84">
            <v>70031141689.118744</v>
          </cell>
          <cell r="AI84">
            <v>88418476034.983047</v>
          </cell>
          <cell r="AJ84">
            <v>144321584957.61758</v>
          </cell>
          <cell r="AK84">
            <v>166494020141.14893</v>
          </cell>
        </row>
        <row r="85">
          <cell r="AG85">
            <v>57593934624.744339</v>
          </cell>
          <cell r="AH85">
            <v>79460208802.669342</v>
          </cell>
          <cell r="AI85">
            <v>99123359490.370316</v>
          </cell>
          <cell r="AJ85">
            <v>167283194022.06854</v>
          </cell>
          <cell r="AK85">
            <v>192967462253.32809</v>
          </cell>
        </row>
        <row r="86">
          <cell r="AG86">
            <v>64537003218.46505</v>
          </cell>
          <cell r="AH86">
            <v>89162244960.018356</v>
          </cell>
          <cell r="AI86">
            <v>111135570746.83786</v>
          </cell>
          <cell r="AJ86">
            <v>193691173980.54868</v>
          </cell>
          <cell r="AK86">
            <v>222194504024.68362</v>
          </cell>
        </row>
        <row r="87">
          <cell r="AG87">
            <v>72071603978.586655</v>
          </cell>
          <cell r="AH87">
            <v>99146550461.506516</v>
          </cell>
          <cell r="AI87">
            <v>125444723820.06358</v>
          </cell>
          <cell r="AJ87">
            <v>222985480253.78174</v>
          </cell>
          <cell r="AK87">
            <v>249931280665.27191</v>
          </cell>
        </row>
        <row r="88">
          <cell r="AG88">
            <v>80341016567.806427</v>
          </cell>
          <cell r="AH88">
            <v>110453468713.56036</v>
          </cell>
          <cell r="AI88">
            <v>141674989165.75101</v>
          </cell>
          <cell r="AJ88">
            <v>255614262998.43701</v>
          </cell>
          <cell r="AK88">
            <v>282991212268.13672</v>
          </cell>
        </row>
        <row r="89">
          <cell r="AG89">
            <v>88498451758.774551</v>
          </cell>
          <cell r="AH89">
            <v>123853924928.43893</v>
          </cell>
          <cell r="AI89">
            <v>160754180785.24683</v>
          </cell>
          <cell r="AJ89">
            <v>286819296970.30273</v>
          </cell>
          <cell r="AK89">
            <v>319505385545.02148</v>
          </cell>
        </row>
        <row r="90">
          <cell r="AG90">
            <v>98456867807.29538</v>
          </cell>
          <cell r="AH90">
            <v>139938255519.49017</v>
          </cell>
          <cell r="AI90">
            <v>182554671096.97653</v>
          </cell>
          <cell r="AJ90">
            <v>320044645918.05981</v>
          </cell>
          <cell r="AK90">
            <v>353424364109.22052</v>
          </cell>
        </row>
        <row r="91">
          <cell r="AG91">
            <v>110220995569.70839</v>
          </cell>
          <cell r="AH91">
            <v>157898935846.76813</v>
          </cell>
          <cell r="AI91">
            <v>205711222197.36432</v>
          </cell>
          <cell r="AJ91">
            <v>355473098134.71289</v>
          </cell>
          <cell r="AK91">
            <v>391639976427.04315</v>
          </cell>
        </row>
        <row r="92">
          <cell r="AG92">
            <v>121390772111.9249</v>
          </cell>
          <cell r="AH92">
            <v>177690068226.38574</v>
          </cell>
          <cell r="AI92">
            <v>232074296991.78113</v>
          </cell>
          <cell r="AJ92">
            <v>393047076057.62164</v>
          </cell>
          <cell r="AK92">
            <v>431152831151.74615</v>
          </cell>
        </row>
        <row r="93">
          <cell r="AG93">
            <v>131381122842.35004</v>
          </cell>
          <cell r="AH93">
            <v>196844537027.71439</v>
          </cell>
          <cell r="AI93">
            <v>260691918795.09793</v>
          </cell>
          <cell r="AJ93">
            <v>433778226976.76917</v>
          </cell>
          <cell r="AK93">
            <v>471263450846.60565</v>
          </cell>
        </row>
        <row r="94">
          <cell r="AG94">
            <v>141194626700.41611</v>
          </cell>
          <cell r="AH94">
            <v>215978241241.75308</v>
          </cell>
          <cell r="AI94">
            <v>294673307662.74152</v>
          </cell>
          <cell r="AJ94">
            <v>475778154554.66064</v>
          </cell>
          <cell r="AK94">
            <v>515652631768.33466</v>
          </cell>
        </row>
        <row r="95">
          <cell r="AG95">
            <v>152015796361.76077</v>
          </cell>
          <cell r="AH95">
            <v>239657291065.96359</v>
          </cell>
          <cell r="AI95">
            <v>324572790927.5426</v>
          </cell>
          <cell r="AJ95">
            <v>518062509043.31586</v>
          </cell>
          <cell r="AK95">
            <v>564585186553.10522</v>
          </cell>
        </row>
        <row r="96">
          <cell r="AG96">
            <v>165007221065.7121</v>
          </cell>
          <cell r="AH96">
            <v>263997499270.90152</v>
          </cell>
          <cell r="AI96">
            <v>353522823101.72919</v>
          </cell>
          <cell r="AJ96">
            <v>565084583227.26453</v>
          </cell>
          <cell r="AK96">
            <v>613122123238.51758</v>
          </cell>
        </row>
        <row r="97">
          <cell r="AG97">
            <v>178101358948.66779</v>
          </cell>
          <cell r="AH97">
            <v>290025421740.04443</v>
          </cell>
          <cell r="AI97">
            <v>385596143909.70514</v>
          </cell>
          <cell r="AJ97">
            <v>616357484116.73657</v>
          </cell>
          <cell r="AK97">
            <v>663349016442.96643</v>
          </cell>
        </row>
        <row r="98">
          <cell r="AG98">
            <v>191494811122.79636</v>
          </cell>
          <cell r="AH98">
            <v>315228779823.68054</v>
          </cell>
          <cell r="AI98">
            <v>421908447503.61011</v>
          </cell>
          <cell r="AJ98">
            <v>669848011089.11304</v>
          </cell>
          <cell r="AK98">
            <v>716636300186.26855</v>
          </cell>
        </row>
        <row r="99">
          <cell r="AG99">
            <v>206131869336.98758</v>
          </cell>
          <cell r="AH99">
            <v>342918770815.42181</v>
          </cell>
          <cell r="AI99">
            <v>458367193020.32532</v>
          </cell>
          <cell r="AJ99">
            <v>719253562452.57898</v>
          </cell>
          <cell r="AK99">
            <v>774794990504.65906</v>
          </cell>
        </row>
        <row r="100">
          <cell r="AG100">
            <v>222410767982.5896</v>
          </cell>
          <cell r="AH100">
            <v>377457805858.8158</v>
          </cell>
          <cell r="AI100">
            <v>493727706148.94843</v>
          </cell>
          <cell r="AJ100">
            <v>774464620554.89465</v>
          </cell>
          <cell r="AK100">
            <v>837756638004.5271</v>
          </cell>
        </row>
        <row r="101">
          <cell r="AG101">
            <v>241408406059.63605</v>
          </cell>
          <cell r="AH101">
            <v>405080427945.72186</v>
          </cell>
          <cell r="AI101">
            <v>533286970688.27606</v>
          </cell>
          <cell r="AJ101">
            <v>835060330920.45862</v>
          </cell>
          <cell r="AK101">
            <v>906661174600.74817</v>
          </cell>
        </row>
        <row r="102">
          <cell r="AG102">
            <v>259073124156.10739</v>
          </cell>
          <cell r="AH102">
            <v>432076228196.1037</v>
          </cell>
          <cell r="AI102">
            <v>576102824283.24866</v>
          </cell>
          <cell r="AJ102">
            <v>898306620720.31079</v>
          </cell>
          <cell r="AK102">
            <v>980369755886.23022</v>
          </cell>
        </row>
        <row r="103">
          <cell r="AG103">
            <v>278968339542.28888</v>
          </cell>
          <cell r="AH103">
            <v>460971014274.35718</v>
          </cell>
          <cell r="AI103">
            <v>621835012016.28418</v>
          </cell>
          <cell r="AJ103">
            <v>965412990806.67249</v>
          </cell>
          <cell r="AK103">
            <v>1046416280730.1427</v>
          </cell>
        </row>
        <row r="104">
          <cell r="AG104">
            <v>300598449635.71094</v>
          </cell>
          <cell r="AH104">
            <v>491622421438.68463</v>
          </cell>
          <cell r="AI104">
            <v>670530919201.91357</v>
          </cell>
          <cell r="AJ104">
            <v>1035679304581.652</v>
          </cell>
          <cell r="AK104">
            <v>1116286601562.885</v>
          </cell>
        </row>
        <row r="105">
          <cell r="AG105">
            <v>325177337271.02313</v>
          </cell>
          <cell r="AH105">
            <v>526197729326.34827</v>
          </cell>
          <cell r="AI105">
            <v>716226045406.17334</v>
          </cell>
          <cell r="AJ105">
            <v>1085889985543.5287</v>
          </cell>
          <cell r="AK105">
            <v>1166497975441.0535</v>
          </cell>
        </row>
        <row r="106">
          <cell r="AG106">
            <v>350382919136.55585</v>
          </cell>
          <cell r="AH106">
            <v>562881451956.09998</v>
          </cell>
          <cell r="AI106">
            <v>764003156695.40613</v>
          </cell>
          <cell r="AJ106">
            <v>1138991989780.1814</v>
          </cell>
          <cell r="AK106">
            <v>1219312249354.1638</v>
          </cell>
        </row>
        <row r="107">
          <cell r="AG107">
            <v>377339982918.39746</v>
          </cell>
          <cell r="AH107">
            <v>601858984447.29199</v>
          </cell>
          <cell r="AI107">
            <v>815562227350.41479</v>
          </cell>
          <cell r="AJ107">
            <v>1195501063176.7769</v>
          </cell>
          <cell r="AK107">
            <v>1276892891246.7656</v>
          </cell>
        </row>
        <row r="108">
          <cell r="AG108">
            <v>406047071009.42273</v>
          </cell>
          <cell r="AH108">
            <v>640400287542.34583</v>
          </cell>
          <cell r="AI108">
            <v>871219878828.20605</v>
          </cell>
          <cell r="AJ108">
            <v>1256807566746.1646</v>
          </cell>
          <cell r="AK108">
            <v>1340646438384.989</v>
          </cell>
        </row>
        <row r="109">
          <cell r="AG109">
            <v>434232466922.12708</v>
          </cell>
          <cell r="AH109">
            <v>680503789423.12354</v>
          </cell>
          <cell r="AI109">
            <v>930941856445.53137</v>
          </cell>
          <cell r="AJ109">
            <v>1320215554499.4302</v>
          </cell>
          <cell r="AK109">
            <v>1408783724267.8291</v>
          </cell>
        </row>
        <row r="110">
          <cell r="AG110">
            <v>464012943685.50641</v>
          </cell>
          <cell r="AH110">
            <v>724460775785.35986</v>
          </cell>
          <cell r="AI110">
            <v>987750957308.63281</v>
          </cell>
          <cell r="AJ110">
            <v>1388933822567.8606</v>
          </cell>
          <cell r="AK110">
            <v>1472742828698.2161</v>
          </cell>
        </row>
        <row r="111">
          <cell r="AG111">
            <v>496042477168.00787</v>
          </cell>
          <cell r="AH111">
            <v>770438484520.82056</v>
          </cell>
          <cell r="AI111">
            <v>1042947729427.2115</v>
          </cell>
          <cell r="AJ111">
            <v>1456287815532.8667</v>
          </cell>
          <cell r="AK111">
            <v>1537298005242.6614</v>
          </cell>
        </row>
        <row r="112">
          <cell r="AG112">
            <v>527327772813.48401</v>
          </cell>
          <cell r="AH112">
            <v>819069511071.64368</v>
          </cell>
          <cell r="AI112">
            <v>1097425096955.3557</v>
          </cell>
          <cell r="AJ112">
            <v>1520521198985.2512</v>
          </cell>
          <cell r="AK112">
            <v>1603170604764.5032</v>
          </cell>
        </row>
        <row r="113">
          <cell r="AG113">
            <v>558429569608.96948</v>
          </cell>
          <cell r="AH113">
            <v>869128962748.98938</v>
          </cell>
          <cell r="AI113">
            <v>1155198345364.7068</v>
          </cell>
          <cell r="AJ113">
            <v>1586699288970.6604</v>
          </cell>
          <cell r="AK113">
            <v>1672309104989.7974</v>
          </cell>
        </row>
        <row r="114">
          <cell r="AG114">
            <v>590578550323.21179</v>
          </cell>
          <cell r="AH114">
            <v>922355483919.09021</v>
          </cell>
          <cell r="AI114">
            <v>1216094530415.0444</v>
          </cell>
          <cell r="AJ114">
            <v>1657142694600.5959</v>
          </cell>
          <cell r="AK114">
            <v>1749715011083.5745</v>
          </cell>
        </row>
        <row r="115">
          <cell r="AG115">
            <v>630250221969.3988</v>
          </cell>
          <cell r="AH115">
            <v>977133372085.68909</v>
          </cell>
          <cell r="AI115">
            <v>1282340812167.7852</v>
          </cell>
          <cell r="AJ115">
            <v>1726409379210.1294</v>
          </cell>
          <cell r="AK115">
            <v>1830070457134.1497</v>
          </cell>
        </row>
        <row r="116">
          <cell r="AG116">
            <v>671983829658.41162</v>
          </cell>
          <cell r="AH116">
            <v>1034796012481.9519</v>
          </cell>
          <cell r="AI116">
            <v>1354915172000.9807</v>
          </cell>
          <cell r="AJ116">
            <v>1800145074306.575</v>
          </cell>
          <cell r="AK116">
            <v>1911474603096.2397</v>
          </cell>
        </row>
        <row r="117">
          <cell r="AG117">
            <v>716443648838.76343</v>
          </cell>
          <cell r="AH117">
            <v>1098245863323.4453</v>
          </cell>
          <cell r="AI117">
            <v>1433252538788.6936</v>
          </cell>
          <cell r="AJ117">
            <v>1875549482657.6313</v>
          </cell>
          <cell r="AK117">
            <v>1996566874761.5068</v>
          </cell>
        </row>
        <row r="118">
          <cell r="AG118">
            <v>765699731686.12964</v>
          </cell>
          <cell r="AH118">
            <v>1166677572535.2859</v>
          </cell>
          <cell r="AI118">
            <v>1514392154181.4539</v>
          </cell>
          <cell r="AJ118">
            <v>1953563238553.2764</v>
          </cell>
          <cell r="AK118">
            <v>2085437392879.864</v>
          </cell>
        </row>
        <row r="119">
          <cell r="AG119">
            <v>817985581875.27368</v>
          </cell>
          <cell r="AH119">
            <v>1237405863473.4399</v>
          </cell>
          <cell r="AI119">
            <v>1598978611883.5857</v>
          </cell>
          <cell r="AJ119">
            <v>2035826244870.5244</v>
          </cell>
          <cell r="AK119">
            <v>2178752934131.8147</v>
          </cell>
        </row>
        <row r="120">
          <cell r="AG120">
            <v>872195180459.86707</v>
          </cell>
          <cell r="AH120">
            <v>1302789617574.4448</v>
          </cell>
          <cell r="AI120">
            <v>1688724163676.458</v>
          </cell>
          <cell r="AJ120">
            <v>2123451319165.8225</v>
          </cell>
          <cell r="AK120">
            <v>2275381793427.2417</v>
          </cell>
        </row>
        <row r="121">
          <cell r="AG121">
            <v>928590505776.26489</v>
          </cell>
          <cell r="AH121">
            <v>1370516214841.5974</v>
          </cell>
          <cell r="AI121">
            <v>1778243057229.1572</v>
          </cell>
          <cell r="AJ121">
            <v>2210334309880.9683</v>
          </cell>
          <cell r="AK121">
            <v>2372548976573.7222</v>
          </cell>
        </row>
        <row r="122">
          <cell r="AG122">
            <v>988070057730.43225</v>
          </cell>
          <cell r="AH122">
            <v>1440269737567.7488</v>
          </cell>
          <cell r="AI122">
            <v>1872654949878.3813</v>
          </cell>
          <cell r="AJ122">
            <v>2300070917849.8315</v>
          </cell>
          <cell r="AK122">
            <v>2472167381564.2734</v>
          </cell>
        </row>
        <row r="123">
          <cell r="AG123">
            <v>1050898635826.3508</v>
          </cell>
          <cell r="AH123">
            <v>1513664711880.9297</v>
          </cell>
          <cell r="AI123">
            <v>1970989907483.9067</v>
          </cell>
          <cell r="AJ123">
            <v>2393645779050.519</v>
          </cell>
          <cell r="AK123">
            <v>2573628103746.6328</v>
          </cell>
        </row>
        <row r="124">
          <cell r="AG124">
            <v>1117411916949.6262</v>
          </cell>
          <cell r="AH124">
            <v>1590113268395.9263</v>
          </cell>
          <cell r="AI124">
            <v>2074248866798.8716</v>
          </cell>
          <cell r="AJ124">
            <v>2488164483617.855</v>
          </cell>
          <cell r="AK124">
            <v>2679872882265.9785</v>
          </cell>
        </row>
        <row r="125">
          <cell r="AG125">
            <v>1177493088258.2791</v>
          </cell>
          <cell r="AH125">
            <v>1666057875362.415</v>
          </cell>
          <cell r="AI125">
            <v>2172935194512.7556</v>
          </cell>
          <cell r="AJ125">
            <v>2587301448757.5933</v>
          </cell>
          <cell r="AK125">
            <v>2789395095769.0474</v>
          </cell>
        </row>
        <row r="126">
          <cell r="AG126">
            <v>1240556607536.0759</v>
          </cell>
          <cell r="AH126">
            <v>1744429350426.1501</v>
          </cell>
          <cell r="AI126">
            <v>2277782284765.1533</v>
          </cell>
          <cell r="AJ126">
            <v>2689563256220.0728</v>
          </cell>
          <cell r="AK126">
            <v>2902945620101.8672</v>
          </cell>
        </row>
        <row r="127">
          <cell r="AG127">
            <v>1304415246777.4851</v>
          </cell>
          <cell r="AH127">
            <v>1827951811826.8872</v>
          </cell>
          <cell r="AI127">
            <v>2387248705048.8042</v>
          </cell>
          <cell r="AJ127">
            <v>2797771656365.2085</v>
          </cell>
          <cell r="AK127">
            <v>3018944456745.1396</v>
          </cell>
        </row>
        <row r="128">
          <cell r="AG128">
            <v>1370964756348.8572</v>
          </cell>
          <cell r="AH128">
            <v>1914790769112.7632</v>
          </cell>
          <cell r="AI128">
            <v>2501772120949.6577</v>
          </cell>
          <cell r="AJ128">
            <v>2904939944899.0757</v>
          </cell>
          <cell r="AK128">
            <v>3138528295807.3921</v>
          </cell>
        </row>
        <row r="129">
          <cell r="AG129">
            <v>1440142412139.6699</v>
          </cell>
          <cell r="AH129">
            <v>2004375593882.7095</v>
          </cell>
          <cell r="AI129">
            <v>2617134380791.7769</v>
          </cell>
          <cell r="AJ129">
            <v>3015624062080.4937</v>
          </cell>
          <cell r="AK129">
            <v>3266467083194.4033</v>
          </cell>
        </row>
        <row r="130">
          <cell r="AG130">
            <v>1512652599160.4297</v>
          </cell>
          <cell r="AH130">
            <v>2089991289112.3501</v>
          </cell>
          <cell r="AI130">
            <v>2731884424318.0156</v>
          </cell>
          <cell r="AJ130">
            <v>3128948316924.6484</v>
          </cell>
          <cell r="AK130">
            <v>3395762900361.3213</v>
          </cell>
        </row>
        <row r="131">
          <cell r="AG131">
            <v>1587816694311.8164</v>
          </cell>
          <cell r="AH131">
            <v>2179905901991.5703</v>
          </cell>
          <cell r="AI131">
            <v>2856024333350.5571</v>
          </cell>
          <cell r="AJ131">
            <v>3248156778386.8945</v>
          </cell>
          <cell r="AK131">
            <v>3529717319372.8999</v>
          </cell>
        </row>
        <row r="132">
          <cell r="AG132">
            <v>1667343072717.3696</v>
          </cell>
          <cell r="AH132">
            <v>2270466631632.249</v>
          </cell>
          <cell r="AI132">
            <v>2987820760709.417</v>
          </cell>
          <cell r="AJ132">
            <v>3371954136946.1909</v>
          </cell>
          <cell r="AK132">
            <v>3669760043264.0229</v>
          </cell>
        </row>
        <row r="133">
          <cell r="AG133">
            <v>1749806875594.364</v>
          </cell>
          <cell r="AH133">
            <v>2366526161027.7744</v>
          </cell>
          <cell r="AI133">
            <v>3127555087102.0654</v>
          </cell>
          <cell r="AJ133">
            <v>3503487212452.958</v>
          </cell>
          <cell r="AK133">
            <v>3817573542660.7837</v>
          </cell>
        </row>
        <row r="134">
          <cell r="AG134">
            <v>1836976141012.9031</v>
          </cell>
          <cell r="AH134">
            <v>2466170543953.7251</v>
          </cell>
          <cell r="AI134">
            <v>3274081945728.2383</v>
          </cell>
          <cell r="AJ134">
            <v>3640235839018.8804</v>
          </cell>
          <cell r="AK134">
            <v>3971085034585.7236</v>
          </cell>
        </row>
        <row r="135">
          <cell r="AG135">
            <v>1924457365014.697</v>
          </cell>
          <cell r="AH135">
            <v>2577866287578.7617</v>
          </cell>
          <cell r="AI135">
            <v>3403807567239.9971</v>
          </cell>
          <cell r="AJ135">
            <v>3781449835553.9526</v>
          </cell>
          <cell r="AK135">
            <v>4121813027988.3818</v>
          </cell>
        </row>
        <row r="136">
          <cell r="AG136">
            <v>2016562923305.2998</v>
          </cell>
          <cell r="AH136">
            <v>2694030076319.1025</v>
          </cell>
          <cell r="AI136">
            <v>3538837136548.8501</v>
          </cell>
          <cell r="AJ136">
            <v>3920412914957.1699</v>
          </cell>
          <cell r="AK136">
            <v>4266278589902.126</v>
          </cell>
        </row>
        <row r="137">
          <cell r="AG137">
            <v>2112058228847.4805</v>
          </cell>
          <cell r="AH137">
            <v>2815434476186.9399</v>
          </cell>
          <cell r="AI137">
            <v>3670866993830.2998</v>
          </cell>
          <cell r="AJ137">
            <v>4052128917308.0942</v>
          </cell>
          <cell r="AK137">
            <v>4415758829038.6719</v>
          </cell>
        </row>
        <row r="138">
          <cell r="AG138">
            <v>2212309439192.8096</v>
          </cell>
          <cell r="AH138">
            <v>2934797870911.251</v>
          </cell>
          <cell r="AI138">
            <v>3797740022202.1592</v>
          </cell>
          <cell r="AJ138">
            <v>4189393231179.9922</v>
          </cell>
          <cell r="AK138">
            <v>4569068873562.0117</v>
          </cell>
        </row>
        <row r="139">
          <cell r="AG139">
            <v>2310325879767.6743</v>
          </cell>
          <cell r="AH139">
            <v>3053558054297.9458</v>
          </cell>
          <cell r="AI139">
            <v>3931389940868.5952</v>
          </cell>
          <cell r="AJ139">
            <v>4331189298920.1069</v>
          </cell>
          <cell r="AK139">
            <v>4729300846026.8438</v>
          </cell>
        </row>
        <row r="140">
          <cell r="AG140">
            <v>2405170419422.2822</v>
          </cell>
          <cell r="AH140">
            <v>3182847724295.5859</v>
          </cell>
          <cell r="AI140">
            <v>4075911762855.8379</v>
          </cell>
          <cell r="AJ140">
            <v>4486538606097.623</v>
          </cell>
          <cell r="AK140">
            <v>4878959735845.1426</v>
          </cell>
        </row>
        <row r="141">
          <cell r="AG141">
            <v>2503351559653.4033</v>
          </cell>
          <cell r="AH141">
            <v>3316704619923.9458</v>
          </cell>
          <cell r="AI141">
            <v>4225957420781.9912</v>
          </cell>
          <cell r="AJ141">
            <v>4640280681811.5352</v>
          </cell>
          <cell r="AK141">
            <v>5033456487114.6475</v>
          </cell>
        </row>
        <row r="142">
          <cell r="AG142">
            <v>2605265296795.312</v>
          </cell>
          <cell r="AH142">
            <v>3459510645336.6113</v>
          </cell>
          <cell r="AI142">
            <v>4380489040661.5098</v>
          </cell>
          <cell r="AJ142">
            <v>4799641347975.3418</v>
          </cell>
          <cell r="AK142">
            <v>5186674817728.4258</v>
          </cell>
        </row>
        <row r="143">
          <cell r="AG143">
            <v>2710852059143.4082</v>
          </cell>
          <cell r="AH143">
            <v>3615944041212.8652</v>
          </cell>
          <cell r="AI143">
            <v>4541155312055.9209</v>
          </cell>
          <cell r="AJ143">
            <v>4958700035838.75</v>
          </cell>
          <cell r="AK143">
            <v>5347232076677.6055</v>
          </cell>
        </row>
        <row r="144">
          <cell r="AG144">
            <v>2819890813605.2451</v>
          </cell>
          <cell r="AH144">
            <v>3779234777986.4995</v>
          </cell>
          <cell r="AI144">
            <v>4702580406936.3438</v>
          </cell>
          <cell r="AJ144">
            <v>5124883712705.6357</v>
          </cell>
          <cell r="AK144">
            <v>5521227767424.96</v>
          </cell>
        </row>
        <row r="145">
          <cell r="AG145">
            <v>2931240769948.7607</v>
          </cell>
          <cell r="AH145">
            <v>3942153132624.1255</v>
          </cell>
          <cell r="AI145">
            <v>4872328318404.3799</v>
          </cell>
          <cell r="AJ145">
            <v>5307906072887.833</v>
          </cell>
          <cell r="AK145">
            <v>5706128370164.7793</v>
          </cell>
        </row>
        <row r="146">
          <cell r="AG146">
            <v>3046011956485.7837</v>
          </cell>
          <cell r="AH146">
            <v>4114643140475.9307</v>
          </cell>
          <cell r="AI146">
            <v>5057061620890.959</v>
          </cell>
          <cell r="AJ146">
            <v>5501213606733.8545</v>
          </cell>
          <cell r="AK146">
            <v>5897474836383.667</v>
          </cell>
        </row>
        <row r="147">
          <cell r="AG147">
            <v>3167305603186.1577</v>
          </cell>
          <cell r="AH147">
            <v>4294757257453.5698</v>
          </cell>
          <cell r="AI147">
            <v>5249792083427.2891</v>
          </cell>
          <cell r="AJ147">
            <v>5699432843825.7373</v>
          </cell>
          <cell r="AK147">
            <v>6096239926695.8682</v>
          </cell>
        </row>
        <row r="148">
          <cell r="AG148">
            <v>3295082498867.3838</v>
          </cell>
          <cell r="AH148">
            <v>4486749397700.1104</v>
          </cell>
          <cell r="AI148">
            <v>5446985856537.1807</v>
          </cell>
          <cell r="AJ148">
            <v>5905103212133.96</v>
          </cell>
          <cell r="AK148">
            <v>6296369779738.8535</v>
          </cell>
        </row>
        <row r="149">
          <cell r="AG149">
            <v>3428759153933.1904</v>
          </cell>
          <cell r="AH149">
            <v>4684902681090.4639</v>
          </cell>
          <cell r="AI149">
            <v>5652752442779.0039</v>
          </cell>
          <cell r="AJ149">
            <v>6113813550876.1992</v>
          </cell>
          <cell r="AK149">
            <v>6501390235423.8193</v>
          </cell>
        </row>
        <row r="150">
          <cell r="AG150">
            <v>3565956999207.7896</v>
          </cell>
          <cell r="AH150">
            <v>4892418798349.7539</v>
          </cell>
          <cell r="AI150">
            <v>5861095392317.3428</v>
          </cell>
          <cell r="AJ150">
            <v>6327506214607.4834</v>
          </cell>
          <cell r="AK150">
            <v>6715415354879.5039</v>
          </cell>
        </row>
        <row r="151">
          <cell r="AG151">
            <v>3709812504834.4033</v>
          </cell>
          <cell r="AH151">
            <v>5104602435310.7588</v>
          </cell>
          <cell r="AI151">
            <v>6076317281783.9199</v>
          </cell>
          <cell r="AJ151">
            <v>6559673817634.4805</v>
          </cell>
          <cell r="AK151">
            <v>6941010659814.4463</v>
          </cell>
        </row>
        <row r="152">
          <cell r="AG152">
            <v>3857033392391.4951</v>
          </cell>
          <cell r="AH152">
            <v>5328715468468.9854</v>
          </cell>
          <cell r="AI152">
            <v>6315681257196.0859</v>
          </cell>
          <cell r="AJ152">
            <v>6819068649450.2344</v>
          </cell>
          <cell r="AK152">
            <v>7174246605463.0527</v>
          </cell>
        </row>
        <row r="153">
          <cell r="AG153">
            <v>4011579701628.6763</v>
          </cell>
          <cell r="AH153">
            <v>5576393775727.3535</v>
          </cell>
          <cell r="AI153">
            <v>6576039867674.4209</v>
          </cell>
          <cell r="AJ153">
            <v>7087424595251.918</v>
          </cell>
          <cell r="AK153">
            <v>7421502738373.6563</v>
          </cell>
        </row>
        <row r="154">
          <cell r="AG154">
            <v>4186591790021.915</v>
          </cell>
          <cell r="AH154">
            <v>5833889248254.6133</v>
          </cell>
          <cell r="AI154">
            <v>6845546771351.4238</v>
          </cell>
          <cell r="AJ154">
            <v>7373877068712.3057</v>
          </cell>
          <cell r="AK154">
            <v>7716239356076.1914</v>
          </cell>
        </row>
        <row r="155">
          <cell r="AG155">
            <v>4367043288146.0723</v>
          </cell>
          <cell r="AH155">
            <v>6065658336686.6299</v>
          </cell>
          <cell r="AI155">
            <v>7100651304449.4434</v>
          </cell>
          <cell r="AJ155">
            <v>7682646816970.25</v>
          </cell>
          <cell r="AK155">
            <v>8016143946027.5947</v>
          </cell>
        </row>
        <row r="156">
          <cell r="AG156">
            <v>4552941230330.791</v>
          </cell>
          <cell r="AH156">
            <v>6305892398506.4863</v>
          </cell>
          <cell r="AI156">
            <v>7384998596561.1289</v>
          </cell>
          <cell r="AJ156">
            <v>8002841372033.5078</v>
          </cell>
          <cell r="AK156">
            <v>8178820314145.2402</v>
          </cell>
        </row>
        <row r="157">
          <cell r="AG157">
            <v>4755804539197.374</v>
          </cell>
          <cell r="AH157">
            <v>6571103774285.6123</v>
          </cell>
          <cell r="AI157">
            <v>7683435554273.4326</v>
          </cell>
          <cell r="AJ157">
            <v>8171466610931.7314</v>
          </cell>
          <cell r="AK157">
            <v>8295754139873.792</v>
          </cell>
        </row>
        <row r="158">
          <cell r="AG158">
            <v>4965864012787.2734</v>
          </cell>
          <cell r="AH158">
            <v>6846102456162.4707</v>
          </cell>
          <cell r="AI158">
            <v>7840905701314.5117</v>
          </cell>
          <cell r="AJ158">
            <v>8287907035700.1777</v>
          </cell>
          <cell r="AK158">
            <v>8326285373859.8105</v>
          </cell>
        </row>
        <row r="159">
          <cell r="AG159">
            <v>5185463857377.6865</v>
          </cell>
          <cell r="AH159">
            <v>7062533123563.4932</v>
          </cell>
          <cell r="AI159">
            <v>7950985111067.0244</v>
          </cell>
          <cell r="AJ159">
            <v>8322500007643.8691</v>
          </cell>
          <cell r="AK159">
            <v>8349163035427.791</v>
          </cell>
        </row>
        <row r="160">
          <cell r="AG160">
            <v>5340105721302.0449</v>
          </cell>
          <cell r="AH160">
            <v>7215023832631.3643</v>
          </cell>
          <cell r="AI160">
            <v>7985056738211.5264</v>
          </cell>
          <cell r="AJ160">
            <v>8345214877873.707</v>
          </cell>
          <cell r="AK160">
            <v>8372064738431.3262</v>
          </cell>
        </row>
        <row r="161">
          <cell r="AG161">
            <v>5456723225307.9561</v>
          </cell>
          <cell r="AH161">
            <v>7336601735120.9385</v>
          </cell>
          <cell r="AI161">
            <v>8005682271181.3535</v>
          </cell>
          <cell r="AJ161">
            <v>8367953610819.9883</v>
          </cell>
          <cell r="AK161">
            <v>8394990506562.2773</v>
          </cell>
        </row>
        <row r="162">
          <cell r="AG162">
            <v>5535852791495.8271</v>
          </cell>
          <cell r="AH162">
            <v>7413074531714.0469</v>
          </cell>
          <cell r="AI162">
            <v>8026329514993.3389</v>
          </cell>
          <cell r="AJ162">
            <v>8390716229932.3213</v>
          </cell>
          <cell r="AK162">
            <v>8417940363503.5801</v>
          </cell>
        </row>
        <row r="163">
          <cell r="AG163">
            <v>5594135675255.8008</v>
          </cell>
          <cell r="AH163">
            <v>7465569860707.7344</v>
          </cell>
          <cell r="AI163">
            <v>8046998490664.168</v>
          </cell>
          <cell r="AJ163">
            <v>8413502758651.5518</v>
          </cell>
          <cell r="AK163">
            <v>8440914332929.2715</v>
          </cell>
        </row>
        <row r="164">
          <cell r="AG164">
            <v>5652795902298.7197</v>
          </cell>
          <cell r="AH164">
            <v>7518308934544.7461</v>
          </cell>
          <cell r="AI164">
            <v>8067686578281.4102</v>
          </cell>
          <cell r="AJ164">
            <v>8436310475078.4697</v>
          </cell>
          <cell r="AK164">
            <v>8463909684191.9248</v>
          </cell>
        </row>
      </sheetData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各功能开启条件"/>
      <sheetName val="各功能限制条件"/>
      <sheetName val="按钮管理"/>
      <sheetName val="国战介绍"/>
      <sheetName val="语言包"/>
    </sheetNames>
    <sheetDataSet>
      <sheetData sheetId="0"/>
      <sheetData sheetId="1"/>
      <sheetData sheetId="2">
        <row r="17">
          <cell r="Q17"/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攻城调用"/>
      <sheetName val="攻城效率"/>
      <sheetName val="攻打玩家效率"/>
      <sheetName val="攻城与攻打玩家对比"/>
      <sheetName val="功勋产出"/>
      <sheetName val="功勋需求与产出奖励"/>
      <sheetName val="Sheet1"/>
      <sheetName val="属性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BW5">
            <v>8.1161192154928958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</row>
        <row r="6"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</row>
        <row r="7"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</row>
        <row r="8"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</row>
        <row r="9"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</row>
        <row r="10"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</row>
        <row r="11"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</row>
        <row r="12"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</row>
        <row r="13"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</row>
        <row r="14"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</row>
        <row r="15"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</row>
        <row r="16"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</row>
        <row r="17"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</row>
        <row r="18"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</row>
        <row r="19"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</row>
        <row r="20"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</row>
        <row r="21"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</row>
        <row r="22"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</row>
        <row r="23"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</row>
        <row r="24"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</row>
        <row r="25"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</row>
        <row r="26"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</row>
        <row r="27"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</row>
        <row r="28"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</row>
        <row r="29"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</row>
        <row r="30"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</row>
        <row r="31"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</row>
        <row r="32"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</row>
        <row r="33"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</row>
        <row r="34"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</row>
        <row r="35"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</row>
        <row r="36"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</row>
        <row r="37"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</row>
        <row r="38"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</row>
        <row r="39">
          <cell r="CR39">
            <v>0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</row>
        <row r="40"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</row>
        <row r="41"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</row>
        <row r="42"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</row>
        <row r="43"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</row>
        <row r="44"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</row>
        <row r="45"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</row>
        <row r="46"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</row>
        <row r="47"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</row>
        <row r="48"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</row>
        <row r="49">
          <cell r="CR49">
            <v>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</row>
        <row r="50"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</row>
        <row r="51"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</row>
        <row r="52"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</row>
        <row r="53"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</row>
        <row r="54"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</row>
        <row r="55"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</row>
        <row r="56">
          <cell r="CR56">
            <v>0</v>
          </cell>
          <cell r="CS56">
            <v>0</v>
          </cell>
          <cell r="CT56">
            <v>0</v>
          </cell>
          <cell r="CU56">
            <v>0</v>
          </cell>
          <cell r="CV56">
            <v>0</v>
          </cell>
        </row>
        <row r="57">
          <cell r="CR57">
            <v>0</v>
          </cell>
          <cell r="CS57">
            <v>0</v>
          </cell>
          <cell r="CT57">
            <v>0</v>
          </cell>
          <cell r="CU57">
            <v>0</v>
          </cell>
          <cell r="CV57">
            <v>0</v>
          </cell>
        </row>
        <row r="58">
          <cell r="CR58">
            <v>0</v>
          </cell>
          <cell r="CS58">
            <v>0</v>
          </cell>
          <cell r="CT58">
            <v>0</v>
          </cell>
          <cell r="CU58">
            <v>0</v>
          </cell>
          <cell r="CV58">
            <v>0</v>
          </cell>
        </row>
        <row r="59">
          <cell r="CR59">
            <v>0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</row>
        <row r="60">
          <cell r="CR60">
            <v>0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</row>
        <row r="61">
          <cell r="CR61">
            <v>0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</row>
        <row r="62"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0</v>
          </cell>
        </row>
        <row r="63">
          <cell r="CR63">
            <v>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</row>
        <row r="64">
          <cell r="CR64">
            <v>0</v>
          </cell>
          <cell r="CS64">
            <v>0</v>
          </cell>
          <cell r="CT64">
            <v>0</v>
          </cell>
          <cell r="CU64">
            <v>0</v>
          </cell>
          <cell r="CV64">
            <v>0</v>
          </cell>
        </row>
        <row r="65"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</row>
        <row r="66">
          <cell r="CR66">
            <v>0</v>
          </cell>
          <cell r="CS66">
            <v>0</v>
          </cell>
          <cell r="CT66">
            <v>0</v>
          </cell>
          <cell r="CU66">
            <v>0</v>
          </cell>
          <cell r="CV66">
            <v>0</v>
          </cell>
        </row>
        <row r="67">
          <cell r="CR67">
            <v>0</v>
          </cell>
          <cell r="CS67">
            <v>0</v>
          </cell>
          <cell r="CT67">
            <v>0</v>
          </cell>
          <cell r="CU67">
            <v>0</v>
          </cell>
          <cell r="CV67">
            <v>0</v>
          </cell>
        </row>
        <row r="68">
          <cell r="CR68">
            <v>0</v>
          </cell>
          <cell r="CS68">
            <v>0</v>
          </cell>
          <cell r="CT68">
            <v>0</v>
          </cell>
          <cell r="CU68">
            <v>0</v>
          </cell>
          <cell r="CV68">
            <v>0</v>
          </cell>
        </row>
        <row r="69">
          <cell r="CR69">
            <v>0</v>
          </cell>
          <cell r="CS69">
            <v>0</v>
          </cell>
          <cell r="CT69">
            <v>0</v>
          </cell>
          <cell r="CU69">
            <v>0</v>
          </cell>
          <cell r="CV69">
            <v>0</v>
          </cell>
        </row>
        <row r="70">
          <cell r="CR70">
            <v>0</v>
          </cell>
          <cell r="CS70">
            <v>0</v>
          </cell>
          <cell r="CT70">
            <v>0</v>
          </cell>
          <cell r="CU70">
            <v>0</v>
          </cell>
          <cell r="CV70">
            <v>0</v>
          </cell>
        </row>
        <row r="71">
          <cell r="CR71">
            <v>0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</row>
        <row r="72">
          <cell r="CR72">
            <v>0</v>
          </cell>
          <cell r="CS72">
            <v>0</v>
          </cell>
          <cell r="CT72">
            <v>0</v>
          </cell>
          <cell r="CU72">
            <v>0</v>
          </cell>
          <cell r="CV72">
            <v>0</v>
          </cell>
        </row>
        <row r="73">
          <cell r="CR73">
            <v>0</v>
          </cell>
          <cell r="CS73">
            <v>0</v>
          </cell>
          <cell r="CT73">
            <v>0</v>
          </cell>
          <cell r="CU73">
            <v>0</v>
          </cell>
          <cell r="CV73">
            <v>0</v>
          </cell>
        </row>
        <row r="74">
          <cell r="CR74">
            <v>0</v>
          </cell>
          <cell r="CS74">
            <v>0</v>
          </cell>
          <cell r="CT74">
            <v>0</v>
          </cell>
          <cell r="CU74">
            <v>0</v>
          </cell>
          <cell r="CV74">
            <v>0</v>
          </cell>
        </row>
        <row r="75">
          <cell r="CR75">
            <v>0</v>
          </cell>
          <cell r="CS75">
            <v>0</v>
          </cell>
          <cell r="CT75">
            <v>0</v>
          </cell>
          <cell r="CU75">
            <v>0</v>
          </cell>
          <cell r="CV75">
            <v>0</v>
          </cell>
        </row>
        <row r="76">
          <cell r="CR76">
            <v>0</v>
          </cell>
          <cell r="CS76">
            <v>0</v>
          </cell>
          <cell r="CT76">
            <v>0</v>
          </cell>
          <cell r="CU76">
            <v>0</v>
          </cell>
          <cell r="CV76">
            <v>0</v>
          </cell>
        </row>
        <row r="77">
          <cell r="CR77">
            <v>0</v>
          </cell>
          <cell r="CS77">
            <v>0</v>
          </cell>
          <cell r="CT77">
            <v>0</v>
          </cell>
          <cell r="CU77">
            <v>0</v>
          </cell>
          <cell r="CV77">
            <v>0</v>
          </cell>
        </row>
        <row r="78">
          <cell r="CR78">
            <v>0</v>
          </cell>
          <cell r="CS78">
            <v>0</v>
          </cell>
          <cell r="CT78">
            <v>0</v>
          </cell>
          <cell r="CU78">
            <v>0</v>
          </cell>
          <cell r="CV78">
            <v>0</v>
          </cell>
        </row>
        <row r="79">
          <cell r="CR79">
            <v>0</v>
          </cell>
          <cell r="CS79">
            <v>0</v>
          </cell>
          <cell r="CT79">
            <v>0</v>
          </cell>
          <cell r="CU79">
            <v>0</v>
          </cell>
          <cell r="CV79">
            <v>0</v>
          </cell>
        </row>
        <row r="80">
          <cell r="CR80">
            <v>0</v>
          </cell>
          <cell r="CS80">
            <v>0</v>
          </cell>
          <cell r="CT80">
            <v>0</v>
          </cell>
          <cell r="CU80">
            <v>0</v>
          </cell>
          <cell r="CV80">
            <v>0</v>
          </cell>
        </row>
        <row r="81">
          <cell r="CR81">
            <v>0</v>
          </cell>
          <cell r="CS81">
            <v>0</v>
          </cell>
          <cell r="CT81">
            <v>0</v>
          </cell>
          <cell r="CU81">
            <v>0</v>
          </cell>
          <cell r="CV81">
            <v>0</v>
          </cell>
        </row>
        <row r="82">
          <cell r="CR82">
            <v>0</v>
          </cell>
          <cell r="CS82">
            <v>0</v>
          </cell>
          <cell r="CT82">
            <v>0</v>
          </cell>
          <cell r="CU82">
            <v>0</v>
          </cell>
          <cell r="CV82">
            <v>0</v>
          </cell>
        </row>
        <row r="83">
          <cell r="CR83">
            <v>0</v>
          </cell>
          <cell r="CS83">
            <v>0</v>
          </cell>
          <cell r="CT83">
            <v>0</v>
          </cell>
          <cell r="CU83">
            <v>0</v>
          </cell>
          <cell r="CV83">
            <v>0</v>
          </cell>
        </row>
        <row r="84">
          <cell r="CR84">
            <v>0</v>
          </cell>
          <cell r="CS84">
            <v>0</v>
          </cell>
          <cell r="CT84">
            <v>0</v>
          </cell>
          <cell r="CU84">
            <v>0</v>
          </cell>
          <cell r="CV84">
            <v>0</v>
          </cell>
        </row>
        <row r="85">
          <cell r="CR85">
            <v>0</v>
          </cell>
          <cell r="CS85">
            <v>0</v>
          </cell>
          <cell r="CT85">
            <v>0</v>
          </cell>
          <cell r="CU85">
            <v>0</v>
          </cell>
          <cell r="CV85">
            <v>0</v>
          </cell>
        </row>
        <row r="86">
          <cell r="CR86">
            <v>0</v>
          </cell>
          <cell r="CS86">
            <v>0</v>
          </cell>
          <cell r="CT86">
            <v>0</v>
          </cell>
          <cell r="CU86">
            <v>0</v>
          </cell>
          <cell r="CV86">
            <v>0</v>
          </cell>
        </row>
        <row r="87">
          <cell r="CR87">
            <v>0</v>
          </cell>
          <cell r="CS87">
            <v>0</v>
          </cell>
          <cell r="CT87">
            <v>0</v>
          </cell>
          <cell r="CU87">
            <v>0</v>
          </cell>
          <cell r="CV87">
            <v>0</v>
          </cell>
        </row>
        <row r="88">
          <cell r="CR88">
            <v>0</v>
          </cell>
          <cell r="CS88">
            <v>0</v>
          </cell>
          <cell r="CT88">
            <v>0</v>
          </cell>
          <cell r="CU88">
            <v>0</v>
          </cell>
          <cell r="CV88">
            <v>0</v>
          </cell>
        </row>
        <row r="89">
          <cell r="CR89">
            <v>0</v>
          </cell>
          <cell r="CS89">
            <v>0</v>
          </cell>
          <cell r="CT89">
            <v>0</v>
          </cell>
          <cell r="CU89">
            <v>0</v>
          </cell>
          <cell r="CV89">
            <v>0</v>
          </cell>
        </row>
        <row r="90">
          <cell r="CR90">
            <v>0</v>
          </cell>
          <cell r="CS90">
            <v>0</v>
          </cell>
          <cell r="CT90">
            <v>0</v>
          </cell>
          <cell r="CU90">
            <v>0</v>
          </cell>
          <cell r="CV90">
            <v>0</v>
          </cell>
        </row>
        <row r="91">
          <cell r="CR91">
            <v>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</row>
        <row r="92">
          <cell r="CR92">
            <v>0</v>
          </cell>
          <cell r="CS92">
            <v>0</v>
          </cell>
          <cell r="CT92">
            <v>0</v>
          </cell>
          <cell r="CU92">
            <v>0</v>
          </cell>
          <cell r="CV92">
            <v>0</v>
          </cell>
        </row>
        <row r="93">
          <cell r="CR93">
            <v>0</v>
          </cell>
          <cell r="CS93">
            <v>0</v>
          </cell>
          <cell r="CT93">
            <v>0</v>
          </cell>
          <cell r="CU93">
            <v>0</v>
          </cell>
          <cell r="CV93">
            <v>0</v>
          </cell>
        </row>
        <row r="94">
          <cell r="CR94">
            <v>0</v>
          </cell>
          <cell r="CS94">
            <v>0</v>
          </cell>
          <cell r="CT94">
            <v>0</v>
          </cell>
          <cell r="CU94">
            <v>0</v>
          </cell>
          <cell r="CV94">
            <v>0</v>
          </cell>
        </row>
        <row r="95">
          <cell r="CR95">
            <v>0</v>
          </cell>
          <cell r="CS95">
            <v>0</v>
          </cell>
          <cell r="CT95">
            <v>0</v>
          </cell>
          <cell r="CU95">
            <v>0</v>
          </cell>
          <cell r="CV95">
            <v>0</v>
          </cell>
        </row>
        <row r="96">
          <cell r="CR96">
            <v>0</v>
          </cell>
          <cell r="CS96">
            <v>0</v>
          </cell>
          <cell r="CT96">
            <v>0</v>
          </cell>
          <cell r="CU96">
            <v>0</v>
          </cell>
          <cell r="CV96">
            <v>0</v>
          </cell>
        </row>
        <row r="97">
          <cell r="CR97">
            <v>0</v>
          </cell>
          <cell r="CS97">
            <v>0</v>
          </cell>
          <cell r="CT97">
            <v>0</v>
          </cell>
          <cell r="CU97">
            <v>0</v>
          </cell>
          <cell r="CV97">
            <v>0</v>
          </cell>
        </row>
        <row r="98">
          <cell r="CR98">
            <v>0</v>
          </cell>
          <cell r="CS98">
            <v>0</v>
          </cell>
          <cell r="CT98">
            <v>0</v>
          </cell>
          <cell r="CU98">
            <v>0</v>
          </cell>
          <cell r="CV98">
            <v>0</v>
          </cell>
        </row>
        <row r="99">
          <cell r="CR99">
            <v>0</v>
          </cell>
          <cell r="CS99">
            <v>0</v>
          </cell>
          <cell r="CT99">
            <v>0</v>
          </cell>
          <cell r="CU99">
            <v>0</v>
          </cell>
          <cell r="CV99">
            <v>0</v>
          </cell>
        </row>
        <row r="100">
          <cell r="CR100">
            <v>0</v>
          </cell>
          <cell r="CS100">
            <v>0</v>
          </cell>
          <cell r="CT100">
            <v>0</v>
          </cell>
          <cell r="CU100">
            <v>0</v>
          </cell>
          <cell r="CV100">
            <v>0</v>
          </cell>
        </row>
        <row r="101">
          <cell r="CR101">
            <v>0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</row>
        <row r="102">
          <cell r="CR102">
            <v>0</v>
          </cell>
          <cell r="CS102">
            <v>0</v>
          </cell>
          <cell r="CT102">
            <v>0</v>
          </cell>
          <cell r="CU102">
            <v>0</v>
          </cell>
          <cell r="CV102">
            <v>0</v>
          </cell>
        </row>
        <row r="103">
          <cell r="CR103">
            <v>0</v>
          </cell>
          <cell r="CS103">
            <v>0</v>
          </cell>
          <cell r="CT103">
            <v>0</v>
          </cell>
          <cell r="CU103">
            <v>0</v>
          </cell>
          <cell r="CV103">
            <v>0</v>
          </cell>
        </row>
        <row r="104">
          <cell r="CR104">
            <v>0</v>
          </cell>
          <cell r="CS104">
            <v>0</v>
          </cell>
          <cell r="CT104">
            <v>0</v>
          </cell>
          <cell r="CU104">
            <v>0</v>
          </cell>
          <cell r="CV104">
            <v>0</v>
          </cell>
        </row>
        <row r="105">
          <cell r="CR105">
            <v>0</v>
          </cell>
          <cell r="CS105">
            <v>0</v>
          </cell>
          <cell r="CT105">
            <v>0</v>
          </cell>
          <cell r="CU105">
            <v>0</v>
          </cell>
          <cell r="CV105">
            <v>0</v>
          </cell>
        </row>
        <row r="106">
          <cell r="CR106">
            <v>0</v>
          </cell>
          <cell r="CS106">
            <v>0</v>
          </cell>
          <cell r="CT106">
            <v>0</v>
          </cell>
          <cell r="CU106">
            <v>0</v>
          </cell>
          <cell r="CV106">
            <v>0</v>
          </cell>
        </row>
        <row r="107">
          <cell r="CR107">
            <v>0</v>
          </cell>
          <cell r="CS107">
            <v>0</v>
          </cell>
          <cell r="CT107">
            <v>0</v>
          </cell>
          <cell r="CU107">
            <v>0</v>
          </cell>
          <cell r="CV107">
            <v>0</v>
          </cell>
        </row>
        <row r="108">
          <cell r="CR108">
            <v>0</v>
          </cell>
          <cell r="CS108">
            <v>0</v>
          </cell>
          <cell r="CT108">
            <v>0</v>
          </cell>
          <cell r="CU108">
            <v>0</v>
          </cell>
          <cell r="CV108">
            <v>0</v>
          </cell>
        </row>
        <row r="109">
          <cell r="CR109">
            <v>0</v>
          </cell>
          <cell r="CS109">
            <v>0</v>
          </cell>
          <cell r="CT109">
            <v>0</v>
          </cell>
          <cell r="CU109">
            <v>0</v>
          </cell>
          <cell r="CV109">
            <v>0</v>
          </cell>
        </row>
        <row r="110">
          <cell r="CR110">
            <v>0</v>
          </cell>
          <cell r="CS110">
            <v>0</v>
          </cell>
          <cell r="CT110">
            <v>0</v>
          </cell>
          <cell r="CU110">
            <v>0</v>
          </cell>
          <cell r="CV110">
            <v>0</v>
          </cell>
        </row>
        <row r="111">
          <cell r="CR111">
            <v>0</v>
          </cell>
          <cell r="CS111">
            <v>0</v>
          </cell>
          <cell r="CT111">
            <v>0</v>
          </cell>
          <cell r="CU111">
            <v>0</v>
          </cell>
          <cell r="CV111">
            <v>0</v>
          </cell>
        </row>
        <row r="112">
          <cell r="CR112">
            <v>0</v>
          </cell>
          <cell r="CS112">
            <v>0</v>
          </cell>
          <cell r="CT112">
            <v>0</v>
          </cell>
          <cell r="CU112">
            <v>0</v>
          </cell>
          <cell r="CV112">
            <v>0</v>
          </cell>
        </row>
        <row r="113">
          <cell r="CR113">
            <v>0</v>
          </cell>
          <cell r="CS113">
            <v>0</v>
          </cell>
          <cell r="CT113">
            <v>0</v>
          </cell>
          <cell r="CU113">
            <v>0</v>
          </cell>
          <cell r="CV113">
            <v>0</v>
          </cell>
        </row>
        <row r="114">
          <cell r="CR114">
            <v>0</v>
          </cell>
          <cell r="CS114">
            <v>0</v>
          </cell>
          <cell r="CT114">
            <v>0</v>
          </cell>
          <cell r="CU114">
            <v>0</v>
          </cell>
          <cell r="CV114">
            <v>0</v>
          </cell>
        </row>
        <row r="115">
          <cell r="CR115">
            <v>0</v>
          </cell>
          <cell r="CS115">
            <v>0</v>
          </cell>
          <cell r="CT115">
            <v>0</v>
          </cell>
          <cell r="CU115">
            <v>0</v>
          </cell>
          <cell r="CV115">
            <v>0</v>
          </cell>
        </row>
        <row r="116">
          <cell r="CR116">
            <v>0</v>
          </cell>
          <cell r="CS116">
            <v>0</v>
          </cell>
          <cell r="CT116">
            <v>0</v>
          </cell>
          <cell r="CU116">
            <v>0</v>
          </cell>
          <cell r="CV116">
            <v>0</v>
          </cell>
        </row>
        <row r="117">
          <cell r="CR117">
            <v>0</v>
          </cell>
          <cell r="CS117">
            <v>0</v>
          </cell>
          <cell r="CT117">
            <v>0</v>
          </cell>
          <cell r="CU117">
            <v>0</v>
          </cell>
          <cell r="CV117">
            <v>0</v>
          </cell>
        </row>
        <row r="118">
          <cell r="CR118">
            <v>0</v>
          </cell>
          <cell r="CS118">
            <v>0</v>
          </cell>
          <cell r="CT118">
            <v>0</v>
          </cell>
          <cell r="CU118">
            <v>0</v>
          </cell>
          <cell r="CV118">
            <v>0</v>
          </cell>
        </row>
        <row r="119"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</row>
        <row r="120">
          <cell r="CR120">
            <v>0</v>
          </cell>
          <cell r="CS120">
            <v>0</v>
          </cell>
          <cell r="CT120">
            <v>0</v>
          </cell>
          <cell r="CU120">
            <v>0</v>
          </cell>
          <cell r="CV120">
            <v>0</v>
          </cell>
        </row>
        <row r="121">
          <cell r="CR121">
            <v>0</v>
          </cell>
          <cell r="CS121">
            <v>0</v>
          </cell>
          <cell r="CT121">
            <v>0</v>
          </cell>
          <cell r="CU121">
            <v>0</v>
          </cell>
          <cell r="CV121">
            <v>0</v>
          </cell>
        </row>
        <row r="122">
          <cell r="CR122">
            <v>0</v>
          </cell>
          <cell r="CS122">
            <v>0</v>
          </cell>
          <cell r="CT122">
            <v>0</v>
          </cell>
          <cell r="CU122">
            <v>0</v>
          </cell>
          <cell r="CV122">
            <v>0</v>
          </cell>
        </row>
        <row r="123">
          <cell r="CR123">
            <v>0</v>
          </cell>
          <cell r="CS123">
            <v>0</v>
          </cell>
          <cell r="CT123">
            <v>0</v>
          </cell>
          <cell r="CU123">
            <v>0</v>
          </cell>
          <cell r="CV123">
            <v>0</v>
          </cell>
        </row>
        <row r="124">
          <cell r="CR124">
            <v>0</v>
          </cell>
          <cell r="CS124">
            <v>0</v>
          </cell>
          <cell r="CT124">
            <v>0</v>
          </cell>
          <cell r="CU124">
            <v>0</v>
          </cell>
          <cell r="CV124">
            <v>0</v>
          </cell>
        </row>
        <row r="125"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</row>
        <row r="126">
          <cell r="CR126">
            <v>0</v>
          </cell>
          <cell r="CS126">
            <v>0</v>
          </cell>
          <cell r="CT126">
            <v>0</v>
          </cell>
          <cell r="CU126">
            <v>0</v>
          </cell>
          <cell r="CV126">
            <v>0</v>
          </cell>
        </row>
        <row r="127">
          <cell r="CR127">
            <v>0</v>
          </cell>
          <cell r="CS127">
            <v>0</v>
          </cell>
          <cell r="CT127">
            <v>0</v>
          </cell>
          <cell r="CU127">
            <v>0</v>
          </cell>
          <cell r="CV127">
            <v>0</v>
          </cell>
        </row>
        <row r="128">
          <cell r="CR128">
            <v>0</v>
          </cell>
          <cell r="CS128">
            <v>0</v>
          </cell>
          <cell r="CT128">
            <v>0</v>
          </cell>
          <cell r="CU128">
            <v>0</v>
          </cell>
          <cell r="CV128">
            <v>0</v>
          </cell>
        </row>
        <row r="129">
          <cell r="CR129">
            <v>0</v>
          </cell>
          <cell r="CS129">
            <v>0</v>
          </cell>
          <cell r="CT129">
            <v>0</v>
          </cell>
          <cell r="CU129">
            <v>0</v>
          </cell>
          <cell r="CV129">
            <v>0</v>
          </cell>
        </row>
        <row r="130">
          <cell r="CR130">
            <v>0</v>
          </cell>
          <cell r="CS130">
            <v>0</v>
          </cell>
          <cell r="CT130">
            <v>0</v>
          </cell>
          <cell r="CU130">
            <v>0</v>
          </cell>
          <cell r="CV130">
            <v>0</v>
          </cell>
        </row>
        <row r="131">
          <cell r="CR131">
            <v>0</v>
          </cell>
          <cell r="CS131">
            <v>0</v>
          </cell>
          <cell r="CT131">
            <v>0</v>
          </cell>
          <cell r="CU131">
            <v>0</v>
          </cell>
          <cell r="CV131">
            <v>0</v>
          </cell>
        </row>
        <row r="132">
          <cell r="CR132">
            <v>0</v>
          </cell>
          <cell r="CS132">
            <v>0</v>
          </cell>
          <cell r="CT132">
            <v>0</v>
          </cell>
          <cell r="CU132">
            <v>0</v>
          </cell>
          <cell r="CV132">
            <v>0</v>
          </cell>
        </row>
        <row r="133">
          <cell r="CR133">
            <v>0</v>
          </cell>
          <cell r="CS133">
            <v>0</v>
          </cell>
          <cell r="CT133">
            <v>0</v>
          </cell>
          <cell r="CU133">
            <v>0</v>
          </cell>
          <cell r="CV133">
            <v>0</v>
          </cell>
        </row>
        <row r="134">
          <cell r="CR134">
            <v>0</v>
          </cell>
          <cell r="CS134">
            <v>0</v>
          </cell>
          <cell r="CT134">
            <v>0</v>
          </cell>
          <cell r="CU134">
            <v>0</v>
          </cell>
          <cell r="CV134">
            <v>0</v>
          </cell>
        </row>
        <row r="135">
          <cell r="CR135">
            <v>0</v>
          </cell>
          <cell r="CS135">
            <v>0</v>
          </cell>
          <cell r="CT135">
            <v>0</v>
          </cell>
          <cell r="CU135">
            <v>0</v>
          </cell>
          <cell r="CV135">
            <v>0</v>
          </cell>
        </row>
        <row r="136">
          <cell r="CR136">
            <v>0</v>
          </cell>
          <cell r="CS136">
            <v>0</v>
          </cell>
          <cell r="CT136">
            <v>0</v>
          </cell>
          <cell r="CU136">
            <v>0</v>
          </cell>
          <cell r="CV136">
            <v>0</v>
          </cell>
        </row>
        <row r="137">
          <cell r="CR137">
            <v>0</v>
          </cell>
          <cell r="CS137">
            <v>0</v>
          </cell>
          <cell r="CT137">
            <v>0</v>
          </cell>
          <cell r="CU137">
            <v>0</v>
          </cell>
          <cell r="CV137">
            <v>0</v>
          </cell>
        </row>
        <row r="138">
          <cell r="CR138">
            <v>0</v>
          </cell>
          <cell r="CS138">
            <v>0</v>
          </cell>
          <cell r="CT138">
            <v>0</v>
          </cell>
          <cell r="CU138">
            <v>0</v>
          </cell>
          <cell r="CV138">
            <v>0</v>
          </cell>
        </row>
        <row r="139">
          <cell r="CR139">
            <v>0</v>
          </cell>
          <cell r="CS139">
            <v>0</v>
          </cell>
          <cell r="CT139">
            <v>0</v>
          </cell>
          <cell r="CU139">
            <v>0</v>
          </cell>
          <cell r="CV139">
            <v>0</v>
          </cell>
        </row>
        <row r="140">
          <cell r="CR140">
            <v>0</v>
          </cell>
          <cell r="CS140">
            <v>0</v>
          </cell>
          <cell r="CT140">
            <v>0</v>
          </cell>
          <cell r="CU140">
            <v>0</v>
          </cell>
          <cell r="CV140">
            <v>0</v>
          </cell>
        </row>
        <row r="141">
          <cell r="CR141">
            <v>0</v>
          </cell>
          <cell r="CS141">
            <v>0</v>
          </cell>
          <cell r="CT141">
            <v>0</v>
          </cell>
          <cell r="CU141">
            <v>0</v>
          </cell>
          <cell r="CV141">
            <v>0</v>
          </cell>
        </row>
        <row r="142">
          <cell r="CR142">
            <v>0</v>
          </cell>
          <cell r="CS142">
            <v>0</v>
          </cell>
          <cell r="CT142">
            <v>0</v>
          </cell>
          <cell r="CU142">
            <v>0</v>
          </cell>
          <cell r="CV142">
            <v>0</v>
          </cell>
        </row>
        <row r="143">
          <cell r="CR143">
            <v>0</v>
          </cell>
          <cell r="CS143">
            <v>0</v>
          </cell>
          <cell r="CT143">
            <v>0</v>
          </cell>
          <cell r="CU143">
            <v>0</v>
          </cell>
          <cell r="CV143">
            <v>0</v>
          </cell>
        </row>
        <row r="144">
          <cell r="CR144">
            <v>0</v>
          </cell>
          <cell r="CS144">
            <v>0</v>
          </cell>
          <cell r="CT144">
            <v>0</v>
          </cell>
          <cell r="CU144">
            <v>0</v>
          </cell>
          <cell r="CV144">
            <v>0</v>
          </cell>
        </row>
        <row r="145">
          <cell r="CR145">
            <v>0</v>
          </cell>
          <cell r="CS145">
            <v>0</v>
          </cell>
          <cell r="CT145">
            <v>0</v>
          </cell>
          <cell r="CU145">
            <v>0</v>
          </cell>
          <cell r="CV145">
            <v>0</v>
          </cell>
        </row>
        <row r="146">
          <cell r="CR146">
            <v>0</v>
          </cell>
          <cell r="CS146">
            <v>0</v>
          </cell>
          <cell r="CT146">
            <v>0</v>
          </cell>
          <cell r="CU146">
            <v>0</v>
          </cell>
          <cell r="CV146">
            <v>0</v>
          </cell>
        </row>
        <row r="147">
          <cell r="CR147">
            <v>0</v>
          </cell>
          <cell r="CS147">
            <v>0</v>
          </cell>
          <cell r="CT147">
            <v>0</v>
          </cell>
          <cell r="CU147">
            <v>0</v>
          </cell>
          <cell r="CV147">
            <v>0</v>
          </cell>
        </row>
        <row r="148">
          <cell r="CR148">
            <v>0</v>
          </cell>
          <cell r="CS148">
            <v>0</v>
          </cell>
          <cell r="CT148">
            <v>0</v>
          </cell>
          <cell r="CU148">
            <v>0</v>
          </cell>
          <cell r="CV148">
            <v>0</v>
          </cell>
        </row>
        <row r="149">
          <cell r="CR149">
            <v>0</v>
          </cell>
          <cell r="CS149">
            <v>0</v>
          </cell>
          <cell r="CT149">
            <v>0</v>
          </cell>
          <cell r="CU149">
            <v>0</v>
          </cell>
          <cell r="CV149">
            <v>0</v>
          </cell>
        </row>
        <row r="150">
          <cell r="CR150">
            <v>0</v>
          </cell>
          <cell r="CS150">
            <v>0</v>
          </cell>
          <cell r="CT150">
            <v>0</v>
          </cell>
          <cell r="CU150">
            <v>0</v>
          </cell>
          <cell r="CV150">
            <v>0</v>
          </cell>
        </row>
        <row r="151">
          <cell r="CR151">
            <v>0</v>
          </cell>
          <cell r="CS151">
            <v>0</v>
          </cell>
          <cell r="CT151">
            <v>0</v>
          </cell>
          <cell r="CU151">
            <v>0</v>
          </cell>
          <cell r="CV151">
            <v>0</v>
          </cell>
        </row>
        <row r="152">
          <cell r="CR152">
            <v>0</v>
          </cell>
          <cell r="CS152">
            <v>0</v>
          </cell>
          <cell r="CT152">
            <v>0</v>
          </cell>
          <cell r="CU152">
            <v>0</v>
          </cell>
          <cell r="CV152">
            <v>0</v>
          </cell>
        </row>
        <row r="153">
          <cell r="CR153">
            <v>0</v>
          </cell>
          <cell r="CS153">
            <v>0</v>
          </cell>
          <cell r="CT153">
            <v>0</v>
          </cell>
          <cell r="CU153">
            <v>0</v>
          </cell>
          <cell r="CV153">
            <v>0</v>
          </cell>
        </row>
        <row r="154">
          <cell r="CR154">
            <v>0</v>
          </cell>
          <cell r="CS154">
            <v>0</v>
          </cell>
          <cell r="CT154">
            <v>0</v>
          </cell>
          <cell r="CU154">
            <v>0</v>
          </cell>
          <cell r="CV154">
            <v>0</v>
          </cell>
        </row>
        <row r="155">
          <cell r="CR155">
            <v>0</v>
          </cell>
          <cell r="CS155">
            <v>0</v>
          </cell>
          <cell r="CT155">
            <v>0</v>
          </cell>
          <cell r="CU155">
            <v>0</v>
          </cell>
          <cell r="CV155">
            <v>0</v>
          </cell>
        </row>
        <row r="156">
          <cell r="CR156">
            <v>0</v>
          </cell>
          <cell r="CS156">
            <v>0</v>
          </cell>
          <cell r="CT156">
            <v>0</v>
          </cell>
          <cell r="CU156">
            <v>0</v>
          </cell>
          <cell r="CV156">
            <v>0</v>
          </cell>
        </row>
        <row r="157">
          <cell r="CR157">
            <v>0</v>
          </cell>
          <cell r="CS157">
            <v>0</v>
          </cell>
          <cell r="CT157">
            <v>0</v>
          </cell>
          <cell r="CU157">
            <v>0</v>
          </cell>
          <cell r="CV157">
            <v>0</v>
          </cell>
        </row>
        <row r="158">
          <cell r="CR158">
            <v>0</v>
          </cell>
          <cell r="CS158">
            <v>0</v>
          </cell>
          <cell r="CT158">
            <v>0</v>
          </cell>
          <cell r="CU158">
            <v>0</v>
          </cell>
          <cell r="CV158">
            <v>0</v>
          </cell>
        </row>
        <row r="159">
          <cell r="CR159">
            <v>0</v>
          </cell>
          <cell r="CS159">
            <v>0</v>
          </cell>
          <cell r="CT159">
            <v>0</v>
          </cell>
          <cell r="CU159">
            <v>0</v>
          </cell>
          <cell r="CV159">
            <v>0</v>
          </cell>
        </row>
        <row r="160">
          <cell r="CR160">
            <v>0</v>
          </cell>
          <cell r="CS160">
            <v>0</v>
          </cell>
          <cell r="CT160">
            <v>0</v>
          </cell>
          <cell r="CU160">
            <v>0</v>
          </cell>
          <cell r="CV160">
            <v>0</v>
          </cell>
        </row>
        <row r="161">
          <cell r="CR161">
            <v>0</v>
          </cell>
          <cell r="CS161">
            <v>0</v>
          </cell>
          <cell r="CT161">
            <v>0</v>
          </cell>
          <cell r="CU161">
            <v>0</v>
          </cell>
          <cell r="CV161">
            <v>0</v>
          </cell>
        </row>
        <row r="162">
          <cell r="CR162">
            <v>0</v>
          </cell>
          <cell r="CS162">
            <v>0</v>
          </cell>
          <cell r="CT162">
            <v>0</v>
          </cell>
          <cell r="CU162">
            <v>0</v>
          </cell>
          <cell r="CV162">
            <v>0</v>
          </cell>
        </row>
        <row r="163">
          <cell r="CR163">
            <v>0</v>
          </cell>
          <cell r="CS163">
            <v>0</v>
          </cell>
          <cell r="CT163">
            <v>0</v>
          </cell>
          <cell r="CU163">
            <v>0</v>
          </cell>
          <cell r="CV163">
            <v>0</v>
          </cell>
        </row>
        <row r="164">
          <cell r="CR164">
            <v>0</v>
          </cell>
          <cell r="CS164">
            <v>0</v>
          </cell>
          <cell r="CT164">
            <v>0</v>
          </cell>
          <cell r="CU164">
            <v>0</v>
          </cell>
          <cell r="CV164">
            <v>0</v>
          </cell>
        </row>
      </sheetData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抽奖相关（日韩版本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  <sheetName val="140武将价值（草稿）"/>
    </sheetNames>
    <sheetDataSet>
      <sheetData sheetId="0"/>
      <sheetData sheetId="1"/>
      <sheetData sheetId="2">
        <row r="17">
          <cell r="D17">
            <v>10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AM5">
            <v>0</v>
          </cell>
        </row>
        <row r="22">
          <cell r="D22">
            <v>28</v>
          </cell>
          <cell r="E22">
            <v>0</v>
          </cell>
          <cell r="F22">
            <v>0</v>
          </cell>
        </row>
        <row r="30">
          <cell r="G30">
            <v>140</v>
          </cell>
          <cell r="H30">
            <v>0</v>
          </cell>
          <cell r="I30">
            <v>0</v>
          </cell>
        </row>
      </sheetData>
      <sheetData sheetId="12">
        <row r="4">
          <cell r="N4">
            <v>9960</v>
          </cell>
        </row>
      </sheetData>
      <sheetData sheetId="13">
        <row r="4">
          <cell r="Q4">
            <v>13236.235044503352</v>
          </cell>
        </row>
      </sheetData>
      <sheetData sheetId="14">
        <row r="4">
          <cell r="EO4">
            <v>5.8164672600446738E-4</v>
          </cell>
        </row>
      </sheetData>
      <sheetData sheetId="15"/>
      <sheetData sheetId="16"/>
      <sheetData sheetId="17"/>
      <sheetData sheetId="18"/>
      <sheetData sheetId="19">
        <row r="7">
          <cell r="AS7">
            <v>1</v>
          </cell>
          <cell r="AT7">
            <v>11093.777258841397</v>
          </cell>
          <cell r="BJ7">
            <v>40.053927661176459</v>
          </cell>
          <cell r="BK7">
            <v>14.362350445033504</v>
          </cell>
          <cell r="BL7">
            <v>3.8175360626656731</v>
          </cell>
          <cell r="BM7">
            <v>0</v>
          </cell>
        </row>
        <row r="8">
          <cell r="AS8">
            <v>3</v>
          </cell>
          <cell r="AT8">
            <v>22096.846701845159</v>
          </cell>
          <cell r="BJ8">
            <v>88.148220632093029</v>
          </cell>
          <cell r="BK8">
            <v>30.119532407936418</v>
          </cell>
          <cell r="BL8">
            <v>7.8054934897321164</v>
          </cell>
          <cell r="BM8">
            <v>0</v>
          </cell>
        </row>
        <row r="9">
          <cell r="AS9">
            <v>6</v>
          </cell>
          <cell r="AT9">
            <v>37261.702690318372</v>
          </cell>
          <cell r="BJ9">
            <v>156.45487364257795</v>
          </cell>
          <cell r="BK9">
            <v>52.201974133702464</v>
          </cell>
          <cell r="BL9">
            <v>13.350555225103815</v>
          </cell>
          <cell r="BM9">
            <v>0</v>
          </cell>
        </row>
        <row r="10">
          <cell r="AS10">
            <v>10</v>
          </cell>
          <cell r="AT10">
            <v>50715.901017724202</v>
          </cell>
          <cell r="BJ10">
            <v>228.16507900000767</v>
          </cell>
          <cell r="BK10">
            <v>73.801044658230964</v>
          </cell>
          <cell r="BL10">
            <v>18.537793810127454</v>
          </cell>
          <cell r="BM10">
            <v>0</v>
          </cell>
        </row>
        <row r="11">
          <cell r="AS11">
            <v>15</v>
          </cell>
          <cell r="AT11">
            <v>64715.11741364195</v>
          </cell>
          <cell r="BJ11">
            <v>309.73529984339541</v>
          </cell>
          <cell r="BK11">
            <v>97.532020189729806</v>
          </cell>
          <cell r="BL11">
            <v>24.102755678361504</v>
          </cell>
          <cell r="BM11">
            <v>0</v>
          </cell>
        </row>
        <row r="12">
          <cell r="AS12">
            <v>20</v>
          </cell>
          <cell r="AT12">
            <v>78398.284106118517</v>
          </cell>
          <cell r="BJ12">
            <v>390.40088566606386</v>
          </cell>
          <cell r="BK12">
            <v>120.89656128245626</v>
          </cell>
          <cell r="BL12">
            <v>29.564657860690819</v>
          </cell>
          <cell r="BM12">
            <v>0</v>
          </cell>
        </row>
        <row r="13">
          <cell r="AS13">
            <v>30</v>
          </cell>
          <cell r="AT13">
            <v>104454.50288179326</v>
          </cell>
          <cell r="BJ13">
            <v>546.11284110455915</v>
          </cell>
          <cell r="BK13">
            <v>166.10667000787626</v>
          </cell>
          <cell r="BL13">
            <v>39.66474326269406</v>
          </cell>
          <cell r="BM13">
            <v>0.243191375239631</v>
          </cell>
        </row>
        <row r="14">
          <cell r="AS14">
            <v>40</v>
          </cell>
          <cell r="AT14">
            <v>130706.37173234273</v>
          </cell>
          <cell r="BJ14">
            <v>700.48748742866178</v>
          </cell>
          <cell r="BK14">
            <v>211.54361939981766</v>
          </cell>
          <cell r="BL14">
            <v>49.426165357639121</v>
          </cell>
          <cell r="BM14">
            <v>0.73322626044988781</v>
          </cell>
        </row>
        <row r="15">
          <cell r="AS15">
            <v>60</v>
          </cell>
          <cell r="AT15">
            <v>180418.53041472076</v>
          </cell>
          <cell r="BJ15">
            <v>990.9480006515721</v>
          </cell>
          <cell r="BK15">
            <v>299.18090482866177</v>
          </cell>
          <cell r="BL15">
            <v>65.854205028233622</v>
          </cell>
          <cell r="BM15">
            <v>3.0531269989608631</v>
          </cell>
        </row>
        <row r="16">
          <cell r="AS16">
            <v>90</v>
          </cell>
          <cell r="AT16">
            <v>250196.88849148926</v>
          </cell>
          <cell r="BJ16">
            <v>1389.6175223234814</v>
          </cell>
          <cell r="BK16">
            <v>425.08334897563975</v>
          </cell>
          <cell r="BL16">
            <v>83.989571650280325</v>
          </cell>
          <cell r="BM16">
            <v>9.5657737527925892</v>
          </cell>
        </row>
        <row r="17">
          <cell r="AS17">
            <v>120</v>
          </cell>
          <cell r="AT17">
            <v>296838.88068470336</v>
          </cell>
          <cell r="BJ17">
            <v>1738.661215723419</v>
          </cell>
          <cell r="BK17">
            <v>524.1610210837141</v>
          </cell>
          <cell r="BL17">
            <v>98.101222466491478</v>
          </cell>
          <cell r="BM17">
            <v>13.919026357492573</v>
          </cell>
        </row>
        <row r="18">
          <cell r="AS18">
            <v>150</v>
          </cell>
          <cell r="AT18">
            <v>341974.70191484166</v>
          </cell>
          <cell r="BJ18">
            <v>2084.4742815503823</v>
          </cell>
          <cell r="BK18">
            <v>621.49240801720771</v>
          </cell>
          <cell r="BL18">
            <v>111.95093050651553</v>
          </cell>
          <cell r="BM18">
            <v>18.131703005638816</v>
          </cell>
        </row>
        <row r="19">
          <cell r="AS19">
            <v>180</v>
          </cell>
          <cell r="AT19">
            <v>384746.4995588531</v>
          </cell>
          <cell r="BJ19">
            <v>2425.2166880911604</v>
          </cell>
          <cell r="BK19">
            <v>716.08289803925004</v>
          </cell>
          <cell r="BL19">
            <v>125.38950400982188</v>
          </cell>
          <cell r="BM19">
            <v>22.123737452413216</v>
          </cell>
        </row>
        <row r="20">
          <cell r="AS20">
            <v>220</v>
          </cell>
          <cell r="AT20">
            <v>456669.11878499069</v>
          </cell>
          <cell r="BJ20">
            <v>2911.4854945472239</v>
          </cell>
          <cell r="BK20">
            <v>859.47144206955443</v>
          </cell>
          <cell r="BL20">
            <v>145.89778561436754</v>
          </cell>
          <cell r="BM20">
            <v>28.836515246852723</v>
          </cell>
        </row>
        <row r="21">
          <cell r="AS21">
            <v>260</v>
          </cell>
          <cell r="AT21">
            <v>524381.45449600462</v>
          </cell>
          <cell r="BJ21">
            <v>3388.7235479563551</v>
          </cell>
          <cell r="BK21">
            <v>997.97849796638218</v>
          </cell>
          <cell r="BL21">
            <v>165.6738439988917</v>
          </cell>
          <cell r="BM21">
            <v>35.156333246547355</v>
          </cell>
        </row>
        <row r="22">
          <cell r="AS22">
            <v>300</v>
          </cell>
          <cell r="AT22">
            <v>592469.14965361729</v>
          </cell>
          <cell r="BJ22">
            <v>3866.7667201784807</v>
          </cell>
          <cell r="BK22">
            <v>1136.9207532215853</v>
          </cell>
          <cell r="BL22">
            <v>185.51518228717219</v>
          </cell>
          <cell r="BM22">
            <v>41.511184794591202</v>
          </cell>
        </row>
        <row r="23">
          <cell r="AS23">
            <v>340</v>
          </cell>
          <cell r="AT23">
            <v>656829.68186489306</v>
          </cell>
          <cell r="BJ23">
            <v>4336.815397964986</v>
          </cell>
          <cell r="BK23">
            <v>1271.5416601332095</v>
          </cell>
          <cell r="BL23">
            <v>204.70831832391579</v>
          </cell>
          <cell r="BM23">
            <v>47.51816780097694</v>
          </cell>
        </row>
        <row r="24">
          <cell r="AS24">
            <v>400</v>
          </cell>
          <cell r="AT24">
            <v>739334.77069311636</v>
          </cell>
          <cell r="BJ24">
            <v>5011.7828348718995</v>
          </cell>
          <cell r="BK24">
            <v>1457.1997341369465</v>
          </cell>
          <cell r="BL24">
            <v>231.05702942447635</v>
          </cell>
          <cell r="BM24">
            <v>55.218642758277781</v>
          </cell>
        </row>
        <row r="25">
          <cell r="AS25">
            <v>520</v>
          </cell>
          <cell r="AT25">
            <v>860436.81567553035</v>
          </cell>
          <cell r="BJ25">
            <v>6267.5379458486714</v>
          </cell>
          <cell r="BK25">
            <v>1777.6079022324989</v>
          </cell>
          <cell r="BL25">
            <v>276.11825463880922</v>
          </cell>
          <cell r="BM25">
            <v>66.521500289969751</v>
          </cell>
        </row>
        <row r="26">
          <cell r="AS26">
            <v>640</v>
          </cell>
          <cell r="AT26">
            <v>950337.44143759354</v>
          </cell>
          <cell r="BJ26">
            <v>7456.3682735701987</v>
          </cell>
          <cell r="BK26">
            <v>2061.8405118117025</v>
          </cell>
          <cell r="BL26">
            <v>315.75314607568976</v>
          </cell>
          <cell r="BM26">
            <v>74.912225361095651</v>
          </cell>
        </row>
        <row r="27">
          <cell r="BJ27">
            <v>9154.6296585513101</v>
          </cell>
          <cell r="BK27">
            <v>2442.2520712609521</v>
          </cell>
          <cell r="BL27">
            <v>368.31487999307717</v>
          </cell>
          <cell r="BM27">
            <v>83.800355896760223</v>
          </cell>
        </row>
        <row r="30">
          <cell r="AS30">
            <v>1720</v>
          </cell>
          <cell r="AT30">
            <v>1349688.6364918074</v>
          </cell>
          <cell r="BJ30">
            <v>17276.947648469093</v>
          </cell>
          <cell r="BK30">
            <v>4144.8563901354291</v>
          </cell>
          <cell r="BL30">
            <v>601.20552782424875</v>
          </cell>
          <cell r="BM30">
            <v>112.18500356615561</v>
          </cell>
        </row>
        <row r="31">
          <cell r="AS31">
            <v>2200</v>
          </cell>
          <cell r="AT31">
            <v>1453235.0209697657</v>
          </cell>
          <cell r="BJ31">
            <v>21483.047139813119</v>
          </cell>
          <cell r="BK31">
            <v>4984.9101692403083</v>
          </cell>
          <cell r="BL31">
            <v>715.21359468998071</v>
          </cell>
          <cell r="BM31">
            <v>121.84933278409839</v>
          </cell>
        </row>
        <row r="32">
          <cell r="AS32">
            <v>2800</v>
          </cell>
          <cell r="AT32">
            <v>1551128.6569710362</v>
          </cell>
          <cell r="BJ32">
            <v>26673.021895294107</v>
          </cell>
          <cell r="BK32">
            <v>5998.410037067868</v>
          </cell>
          <cell r="BL32">
            <v>852.23857486411464</v>
          </cell>
          <cell r="BM32">
            <v>130.98607214421696</v>
          </cell>
        </row>
        <row r="33">
          <cell r="AS33">
            <v>3580</v>
          </cell>
          <cell r="AT33">
            <v>1649528.4028144118</v>
          </cell>
          <cell r="BJ33">
            <v>33358.082219711781</v>
          </cell>
          <cell r="BK33">
            <v>7282.4966989152599</v>
          </cell>
          <cell r="BL33">
            <v>1025.3515741412234</v>
          </cell>
          <cell r="BM33">
            <v>140.17004842293201</v>
          </cell>
        </row>
        <row r="34">
          <cell r="AS34">
            <v>4540</v>
          </cell>
          <cell r="AT34">
            <v>1740222.7887283617</v>
          </cell>
          <cell r="BJ34">
            <v>41520.615105440251</v>
          </cell>
          <cell r="BK34">
            <v>8827.6496101198391</v>
          </cell>
          <cell r="BL34">
            <v>1233.1245108219105</v>
          </cell>
          <cell r="BM34">
            <v>148.63485777490067</v>
          </cell>
        </row>
        <row r="35">
          <cell r="AS35">
            <v>5800</v>
          </cell>
          <cell r="AT35">
            <v>1830158.8837256513</v>
          </cell>
          <cell r="BJ35">
            <v>52171.521512101113</v>
          </cell>
          <cell r="BK35">
            <v>10821.923343450031</v>
          </cell>
          <cell r="BL35">
            <v>1500.765570821439</v>
          </cell>
          <cell r="BM35">
            <v>157.02889330798104</v>
          </cell>
        </row>
        <row r="36">
          <cell r="AS36">
            <v>7420</v>
          </cell>
          <cell r="AT36">
            <v>1919889.8724645579</v>
          </cell>
          <cell r="BJ36">
            <v>65809.987980700505</v>
          </cell>
          <cell r="BK36">
            <v>13355.959272422675</v>
          </cell>
          <cell r="BL36">
            <v>1840.3709601673359</v>
          </cell>
          <cell r="BM36">
            <v>165.40378559027897</v>
          </cell>
        </row>
        <row r="37">
          <cell r="AS37">
            <v>9460</v>
          </cell>
          <cell r="AT37">
            <v>2004834.9442235422</v>
          </cell>
          <cell r="BJ37">
            <v>82924.189004183543</v>
          </cell>
          <cell r="BK37">
            <v>16514.446312143238</v>
          </cell>
          <cell r="BL37">
            <v>2263.14401612542</v>
          </cell>
          <cell r="BM37">
            <v>173.33199228778417</v>
          </cell>
        </row>
        <row r="38">
          <cell r="AS38">
            <v>12040</v>
          </cell>
          <cell r="AT38">
            <v>2084724.0658241981</v>
          </cell>
          <cell r="BJ38">
            <v>104509.54538095018</v>
          </cell>
          <cell r="BK38">
            <v>20477.071380665737</v>
          </cell>
          <cell r="BL38">
            <v>2793.0377764037949</v>
          </cell>
          <cell r="BM38">
            <v>180.78831030384538</v>
          </cell>
        </row>
        <row r="39">
          <cell r="AS39">
            <v>15340</v>
          </cell>
          <cell r="AT39">
            <v>2164316.5957036926</v>
          </cell>
          <cell r="BJ39">
            <v>132070.26558996705</v>
          </cell>
          <cell r="BK39">
            <v>25519.352574728917</v>
          </cell>
          <cell r="BL39">
            <v>3466.8799555132723</v>
          </cell>
          <cell r="BM39">
            <v>188.21694642593152</v>
          </cell>
        </row>
        <row r="40">
          <cell r="AS40">
            <v>19540</v>
          </cell>
          <cell r="AT40">
            <v>2241027.1490226756</v>
          </cell>
          <cell r="BJ40">
            <v>167094.80416810053</v>
          </cell>
          <cell r="BK40">
            <v>31908.292346692957</v>
          </cell>
          <cell r="BL40">
            <v>4320.2209213078777</v>
          </cell>
          <cell r="BM40">
            <v>195.37659806903659</v>
          </cell>
        </row>
        <row r="41">
          <cell r="AS41">
            <v>24880</v>
          </cell>
          <cell r="AT41">
            <v>2313991.1087329527</v>
          </cell>
          <cell r="BJ41">
            <v>211573.30657443564</v>
          </cell>
          <cell r="BK41">
            <v>40002.88824200922</v>
          </cell>
          <cell r="BL41">
            <v>5400.9103056053173</v>
          </cell>
          <cell r="BM41">
            <v>202.18656764199579</v>
          </cell>
        </row>
        <row r="42">
          <cell r="AS42">
            <v>31720</v>
          </cell>
          <cell r="AT42">
            <v>2384541.5932574873</v>
          </cell>
          <cell r="BJ42">
            <v>268496.63225138676</v>
          </cell>
          <cell r="BK42">
            <v>50344.68590522607</v>
          </cell>
          <cell r="BL42">
            <v>6781.179955087845</v>
          </cell>
          <cell r="BM42">
            <v>208.77127953095234</v>
          </cell>
        </row>
        <row r="43">
          <cell r="AS43">
            <v>40420</v>
          </cell>
          <cell r="AT43">
            <v>2454907.2201323146</v>
          </cell>
          <cell r="BJ43">
            <v>340857.5614220748</v>
          </cell>
          <cell r="BK43">
            <v>63476.26924073312</v>
          </cell>
          <cell r="BL43">
            <v>8533.4174554139026</v>
          </cell>
          <cell r="BM43">
            <v>215.33873803926957</v>
          </cell>
        </row>
        <row r="44">
          <cell r="AS44">
            <v>51520</v>
          </cell>
          <cell r="AT44">
            <v>2520824.0665918561</v>
          </cell>
          <cell r="BJ44">
            <v>433128.94828114752</v>
          </cell>
          <cell r="BK44">
            <v>80202.694569961575</v>
          </cell>
          <cell r="BL44">
            <v>10764.881254798171</v>
          </cell>
          <cell r="BM44">
            <v>221.4909770421601</v>
          </cell>
        </row>
        <row r="45">
          <cell r="AS45">
            <v>65500</v>
          </cell>
          <cell r="AT45">
            <v>2582545.1985248486</v>
          </cell>
          <cell r="BJ45">
            <v>549295.33563659794</v>
          </cell>
          <cell r="BK45">
            <v>101244.25530263751</v>
          </cell>
          <cell r="BL45">
            <v>13571.615364699561</v>
          </cell>
          <cell r="BM45">
            <v>227.25161602257273</v>
          </cell>
        </row>
        <row r="46">
          <cell r="AS46"/>
          <cell r="AT46"/>
        </row>
        <row r="47">
          <cell r="AS47"/>
          <cell r="AT47"/>
        </row>
        <row r="48">
          <cell r="AS48"/>
          <cell r="AT48"/>
        </row>
        <row r="49">
          <cell r="AS49" t="str">
            <v>小r完成预估</v>
          </cell>
          <cell r="AT49"/>
        </row>
        <row r="50">
          <cell r="BJ50" t="str">
            <v>预估累计产出数量</v>
          </cell>
          <cell r="BK50"/>
          <cell r="BL50"/>
          <cell r="BM50"/>
        </row>
        <row r="53">
          <cell r="AS53">
            <v>2.5499999999999998</v>
          </cell>
          <cell r="AT53">
            <v>25954.513810365312</v>
          </cell>
          <cell r="BJ53">
            <v>95.455093877494903</v>
          </cell>
          <cell r="BK53">
            <v>33.91718992506123</v>
          </cell>
          <cell r="BL53">
            <v>8.9734284164234719</v>
          </cell>
          <cell r="BM53">
            <v>0</v>
          </cell>
        </row>
        <row r="54">
          <cell r="AS54">
            <v>5.0999999999999996</v>
          </cell>
          <cell r="AT54">
            <v>42961.887600035625</v>
          </cell>
          <cell r="BJ54">
            <v>165.30062030444981</v>
          </cell>
          <cell r="BK54">
            <v>57.460884173954348</v>
          </cell>
          <cell r="BL54">
            <v>15.029311173924661</v>
          </cell>
          <cell r="BM54">
            <v>0</v>
          </cell>
        </row>
        <row r="55">
          <cell r="AS55">
            <v>8.5</v>
          </cell>
          <cell r="AT55">
            <v>60955.744488793775</v>
          </cell>
          <cell r="BJ55">
            <v>245.02477589183727</v>
          </cell>
          <cell r="BK55">
            <v>83.42332694352902</v>
          </cell>
          <cell r="BL55">
            <v>21.576873202867535</v>
          </cell>
          <cell r="BM55">
            <v>0</v>
          </cell>
        </row>
        <row r="56">
          <cell r="AS56">
            <v>12.75</v>
          </cell>
          <cell r="AT56">
            <v>77814.951095240001</v>
          </cell>
          <cell r="BJ56">
            <v>328.5562005986942</v>
          </cell>
          <cell r="BK56">
            <v>109.34523315390146</v>
          </cell>
          <cell r="BL56">
            <v>27.924440574534785</v>
          </cell>
          <cell r="BM56">
            <v>0</v>
          </cell>
        </row>
        <row r="57">
          <cell r="AS57">
            <v>17</v>
          </cell>
          <cell r="AT57">
            <v>93913.084833477202</v>
          </cell>
          <cell r="BJ57">
            <v>409.90919209582245</v>
          </cell>
          <cell r="BK57">
            <v>134.38473603881414</v>
          </cell>
          <cell r="BL57">
            <v>34.023832010916479</v>
          </cell>
          <cell r="BM57">
            <v>0</v>
          </cell>
        </row>
        <row r="58">
          <cell r="AS58">
            <v>25.5</v>
          </cell>
          <cell r="AT58">
            <v>124211.42704943876</v>
          </cell>
          <cell r="BJ58">
            <v>565.00913113471222</v>
          </cell>
          <cell r="BK58">
            <v>182.26324875297249</v>
          </cell>
          <cell r="BL58">
            <v>45.142664482400185</v>
          </cell>
          <cell r="BM58">
            <v>0.28278452734897458</v>
          </cell>
        </row>
        <row r="59">
          <cell r="AS59">
            <v>34</v>
          </cell>
          <cell r="AT59">
            <v>154262.00291524926</v>
          </cell>
          <cell r="BJ59">
            <v>717.26185624233619</v>
          </cell>
          <cell r="BK59">
            <v>229.85449613362235</v>
          </cell>
          <cell r="BL59">
            <v>55.727182564465906</v>
          </cell>
          <cell r="BM59">
            <v>0.8437286101774375</v>
          </cell>
        </row>
        <row r="60">
          <cell r="AS60">
            <v>51</v>
          </cell>
          <cell r="AT60">
            <v>212687.72213900459</v>
          </cell>
          <cell r="BJ60">
            <v>1004.6378416902164</v>
          </cell>
          <cell r="BK60">
            <v>323.09446045101981</v>
          </cell>
          <cell r="BL60">
            <v>73.733612370404728</v>
          </cell>
          <cell r="BM60">
            <v>3.5702621739526861</v>
          </cell>
        </row>
        <row r="61">
          <cell r="AS61">
            <v>76.5</v>
          </cell>
          <cell r="AT61">
            <v>295096.08806005452</v>
          </cell>
          <cell r="BJ61">
            <v>1393.0478149701496</v>
          </cell>
          <cell r="BK61">
            <v>456.89039195368639</v>
          </cell>
          <cell r="BL61">
            <v>93.165502095804712</v>
          </cell>
          <cell r="BM61">
            <v>11.261709659917345</v>
          </cell>
        </row>
        <row r="62">
          <cell r="AS62">
            <v>102</v>
          </cell>
          <cell r="AT62">
            <v>364850.87107164966</v>
          </cell>
          <cell r="BJ62">
            <v>1754.3167698356001</v>
          </cell>
          <cell r="BK62">
            <v>576.01550269176767</v>
          </cell>
          <cell r="BL62">
            <v>110.39676870651692</v>
          </cell>
          <cell r="BM62">
            <v>17.772156074332891</v>
          </cell>
        </row>
        <row r="63">
          <cell r="AS63">
            <v>127.5</v>
          </cell>
          <cell r="AT63">
            <v>422267.29716843087</v>
          </cell>
          <cell r="BJ63">
            <v>2089.1208432026087</v>
          </cell>
          <cell r="BK63">
            <v>680.83527207934003</v>
          </cell>
          <cell r="BL63">
            <v>125.48223411465278</v>
          </cell>
          <cell r="BM63">
            <v>23.131022510032469</v>
          </cell>
        </row>
        <row r="64">
          <cell r="AS64">
            <v>153</v>
          </cell>
          <cell r="AT64">
            <v>476652.41276099428</v>
          </cell>
          <cell r="BJ64">
            <v>2417.4229751982521</v>
          </cell>
          <cell r="BK64">
            <v>782.14047856347156</v>
          </cell>
          <cell r="BL64">
            <v>140.0405150872725</v>
          </cell>
          <cell r="BM64">
            <v>28.206966632005056</v>
          </cell>
        </row>
        <row r="65">
          <cell r="AS65">
            <v>187</v>
          </cell>
          <cell r="AT65">
            <v>552924.20682747592</v>
          </cell>
          <cell r="BJ65">
            <v>2863.2204465292562</v>
          </cell>
          <cell r="BK65">
            <v>921.57154414779814</v>
          </cell>
          <cell r="BL65">
            <v>160.10517492492147</v>
          </cell>
          <cell r="BM65">
            <v>35.325667411543343</v>
          </cell>
        </row>
        <row r="66">
          <cell r="AS66">
            <v>221</v>
          </cell>
          <cell r="AT66">
            <v>634598.84923475259</v>
          </cell>
          <cell r="BJ66">
            <v>3320.6066360405166</v>
          </cell>
          <cell r="BK66">
            <v>1067.2667817214524</v>
          </cell>
          <cell r="BL66">
            <v>181.10946056096958</v>
          </cell>
          <cell r="BM66">
            <v>42.948634036222501</v>
          </cell>
        </row>
        <row r="67">
          <cell r="AS67">
            <v>255</v>
          </cell>
          <cell r="AT67">
            <v>716866.74694175576</v>
          </cell>
          <cell r="BJ67">
            <v>3779.2653151801755</v>
          </cell>
          <cell r="BK67">
            <v>1213.6498515266735</v>
          </cell>
          <cell r="BL67">
            <v>202.21692103175275</v>
          </cell>
          <cell r="BM67">
            <v>50.626971155542797</v>
          </cell>
        </row>
        <row r="68">
          <cell r="AS68">
            <v>289</v>
          </cell>
          <cell r="AT68">
            <v>795131.14474879834</v>
          </cell>
          <cell r="BJ68">
            <v>4229.3367771431076</v>
          </cell>
          <cell r="BK68">
            <v>1355.3911823174474</v>
          </cell>
          <cell r="BL68">
            <v>222.62812065036886</v>
          </cell>
          <cell r="BM68">
            <v>57.931648284200108</v>
          </cell>
        </row>
        <row r="69">
          <cell r="AS69">
            <v>340</v>
          </cell>
          <cell r="AT69">
            <v>911194.69110199937</v>
          </cell>
          <cell r="BJ69">
            <v>4901.5846736688145</v>
          </cell>
          <cell r="BK69">
            <v>1566.4576128718834</v>
          </cell>
          <cell r="BL69">
            <v>253.01308523353424</v>
          </cell>
          <cell r="BM69">
            <v>68.764245943832208</v>
          </cell>
        </row>
        <row r="70">
          <cell r="AS70">
            <v>442</v>
          </cell>
          <cell r="AT70">
            <v>1111618.416673274</v>
          </cell>
          <cell r="BJ70">
            <v>6178.0790415608244</v>
          </cell>
          <cell r="BK70">
            <v>1951.832946867564</v>
          </cell>
          <cell r="BL70">
            <v>308.26938533288637</v>
          </cell>
          <cell r="BM70">
            <v>87.470460330484514</v>
          </cell>
        </row>
        <row r="71">
          <cell r="AS71">
            <v>544</v>
          </cell>
          <cell r="AT71">
            <v>1257491.9938752255</v>
          </cell>
          <cell r="BJ71">
            <v>7337.5672941099383</v>
          </cell>
          <cell r="BK71">
            <v>2273.9617320292473</v>
          </cell>
          <cell r="BL71">
            <v>354.03870310713876</v>
          </cell>
          <cell r="BM71">
            <v>101.08532753599999</v>
          </cell>
        </row>
        <row r="72">
          <cell r="AS72">
            <v>697</v>
          </cell>
          <cell r="AT72">
            <v>1413731.6822134915</v>
          </cell>
          <cell r="BJ72">
            <v>8942.5901038789707</v>
          </cell>
          <cell r="BK72">
            <v>2684.6091967692655</v>
          </cell>
          <cell r="BL72">
            <v>411.81082281814156</v>
          </cell>
          <cell r="BM72">
            <v>115.66769844757148</v>
          </cell>
        </row>
        <row r="73">
          <cell r="BJ73">
            <v>10938.1090321642</v>
          </cell>
          <cell r="BK73">
            <v>3154.0248336802001</v>
          </cell>
          <cell r="BL73">
            <v>477.1231683547818</v>
          </cell>
          <cell r="BM73">
            <v>128.82265721890172</v>
          </cell>
        </row>
        <row r="76">
          <cell r="AS76">
            <v>1870</v>
          </cell>
          <cell r="AT76">
            <v>2051092.4416257148</v>
          </cell>
          <cell r="BJ76">
            <v>20045.582747255918</v>
          </cell>
          <cell r="BK76">
            <v>5183.0781931892343</v>
          </cell>
          <cell r="BL76">
            <v>757.25617228113686</v>
          </cell>
          <cell r="BM76">
            <v>175.15470265937898</v>
          </cell>
        </row>
        <row r="77">
          <cell r="AS77">
            <v>2380</v>
          </cell>
          <cell r="AT77">
            <v>2202809.9201732199</v>
          </cell>
          <cell r="BJ77">
            <v>24604.005744720129</v>
          </cell>
          <cell r="BK77">
            <v>6123.9825161428635</v>
          </cell>
          <cell r="BL77">
            <v>885.64182072418123</v>
          </cell>
          <cell r="BM77">
            <v>189.31500065714613</v>
          </cell>
        </row>
        <row r="78">
          <cell r="AS78">
            <v>3043</v>
          </cell>
          <cell r="AT78">
            <v>2356799.6237314297</v>
          </cell>
          <cell r="BJ78">
            <v>30437.202500178319</v>
          </cell>
          <cell r="BK78">
            <v>7297.0213028770195</v>
          </cell>
          <cell r="BL78">
            <v>1045.0226387343046</v>
          </cell>
          <cell r="BM78">
            <v>203.68737298924572</v>
          </cell>
        </row>
        <row r="79">
          <cell r="AS79">
            <v>3859</v>
          </cell>
          <cell r="AT79">
            <v>2498322.9736579335</v>
          </cell>
          <cell r="BJ79">
            <v>37513.559830455459</v>
          </cell>
          <cell r="BK79">
            <v>8685.1063462700677</v>
          </cell>
          <cell r="BL79">
            <v>1232.8353952432619</v>
          </cell>
          <cell r="BM79">
            <v>216.89621898238607</v>
          </cell>
        </row>
        <row r="80">
          <cell r="AS80">
            <v>4930</v>
          </cell>
          <cell r="AT80">
            <v>2637741.0861261208</v>
          </cell>
          <cell r="BJ80">
            <v>46701.901578937948</v>
          </cell>
          <cell r="BK80">
            <v>10453.250534638981</v>
          </cell>
          <cell r="BL80">
            <v>1471.2820234985988</v>
          </cell>
          <cell r="BM80">
            <v>229.90857614608356</v>
          </cell>
        </row>
        <row r="81">
          <cell r="AS81">
            <v>6307</v>
          </cell>
          <cell r="AT81">
            <v>2779214.778127546</v>
          </cell>
          <cell r="BJ81">
            <v>58434.452396564193</v>
          </cell>
          <cell r="BK81">
            <v>12682.778003626139</v>
          </cell>
          <cell r="BL81">
            <v>1771.2861438466728</v>
          </cell>
          <cell r="BM81">
            <v>243.11278739954992</v>
          </cell>
        </row>
        <row r="82">
          <cell r="AS82">
            <v>8041</v>
          </cell>
          <cell r="AT82">
            <v>2909210.9978846605</v>
          </cell>
          <cell r="BJ82">
            <v>73105.484867927284</v>
          </cell>
          <cell r="BK82">
            <v>15434.498258416997</v>
          </cell>
          <cell r="BL82">
            <v>2140.6941820653014</v>
          </cell>
          <cell r="BM82">
            <v>255.24576791021394</v>
          </cell>
        </row>
        <row r="83">
          <cell r="AS83">
            <v>10234</v>
          </cell>
          <cell r="AT83">
            <v>3035404.8071307754</v>
          </cell>
          <cell r="BJ83">
            <v>91578.06144428128</v>
          </cell>
          <cell r="BK83">
            <v>18870.309921311044</v>
          </cell>
          <cell r="BL83">
            <v>2601.2409314994084</v>
          </cell>
          <cell r="BM83">
            <v>267.02385677318466</v>
          </cell>
        </row>
        <row r="84">
          <cell r="AS84">
            <v>13039</v>
          </cell>
          <cell r="AT84">
            <v>3157554.5623889398</v>
          </cell>
          <cell r="BJ84">
            <v>115121.5638178785</v>
          </cell>
          <cell r="BK84">
            <v>23219.432825958189</v>
          </cell>
          <cell r="BL84">
            <v>3183.4843671964804</v>
          </cell>
          <cell r="BM84">
            <v>278.42450059728003</v>
          </cell>
        </row>
        <row r="85">
          <cell r="AS85">
            <v>16609</v>
          </cell>
          <cell r="AT85">
            <v>3278241.2296917979</v>
          </cell>
          <cell r="BJ85">
            <v>145011.42797383244</v>
          </cell>
          <cell r="BK85">
            <v>28714.359396744112</v>
          </cell>
          <cell r="BL85">
            <v>3918.4733528143688</v>
          </cell>
          <cell r="BM85">
            <v>289.68858954554679</v>
          </cell>
        </row>
        <row r="86">
          <cell r="AS86">
            <v>21148</v>
          </cell>
          <cell r="AT86">
            <v>3390653.3875216194</v>
          </cell>
          <cell r="BJ86">
            <v>182926.24390656888</v>
          </cell>
          <cell r="BK86">
            <v>35653.192333358398</v>
          </cell>
          <cell r="BL86">
            <v>4845.8232933065119</v>
          </cell>
          <cell r="BM86">
            <v>300.18039094299678</v>
          </cell>
        </row>
        <row r="87">
          <cell r="AS87">
            <v>26962</v>
          </cell>
          <cell r="AT87">
            <v>3502274.0303330538</v>
          </cell>
          <cell r="BJ87">
            <v>231421.86209694704</v>
          </cell>
          <cell r="BK87">
            <v>44503.607571400644</v>
          </cell>
          <cell r="BL87">
            <v>6028.0355790128488</v>
          </cell>
          <cell r="BM87">
            <v>310.59831760539731</v>
          </cell>
        </row>
        <row r="88">
          <cell r="AS88">
            <v>34357</v>
          </cell>
          <cell r="AT88">
            <v>3606553.0249344278</v>
          </cell>
          <cell r="BJ88">
            <v>293024.03298391809</v>
          </cell>
          <cell r="BK88">
            <v>55717.010753547162</v>
          </cell>
          <cell r="BL88">
            <v>7525.171056334827</v>
          </cell>
          <cell r="BM88">
            <v>320.33102376819221</v>
          </cell>
        </row>
        <row r="89">
          <cell r="AS89">
            <v>43792</v>
          </cell>
          <cell r="AT89">
            <v>3641234.3250992335</v>
          </cell>
          <cell r="BJ89">
            <v>371408.92185963393</v>
          </cell>
          <cell r="BK89">
            <v>69909.720956636796</v>
          </cell>
          <cell r="BL89">
            <v>9418.2025867982702</v>
          </cell>
          <cell r="BM89">
            <v>323.56794511690742</v>
          </cell>
        </row>
        <row r="90">
          <cell r="AS90">
            <v>55675</v>
          </cell>
          <cell r="AT90">
            <v>3704119.6284091161</v>
          </cell>
          <cell r="BJ90">
            <v>470172.70627832762</v>
          </cell>
          <cell r="BK90">
            <v>87807.131453227965</v>
          </cell>
          <cell r="BL90">
            <v>11805.739161286945</v>
          </cell>
          <cell r="BM90">
            <v>329.43724009249644</v>
          </cell>
        </row>
        <row r="91">
          <cell r="AS91"/>
          <cell r="AT91"/>
        </row>
        <row r="92">
          <cell r="AS92"/>
          <cell r="AT92"/>
        </row>
        <row r="93">
          <cell r="AS93"/>
          <cell r="AT93"/>
        </row>
        <row r="94">
          <cell r="AS94" t="str">
            <v>中r完成预估</v>
          </cell>
          <cell r="AT94"/>
        </row>
        <row r="95">
          <cell r="AS95"/>
          <cell r="AT95"/>
          <cell r="BJ95" t="str">
            <v>预估累计产出数量</v>
          </cell>
          <cell r="BK95"/>
          <cell r="BL95"/>
          <cell r="BM95"/>
        </row>
        <row r="96">
          <cell r="BJ96" t="str">
            <v>蓝</v>
          </cell>
          <cell r="BK96" t="str">
            <v>紫</v>
          </cell>
          <cell r="BL96" t="str">
            <v>橙</v>
          </cell>
          <cell r="BM96" t="str">
            <v>橙+</v>
          </cell>
        </row>
        <row r="99">
          <cell r="AS99">
            <v>4.1999999999999993</v>
          </cell>
          <cell r="AT99">
            <v>56798.120089054508</v>
          </cell>
          <cell r="BJ99">
            <v>197.43432924040962</v>
          </cell>
          <cell r="BK99">
            <v>72.152892856874786</v>
          </cell>
          <cell r="BL99">
            <v>19.361126115996033</v>
          </cell>
          <cell r="BM99">
            <v>0</v>
          </cell>
        </row>
        <row r="100">
          <cell r="AS100">
            <v>7</v>
          </cell>
          <cell r="AT100">
            <v>83251.487352732918</v>
          </cell>
          <cell r="BJ100">
            <v>296.39230075601091</v>
          </cell>
          <cell r="BK100">
            <v>107.0234635973715</v>
          </cell>
          <cell r="BL100">
            <v>28.547224136760732</v>
          </cell>
          <cell r="BM100">
            <v>0</v>
          </cell>
        </row>
        <row r="101">
          <cell r="AS101">
            <v>10.5</v>
          </cell>
          <cell r="AT101">
            <v>107024.82598854952</v>
          </cell>
          <cell r="BJ101">
            <v>393.48917583679031</v>
          </cell>
          <cell r="BK101">
            <v>139.8367547693328</v>
          </cell>
          <cell r="BL101">
            <v>36.999399778874846</v>
          </cell>
          <cell r="BM101">
            <v>0</v>
          </cell>
        </row>
        <row r="102">
          <cell r="AS102">
            <v>14</v>
          </cell>
          <cell r="AT102">
            <v>129913.42880358241</v>
          </cell>
          <cell r="BJ102">
            <v>488.05365490880479</v>
          </cell>
          <cell r="BK102">
            <v>171.62426527951584</v>
          </cell>
          <cell r="BL102">
            <v>45.163074609863827</v>
          </cell>
          <cell r="BM102">
            <v>0</v>
          </cell>
        </row>
        <row r="103">
          <cell r="AS103">
            <v>21</v>
          </cell>
          <cell r="AT103">
            <v>170572.51037169341</v>
          </cell>
          <cell r="BJ103">
            <v>659.61606296590298</v>
          </cell>
          <cell r="BK103">
            <v>229.26522941645612</v>
          </cell>
          <cell r="BL103">
            <v>59.202745619080943</v>
          </cell>
          <cell r="BM103">
            <v>0.32527265254488796</v>
          </cell>
        </row>
        <row r="104">
          <cell r="AS104">
            <v>28</v>
          </cell>
          <cell r="AT104">
            <v>209838.18172809348</v>
          </cell>
          <cell r="BJ104">
            <v>824.47316363924574</v>
          </cell>
          <cell r="BK104">
            <v>285.29064548184749</v>
          </cell>
          <cell r="BL104">
            <v>72.211726715755731</v>
          </cell>
          <cell r="BM104">
            <v>0.95352339424728916</v>
          </cell>
        </row>
        <row r="105">
          <cell r="AS105">
            <v>42</v>
          </cell>
          <cell r="AT105">
            <v>288167.43305830407</v>
          </cell>
          <cell r="BJ105">
            <v>1136.7800936000267</v>
          </cell>
          <cell r="BK105">
            <v>397.10716876325108</v>
          </cell>
          <cell r="BL105">
            <v>94.594039548308388</v>
          </cell>
          <cell r="BM105">
            <v>4.0866934474557137</v>
          </cell>
        </row>
        <row r="106">
          <cell r="AS106">
            <v>62.999999999999993</v>
          </cell>
          <cell r="AT106">
            <v>399642.51086924283</v>
          </cell>
          <cell r="BJ106">
            <v>1550.186057600301</v>
          </cell>
          <cell r="BK106">
            <v>557.85363579042644</v>
          </cell>
          <cell r="BL106">
            <v>118.18100960238468</v>
          </cell>
          <cell r="BM106">
            <v>13.004699672330815</v>
          </cell>
        </row>
        <row r="107">
          <cell r="AS107">
            <v>84</v>
          </cell>
          <cell r="AT107">
            <v>506391.50271357107</v>
          </cell>
          <cell r="BJ107">
            <v>1953.4549096721937</v>
          </cell>
          <cell r="BK107">
            <v>713.12058285631429</v>
          </cell>
          <cell r="BL107">
            <v>140.94605166226785</v>
          </cell>
          <cell r="BM107">
            <v>21.544619019877075</v>
          </cell>
        </row>
        <row r="108">
          <cell r="AS108">
            <v>105</v>
          </cell>
          <cell r="AT108">
            <v>596955.53123185632</v>
          </cell>
          <cell r="BJ108">
            <v>2322.0081882331533</v>
          </cell>
          <cell r="BK108">
            <v>849.62235505142758</v>
          </cell>
          <cell r="BL108">
            <v>160.89631749153486</v>
          </cell>
          <cell r="BM108">
            <v>28.789741301339895</v>
          </cell>
        </row>
        <row r="109">
          <cell r="AS109">
            <v>125.99999999999999</v>
          </cell>
          <cell r="AT109">
            <v>677928.83767232555</v>
          </cell>
          <cell r="BJ109">
            <v>2669.9900629170584</v>
          </cell>
          <cell r="BK109">
            <v>975.00444947516007</v>
          </cell>
          <cell r="BL109">
            <v>179.1786316550947</v>
          </cell>
          <cell r="BM109">
            <v>35.267605816577429</v>
          </cell>
        </row>
        <row r="110">
          <cell r="AS110">
            <v>154</v>
          </cell>
          <cell r="AT110">
            <v>786915.33203512535</v>
          </cell>
          <cell r="BJ110">
            <v>3136.1581957532089</v>
          </cell>
          <cell r="BK110">
            <v>1143.3656023595656</v>
          </cell>
          <cell r="BL110">
            <v>203.73280458775557</v>
          </cell>
          <cell r="BM110">
            <v>43.986525365601416</v>
          </cell>
        </row>
        <row r="111">
          <cell r="AS111">
            <v>182</v>
          </cell>
          <cell r="AT111">
            <v>890295.73410722101</v>
          </cell>
          <cell r="BJ111">
            <v>3590.3016668643704</v>
          </cell>
          <cell r="BK111">
            <v>1305.2269380953287</v>
          </cell>
          <cell r="BL111">
            <v>227.31200494812003</v>
          </cell>
          <cell r="BM111">
            <v>52.256957531369068</v>
          </cell>
        </row>
        <row r="112">
          <cell r="AS112">
            <v>210</v>
          </cell>
          <cell r="AT112">
            <v>1005415.0195708671</v>
          </cell>
          <cell r="BJ112">
            <v>4069.6241922066838</v>
          </cell>
          <cell r="BK112">
            <v>1480.698573415498</v>
          </cell>
          <cell r="BL112">
            <v>252.93275024614542</v>
          </cell>
          <cell r="BM112">
            <v>61.46650036846075</v>
          </cell>
        </row>
        <row r="113">
          <cell r="AS113">
            <v>237.99999999999997</v>
          </cell>
          <cell r="AT113">
            <v>1114930.1430778573</v>
          </cell>
          <cell r="BJ113">
            <v>4536.9261962506625</v>
          </cell>
          <cell r="BK113">
            <v>1649.6726296554866</v>
          </cell>
          <cell r="BL113">
            <v>277.57885868214373</v>
          </cell>
          <cell r="BM113">
            <v>70.227710249019964</v>
          </cell>
        </row>
        <row r="114">
          <cell r="AS114">
            <v>280</v>
          </cell>
          <cell r="AT114">
            <v>1277349.3015888669</v>
          </cell>
          <cell r="BJ114">
            <v>5233.9035217525379</v>
          </cell>
          <cell r="BK114">
            <v>1900.9846974943382</v>
          </cell>
          <cell r="BL114">
            <v>314.22566885797147</v>
          </cell>
          <cell r="BM114">
            <v>83.221242929900725</v>
          </cell>
        </row>
        <row r="115">
          <cell r="AS115">
            <v>364</v>
          </cell>
          <cell r="AT115">
            <v>1581103.8823680279</v>
          </cell>
          <cell r="BJ115">
            <v>6582.6350863223333</v>
          </cell>
          <cell r="BK115">
            <v>2379.1639215861192</v>
          </cell>
          <cell r="BL115">
            <v>383.85255247173865</v>
          </cell>
          <cell r="BM115">
            <v>107.52160939223361</v>
          </cell>
        </row>
      </sheetData>
      <sheetData sheetId="20"/>
      <sheetData sheetId="21"/>
      <sheetData sheetId="22"/>
      <sheetData sheetId="23"/>
      <sheetData sheetId="24">
        <row r="11">
          <cell r="BR11">
            <v>2.4000000000000004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3:AW105"/>
  <sheetViews>
    <sheetView workbookViewId="0">
      <selection activeCell="D99" sqref="D99"/>
    </sheetView>
  </sheetViews>
  <sheetFormatPr defaultRowHeight="11.25" x14ac:dyDescent="0.15"/>
  <cols>
    <col min="1" max="14" width="9" style="2"/>
    <col min="15" max="32" width="9" style="3"/>
    <col min="33" max="16384" width="9" style="2"/>
  </cols>
  <sheetData>
    <row r="3" spans="2:49" x14ac:dyDescent="0.15">
      <c r="C3" s="205" t="s">
        <v>7</v>
      </c>
      <c r="D3" s="205"/>
      <c r="E3" s="205"/>
      <c r="F3" s="205"/>
      <c r="G3" s="205"/>
      <c r="I3" s="205" t="s">
        <v>8</v>
      </c>
      <c r="J3" s="205"/>
      <c r="K3" s="205"/>
      <c r="L3" s="205"/>
      <c r="M3" s="205"/>
      <c r="O3" s="205" t="s">
        <v>12</v>
      </c>
      <c r="P3" s="205"/>
      <c r="Q3" s="205"/>
      <c r="R3" s="205"/>
      <c r="S3" s="205"/>
      <c r="U3" s="205" t="s">
        <v>13</v>
      </c>
      <c r="V3" s="205"/>
      <c r="W3" s="205"/>
      <c r="X3" s="205"/>
      <c r="Y3" s="205"/>
      <c r="AA3" s="205" t="s">
        <v>14</v>
      </c>
      <c r="AB3" s="205"/>
      <c r="AC3" s="205"/>
      <c r="AD3" s="205"/>
      <c r="AE3" s="205"/>
      <c r="AG3" s="205" t="s">
        <v>9</v>
      </c>
      <c r="AH3" s="205"/>
      <c r="AI3" s="205"/>
      <c r="AJ3" s="205"/>
      <c r="AK3" s="205"/>
      <c r="AM3" s="205" t="s">
        <v>10</v>
      </c>
      <c r="AN3" s="205"/>
      <c r="AO3" s="205"/>
      <c r="AP3" s="205"/>
      <c r="AQ3" s="205"/>
      <c r="AS3" s="205" t="s">
        <v>11</v>
      </c>
      <c r="AT3" s="205"/>
      <c r="AU3" s="205"/>
      <c r="AV3" s="205"/>
      <c r="AW3" s="205"/>
    </row>
    <row r="4" spans="2:49" x14ac:dyDescent="0.15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  <c r="I4" s="2" t="s">
        <v>2</v>
      </c>
      <c r="J4" s="2" t="s">
        <v>3</v>
      </c>
      <c r="K4" s="2" t="s">
        <v>4</v>
      </c>
      <c r="L4" s="2" t="s">
        <v>5</v>
      </c>
      <c r="M4" s="2" t="s">
        <v>6</v>
      </c>
      <c r="O4" s="3" t="s">
        <v>2</v>
      </c>
      <c r="P4" s="3" t="s">
        <v>3</v>
      </c>
      <c r="Q4" s="3" t="s">
        <v>4</v>
      </c>
      <c r="R4" s="3" t="s">
        <v>5</v>
      </c>
      <c r="S4" s="3" t="s">
        <v>6</v>
      </c>
      <c r="U4" s="3" t="s">
        <v>2</v>
      </c>
      <c r="V4" s="3" t="s">
        <v>3</v>
      </c>
      <c r="W4" s="3" t="s">
        <v>4</v>
      </c>
      <c r="X4" s="3" t="s">
        <v>5</v>
      </c>
      <c r="Y4" s="3" t="s">
        <v>6</v>
      </c>
      <c r="AA4" s="3" t="s">
        <v>2</v>
      </c>
      <c r="AB4" s="3" t="s">
        <v>3</v>
      </c>
      <c r="AC4" s="3" t="s">
        <v>4</v>
      </c>
      <c r="AD4" s="3" t="s">
        <v>5</v>
      </c>
      <c r="AE4" s="3" t="s">
        <v>6</v>
      </c>
      <c r="AG4" s="2" t="s">
        <v>2</v>
      </c>
      <c r="AH4" s="2" t="s">
        <v>3</v>
      </c>
      <c r="AI4" s="2" t="s">
        <v>4</v>
      </c>
      <c r="AJ4" s="2" t="s">
        <v>5</v>
      </c>
      <c r="AK4" s="2" t="s">
        <v>6</v>
      </c>
      <c r="AM4" s="2" t="s">
        <v>2</v>
      </c>
      <c r="AN4" s="2" t="s">
        <v>3</v>
      </c>
      <c r="AO4" s="2" t="s">
        <v>4</v>
      </c>
      <c r="AP4" s="2" t="s">
        <v>5</v>
      </c>
      <c r="AQ4" s="2" t="s">
        <v>6</v>
      </c>
      <c r="AS4" s="2" t="s">
        <v>2</v>
      </c>
      <c r="AT4" s="2" t="s">
        <v>3</v>
      </c>
      <c r="AU4" s="2" t="s">
        <v>4</v>
      </c>
      <c r="AV4" s="2" t="s">
        <v>5</v>
      </c>
      <c r="AW4" s="2" t="s">
        <v>6</v>
      </c>
    </row>
    <row r="5" spans="2:49" x14ac:dyDescent="0.15">
      <c r="B5" s="2">
        <v>1</v>
      </c>
      <c r="C5" s="2">
        <v>0.25</v>
      </c>
      <c r="D5" s="2">
        <v>0</v>
      </c>
      <c r="E5" s="2">
        <v>0</v>
      </c>
      <c r="F5" s="2">
        <v>0</v>
      </c>
      <c r="G5" s="2">
        <v>0</v>
      </c>
      <c r="I5" s="2">
        <v>0.14999999999999991</v>
      </c>
      <c r="J5" s="2">
        <v>4.9999999999999933E-2</v>
      </c>
      <c r="K5" s="2">
        <v>0</v>
      </c>
      <c r="L5" s="2">
        <v>0</v>
      </c>
      <c r="M5" s="2">
        <v>0</v>
      </c>
      <c r="O5" s="3">
        <f t="shared" ref="O5:O36" si="0">C5+I5</f>
        <v>0.39999999999999991</v>
      </c>
      <c r="P5" s="3">
        <f t="shared" ref="P5:P36" si="1">D5+J5</f>
        <v>4.9999999999999933E-2</v>
      </c>
      <c r="Q5" s="3">
        <f t="shared" ref="Q5:Q36" si="2">E5+K5</f>
        <v>0</v>
      </c>
      <c r="R5" s="3">
        <f t="shared" ref="R5:R36" si="3">F5+L5</f>
        <v>0</v>
      </c>
      <c r="S5" s="3">
        <f t="shared" ref="S5:S36" si="4">G5+M5</f>
        <v>0</v>
      </c>
      <c r="U5" s="1">
        <f>C5/O5</f>
        <v>0.62500000000000011</v>
      </c>
      <c r="V5" s="1">
        <f t="shared" ref="V5:Y5" si="5">D5/P5</f>
        <v>0</v>
      </c>
      <c r="W5" s="1" t="e">
        <f t="shared" si="5"/>
        <v>#DIV/0!</v>
      </c>
      <c r="X5" s="1" t="e">
        <f t="shared" si="5"/>
        <v>#DIV/0!</v>
      </c>
      <c r="Y5" s="1" t="e">
        <f t="shared" si="5"/>
        <v>#DIV/0!</v>
      </c>
      <c r="AA5" s="1">
        <f>I5/O5</f>
        <v>0.37499999999999989</v>
      </c>
      <c r="AB5" s="1">
        <f t="shared" ref="AB5:AE5" si="6">J5/P5</f>
        <v>1</v>
      </c>
      <c r="AC5" s="1" t="e">
        <f t="shared" si="6"/>
        <v>#DIV/0!</v>
      </c>
      <c r="AD5" s="1" t="e">
        <f t="shared" si="6"/>
        <v>#DIV/0!</v>
      </c>
      <c r="AE5" s="1" t="e">
        <f t="shared" si="6"/>
        <v>#DIV/0!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M5" s="1" t="e">
        <f t="shared" ref="AM5:AM36" si="7">C5/AG5</f>
        <v>#DIV/0!</v>
      </c>
      <c r="AN5" s="1" t="e">
        <f t="shared" ref="AN5:AN36" si="8">D5/AH5</f>
        <v>#DIV/0!</v>
      </c>
      <c r="AO5" s="1" t="e">
        <f t="shared" ref="AO5:AO36" si="9">E5/AI5</f>
        <v>#DIV/0!</v>
      </c>
      <c r="AP5" s="1" t="e">
        <f t="shared" ref="AP5:AP36" si="10">F5/AJ5</f>
        <v>#DIV/0!</v>
      </c>
      <c r="AQ5" s="1" t="e">
        <f t="shared" ref="AQ5:AQ36" si="11">G5/AK5</f>
        <v>#DIV/0!</v>
      </c>
      <c r="AS5" s="1" t="e">
        <f t="shared" ref="AS5:AS36" si="12">I5/AG5</f>
        <v>#DIV/0!</v>
      </c>
      <c r="AT5" s="1" t="e">
        <f t="shared" ref="AT5:AT36" si="13">J5/AH5</f>
        <v>#DIV/0!</v>
      </c>
      <c r="AU5" s="1" t="e">
        <f t="shared" ref="AU5:AU36" si="14">K5/AI5</f>
        <v>#DIV/0!</v>
      </c>
      <c r="AV5" s="1" t="e">
        <f t="shared" ref="AV5:AV36" si="15">L5/AJ5</f>
        <v>#DIV/0!</v>
      </c>
      <c r="AW5" s="1" t="e">
        <f t="shared" ref="AW5:AW36" si="16">M5/AK5</f>
        <v>#DIV/0!</v>
      </c>
    </row>
    <row r="6" spans="2:49" x14ac:dyDescent="0.15">
      <c r="B6" s="2">
        <v>2</v>
      </c>
      <c r="C6" s="2">
        <v>0.5</v>
      </c>
      <c r="D6" s="2">
        <v>0</v>
      </c>
      <c r="E6" s="2">
        <v>0</v>
      </c>
      <c r="F6" s="2">
        <v>0</v>
      </c>
      <c r="G6" s="2">
        <v>0</v>
      </c>
      <c r="I6" s="2">
        <v>0.30000000000000027</v>
      </c>
      <c r="J6" s="2">
        <v>9.9999999999999978E-2</v>
      </c>
      <c r="K6" s="2">
        <v>0</v>
      </c>
      <c r="L6" s="2">
        <v>0</v>
      </c>
      <c r="M6" s="2">
        <v>0</v>
      </c>
      <c r="O6" s="3">
        <f t="shared" si="0"/>
        <v>0.80000000000000027</v>
      </c>
      <c r="P6" s="3">
        <f t="shared" si="1"/>
        <v>9.9999999999999978E-2</v>
      </c>
      <c r="Q6" s="3">
        <f t="shared" si="2"/>
        <v>0</v>
      </c>
      <c r="R6" s="3">
        <f t="shared" si="3"/>
        <v>0</v>
      </c>
      <c r="S6" s="3">
        <f t="shared" si="4"/>
        <v>0</v>
      </c>
      <c r="U6" s="1">
        <f t="shared" ref="U6:U69" si="17">C6/O6</f>
        <v>0.62499999999999978</v>
      </c>
      <c r="V6" s="1">
        <f t="shared" ref="V6:V69" si="18">D6/P6</f>
        <v>0</v>
      </c>
      <c r="W6" s="1" t="e">
        <f t="shared" ref="W6:W69" si="19">E6/Q6</f>
        <v>#DIV/0!</v>
      </c>
      <c r="X6" s="1" t="e">
        <f t="shared" ref="X6:X69" si="20">F6/R6</f>
        <v>#DIV/0!</v>
      </c>
      <c r="Y6" s="1" t="e">
        <f t="shared" ref="Y6:Y69" si="21">G6/S6</f>
        <v>#DIV/0!</v>
      </c>
      <c r="AA6" s="1">
        <f t="shared" ref="AA6:AA69" si="22">I6/O6</f>
        <v>0.37500000000000022</v>
      </c>
      <c r="AB6" s="1">
        <f t="shared" ref="AB6:AB69" si="23">J6/P6</f>
        <v>1</v>
      </c>
      <c r="AC6" s="1" t="e">
        <f t="shared" ref="AC6:AC69" si="24">K6/Q6</f>
        <v>#DIV/0!</v>
      </c>
      <c r="AD6" s="1" t="e">
        <f t="shared" ref="AD6:AD69" si="25">L6/R6</f>
        <v>#DIV/0!</v>
      </c>
      <c r="AE6" s="1" t="e">
        <f t="shared" ref="AE6:AE69" si="26">M6/S6</f>
        <v>#DIV/0!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M6" s="1" t="e">
        <f t="shared" si="7"/>
        <v>#DIV/0!</v>
      </c>
      <c r="AN6" s="1" t="e">
        <f t="shared" si="8"/>
        <v>#DIV/0!</v>
      </c>
      <c r="AO6" s="1" t="e">
        <f t="shared" si="9"/>
        <v>#DIV/0!</v>
      </c>
      <c r="AP6" s="1" t="e">
        <f t="shared" si="10"/>
        <v>#DIV/0!</v>
      </c>
      <c r="AQ6" s="1" t="e">
        <f t="shared" si="11"/>
        <v>#DIV/0!</v>
      </c>
      <c r="AS6" s="1" t="e">
        <f t="shared" si="12"/>
        <v>#DIV/0!</v>
      </c>
      <c r="AT6" s="1" t="e">
        <f t="shared" si="13"/>
        <v>#DIV/0!</v>
      </c>
      <c r="AU6" s="1" t="e">
        <f t="shared" si="14"/>
        <v>#DIV/0!</v>
      </c>
      <c r="AV6" s="1" t="e">
        <f t="shared" si="15"/>
        <v>#DIV/0!</v>
      </c>
      <c r="AW6" s="1" t="e">
        <f t="shared" si="16"/>
        <v>#DIV/0!</v>
      </c>
    </row>
    <row r="7" spans="2:49" x14ac:dyDescent="0.15">
      <c r="B7" s="2">
        <v>3</v>
      </c>
      <c r="C7" s="2">
        <v>0.75</v>
      </c>
      <c r="D7" s="2">
        <v>0</v>
      </c>
      <c r="E7" s="2">
        <v>0</v>
      </c>
      <c r="F7" s="2">
        <v>0</v>
      </c>
      <c r="G7" s="2">
        <v>0</v>
      </c>
      <c r="I7" s="2">
        <v>0.45000000000000018</v>
      </c>
      <c r="J7" s="2">
        <v>0.14999999999999991</v>
      </c>
      <c r="K7" s="2">
        <v>0</v>
      </c>
      <c r="L7" s="2">
        <v>0</v>
      </c>
      <c r="M7" s="2">
        <v>0</v>
      </c>
      <c r="O7" s="3">
        <f t="shared" si="0"/>
        <v>1.2000000000000002</v>
      </c>
      <c r="P7" s="3">
        <f t="shared" si="1"/>
        <v>0.14999999999999991</v>
      </c>
      <c r="Q7" s="3">
        <f t="shared" si="2"/>
        <v>0</v>
      </c>
      <c r="R7" s="3">
        <f t="shared" si="3"/>
        <v>0</v>
      </c>
      <c r="S7" s="3">
        <f t="shared" si="4"/>
        <v>0</v>
      </c>
      <c r="U7" s="1">
        <f t="shared" si="17"/>
        <v>0.62499999999999989</v>
      </c>
      <c r="V7" s="1">
        <f t="shared" si="18"/>
        <v>0</v>
      </c>
      <c r="W7" s="1" t="e">
        <f t="shared" si="19"/>
        <v>#DIV/0!</v>
      </c>
      <c r="X7" s="1" t="e">
        <f t="shared" si="20"/>
        <v>#DIV/0!</v>
      </c>
      <c r="Y7" s="1" t="e">
        <f t="shared" si="21"/>
        <v>#DIV/0!</v>
      </c>
      <c r="AA7" s="1">
        <f t="shared" si="22"/>
        <v>0.37500000000000011</v>
      </c>
      <c r="AB7" s="1">
        <f t="shared" si="23"/>
        <v>1</v>
      </c>
      <c r="AC7" s="1" t="e">
        <f t="shared" si="24"/>
        <v>#DIV/0!</v>
      </c>
      <c r="AD7" s="1" t="e">
        <f t="shared" si="25"/>
        <v>#DIV/0!</v>
      </c>
      <c r="AE7" s="1" t="e">
        <f t="shared" si="26"/>
        <v>#DIV/0!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M7" s="1" t="e">
        <f t="shared" si="7"/>
        <v>#DIV/0!</v>
      </c>
      <c r="AN7" s="1" t="e">
        <f t="shared" si="8"/>
        <v>#DIV/0!</v>
      </c>
      <c r="AO7" s="1" t="e">
        <f t="shared" si="9"/>
        <v>#DIV/0!</v>
      </c>
      <c r="AP7" s="1" t="e">
        <f t="shared" si="10"/>
        <v>#DIV/0!</v>
      </c>
      <c r="AQ7" s="1" t="e">
        <f t="shared" si="11"/>
        <v>#DIV/0!</v>
      </c>
      <c r="AS7" s="1" t="e">
        <f t="shared" si="12"/>
        <v>#DIV/0!</v>
      </c>
      <c r="AT7" s="1" t="e">
        <f t="shared" si="13"/>
        <v>#DIV/0!</v>
      </c>
      <c r="AU7" s="1" t="e">
        <f t="shared" si="14"/>
        <v>#DIV/0!</v>
      </c>
      <c r="AV7" s="1" t="e">
        <f t="shared" si="15"/>
        <v>#DIV/0!</v>
      </c>
      <c r="AW7" s="1" t="e">
        <f t="shared" si="16"/>
        <v>#DIV/0!</v>
      </c>
    </row>
    <row r="8" spans="2:49" x14ac:dyDescent="0.15">
      <c r="B8" s="2">
        <v>4</v>
      </c>
      <c r="C8" s="2">
        <v>1</v>
      </c>
      <c r="D8" s="2">
        <v>0</v>
      </c>
      <c r="E8" s="2">
        <v>0</v>
      </c>
      <c r="F8" s="2">
        <v>0</v>
      </c>
      <c r="G8" s="2">
        <v>0</v>
      </c>
      <c r="I8" s="2">
        <v>0.60000000000000009</v>
      </c>
      <c r="J8" s="2">
        <v>0.19999999999999996</v>
      </c>
      <c r="K8" s="2">
        <v>0</v>
      </c>
      <c r="L8" s="2">
        <v>0</v>
      </c>
      <c r="M8" s="2">
        <v>0</v>
      </c>
      <c r="O8" s="3">
        <f t="shared" si="0"/>
        <v>1.6</v>
      </c>
      <c r="P8" s="3">
        <f t="shared" si="1"/>
        <v>0.19999999999999996</v>
      </c>
      <c r="Q8" s="3">
        <f t="shared" si="2"/>
        <v>0</v>
      </c>
      <c r="R8" s="3">
        <f t="shared" si="3"/>
        <v>0</v>
      </c>
      <c r="S8" s="3">
        <f t="shared" si="4"/>
        <v>0</v>
      </c>
      <c r="U8" s="1">
        <f t="shared" si="17"/>
        <v>0.625</v>
      </c>
      <c r="V8" s="1">
        <f t="shared" si="18"/>
        <v>0</v>
      </c>
      <c r="W8" s="1" t="e">
        <f t="shared" si="19"/>
        <v>#DIV/0!</v>
      </c>
      <c r="X8" s="1" t="e">
        <f t="shared" si="20"/>
        <v>#DIV/0!</v>
      </c>
      <c r="Y8" s="1" t="e">
        <f t="shared" si="21"/>
        <v>#DIV/0!</v>
      </c>
      <c r="AA8" s="1">
        <f t="shared" si="22"/>
        <v>0.37500000000000006</v>
      </c>
      <c r="AB8" s="1">
        <f t="shared" si="23"/>
        <v>1</v>
      </c>
      <c r="AC8" s="1" t="e">
        <f t="shared" si="24"/>
        <v>#DIV/0!</v>
      </c>
      <c r="AD8" s="1" t="e">
        <f t="shared" si="25"/>
        <v>#DIV/0!</v>
      </c>
      <c r="AE8" s="1" t="e">
        <f t="shared" si="26"/>
        <v>#DIV/0!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M8" s="1" t="e">
        <f t="shared" si="7"/>
        <v>#DIV/0!</v>
      </c>
      <c r="AN8" s="1" t="e">
        <f t="shared" si="8"/>
        <v>#DIV/0!</v>
      </c>
      <c r="AO8" s="1" t="e">
        <f t="shared" si="9"/>
        <v>#DIV/0!</v>
      </c>
      <c r="AP8" s="1" t="e">
        <f t="shared" si="10"/>
        <v>#DIV/0!</v>
      </c>
      <c r="AQ8" s="1" t="e">
        <f t="shared" si="11"/>
        <v>#DIV/0!</v>
      </c>
      <c r="AS8" s="1" t="e">
        <f t="shared" si="12"/>
        <v>#DIV/0!</v>
      </c>
      <c r="AT8" s="1" t="e">
        <f t="shared" si="13"/>
        <v>#DIV/0!</v>
      </c>
      <c r="AU8" s="1" t="e">
        <f t="shared" si="14"/>
        <v>#DIV/0!</v>
      </c>
      <c r="AV8" s="1" t="e">
        <f t="shared" si="15"/>
        <v>#DIV/0!</v>
      </c>
      <c r="AW8" s="1" t="e">
        <f t="shared" si="16"/>
        <v>#DIV/0!</v>
      </c>
    </row>
    <row r="9" spans="2:49" x14ac:dyDescent="0.15">
      <c r="B9" s="2">
        <v>5</v>
      </c>
      <c r="C9" s="2">
        <v>1.25</v>
      </c>
      <c r="D9" s="2">
        <v>0</v>
      </c>
      <c r="E9" s="2">
        <v>0</v>
      </c>
      <c r="F9" s="2">
        <v>0</v>
      </c>
      <c r="G9" s="2">
        <v>0</v>
      </c>
      <c r="I9" s="2">
        <v>0.75</v>
      </c>
      <c r="J9" s="2">
        <v>0.25</v>
      </c>
      <c r="K9" s="2">
        <v>0</v>
      </c>
      <c r="L9" s="2">
        <v>0</v>
      </c>
      <c r="M9" s="2">
        <v>0</v>
      </c>
      <c r="O9" s="3">
        <f t="shared" si="0"/>
        <v>2</v>
      </c>
      <c r="P9" s="3">
        <f t="shared" si="1"/>
        <v>0.25</v>
      </c>
      <c r="Q9" s="3">
        <f t="shared" si="2"/>
        <v>0</v>
      </c>
      <c r="R9" s="3">
        <f t="shared" si="3"/>
        <v>0</v>
      </c>
      <c r="S9" s="3">
        <f t="shared" si="4"/>
        <v>0</v>
      </c>
      <c r="U9" s="1">
        <f t="shared" si="17"/>
        <v>0.625</v>
      </c>
      <c r="V9" s="1">
        <f t="shared" si="18"/>
        <v>0</v>
      </c>
      <c r="W9" s="1" t="e">
        <f t="shared" si="19"/>
        <v>#DIV/0!</v>
      </c>
      <c r="X9" s="1" t="e">
        <f t="shared" si="20"/>
        <v>#DIV/0!</v>
      </c>
      <c r="Y9" s="1" t="e">
        <f t="shared" si="21"/>
        <v>#DIV/0!</v>
      </c>
      <c r="AA9" s="1">
        <f t="shared" si="22"/>
        <v>0.375</v>
      </c>
      <c r="AB9" s="1">
        <f t="shared" si="23"/>
        <v>1</v>
      </c>
      <c r="AC9" s="1" t="e">
        <f t="shared" si="24"/>
        <v>#DIV/0!</v>
      </c>
      <c r="AD9" s="1" t="e">
        <f t="shared" si="25"/>
        <v>#DIV/0!</v>
      </c>
      <c r="AE9" s="1" t="e">
        <f t="shared" si="26"/>
        <v>#DIV/0!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M9" s="1" t="e">
        <f t="shared" si="7"/>
        <v>#DIV/0!</v>
      </c>
      <c r="AN9" s="1" t="e">
        <f t="shared" si="8"/>
        <v>#DIV/0!</v>
      </c>
      <c r="AO9" s="1" t="e">
        <f t="shared" si="9"/>
        <v>#DIV/0!</v>
      </c>
      <c r="AP9" s="1" t="e">
        <f t="shared" si="10"/>
        <v>#DIV/0!</v>
      </c>
      <c r="AQ9" s="1" t="e">
        <f t="shared" si="11"/>
        <v>#DIV/0!</v>
      </c>
      <c r="AS9" s="1" t="e">
        <f t="shared" si="12"/>
        <v>#DIV/0!</v>
      </c>
      <c r="AT9" s="1" t="e">
        <f t="shared" si="13"/>
        <v>#DIV/0!</v>
      </c>
      <c r="AU9" s="1" t="e">
        <f t="shared" si="14"/>
        <v>#DIV/0!</v>
      </c>
      <c r="AV9" s="1" t="e">
        <f t="shared" si="15"/>
        <v>#DIV/0!</v>
      </c>
      <c r="AW9" s="1" t="e">
        <f t="shared" si="16"/>
        <v>#DIV/0!</v>
      </c>
    </row>
    <row r="10" spans="2:49" x14ac:dyDescent="0.15">
      <c r="B10" s="2">
        <v>6</v>
      </c>
      <c r="C10" s="2">
        <v>1.5</v>
      </c>
      <c r="D10" s="2">
        <v>0</v>
      </c>
      <c r="E10" s="2">
        <v>0</v>
      </c>
      <c r="F10" s="2">
        <v>0</v>
      </c>
      <c r="G10" s="2">
        <v>0</v>
      </c>
      <c r="I10" s="2">
        <v>0.89999999999999991</v>
      </c>
      <c r="J10" s="2">
        <v>0.29999999999999993</v>
      </c>
      <c r="K10" s="2">
        <v>0</v>
      </c>
      <c r="L10" s="2">
        <v>0</v>
      </c>
      <c r="M10" s="2">
        <v>0</v>
      </c>
      <c r="O10" s="3">
        <f t="shared" si="0"/>
        <v>2.4</v>
      </c>
      <c r="P10" s="3">
        <f t="shared" si="1"/>
        <v>0.29999999999999993</v>
      </c>
      <c r="Q10" s="3">
        <f t="shared" si="2"/>
        <v>0</v>
      </c>
      <c r="R10" s="3">
        <f t="shared" si="3"/>
        <v>0</v>
      </c>
      <c r="S10" s="3">
        <f t="shared" si="4"/>
        <v>0</v>
      </c>
      <c r="U10" s="1">
        <f t="shared" si="17"/>
        <v>0.625</v>
      </c>
      <c r="V10" s="1">
        <f t="shared" si="18"/>
        <v>0</v>
      </c>
      <c r="W10" s="1" t="e">
        <f t="shared" si="19"/>
        <v>#DIV/0!</v>
      </c>
      <c r="X10" s="1" t="e">
        <f t="shared" si="20"/>
        <v>#DIV/0!</v>
      </c>
      <c r="Y10" s="1" t="e">
        <f t="shared" si="21"/>
        <v>#DIV/0!</v>
      </c>
      <c r="AA10" s="1">
        <f t="shared" si="22"/>
        <v>0.375</v>
      </c>
      <c r="AB10" s="1">
        <f t="shared" si="23"/>
        <v>1</v>
      </c>
      <c r="AC10" s="1" t="e">
        <f t="shared" si="24"/>
        <v>#DIV/0!</v>
      </c>
      <c r="AD10" s="1" t="e">
        <f t="shared" si="25"/>
        <v>#DIV/0!</v>
      </c>
      <c r="AE10" s="1" t="e">
        <f t="shared" si="26"/>
        <v>#DIV/0!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M10" s="1" t="e">
        <f t="shared" si="7"/>
        <v>#DIV/0!</v>
      </c>
      <c r="AN10" s="1" t="e">
        <f t="shared" si="8"/>
        <v>#DIV/0!</v>
      </c>
      <c r="AO10" s="1" t="e">
        <f t="shared" si="9"/>
        <v>#DIV/0!</v>
      </c>
      <c r="AP10" s="1" t="e">
        <f t="shared" si="10"/>
        <v>#DIV/0!</v>
      </c>
      <c r="AQ10" s="1" t="e">
        <f t="shared" si="11"/>
        <v>#DIV/0!</v>
      </c>
      <c r="AS10" s="1" t="e">
        <f t="shared" si="12"/>
        <v>#DIV/0!</v>
      </c>
      <c r="AT10" s="1" t="e">
        <f t="shared" si="13"/>
        <v>#DIV/0!</v>
      </c>
      <c r="AU10" s="1" t="e">
        <f t="shared" si="14"/>
        <v>#DIV/0!</v>
      </c>
      <c r="AV10" s="1" t="e">
        <f t="shared" si="15"/>
        <v>#DIV/0!</v>
      </c>
      <c r="AW10" s="1" t="e">
        <f t="shared" si="16"/>
        <v>#DIV/0!</v>
      </c>
    </row>
    <row r="11" spans="2:49" x14ac:dyDescent="0.15">
      <c r="B11" s="2">
        <v>7</v>
      </c>
      <c r="C11" s="2">
        <v>1.75</v>
      </c>
      <c r="D11" s="2">
        <v>0</v>
      </c>
      <c r="E11" s="2">
        <v>0</v>
      </c>
      <c r="F11" s="2">
        <v>0</v>
      </c>
      <c r="G11" s="2">
        <v>0</v>
      </c>
      <c r="I11" s="2">
        <v>1.05</v>
      </c>
      <c r="J11" s="2">
        <v>0.35</v>
      </c>
      <c r="K11" s="2">
        <v>0</v>
      </c>
      <c r="L11" s="2">
        <v>0</v>
      </c>
      <c r="M11" s="2">
        <v>0</v>
      </c>
      <c r="O11" s="3">
        <f t="shared" si="0"/>
        <v>2.8</v>
      </c>
      <c r="P11" s="3">
        <f t="shared" si="1"/>
        <v>0.35</v>
      </c>
      <c r="Q11" s="3">
        <f t="shared" si="2"/>
        <v>0</v>
      </c>
      <c r="R11" s="3">
        <f t="shared" si="3"/>
        <v>0</v>
      </c>
      <c r="S11" s="3">
        <f t="shared" si="4"/>
        <v>0</v>
      </c>
      <c r="U11" s="1">
        <f t="shared" si="17"/>
        <v>0.625</v>
      </c>
      <c r="V11" s="1">
        <f t="shared" si="18"/>
        <v>0</v>
      </c>
      <c r="W11" s="1" t="e">
        <f t="shared" si="19"/>
        <v>#DIV/0!</v>
      </c>
      <c r="X11" s="1" t="e">
        <f t="shared" si="20"/>
        <v>#DIV/0!</v>
      </c>
      <c r="Y11" s="1" t="e">
        <f t="shared" si="21"/>
        <v>#DIV/0!</v>
      </c>
      <c r="AA11" s="1">
        <f t="shared" si="22"/>
        <v>0.37500000000000006</v>
      </c>
      <c r="AB11" s="1">
        <f t="shared" si="23"/>
        <v>1</v>
      </c>
      <c r="AC11" s="1" t="e">
        <f t="shared" si="24"/>
        <v>#DIV/0!</v>
      </c>
      <c r="AD11" s="1" t="e">
        <f t="shared" si="25"/>
        <v>#DIV/0!</v>
      </c>
      <c r="AE11" s="1" t="e">
        <f t="shared" si="26"/>
        <v>#DIV/0!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M11" s="1" t="e">
        <f t="shared" si="7"/>
        <v>#DIV/0!</v>
      </c>
      <c r="AN11" s="1" t="e">
        <f t="shared" si="8"/>
        <v>#DIV/0!</v>
      </c>
      <c r="AO11" s="1" t="e">
        <f t="shared" si="9"/>
        <v>#DIV/0!</v>
      </c>
      <c r="AP11" s="1" t="e">
        <f t="shared" si="10"/>
        <v>#DIV/0!</v>
      </c>
      <c r="AQ11" s="1" t="e">
        <f t="shared" si="11"/>
        <v>#DIV/0!</v>
      </c>
      <c r="AS11" s="1" t="e">
        <f t="shared" si="12"/>
        <v>#DIV/0!</v>
      </c>
      <c r="AT11" s="1" t="e">
        <f t="shared" si="13"/>
        <v>#DIV/0!</v>
      </c>
      <c r="AU11" s="1" t="e">
        <f t="shared" si="14"/>
        <v>#DIV/0!</v>
      </c>
      <c r="AV11" s="1" t="e">
        <f t="shared" si="15"/>
        <v>#DIV/0!</v>
      </c>
      <c r="AW11" s="1" t="e">
        <f t="shared" si="16"/>
        <v>#DIV/0!</v>
      </c>
    </row>
    <row r="12" spans="2:49" x14ac:dyDescent="0.15">
      <c r="B12" s="2">
        <v>8</v>
      </c>
      <c r="C12" s="2">
        <v>2</v>
      </c>
      <c r="D12" s="2">
        <v>0</v>
      </c>
      <c r="E12" s="2">
        <v>0</v>
      </c>
      <c r="F12" s="2">
        <v>0</v>
      </c>
      <c r="G12" s="2">
        <v>0</v>
      </c>
      <c r="I12" s="2">
        <v>1.2000000000000002</v>
      </c>
      <c r="J12" s="2">
        <v>0.39999999999999991</v>
      </c>
      <c r="K12" s="2">
        <v>0</v>
      </c>
      <c r="L12" s="2">
        <v>0</v>
      </c>
      <c r="M12" s="2">
        <v>0</v>
      </c>
      <c r="O12" s="3">
        <f t="shared" si="0"/>
        <v>3.2</v>
      </c>
      <c r="P12" s="3">
        <f t="shared" si="1"/>
        <v>0.39999999999999991</v>
      </c>
      <c r="Q12" s="3">
        <f t="shared" si="2"/>
        <v>0</v>
      </c>
      <c r="R12" s="3">
        <f t="shared" si="3"/>
        <v>0</v>
      </c>
      <c r="S12" s="3">
        <f t="shared" si="4"/>
        <v>0</v>
      </c>
      <c r="U12" s="1">
        <f t="shared" si="17"/>
        <v>0.625</v>
      </c>
      <c r="V12" s="1">
        <f t="shared" si="18"/>
        <v>0</v>
      </c>
      <c r="W12" s="1" t="e">
        <f t="shared" si="19"/>
        <v>#DIV/0!</v>
      </c>
      <c r="X12" s="1" t="e">
        <f t="shared" si="20"/>
        <v>#DIV/0!</v>
      </c>
      <c r="Y12" s="1" t="e">
        <f t="shared" si="21"/>
        <v>#DIV/0!</v>
      </c>
      <c r="AA12" s="1">
        <f t="shared" si="22"/>
        <v>0.37500000000000006</v>
      </c>
      <c r="AB12" s="1">
        <f t="shared" si="23"/>
        <v>1</v>
      </c>
      <c r="AC12" s="1" t="e">
        <f t="shared" si="24"/>
        <v>#DIV/0!</v>
      </c>
      <c r="AD12" s="1" t="e">
        <f t="shared" si="25"/>
        <v>#DIV/0!</v>
      </c>
      <c r="AE12" s="1" t="e">
        <f t="shared" si="26"/>
        <v>#DIV/0!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M12" s="1" t="e">
        <f t="shared" si="7"/>
        <v>#DIV/0!</v>
      </c>
      <c r="AN12" s="1" t="e">
        <f t="shared" si="8"/>
        <v>#DIV/0!</v>
      </c>
      <c r="AO12" s="1" t="e">
        <f t="shared" si="9"/>
        <v>#DIV/0!</v>
      </c>
      <c r="AP12" s="1" t="e">
        <f t="shared" si="10"/>
        <v>#DIV/0!</v>
      </c>
      <c r="AQ12" s="1" t="e">
        <f t="shared" si="11"/>
        <v>#DIV/0!</v>
      </c>
      <c r="AS12" s="1" t="e">
        <f t="shared" si="12"/>
        <v>#DIV/0!</v>
      </c>
      <c r="AT12" s="1" t="e">
        <f t="shared" si="13"/>
        <v>#DIV/0!</v>
      </c>
      <c r="AU12" s="1" t="e">
        <f t="shared" si="14"/>
        <v>#DIV/0!</v>
      </c>
      <c r="AV12" s="1" t="e">
        <f t="shared" si="15"/>
        <v>#DIV/0!</v>
      </c>
      <c r="AW12" s="1" t="e">
        <f t="shared" si="16"/>
        <v>#DIV/0!</v>
      </c>
    </row>
    <row r="13" spans="2:49" x14ac:dyDescent="0.15">
      <c r="B13" s="2">
        <v>9</v>
      </c>
      <c r="C13" s="2">
        <v>2.25</v>
      </c>
      <c r="D13" s="2">
        <v>0</v>
      </c>
      <c r="E13" s="2">
        <v>0</v>
      </c>
      <c r="F13" s="2">
        <v>0</v>
      </c>
      <c r="G13" s="2">
        <v>0</v>
      </c>
      <c r="I13" s="2">
        <v>1.35</v>
      </c>
      <c r="J13" s="2">
        <v>0.44999999999999996</v>
      </c>
      <c r="K13" s="2">
        <v>0</v>
      </c>
      <c r="L13" s="2">
        <v>0</v>
      </c>
      <c r="M13" s="2">
        <v>0</v>
      </c>
      <c r="O13" s="3">
        <f t="shared" si="0"/>
        <v>3.6</v>
      </c>
      <c r="P13" s="3">
        <f t="shared" si="1"/>
        <v>0.44999999999999996</v>
      </c>
      <c r="Q13" s="3">
        <f t="shared" si="2"/>
        <v>0</v>
      </c>
      <c r="R13" s="3">
        <f t="shared" si="3"/>
        <v>0</v>
      </c>
      <c r="S13" s="3">
        <f t="shared" si="4"/>
        <v>0</v>
      </c>
      <c r="U13" s="1">
        <f t="shared" si="17"/>
        <v>0.625</v>
      </c>
      <c r="V13" s="1">
        <f t="shared" si="18"/>
        <v>0</v>
      </c>
      <c r="W13" s="1" t="e">
        <f t="shared" si="19"/>
        <v>#DIV/0!</v>
      </c>
      <c r="X13" s="1" t="e">
        <f t="shared" si="20"/>
        <v>#DIV/0!</v>
      </c>
      <c r="Y13" s="1" t="e">
        <f t="shared" si="21"/>
        <v>#DIV/0!</v>
      </c>
      <c r="AA13" s="1">
        <f t="shared" si="22"/>
        <v>0.375</v>
      </c>
      <c r="AB13" s="1">
        <f t="shared" si="23"/>
        <v>1</v>
      </c>
      <c r="AC13" s="1" t="e">
        <f t="shared" si="24"/>
        <v>#DIV/0!</v>
      </c>
      <c r="AD13" s="1" t="e">
        <f t="shared" si="25"/>
        <v>#DIV/0!</v>
      </c>
      <c r="AE13" s="1" t="e">
        <f t="shared" si="26"/>
        <v>#DIV/0!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M13" s="1" t="e">
        <f t="shared" si="7"/>
        <v>#DIV/0!</v>
      </c>
      <c r="AN13" s="1" t="e">
        <f t="shared" si="8"/>
        <v>#DIV/0!</v>
      </c>
      <c r="AO13" s="1" t="e">
        <f t="shared" si="9"/>
        <v>#DIV/0!</v>
      </c>
      <c r="AP13" s="1" t="e">
        <f t="shared" si="10"/>
        <v>#DIV/0!</v>
      </c>
      <c r="AQ13" s="1" t="e">
        <f t="shared" si="11"/>
        <v>#DIV/0!</v>
      </c>
      <c r="AS13" s="1" t="e">
        <f t="shared" si="12"/>
        <v>#DIV/0!</v>
      </c>
      <c r="AT13" s="1" t="e">
        <f t="shared" si="13"/>
        <v>#DIV/0!</v>
      </c>
      <c r="AU13" s="1" t="e">
        <f t="shared" si="14"/>
        <v>#DIV/0!</v>
      </c>
      <c r="AV13" s="1" t="e">
        <f t="shared" si="15"/>
        <v>#DIV/0!</v>
      </c>
      <c r="AW13" s="1" t="e">
        <f t="shared" si="16"/>
        <v>#DIV/0!</v>
      </c>
    </row>
    <row r="14" spans="2:49" x14ac:dyDescent="0.15">
      <c r="B14" s="2">
        <v>10</v>
      </c>
      <c r="C14" s="2">
        <v>2.5</v>
      </c>
      <c r="D14" s="2">
        <v>0</v>
      </c>
      <c r="E14" s="2">
        <v>0</v>
      </c>
      <c r="F14" s="2">
        <v>0</v>
      </c>
      <c r="G14" s="2">
        <v>0</v>
      </c>
      <c r="I14" s="2">
        <v>1.5</v>
      </c>
      <c r="J14" s="2">
        <v>0.5</v>
      </c>
      <c r="K14" s="2">
        <v>0</v>
      </c>
      <c r="L14" s="2">
        <v>0</v>
      </c>
      <c r="M14" s="2">
        <v>0</v>
      </c>
      <c r="O14" s="3">
        <f t="shared" si="0"/>
        <v>4</v>
      </c>
      <c r="P14" s="3">
        <f t="shared" si="1"/>
        <v>0.5</v>
      </c>
      <c r="Q14" s="3">
        <f t="shared" si="2"/>
        <v>0</v>
      </c>
      <c r="R14" s="3">
        <f t="shared" si="3"/>
        <v>0</v>
      </c>
      <c r="S14" s="3">
        <f t="shared" si="4"/>
        <v>0</v>
      </c>
      <c r="U14" s="1">
        <f t="shared" si="17"/>
        <v>0.625</v>
      </c>
      <c r="V14" s="1">
        <f t="shared" si="18"/>
        <v>0</v>
      </c>
      <c r="W14" s="1" t="e">
        <f t="shared" si="19"/>
        <v>#DIV/0!</v>
      </c>
      <c r="X14" s="1" t="e">
        <f t="shared" si="20"/>
        <v>#DIV/0!</v>
      </c>
      <c r="Y14" s="1" t="e">
        <f t="shared" si="21"/>
        <v>#DIV/0!</v>
      </c>
      <c r="AA14" s="1">
        <f t="shared" si="22"/>
        <v>0.375</v>
      </c>
      <c r="AB14" s="1">
        <f t="shared" si="23"/>
        <v>1</v>
      </c>
      <c r="AC14" s="1" t="e">
        <f t="shared" si="24"/>
        <v>#DIV/0!</v>
      </c>
      <c r="AD14" s="1" t="e">
        <f t="shared" si="25"/>
        <v>#DIV/0!</v>
      </c>
      <c r="AE14" s="1" t="e">
        <f t="shared" si="26"/>
        <v>#DIV/0!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M14" s="1" t="e">
        <f t="shared" si="7"/>
        <v>#DIV/0!</v>
      </c>
      <c r="AN14" s="1" t="e">
        <f t="shared" si="8"/>
        <v>#DIV/0!</v>
      </c>
      <c r="AO14" s="1" t="e">
        <f t="shared" si="9"/>
        <v>#DIV/0!</v>
      </c>
      <c r="AP14" s="1" t="e">
        <f t="shared" si="10"/>
        <v>#DIV/0!</v>
      </c>
      <c r="AQ14" s="1" t="e">
        <f t="shared" si="11"/>
        <v>#DIV/0!</v>
      </c>
      <c r="AS14" s="1" t="e">
        <f t="shared" si="12"/>
        <v>#DIV/0!</v>
      </c>
      <c r="AT14" s="1" t="e">
        <f t="shared" si="13"/>
        <v>#DIV/0!</v>
      </c>
      <c r="AU14" s="1" t="e">
        <f t="shared" si="14"/>
        <v>#DIV/0!</v>
      </c>
      <c r="AV14" s="1" t="e">
        <f t="shared" si="15"/>
        <v>#DIV/0!</v>
      </c>
      <c r="AW14" s="1" t="e">
        <f t="shared" si="16"/>
        <v>#DIV/0!</v>
      </c>
    </row>
    <row r="15" spans="2:49" x14ac:dyDescent="0.15">
      <c r="B15" s="2">
        <v>11</v>
      </c>
      <c r="C15" s="2">
        <v>2.75</v>
      </c>
      <c r="D15" s="2">
        <v>0</v>
      </c>
      <c r="E15" s="2">
        <v>0</v>
      </c>
      <c r="F15" s="2">
        <v>0</v>
      </c>
      <c r="G15" s="2">
        <v>0</v>
      </c>
      <c r="I15" s="2">
        <v>1.6500000000000001</v>
      </c>
      <c r="J15" s="2">
        <v>0.55000000000000004</v>
      </c>
      <c r="K15" s="2">
        <v>0</v>
      </c>
      <c r="L15" s="2">
        <v>0</v>
      </c>
      <c r="M15" s="2">
        <v>0</v>
      </c>
      <c r="O15" s="3">
        <f t="shared" si="0"/>
        <v>4.4000000000000004</v>
      </c>
      <c r="P15" s="3">
        <f t="shared" si="1"/>
        <v>0.55000000000000004</v>
      </c>
      <c r="Q15" s="3">
        <f t="shared" si="2"/>
        <v>0</v>
      </c>
      <c r="R15" s="3">
        <f t="shared" si="3"/>
        <v>0</v>
      </c>
      <c r="S15" s="3">
        <f t="shared" si="4"/>
        <v>0</v>
      </c>
      <c r="U15" s="1">
        <f t="shared" si="17"/>
        <v>0.625</v>
      </c>
      <c r="V15" s="1">
        <f t="shared" si="18"/>
        <v>0</v>
      </c>
      <c r="W15" s="1" t="e">
        <f t="shared" si="19"/>
        <v>#DIV/0!</v>
      </c>
      <c r="X15" s="1" t="e">
        <f t="shared" si="20"/>
        <v>#DIV/0!</v>
      </c>
      <c r="Y15" s="1" t="e">
        <f t="shared" si="21"/>
        <v>#DIV/0!</v>
      </c>
      <c r="AA15" s="1">
        <f t="shared" si="22"/>
        <v>0.375</v>
      </c>
      <c r="AB15" s="1">
        <f t="shared" si="23"/>
        <v>1</v>
      </c>
      <c r="AC15" s="1" t="e">
        <f t="shared" si="24"/>
        <v>#DIV/0!</v>
      </c>
      <c r="AD15" s="1" t="e">
        <f t="shared" si="25"/>
        <v>#DIV/0!</v>
      </c>
      <c r="AE15" s="1" t="e">
        <f t="shared" si="26"/>
        <v>#DIV/0!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M15" s="1" t="e">
        <f t="shared" si="7"/>
        <v>#DIV/0!</v>
      </c>
      <c r="AN15" s="1" t="e">
        <f t="shared" si="8"/>
        <v>#DIV/0!</v>
      </c>
      <c r="AO15" s="1" t="e">
        <f t="shared" si="9"/>
        <v>#DIV/0!</v>
      </c>
      <c r="AP15" s="1" t="e">
        <f t="shared" si="10"/>
        <v>#DIV/0!</v>
      </c>
      <c r="AQ15" s="1" t="e">
        <f t="shared" si="11"/>
        <v>#DIV/0!</v>
      </c>
      <c r="AS15" s="1" t="e">
        <f t="shared" si="12"/>
        <v>#DIV/0!</v>
      </c>
      <c r="AT15" s="1" t="e">
        <f t="shared" si="13"/>
        <v>#DIV/0!</v>
      </c>
      <c r="AU15" s="1" t="e">
        <f t="shared" si="14"/>
        <v>#DIV/0!</v>
      </c>
      <c r="AV15" s="1" t="e">
        <f t="shared" si="15"/>
        <v>#DIV/0!</v>
      </c>
      <c r="AW15" s="1" t="e">
        <f t="shared" si="16"/>
        <v>#DIV/0!</v>
      </c>
    </row>
    <row r="16" spans="2:49" x14ac:dyDescent="0.15">
      <c r="B16" s="2">
        <v>12</v>
      </c>
      <c r="C16" s="2">
        <v>3</v>
      </c>
      <c r="D16" s="2">
        <v>0</v>
      </c>
      <c r="E16" s="2">
        <v>0</v>
      </c>
      <c r="F16" s="2">
        <v>0</v>
      </c>
      <c r="G16" s="2">
        <v>0</v>
      </c>
      <c r="I16" s="2">
        <v>1.8</v>
      </c>
      <c r="J16" s="2">
        <v>0.6</v>
      </c>
      <c r="K16" s="2">
        <v>0</v>
      </c>
      <c r="L16" s="2">
        <v>0</v>
      </c>
      <c r="M16" s="2">
        <v>0</v>
      </c>
      <c r="O16" s="3">
        <f t="shared" si="0"/>
        <v>4.8</v>
      </c>
      <c r="P16" s="3">
        <f t="shared" si="1"/>
        <v>0.6</v>
      </c>
      <c r="Q16" s="3">
        <f t="shared" si="2"/>
        <v>0</v>
      </c>
      <c r="R16" s="3">
        <f t="shared" si="3"/>
        <v>0</v>
      </c>
      <c r="S16" s="3">
        <f t="shared" si="4"/>
        <v>0</v>
      </c>
      <c r="U16" s="1">
        <f t="shared" si="17"/>
        <v>0.625</v>
      </c>
      <c r="V16" s="1">
        <f t="shared" si="18"/>
        <v>0</v>
      </c>
      <c r="W16" s="1" t="e">
        <f t="shared" si="19"/>
        <v>#DIV/0!</v>
      </c>
      <c r="X16" s="1" t="e">
        <f t="shared" si="20"/>
        <v>#DIV/0!</v>
      </c>
      <c r="Y16" s="1" t="e">
        <f t="shared" si="21"/>
        <v>#DIV/0!</v>
      </c>
      <c r="AA16" s="1">
        <f t="shared" si="22"/>
        <v>0.375</v>
      </c>
      <c r="AB16" s="1">
        <f t="shared" si="23"/>
        <v>1</v>
      </c>
      <c r="AC16" s="1" t="e">
        <f t="shared" si="24"/>
        <v>#DIV/0!</v>
      </c>
      <c r="AD16" s="1" t="e">
        <f t="shared" si="25"/>
        <v>#DIV/0!</v>
      </c>
      <c r="AE16" s="1" t="e">
        <f t="shared" si="26"/>
        <v>#DIV/0!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M16" s="1" t="e">
        <f t="shared" si="7"/>
        <v>#DIV/0!</v>
      </c>
      <c r="AN16" s="1" t="e">
        <f t="shared" si="8"/>
        <v>#DIV/0!</v>
      </c>
      <c r="AO16" s="1" t="e">
        <f t="shared" si="9"/>
        <v>#DIV/0!</v>
      </c>
      <c r="AP16" s="1" t="e">
        <f t="shared" si="10"/>
        <v>#DIV/0!</v>
      </c>
      <c r="AQ16" s="1" t="e">
        <f t="shared" si="11"/>
        <v>#DIV/0!</v>
      </c>
      <c r="AS16" s="1" t="e">
        <f t="shared" si="12"/>
        <v>#DIV/0!</v>
      </c>
      <c r="AT16" s="1" t="e">
        <f t="shared" si="13"/>
        <v>#DIV/0!</v>
      </c>
      <c r="AU16" s="1" t="e">
        <f t="shared" si="14"/>
        <v>#DIV/0!</v>
      </c>
      <c r="AV16" s="1" t="e">
        <f t="shared" si="15"/>
        <v>#DIV/0!</v>
      </c>
      <c r="AW16" s="1" t="e">
        <f t="shared" si="16"/>
        <v>#DIV/0!</v>
      </c>
    </row>
    <row r="17" spans="2:49" x14ac:dyDescent="0.15">
      <c r="B17" s="2">
        <v>13</v>
      </c>
      <c r="C17" s="2">
        <v>3.25</v>
      </c>
      <c r="D17" s="2">
        <v>0</v>
      </c>
      <c r="E17" s="2">
        <v>0</v>
      </c>
      <c r="F17" s="2">
        <v>0</v>
      </c>
      <c r="G17" s="2">
        <v>0</v>
      </c>
      <c r="I17" s="2">
        <v>1.95</v>
      </c>
      <c r="J17" s="2">
        <v>0.64999999999999991</v>
      </c>
      <c r="K17" s="2">
        <v>0</v>
      </c>
      <c r="L17" s="2">
        <v>0</v>
      </c>
      <c r="M17" s="2">
        <v>0</v>
      </c>
      <c r="O17" s="3">
        <f t="shared" si="0"/>
        <v>5.2</v>
      </c>
      <c r="P17" s="3">
        <f t="shared" si="1"/>
        <v>0.64999999999999991</v>
      </c>
      <c r="Q17" s="3">
        <f t="shared" si="2"/>
        <v>0</v>
      </c>
      <c r="R17" s="3">
        <f t="shared" si="3"/>
        <v>0</v>
      </c>
      <c r="S17" s="3">
        <f t="shared" si="4"/>
        <v>0</v>
      </c>
      <c r="U17" s="1">
        <f t="shared" si="17"/>
        <v>0.625</v>
      </c>
      <c r="V17" s="1">
        <f t="shared" si="18"/>
        <v>0</v>
      </c>
      <c r="W17" s="1" t="e">
        <f t="shared" si="19"/>
        <v>#DIV/0!</v>
      </c>
      <c r="X17" s="1" t="e">
        <f t="shared" si="20"/>
        <v>#DIV/0!</v>
      </c>
      <c r="Y17" s="1" t="e">
        <f t="shared" si="21"/>
        <v>#DIV/0!</v>
      </c>
      <c r="AA17" s="1">
        <f t="shared" si="22"/>
        <v>0.375</v>
      </c>
      <c r="AB17" s="1">
        <f t="shared" si="23"/>
        <v>1</v>
      </c>
      <c r="AC17" s="1" t="e">
        <f t="shared" si="24"/>
        <v>#DIV/0!</v>
      </c>
      <c r="AD17" s="1" t="e">
        <f t="shared" si="25"/>
        <v>#DIV/0!</v>
      </c>
      <c r="AE17" s="1" t="e">
        <f t="shared" si="26"/>
        <v>#DIV/0!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M17" s="1" t="e">
        <f t="shared" si="7"/>
        <v>#DIV/0!</v>
      </c>
      <c r="AN17" s="1" t="e">
        <f t="shared" si="8"/>
        <v>#DIV/0!</v>
      </c>
      <c r="AO17" s="1" t="e">
        <f t="shared" si="9"/>
        <v>#DIV/0!</v>
      </c>
      <c r="AP17" s="1" t="e">
        <f t="shared" si="10"/>
        <v>#DIV/0!</v>
      </c>
      <c r="AQ17" s="1" t="e">
        <f t="shared" si="11"/>
        <v>#DIV/0!</v>
      </c>
      <c r="AS17" s="1" t="e">
        <f t="shared" si="12"/>
        <v>#DIV/0!</v>
      </c>
      <c r="AT17" s="1" t="e">
        <f t="shared" si="13"/>
        <v>#DIV/0!</v>
      </c>
      <c r="AU17" s="1" t="e">
        <f t="shared" si="14"/>
        <v>#DIV/0!</v>
      </c>
      <c r="AV17" s="1" t="e">
        <f t="shared" si="15"/>
        <v>#DIV/0!</v>
      </c>
      <c r="AW17" s="1" t="e">
        <f t="shared" si="16"/>
        <v>#DIV/0!</v>
      </c>
    </row>
    <row r="18" spans="2:49" x14ac:dyDescent="0.15">
      <c r="B18" s="2">
        <v>14</v>
      </c>
      <c r="C18" s="2">
        <v>3.5</v>
      </c>
      <c r="D18" s="2">
        <v>0</v>
      </c>
      <c r="E18" s="2">
        <v>0</v>
      </c>
      <c r="F18" s="2">
        <v>0</v>
      </c>
      <c r="G18" s="2">
        <v>0</v>
      </c>
      <c r="I18" s="2">
        <v>2.1</v>
      </c>
      <c r="J18" s="2">
        <v>0.7</v>
      </c>
      <c r="K18" s="2">
        <v>0</v>
      </c>
      <c r="L18" s="2">
        <v>0</v>
      </c>
      <c r="M18" s="2">
        <v>0</v>
      </c>
      <c r="O18" s="3">
        <f t="shared" si="0"/>
        <v>5.6</v>
      </c>
      <c r="P18" s="3">
        <f t="shared" si="1"/>
        <v>0.7</v>
      </c>
      <c r="Q18" s="3">
        <f t="shared" si="2"/>
        <v>0</v>
      </c>
      <c r="R18" s="3">
        <f t="shared" si="3"/>
        <v>0</v>
      </c>
      <c r="S18" s="3">
        <f t="shared" si="4"/>
        <v>0</v>
      </c>
      <c r="U18" s="1">
        <f t="shared" si="17"/>
        <v>0.625</v>
      </c>
      <c r="V18" s="1">
        <f t="shared" si="18"/>
        <v>0</v>
      </c>
      <c r="W18" s="1" t="e">
        <f t="shared" si="19"/>
        <v>#DIV/0!</v>
      </c>
      <c r="X18" s="1" t="e">
        <f t="shared" si="20"/>
        <v>#DIV/0!</v>
      </c>
      <c r="Y18" s="1" t="e">
        <f t="shared" si="21"/>
        <v>#DIV/0!</v>
      </c>
      <c r="AA18" s="1">
        <f t="shared" si="22"/>
        <v>0.37500000000000006</v>
      </c>
      <c r="AB18" s="1">
        <f t="shared" si="23"/>
        <v>1</v>
      </c>
      <c r="AC18" s="1" t="e">
        <f t="shared" si="24"/>
        <v>#DIV/0!</v>
      </c>
      <c r="AD18" s="1" t="e">
        <f t="shared" si="25"/>
        <v>#DIV/0!</v>
      </c>
      <c r="AE18" s="1" t="e">
        <f t="shared" si="26"/>
        <v>#DIV/0!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M18" s="1" t="e">
        <f t="shared" si="7"/>
        <v>#DIV/0!</v>
      </c>
      <c r="AN18" s="1" t="e">
        <f t="shared" si="8"/>
        <v>#DIV/0!</v>
      </c>
      <c r="AO18" s="1" t="e">
        <f t="shared" si="9"/>
        <v>#DIV/0!</v>
      </c>
      <c r="AP18" s="1" t="e">
        <f t="shared" si="10"/>
        <v>#DIV/0!</v>
      </c>
      <c r="AQ18" s="1" t="e">
        <f t="shared" si="11"/>
        <v>#DIV/0!</v>
      </c>
      <c r="AS18" s="1" t="e">
        <f t="shared" si="12"/>
        <v>#DIV/0!</v>
      </c>
      <c r="AT18" s="1" t="e">
        <f t="shared" si="13"/>
        <v>#DIV/0!</v>
      </c>
      <c r="AU18" s="1" t="e">
        <f t="shared" si="14"/>
        <v>#DIV/0!</v>
      </c>
      <c r="AV18" s="1" t="e">
        <f t="shared" si="15"/>
        <v>#DIV/0!</v>
      </c>
      <c r="AW18" s="1" t="e">
        <f t="shared" si="16"/>
        <v>#DIV/0!</v>
      </c>
    </row>
    <row r="19" spans="2:49" x14ac:dyDescent="0.15">
      <c r="B19" s="2">
        <v>15</v>
      </c>
      <c r="C19" s="2">
        <v>3.75</v>
      </c>
      <c r="D19" s="2">
        <v>0</v>
      </c>
      <c r="E19" s="2">
        <v>0</v>
      </c>
      <c r="F19" s="2">
        <v>0</v>
      </c>
      <c r="G19" s="2">
        <v>0</v>
      </c>
      <c r="I19" s="2">
        <v>2.25</v>
      </c>
      <c r="J19" s="2">
        <v>0.75</v>
      </c>
      <c r="K19" s="2">
        <v>0</v>
      </c>
      <c r="L19" s="2">
        <v>0</v>
      </c>
      <c r="M19" s="2">
        <v>0</v>
      </c>
      <c r="O19" s="3">
        <f t="shared" si="0"/>
        <v>6</v>
      </c>
      <c r="P19" s="3">
        <f t="shared" si="1"/>
        <v>0.75</v>
      </c>
      <c r="Q19" s="3">
        <f t="shared" si="2"/>
        <v>0</v>
      </c>
      <c r="R19" s="3">
        <f t="shared" si="3"/>
        <v>0</v>
      </c>
      <c r="S19" s="3">
        <f t="shared" si="4"/>
        <v>0</v>
      </c>
      <c r="U19" s="1">
        <f t="shared" si="17"/>
        <v>0.625</v>
      </c>
      <c r="V19" s="1">
        <f t="shared" si="18"/>
        <v>0</v>
      </c>
      <c r="W19" s="1" t="e">
        <f t="shared" si="19"/>
        <v>#DIV/0!</v>
      </c>
      <c r="X19" s="1" t="e">
        <f t="shared" si="20"/>
        <v>#DIV/0!</v>
      </c>
      <c r="Y19" s="1" t="e">
        <f t="shared" si="21"/>
        <v>#DIV/0!</v>
      </c>
      <c r="AA19" s="1">
        <f t="shared" si="22"/>
        <v>0.375</v>
      </c>
      <c r="AB19" s="1">
        <f t="shared" si="23"/>
        <v>1</v>
      </c>
      <c r="AC19" s="1" t="e">
        <f t="shared" si="24"/>
        <v>#DIV/0!</v>
      </c>
      <c r="AD19" s="1" t="e">
        <f t="shared" si="25"/>
        <v>#DIV/0!</v>
      </c>
      <c r="AE19" s="1" t="e">
        <f t="shared" si="26"/>
        <v>#DIV/0!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M19" s="1" t="e">
        <f t="shared" si="7"/>
        <v>#DIV/0!</v>
      </c>
      <c r="AN19" s="1" t="e">
        <f t="shared" si="8"/>
        <v>#DIV/0!</v>
      </c>
      <c r="AO19" s="1" t="e">
        <f t="shared" si="9"/>
        <v>#DIV/0!</v>
      </c>
      <c r="AP19" s="1" t="e">
        <f t="shared" si="10"/>
        <v>#DIV/0!</v>
      </c>
      <c r="AQ19" s="1" t="e">
        <f t="shared" si="11"/>
        <v>#DIV/0!</v>
      </c>
      <c r="AS19" s="1" t="e">
        <f t="shared" si="12"/>
        <v>#DIV/0!</v>
      </c>
      <c r="AT19" s="1" t="e">
        <f t="shared" si="13"/>
        <v>#DIV/0!</v>
      </c>
      <c r="AU19" s="1" t="e">
        <f t="shared" si="14"/>
        <v>#DIV/0!</v>
      </c>
      <c r="AV19" s="1" t="e">
        <f t="shared" si="15"/>
        <v>#DIV/0!</v>
      </c>
      <c r="AW19" s="1" t="e">
        <f t="shared" si="16"/>
        <v>#DIV/0!</v>
      </c>
    </row>
    <row r="20" spans="2:49" x14ac:dyDescent="0.15">
      <c r="B20" s="2">
        <v>16</v>
      </c>
      <c r="C20" s="2">
        <v>4</v>
      </c>
      <c r="D20" s="2">
        <v>0</v>
      </c>
      <c r="E20" s="2">
        <v>0</v>
      </c>
      <c r="F20" s="2">
        <v>0</v>
      </c>
      <c r="G20" s="2">
        <v>0</v>
      </c>
      <c r="I20" s="2">
        <v>2.4</v>
      </c>
      <c r="J20" s="2">
        <v>0.8</v>
      </c>
      <c r="K20" s="2">
        <v>0</v>
      </c>
      <c r="L20" s="2">
        <v>0</v>
      </c>
      <c r="M20" s="2">
        <v>0</v>
      </c>
      <c r="O20" s="3">
        <f t="shared" si="0"/>
        <v>6.4</v>
      </c>
      <c r="P20" s="3">
        <f t="shared" si="1"/>
        <v>0.8</v>
      </c>
      <c r="Q20" s="3">
        <f t="shared" si="2"/>
        <v>0</v>
      </c>
      <c r="R20" s="3">
        <f t="shared" si="3"/>
        <v>0</v>
      </c>
      <c r="S20" s="3">
        <f t="shared" si="4"/>
        <v>0</v>
      </c>
      <c r="U20" s="1">
        <f t="shared" si="17"/>
        <v>0.625</v>
      </c>
      <c r="V20" s="1">
        <f t="shared" si="18"/>
        <v>0</v>
      </c>
      <c r="W20" s="1" t="e">
        <f t="shared" si="19"/>
        <v>#DIV/0!</v>
      </c>
      <c r="X20" s="1" t="e">
        <f t="shared" si="20"/>
        <v>#DIV/0!</v>
      </c>
      <c r="Y20" s="1" t="e">
        <f t="shared" si="21"/>
        <v>#DIV/0!</v>
      </c>
      <c r="AA20" s="1">
        <f t="shared" si="22"/>
        <v>0.37499999999999994</v>
      </c>
      <c r="AB20" s="1">
        <f t="shared" si="23"/>
        <v>1</v>
      </c>
      <c r="AC20" s="1" t="e">
        <f t="shared" si="24"/>
        <v>#DIV/0!</v>
      </c>
      <c r="AD20" s="1" t="e">
        <f t="shared" si="25"/>
        <v>#DIV/0!</v>
      </c>
      <c r="AE20" s="1" t="e">
        <f t="shared" si="26"/>
        <v>#DIV/0!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M20" s="1" t="e">
        <f t="shared" si="7"/>
        <v>#DIV/0!</v>
      </c>
      <c r="AN20" s="1" t="e">
        <f t="shared" si="8"/>
        <v>#DIV/0!</v>
      </c>
      <c r="AO20" s="1" t="e">
        <f t="shared" si="9"/>
        <v>#DIV/0!</v>
      </c>
      <c r="AP20" s="1" t="e">
        <f t="shared" si="10"/>
        <v>#DIV/0!</v>
      </c>
      <c r="AQ20" s="1" t="e">
        <f t="shared" si="11"/>
        <v>#DIV/0!</v>
      </c>
      <c r="AS20" s="1" t="e">
        <f t="shared" si="12"/>
        <v>#DIV/0!</v>
      </c>
      <c r="AT20" s="1" t="e">
        <f t="shared" si="13"/>
        <v>#DIV/0!</v>
      </c>
      <c r="AU20" s="1" t="e">
        <f t="shared" si="14"/>
        <v>#DIV/0!</v>
      </c>
      <c r="AV20" s="1" t="e">
        <f t="shared" si="15"/>
        <v>#DIV/0!</v>
      </c>
      <c r="AW20" s="1" t="e">
        <f t="shared" si="16"/>
        <v>#DIV/0!</v>
      </c>
    </row>
    <row r="21" spans="2:49" x14ac:dyDescent="0.15">
      <c r="B21" s="2">
        <v>17</v>
      </c>
      <c r="C21" s="2">
        <v>4.25</v>
      </c>
      <c r="D21" s="2">
        <v>0</v>
      </c>
      <c r="E21" s="2">
        <v>0</v>
      </c>
      <c r="F21" s="2">
        <v>0</v>
      </c>
      <c r="G21" s="2">
        <v>0</v>
      </c>
      <c r="I21" s="2">
        <v>2.5499999999999998</v>
      </c>
      <c r="J21" s="2">
        <v>0.85</v>
      </c>
      <c r="K21" s="2">
        <v>0</v>
      </c>
      <c r="L21" s="2">
        <v>0</v>
      </c>
      <c r="M21" s="2">
        <v>0</v>
      </c>
      <c r="O21" s="3">
        <f t="shared" si="0"/>
        <v>6.8</v>
      </c>
      <c r="P21" s="3">
        <f t="shared" si="1"/>
        <v>0.85</v>
      </c>
      <c r="Q21" s="3">
        <f t="shared" si="2"/>
        <v>0</v>
      </c>
      <c r="R21" s="3">
        <f t="shared" si="3"/>
        <v>0</v>
      </c>
      <c r="S21" s="3">
        <f t="shared" si="4"/>
        <v>0</v>
      </c>
      <c r="U21" s="1">
        <f t="shared" si="17"/>
        <v>0.625</v>
      </c>
      <c r="V21" s="1">
        <f t="shared" si="18"/>
        <v>0</v>
      </c>
      <c r="W21" s="1" t="e">
        <f t="shared" si="19"/>
        <v>#DIV/0!</v>
      </c>
      <c r="X21" s="1" t="e">
        <f t="shared" si="20"/>
        <v>#DIV/0!</v>
      </c>
      <c r="Y21" s="1" t="e">
        <f t="shared" si="21"/>
        <v>#DIV/0!</v>
      </c>
      <c r="AA21" s="1">
        <f t="shared" si="22"/>
        <v>0.375</v>
      </c>
      <c r="AB21" s="1">
        <f t="shared" si="23"/>
        <v>1</v>
      </c>
      <c r="AC21" s="1" t="e">
        <f t="shared" si="24"/>
        <v>#DIV/0!</v>
      </c>
      <c r="AD21" s="1" t="e">
        <f t="shared" si="25"/>
        <v>#DIV/0!</v>
      </c>
      <c r="AE21" s="1" t="e">
        <f t="shared" si="26"/>
        <v>#DIV/0!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M21" s="1" t="e">
        <f t="shared" si="7"/>
        <v>#DIV/0!</v>
      </c>
      <c r="AN21" s="1" t="e">
        <f t="shared" si="8"/>
        <v>#DIV/0!</v>
      </c>
      <c r="AO21" s="1" t="e">
        <f t="shared" si="9"/>
        <v>#DIV/0!</v>
      </c>
      <c r="AP21" s="1" t="e">
        <f t="shared" si="10"/>
        <v>#DIV/0!</v>
      </c>
      <c r="AQ21" s="1" t="e">
        <f t="shared" si="11"/>
        <v>#DIV/0!</v>
      </c>
      <c r="AS21" s="1" t="e">
        <f t="shared" si="12"/>
        <v>#DIV/0!</v>
      </c>
      <c r="AT21" s="1" t="e">
        <f t="shared" si="13"/>
        <v>#DIV/0!</v>
      </c>
      <c r="AU21" s="1" t="e">
        <f t="shared" si="14"/>
        <v>#DIV/0!</v>
      </c>
      <c r="AV21" s="1" t="e">
        <f t="shared" si="15"/>
        <v>#DIV/0!</v>
      </c>
      <c r="AW21" s="1" t="e">
        <f t="shared" si="16"/>
        <v>#DIV/0!</v>
      </c>
    </row>
    <row r="22" spans="2:49" x14ac:dyDescent="0.15">
      <c r="B22" s="2">
        <v>18</v>
      </c>
      <c r="C22" s="2">
        <v>4.5</v>
      </c>
      <c r="D22" s="2">
        <v>0</v>
      </c>
      <c r="E22" s="2">
        <v>0</v>
      </c>
      <c r="F22" s="2">
        <v>0</v>
      </c>
      <c r="G22" s="2">
        <v>0</v>
      </c>
      <c r="I22" s="2">
        <v>2.7</v>
      </c>
      <c r="J22" s="2">
        <v>0.9</v>
      </c>
      <c r="K22" s="2">
        <v>0</v>
      </c>
      <c r="L22" s="2">
        <v>0</v>
      </c>
      <c r="M22" s="2">
        <v>0</v>
      </c>
      <c r="O22" s="3">
        <f t="shared" si="0"/>
        <v>7.2</v>
      </c>
      <c r="P22" s="3">
        <f t="shared" si="1"/>
        <v>0.9</v>
      </c>
      <c r="Q22" s="3">
        <f t="shared" si="2"/>
        <v>0</v>
      </c>
      <c r="R22" s="3">
        <f t="shared" si="3"/>
        <v>0</v>
      </c>
      <c r="S22" s="3">
        <f t="shared" si="4"/>
        <v>0</v>
      </c>
      <c r="U22" s="1">
        <f t="shared" si="17"/>
        <v>0.625</v>
      </c>
      <c r="V22" s="1">
        <f t="shared" si="18"/>
        <v>0</v>
      </c>
      <c r="W22" s="1" t="e">
        <f t="shared" si="19"/>
        <v>#DIV/0!</v>
      </c>
      <c r="X22" s="1" t="e">
        <f t="shared" si="20"/>
        <v>#DIV/0!</v>
      </c>
      <c r="Y22" s="1" t="e">
        <f t="shared" si="21"/>
        <v>#DIV/0!</v>
      </c>
      <c r="AA22" s="1">
        <f t="shared" si="22"/>
        <v>0.375</v>
      </c>
      <c r="AB22" s="1">
        <f t="shared" si="23"/>
        <v>1</v>
      </c>
      <c r="AC22" s="1" t="e">
        <f t="shared" si="24"/>
        <v>#DIV/0!</v>
      </c>
      <c r="AD22" s="1" t="e">
        <f t="shared" si="25"/>
        <v>#DIV/0!</v>
      </c>
      <c r="AE22" s="1" t="e">
        <f t="shared" si="26"/>
        <v>#DIV/0!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M22" s="1" t="e">
        <f t="shared" si="7"/>
        <v>#DIV/0!</v>
      </c>
      <c r="AN22" s="1" t="e">
        <f t="shared" si="8"/>
        <v>#DIV/0!</v>
      </c>
      <c r="AO22" s="1" t="e">
        <f t="shared" si="9"/>
        <v>#DIV/0!</v>
      </c>
      <c r="AP22" s="1" t="e">
        <f t="shared" si="10"/>
        <v>#DIV/0!</v>
      </c>
      <c r="AQ22" s="1" t="e">
        <f t="shared" si="11"/>
        <v>#DIV/0!</v>
      </c>
      <c r="AS22" s="1" t="e">
        <f t="shared" si="12"/>
        <v>#DIV/0!</v>
      </c>
      <c r="AT22" s="1" t="e">
        <f t="shared" si="13"/>
        <v>#DIV/0!</v>
      </c>
      <c r="AU22" s="1" t="e">
        <f t="shared" si="14"/>
        <v>#DIV/0!</v>
      </c>
      <c r="AV22" s="1" t="e">
        <f t="shared" si="15"/>
        <v>#DIV/0!</v>
      </c>
      <c r="AW22" s="1" t="e">
        <f t="shared" si="16"/>
        <v>#DIV/0!</v>
      </c>
    </row>
    <row r="23" spans="2:49" x14ac:dyDescent="0.15">
      <c r="B23" s="2">
        <v>19</v>
      </c>
      <c r="C23" s="2">
        <v>4.75</v>
      </c>
      <c r="D23" s="2">
        <v>0</v>
      </c>
      <c r="E23" s="2">
        <v>0</v>
      </c>
      <c r="F23" s="2">
        <v>0</v>
      </c>
      <c r="G23" s="2">
        <v>0</v>
      </c>
      <c r="I23" s="2">
        <v>2.85</v>
      </c>
      <c r="J23" s="2">
        <v>0.95</v>
      </c>
      <c r="K23" s="2">
        <v>0</v>
      </c>
      <c r="L23" s="2">
        <v>0</v>
      </c>
      <c r="M23" s="2">
        <v>0</v>
      </c>
      <c r="O23" s="3">
        <f t="shared" si="0"/>
        <v>7.6</v>
      </c>
      <c r="P23" s="3">
        <f t="shared" si="1"/>
        <v>0.95</v>
      </c>
      <c r="Q23" s="3">
        <f t="shared" si="2"/>
        <v>0</v>
      </c>
      <c r="R23" s="3">
        <f t="shared" si="3"/>
        <v>0</v>
      </c>
      <c r="S23" s="3">
        <f t="shared" si="4"/>
        <v>0</v>
      </c>
      <c r="U23" s="1">
        <f t="shared" si="17"/>
        <v>0.625</v>
      </c>
      <c r="V23" s="1">
        <f t="shared" si="18"/>
        <v>0</v>
      </c>
      <c r="W23" s="1" t="e">
        <f t="shared" si="19"/>
        <v>#DIV/0!</v>
      </c>
      <c r="X23" s="1" t="e">
        <f t="shared" si="20"/>
        <v>#DIV/0!</v>
      </c>
      <c r="Y23" s="1" t="e">
        <f t="shared" si="21"/>
        <v>#DIV/0!</v>
      </c>
      <c r="AA23" s="1">
        <f t="shared" si="22"/>
        <v>0.37500000000000006</v>
      </c>
      <c r="AB23" s="1">
        <f t="shared" si="23"/>
        <v>1</v>
      </c>
      <c r="AC23" s="1" t="e">
        <f t="shared" si="24"/>
        <v>#DIV/0!</v>
      </c>
      <c r="AD23" s="1" t="e">
        <f t="shared" si="25"/>
        <v>#DIV/0!</v>
      </c>
      <c r="AE23" s="1" t="e">
        <f t="shared" si="26"/>
        <v>#DIV/0!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M23" s="1" t="e">
        <f t="shared" si="7"/>
        <v>#DIV/0!</v>
      </c>
      <c r="AN23" s="1" t="e">
        <f t="shared" si="8"/>
        <v>#DIV/0!</v>
      </c>
      <c r="AO23" s="1" t="e">
        <f t="shared" si="9"/>
        <v>#DIV/0!</v>
      </c>
      <c r="AP23" s="1" t="e">
        <f t="shared" si="10"/>
        <v>#DIV/0!</v>
      </c>
      <c r="AQ23" s="1" t="e">
        <f t="shared" si="11"/>
        <v>#DIV/0!</v>
      </c>
      <c r="AS23" s="1" t="e">
        <f t="shared" si="12"/>
        <v>#DIV/0!</v>
      </c>
      <c r="AT23" s="1" t="e">
        <f t="shared" si="13"/>
        <v>#DIV/0!</v>
      </c>
      <c r="AU23" s="1" t="e">
        <f t="shared" si="14"/>
        <v>#DIV/0!</v>
      </c>
      <c r="AV23" s="1" t="e">
        <f t="shared" si="15"/>
        <v>#DIV/0!</v>
      </c>
      <c r="AW23" s="1" t="e">
        <f t="shared" si="16"/>
        <v>#DIV/0!</v>
      </c>
    </row>
    <row r="24" spans="2:49" x14ac:dyDescent="0.15">
      <c r="B24" s="2">
        <v>20</v>
      </c>
      <c r="C24" s="2">
        <v>5</v>
      </c>
      <c r="D24" s="2">
        <v>0</v>
      </c>
      <c r="E24" s="2">
        <v>0</v>
      </c>
      <c r="F24" s="2">
        <v>0</v>
      </c>
      <c r="G24" s="2">
        <v>0</v>
      </c>
      <c r="I24" s="2">
        <v>9</v>
      </c>
      <c r="J24" s="2">
        <v>3</v>
      </c>
      <c r="K24" s="2">
        <v>0</v>
      </c>
      <c r="L24" s="2">
        <v>0</v>
      </c>
      <c r="M24" s="2">
        <v>0</v>
      </c>
      <c r="O24" s="3">
        <f t="shared" si="0"/>
        <v>14</v>
      </c>
      <c r="P24" s="3">
        <f t="shared" si="1"/>
        <v>3</v>
      </c>
      <c r="Q24" s="3">
        <f t="shared" si="2"/>
        <v>0</v>
      </c>
      <c r="R24" s="3">
        <f t="shared" si="3"/>
        <v>0</v>
      </c>
      <c r="S24" s="3">
        <f t="shared" si="4"/>
        <v>0</v>
      </c>
      <c r="U24" s="1">
        <f t="shared" si="17"/>
        <v>0.35714285714285715</v>
      </c>
      <c r="V24" s="1">
        <f t="shared" si="18"/>
        <v>0</v>
      </c>
      <c r="W24" s="1" t="e">
        <f t="shared" si="19"/>
        <v>#DIV/0!</v>
      </c>
      <c r="X24" s="1" t="e">
        <f t="shared" si="20"/>
        <v>#DIV/0!</v>
      </c>
      <c r="Y24" s="1" t="e">
        <f t="shared" si="21"/>
        <v>#DIV/0!</v>
      </c>
      <c r="AA24" s="1">
        <f t="shared" si="22"/>
        <v>0.6428571428571429</v>
      </c>
      <c r="AB24" s="1">
        <f t="shared" si="23"/>
        <v>1</v>
      </c>
      <c r="AC24" s="1" t="e">
        <f t="shared" si="24"/>
        <v>#DIV/0!</v>
      </c>
      <c r="AD24" s="1" t="e">
        <f t="shared" si="25"/>
        <v>#DIV/0!</v>
      </c>
      <c r="AE24" s="1" t="e">
        <f t="shared" si="26"/>
        <v>#DIV/0!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M24" s="1" t="e">
        <f t="shared" si="7"/>
        <v>#DIV/0!</v>
      </c>
      <c r="AN24" s="1" t="e">
        <f t="shared" si="8"/>
        <v>#DIV/0!</v>
      </c>
      <c r="AO24" s="1" t="e">
        <f t="shared" si="9"/>
        <v>#DIV/0!</v>
      </c>
      <c r="AP24" s="1" t="e">
        <f t="shared" si="10"/>
        <v>#DIV/0!</v>
      </c>
      <c r="AQ24" s="1" t="e">
        <f t="shared" si="11"/>
        <v>#DIV/0!</v>
      </c>
      <c r="AS24" s="1" t="e">
        <f t="shared" si="12"/>
        <v>#DIV/0!</v>
      </c>
      <c r="AT24" s="1" t="e">
        <f t="shared" si="13"/>
        <v>#DIV/0!</v>
      </c>
      <c r="AU24" s="1" t="e">
        <f t="shared" si="14"/>
        <v>#DIV/0!</v>
      </c>
      <c r="AV24" s="1" t="e">
        <f t="shared" si="15"/>
        <v>#DIV/0!</v>
      </c>
      <c r="AW24" s="1" t="e">
        <f t="shared" si="16"/>
        <v>#DIV/0!</v>
      </c>
    </row>
    <row r="25" spans="2:49" x14ac:dyDescent="0.15">
      <c r="B25" s="2">
        <v>21</v>
      </c>
      <c r="C25" s="2">
        <v>6.25</v>
      </c>
      <c r="D25" s="2">
        <v>0</v>
      </c>
      <c r="E25" s="2">
        <v>0</v>
      </c>
      <c r="F25" s="2">
        <v>0</v>
      </c>
      <c r="G25" s="2">
        <v>0</v>
      </c>
      <c r="I25" s="2">
        <v>9.4</v>
      </c>
      <c r="J25" s="2">
        <v>3.4666666666666668</v>
      </c>
      <c r="K25" s="2">
        <v>0.2</v>
      </c>
      <c r="L25" s="2">
        <v>0</v>
      </c>
      <c r="M25" s="2">
        <v>0</v>
      </c>
      <c r="O25" s="3">
        <f t="shared" si="0"/>
        <v>15.65</v>
      </c>
      <c r="P25" s="3">
        <f t="shared" si="1"/>
        <v>3.4666666666666668</v>
      </c>
      <c r="Q25" s="3">
        <f t="shared" si="2"/>
        <v>0.2</v>
      </c>
      <c r="R25" s="3">
        <f t="shared" si="3"/>
        <v>0</v>
      </c>
      <c r="S25" s="3">
        <f t="shared" si="4"/>
        <v>0</v>
      </c>
      <c r="U25" s="1">
        <f t="shared" si="17"/>
        <v>0.39936102236421722</v>
      </c>
      <c r="V25" s="1">
        <f t="shared" si="18"/>
        <v>0</v>
      </c>
      <c r="W25" s="1">
        <f t="shared" si="19"/>
        <v>0</v>
      </c>
      <c r="X25" s="1" t="e">
        <f t="shared" si="20"/>
        <v>#DIV/0!</v>
      </c>
      <c r="Y25" s="1" t="e">
        <f t="shared" si="21"/>
        <v>#DIV/0!</v>
      </c>
      <c r="AA25" s="1">
        <f t="shared" si="22"/>
        <v>0.60063897763578278</v>
      </c>
      <c r="AB25" s="1">
        <f t="shared" si="23"/>
        <v>1</v>
      </c>
      <c r="AC25" s="1">
        <f t="shared" si="24"/>
        <v>1</v>
      </c>
      <c r="AD25" s="1" t="e">
        <f t="shared" si="25"/>
        <v>#DIV/0!</v>
      </c>
      <c r="AE25" s="1" t="e">
        <f t="shared" si="26"/>
        <v>#DIV/0!</v>
      </c>
      <c r="AG25" s="2">
        <v>0.12792692788041618</v>
      </c>
      <c r="AH25" s="2">
        <v>6.396346394020809E-2</v>
      </c>
      <c r="AI25" s="2">
        <v>0</v>
      </c>
      <c r="AJ25" s="2">
        <v>0</v>
      </c>
      <c r="AK25" s="2">
        <v>0</v>
      </c>
      <c r="AM25" s="1">
        <f t="shared" si="7"/>
        <v>48.856015723619883</v>
      </c>
      <c r="AN25" s="1">
        <f t="shared" si="8"/>
        <v>0</v>
      </c>
      <c r="AO25" s="1" t="e">
        <f t="shared" si="9"/>
        <v>#DIV/0!</v>
      </c>
      <c r="AP25" s="1" t="e">
        <f t="shared" si="10"/>
        <v>#DIV/0!</v>
      </c>
      <c r="AQ25" s="1" t="e">
        <f t="shared" si="11"/>
        <v>#DIV/0!</v>
      </c>
      <c r="AS25" s="1">
        <f t="shared" si="12"/>
        <v>73.47944764832431</v>
      </c>
      <c r="AT25" s="1">
        <f t="shared" si="13"/>
        <v>54.197606776068994</v>
      </c>
      <c r="AU25" s="1" t="e">
        <f t="shared" si="14"/>
        <v>#DIV/0!</v>
      </c>
      <c r="AV25" s="1" t="e">
        <f t="shared" si="15"/>
        <v>#DIV/0!</v>
      </c>
      <c r="AW25" s="1" t="e">
        <f t="shared" si="16"/>
        <v>#DIV/0!</v>
      </c>
    </row>
    <row r="26" spans="2:49" x14ac:dyDescent="0.15">
      <c r="B26" s="2">
        <v>22</v>
      </c>
      <c r="C26" s="2">
        <v>7.5</v>
      </c>
      <c r="D26" s="2">
        <v>0</v>
      </c>
      <c r="E26" s="2">
        <v>0</v>
      </c>
      <c r="F26" s="2">
        <v>0</v>
      </c>
      <c r="G26" s="2">
        <v>0</v>
      </c>
      <c r="I26" s="2">
        <v>9.8000000000000007</v>
      </c>
      <c r="J26" s="2">
        <v>3.9333333333333336</v>
      </c>
      <c r="K26" s="2">
        <v>0.4</v>
      </c>
      <c r="L26" s="2">
        <v>0</v>
      </c>
      <c r="M26" s="2">
        <v>0</v>
      </c>
      <c r="O26" s="3">
        <f t="shared" si="0"/>
        <v>17.3</v>
      </c>
      <c r="P26" s="3">
        <f t="shared" si="1"/>
        <v>3.9333333333333336</v>
      </c>
      <c r="Q26" s="3">
        <f t="shared" si="2"/>
        <v>0.4</v>
      </c>
      <c r="R26" s="3">
        <f t="shared" si="3"/>
        <v>0</v>
      </c>
      <c r="S26" s="3">
        <f t="shared" si="4"/>
        <v>0</v>
      </c>
      <c r="U26" s="1">
        <f t="shared" si="17"/>
        <v>0.43352601156069365</v>
      </c>
      <c r="V26" s="1">
        <f t="shared" si="18"/>
        <v>0</v>
      </c>
      <c r="W26" s="1">
        <f t="shared" si="19"/>
        <v>0</v>
      </c>
      <c r="X26" s="1" t="e">
        <f t="shared" si="20"/>
        <v>#DIV/0!</v>
      </c>
      <c r="Y26" s="1" t="e">
        <f t="shared" si="21"/>
        <v>#DIV/0!</v>
      </c>
      <c r="AA26" s="1">
        <f t="shared" si="22"/>
        <v>0.56647398843930641</v>
      </c>
      <c r="AB26" s="1">
        <f t="shared" si="23"/>
        <v>1</v>
      </c>
      <c r="AC26" s="1">
        <f t="shared" si="24"/>
        <v>1</v>
      </c>
      <c r="AD26" s="1" t="e">
        <f t="shared" si="25"/>
        <v>#DIV/0!</v>
      </c>
      <c r="AE26" s="1" t="e">
        <f t="shared" si="26"/>
        <v>#DIV/0!</v>
      </c>
      <c r="AG26" s="2">
        <v>0.3952540483689797</v>
      </c>
      <c r="AH26" s="2">
        <v>0.19762702418448985</v>
      </c>
      <c r="AI26" s="2">
        <v>0</v>
      </c>
      <c r="AJ26" s="2">
        <v>0</v>
      </c>
      <c r="AK26" s="2">
        <v>0</v>
      </c>
      <c r="AM26" s="1">
        <f t="shared" si="7"/>
        <v>18.975137714461965</v>
      </c>
      <c r="AN26" s="1">
        <f t="shared" si="8"/>
        <v>0</v>
      </c>
      <c r="AO26" s="1" t="e">
        <f t="shared" si="9"/>
        <v>#DIV/0!</v>
      </c>
      <c r="AP26" s="1" t="e">
        <f t="shared" si="10"/>
        <v>#DIV/0!</v>
      </c>
      <c r="AQ26" s="1" t="e">
        <f t="shared" si="11"/>
        <v>#DIV/0!</v>
      </c>
      <c r="AS26" s="1">
        <f t="shared" si="12"/>
        <v>24.794179946896968</v>
      </c>
      <c r="AT26" s="1">
        <f t="shared" si="13"/>
        <v>19.902811113835661</v>
      </c>
      <c r="AU26" s="1" t="e">
        <f t="shared" si="14"/>
        <v>#DIV/0!</v>
      </c>
      <c r="AV26" s="1" t="e">
        <f t="shared" si="15"/>
        <v>#DIV/0!</v>
      </c>
      <c r="AW26" s="1" t="e">
        <f t="shared" si="16"/>
        <v>#DIV/0!</v>
      </c>
    </row>
    <row r="27" spans="2:49" x14ac:dyDescent="0.15">
      <c r="B27" s="2">
        <v>23</v>
      </c>
      <c r="C27" s="2">
        <v>8.75</v>
      </c>
      <c r="D27" s="2">
        <v>0</v>
      </c>
      <c r="E27" s="2">
        <v>0</v>
      </c>
      <c r="F27" s="2">
        <v>0</v>
      </c>
      <c r="G27" s="2">
        <v>0</v>
      </c>
      <c r="I27" s="2">
        <v>10.199999999999999</v>
      </c>
      <c r="J27" s="2">
        <v>4.4000000000000004</v>
      </c>
      <c r="K27" s="2">
        <v>0.60000000000000009</v>
      </c>
      <c r="L27" s="2">
        <v>0</v>
      </c>
      <c r="M27" s="2">
        <v>0</v>
      </c>
      <c r="O27" s="3">
        <f t="shared" si="0"/>
        <v>18.95</v>
      </c>
      <c r="P27" s="3">
        <f t="shared" si="1"/>
        <v>4.4000000000000004</v>
      </c>
      <c r="Q27" s="3">
        <f t="shared" si="2"/>
        <v>0.60000000000000009</v>
      </c>
      <c r="R27" s="3">
        <f t="shared" si="3"/>
        <v>0</v>
      </c>
      <c r="S27" s="3">
        <f t="shared" si="4"/>
        <v>0</v>
      </c>
      <c r="U27" s="1">
        <f t="shared" si="17"/>
        <v>0.46174142480211083</v>
      </c>
      <c r="V27" s="1">
        <f t="shared" si="18"/>
        <v>0</v>
      </c>
      <c r="W27" s="1">
        <f t="shared" si="19"/>
        <v>0</v>
      </c>
      <c r="X27" s="1" t="e">
        <f t="shared" si="20"/>
        <v>#DIV/0!</v>
      </c>
      <c r="Y27" s="1" t="e">
        <f t="shared" si="21"/>
        <v>#DIV/0!</v>
      </c>
      <c r="AA27" s="1">
        <f t="shared" si="22"/>
        <v>0.53825857519788911</v>
      </c>
      <c r="AB27" s="1">
        <f t="shared" si="23"/>
        <v>1</v>
      </c>
      <c r="AC27" s="1">
        <f t="shared" si="24"/>
        <v>1</v>
      </c>
      <c r="AD27" s="1" t="e">
        <f t="shared" si="25"/>
        <v>#DIV/0!</v>
      </c>
      <c r="AE27" s="1" t="e">
        <f t="shared" si="26"/>
        <v>#DIV/0!</v>
      </c>
      <c r="AG27" s="2">
        <v>0.81468984009758194</v>
      </c>
      <c r="AH27" s="2">
        <v>0.40734492004879097</v>
      </c>
      <c r="AI27" s="2">
        <v>0</v>
      </c>
      <c r="AJ27" s="2">
        <v>0</v>
      </c>
      <c r="AK27" s="2">
        <v>0</v>
      </c>
      <c r="AM27" s="1">
        <f t="shared" si="7"/>
        <v>10.740283687534317</v>
      </c>
      <c r="AN27" s="1">
        <f t="shared" si="8"/>
        <v>0</v>
      </c>
      <c r="AO27" s="1" t="e">
        <f t="shared" si="9"/>
        <v>#DIV/0!</v>
      </c>
      <c r="AP27" s="1" t="e">
        <f t="shared" si="10"/>
        <v>#DIV/0!</v>
      </c>
      <c r="AQ27" s="1" t="e">
        <f t="shared" si="11"/>
        <v>#DIV/0!</v>
      </c>
      <c r="AS27" s="1">
        <f t="shared" si="12"/>
        <v>12.520102127182859</v>
      </c>
      <c r="AT27" s="1">
        <f t="shared" si="13"/>
        <v>10.801656737177371</v>
      </c>
      <c r="AU27" s="1" t="e">
        <f t="shared" si="14"/>
        <v>#DIV/0!</v>
      </c>
      <c r="AV27" s="1" t="e">
        <f t="shared" si="15"/>
        <v>#DIV/0!</v>
      </c>
      <c r="AW27" s="1" t="e">
        <f t="shared" si="16"/>
        <v>#DIV/0!</v>
      </c>
    </row>
    <row r="28" spans="2:49" x14ac:dyDescent="0.15">
      <c r="B28" s="2">
        <v>24</v>
      </c>
      <c r="C28" s="2">
        <v>10</v>
      </c>
      <c r="D28" s="2">
        <v>0</v>
      </c>
      <c r="E28" s="2">
        <v>0</v>
      </c>
      <c r="F28" s="2">
        <v>0</v>
      </c>
      <c r="G28" s="2">
        <v>0</v>
      </c>
      <c r="I28" s="2">
        <v>10.6</v>
      </c>
      <c r="J28" s="2">
        <v>4.8666666666666671</v>
      </c>
      <c r="K28" s="2">
        <v>0.8</v>
      </c>
      <c r="L28" s="2">
        <v>0</v>
      </c>
      <c r="M28" s="2">
        <v>0</v>
      </c>
      <c r="O28" s="3">
        <f t="shared" si="0"/>
        <v>20.6</v>
      </c>
      <c r="P28" s="3">
        <f t="shared" si="1"/>
        <v>4.8666666666666671</v>
      </c>
      <c r="Q28" s="3">
        <f t="shared" si="2"/>
        <v>0.8</v>
      </c>
      <c r="R28" s="3">
        <f t="shared" si="3"/>
        <v>0</v>
      </c>
      <c r="S28" s="3">
        <f t="shared" si="4"/>
        <v>0</v>
      </c>
      <c r="U28" s="1">
        <f t="shared" si="17"/>
        <v>0.48543689320388345</v>
      </c>
      <c r="V28" s="1">
        <f t="shared" si="18"/>
        <v>0</v>
      </c>
      <c r="W28" s="1">
        <f t="shared" si="19"/>
        <v>0</v>
      </c>
      <c r="X28" s="1" t="e">
        <f t="shared" si="20"/>
        <v>#DIV/0!</v>
      </c>
      <c r="Y28" s="1" t="e">
        <f t="shared" si="21"/>
        <v>#DIV/0!</v>
      </c>
      <c r="AA28" s="1">
        <f t="shared" si="22"/>
        <v>0.5145631067961165</v>
      </c>
      <c r="AB28" s="1">
        <f t="shared" si="23"/>
        <v>1</v>
      </c>
      <c r="AC28" s="1">
        <f t="shared" si="24"/>
        <v>1</v>
      </c>
      <c r="AD28" s="1" t="e">
        <f t="shared" si="25"/>
        <v>#DIV/0!</v>
      </c>
      <c r="AE28" s="1" t="e">
        <f t="shared" si="26"/>
        <v>#DIV/0!</v>
      </c>
      <c r="AG28" s="2">
        <v>1.4002962030407669</v>
      </c>
      <c r="AH28" s="2">
        <v>0.70014810152038343</v>
      </c>
      <c r="AI28" s="2">
        <v>0</v>
      </c>
      <c r="AJ28" s="2">
        <v>0</v>
      </c>
      <c r="AK28" s="2">
        <v>0</v>
      </c>
      <c r="AM28" s="1">
        <f t="shared" si="7"/>
        <v>7.1413462225240858</v>
      </c>
      <c r="AN28" s="1">
        <f t="shared" si="8"/>
        <v>0</v>
      </c>
      <c r="AO28" s="1" t="e">
        <f t="shared" si="9"/>
        <v>#DIV/0!</v>
      </c>
      <c r="AP28" s="1" t="e">
        <f t="shared" si="10"/>
        <v>#DIV/0!</v>
      </c>
      <c r="AQ28" s="1" t="e">
        <f t="shared" si="11"/>
        <v>#DIV/0!</v>
      </c>
      <c r="AS28" s="1">
        <f t="shared" si="12"/>
        <v>7.5698269958755304</v>
      </c>
      <c r="AT28" s="1">
        <f t="shared" si="13"/>
        <v>6.9509103232567773</v>
      </c>
      <c r="AU28" s="1" t="e">
        <f t="shared" si="14"/>
        <v>#DIV/0!</v>
      </c>
      <c r="AV28" s="1" t="e">
        <f t="shared" si="15"/>
        <v>#DIV/0!</v>
      </c>
      <c r="AW28" s="1" t="e">
        <f t="shared" si="16"/>
        <v>#DIV/0!</v>
      </c>
    </row>
    <row r="29" spans="2:49" x14ac:dyDescent="0.15">
      <c r="B29" s="2">
        <v>25</v>
      </c>
      <c r="C29" s="2">
        <v>11.25</v>
      </c>
      <c r="D29" s="2">
        <v>0</v>
      </c>
      <c r="E29" s="2">
        <v>0</v>
      </c>
      <c r="F29" s="2">
        <v>0</v>
      </c>
      <c r="G29" s="2">
        <v>0</v>
      </c>
      <c r="I29" s="2">
        <v>11</v>
      </c>
      <c r="J29" s="2">
        <v>5.3333333333333339</v>
      </c>
      <c r="K29" s="2">
        <v>1</v>
      </c>
      <c r="L29" s="2">
        <v>0</v>
      </c>
      <c r="M29" s="2">
        <v>0</v>
      </c>
      <c r="O29" s="3">
        <f t="shared" si="0"/>
        <v>22.25</v>
      </c>
      <c r="P29" s="3">
        <f t="shared" si="1"/>
        <v>5.3333333333333339</v>
      </c>
      <c r="Q29" s="3">
        <f t="shared" si="2"/>
        <v>1</v>
      </c>
      <c r="R29" s="3">
        <f t="shared" si="3"/>
        <v>0</v>
      </c>
      <c r="S29" s="3">
        <f t="shared" si="4"/>
        <v>0</v>
      </c>
      <c r="U29" s="1">
        <f t="shared" si="17"/>
        <v>0.5056179775280899</v>
      </c>
      <c r="V29" s="1">
        <f t="shared" si="18"/>
        <v>0</v>
      </c>
      <c r="W29" s="1">
        <f t="shared" si="19"/>
        <v>0</v>
      </c>
      <c r="X29" s="1" t="e">
        <f t="shared" si="20"/>
        <v>#DIV/0!</v>
      </c>
      <c r="Y29" s="1" t="e">
        <f t="shared" si="21"/>
        <v>#DIV/0!</v>
      </c>
      <c r="AA29" s="1">
        <f t="shared" si="22"/>
        <v>0.4943820224719101</v>
      </c>
      <c r="AB29" s="1">
        <f t="shared" si="23"/>
        <v>1</v>
      </c>
      <c r="AC29" s="1">
        <f t="shared" si="24"/>
        <v>1</v>
      </c>
      <c r="AD29" s="1" t="e">
        <f t="shared" si="25"/>
        <v>#DIV/0!</v>
      </c>
      <c r="AE29" s="1" t="e">
        <f t="shared" si="26"/>
        <v>#DIV/0!</v>
      </c>
      <c r="AG29" s="2">
        <v>2.1676172711506858</v>
      </c>
      <c r="AH29" s="2">
        <v>1.0838086355753429</v>
      </c>
      <c r="AI29" s="2">
        <v>0</v>
      </c>
      <c r="AJ29" s="2">
        <v>0</v>
      </c>
      <c r="AK29" s="2">
        <v>0</v>
      </c>
      <c r="AM29" s="1">
        <f t="shared" si="7"/>
        <v>5.1900306155190883</v>
      </c>
      <c r="AN29" s="1">
        <f t="shared" si="8"/>
        <v>0</v>
      </c>
      <c r="AO29" s="1" t="e">
        <f t="shared" si="9"/>
        <v>#DIV/0!</v>
      </c>
      <c r="AP29" s="1" t="e">
        <f t="shared" si="10"/>
        <v>#DIV/0!</v>
      </c>
      <c r="AQ29" s="1" t="e">
        <f t="shared" si="11"/>
        <v>#DIV/0!</v>
      </c>
      <c r="AS29" s="1">
        <f t="shared" si="12"/>
        <v>5.0746966018408859</v>
      </c>
      <c r="AT29" s="1">
        <f t="shared" si="13"/>
        <v>4.9209179169366175</v>
      </c>
      <c r="AU29" s="1" t="e">
        <f t="shared" si="14"/>
        <v>#DIV/0!</v>
      </c>
      <c r="AV29" s="1" t="e">
        <f t="shared" si="15"/>
        <v>#DIV/0!</v>
      </c>
      <c r="AW29" s="1" t="e">
        <f t="shared" si="16"/>
        <v>#DIV/0!</v>
      </c>
    </row>
    <row r="30" spans="2:49" x14ac:dyDescent="0.15">
      <c r="B30" s="2">
        <v>26</v>
      </c>
      <c r="C30" s="2">
        <v>12.5</v>
      </c>
      <c r="D30" s="2">
        <v>0</v>
      </c>
      <c r="E30" s="2">
        <v>0</v>
      </c>
      <c r="F30" s="2">
        <v>0</v>
      </c>
      <c r="G30" s="2">
        <v>0</v>
      </c>
      <c r="I30" s="2">
        <v>11.4</v>
      </c>
      <c r="J30" s="2">
        <v>5.8</v>
      </c>
      <c r="K30" s="2">
        <v>1.2000000000000002</v>
      </c>
      <c r="L30" s="2">
        <v>0</v>
      </c>
      <c r="M30" s="2">
        <v>0</v>
      </c>
      <c r="O30" s="3">
        <f t="shared" si="0"/>
        <v>23.9</v>
      </c>
      <c r="P30" s="3">
        <f t="shared" si="1"/>
        <v>5.8</v>
      </c>
      <c r="Q30" s="3">
        <f t="shared" si="2"/>
        <v>1.2000000000000002</v>
      </c>
      <c r="R30" s="3">
        <f t="shared" si="3"/>
        <v>0</v>
      </c>
      <c r="S30" s="3">
        <f t="shared" si="4"/>
        <v>0</v>
      </c>
      <c r="U30" s="1">
        <f t="shared" si="17"/>
        <v>0.52301255230125521</v>
      </c>
      <c r="V30" s="1">
        <f t="shared" si="18"/>
        <v>0</v>
      </c>
      <c r="W30" s="1">
        <f t="shared" si="19"/>
        <v>0</v>
      </c>
      <c r="X30" s="1" t="e">
        <f t="shared" si="20"/>
        <v>#DIV/0!</v>
      </c>
      <c r="Y30" s="1" t="e">
        <f t="shared" si="21"/>
        <v>#DIV/0!</v>
      </c>
      <c r="AA30" s="1">
        <f t="shared" si="22"/>
        <v>0.47698744769874479</v>
      </c>
      <c r="AB30" s="1">
        <f t="shared" si="23"/>
        <v>1</v>
      </c>
      <c r="AC30" s="1">
        <f t="shared" si="24"/>
        <v>1</v>
      </c>
      <c r="AD30" s="1" t="e">
        <f t="shared" si="25"/>
        <v>#DIV/0!</v>
      </c>
      <c r="AE30" s="1" t="e">
        <f t="shared" si="26"/>
        <v>#DIV/0!</v>
      </c>
      <c r="AG30" s="2">
        <v>3.0533028708908381</v>
      </c>
      <c r="AH30" s="2">
        <v>1.526651435445419</v>
      </c>
      <c r="AI30" s="2">
        <v>0</v>
      </c>
      <c r="AJ30" s="2">
        <v>0</v>
      </c>
      <c r="AK30" s="2">
        <v>0</v>
      </c>
      <c r="AM30" s="1">
        <f t="shared" si="7"/>
        <v>4.0939273071043143</v>
      </c>
      <c r="AN30" s="1">
        <f t="shared" si="8"/>
        <v>0</v>
      </c>
      <c r="AO30" s="1" t="e">
        <f t="shared" si="9"/>
        <v>#DIV/0!</v>
      </c>
      <c r="AP30" s="1" t="e">
        <f t="shared" si="10"/>
        <v>#DIV/0!</v>
      </c>
      <c r="AQ30" s="1" t="e">
        <f t="shared" si="11"/>
        <v>#DIV/0!</v>
      </c>
      <c r="AS30" s="1">
        <f t="shared" si="12"/>
        <v>3.7336617040791347</v>
      </c>
      <c r="AT30" s="1">
        <f t="shared" si="13"/>
        <v>3.7991645409928032</v>
      </c>
      <c r="AU30" s="1" t="e">
        <f t="shared" si="14"/>
        <v>#DIV/0!</v>
      </c>
      <c r="AV30" s="1" t="e">
        <f t="shared" si="15"/>
        <v>#DIV/0!</v>
      </c>
      <c r="AW30" s="1" t="e">
        <f t="shared" si="16"/>
        <v>#DIV/0!</v>
      </c>
    </row>
    <row r="31" spans="2:49" x14ac:dyDescent="0.15">
      <c r="B31" s="2">
        <v>27</v>
      </c>
      <c r="C31" s="2">
        <v>13.75</v>
      </c>
      <c r="D31" s="2">
        <v>0</v>
      </c>
      <c r="E31" s="2">
        <v>0</v>
      </c>
      <c r="F31" s="2">
        <v>0</v>
      </c>
      <c r="G31" s="2">
        <v>0</v>
      </c>
      <c r="I31" s="2">
        <v>11.8</v>
      </c>
      <c r="J31" s="2">
        <v>6.2666666666666666</v>
      </c>
      <c r="K31" s="2">
        <v>1.4000000000000001</v>
      </c>
      <c r="L31" s="2">
        <v>0</v>
      </c>
      <c r="M31" s="2">
        <v>0</v>
      </c>
      <c r="O31" s="3">
        <f t="shared" si="0"/>
        <v>25.55</v>
      </c>
      <c r="P31" s="3">
        <f t="shared" si="1"/>
        <v>6.2666666666666666</v>
      </c>
      <c r="Q31" s="3">
        <f t="shared" si="2"/>
        <v>1.4000000000000001</v>
      </c>
      <c r="R31" s="3">
        <f t="shared" si="3"/>
        <v>0</v>
      </c>
      <c r="S31" s="3">
        <f t="shared" si="4"/>
        <v>0</v>
      </c>
      <c r="U31" s="1">
        <f t="shared" si="17"/>
        <v>0.53816046966731901</v>
      </c>
      <c r="V31" s="1">
        <f t="shared" si="18"/>
        <v>0</v>
      </c>
      <c r="W31" s="1">
        <f t="shared" si="19"/>
        <v>0</v>
      </c>
      <c r="X31" s="1" t="e">
        <f t="shared" si="20"/>
        <v>#DIV/0!</v>
      </c>
      <c r="Y31" s="1" t="e">
        <f t="shared" si="21"/>
        <v>#DIV/0!</v>
      </c>
      <c r="AA31" s="1">
        <f t="shared" si="22"/>
        <v>0.46183953033268105</v>
      </c>
      <c r="AB31" s="1">
        <f t="shared" si="23"/>
        <v>1</v>
      </c>
      <c r="AC31" s="1">
        <f t="shared" si="24"/>
        <v>1</v>
      </c>
      <c r="AD31" s="1" t="e">
        <f t="shared" si="25"/>
        <v>#DIV/0!</v>
      </c>
      <c r="AE31" s="1" t="e">
        <f t="shared" si="26"/>
        <v>#DIV/0!</v>
      </c>
      <c r="AG31" s="2">
        <v>4.06818228308261</v>
      </c>
      <c r="AH31" s="2">
        <v>2.034091141541305</v>
      </c>
      <c r="AI31" s="2">
        <v>0</v>
      </c>
      <c r="AJ31" s="2">
        <v>0</v>
      </c>
      <c r="AK31" s="2">
        <v>0</v>
      </c>
      <c r="AM31" s="1">
        <f t="shared" si="7"/>
        <v>3.3798878819119982</v>
      </c>
      <c r="AN31" s="1">
        <f t="shared" si="8"/>
        <v>0</v>
      </c>
      <c r="AO31" s="1" t="e">
        <f t="shared" si="9"/>
        <v>#DIV/0!</v>
      </c>
      <c r="AP31" s="1" t="e">
        <f t="shared" si="10"/>
        <v>#DIV/0!</v>
      </c>
      <c r="AQ31" s="1" t="e">
        <f t="shared" si="11"/>
        <v>#DIV/0!</v>
      </c>
      <c r="AS31" s="1">
        <f t="shared" si="12"/>
        <v>2.9005583277499332</v>
      </c>
      <c r="AT31" s="1">
        <f t="shared" si="13"/>
        <v>3.0808190147852397</v>
      </c>
      <c r="AU31" s="1" t="e">
        <f t="shared" si="14"/>
        <v>#DIV/0!</v>
      </c>
      <c r="AV31" s="1" t="e">
        <f t="shared" si="15"/>
        <v>#DIV/0!</v>
      </c>
      <c r="AW31" s="1" t="e">
        <f t="shared" si="16"/>
        <v>#DIV/0!</v>
      </c>
    </row>
    <row r="32" spans="2:49" x14ac:dyDescent="0.15">
      <c r="B32" s="2">
        <v>28</v>
      </c>
      <c r="C32" s="2">
        <v>15</v>
      </c>
      <c r="D32" s="2">
        <v>0</v>
      </c>
      <c r="E32" s="2">
        <v>0</v>
      </c>
      <c r="F32" s="2">
        <v>0</v>
      </c>
      <c r="G32" s="2">
        <v>0</v>
      </c>
      <c r="I32" s="2">
        <v>12.2</v>
      </c>
      <c r="J32" s="2">
        <v>6.7333333333333334</v>
      </c>
      <c r="K32" s="2">
        <v>1.6</v>
      </c>
      <c r="L32" s="2">
        <v>0</v>
      </c>
      <c r="M32" s="2">
        <v>0</v>
      </c>
      <c r="O32" s="3">
        <f t="shared" si="0"/>
        <v>27.2</v>
      </c>
      <c r="P32" s="3">
        <f t="shared" si="1"/>
        <v>6.7333333333333334</v>
      </c>
      <c r="Q32" s="3">
        <f t="shared" si="2"/>
        <v>1.6</v>
      </c>
      <c r="R32" s="3">
        <f t="shared" si="3"/>
        <v>0</v>
      </c>
      <c r="S32" s="3">
        <f t="shared" si="4"/>
        <v>0</v>
      </c>
      <c r="U32" s="1">
        <f t="shared" si="17"/>
        <v>0.55147058823529416</v>
      </c>
      <c r="V32" s="1">
        <f t="shared" si="18"/>
        <v>0</v>
      </c>
      <c r="W32" s="1">
        <f t="shared" si="19"/>
        <v>0</v>
      </c>
      <c r="X32" s="1" t="e">
        <f t="shared" si="20"/>
        <v>#DIV/0!</v>
      </c>
      <c r="Y32" s="1" t="e">
        <f t="shared" si="21"/>
        <v>#DIV/0!</v>
      </c>
      <c r="AA32" s="1">
        <f t="shared" si="22"/>
        <v>0.44852941176470584</v>
      </c>
      <c r="AB32" s="1">
        <f t="shared" si="23"/>
        <v>1</v>
      </c>
      <c r="AC32" s="1">
        <f t="shared" si="24"/>
        <v>1</v>
      </c>
      <c r="AD32" s="1" t="e">
        <f t="shared" si="25"/>
        <v>#DIV/0!</v>
      </c>
      <c r="AE32" s="1" t="e">
        <f t="shared" si="26"/>
        <v>#DIV/0!</v>
      </c>
      <c r="AG32" s="2">
        <v>5.2241531862379853</v>
      </c>
      <c r="AH32" s="2">
        <v>2.6120765931189927</v>
      </c>
      <c r="AI32" s="2">
        <v>0</v>
      </c>
      <c r="AJ32" s="2">
        <v>0</v>
      </c>
      <c r="AK32" s="2">
        <v>0</v>
      </c>
      <c r="AM32" s="1">
        <f t="shared" si="7"/>
        <v>2.8712787441828045</v>
      </c>
      <c r="AN32" s="1">
        <f t="shared" si="8"/>
        <v>0</v>
      </c>
      <c r="AO32" s="1" t="e">
        <f t="shared" si="9"/>
        <v>#DIV/0!</v>
      </c>
      <c r="AP32" s="1" t="e">
        <f t="shared" si="10"/>
        <v>#DIV/0!</v>
      </c>
      <c r="AQ32" s="1" t="e">
        <f t="shared" si="11"/>
        <v>#DIV/0!</v>
      </c>
      <c r="AS32" s="1">
        <f t="shared" si="12"/>
        <v>2.3353067119353477</v>
      </c>
      <c r="AT32" s="1">
        <f t="shared" si="13"/>
        <v>2.5777702503330069</v>
      </c>
      <c r="AU32" s="1" t="e">
        <f t="shared" si="14"/>
        <v>#DIV/0!</v>
      </c>
      <c r="AV32" s="1" t="e">
        <f t="shared" si="15"/>
        <v>#DIV/0!</v>
      </c>
      <c r="AW32" s="1" t="e">
        <f t="shared" si="16"/>
        <v>#DIV/0!</v>
      </c>
    </row>
    <row r="33" spans="2:49" x14ac:dyDescent="0.15">
      <c r="B33" s="2">
        <v>29</v>
      </c>
      <c r="C33" s="2">
        <v>17.727272727272727</v>
      </c>
      <c r="D33" s="2">
        <v>0</v>
      </c>
      <c r="E33" s="2">
        <v>0</v>
      </c>
      <c r="F33" s="2">
        <v>0</v>
      </c>
      <c r="G33" s="2">
        <v>0</v>
      </c>
      <c r="I33" s="2">
        <v>12.6</v>
      </c>
      <c r="J33" s="2">
        <v>7.2</v>
      </c>
      <c r="K33" s="2">
        <v>1.8</v>
      </c>
      <c r="L33" s="2">
        <v>0</v>
      </c>
      <c r="M33" s="2">
        <v>0</v>
      </c>
      <c r="O33" s="3">
        <f t="shared" si="0"/>
        <v>30.327272727272728</v>
      </c>
      <c r="P33" s="3">
        <f t="shared" si="1"/>
        <v>7.2</v>
      </c>
      <c r="Q33" s="3">
        <f t="shared" si="2"/>
        <v>1.8</v>
      </c>
      <c r="R33" s="3">
        <f t="shared" si="3"/>
        <v>0</v>
      </c>
      <c r="S33" s="3">
        <f t="shared" si="4"/>
        <v>0</v>
      </c>
      <c r="U33" s="1">
        <f t="shared" si="17"/>
        <v>0.58453237410071934</v>
      </c>
      <c r="V33" s="1">
        <f t="shared" si="18"/>
        <v>0</v>
      </c>
      <c r="W33" s="1">
        <f t="shared" si="19"/>
        <v>0</v>
      </c>
      <c r="X33" s="1" t="e">
        <f t="shared" si="20"/>
        <v>#DIV/0!</v>
      </c>
      <c r="Y33" s="1" t="e">
        <f t="shared" si="21"/>
        <v>#DIV/0!</v>
      </c>
      <c r="AA33" s="1">
        <f t="shared" si="22"/>
        <v>0.41546762589928055</v>
      </c>
      <c r="AB33" s="1">
        <f t="shared" si="23"/>
        <v>1</v>
      </c>
      <c r="AC33" s="1">
        <f t="shared" si="24"/>
        <v>1</v>
      </c>
      <c r="AD33" s="1" t="e">
        <f t="shared" si="25"/>
        <v>#DIV/0!</v>
      </c>
      <c r="AE33" s="1" t="e">
        <f t="shared" si="26"/>
        <v>#DIV/0!</v>
      </c>
      <c r="AG33" s="2">
        <v>6.5342792354815336</v>
      </c>
      <c r="AH33" s="2">
        <v>3.2671396177407668</v>
      </c>
      <c r="AI33" s="2">
        <v>0</v>
      </c>
      <c r="AJ33" s="2">
        <v>0</v>
      </c>
      <c r="AK33" s="2">
        <v>0</v>
      </c>
      <c r="AM33" s="1">
        <f t="shared" si="7"/>
        <v>2.7129652848339503</v>
      </c>
      <c r="AN33" s="1">
        <f t="shared" si="8"/>
        <v>0</v>
      </c>
      <c r="AO33" s="1" t="e">
        <f t="shared" si="9"/>
        <v>#DIV/0!</v>
      </c>
      <c r="AP33" s="1" t="e">
        <f t="shared" si="10"/>
        <v>#DIV/0!</v>
      </c>
      <c r="AQ33" s="1" t="e">
        <f t="shared" si="11"/>
        <v>#DIV/0!</v>
      </c>
      <c r="AS33" s="1">
        <f t="shared" si="12"/>
        <v>1.928292248605054</v>
      </c>
      <c r="AT33" s="1">
        <f t="shared" si="13"/>
        <v>2.2037625698343475</v>
      </c>
      <c r="AU33" s="1" t="e">
        <f t="shared" si="14"/>
        <v>#DIV/0!</v>
      </c>
      <c r="AV33" s="1" t="e">
        <f t="shared" si="15"/>
        <v>#DIV/0!</v>
      </c>
      <c r="AW33" s="1" t="e">
        <f t="shared" si="16"/>
        <v>#DIV/0!</v>
      </c>
    </row>
    <row r="34" spans="2:49" x14ac:dyDescent="0.15">
      <c r="B34" s="2">
        <v>30</v>
      </c>
      <c r="C34" s="2">
        <v>20.454545454545453</v>
      </c>
      <c r="D34" s="2">
        <v>0</v>
      </c>
      <c r="E34" s="2">
        <v>0</v>
      </c>
      <c r="F34" s="2">
        <v>0</v>
      </c>
      <c r="G34" s="2">
        <v>0</v>
      </c>
      <c r="I34" s="2">
        <v>13</v>
      </c>
      <c r="J34" s="2">
        <v>7.666666666666667</v>
      </c>
      <c r="K34" s="2">
        <v>2</v>
      </c>
      <c r="L34" s="2">
        <v>0</v>
      </c>
      <c r="M34" s="2">
        <v>0</v>
      </c>
      <c r="O34" s="3">
        <f t="shared" si="0"/>
        <v>33.454545454545453</v>
      </c>
      <c r="P34" s="3">
        <f t="shared" si="1"/>
        <v>7.666666666666667</v>
      </c>
      <c r="Q34" s="3">
        <f t="shared" si="2"/>
        <v>2</v>
      </c>
      <c r="R34" s="3">
        <f t="shared" si="3"/>
        <v>0</v>
      </c>
      <c r="S34" s="3">
        <f t="shared" si="4"/>
        <v>0</v>
      </c>
      <c r="U34" s="1">
        <f t="shared" si="17"/>
        <v>0.61141304347826086</v>
      </c>
      <c r="V34" s="1">
        <f t="shared" si="18"/>
        <v>0</v>
      </c>
      <c r="W34" s="1">
        <f t="shared" si="19"/>
        <v>0</v>
      </c>
      <c r="X34" s="1" t="e">
        <f t="shared" si="20"/>
        <v>#DIV/0!</v>
      </c>
      <c r="Y34" s="1" t="e">
        <f t="shared" si="21"/>
        <v>#DIV/0!</v>
      </c>
      <c r="AA34" s="1">
        <f t="shared" si="22"/>
        <v>0.38858695652173914</v>
      </c>
      <c r="AB34" s="1">
        <f t="shared" si="23"/>
        <v>1</v>
      </c>
      <c r="AC34" s="1">
        <f t="shared" si="24"/>
        <v>1</v>
      </c>
      <c r="AD34" s="1" t="e">
        <f t="shared" si="25"/>
        <v>#DIV/0!</v>
      </c>
      <c r="AE34" s="1" t="e">
        <f t="shared" si="26"/>
        <v>#DIV/0!</v>
      </c>
      <c r="AG34" s="2">
        <v>8.012896144850707</v>
      </c>
      <c r="AH34" s="2">
        <v>4.0064480724253535</v>
      </c>
      <c r="AI34" s="2">
        <v>0</v>
      </c>
      <c r="AJ34" s="2">
        <v>0</v>
      </c>
      <c r="AK34" s="2">
        <v>0</v>
      </c>
      <c r="AM34" s="1">
        <f t="shared" si="7"/>
        <v>2.5527031780750171</v>
      </c>
      <c r="AN34" s="1">
        <f t="shared" si="8"/>
        <v>0</v>
      </c>
      <c r="AO34" s="1" t="e">
        <f t="shared" si="9"/>
        <v>#DIV/0!</v>
      </c>
      <c r="AP34" s="1" t="e">
        <f t="shared" si="10"/>
        <v>#DIV/0!</v>
      </c>
      <c r="AQ34" s="1" t="e">
        <f t="shared" si="11"/>
        <v>#DIV/0!</v>
      </c>
      <c r="AS34" s="1">
        <f t="shared" si="12"/>
        <v>1.6223846865098999</v>
      </c>
      <c r="AT34" s="1">
        <f t="shared" si="13"/>
        <v>1.9135819379347538</v>
      </c>
      <c r="AU34" s="1" t="e">
        <f t="shared" si="14"/>
        <v>#DIV/0!</v>
      </c>
      <c r="AV34" s="1" t="e">
        <f t="shared" si="15"/>
        <v>#DIV/0!</v>
      </c>
      <c r="AW34" s="1" t="e">
        <f t="shared" si="16"/>
        <v>#DIV/0!</v>
      </c>
    </row>
    <row r="35" spans="2:49" x14ac:dyDescent="0.15">
      <c r="B35" s="2">
        <v>31</v>
      </c>
      <c r="C35" s="2">
        <v>23.18181818181818</v>
      </c>
      <c r="D35" s="2">
        <v>0</v>
      </c>
      <c r="E35" s="2">
        <v>0</v>
      </c>
      <c r="F35" s="2">
        <v>0</v>
      </c>
      <c r="G35" s="2">
        <v>0</v>
      </c>
      <c r="I35" s="2">
        <v>13.4</v>
      </c>
      <c r="J35" s="2">
        <v>8.1333333333333329</v>
      </c>
      <c r="K35" s="2">
        <v>2.2000000000000002</v>
      </c>
      <c r="L35" s="2">
        <v>0</v>
      </c>
      <c r="M35" s="2">
        <v>0</v>
      </c>
      <c r="O35" s="3">
        <f t="shared" si="0"/>
        <v>36.581818181818178</v>
      </c>
      <c r="P35" s="3">
        <f t="shared" si="1"/>
        <v>8.1333333333333329</v>
      </c>
      <c r="Q35" s="3">
        <f t="shared" si="2"/>
        <v>2.2000000000000002</v>
      </c>
      <c r="R35" s="3">
        <f t="shared" si="3"/>
        <v>0</v>
      </c>
      <c r="S35" s="3">
        <f t="shared" si="4"/>
        <v>0</v>
      </c>
      <c r="U35" s="1">
        <f t="shared" si="17"/>
        <v>0.63369781312127238</v>
      </c>
      <c r="V35" s="1">
        <f t="shared" si="18"/>
        <v>0</v>
      </c>
      <c r="W35" s="1">
        <f t="shared" si="19"/>
        <v>0</v>
      </c>
      <c r="X35" s="1" t="e">
        <f t="shared" si="20"/>
        <v>#DIV/0!</v>
      </c>
      <c r="Y35" s="1" t="e">
        <f t="shared" si="21"/>
        <v>#DIV/0!</v>
      </c>
      <c r="AA35" s="1">
        <f t="shared" si="22"/>
        <v>0.36630218687872768</v>
      </c>
      <c r="AB35" s="1">
        <f t="shared" si="23"/>
        <v>1</v>
      </c>
      <c r="AC35" s="1">
        <f t="shared" si="24"/>
        <v>1</v>
      </c>
      <c r="AD35" s="1" t="e">
        <f t="shared" si="25"/>
        <v>#DIV/0!</v>
      </c>
      <c r="AE35" s="1" t="e">
        <f t="shared" si="26"/>
        <v>#DIV/0!</v>
      </c>
      <c r="AG35" s="2">
        <v>9.6757269909373598</v>
      </c>
      <c r="AH35" s="2">
        <v>4.8378634954686799</v>
      </c>
      <c r="AI35" s="2">
        <v>0</v>
      </c>
      <c r="AJ35" s="2">
        <v>0</v>
      </c>
      <c r="AK35" s="2">
        <v>0</v>
      </c>
      <c r="AM35" s="1">
        <f t="shared" si="7"/>
        <v>2.3958735300749101</v>
      </c>
      <c r="AN35" s="1">
        <f t="shared" si="8"/>
        <v>0</v>
      </c>
      <c r="AO35" s="1" t="e">
        <f t="shared" si="9"/>
        <v>#DIV/0!</v>
      </c>
      <c r="AP35" s="1" t="e">
        <f t="shared" si="10"/>
        <v>#DIV/0!</v>
      </c>
      <c r="AQ35" s="1" t="e">
        <f t="shared" si="11"/>
        <v>#DIV/0!</v>
      </c>
      <c r="AS35" s="1">
        <f t="shared" si="12"/>
        <v>1.384908856208007</v>
      </c>
      <c r="AT35" s="1">
        <f t="shared" si="13"/>
        <v>1.6811828901231527</v>
      </c>
      <c r="AU35" s="1" t="e">
        <f t="shared" si="14"/>
        <v>#DIV/0!</v>
      </c>
      <c r="AV35" s="1" t="e">
        <f t="shared" si="15"/>
        <v>#DIV/0!</v>
      </c>
      <c r="AW35" s="1" t="e">
        <f t="shared" si="16"/>
        <v>#DIV/0!</v>
      </c>
    </row>
    <row r="36" spans="2:49" x14ac:dyDescent="0.15">
      <c r="B36" s="2">
        <v>32</v>
      </c>
      <c r="C36" s="2">
        <v>25.909090909090907</v>
      </c>
      <c r="D36" s="2">
        <v>0</v>
      </c>
      <c r="E36" s="2">
        <v>0</v>
      </c>
      <c r="F36" s="2">
        <v>0</v>
      </c>
      <c r="G36" s="2">
        <v>0</v>
      </c>
      <c r="I36" s="2">
        <v>13.8</v>
      </c>
      <c r="J36" s="2">
        <v>8.6</v>
      </c>
      <c r="K36" s="2">
        <v>2.4000000000000004</v>
      </c>
      <c r="L36" s="2">
        <v>0</v>
      </c>
      <c r="M36" s="2">
        <v>0</v>
      </c>
      <c r="O36" s="3">
        <f t="shared" si="0"/>
        <v>39.709090909090904</v>
      </c>
      <c r="P36" s="3">
        <f t="shared" si="1"/>
        <v>8.6</v>
      </c>
      <c r="Q36" s="3">
        <f t="shared" si="2"/>
        <v>2.4000000000000004</v>
      </c>
      <c r="R36" s="3">
        <f t="shared" si="3"/>
        <v>0</v>
      </c>
      <c r="S36" s="3">
        <f t="shared" si="4"/>
        <v>0</v>
      </c>
      <c r="U36" s="1">
        <f t="shared" si="17"/>
        <v>0.65247252747252749</v>
      </c>
      <c r="V36" s="1">
        <f t="shared" si="18"/>
        <v>0</v>
      </c>
      <c r="W36" s="1">
        <f t="shared" si="19"/>
        <v>0</v>
      </c>
      <c r="X36" s="1" t="e">
        <f t="shared" si="20"/>
        <v>#DIV/0!</v>
      </c>
      <c r="Y36" s="1" t="e">
        <f t="shared" si="21"/>
        <v>#DIV/0!</v>
      </c>
      <c r="AA36" s="1">
        <f t="shared" si="22"/>
        <v>0.34752747252747257</v>
      </c>
      <c r="AB36" s="1">
        <f t="shared" si="23"/>
        <v>1</v>
      </c>
      <c r="AC36" s="1">
        <f t="shared" si="24"/>
        <v>1</v>
      </c>
      <c r="AD36" s="1" t="e">
        <f t="shared" si="25"/>
        <v>#DIV/0!</v>
      </c>
      <c r="AE36" s="1" t="e">
        <f t="shared" si="26"/>
        <v>#DIV/0!</v>
      </c>
      <c r="AG36" s="2">
        <v>11.540007515090156</v>
      </c>
      <c r="AH36" s="2">
        <v>5.7700037575450782</v>
      </c>
      <c r="AI36" s="2">
        <v>0</v>
      </c>
      <c r="AJ36" s="2">
        <v>0</v>
      </c>
      <c r="AK36" s="2">
        <v>0</v>
      </c>
      <c r="AM36" s="1">
        <f t="shared" si="7"/>
        <v>2.2451537293378001</v>
      </c>
      <c r="AN36" s="1">
        <f t="shared" si="8"/>
        <v>0</v>
      </c>
      <c r="AO36" s="1" t="e">
        <f t="shared" si="9"/>
        <v>#DIV/0!</v>
      </c>
      <c r="AP36" s="1" t="e">
        <f t="shared" si="10"/>
        <v>#DIV/0!</v>
      </c>
      <c r="AQ36" s="1" t="e">
        <f t="shared" si="11"/>
        <v>#DIV/0!</v>
      </c>
      <c r="AS36" s="1">
        <f t="shared" si="12"/>
        <v>1.1958397758367654</v>
      </c>
      <c r="AT36" s="1">
        <f t="shared" si="13"/>
        <v>1.4904669669849537</v>
      </c>
      <c r="AU36" s="1" t="e">
        <f t="shared" si="14"/>
        <v>#DIV/0!</v>
      </c>
      <c r="AV36" s="1" t="e">
        <f t="shared" si="15"/>
        <v>#DIV/0!</v>
      </c>
      <c r="AW36" s="1" t="e">
        <f t="shared" si="16"/>
        <v>#DIV/0!</v>
      </c>
    </row>
    <row r="37" spans="2:49" x14ac:dyDescent="0.15">
      <c r="B37" s="2">
        <v>33</v>
      </c>
      <c r="C37" s="2">
        <v>28.636363636363633</v>
      </c>
      <c r="D37" s="2">
        <v>0</v>
      </c>
      <c r="E37" s="2">
        <v>0</v>
      </c>
      <c r="F37" s="2">
        <v>0</v>
      </c>
      <c r="G37" s="2">
        <v>0</v>
      </c>
      <c r="I37" s="2">
        <v>14.2</v>
      </c>
      <c r="J37" s="2">
        <v>9.0666666666666664</v>
      </c>
      <c r="K37" s="2">
        <v>2.6</v>
      </c>
      <c r="L37" s="2">
        <v>0</v>
      </c>
      <c r="M37" s="2">
        <v>0</v>
      </c>
      <c r="O37" s="3">
        <f t="shared" ref="O37:O68" si="27">C37+I37</f>
        <v>42.836363636363629</v>
      </c>
      <c r="P37" s="3">
        <f t="shared" ref="P37:P68" si="28">D37+J37</f>
        <v>9.0666666666666664</v>
      </c>
      <c r="Q37" s="3">
        <f t="shared" ref="Q37:Q68" si="29">E37+K37</f>
        <v>2.6</v>
      </c>
      <c r="R37" s="3">
        <f t="shared" ref="R37:R68" si="30">F37+L37</f>
        <v>0</v>
      </c>
      <c r="S37" s="3">
        <f t="shared" ref="S37:S68" si="31">G37+M37</f>
        <v>0</v>
      </c>
      <c r="U37" s="1">
        <f t="shared" si="17"/>
        <v>0.66850594227504245</v>
      </c>
      <c r="V37" s="1">
        <f t="shared" si="18"/>
        <v>0</v>
      </c>
      <c r="W37" s="1">
        <f t="shared" si="19"/>
        <v>0</v>
      </c>
      <c r="X37" s="1" t="e">
        <f t="shared" si="20"/>
        <v>#DIV/0!</v>
      </c>
      <c r="Y37" s="1" t="e">
        <f t="shared" si="21"/>
        <v>#DIV/0!</v>
      </c>
      <c r="AA37" s="1">
        <f t="shared" si="22"/>
        <v>0.3314940577249576</v>
      </c>
      <c r="AB37" s="1">
        <f t="shared" si="23"/>
        <v>1</v>
      </c>
      <c r="AC37" s="1">
        <f t="shared" si="24"/>
        <v>1</v>
      </c>
      <c r="AD37" s="1" t="e">
        <f t="shared" si="25"/>
        <v>#DIV/0!</v>
      </c>
      <c r="AE37" s="1" t="e">
        <f t="shared" si="26"/>
        <v>#DIV/0!</v>
      </c>
      <c r="AG37" s="2">
        <v>13.624622265461767</v>
      </c>
      <c r="AH37" s="2">
        <v>6.8123111327308834</v>
      </c>
      <c r="AI37" s="2">
        <v>0</v>
      </c>
      <c r="AJ37" s="2">
        <v>0</v>
      </c>
      <c r="AK37" s="2">
        <v>0</v>
      </c>
      <c r="AM37" s="1">
        <f t="shared" ref="AM37:AM68" si="32">C37/AG37</f>
        <v>2.1018097293571527</v>
      </c>
      <c r="AN37" s="1">
        <f t="shared" ref="AN37:AN68" si="33">D37/AH37</f>
        <v>0</v>
      </c>
      <c r="AO37" s="1" t="e">
        <f t="shared" ref="AO37:AO68" si="34">E37/AI37</f>
        <v>#DIV/0!</v>
      </c>
      <c r="AP37" s="1" t="e">
        <f t="shared" ref="AP37:AP68" si="35">F37/AJ37</f>
        <v>#DIV/0!</v>
      </c>
      <c r="AQ37" s="1" t="e">
        <f t="shared" ref="AQ37:AQ68" si="36">G37/AK37</f>
        <v>#DIV/0!</v>
      </c>
      <c r="AS37" s="1">
        <f t="shared" ref="AS37:AS68" si="37">I37/AG37</f>
        <v>1.0422307292875788</v>
      </c>
      <c r="AT37" s="1">
        <f t="shared" ref="AT37:AT68" si="38">J37/AH37</f>
        <v>1.3309237481982226</v>
      </c>
      <c r="AU37" s="1" t="e">
        <f t="shared" ref="AU37:AU68" si="39">K37/AI37</f>
        <v>#DIV/0!</v>
      </c>
      <c r="AV37" s="1" t="e">
        <f t="shared" ref="AV37:AV68" si="40">L37/AJ37</f>
        <v>#DIV/0!</v>
      </c>
      <c r="AW37" s="1" t="e">
        <f t="shared" ref="AW37:AW68" si="41">M37/AK37</f>
        <v>#DIV/0!</v>
      </c>
    </row>
    <row r="38" spans="2:49" x14ac:dyDescent="0.15">
      <c r="B38" s="2">
        <v>34</v>
      </c>
      <c r="C38" s="2">
        <v>31.363636363636363</v>
      </c>
      <c r="D38" s="2">
        <v>0</v>
      </c>
      <c r="E38" s="2">
        <v>0</v>
      </c>
      <c r="F38" s="2">
        <v>0</v>
      </c>
      <c r="G38" s="2">
        <v>0</v>
      </c>
      <c r="I38" s="2">
        <v>14.600000000000001</v>
      </c>
      <c r="J38" s="2">
        <v>9.5333333333333332</v>
      </c>
      <c r="K38" s="2">
        <v>2.8000000000000003</v>
      </c>
      <c r="L38" s="2">
        <v>0</v>
      </c>
      <c r="M38" s="2">
        <v>0</v>
      </c>
      <c r="O38" s="3">
        <f t="shared" si="27"/>
        <v>45.963636363636368</v>
      </c>
      <c r="P38" s="3">
        <f t="shared" si="28"/>
        <v>9.5333333333333332</v>
      </c>
      <c r="Q38" s="3">
        <f t="shared" si="29"/>
        <v>2.8000000000000003</v>
      </c>
      <c r="R38" s="3">
        <f t="shared" si="30"/>
        <v>0</v>
      </c>
      <c r="S38" s="3">
        <f t="shared" si="31"/>
        <v>0</v>
      </c>
      <c r="U38" s="1">
        <f t="shared" si="17"/>
        <v>0.68235759493670878</v>
      </c>
      <c r="V38" s="1">
        <f t="shared" si="18"/>
        <v>0</v>
      </c>
      <c r="W38" s="1">
        <f t="shared" si="19"/>
        <v>0</v>
      </c>
      <c r="X38" s="1" t="e">
        <f t="shared" si="20"/>
        <v>#DIV/0!</v>
      </c>
      <c r="Y38" s="1" t="e">
        <f t="shared" si="21"/>
        <v>#DIV/0!</v>
      </c>
      <c r="AA38" s="1">
        <f t="shared" si="22"/>
        <v>0.31764240506329111</v>
      </c>
      <c r="AB38" s="1">
        <f t="shared" si="23"/>
        <v>1</v>
      </c>
      <c r="AC38" s="1">
        <f t="shared" si="24"/>
        <v>1</v>
      </c>
      <c r="AD38" s="1" t="e">
        <f t="shared" si="25"/>
        <v>#DIV/0!</v>
      </c>
      <c r="AE38" s="1" t="e">
        <f t="shared" si="26"/>
        <v>#DIV/0!</v>
      </c>
      <c r="AG38" s="2">
        <v>15.950252489441899</v>
      </c>
      <c r="AH38" s="2">
        <v>7.9751262447209497</v>
      </c>
      <c r="AI38" s="2">
        <v>0</v>
      </c>
      <c r="AJ38" s="2">
        <v>0</v>
      </c>
      <c r="AK38" s="2">
        <v>0</v>
      </c>
      <c r="AM38" s="1">
        <f t="shared" si="32"/>
        <v>1.9663410585128474</v>
      </c>
      <c r="AN38" s="1">
        <f t="shared" si="33"/>
        <v>0</v>
      </c>
      <c r="AO38" s="1" t="e">
        <f t="shared" si="34"/>
        <v>#DIV/0!</v>
      </c>
      <c r="AP38" s="1" t="e">
        <f t="shared" si="35"/>
        <v>#DIV/0!</v>
      </c>
      <c r="AQ38" s="1" t="e">
        <f t="shared" si="36"/>
        <v>#DIV/0!</v>
      </c>
      <c r="AS38" s="1">
        <f t="shared" si="37"/>
        <v>0.91534601158598061</v>
      </c>
      <c r="AT38" s="1">
        <f t="shared" si="38"/>
        <v>1.1953833758611436</v>
      </c>
      <c r="AU38" s="1" t="e">
        <f t="shared" si="39"/>
        <v>#DIV/0!</v>
      </c>
      <c r="AV38" s="1" t="e">
        <f t="shared" si="40"/>
        <v>#DIV/0!</v>
      </c>
      <c r="AW38" s="1" t="e">
        <f t="shared" si="41"/>
        <v>#DIV/0!</v>
      </c>
    </row>
    <row r="39" spans="2:49" x14ac:dyDescent="0.15">
      <c r="B39" s="2">
        <v>35</v>
      </c>
      <c r="C39" s="2">
        <v>34.090909090909093</v>
      </c>
      <c r="D39" s="2">
        <v>0</v>
      </c>
      <c r="E39" s="2">
        <v>0</v>
      </c>
      <c r="F39" s="2">
        <v>0</v>
      </c>
      <c r="G39" s="2">
        <v>0</v>
      </c>
      <c r="I39" s="2">
        <v>15</v>
      </c>
      <c r="J39" s="2">
        <v>30</v>
      </c>
      <c r="K39" s="2">
        <v>15</v>
      </c>
      <c r="L39" s="2">
        <v>0</v>
      </c>
      <c r="M39" s="2">
        <v>0</v>
      </c>
      <c r="O39" s="3">
        <f t="shared" si="27"/>
        <v>49.090909090909093</v>
      </c>
      <c r="P39" s="3">
        <f t="shared" si="28"/>
        <v>30</v>
      </c>
      <c r="Q39" s="3">
        <f t="shared" si="29"/>
        <v>15</v>
      </c>
      <c r="R39" s="3">
        <f t="shared" si="30"/>
        <v>0</v>
      </c>
      <c r="S39" s="3">
        <f t="shared" si="31"/>
        <v>0</v>
      </c>
      <c r="U39" s="1">
        <f t="shared" si="17"/>
        <v>0.69444444444444442</v>
      </c>
      <c r="V39" s="1">
        <f t="shared" si="18"/>
        <v>0</v>
      </c>
      <c r="W39" s="1">
        <f t="shared" si="19"/>
        <v>0</v>
      </c>
      <c r="X39" s="1" t="e">
        <f t="shared" si="20"/>
        <v>#DIV/0!</v>
      </c>
      <c r="Y39" s="1" t="e">
        <f t="shared" si="21"/>
        <v>#DIV/0!</v>
      </c>
      <c r="AA39" s="1">
        <f t="shared" si="22"/>
        <v>0.30555555555555552</v>
      </c>
      <c r="AB39" s="1">
        <f t="shared" si="23"/>
        <v>1</v>
      </c>
      <c r="AC39" s="1">
        <f t="shared" si="24"/>
        <v>1</v>
      </c>
      <c r="AD39" s="1" t="e">
        <f t="shared" si="25"/>
        <v>#DIV/0!</v>
      </c>
      <c r="AE39" s="1" t="e">
        <f t="shared" si="26"/>
        <v>#DIV/0!</v>
      </c>
      <c r="AG39" s="2">
        <v>18.539536761881568</v>
      </c>
      <c r="AH39" s="2">
        <v>9.2697683809407838</v>
      </c>
      <c r="AI39" s="2">
        <v>0</v>
      </c>
      <c r="AJ39" s="2">
        <v>0</v>
      </c>
      <c r="AK39" s="2">
        <v>0</v>
      </c>
      <c r="AM39" s="1">
        <f t="shared" si="32"/>
        <v>1.838822055198386</v>
      </c>
      <c r="AN39" s="1">
        <f t="shared" si="33"/>
        <v>0</v>
      </c>
      <c r="AO39" s="1" t="e">
        <f t="shared" si="34"/>
        <v>#DIV/0!</v>
      </c>
      <c r="AP39" s="1" t="e">
        <f t="shared" si="35"/>
        <v>#DIV/0!</v>
      </c>
      <c r="AQ39" s="1" t="e">
        <f t="shared" si="36"/>
        <v>#DIV/0!</v>
      </c>
      <c r="AS39" s="1">
        <f t="shared" si="37"/>
        <v>0.80908170428728976</v>
      </c>
      <c r="AT39" s="1">
        <f t="shared" si="38"/>
        <v>3.236326817149159</v>
      </c>
      <c r="AU39" s="1" t="e">
        <f t="shared" si="39"/>
        <v>#DIV/0!</v>
      </c>
      <c r="AV39" s="1" t="e">
        <f t="shared" si="40"/>
        <v>#DIV/0!</v>
      </c>
      <c r="AW39" s="1" t="e">
        <f t="shared" si="41"/>
        <v>#DIV/0!</v>
      </c>
    </row>
    <row r="40" spans="2:49" x14ac:dyDescent="0.15">
      <c r="B40" s="2">
        <v>36</v>
      </c>
      <c r="C40" s="2">
        <v>36.818181818181813</v>
      </c>
      <c r="D40" s="2">
        <v>0</v>
      </c>
      <c r="E40" s="2">
        <v>0</v>
      </c>
      <c r="F40" s="2">
        <v>0</v>
      </c>
      <c r="G40" s="2">
        <v>0</v>
      </c>
      <c r="I40" s="2">
        <v>15.15</v>
      </c>
      <c r="J40" s="2">
        <v>30.3</v>
      </c>
      <c r="K40" s="2">
        <v>15.65</v>
      </c>
      <c r="L40" s="2">
        <v>0.25</v>
      </c>
      <c r="M40" s="2">
        <v>0</v>
      </c>
      <c r="O40" s="3">
        <f t="shared" si="27"/>
        <v>51.968181818181812</v>
      </c>
      <c r="P40" s="3">
        <f t="shared" si="28"/>
        <v>30.3</v>
      </c>
      <c r="Q40" s="3">
        <f t="shared" si="29"/>
        <v>15.65</v>
      </c>
      <c r="R40" s="3">
        <f t="shared" si="30"/>
        <v>0.25</v>
      </c>
      <c r="S40" s="3">
        <f t="shared" si="31"/>
        <v>0</v>
      </c>
      <c r="U40" s="1">
        <f t="shared" si="17"/>
        <v>0.70847546575701914</v>
      </c>
      <c r="V40" s="1">
        <f t="shared" si="18"/>
        <v>0</v>
      </c>
      <c r="W40" s="1">
        <f t="shared" si="19"/>
        <v>0</v>
      </c>
      <c r="X40" s="1">
        <f t="shared" si="20"/>
        <v>0</v>
      </c>
      <c r="Y40" s="1" t="e">
        <f t="shared" si="21"/>
        <v>#DIV/0!</v>
      </c>
      <c r="AA40" s="1">
        <f t="shared" si="22"/>
        <v>0.29152453424298091</v>
      </c>
      <c r="AB40" s="1">
        <f t="shared" si="23"/>
        <v>1</v>
      </c>
      <c r="AC40" s="1">
        <f t="shared" si="24"/>
        <v>1</v>
      </c>
      <c r="AD40" s="1">
        <f t="shared" si="25"/>
        <v>1</v>
      </c>
      <c r="AE40" s="1" t="e">
        <f t="shared" si="26"/>
        <v>#DIV/0!</v>
      </c>
      <c r="AG40" s="2">
        <v>21.417245415434884</v>
      </c>
      <c r="AH40" s="2">
        <v>10.777139580421093</v>
      </c>
      <c r="AI40" s="2">
        <v>0.13703374540730087</v>
      </c>
      <c r="AJ40" s="2">
        <v>0</v>
      </c>
      <c r="AK40" s="2">
        <v>0</v>
      </c>
      <c r="AM40" s="1">
        <f t="shared" si="32"/>
        <v>1.7190904387567905</v>
      </c>
      <c r="AN40" s="1">
        <f t="shared" si="33"/>
        <v>0</v>
      </c>
      <c r="AO40" s="1">
        <f t="shared" si="34"/>
        <v>0</v>
      </c>
      <c r="AP40" s="1" t="e">
        <f t="shared" si="35"/>
        <v>#DIV/0!</v>
      </c>
      <c r="AQ40" s="1" t="e">
        <f t="shared" si="36"/>
        <v>#DIV/0!</v>
      </c>
      <c r="AS40" s="1">
        <f t="shared" si="37"/>
        <v>0.70737388054029426</v>
      </c>
      <c r="AT40" s="1">
        <f t="shared" si="38"/>
        <v>2.8115066872703616</v>
      </c>
      <c r="AU40" s="1">
        <f t="shared" si="39"/>
        <v>114.20544591760243</v>
      </c>
      <c r="AV40" s="1" t="e">
        <f t="shared" si="40"/>
        <v>#DIV/0!</v>
      </c>
      <c r="AW40" s="1" t="e">
        <f t="shared" si="41"/>
        <v>#DIV/0!</v>
      </c>
    </row>
    <row r="41" spans="2:49" x14ac:dyDescent="0.15">
      <c r="B41" s="2">
        <v>37</v>
      </c>
      <c r="C41" s="2">
        <v>39.545454545454547</v>
      </c>
      <c r="D41" s="2">
        <v>0</v>
      </c>
      <c r="E41" s="2">
        <v>0</v>
      </c>
      <c r="F41" s="2">
        <v>0</v>
      </c>
      <c r="G41" s="2">
        <v>0</v>
      </c>
      <c r="I41" s="2">
        <v>15.3</v>
      </c>
      <c r="J41" s="2">
        <v>30.6</v>
      </c>
      <c r="K41" s="2">
        <v>16.3</v>
      </c>
      <c r="L41" s="2">
        <v>0.5</v>
      </c>
      <c r="M41" s="2">
        <v>0</v>
      </c>
      <c r="O41" s="3">
        <f t="shared" si="27"/>
        <v>54.845454545454544</v>
      </c>
      <c r="P41" s="3">
        <f t="shared" si="28"/>
        <v>30.6</v>
      </c>
      <c r="Q41" s="3">
        <f t="shared" si="29"/>
        <v>16.3</v>
      </c>
      <c r="R41" s="3">
        <f t="shared" si="30"/>
        <v>0.5</v>
      </c>
      <c r="S41" s="3">
        <f t="shared" si="31"/>
        <v>0</v>
      </c>
      <c r="U41" s="1">
        <f t="shared" si="17"/>
        <v>0.72103431128791651</v>
      </c>
      <c r="V41" s="1">
        <f t="shared" si="18"/>
        <v>0</v>
      </c>
      <c r="W41" s="1">
        <f t="shared" si="19"/>
        <v>0</v>
      </c>
      <c r="X41" s="1">
        <f t="shared" si="20"/>
        <v>0</v>
      </c>
      <c r="Y41" s="1" t="e">
        <f t="shared" si="21"/>
        <v>#DIV/0!</v>
      </c>
      <c r="AA41" s="1">
        <f t="shared" si="22"/>
        <v>0.27896568871208355</v>
      </c>
      <c r="AB41" s="1">
        <f t="shared" si="23"/>
        <v>1</v>
      </c>
      <c r="AC41" s="1">
        <f t="shared" si="24"/>
        <v>1</v>
      </c>
      <c r="AD41" s="1">
        <f t="shared" si="25"/>
        <v>1</v>
      </c>
      <c r="AE41" s="1" t="e">
        <f t="shared" si="26"/>
        <v>#DIV/0!</v>
      </c>
      <c r="AG41" s="2">
        <v>24.610469926804715</v>
      </c>
      <c r="AH41" s="2">
        <v>12.518898404804636</v>
      </c>
      <c r="AI41" s="2">
        <v>0.42732688280455822</v>
      </c>
      <c r="AJ41" s="2">
        <v>0</v>
      </c>
      <c r="AK41" s="2">
        <v>0</v>
      </c>
      <c r="AM41" s="1">
        <f t="shared" si="32"/>
        <v>1.6068549143136539</v>
      </c>
      <c r="AN41" s="1">
        <f t="shared" si="33"/>
        <v>0</v>
      </c>
      <c r="AO41" s="1">
        <f t="shared" si="34"/>
        <v>0</v>
      </c>
      <c r="AP41" s="1" t="e">
        <f t="shared" si="35"/>
        <v>#DIV/0!</v>
      </c>
      <c r="AQ41" s="1" t="e">
        <f t="shared" si="36"/>
        <v>#DIV/0!</v>
      </c>
      <c r="AS41" s="1">
        <f t="shared" si="37"/>
        <v>0.62168662546893783</v>
      </c>
      <c r="AT41" s="1">
        <f t="shared" si="38"/>
        <v>2.4443045234919398</v>
      </c>
      <c r="AU41" s="1">
        <f t="shared" si="39"/>
        <v>38.144101520182041</v>
      </c>
      <c r="AV41" s="1" t="e">
        <f t="shared" si="40"/>
        <v>#DIV/0!</v>
      </c>
      <c r="AW41" s="1" t="e">
        <f t="shared" si="41"/>
        <v>#DIV/0!</v>
      </c>
    </row>
    <row r="42" spans="2:49" x14ac:dyDescent="0.15">
      <c r="B42" s="2">
        <v>38</v>
      </c>
      <c r="C42" s="2">
        <v>42.272727272727266</v>
      </c>
      <c r="D42" s="2">
        <v>0</v>
      </c>
      <c r="E42" s="2">
        <v>0</v>
      </c>
      <c r="F42" s="2">
        <v>0</v>
      </c>
      <c r="G42" s="2">
        <v>0</v>
      </c>
      <c r="I42" s="2">
        <v>15.45</v>
      </c>
      <c r="J42" s="2">
        <v>30.9</v>
      </c>
      <c r="K42" s="2">
        <v>16.95</v>
      </c>
      <c r="L42" s="2">
        <v>0.75</v>
      </c>
      <c r="M42" s="2">
        <v>0</v>
      </c>
      <c r="O42" s="3">
        <f t="shared" si="27"/>
        <v>57.722727272727269</v>
      </c>
      <c r="P42" s="3">
        <f t="shared" si="28"/>
        <v>30.9</v>
      </c>
      <c r="Q42" s="3">
        <f t="shared" si="29"/>
        <v>16.95</v>
      </c>
      <c r="R42" s="3">
        <f t="shared" si="30"/>
        <v>0.75</v>
      </c>
      <c r="S42" s="3">
        <f t="shared" si="31"/>
        <v>0</v>
      </c>
      <c r="U42" s="1">
        <f t="shared" si="17"/>
        <v>0.73234112922277339</v>
      </c>
      <c r="V42" s="1">
        <f t="shared" si="18"/>
        <v>0</v>
      </c>
      <c r="W42" s="1">
        <f t="shared" si="19"/>
        <v>0</v>
      </c>
      <c r="X42" s="1">
        <f t="shared" si="20"/>
        <v>0</v>
      </c>
      <c r="Y42" s="1" t="e">
        <f t="shared" si="21"/>
        <v>#DIV/0!</v>
      </c>
      <c r="AA42" s="1">
        <f t="shared" si="22"/>
        <v>0.26765887077722655</v>
      </c>
      <c r="AB42" s="1">
        <f t="shared" si="23"/>
        <v>1</v>
      </c>
      <c r="AC42" s="1">
        <f t="shared" si="24"/>
        <v>1</v>
      </c>
      <c r="AD42" s="1">
        <f t="shared" si="25"/>
        <v>1</v>
      </c>
      <c r="AE42" s="1" t="e">
        <f t="shared" si="26"/>
        <v>#DIV/0!</v>
      </c>
      <c r="AG42" s="2">
        <v>28.148828507200658</v>
      </c>
      <c r="AH42" s="2">
        <v>14.518840211115387</v>
      </c>
      <c r="AI42" s="2">
        <v>0.88885191503011618</v>
      </c>
      <c r="AJ42" s="2">
        <v>0</v>
      </c>
      <c r="AK42" s="2">
        <v>0</v>
      </c>
      <c r="AM42" s="1">
        <f t="shared" si="32"/>
        <v>1.5017579599063464</v>
      </c>
      <c r="AN42" s="1">
        <f t="shared" si="33"/>
        <v>0</v>
      </c>
      <c r="AO42" s="1">
        <f t="shared" si="34"/>
        <v>0</v>
      </c>
      <c r="AP42" s="1" t="e">
        <f t="shared" si="35"/>
        <v>#DIV/0!</v>
      </c>
      <c r="AQ42" s="1" t="e">
        <f t="shared" si="36"/>
        <v>#DIV/0!</v>
      </c>
      <c r="AS42" s="1">
        <f t="shared" si="37"/>
        <v>0.54886831244319056</v>
      </c>
      <c r="AT42" s="1">
        <f t="shared" si="38"/>
        <v>2.1282691696230298</v>
      </c>
      <c r="AU42" s="1">
        <f t="shared" si="39"/>
        <v>19.069543208922148</v>
      </c>
      <c r="AV42" s="1" t="e">
        <f t="shared" si="40"/>
        <v>#DIV/0!</v>
      </c>
      <c r="AW42" s="1" t="e">
        <f t="shared" si="41"/>
        <v>#DIV/0!</v>
      </c>
    </row>
    <row r="43" spans="2:49" x14ac:dyDescent="0.15">
      <c r="B43" s="2">
        <v>39</v>
      </c>
      <c r="C43" s="2">
        <v>45</v>
      </c>
      <c r="D43" s="2">
        <v>0</v>
      </c>
      <c r="E43" s="2">
        <v>0</v>
      </c>
      <c r="F43" s="2">
        <v>0</v>
      </c>
      <c r="G43" s="2">
        <v>0</v>
      </c>
      <c r="I43" s="2">
        <v>15.6</v>
      </c>
      <c r="J43" s="2">
        <v>31.2</v>
      </c>
      <c r="K43" s="2">
        <v>17.600000000000001</v>
      </c>
      <c r="L43" s="2">
        <v>1</v>
      </c>
      <c r="M43" s="2">
        <v>0</v>
      </c>
      <c r="O43" s="3">
        <f t="shared" si="27"/>
        <v>60.6</v>
      </c>
      <c r="P43" s="3">
        <f t="shared" si="28"/>
        <v>31.2</v>
      </c>
      <c r="Q43" s="3">
        <f t="shared" si="29"/>
        <v>17.600000000000001</v>
      </c>
      <c r="R43" s="3">
        <f t="shared" si="30"/>
        <v>1</v>
      </c>
      <c r="S43" s="3">
        <f t="shared" si="31"/>
        <v>0</v>
      </c>
      <c r="U43" s="1">
        <f t="shared" si="17"/>
        <v>0.74257425742574257</v>
      </c>
      <c r="V43" s="1">
        <f t="shared" si="18"/>
        <v>0</v>
      </c>
      <c r="W43" s="1">
        <f t="shared" si="19"/>
        <v>0</v>
      </c>
      <c r="X43" s="1">
        <f t="shared" si="20"/>
        <v>0</v>
      </c>
      <c r="Y43" s="1" t="e">
        <f t="shared" si="21"/>
        <v>#DIV/0!</v>
      </c>
      <c r="AA43" s="1">
        <f t="shared" si="22"/>
        <v>0.25742574257425743</v>
      </c>
      <c r="AB43" s="1">
        <f t="shared" si="23"/>
        <v>1</v>
      </c>
      <c r="AC43" s="1">
        <f t="shared" si="24"/>
        <v>1</v>
      </c>
      <c r="AD43" s="1">
        <f t="shared" si="25"/>
        <v>1</v>
      </c>
      <c r="AE43" s="1" t="e">
        <f t="shared" si="26"/>
        <v>#DIV/0!</v>
      </c>
      <c r="AG43" s="2">
        <v>32.064689247464251</v>
      </c>
      <c r="AH43" s="2">
        <v>16.803092309602484</v>
      </c>
      <c r="AI43" s="2">
        <v>1.5414953717407154</v>
      </c>
      <c r="AJ43" s="2">
        <v>0</v>
      </c>
      <c r="AK43" s="2">
        <v>0</v>
      </c>
      <c r="AM43" s="1">
        <f t="shared" si="32"/>
        <v>1.4034129460200118</v>
      </c>
      <c r="AN43" s="1">
        <f t="shared" si="33"/>
        <v>0</v>
      </c>
      <c r="AO43" s="1">
        <f t="shared" si="34"/>
        <v>0</v>
      </c>
      <c r="AP43" s="1" t="e">
        <f t="shared" si="35"/>
        <v>#DIV/0!</v>
      </c>
      <c r="AQ43" s="1" t="e">
        <f t="shared" si="36"/>
        <v>#DIV/0!</v>
      </c>
      <c r="AS43" s="1">
        <f t="shared" si="37"/>
        <v>0.48651648795360408</v>
      </c>
      <c r="AT43" s="1">
        <f t="shared" si="38"/>
        <v>1.8568010831060004</v>
      </c>
      <c r="AU43" s="1">
        <f t="shared" si="39"/>
        <v>11.417484815491473</v>
      </c>
      <c r="AV43" s="1" t="e">
        <f t="shared" si="40"/>
        <v>#DIV/0!</v>
      </c>
      <c r="AW43" s="1" t="e">
        <f t="shared" si="41"/>
        <v>#DIV/0!</v>
      </c>
    </row>
    <row r="44" spans="2:49" x14ac:dyDescent="0.15">
      <c r="B44" s="2">
        <v>40</v>
      </c>
      <c r="C44" s="2">
        <v>45</v>
      </c>
      <c r="D44" s="2">
        <v>4.4444444444444446</v>
      </c>
      <c r="E44" s="2">
        <v>0</v>
      </c>
      <c r="F44" s="2">
        <v>0</v>
      </c>
      <c r="G44" s="2">
        <v>0</v>
      </c>
      <c r="I44" s="2">
        <v>15.75</v>
      </c>
      <c r="J44" s="2">
        <v>31.5</v>
      </c>
      <c r="K44" s="2">
        <v>18.25</v>
      </c>
      <c r="L44" s="2">
        <v>1.25</v>
      </c>
      <c r="M44" s="2">
        <v>0</v>
      </c>
      <c r="O44" s="3">
        <f t="shared" si="27"/>
        <v>60.75</v>
      </c>
      <c r="P44" s="3">
        <f t="shared" si="28"/>
        <v>35.944444444444443</v>
      </c>
      <c r="Q44" s="3">
        <f t="shared" si="29"/>
        <v>18.25</v>
      </c>
      <c r="R44" s="3">
        <f t="shared" si="30"/>
        <v>1.25</v>
      </c>
      <c r="S44" s="3">
        <f t="shared" si="31"/>
        <v>0</v>
      </c>
      <c r="U44" s="1">
        <f t="shared" si="17"/>
        <v>0.7407407407407407</v>
      </c>
      <c r="V44" s="1">
        <f t="shared" si="18"/>
        <v>0.12364760432766617</v>
      </c>
      <c r="W44" s="1">
        <f t="shared" si="19"/>
        <v>0</v>
      </c>
      <c r="X44" s="1">
        <f t="shared" si="20"/>
        <v>0</v>
      </c>
      <c r="Y44" s="1" t="e">
        <f t="shared" si="21"/>
        <v>#DIV/0!</v>
      </c>
      <c r="AA44" s="1">
        <f t="shared" si="22"/>
        <v>0.25925925925925924</v>
      </c>
      <c r="AB44" s="1">
        <f t="shared" si="23"/>
        <v>0.87635239567233392</v>
      </c>
      <c r="AC44" s="1">
        <f t="shared" si="24"/>
        <v>1</v>
      </c>
      <c r="AD44" s="1">
        <f t="shared" si="25"/>
        <v>1</v>
      </c>
      <c r="AE44" s="1" t="e">
        <f t="shared" si="26"/>
        <v>#DIV/0!</v>
      </c>
      <c r="AG44" s="2">
        <v>36.393412278694825</v>
      </c>
      <c r="AH44" s="2">
        <v>19.400326128340829</v>
      </c>
      <c r="AI44" s="2">
        <v>2.4072399779868308</v>
      </c>
      <c r="AJ44" s="2">
        <v>0</v>
      </c>
      <c r="AK44" s="2">
        <v>0</v>
      </c>
      <c r="AM44" s="1">
        <f t="shared" si="32"/>
        <v>1.2364875174495134</v>
      </c>
      <c r="AN44" s="1">
        <f t="shared" si="33"/>
        <v>0.22909122326308781</v>
      </c>
      <c r="AO44" s="1">
        <f t="shared" si="34"/>
        <v>0</v>
      </c>
      <c r="AP44" s="1" t="e">
        <f t="shared" si="35"/>
        <v>#DIV/0!</v>
      </c>
      <c r="AQ44" s="1" t="e">
        <f t="shared" si="36"/>
        <v>#DIV/0!</v>
      </c>
      <c r="AS44" s="1">
        <f t="shared" si="37"/>
        <v>0.43277063110732966</v>
      </c>
      <c r="AT44" s="1">
        <f t="shared" si="38"/>
        <v>1.6236840448771348</v>
      </c>
      <c r="AU44" s="1">
        <f t="shared" si="39"/>
        <v>7.5812964917865946</v>
      </c>
      <c r="AV44" s="1" t="e">
        <f t="shared" si="40"/>
        <v>#DIV/0!</v>
      </c>
      <c r="AW44" s="1" t="e">
        <f t="shared" si="41"/>
        <v>#DIV/0!</v>
      </c>
    </row>
    <row r="45" spans="2:49" x14ac:dyDescent="0.15">
      <c r="B45" s="2">
        <v>41</v>
      </c>
      <c r="C45" s="2">
        <v>45</v>
      </c>
      <c r="D45" s="2">
        <v>8.8888888888888893</v>
      </c>
      <c r="E45" s="2">
        <v>0</v>
      </c>
      <c r="F45" s="2">
        <v>0</v>
      </c>
      <c r="G45" s="2">
        <v>0</v>
      </c>
      <c r="I45" s="2">
        <v>15.9</v>
      </c>
      <c r="J45" s="2">
        <v>31.8</v>
      </c>
      <c r="K45" s="2">
        <v>18.899999999999999</v>
      </c>
      <c r="L45" s="2">
        <v>1.5</v>
      </c>
      <c r="M45" s="2">
        <v>0</v>
      </c>
      <c r="O45" s="3">
        <f t="shared" si="27"/>
        <v>60.9</v>
      </c>
      <c r="P45" s="3">
        <f t="shared" si="28"/>
        <v>40.68888888888889</v>
      </c>
      <c r="Q45" s="3">
        <f t="shared" si="29"/>
        <v>18.899999999999999</v>
      </c>
      <c r="R45" s="3">
        <f t="shared" si="30"/>
        <v>1.5</v>
      </c>
      <c r="S45" s="3">
        <f t="shared" si="31"/>
        <v>0</v>
      </c>
      <c r="U45" s="1">
        <f t="shared" si="17"/>
        <v>0.73891625615763545</v>
      </c>
      <c r="V45" s="1">
        <f t="shared" si="18"/>
        <v>0.2184598580010923</v>
      </c>
      <c r="W45" s="1">
        <f t="shared" si="19"/>
        <v>0</v>
      </c>
      <c r="X45" s="1">
        <f t="shared" si="20"/>
        <v>0</v>
      </c>
      <c r="Y45" s="1" t="e">
        <f t="shared" si="21"/>
        <v>#DIV/0!</v>
      </c>
      <c r="AA45" s="1">
        <f t="shared" si="22"/>
        <v>0.26108374384236455</v>
      </c>
      <c r="AB45" s="1">
        <f t="shared" si="23"/>
        <v>0.78154014199890764</v>
      </c>
      <c r="AC45" s="1">
        <f t="shared" si="24"/>
        <v>1</v>
      </c>
      <c r="AD45" s="1">
        <f t="shared" si="25"/>
        <v>1</v>
      </c>
      <c r="AE45" s="1" t="e">
        <f t="shared" si="26"/>
        <v>#DIV/0!</v>
      </c>
      <c r="AG45" s="2">
        <v>41.081685600596018</v>
      </c>
      <c r="AH45" s="2">
        <v>22.250060892633712</v>
      </c>
      <c r="AI45" s="2">
        <v>3.372472720731194</v>
      </c>
      <c r="AJ45" s="2">
        <v>0</v>
      </c>
      <c r="AK45" s="2">
        <v>0</v>
      </c>
      <c r="AM45" s="1">
        <f t="shared" si="32"/>
        <v>1.0953786180415912</v>
      </c>
      <c r="AN45" s="1">
        <f t="shared" si="33"/>
        <v>0.39949953089034995</v>
      </c>
      <c r="AO45" s="1">
        <f t="shared" si="34"/>
        <v>0</v>
      </c>
      <c r="AP45" s="1" t="e">
        <f t="shared" si="35"/>
        <v>#DIV/0!</v>
      </c>
      <c r="AQ45" s="1" t="e">
        <f t="shared" si="36"/>
        <v>#DIV/0!</v>
      </c>
      <c r="AS45" s="1">
        <f t="shared" si="37"/>
        <v>0.38703377837469555</v>
      </c>
      <c r="AT45" s="1">
        <f t="shared" si="38"/>
        <v>1.4292095717602269</v>
      </c>
      <c r="AU45" s="1">
        <f t="shared" si="39"/>
        <v>5.6041965540057044</v>
      </c>
      <c r="AV45" s="1" t="e">
        <f t="shared" si="40"/>
        <v>#DIV/0!</v>
      </c>
      <c r="AW45" s="1" t="e">
        <f t="shared" si="41"/>
        <v>#DIV/0!</v>
      </c>
    </row>
    <row r="46" spans="2:49" x14ac:dyDescent="0.15">
      <c r="B46" s="2">
        <v>42</v>
      </c>
      <c r="C46" s="2">
        <v>45</v>
      </c>
      <c r="D46" s="2">
        <v>13.333333333333334</v>
      </c>
      <c r="E46" s="2">
        <v>0</v>
      </c>
      <c r="F46" s="2">
        <v>0</v>
      </c>
      <c r="G46" s="2">
        <v>0</v>
      </c>
      <c r="I46" s="2">
        <v>16.05</v>
      </c>
      <c r="J46" s="2">
        <v>32.1</v>
      </c>
      <c r="K46" s="2">
        <v>19.55</v>
      </c>
      <c r="L46" s="2">
        <v>1.75</v>
      </c>
      <c r="M46" s="2">
        <v>0</v>
      </c>
      <c r="O46" s="3">
        <f t="shared" si="27"/>
        <v>61.05</v>
      </c>
      <c r="P46" s="3">
        <f t="shared" si="28"/>
        <v>45.433333333333337</v>
      </c>
      <c r="Q46" s="3">
        <f t="shared" si="29"/>
        <v>19.55</v>
      </c>
      <c r="R46" s="3">
        <f t="shared" si="30"/>
        <v>1.75</v>
      </c>
      <c r="S46" s="3">
        <f t="shared" si="31"/>
        <v>0</v>
      </c>
      <c r="U46" s="1">
        <f t="shared" si="17"/>
        <v>0.73710073710073709</v>
      </c>
      <c r="V46" s="1">
        <f t="shared" si="18"/>
        <v>0.29347028613352899</v>
      </c>
      <c r="W46" s="1">
        <f t="shared" si="19"/>
        <v>0</v>
      </c>
      <c r="X46" s="1">
        <f t="shared" si="20"/>
        <v>0</v>
      </c>
      <c r="Y46" s="1" t="e">
        <f t="shared" si="21"/>
        <v>#DIV/0!</v>
      </c>
      <c r="AA46" s="1">
        <f t="shared" si="22"/>
        <v>0.26289926289926291</v>
      </c>
      <c r="AB46" s="1">
        <f t="shared" si="23"/>
        <v>0.70652971386647101</v>
      </c>
      <c r="AC46" s="1">
        <f t="shared" si="24"/>
        <v>1</v>
      </c>
      <c r="AD46" s="1">
        <f t="shared" si="25"/>
        <v>1</v>
      </c>
      <c r="AE46" s="1" t="e">
        <f t="shared" si="26"/>
        <v>#DIV/0!</v>
      </c>
      <c r="AG46" s="2">
        <v>46.160190733298705</v>
      </c>
      <c r="AH46" s="2">
        <v>25.375294820450748</v>
      </c>
      <c r="AI46" s="2">
        <v>4.4467718834183003</v>
      </c>
      <c r="AJ46" s="2">
        <v>0</v>
      </c>
      <c r="AK46" s="2">
        <v>0</v>
      </c>
      <c r="AM46" s="1">
        <f t="shared" si="32"/>
        <v>0.97486598918098111</v>
      </c>
      <c r="AN46" s="1">
        <f t="shared" si="33"/>
        <v>0.52544545502531781</v>
      </c>
      <c r="AO46" s="1">
        <f t="shared" si="34"/>
        <v>0</v>
      </c>
      <c r="AP46" s="1" t="e">
        <f t="shared" si="35"/>
        <v>#DIV/0!</v>
      </c>
      <c r="AQ46" s="1" t="e">
        <f t="shared" si="36"/>
        <v>#DIV/0!</v>
      </c>
      <c r="AS46" s="1">
        <f t="shared" si="37"/>
        <v>0.34770220280788328</v>
      </c>
      <c r="AT46" s="1">
        <f t="shared" si="38"/>
        <v>1.2650099329734528</v>
      </c>
      <c r="AU46" s="1">
        <f t="shared" si="39"/>
        <v>4.3964476956644836</v>
      </c>
      <c r="AV46" s="1" t="e">
        <f t="shared" si="40"/>
        <v>#DIV/0!</v>
      </c>
      <c r="AW46" s="1" t="e">
        <f t="shared" si="41"/>
        <v>#DIV/0!</v>
      </c>
    </row>
    <row r="47" spans="2:49" x14ac:dyDescent="0.15">
      <c r="B47" s="2">
        <v>43</v>
      </c>
      <c r="C47" s="2">
        <v>45</v>
      </c>
      <c r="D47" s="2">
        <v>17.777777777777779</v>
      </c>
      <c r="E47" s="2">
        <v>0</v>
      </c>
      <c r="F47" s="2">
        <v>0</v>
      </c>
      <c r="G47" s="2">
        <v>0</v>
      </c>
      <c r="I47" s="2">
        <v>16.2</v>
      </c>
      <c r="J47" s="2">
        <v>32.4</v>
      </c>
      <c r="K47" s="2">
        <v>20.2</v>
      </c>
      <c r="L47" s="2">
        <v>2</v>
      </c>
      <c r="M47" s="2">
        <v>0</v>
      </c>
      <c r="O47" s="3">
        <f t="shared" si="27"/>
        <v>61.2</v>
      </c>
      <c r="P47" s="3">
        <f t="shared" si="28"/>
        <v>50.177777777777777</v>
      </c>
      <c r="Q47" s="3">
        <f t="shared" si="29"/>
        <v>20.2</v>
      </c>
      <c r="R47" s="3">
        <f t="shared" si="30"/>
        <v>2</v>
      </c>
      <c r="S47" s="3">
        <f t="shared" si="31"/>
        <v>0</v>
      </c>
      <c r="U47" s="1">
        <f t="shared" si="17"/>
        <v>0.73529411764705876</v>
      </c>
      <c r="V47" s="1">
        <f t="shared" si="18"/>
        <v>0.35429583702391498</v>
      </c>
      <c r="W47" s="1">
        <f t="shared" si="19"/>
        <v>0</v>
      </c>
      <c r="X47" s="1">
        <f t="shared" si="20"/>
        <v>0</v>
      </c>
      <c r="Y47" s="1" t="e">
        <f t="shared" si="21"/>
        <v>#DIV/0!</v>
      </c>
      <c r="AA47" s="1">
        <f t="shared" si="22"/>
        <v>0.26470588235294118</v>
      </c>
      <c r="AB47" s="1">
        <f t="shared" si="23"/>
        <v>0.64570416297608502</v>
      </c>
      <c r="AC47" s="1">
        <f t="shared" si="24"/>
        <v>1</v>
      </c>
      <c r="AD47" s="1">
        <f t="shared" si="25"/>
        <v>1</v>
      </c>
      <c r="AE47" s="1" t="e">
        <f t="shared" si="26"/>
        <v>#DIV/0!</v>
      </c>
      <c r="AG47" s="2">
        <v>51.662223053837344</v>
      </c>
      <c r="AH47" s="2">
        <v>28.801088529465371</v>
      </c>
      <c r="AI47" s="2">
        <v>5.6406090850446091</v>
      </c>
      <c r="AJ47" s="2">
        <v>0</v>
      </c>
      <c r="AK47" s="2">
        <v>0</v>
      </c>
      <c r="AM47" s="1">
        <f t="shared" si="32"/>
        <v>0.87104265631591926</v>
      </c>
      <c r="AN47" s="1">
        <f t="shared" si="33"/>
        <v>0.61726062053487896</v>
      </c>
      <c r="AO47" s="1">
        <f t="shared" si="34"/>
        <v>0</v>
      </c>
      <c r="AP47" s="1" t="e">
        <f t="shared" si="35"/>
        <v>#DIV/0!</v>
      </c>
      <c r="AQ47" s="1" t="e">
        <f t="shared" si="36"/>
        <v>#DIV/0!</v>
      </c>
      <c r="AS47" s="1">
        <f t="shared" si="37"/>
        <v>0.3135753562737309</v>
      </c>
      <c r="AT47" s="1">
        <f t="shared" si="38"/>
        <v>1.1249574809248168</v>
      </c>
      <c r="AU47" s="1">
        <f t="shared" si="39"/>
        <v>3.5811735391409854</v>
      </c>
      <c r="AV47" s="1" t="e">
        <f t="shared" si="40"/>
        <v>#DIV/0!</v>
      </c>
      <c r="AW47" s="1" t="e">
        <f t="shared" si="41"/>
        <v>#DIV/0!</v>
      </c>
    </row>
    <row r="48" spans="2:49" x14ac:dyDescent="0.15">
      <c r="B48" s="2">
        <v>44</v>
      </c>
      <c r="C48" s="2">
        <v>45</v>
      </c>
      <c r="D48" s="2">
        <v>22.222222222222221</v>
      </c>
      <c r="E48" s="2">
        <v>0</v>
      </c>
      <c r="F48" s="2">
        <v>0</v>
      </c>
      <c r="G48" s="2">
        <v>0</v>
      </c>
      <c r="I48" s="2">
        <v>16.350000000000001</v>
      </c>
      <c r="J48" s="2">
        <v>32.700000000000003</v>
      </c>
      <c r="K48" s="2">
        <v>20.85</v>
      </c>
      <c r="L48" s="2">
        <v>2.25</v>
      </c>
      <c r="M48" s="2">
        <v>0</v>
      </c>
      <c r="O48" s="3">
        <f t="shared" si="27"/>
        <v>61.35</v>
      </c>
      <c r="P48" s="3">
        <f t="shared" si="28"/>
        <v>54.922222222222224</v>
      </c>
      <c r="Q48" s="3">
        <f t="shared" si="29"/>
        <v>20.85</v>
      </c>
      <c r="R48" s="3">
        <f t="shared" si="30"/>
        <v>2.25</v>
      </c>
      <c r="S48" s="3">
        <f t="shared" si="31"/>
        <v>0</v>
      </c>
      <c r="U48" s="1">
        <f t="shared" si="17"/>
        <v>0.73349633251833735</v>
      </c>
      <c r="V48" s="1">
        <f t="shared" si="18"/>
        <v>0.40461258345134532</v>
      </c>
      <c r="W48" s="1">
        <f t="shared" si="19"/>
        <v>0</v>
      </c>
      <c r="X48" s="1">
        <f t="shared" si="20"/>
        <v>0</v>
      </c>
      <c r="Y48" s="1" t="e">
        <f t="shared" si="21"/>
        <v>#DIV/0!</v>
      </c>
      <c r="AA48" s="1">
        <f t="shared" si="22"/>
        <v>0.2665036674816626</v>
      </c>
      <c r="AB48" s="1">
        <f t="shared" si="23"/>
        <v>0.59538741654865468</v>
      </c>
      <c r="AC48" s="1">
        <f t="shared" si="24"/>
        <v>1</v>
      </c>
      <c r="AD48" s="1">
        <f t="shared" si="25"/>
        <v>1</v>
      </c>
      <c r="AE48" s="1" t="e">
        <f t="shared" si="26"/>
        <v>#DIV/0!</v>
      </c>
      <c r="AG48" s="2">
        <v>57.623908953570336</v>
      </c>
      <c r="AH48" s="2">
        <v>32.554742614482443</v>
      </c>
      <c r="AI48" s="2">
        <v>6.9654281738741632</v>
      </c>
      <c r="AJ48" s="2">
        <v>0</v>
      </c>
      <c r="AK48" s="2">
        <v>0</v>
      </c>
      <c r="AM48" s="1">
        <f t="shared" si="32"/>
        <v>0.78092584861360459</v>
      </c>
      <c r="AN48" s="1">
        <f t="shared" si="33"/>
        <v>0.68261090205444741</v>
      </c>
      <c r="AO48" s="1">
        <f t="shared" si="34"/>
        <v>0</v>
      </c>
      <c r="AP48" s="1" t="e">
        <f t="shared" si="35"/>
        <v>#DIV/0!</v>
      </c>
      <c r="AQ48" s="1" t="e">
        <f t="shared" si="36"/>
        <v>#DIV/0!</v>
      </c>
      <c r="AS48" s="1">
        <f t="shared" si="37"/>
        <v>0.28373639166294301</v>
      </c>
      <c r="AT48" s="1">
        <f t="shared" si="38"/>
        <v>1.0044619423731196</v>
      </c>
      <c r="AU48" s="1">
        <f t="shared" si="39"/>
        <v>2.9933551074726328</v>
      </c>
      <c r="AV48" s="1" t="e">
        <f t="shared" si="40"/>
        <v>#DIV/0!</v>
      </c>
      <c r="AW48" s="1" t="e">
        <f t="shared" si="41"/>
        <v>#DIV/0!</v>
      </c>
    </row>
    <row r="49" spans="2:49" x14ac:dyDescent="0.15">
      <c r="B49" s="2">
        <v>45</v>
      </c>
      <c r="C49" s="2">
        <v>45</v>
      </c>
      <c r="D49" s="2">
        <v>26.666666666666668</v>
      </c>
      <c r="E49" s="2">
        <v>0</v>
      </c>
      <c r="F49" s="2">
        <v>0</v>
      </c>
      <c r="G49" s="2">
        <v>0</v>
      </c>
      <c r="I49" s="2">
        <v>16.5</v>
      </c>
      <c r="J49" s="2">
        <v>33</v>
      </c>
      <c r="K49" s="2">
        <v>21.5</v>
      </c>
      <c r="L49" s="2">
        <v>2.5</v>
      </c>
      <c r="M49" s="2">
        <v>0</v>
      </c>
      <c r="O49" s="3">
        <f t="shared" si="27"/>
        <v>61.5</v>
      </c>
      <c r="P49" s="3">
        <f t="shared" si="28"/>
        <v>59.666666666666671</v>
      </c>
      <c r="Q49" s="3">
        <f t="shared" si="29"/>
        <v>21.5</v>
      </c>
      <c r="R49" s="3">
        <f t="shared" si="30"/>
        <v>2.5</v>
      </c>
      <c r="S49" s="3">
        <f t="shared" si="31"/>
        <v>0</v>
      </c>
      <c r="U49" s="1">
        <f t="shared" si="17"/>
        <v>0.73170731707317072</v>
      </c>
      <c r="V49" s="1">
        <f t="shared" si="18"/>
        <v>0.44692737430167595</v>
      </c>
      <c r="W49" s="1">
        <f t="shared" si="19"/>
        <v>0</v>
      </c>
      <c r="X49" s="1">
        <f t="shared" si="20"/>
        <v>0</v>
      </c>
      <c r="Y49" s="1" t="e">
        <f t="shared" si="21"/>
        <v>#DIV/0!</v>
      </c>
      <c r="AA49" s="1">
        <f t="shared" si="22"/>
        <v>0.26829268292682928</v>
      </c>
      <c r="AB49" s="1">
        <f t="shared" si="23"/>
        <v>0.55307262569832394</v>
      </c>
      <c r="AC49" s="1">
        <f t="shared" si="24"/>
        <v>1</v>
      </c>
      <c r="AD49" s="1">
        <f t="shared" si="25"/>
        <v>1</v>
      </c>
      <c r="AE49" s="1" t="e">
        <f t="shared" si="26"/>
        <v>#DIV/0!</v>
      </c>
      <c r="AG49" s="2">
        <v>64.084440702779418</v>
      </c>
      <c r="AH49" s="2">
        <v>36.665990091251864</v>
      </c>
      <c r="AI49" s="2">
        <v>8.4337308441489558</v>
      </c>
      <c r="AJ49" s="2">
        <v>0</v>
      </c>
      <c r="AK49" s="2">
        <v>0</v>
      </c>
      <c r="AM49" s="1">
        <f t="shared" si="32"/>
        <v>0.70219852910487046</v>
      </c>
      <c r="AN49" s="1">
        <f t="shared" si="33"/>
        <v>0.72728614719800155</v>
      </c>
      <c r="AO49" s="1">
        <f t="shared" si="34"/>
        <v>0</v>
      </c>
      <c r="AP49" s="1" t="e">
        <f t="shared" si="35"/>
        <v>#DIV/0!</v>
      </c>
      <c r="AQ49" s="1" t="e">
        <f t="shared" si="36"/>
        <v>#DIV/0!</v>
      </c>
      <c r="AS49" s="1">
        <f t="shared" si="37"/>
        <v>0.25747279400511919</v>
      </c>
      <c r="AT49" s="1">
        <f t="shared" si="38"/>
        <v>0.90001660715752685</v>
      </c>
      <c r="AU49" s="1">
        <f t="shared" si="39"/>
        <v>2.5492869522764043</v>
      </c>
      <c r="AV49" s="1" t="e">
        <f t="shared" si="40"/>
        <v>#DIV/0!</v>
      </c>
      <c r="AW49" s="1" t="e">
        <f t="shared" si="41"/>
        <v>#DIV/0!</v>
      </c>
    </row>
    <row r="50" spans="2:49" x14ac:dyDescent="0.15">
      <c r="B50" s="2">
        <v>46</v>
      </c>
      <c r="C50" s="2">
        <v>45</v>
      </c>
      <c r="D50" s="2">
        <v>31.111111111111114</v>
      </c>
      <c r="E50" s="2">
        <v>0</v>
      </c>
      <c r="F50" s="2">
        <v>0</v>
      </c>
      <c r="G50" s="2">
        <v>0</v>
      </c>
      <c r="I50" s="2">
        <v>16.649999999999999</v>
      </c>
      <c r="J50" s="2">
        <v>33.299999999999997</v>
      </c>
      <c r="K50" s="2">
        <v>22.15</v>
      </c>
      <c r="L50" s="2">
        <v>2.75</v>
      </c>
      <c r="M50" s="2">
        <v>0</v>
      </c>
      <c r="O50" s="3">
        <f t="shared" si="27"/>
        <v>61.65</v>
      </c>
      <c r="P50" s="3">
        <f t="shared" si="28"/>
        <v>64.411111111111111</v>
      </c>
      <c r="Q50" s="3">
        <f t="shared" si="29"/>
        <v>22.15</v>
      </c>
      <c r="R50" s="3">
        <f t="shared" si="30"/>
        <v>2.75</v>
      </c>
      <c r="S50" s="3">
        <f t="shared" si="31"/>
        <v>0</v>
      </c>
      <c r="U50" s="1">
        <f t="shared" si="17"/>
        <v>0.72992700729927007</v>
      </c>
      <c r="V50" s="1">
        <f t="shared" si="18"/>
        <v>0.48300845264792136</v>
      </c>
      <c r="W50" s="1">
        <f t="shared" si="19"/>
        <v>0</v>
      </c>
      <c r="X50" s="1">
        <f t="shared" si="20"/>
        <v>0</v>
      </c>
      <c r="Y50" s="1" t="e">
        <f t="shared" si="21"/>
        <v>#DIV/0!</v>
      </c>
      <c r="AA50" s="1">
        <f t="shared" si="22"/>
        <v>0.27007299270072993</v>
      </c>
      <c r="AB50" s="1">
        <f t="shared" si="23"/>
        <v>0.51699154735207864</v>
      </c>
      <c r="AC50" s="1">
        <f t="shared" si="24"/>
        <v>1</v>
      </c>
      <c r="AD50" s="1">
        <f t="shared" si="25"/>
        <v>1</v>
      </c>
      <c r="AE50" s="1" t="e">
        <f t="shared" si="26"/>
        <v>#DIV/0!</v>
      </c>
      <c r="AG50" s="2">
        <v>71.086330445588217</v>
      </c>
      <c r="AH50" s="2">
        <v>41.16720492591466</v>
      </c>
      <c r="AI50" s="2">
        <v>10.059169534443855</v>
      </c>
      <c r="AJ50" s="2">
        <v>0</v>
      </c>
      <c r="AK50" s="2">
        <v>0</v>
      </c>
      <c r="AM50" s="1">
        <f t="shared" si="32"/>
        <v>0.63303309817693376</v>
      </c>
      <c r="AN50" s="1">
        <f t="shared" si="33"/>
        <v>0.75572561137194771</v>
      </c>
      <c r="AO50" s="1">
        <f t="shared" si="34"/>
        <v>0</v>
      </c>
      <c r="AP50" s="1" t="e">
        <f t="shared" si="35"/>
        <v>#DIV/0!</v>
      </c>
      <c r="AQ50" s="1" t="e">
        <f t="shared" si="36"/>
        <v>#DIV/0!</v>
      </c>
      <c r="AS50" s="1">
        <f t="shared" si="37"/>
        <v>0.23422224632546546</v>
      </c>
      <c r="AT50" s="1">
        <f t="shared" si="38"/>
        <v>0.80889630617204533</v>
      </c>
      <c r="AU50" s="1">
        <f t="shared" si="39"/>
        <v>2.2019710398711969</v>
      </c>
      <c r="AV50" s="1" t="e">
        <f t="shared" si="40"/>
        <v>#DIV/0!</v>
      </c>
      <c r="AW50" s="1" t="e">
        <f t="shared" si="41"/>
        <v>#DIV/0!</v>
      </c>
    </row>
    <row r="51" spans="2:49" x14ac:dyDescent="0.15">
      <c r="B51" s="2">
        <v>47</v>
      </c>
      <c r="C51" s="2">
        <v>45</v>
      </c>
      <c r="D51" s="2">
        <v>35.555555555555557</v>
      </c>
      <c r="E51" s="2">
        <v>0</v>
      </c>
      <c r="F51" s="2">
        <v>0</v>
      </c>
      <c r="G51" s="2">
        <v>0</v>
      </c>
      <c r="I51" s="2">
        <v>16.8</v>
      </c>
      <c r="J51" s="2">
        <v>33.6</v>
      </c>
      <c r="K51" s="2">
        <v>22.8</v>
      </c>
      <c r="L51" s="2">
        <v>3</v>
      </c>
      <c r="M51" s="2">
        <v>0</v>
      </c>
      <c r="O51" s="3">
        <f t="shared" si="27"/>
        <v>61.8</v>
      </c>
      <c r="P51" s="3">
        <f t="shared" si="28"/>
        <v>69.155555555555566</v>
      </c>
      <c r="Q51" s="3">
        <f t="shared" si="29"/>
        <v>22.8</v>
      </c>
      <c r="R51" s="3">
        <f t="shared" si="30"/>
        <v>3</v>
      </c>
      <c r="S51" s="3">
        <f t="shared" si="31"/>
        <v>0</v>
      </c>
      <c r="U51" s="1">
        <f t="shared" si="17"/>
        <v>0.72815533980582525</v>
      </c>
      <c r="V51" s="1">
        <f t="shared" si="18"/>
        <v>0.51413881748071977</v>
      </c>
      <c r="W51" s="1">
        <f t="shared" si="19"/>
        <v>0</v>
      </c>
      <c r="X51" s="1">
        <f t="shared" si="20"/>
        <v>0</v>
      </c>
      <c r="Y51" s="1" t="e">
        <f t="shared" si="21"/>
        <v>#DIV/0!</v>
      </c>
      <c r="AA51" s="1">
        <f t="shared" si="22"/>
        <v>0.2718446601941748</v>
      </c>
      <c r="AB51" s="1">
        <f t="shared" si="23"/>
        <v>0.48586118251928018</v>
      </c>
      <c r="AC51" s="1">
        <f t="shared" si="24"/>
        <v>1</v>
      </c>
      <c r="AD51" s="1">
        <f t="shared" si="25"/>
        <v>1</v>
      </c>
      <c r="AE51" s="1" t="e">
        <f t="shared" si="26"/>
        <v>#DIV/0!</v>
      </c>
      <c r="AG51" s="2">
        <v>78.675684861410105</v>
      </c>
      <c r="AH51" s="2">
        <v>46.09362796776395</v>
      </c>
      <c r="AI51" s="2">
        <v>11.856648211875354</v>
      </c>
      <c r="AJ51" s="2">
        <v>0</v>
      </c>
      <c r="AK51" s="2">
        <v>0</v>
      </c>
      <c r="AM51" s="1">
        <f t="shared" si="32"/>
        <v>0.57196832896045369</v>
      </c>
      <c r="AN51" s="1">
        <f t="shared" si="33"/>
        <v>0.77137680679901566</v>
      </c>
      <c r="AO51" s="1">
        <f t="shared" si="34"/>
        <v>0</v>
      </c>
      <c r="AP51" s="1" t="e">
        <f t="shared" si="35"/>
        <v>#DIV/0!</v>
      </c>
      <c r="AQ51" s="1" t="e">
        <f t="shared" si="36"/>
        <v>#DIV/0!</v>
      </c>
      <c r="AS51" s="1">
        <f t="shared" si="37"/>
        <v>0.21353484281190271</v>
      </c>
      <c r="AT51" s="1">
        <f t="shared" si="38"/>
        <v>0.72895108242506979</v>
      </c>
      <c r="AU51" s="1">
        <f t="shared" si="39"/>
        <v>1.9229717870151557</v>
      </c>
      <c r="AV51" s="1" t="e">
        <f t="shared" si="40"/>
        <v>#DIV/0!</v>
      </c>
      <c r="AW51" s="1" t="e">
        <f t="shared" si="41"/>
        <v>#DIV/0!</v>
      </c>
    </row>
    <row r="52" spans="2:49" x14ac:dyDescent="0.15">
      <c r="B52" s="2">
        <v>48</v>
      </c>
      <c r="C52" s="2">
        <v>45</v>
      </c>
      <c r="D52" s="2">
        <v>40</v>
      </c>
      <c r="E52" s="2">
        <v>0</v>
      </c>
      <c r="F52" s="2">
        <v>0</v>
      </c>
      <c r="G52" s="2">
        <v>0</v>
      </c>
      <c r="I52" s="2">
        <v>16.95</v>
      </c>
      <c r="J52" s="2">
        <v>33.9</v>
      </c>
      <c r="K52" s="2">
        <v>23.450000000000003</v>
      </c>
      <c r="L52" s="2">
        <v>3.25</v>
      </c>
      <c r="M52" s="2">
        <v>0</v>
      </c>
      <c r="O52" s="3">
        <f t="shared" si="27"/>
        <v>61.95</v>
      </c>
      <c r="P52" s="3">
        <f t="shared" si="28"/>
        <v>73.900000000000006</v>
      </c>
      <c r="Q52" s="3">
        <f t="shared" si="29"/>
        <v>23.450000000000003</v>
      </c>
      <c r="R52" s="3">
        <f t="shared" si="30"/>
        <v>3.25</v>
      </c>
      <c r="S52" s="3">
        <f t="shared" si="31"/>
        <v>0</v>
      </c>
      <c r="U52" s="1">
        <f t="shared" si="17"/>
        <v>0.72639225181598055</v>
      </c>
      <c r="V52" s="1">
        <f t="shared" si="18"/>
        <v>0.54127198917456021</v>
      </c>
      <c r="W52" s="1">
        <f t="shared" si="19"/>
        <v>0</v>
      </c>
      <c r="X52" s="1">
        <f t="shared" si="20"/>
        <v>0</v>
      </c>
      <c r="Y52" s="1" t="e">
        <f t="shared" si="21"/>
        <v>#DIV/0!</v>
      </c>
      <c r="AA52" s="1">
        <f t="shared" si="22"/>
        <v>0.27360774818401934</v>
      </c>
      <c r="AB52" s="1">
        <f t="shared" si="23"/>
        <v>0.45872801082543974</v>
      </c>
      <c r="AC52" s="1">
        <f t="shared" si="24"/>
        <v>1</v>
      </c>
      <c r="AD52" s="1">
        <f t="shared" si="25"/>
        <v>1</v>
      </c>
      <c r="AE52" s="1" t="e">
        <f t="shared" si="26"/>
        <v>#DIV/0!</v>
      </c>
      <c r="AG52" s="2">
        <v>86.902502151104244</v>
      </c>
      <c r="AH52" s="2">
        <v>51.4836117092877</v>
      </c>
      <c r="AI52" s="2">
        <v>13.84243169559463</v>
      </c>
      <c r="AJ52" s="2">
        <v>0</v>
      </c>
      <c r="AK52" s="2">
        <v>0</v>
      </c>
      <c r="AM52" s="1">
        <f t="shared" si="32"/>
        <v>0.51782168391141314</v>
      </c>
      <c r="AN52" s="1">
        <f t="shared" si="33"/>
        <v>0.77694626837502845</v>
      </c>
      <c r="AO52" s="1">
        <f t="shared" si="34"/>
        <v>0</v>
      </c>
      <c r="AP52" s="1" t="e">
        <f t="shared" si="35"/>
        <v>#DIV/0!</v>
      </c>
      <c r="AQ52" s="1" t="e">
        <f t="shared" si="36"/>
        <v>#DIV/0!</v>
      </c>
      <c r="AS52" s="1">
        <f t="shared" si="37"/>
        <v>0.19504616760663226</v>
      </c>
      <c r="AT52" s="1">
        <f t="shared" si="38"/>
        <v>0.65846196244783661</v>
      </c>
      <c r="AU52" s="1">
        <f t="shared" si="39"/>
        <v>1.6940665134336905</v>
      </c>
      <c r="AV52" s="1" t="e">
        <f t="shared" si="40"/>
        <v>#DIV/0!</v>
      </c>
      <c r="AW52" s="1" t="e">
        <f t="shared" si="41"/>
        <v>#DIV/0!</v>
      </c>
    </row>
    <row r="53" spans="2:49" x14ac:dyDescent="0.15">
      <c r="B53" s="2">
        <v>49</v>
      </c>
      <c r="C53" s="2">
        <v>45</v>
      </c>
      <c r="D53" s="2">
        <v>58.75</v>
      </c>
      <c r="E53" s="2">
        <v>0</v>
      </c>
      <c r="F53" s="2">
        <v>0</v>
      </c>
      <c r="G53" s="2">
        <v>0</v>
      </c>
      <c r="I53" s="2">
        <v>17.100000000000001</v>
      </c>
      <c r="J53" s="2">
        <v>34.200000000000003</v>
      </c>
      <c r="K53" s="2">
        <v>24.1</v>
      </c>
      <c r="L53" s="2">
        <v>3.5</v>
      </c>
      <c r="M53" s="2">
        <v>0</v>
      </c>
      <c r="O53" s="3">
        <f t="shared" si="27"/>
        <v>62.1</v>
      </c>
      <c r="P53" s="3">
        <f t="shared" si="28"/>
        <v>92.95</v>
      </c>
      <c r="Q53" s="3">
        <f t="shared" si="29"/>
        <v>24.1</v>
      </c>
      <c r="R53" s="3">
        <f t="shared" si="30"/>
        <v>3.5</v>
      </c>
      <c r="S53" s="3">
        <f t="shared" si="31"/>
        <v>0</v>
      </c>
      <c r="U53" s="1">
        <f t="shared" si="17"/>
        <v>0.72463768115942029</v>
      </c>
      <c r="V53" s="1">
        <f t="shared" si="18"/>
        <v>0.63206024744486278</v>
      </c>
      <c r="W53" s="1">
        <f t="shared" si="19"/>
        <v>0</v>
      </c>
      <c r="X53" s="1">
        <f t="shared" si="20"/>
        <v>0</v>
      </c>
      <c r="Y53" s="1" t="e">
        <f t="shared" si="21"/>
        <v>#DIV/0!</v>
      </c>
      <c r="AA53" s="1">
        <f t="shared" si="22"/>
        <v>0.27536231884057971</v>
      </c>
      <c r="AB53" s="1">
        <f t="shared" si="23"/>
        <v>0.36793975255513717</v>
      </c>
      <c r="AC53" s="1">
        <f t="shared" si="24"/>
        <v>1</v>
      </c>
      <c r="AD53" s="1">
        <f t="shared" si="25"/>
        <v>1</v>
      </c>
      <c r="AE53" s="1" t="e">
        <f t="shared" si="26"/>
        <v>#DIV/0!</v>
      </c>
      <c r="AG53" s="2">
        <v>95.820993137585575</v>
      </c>
      <c r="AH53" s="2">
        <v>57.378885412216043</v>
      </c>
      <c r="AI53" s="2">
        <v>16.034264226170553</v>
      </c>
      <c r="AJ53" s="2">
        <v>0</v>
      </c>
      <c r="AK53" s="2">
        <v>0</v>
      </c>
      <c r="AM53" s="1">
        <f t="shared" si="32"/>
        <v>0.46962568980459513</v>
      </c>
      <c r="AN53" s="1">
        <f t="shared" si="33"/>
        <v>1.0238958037949626</v>
      </c>
      <c r="AO53" s="1">
        <f t="shared" si="34"/>
        <v>0</v>
      </c>
      <c r="AP53" s="1" t="e">
        <f t="shared" si="35"/>
        <v>#DIV/0!</v>
      </c>
      <c r="AQ53" s="1" t="e">
        <f t="shared" si="36"/>
        <v>#DIV/0!</v>
      </c>
      <c r="AS53" s="1">
        <f t="shared" si="37"/>
        <v>0.17845776212574616</v>
      </c>
      <c r="AT53" s="1">
        <f t="shared" si="38"/>
        <v>0.59603806791128044</v>
      </c>
      <c r="AU53" s="1">
        <f t="shared" si="39"/>
        <v>1.5030312373588581</v>
      </c>
      <c r="AV53" s="1" t="e">
        <f t="shared" si="40"/>
        <v>#DIV/0!</v>
      </c>
      <c r="AW53" s="1" t="e">
        <f t="shared" si="41"/>
        <v>#DIV/0!</v>
      </c>
    </row>
    <row r="54" spans="2:49" x14ac:dyDescent="0.15">
      <c r="B54" s="2">
        <v>50</v>
      </c>
      <c r="C54" s="2">
        <v>45</v>
      </c>
      <c r="D54" s="2">
        <v>77.5</v>
      </c>
      <c r="E54" s="2">
        <v>0</v>
      </c>
      <c r="F54" s="2">
        <v>0</v>
      </c>
      <c r="G54" s="2">
        <v>0</v>
      </c>
      <c r="I54" s="2">
        <v>17.25</v>
      </c>
      <c r="J54" s="2">
        <v>34.5</v>
      </c>
      <c r="K54" s="2">
        <v>24.75</v>
      </c>
      <c r="L54" s="2">
        <v>3.75</v>
      </c>
      <c r="M54" s="2">
        <v>0</v>
      </c>
      <c r="O54" s="3">
        <f t="shared" si="27"/>
        <v>62.25</v>
      </c>
      <c r="P54" s="3">
        <f t="shared" si="28"/>
        <v>112</v>
      </c>
      <c r="Q54" s="3">
        <f t="shared" si="29"/>
        <v>24.75</v>
      </c>
      <c r="R54" s="3">
        <f t="shared" si="30"/>
        <v>3.75</v>
      </c>
      <c r="S54" s="3">
        <f t="shared" si="31"/>
        <v>0</v>
      </c>
      <c r="U54" s="1">
        <f t="shared" si="17"/>
        <v>0.72289156626506024</v>
      </c>
      <c r="V54" s="1">
        <f t="shared" si="18"/>
        <v>0.6919642857142857</v>
      </c>
      <c r="W54" s="1">
        <f t="shared" si="19"/>
        <v>0</v>
      </c>
      <c r="X54" s="1">
        <f t="shared" si="20"/>
        <v>0</v>
      </c>
      <c r="Y54" s="1" t="e">
        <f t="shared" si="21"/>
        <v>#DIV/0!</v>
      </c>
      <c r="AA54" s="1">
        <f t="shared" si="22"/>
        <v>0.27710843373493976</v>
      </c>
      <c r="AB54" s="1">
        <f t="shared" si="23"/>
        <v>0.3080357142857143</v>
      </c>
      <c r="AC54" s="1">
        <f t="shared" si="24"/>
        <v>1</v>
      </c>
      <c r="AD54" s="1">
        <f t="shared" si="25"/>
        <v>1</v>
      </c>
      <c r="AE54" s="1" t="e">
        <f t="shared" si="26"/>
        <v>#DIV/0!</v>
      </c>
      <c r="AG54" s="2">
        <v>105.48992841253893</v>
      </c>
      <c r="AH54" s="2">
        <v>63.824842262184944</v>
      </c>
      <c r="AI54" s="2">
        <v>18.451498044908892</v>
      </c>
      <c r="AJ54" s="2">
        <v>0</v>
      </c>
      <c r="AK54" s="2">
        <v>0</v>
      </c>
      <c r="AM54" s="1">
        <f t="shared" si="32"/>
        <v>0.42658100803726712</v>
      </c>
      <c r="AN54" s="1">
        <f t="shared" si="33"/>
        <v>1.2142607369343603</v>
      </c>
      <c r="AO54" s="1">
        <f t="shared" si="34"/>
        <v>0</v>
      </c>
      <c r="AP54" s="1" t="e">
        <f t="shared" si="35"/>
        <v>#DIV/0!</v>
      </c>
      <c r="AQ54" s="1" t="e">
        <f t="shared" si="36"/>
        <v>#DIV/0!</v>
      </c>
      <c r="AS54" s="1">
        <f t="shared" si="37"/>
        <v>0.16352271974761906</v>
      </c>
      <c r="AT54" s="1">
        <f t="shared" si="38"/>
        <v>0.54054187644174756</v>
      </c>
      <c r="AU54" s="1">
        <f t="shared" si="39"/>
        <v>1.3413545035617842</v>
      </c>
      <c r="AV54" s="1" t="e">
        <f t="shared" si="40"/>
        <v>#DIV/0!</v>
      </c>
      <c r="AW54" s="1" t="e">
        <f t="shared" si="41"/>
        <v>#DIV/0!</v>
      </c>
    </row>
    <row r="55" spans="2:49" x14ac:dyDescent="0.15">
      <c r="B55" s="2">
        <v>51</v>
      </c>
      <c r="C55" s="2">
        <v>45</v>
      </c>
      <c r="D55" s="2">
        <v>96.25</v>
      </c>
      <c r="E55" s="2">
        <v>0</v>
      </c>
      <c r="F55" s="2">
        <v>0</v>
      </c>
      <c r="G55" s="2">
        <v>0</v>
      </c>
      <c r="I55" s="2">
        <v>17.399999999999999</v>
      </c>
      <c r="J55" s="2">
        <v>34.799999999999997</v>
      </c>
      <c r="K55" s="2">
        <v>25.4</v>
      </c>
      <c r="L55" s="2">
        <v>4</v>
      </c>
      <c r="M55" s="2">
        <v>0</v>
      </c>
      <c r="O55" s="3">
        <f t="shared" si="27"/>
        <v>62.4</v>
      </c>
      <c r="P55" s="3">
        <f t="shared" si="28"/>
        <v>131.05000000000001</v>
      </c>
      <c r="Q55" s="3">
        <f t="shared" si="29"/>
        <v>25.4</v>
      </c>
      <c r="R55" s="3">
        <f t="shared" si="30"/>
        <v>4</v>
      </c>
      <c r="S55" s="3">
        <f t="shared" si="31"/>
        <v>0</v>
      </c>
      <c r="U55" s="1">
        <f t="shared" si="17"/>
        <v>0.72115384615384615</v>
      </c>
      <c r="V55" s="1">
        <f t="shared" si="18"/>
        <v>0.7344524990461655</v>
      </c>
      <c r="W55" s="1">
        <f t="shared" si="19"/>
        <v>0</v>
      </c>
      <c r="X55" s="1">
        <f t="shared" si="20"/>
        <v>0</v>
      </c>
      <c r="Y55" s="1" t="e">
        <f t="shared" si="21"/>
        <v>#DIV/0!</v>
      </c>
      <c r="AA55" s="1">
        <f t="shared" si="22"/>
        <v>0.27884615384615385</v>
      </c>
      <c r="AB55" s="1">
        <f t="shared" si="23"/>
        <v>0.26554750095383439</v>
      </c>
      <c r="AC55" s="1">
        <f t="shared" si="24"/>
        <v>1</v>
      </c>
      <c r="AD55" s="1">
        <f t="shared" si="25"/>
        <v>1</v>
      </c>
      <c r="AE55" s="1" t="e">
        <f t="shared" si="26"/>
        <v>#DIV/0!</v>
      </c>
      <c r="AG55" s="2">
        <v>116.14486746971046</v>
      </c>
      <c r="AH55" s="2">
        <v>71.042704204139852</v>
      </c>
      <c r="AI55" s="2">
        <v>21.20115973708219</v>
      </c>
      <c r="AJ55" s="2">
        <v>0</v>
      </c>
      <c r="AK55" s="2">
        <v>0</v>
      </c>
      <c r="AM55" s="1">
        <f t="shared" si="32"/>
        <v>0.38744716818188796</v>
      </c>
      <c r="AN55" s="1">
        <f t="shared" si="33"/>
        <v>1.3548189230441943</v>
      </c>
      <c r="AO55" s="1">
        <f t="shared" si="34"/>
        <v>0</v>
      </c>
      <c r="AP55" s="1" t="e">
        <f t="shared" si="35"/>
        <v>#DIV/0!</v>
      </c>
      <c r="AQ55" s="1" t="e">
        <f t="shared" si="36"/>
        <v>#DIV/0!</v>
      </c>
      <c r="AS55" s="1">
        <f t="shared" si="37"/>
        <v>0.14981290503033001</v>
      </c>
      <c r="AT55" s="1">
        <f t="shared" si="38"/>
        <v>0.48984621840974496</v>
      </c>
      <c r="AU55" s="1">
        <f t="shared" si="39"/>
        <v>1.1980476688534056</v>
      </c>
      <c r="AV55" s="1" t="e">
        <f t="shared" si="40"/>
        <v>#DIV/0!</v>
      </c>
      <c r="AW55" s="1" t="e">
        <f t="shared" si="41"/>
        <v>#DIV/0!</v>
      </c>
    </row>
    <row r="56" spans="2:49" x14ac:dyDescent="0.15">
      <c r="B56" s="2">
        <v>52</v>
      </c>
      <c r="C56" s="2">
        <v>45</v>
      </c>
      <c r="D56" s="2">
        <v>115</v>
      </c>
      <c r="E56" s="2">
        <v>0</v>
      </c>
      <c r="F56" s="2">
        <v>0</v>
      </c>
      <c r="G56" s="2">
        <v>0</v>
      </c>
      <c r="I56" s="2">
        <v>17.55</v>
      </c>
      <c r="J56" s="2">
        <v>35.1</v>
      </c>
      <c r="K56" s="2">
        <v>26.05</v>
      </c>
      <c r="L56" s="2">
        <v>4.25</v>
      </c>
      <c r="M56" s="2">
        <v>0</v>
      </c>
      <c r="O56" s="3">
        <f t="shared" si="27"/>
        <v>62.55</v>
      </c>
      <c r="P56" s="3">
        <f t="shared" si="28"/>
        <v>150.1</v>
      </c>
      <c r="Q56" s="3">
        <f t="shared" si="29"/>
        <v>26.05</v>
      </c>
      <c r="R56" s="3">
        <f t="shared" si="30"/>
        <v>4.25</v>
      </c>
      <c r="S56" s="3">
        <f t="shared" si="31"/>
        <v>0</v>
      </c>
      <c r="U56" s="1">
        <f t="shared" si="17"/>
        <v>0.71942446043165476</v>
      </c>
      <c r="V56" s="1">
        <f t="shared" si="18"/>
        <v>0.76615589606928713</v>
      </c>
      <c r="W56" s="1">
        <f t="shared" si="19"/>
        <v>0</v>
      </c>
      <c r="X56" s="1">
        <f t="shared" si="20"/>
        <v>0</v>
      </c>
      <c r="Y56" s="1" t="e">
        <f t="shared" si="21"/>
        <v>#DIV/0!</v>
      </c>
      <c r="AA56" s="1">
        <f t="shared" si="22"/>
        <v>0.28057553956834536</v>
      </c>
      <c r="AB56" s="1">
        <f t="shared" si="23"/>
        <v>0.23384410393071287</v>
      </c>
      <c r="AC56" s="1">
        <f t="shared" si="24"/>
        <v>1</v>
      </c>
      <c r="AD56" s="1">
        <f t="shared" si="25"/>
        <v>1</v>
      </c>
      <c r="AE56" s="1" t="e">
        <f t="shared" si="26"/>
        <v>#DIV/0!</v>
      </c>
      <c r="AG56" s="2">
        <v>127.87780318097867</v>
      </c>
      <c r="AH56" s="2">
        <v>79.10909750563674</v>
      </c>
      <c r="AI56" s="2">
        <v>24.317720785387806</v>
      </c>
      <c r="AJ56" s="2">
        <v>0</v>
      </c>
      <c r="AK56" s="2">
        <v>0</v>
      </c>
      <c r="AM56" s="1">
        <f t="shared" si="32"/>
        <v>0.35189844430087597</v>
      </c>
      <c r="AN56" s="1">
        <f t="shared" si="33"/>
        <v>1.4536886859543043</v>
      </c>
      <c r="AO56" s="1">
        <f t="shared" si="34"/>
        <v>0</v>
      </c>
      <c r="AP56" s="1" t="e">
        <f t="shared" si="35"/>
        <v>#DIV/0!</v>
      </c>
      <c r="AQ56" s="1" t="e">
        <f t="shared" si="36"/>
        <v>#DIV/0!</v>
      </c>
      <c r="AS56" s="1">
        <f t="shared" si="37"/>
        <v>0.13724039327734161</v>
      </c>
      <c r="AT56" s="1">
        <f t="shared" si="38"/>
        <v>0.44369106849561812</v>
      </c>
      <c r="AU56" s="1">
        <f t="shared" si="39"/>
        <v>1.0712352621325063</v>
      </c>
      <c r="AV56" s="1" t="e">
        <f t="shared" si="40"/>
        <v>#DIV/0!</v>
      </c>
      <c r="AW56" s="1" t="e">
        <f t="shared" si="41"/>
        <v>#DIV/0!</v>
      </c>
    </row>
    <row r="57" spans="2:49" x14ac:dyDescent="0.15">
      <c r="B57" s="2">
        <v>53</v>
      </c>
      <c r="C57" s="2">
        <v>45</v>
      </c>
      <c r="D57" s="2">
        <v>137.5</v>
      </c>
      <c r="E57" s="2">
        <v>0</v>
      </c>
      <c r="F57" s="2">
        <v>0</v>
      </c>
      <c r="G57" s="2">
        <v>0</v>
      </c>
      <c r="I57" s="2">
        <v>17.7</v>
      </c>
      <c r="J57" s="2">
        <v>35.4</v>
      </c>
      <c r="K57" s="2">
        <v>26.700000000000003</v>
      </c>
      <c r="L57" s="2">
        <v>4.5</v>
      </c>
      <c r="M57" s="2">
        <v>0</v>
      </c>
      <c r="O57" s="3">
        <f t="shared" si="27"/>
        <v>62.7</v>
      </c>
      <c r="P57" s="3">
        <f t="shared" si="28"/>
        <v>172.9</v>
      </c>
      <c r="Q57" s="3">
        <f t="shared" si="29"/>
        <v>26.700000000000003</v>
      </c>
      <c r="R57" s="3">
        <f t="shared" si="30"/>
        <v>4.5</v>
      </c>
      <c r="S57" s="3">
        <f t="shared" si="31"/>
        <v>0</v>
      </c>
      <c r="U57" s="1">
        <f t="shared" si="17"/>
        <v>0.71770334928229662</v>
      </c>
      <c r="V57" s="1">
        <f t="shared" si="18"/>
        <v>0.79525737420474263</v>
      </c>
      <c r="W57" s="1">
        <f t="shared" si="19"/>
        <v>0</v>
      </c>
      <c r="X57" s="1">
        <f t="shared" si="20"/>
        <v>0</v>
      </c>
      <c r="Y57" s="1" t="e">
        <f t="shared" si="21"/>
        <v>#DIV/0!</v>
      </c>
      <c r="AA57" s="1">
        <f t="shared" si="22"/>
        <v>0.28229665071770332</v>
      </c>
      <c r="AB57" s="1">
        <f t="shared" si="23"/>
        <v>0.20474262579525737</v>
      </c>
      <c r="AC57" s="1">
        <f t="shared" si="24"/>
        <v>1</v>
      </c>
      <c r="AD57" s="1">
        <f t="shared" si="25"/>
        <v>1</v>
      </c>
      <c r="AE57" s="1" t="e">
        <f t="shared" si="26"/>
        <v>#DIV/0!</v>
      </c>
      <c r="AG57" s="2">
        <v>140.78897801703707</v>
      </c>
      <c r="AH57" s="2">
        <v>88.107795118647132</v>
      </c>
      <c r="AI57" s="2">
        <v>27.838950286131002</v>
      </c>
      <c r="AJ57" s="2">
        <v>0</v>
      </c>
      <c r="AK57" s="2">
        <v>0</v>
      </c>
      <c r="AM57" s="1">
        <f t="shared" si="32"/>
        <v>0.3196272935126675</v>
      </c>
      <c r="AN57" s="1">
        <f t="shared" si="33"/>
        <v>1.5605883658175836</v>
      </c>
      <c r="AO57" s="1">
        <f t="shared" si="34"/>
        <v>0</v>
      </c>
      <c r="AP57" s="1" t="e">
        <f t="shared" si="35"/>
        <v>#DIV/0!</v>
      </c>
      <c r="AQ57" s="1" t="e">
        <f t="shared" si="36"/>
        <v>#DIV/0!</v>
      </c>
      <c r="AS57" s="1">
        <f t="shared" si="37"/>
        <v>0.12572006878164921</v>
      </c>
      <c r="AT57" s="1">
        <f t="shared" si="38"/>
        <v>0.4017805683632179</v>
      </c>
      <c r="AU57" s="1">
        <f t="shared" si="39"/>
        <v>0.95908788677644896</v>
      </c>
      <c r="AV57" s="1" t="e">
        <f t="shared" si="40"/>
        <v>#DIV/0!</v>
      </c>
      <c r="AW57" s="1" t="e">
        <f t="shared" si="41"/>
        <v>#DIV/0!</v>
      </c>
    </row>
    <row r="58" spans="2:49" x14ac:dyDescent="0.15">
      <c r="B58" s="2">
        <v>54</v>
      </c>
      <c r="C58" s="2">
        <v>45</v>
      </c>
      <c r="D58" s="2">
        <v>160</v>
      </c>
      <c r="E58" s="2">
        <v>0</v>
      </c>
      <c r="F58" s="2">
        <v>0</v>
      </c>
      <c r="G58" s="2">
        <v>0</v>
      </c>
      <c r="I58" s="2">
        <v>17.850000000000001</v>
      </c>
      <c r="J58" s="2">
        <v>35.700000000000003</v>
      </c>
      <c r="K58" s="2">
        <v>27.35</v>
      </c>
      <c r="L58" s="2">
        <v>4.75</v>
      </c>
      <c r="M58" s="2">
        <v>0</v>
      </c>
      <c r="O58" s="3">
        <f t="shared" si="27"/>
        <v>62.85</v>
      </c>
      <c r="P58" s="3">
        <f t="shared" si="28"/>
        <v>195.7</v>
      </c>
      <c r="Q58" s="3">
        <f t="shared" si="29"/>
        <v>27.35</v>
      </c>
      <c r="R58" s="3">
        <f t="shared" si="30"/>
        <v>4.75</v>
      </c>
      <c r="S58" s="3">
        <f t="shared" si="31"/>
        <v>0</v>
      </c>
      <c r="U58" s="1">
        <f t="shared" si="17"/>
        <v>0.71599045346062051</v>
      </c>
      <c r="V58" s="1">
        <f t="shared" si="18"/>
        <v>0.81757792539601437</v>
      </c>
      <c r="W58" s="1">
        <f t="shared" si="19"/>
        <v>0</v>
      </c>
      <c r="X58" s="1">
        <f t="shared" si="20"/>
        <v>0</v>
      </c>
      <c r="Y58" s="1" t="e">
        <f t="shared" si="21"/>
        <v>#DIV/0!</v>
      </c>
      <c r="AA58" s="1">
        <f t="shared" si="22"/>
        <v>0.28400954653937949</v>
      </c>
      <c r="AB58" s="1">
        <f t="shared" si="23"/>
        <v>0.18242207460398571</v>
      </c>
      <c r="AC58" s="1">
        <f t="shared" si="24"/>
        <v>1</v>
      </c>
      <c r="AD58" s="1">
        <f t="shared" si="25"/>
        <v>1</v>
      </c>
      <c r="AE58" s="1" t="e">
        <f t="shared" si="26"/>
        <v>#DIV/0!</v>
      </c>
      <c r="AG58" s="2">
        <v>154.98759435710542</v>
      </c>
      <c r="AH58" s="2">
        <v>98.130347829283608</v>
      </c>
      <c r="AI58" s="2">
        <v>31.806210734091273</v>
      </c>
      <c r="AJ58" s="2">
        <v>0</v>
      </c>
      <c r="AK58" s="2">
        <v>0</v>
      </c>
      <c r="AM58" s="1">
        <f t="shared" si="32"/>
        <v>0.2903458188809353</v>
      </c>
      <c r="AN58" s="1">
        <f t="shared" si="33"/>
        <v>1.6304843867296834</v>
      </c>
      <c r="AO58" s="1">
        <f t="shared" si="34"/>
        <v>0</v>
      </c>
      <c r="AP58" s="1" t="e">
        <f t="shared" si="35"/>
        <v>#DIV/0!</v>
      </c>
      <c r="AQ58" s="1" t="e">
        <f t="shared" si="36"/>
        <v>#DIV/0!</v>
      </c>
      <c r="AS58" s="1">
        <f t="shared" si="37"/>
        <v>0.11517050815610434</v>
      </c>
      <c r="AT58" s="1">
        <f t="shared" si="38"/>
        <v>0.36380182878906064</v>
      </c>
      <c r="AU58" s="1">
        <f t="shared" si="39"/>
        <v>0.85989495034958963</v>
      </c>
      <c r="AV58" s="1" t="e">
        <f t="shared" si="40"/>
        <v>#DIV/0!</v>
      </c>
      <c r="AW58" s="1" t="e">
        <f t="shared" si="41"/>
        <v>#DIV/0!</v>
      </c>
    </row>
    <row r="59" spans="2:49" x14ac:dyDescent="0.15">
      <c r="B59" s="2">
        <v>55</v>
      </c>
      <c r="C59" s="2">
        <v>45</v>
      </c>
      <c r="D59" s="2">
        <v>182.5</v>
      </c>
      <c r="E59" s="2">
        <v>0</v>
      </c>
      <c r="F59" s="2">
        <v>0</v>
      </c>
      <c r="G59" s="2">
        <v>0</v>
      </c>
      <c r="I59" s="2">
        <v>18</v>
      </c>
      <c r="J59" s="2">
        <v>36</v>
      </c>
      <c r="K59" s="2">
        <v>28</v>
      </c>
      <c r="L59" s="2">
        <v>5</v>
      </c>
      <c r="M59" s="2">
        <v>0</v>
      </c>
      <c r="O59" s="3">
        <f t="shared" si="27"/>
        <v>63</v>
      </c>
      <c r="P59" s="3">
        <f t="shared" si="28"/>
        <v>218.5</v>
      </c>
      <c r="Q59" s="3">
        <f t="shared" si="29"/>
        <v>28</v>
      </c>
      <c r="R59" s="3">
        <f t="shared" si="30"/>
        <v>5</v>
      </c>
      <c r="S59" s="3">
        <f t="shared" si="31"/>
        <v>0</v>
      </c>
      <c r="U59" s="1">
        <f t="shared" si="17"/>
        <v>0.7142857142857143</v>
      </c>
      <c r="V59" s="1">
        <f t="shared" si="18"/>
        <v>0.83524027459954231</v>
      </c>
      <c r="W59" s="1">
        <f t="shared" si="19"/>
        <v>0</v>
      </c>
      <c r="X59" s="1">
        <f t="shared" si="20"/>
        <v>0</v>
      </c>
      <c r="Y59" s="1" t="e">
        <f t="shared" si="21"/>
        <v>#DIV/0!</v>
      </c>
      <c r="AA59" s="1">
        <f t="shared" si="22"/>
        <v>0.2857142857142857</v>
      </c>
      <c r="AB59" s="1">
        <f t="shared" si="23"/>
        <v>0.16475972540045766</v>
      </c>
      <c r="AC59" s="1">
        <f t="shared" si="24"/>
        <v>1</v>
      </c>
      <c r="AD59" s="1">
        <f t="shared" si="25"/>
        <v>1</v>
      </c>
      <c r="AE59" s="1" t="e">
        <f t="shared" si="26"/>
        <v>#DIV/0!</v>
      </c>
      <c r="AG59" s="2">
        <v>170.59258426418316</v>
      </c>
      <c r="AH59" s="2">
        <v>109.27676919148199</v>
      </c>
      <c r="AI59" s="2">
        <v>36.264779278970622</v>
      </c>
      <c r="AJ59" s="2">
        <v>0</v>
      </c>
      <c r="AK59" s="2">
        <v>0</v>
      </c>
      <c r="AM59" s="1">
        <f t="shared" si="32"/>
        <v>0.26378637848824704</v>
      </c>
      <c r="AN59" s="1">
        <f t="shared" si="33"/>
        <v>1.6700713367560438</v>
      </c>
      <c r="AO59" s="1">
        <f t="shared" si="34"/>
        <v>0</v>
      </c>
      <c r="AP59" s="1" t="e">
        <f t="shared" si="35"/>
        <v>#DIV/0!</v>
      </c>
      <c r="AQ59" s="1" t="e">
        <f t="shared" si="36"/>
        <v>#DIV/0!</v>
      </c>
      <c r="AS59" s="1">
        <f t="shared" si="37"/>
        <v>0.10551455139529883</v>
      </c>
      <c r="AT59" s="1">
        <f t="shared" si="38"/>
        <v>0.32943872944228814</v>
      </c>
      <c r="AU59" s="1">
        <f t="shared" si="39"/>
        <v>0.77209900505962159</v>
      </c>
      <c r="AV59" s="1" t="e">
        <f t="shared" si="40"/>
        <v>#DIV/0!</v>
      </c>
      <c r="AW59" s="1" t="e">
        <f t="shared" si="41"/>
        <v>#DIV/0!</v>
      </c>
    </row>
    <row r="60" spans="2:49" x14ac:dyDescent="0.15">
      <c r="B60" s="2">
        <v>56</v>
      </c>
      <c r="C60" s="2">
        <v>45</v>
      </c>
      <c r="D60" s="2">
        <v>205</v>
      </c>
      <c r="E60" s="2">
        <v>0</v>
      </c>
      <c r="F60" s="2">
        <v>0</v>
      </c>
      <c r="G60" s="2">
        <v>0</v>
      </c>
      <c r="I60" s="2">
        <v>19</v>
      </c>
      <c r="J60" s="2">
        <v>38</v>
      </c>
      <c r="K60" s="2">
        <v>29</v>
      </c>
      <c r="L60" s="2">
        <v>6.333333333333333</v>
      </c>
      <c r="M60" s="2">
        <v>0.46666666666666667</v>
      </c>
      <c r="O60" s="3">
        <f t="shared" si="27"/>
        <v>64</v>
      </c>
      <c r="P60" s="3">
        <f t="shared" si="28"/>
        <v>243</v>
      </c>
      <c r="Q60" s="3">
        <f t="shared" si="29"/>
        <v>29</v>
      </c>
      <c r="R60" s="3">
        <f t="shared" si="30"/>
        <v>6.333333333333333</v>
      </c>
      <c r="S60" s="3">
        <f t="shared" si="31"/>
        <v>0.46666666666666667</v>
      </c>
      <c r="U60" s="1">
        <f t="shared" si="17"/>
        <v>0.703125</v>
      </c>
      <c r="V60" s="1">
        <f t="shared" si="18"/>
        <v>0.84362139917695478</v>
      </c>
      <c r="W60" s="1">
        <f t="shared" si="19"/>
        <v>0</v>
      </c>
      <c r="X60" s="1">
        <f t="shared" si="20"/>
        <v>0</v>
      </c>
      <c r="Y60" s="1">
        <f t="shared" si="21"/>
        <v>0</v>
      </c>
      <c r="AA60" s="1">
        <f t="shared" si="22"/>
        <v>0.296875</v>
      </c>
      <c r="AB60" s="1">
        <f t="shared" si="23"/>
        <v>0.15637860082304528</v>
      </c>
      <c r="AC60" s="1">
        <f t="shared" si="24"/>
        <v>1</v>
      </c>
      <c r="AD60" s="1">
        <f t="shared" si="25"/>
        <v>1</v>
      </c>
      <c r="AE60" s="1">
        <f t="shared" si="26"/>
        <v>1</v>
      </c>
      <c r="AG60" s="2">
        <v>183.92436374980076</v>
      </c>
      <c r="AH60" s="2">
        <v>118.799468824066</v>
      </c>
      <c r="AI60" s="2">
        <v>41.502264076891819</v>
      </c>
      <c r="AJ60" s="2">
        <v>0.47613498162920004</v>
      </c>
      <c r="AK60" s="2">
        <v>0</v>
      </c>
      <c r="AM60" s="1">
        <f t="shared" si="32"/>
        <v>0.24466579132069308</v>
      </c>
      <c r="AN60" s="1">
        <f t="shared" si="33"/>
        <v>1.7255969410401251</v>
      </c>
      <c r="AO60" s="1">
        <f t="shared" si="34"/>
        <v>0</v>
      </c>
      <c r="AP60" s="1">
        <f t="shared" si="35"/>
        <v>0</v>
      </c>
      <c r="AQ60" s="1" t="e">
        <f t="shared" si="36"/>
        <v>#DIV/0!</v>
      </c>
      <c r="AS60" s="1">
        <f t="shared" si="37"/>
        <v>0.10330333411318152</v>
      </c>
      <c r="AT60" s="1">
        <f t="shared" si="38"/>
        <v>0.3198667500464622</v>
      </c>
      <c r="AU60" s="1">
        <f t="shared" si="39"/>
        <v>0.69875705928407417</v>
      </c>
      <c r="AV60" s="1">
        <f t="shared" si="40"/>
        <v>13.301550143747992</v>
      </c>
      <c r="AW60" s="1" t="e">
        <f t="shared" si="41"/>
        <v>#DIV/0!</v>
      </c>
    </row>
    <row r="61" spans="2:49" x14ac:dyDescent="0.15">
      <c r="B61" s="2">
        <v>57</v>
      </c>
      <c r="C61" s="2">
        <v>45</v>
      </c>
      <c r="D61" s="2">
        <v>205</v>
      </c>
      <c r="E61" s="2">
        <v>10</v>
      </c>
      <c r="F61" s="2">
        <v>0</v>
      </c>
      <c r="G61" s="2">
        <v>0</v>
      </c>
      <c r="I61" s="2">
        <v>20</v>
      </c>
      <c r="J61" s="2">
        <v>40</v>
      </c>
      <c r="K61" s="2">
        <v>30</v>
      </c>
      <c r="L61" s="2">
        <v>7.6666666666666661</v>
      </c>
      <c r="M61" s="2">
        <v>0.93333333333333335</v>
      </c>
      <c r="O61" s="3">
        <f t="shared" si="27"/>
        <v>65</v>
      </c>
      <c r="P61" s="3">
        <f t="shared" si="28"/>
        <v>245</v>
      </c>
      <c r="Q61" s="3">
        <f t="shared" si="29"/>
        <v>40</v>
      </c>
      <c r="R61" s="3">
        <f t="shared" si="30"/>
        <v>7.6666666666666661</v>
      </c>
      <c r="S61" s="3">
        <f t="shared" si="31"/>
        <v>0.93333333333333335</v>
      </c>
      <c r="U61" s="1">
        <f t="shared" si="17"/>
        <v>0.69230769230769229</v>
      </c>
      <c r="V61" s="1">
        <f t="shared" si="18"/>
        <v>0.83673469387755106</v>
      </c>
      <c r="W61" s="1">
        <f t="shared" si="19"/>
        <v>0.25</v>
      </c>
      <c r="X61" s="1">
        <f t="shared" si="20"/>
        <v>0</v>
      </c>
      <c r="Y61" s="1">
        <f t="shared" si="21"/>
        <v>0</v>
      </c>
      <c r="AA61" s="1">
        <f t="shared" si="22"/>
        <v>0.30769230769230771</v>
      </c>
      <c r="AB61" s="1">
        <f t="shared" si="23"/>
        <v>0.16326530612244897</v>
      </c>
      <c r="AC61" s="1">
        <f t="shared" si="24"/>
        <v>0.75</v>
      </c>
      <c r="AD61" s="1">
        <f t="shared" si="25"/>
        <v>1</v>
      </c>
      <c r="AE61" s="1">
        <f t="shared" si="26"/>
        <v>1</v>
      </c>
      <c r="AG61" s="2">
        <v>194.60467552048561</v>
      </c>
      <c r="AH61" s="2">
        <v>126.42826294598375</v>
      </c>
      <c r="AI61" s="2">
        <v>47.605299374426018</v>
      </c>
      <c r="AJ61" s="2">
        <v>1.4933075312182329</v>
      </c>
      <c r="AK61" s="2">
        <v>0</v>
      </c>
      <c r="AM61" s="1">
        <f t="shared" si="32"/>
        <v>0.2312380207702818</v>
      </c>
      <c r="AN61" s="1">
        <f t="shared" si="33"/>
        <v>1.6214728829074072</v>
      </c>
      <c r="AO61" s="1">
        <f t="shared" si="34"/>
        <v>0.21006064726844439</v>
      </c>
      <c r="AP61" s="1">
        <f t="shared" si="35"/>
        <v>0</v>
      </c>
      <c r="AQ61" s="1" t="e">
        <f t="shared" si="36"/>
        <v>#DIV/0!</v>
      </c>
      <c r="AS61" s="1">
        <f t="shared" si="37"/>
        <v>0.10277245367568079</v>
      </c>
      <c r="AT61" s="1">
        <f t="shared" si="38"/>
        <v>0.31638495276242096</v>
      </c>
      <c r="AU61" s="1">
        <f t="shared" si="39"/>
        <v>0.63018194180533316</v>
      </c>
      <c r="AV61" s="1">
        <f t="shared" si="40"/>
        <v>5.1340172780165636</v>
      </c>
      <c r="AW61" s="1" t="e">
        <f t="shared" si="41"/>
        <v>#DIV/0!</v>
      </c>
    </row>
    <row r="62" spans="2:49" x14ac:dyDescent="0.15">
      <c r="B62" s="2">
        <v>58</v>
      </c>
      <c r="C62" s="2">
        <v>45</v>
      </c>
      <c r="D62" s="2">
        <v>205</v>
      </c>
      <c r="E62" s="2">
        <v>20</v>
      </c>
      <c r="F62" s="2">
        <v>0</v>
      </c>
      <c r="G62" s="2">
        <v>0</v>
      </c>
      <c r="I62" s="2">
        <v>21</v>
      </c>
      <c r="J62" s="2">
        <v>42</v>
      </c>
      <c r="K62" s="2">
        <v>31</v>
      </c>
      <c r="L62" s="2">
        <v>9</v>
      </c>
      <c r="M62" s="2">
        <v>1.4</v>
      </c>
      <c r="O62" s="3">
        <f t="shared" si="27"/>
        <v>66</v>
      </c>
      <c r="P62" s="3">
        <f t="shared" si="28"/>
        <v>247</v>
      </c>
      <c r="Q62" s="3">
        <f t="shared" si="29"/>
        <v>51</v>
      </c>
      <c r="R62" s="3">
        <f t="shared" si="30"/>
        <v>9</v>
      </c>
      <c r="S62" s="3">
        <f t="shared" si="31"/>
        <v>1.4</v>
      </c>
      <c r="U62" s="1">
        <f t="shared" si="17"/>
        <v>0.68181818181818177</v>
      </c>
      <c r="V62" s="1">
        <f t="shared" si="18"/>
        <v>0.82995951417004044</v>
      </c>
      <c r="W62" s="1">
        <f t="shared" si="19"/>
        <v>0.39215686274509803</v>
      </c>
      <c r="X62" s="1">
        <f t="shared" si="20"/>
        <v>0</v>
      </c>
      <c r="Y62" s="1">
        <f t="shared" si="21"/>
        <v>0</v>
      </c>
      <c r="AA62" s="1">
        <f t="shared" si="22"/>
        <v>0.31818181818181818</v>
      </c>
      <c r="AB62" s="1">
        <f t="shared" si="23"/>
        <v>0.17004048582995951</v>
      </c>
      <c r="AC62" s="1">
        <f t="shared" si="24"/>
        <v>0.60784313725490191</v>
      </c>
      <c r="AD62" s="1">
        <f t="shared" si="25"/>
        <v>1</v>
      </c>
      <c r="AE62" s="1">
        <f t="shared" si="26"/>
        <v>1</v>
      </c>
      <c r="AG62" s="2">
        <v>202.2118094553627</v>
      </c>
      <c r="AH62" s="2">
        <v>131.86193004232453</v>
      </c>
      <c r="AI62" s="2">
        <v>54.669066599669023</v>
      </c>
      <c r="AJ62" s="2">
        <v>3.1234076601204643</v>
      </c>
      <c r="AK62" s="2">
        <v>0</v>
      </c>
      <c r="AM62" s="1">
        <f t="shared" si="32"/>
        <v>0.22253893143631426</v>
      </c>
      <c r="AN62" s="1">
        <f t="shared" si="33"/>
        <v>1.554656449622722</v>
      </c>
      <c r="AO62" s="1">
        <f t="shared" si="34"/>
        <v>0.3658375978221125</v>
      </c>
      <c r="AP62" s="1">
        <f t="shared" si="35"/>
        <v>0</v>
      </c>
      <c r="AQ62" s="1" t="e">
        <f t="shared" si="36"/>
        <v>#DIV/0!</v>
      </c>
      <c r="AS62" s="1">
        <f t="shared" si="37"/>
        <v>0.10385150133694665</v>
      </c>
      <c r="AT62" s="1">
        <f t="shared" si="38"/>
        <v>0.318514979922704</v>
      </c>
      <c r="AU62" s="1">
        <f t="shared" si="39"/>
        <v>0.56704827662427437</v>
      </c>
      <c r="AV62" s="1">
        <f t="shared" si="40"/>
        <v>2.8814682485772241</v>
      </c>
      <c r="AW62" s="1" t="e">
        <f t="shared" si="41"/>
        <v>#DIV/0!</v>
      </c>
    </row>
    <row r="63" spans="2:49" x14ac:dyDescent="0.15">
      <c r="B63" s="2">
        <v>59</v>
      </c>
      <c r="C63" s="2">
        <v>45</v>
      </c>
      <c r="D63" s="2">
        <v>205</v>
      </c>
      <c r="E63" s="2">
        <v>30</v>
      </c>
      <c r="F63" s="2">
        <v>0</v>
      </c>
      <c r="G63" s="2">
        <v>0</v>
      </c>
      <c r="I63" s="2">
        <v>22</v>
      </c>
      <c r="J63" s="2">
        <v>44</v>
      </c>
      <c r="K63" s="2">
        <v>32</v>
      </c>
      <c r="L63" s="2">
        <v>10.333333333333332</v>
      </c>
      <c r="M63" s="2">
        <v>1.8666666666666667</v>
      </c>
      <c r="O63" s="3">
        <f t="shared" si="27"/>
        <v>67</v>
      </c>
      <c r="P63" s="3">
        <f t="shared" si="28"/>
        <v>249</v>
      </c>
      <c r="Q63" s="3">
        <f t="shared" si="29"/>
        <v>62</v>
      </c>
      <c r="R63" s="3">
        <f t="shared" si="30"/>
        <v>10.333333333333332</v>
      </c>
      <c r="S63" s="3">
        <f t="shared" si="31"/>
        <v>1.8666666666666667</v>
      </c>
      <c r="U63" s="1">
        <f t="shared" si="17"/>
        <v>0.67164179104477617</v>
      </c>
      <c r="V63" s="1">
        <f t="shared" si="18"/>
        <v>0.82329317269076308</v>
      </c>
      <c r="W63" s="1">
        <f t="shared" si="19"/>
        <v>0.4838709677419355</v>
      </c>
      <c r="X63" s="1">
        <f t="shared" si="20"/>
        <v>0</v>
      </c>
      <c r="Y63" s="1">
        <f t="shared" si="21"/>
        <v>0</v>
      </c>
      <c r="AA63" s="1">
        <f t="shared" si="22"/>
        <v>0.32835820895522388</v>
      </c>
      <c r="AB63" s="1">
        <f t="shared" si="23"/>
        <v>0.17670682730923695</v>
      </c>
      <c r="AC63" s="1">
        <f t="shared" si="24"/>
        <v>0.5161290322580645</v>
      </c>
      <c r="AD63" s="1">
        <f t="shared" si="25"/>
        <v>1</v>
      </c>
      <c r="AE63" s="1">
        <f t="shared" si="26"/>
        <v>1</v>
      </c>
      <c r="AG63" s="2">
        <v>206.27631365233694</v>
      </c>
      <c r="AH63" s="2">
        <v>134.76514732587756</v>
      </c>
      <c r="AI63" s="2">
        <v>62.798074993617483</v>
      </c>
      <c r="AJ63" s="2">
        <v>5.4459814869628822</v>
      </c>
      <c r="AK63" s="2">
        <v>0</v>
      </c>
      <c r="AM63" s="1">
        <f t="shared" si="32"/>
        <v>0.21815398580296563</v>
      </c>
      <c r="AN63" s="1">
        <f t="shared" si="33"/>
        <v>1.5211648120287846</v>
      </c>
      <c r="AO63" s="1">
        <f t="shared" si="34"/>
        <v>0.47772164995581579</v>
      </c>
      <c r="AP63" s="1">
        <f t="shared" si="35"/>
        <v>0</v>
      </c>
      <c r="AQ63" s="1" t="e">
        <f t="shared" si="36"/>
        <v>#DIV/0!</v>
      </c>
      <c r="AS63" s="1">
        <f t="shared" si="37"/>
        <v>0.10665305972589431</v>
      </c>
      <c r="AT63" s="1">
        <f t="shared" si="38"/>
        <v>0.32649391087447083</v>
      </c>
      <c r="AU63" s="1">
        <f t="shared" si="39"/>
        <v>0.50956975995287013</v>
      </c>
      <c r="AV63" s="1">
        <f t="shared" si="40"/>
        <v>1.8974235145804785</v>
      </c>
      <c r="AW63" s="1" t="e">
        <f t="shared" si="41"/>
        <v>#DIV/0!</v>
      </c>
    </row>
    <row r="64" spans="2:49" x14ac:dyDescent="0.15">
      <c r="B64" s="2">
        <v>60</v>
      </c>
      <c r="C64" s="2">
        <v>45</v>
      </c>
      <c r="D64" s="2">
        <v>205</v>
      </c>
      <c r="E64" s="2">
        <v>40</v>
      </c>
      <c r="F64" s="2">
        <v>0</v>
      </c>
      <c r="G64" s="2">
        <v>0</v>
      </c>
      <c r="I64" s="2">
        <v>23</v>
      </c>
      <c r="J64" s="2">
        <v>46</v>
      </c>
      <c r="K64" s="2">
        <v>33</v>
      </c>
      <c r="L64" s="2">
        <v>11.666666666666666</v>
      </c>
      <c r="M64" s="2">
        <v>2.3333333333333335</v>
      </c>
      <c r="O64" s="3">
        <f t="shared" si="27"/>
        <v>68</v>
      </c>
      <c r="P64" s="3">
        <f t="shared" si="28"/>
        <v>251</v>
      </c>
      <c r="Q64" s="3">
        <f t="shared" si="29"/>
        <v>73</v>
      </c>
      <c r="R64" s="3">
        <f t="shared" si="30"/>
        <v>11.666666666666666</v>
      </c>
      <c r="S64" s="3">
        <f t="shared" si="31"/>
        <v>2.3333333333333335</v>
      </c>
      <c r="U64" s="1">
        <f t="shared" si="17"/>
        <v>0.66176470588235292</v>
      </c>
      <c r="V64" s="1">
        <f t="shared" si="18"/>
        <v>0.81673306772908372</v>
      </c>
      <c r="W64" s="1">
        <f t="shared" si="19"/>
        <v>0.54794520547945202</v>
      </c>
      <c r="X64" s="1">
        <f t="shared" si="20"/>
        <v>0</v>
      </c>
      <c r="Y64" s="1">
        <f t="shared" si="21"/>
        <v>0</v>
      </c>
      <c r="AA64" s="1">
        <f t="shared" si="22"/>
        <v>0.33823529411764708</v>
      </c>
      <c r="AB64" s="1">
        <f t="shared" si="23"/>
        <v>0.18326693227091634</v>
      </c>
      <c r="AC64" s="1">
        <f t="shared" si="24"/>
        <v>0.45205479452054792</v>
      </c>
      <c r="AD64" s="1">
        <f t="shared" si="25"/>
        <v>1</v>
      </c>
      <c r="AE64" s="1">
        <f t="shared" si="26"/>
        <v>1</v>
      </c>
      <c r="AG64" s="2">
        <v>206.27631365233694</v>
      </c>
      <c r="AH64" s="2">
        <v>134.76514732587756</v>
      </c>
      <c r="AI64" s="2">
        <v>72.107010268570789</v>
      </c>
      <c r="AJ64" s="2">
        <v>8.5489599119473176</v>
      </c>
      <c r="AK64" s="2">
        <v>0</v>
      </c>
      <c r="AM64" s="1">
        <f t="shared" si="32"/>
        <v>0.21815398580296563</v>
      </c>
      <c r="AN64" s="1">
        <f t="shared" si="33"/>
        <v>1.5211648120287846</v>
      </c>
      <c r="AO64" s="1">
        <f t="shared" si="34"/>
        <v>0.55473108441211794</v>
      </c>
      <c r="AP64" s="1">
        <f t="shared" si="35"/>
        <v>0</v>
      </c>
      <c r="AQ64" s="1" t="e">
        <f t="shared" si="36"/>
        <v>#DIV/0!</v>
      </c>
      <c r="AS64" s="1">
        <f t="shared" si="37"/>
        <v>0.11150092607707132</v>
      </c>
      <c r="AT64" s="1">
        <f t="shared" si="38"/>
        <v>0.34133454318694678</v>
      </c>
      <c r="AU64" s="1">
        <f t="shared" si="39"/>
        <v>0.45765314463999734</v>
      </c>
      <c r="AV64" s="1">
        <f t="shared" si="40"/>
        <v>1.364688428397272</v>
      </c>
      <c r="AW64" s="1" t="e">
        <f t="shared" si="41"/>
        <v>#DIV/0!</v>
      </c>
    </row>
    <row r="65" spans="2:49" x14ac:dyDescent="0.15">
      <c r="B65" s="2">
        <v>61</v>
      </c>
      <c r="C65" s="2">
        <v>45</v>
      </c>
      <c r="D65" s="2">
        <v>205</v>
      </c>
      <c r="E65" s="2">
        <v>50</v>
      </c>
      <c r="F65" s="2">
        <v>0</v>
      </c>
      <c r="G65" s="2">
        <v>0</v>
      </c>
      <c r="I65" s="2">
        <v>24</v>
      </c>
      <c r="J65" s="2">
        <v>48</v>
      </c>
      <c r="K65" s="2">
        <v>34</v>
      </c>
      <c r="L65" s="2">
        <v>13</v>
      </c>
      <c r="M65" s="2">
        <v>2.8</v>
      </c>
      <c r="O65" s="3">
        <f t="shared" si="27"/>
        <v>69</v>
      </c>
      <c r="P65" s="3">
        <f t="shared" si="28"/>
        <v>253</v>
      </c>
      <c r="Q65" s="3">
        <f t="shared" si="29"/>
        <v>84</v>
      </c>
      <c r="R65" s="3">
        <f t="shared" si="30"/>
        <v>13</v>
      </c>
      <c r="S65" s="3">
        <f t="shared" si="31"/>
        <v>2.8</v>
      </c>
      <c r="U65" s="1">
        <f t="shared" si="17"/>
        <v>0.65217391304347827</v>
      </c>
      <c r="V65" s="1">
        <f t="shared" si="18"/>
        <v>0.81027667984189722</v>
      </c>
      <c r="W65" s="1">
        <f t="shared" si="19"/>
        <v>0.59523809523809523</v>
      </c>
      <c r="X65" s="1">
        <f t="shared" si="20"/>
        <v>0</v>
      </c>
      <c r="Y65" s="1">
        <f t="shared" si="21"/>
        <v>0</v>
      </c>
      <c r="AA65" s="1">
        <f t="shared" si="22"/>
        <v>0.34782608695652173</v>
      </c>
      <c r="AB65" s="1">
        <f t="shared" si="23"/>
        <v>0.18972332015810275</v>
      </c>
      <c r="AC65" s="1">
        <f t="shared" si="24"/>
        <v>0.40476190476190477</v>
      </c>
      <c r="AD65" s="1">
        <f t="shared" si="25"/>
        <v>1</v>
      </c>
      <c r="AE65" s="1">
        <f t="shared" si="26"/>
        <v>1</v>
      </c>
      <c r="AG65" s="2">
        <v>206.27631365233694</v>
      </c>
      <c r="AH65" s="2">
        <v>134.76514732587756</v>
      </c>
      <c r="AI65" s="2">
        <v>82.721657037263981</v>
      </c>
      <c r="AJ65" s="2">
        <v>12.1977447386856</v>
      </c>
      <c r="AK65" s="2">
        <v>0</v>
      </c>
      <c r="AM65" s="1">
        <f t="shared" si="32"/>
        <v>0.21815398580296563</v>
      </c>
      <c r="AN65" s="1">
        <f t="shared" si="33"/>
        <v>1.5211648120287846</v>
      </c>
      <c r="AO65" s="1">
        <f t="shared" si="34"/>
        <v>0.6044366347433815</v>
      </c>
      <c r="AP65" s="1">
        <f t="shared" si="35"/>
        <v>0</v>
      </c>
      <c r="AQ65" s="1" t="e">
        <f t="shared" si="36"/>
        <v>#DIV/0!</v>
      </c>
      <c r="AS65" s="1">
        <f t="shared" si="37"/>
        <v>0.11634879242824835</v>
      </c>
      <c r="AT65" s="1">
        <f t="shared" si="38"/>
        <v>0.35617517549942274</v>
      </c>
      <c r="AU65" s="1">
        <f t="shared" si="39"/>
        <v>0.41101691162549941</v>
      </c>
      <c r="AV65" s="1">
        <f t="shared" si="40"/>
        <v>1.0657707861986994</v>
      </c>
      <c r="AW65" s="1" t="e">
        <f t="shared" si="41"/>
        <v>#DIV/0!</v>
      </c>
    </row>
    <row r="66" spans="2:49" x14ac:dyDescent="0.15">
      <c r="B66" s="2">
        <v>62</v>
      </c>
      <c r="C66" s="2">
        <v>45</v>
      </c>
      <c r="D66" s="2">
        <v>205</v>
      </c>
      <c r="E66" s="2">
        <v>60</v>
      </c>
      <c r="F66" s="2">
        <v>0</v>
      </c>
      <c r="G66" s="2">
        <v>0</v>
      </c>
      <c r="I66" s="2">
        <v>25</v>
      </c>
      <c r="J66" s="2">
        <v>50</v>
      </c>
      <c r="K66" s="2">
        <v>35</v>
      </c>
      <c r="L66" s="2">
        <v>14.333333333333332</v>
      </c>
      <c r="M66" s="2">
        <v>3.2666666666666666</v>
      </c>
      <c r="O66" s="3">
        <f t="shared" si="27"/>
        <v>70</v>
      </c>
      <c r="P66" s="3">
        <f t="shared" si="28"/>
        <v>255</v>
      </c>
      <c r="Q66" s="3">
        <f t="shared" si="29"/>
        <v>95</v>
      </c>
      <c r="R66" s="3">
        <f t="shared" si="30"/>
        <v>14.333333333333332</v>
      </c>
      <c r="S66" s="3">
        <f t="shared" si="31"/>
        <v>3.2666666666666666</v>
      </c>
      <c r="U66" s="1">
        <f t="shared" si="17"/>
        <v>0.6428571428571429</v>
      </c>
      <c r="V66" s="1">
        <f t="shared" si="18"/>
        <v>0.80392156862745101</v>
      </c>
      <c r="W66" s="1">
        <f t="shared" si="19"/>
        <v>0.63157894736842102</v>
      </c>
      <c r="X66" s="1">
        <f t="shared" si="20"/>
        <v>0</v>
      </c>
      <c r="Y66" s="1">
        <f t="shared" si="21"/>
        <v>0</v>
      </c>
      <c r="AA66" s="1">
        <f t="shared" si="22"/>
        <v>0.35714285714285715</v>
      </c>
      <c r="AB66" s="1">
        <f t="shared" si="23"/>
        <v>0.19607843137254902</v>
      </c>
      <c r="AC66" s="1">
        <f t="shared" si="24"/>
        <v>0.36842105263157893</v>
      </c>
      <c r="AD66" s="1">
        <f t="shared" si="25"/>
        <v>1</v>
      </c>
      <c r="AE66" s="1">
        <f t="shared" si="26"/>
        <v>1</v>
      </c>
      <c r="AG66" s="2">
        <v>206.27631365233694</v>
      </c>
      <c r="AH66" s="2">
        <v>134.76514732587756</v>
      </c>
      <c r="AI66" s="2">
        <v>94.77990123048636</v>
      </c>
      <c r="AJ66" s="2">
        <v>16.453595630411144</v>
      </c>
      <c r="AK66" s="2">
        <v>0</v>
      </c>
      <c r="AM66" s="1">
        <f t="shared" si="32"/>
        <v>0.21815398580296563</v>
      </c>
      <c r="AN66" s="1">
        <f t="shared" si="33"/>
        <v>1.5211648120287846</v>
      </c>
      <c r="AO66" s="1">
        <f t="shared" si="34"/>
        <v>0.63304560588316738</v>
      </c>
      <c r="AP66" s="1">
        <f t="shared" si="35"/>
        <v>0</v>
      </c>
      <c r="AQ66" s="1" t="e">
        <f t="shared" si="36"/>
        <v>#DIV/0!</v>
      </c>
      <c r="AS66" s="1">
        <f t="shared" si="37"/>
        <v>0.12119665877942536</v>
      </c>
      <c r="AT66" s="1">
        <f t="shared" si="38"/>
        <v>0.37101580781189869</v>
      </c>
      <c r="AU66" s="1">
        <f t="shared" si="39"/>
        <v>0.36927660343184765</v>
      </c>
      <c r="AV66" s="1">
        <f t="shared" si="40"/>
        <v>0.8711368417758526</v>
      </c>
      <c r="AW66" s="1" t="e">
        <f t="shared" si="41"/>
        <v>#DIV/0!</v>
      </c>
    </row>
    <row r="67" spans="2:49" x14ac:dyDescent="0.15">
      <c r="B67" s="2">
        <v>63</v>
      </c>
      <c r="C67" s="2">
        <v>45</v>
      </c>
      <c r="D67" s="2">
        <v>205</v>
      </c>
      <c r="E67" s="2">
        <v>97.5</v>
      </c>
      <c r="F67" s="2">
        <v>0</v>
      </c>
      <c r="G67" s="2">
        <v>0</v>
      </c>
      <c r="I67" s="2">
        <v>26</v>
      </c>
      <c r="J67" s="2">
        <v>52</v>
      </c>
      <c r="K67" s="2">
        <v>36</v>
      </c>
      <c r="L67" s="2">
        <v>15.666666666666666</v>
      </c>
      <c r="M67" s="2">
        <v>3.7333333333333334</v>
      </c>
      <c r="O67" s="3">
        <f t="shared" si="27"/>
        <v>71</v>
      </c>
      <c r="P67" s="3">
        <f t="shared" si="28"/>
        <v>257</v>
      </c>
      <c r="Q67" s="3">
        <f t="shared" si="29"/>
        <v>133.5</v>
      </c>
      <c r="R67" s="3">
        <f t="shared" si="30"/>
        <v>15.666666666666666</v>
      </c>
      <c r="S67" s="3">
        <f t="shared" si="31"/>
        <v>3.7333333333333334</v>
      </c>
      <c r="U67" s="1">
        <f t="shared" si="17"/>
        <v>0.63380281690140849</v>
      </c>
      <c r="V67" s="1">
        <f t="shared" si="18"/>
        <v>0.7976653696498055</v>
      </c>
      <c r="W67" s="1">
        <f t="shared" si="19"/>
        <v>0.7303370786516854</v>
      </c>
      <c r="X67" s="1">
        <f t="shared" si="20"/>
        <v>0</v>
      </c>
      <c r="Y67" s="1">
        <f t="shared" si="21"/>
        <v>0</v>
      </c>
      <c r="AA67" s="1">
        <f t="shared" si="22"/>
        <v>0.36619718309859156</v>
      </c>
      <c r="AB67" s="1">
        <f t="shared" si="23"/>
        <v>0.20233463035019456</v>
      </c>
      <c r="AC67" s="1">
        <f t="shared" si="24"/>
        <v>0.2696629213483146</v>
      </c>
      <c r="AD67" s="1">
        <f t="shared" si="25"/>
        <v>1</v>
      </c>
      <c r="AE67" s="1">
        <f t="shared" si="26"/>
        <v>1</v>
      </c>
      <c r="AG67" s="2">
        <v>206.27631365233694</v>
      </c>
      <c r="AH67" s="2">
        <v>134.76514732587756</v>
      </c>
      <c r="AI67" s="2">
        <v>108.43281923345924</v>
      </c>
      <c r="AJ67" s="2">
        <v>21.383816020373573</v>
      </c>
      <c r="AK67" s="2">
        <v>0</v>
      </c>
      <c r="AM67" s="1">
        <f t="shared" si="32"/>
        <v>0.21815398580296563</v>
      </c>
      <c r="AN67" s="1">
        <f t="shared" si="33"/>
        <v>1.5211648120287846</v>
      </c>
      <c r="AO67" s="1">
        <f t="shared" si="34"/>
        <v>0.89917426005570744</v>
      </c>
      <c r="AP67" s="1">
        <f t="shared" si="35"/>
        <v>0</v>
      </c>
      <c r="AQ67" s="1" t="e">
        <f t="shared" si="36"/>
        <v>#DIV/0!</v>
      </c>
      <c r="AS67" s="1">
        <f t="shared" si="37"/>
        <v>0.12604452513060238</v>
      </c>
      <c r="AT67" s="1">
        <f t="shared" si="38"/>
        <v>0.38585644012437459</v>
      </c>
      <c r="AU67" s="1">
        <f t="shared" si="39"/>
        <v>0.3320028037128766</v>
      </c>
      <c r="AV67" s="1">
        <f t="shared" si="40"/>
        <v>0.73264129525525967</v>
      </c>
      <c r="AW67" s="1" t="e">
        <f t="shared" si="41"/>
        <v>#DIV/0!</v>
      </c>
    </row>
    <row r="68" spans="2:49" x14ac:dyDescent="0.15">
      <c r="B68" s="2">
        <v>64</v>
      </c>
      <c r="C68" s="2">
        <v>45</v>
      </c>
      <c r="D68" s="2">
        <v>205</v>
      </c>
      <c r="E68" s="2">
        <v>135</v>
      </c>
      <c r="F68" s="2">
        <v>0</v>
      </c>
      <c r="G68" s="2">
        <v>0</v>
      </c>
      <c r="I68" s="2">
        <v>27</v>
      </c>
      <c r="J68" s="2">
        <v>54</v>
      </c>
      <c r="K68" s="2">
        <v>37</v>
      </c>
      <c r="L68" s="2">
        <v>17</v>
      </c>
      <c r="M68" s="2">
        <v>4.2</v>
      </c>
      <c r="O68" s="3">
        <f t="shared" si="27"/>
        <v>72</v>
      </c>
      <c r="P68" s="3">
        <f t="shared" si="28"/>
        <v>259</v>
      </c>
      <c r="Q68" s="3">
        <f t="shared" si="29"/>
        <v>172</v>
      </c>
      <c r="R68" s="3">
        <f t="shared" si="30"/>
        <v>17</v>
      </c>
      <c r="S68" s="3">
        <f t="shared" si="31"/>
        <v>4.2</v>
      </c>
      <c r="U68" s="1">
        <f t="shared" si="17"/>
        <v>0.625</v>
      </c>
      <c r="V68" s="1">
        <f t="shared" si="18"/>
        <v>0.79150579150579148</v>
      </c>
      <c r="W68" s="1">
        <f t="shared" si="19"/>
        <v>0.78488372093023251</v>
      </c>
      <c r="X68" s="1">
        <f t="shared" si="20"/>
        <v>0</v>
      </c>
      <c r="Y68" s="1">
        <f t="shared" si="21"/>
        <v>0</v>
      </c>
      <c r="AA68" s="1">
        <f t="shared" si="22"/>
        <v>0.375</v>
      </c>
      <c r="AB68" s="1">
        <f t="shared" si="23"/>
        <v>0.20849420849420849</v>
      </c>
      <c r="AC68" s="1">
        <f t="shared" si="24"/>
        <v>0.21511627906976744</v>
      </c>
      <c r="AD68" s="1">
        <f t="shared" si="25"/>
        <v>1</v>
      </c>
      <c r="AE68" s="1">
        <f t="shared" si="26"/>
        <v>1</v>
      </c>
      <c r="AG68" s="2">
        <v>206.27631365233694</v>
      </c>
      <c r="AH68" s="2">
        <v>134.76514732587756</v>
      </c>
      <c r="AI68" s="2">
        <v>123.84586102530027</v>
      </c>
      <c r="AJ68" s="2">
        <v>27.062305101578158</v>
      </c>
      <c r="AK68" s="2">
        <v>0</v>
      </c>
      <c r="AM68" s="1">
        <f t="shared" si="32"/>
        <v>0.21815398580296563</v>
      </c>
      <c r="AN68" s="1">
        <f t="shared" si="33"/>
        <v>1.5211648120287846</v>
      </c>
      <c r="AO68" s="1">
        <f t="shared" si="34"/>
        <v>1.0900646891414569</v>
      </c>
      <c r="AP68" s="1">
        <f t="shared" si="35"/>
        <v>0</v>
      </c>
      <c r="AQ68" s="1" t="e">
        <f t="shared" si="36"/>
        <v>#DIV/0!</v>
      </c>
      <c r="AS68" s="1">
        <f t="shared" si="37"/>
        <v>0.13089239148177939</v>
      </c>
      <c r="AT68" s="1">
        <f t="shared" si="38"/>
        <v>0.40069707243685054</v>
      </c>
      <c r="AU68" s="1">
        <f t="shared" si="39"/>
        <v>0.2987584703572882</v>
      </c>
      <c r="AV68" s="1">
        <f t="shared" si="40"/>
        <v>0.62818004365077651</v>
      </c>
      <c r="AW68" s="1" t="e">
        <f t="shared" si="41"/>
        <v>#DIV/0!</v>
      </c>
    </row>
    <row r="69" spans="2:49" x14ac:dyDescent="0.15">
      <c r="B69" s="2">
        <v>65</v>
      </c>
      <c r="C69" s="2">
        <v>45</v>
      </c>
      <c r="D69" s="2">
        <v>205</v>
      </c>
      <c r="E69" s="2">
        <v>165</v>
      </c>
      <c r="F69" s="2">
        <v>0</v>
      </c>
      <c r="G69" s="2">
        <v>0</v>
      </c>
      <c r="I69" s="2">
        <v>28</v>
      </c>
      <c r="J69" s="2">
        <v>56</v>
      </c>
      <c r="K69" s="2">
        <v>38</v>
      </c>
      <c r="L69" s="2">
        <v>18.333333333333332</v>
      </c>
      <c r="M69" s="2">
        <v>4.666666666666667</v>
      </c>
      <c r="O69" s="3">
        <f t="shared" ref="O69:O104" si="42">C69+I69</f>
        <v>73</v>
      </c>
      <c r="P69" s="3">
        <f t="shared" ref="P69:P104" si="43">D69+J69</f>
        <v>261</v>
      </c>
      <c r="Q69" s="3">
        <f t="shared" ref="Q69:Q104" si="44">E69+K69</f>
        <v>203</v>
      </c>
      <c r="R69" s="3">
        <f t="shared" ref="R69:R104" si="45">F69+L69</f>
        <v>18.333333333333332</v>
      </c>
      <c r="S69" s="3">
        <f t="shared" ref="S69:S104" si="46">G69+M69</f>
        <v>4.666666666666667</v>
      </c>
      <c r="U69" s="1">
        <f t="shared" si="17"/>
        <v>0.61643835616438358</v>
      </c>
      <c r="V69" s="1">
        <f t="shared" si="18"/>
        <v>0.78544061302681989</v>
      </c>
      <c r="W69" s="1">
        <f t="shared" si="19"/>
        <v>0.81280788177339902</v>
      </c>
      <c r="X69" s="1">
        <f t="shared" si="20"/>
        <v>0</v>
      </c>
      <c r="Y69" s="1">
        <f t="shared" si="21"/>
        <v>0</v>
      </c>
      <c r="AA69" s="1">
        <f t="shared" si="22"/>
        <v>0.38356164383561642</v>
      </c>
      <c r="AB69" s="1">
        <f t="shared" si="23"/>
        <v>0.21455938697318008</v>
      </c>
      <c r="AC69" s="1">
        <f t="shared" si="24"/>
        <v>0.18719211822660098</v>
      </c>
      <c r="AD69" s="1">
        <f t="shared" si="25"/>
        <v>1</v>
      </c>
      <c r="AE69" s="1">
        <f t="shared" si="26"/>
        <v>1</v>
      </c>
      <c r="AG69" s="2">
        <v>206.27631365233694</v>
      </c>
      <c r="AH69" s="2">
        <v>134.76514732587756</v>
      </c>
      <c r="AI69" s="2">
        <v>141.20013520481768</v>
      </c>
      <c r="AJ69" s="2">
        <v>33.570157918897188</v>
      </c>
      <c r="AK69" s="2">
        <v>0</v>
      </c>
      <c r="AM69" s="1">
        <f t="shared" ref="AM69:AM104" si="47">C69/AG69</f>
        <v>0.21815398580296563</v>
      </c>
      <c r="AN69" s="1">
        <f t="shared" ref="AN69:AN104" si="48">D69/AH69</f>
        <v>1.5211648120287846</v>
      </c>
      <c r="AO69" s="1">
        <f t="shared" ref="AO69:AO104" si="49">E69/AI69</f>
        <v>1.168554121854483</v>
      </c>
      <c r="AP69" s="1">
        <f t="shared" ref="AP69:AP104" si="50">F69/AJ69</f>
        <v>0</v>
      </c>
      <c r="AQ69" s="1" t="e">
        <f t="shared" ref="AQ69:AQ104" si="51">G69/AK69</f>
        <v>#DIV/0!</v>
      </c>
      <c r="AS69" s="1">
        <f t="shared" ref="AS69:AS104" si="52">I69/AG69</f>
        <v>0.1357402578329564</v>
      </c>
      <c r="AT69" s="1">
        <f t="shared" ref="AT69:AT104" si="53">J69/AH69</f>
        <v>0.4155377047493265</v>
      </c>
      <c r="AU69" s="1">
        <f t="shared" ref="AU69:AU104" si="54">K69/AI69</f>
        <v>0.26912155533618398</v>
      </c>
      <c r="AV69" s="1">
        <f t="shared" ref="AV69:AV104" si="55">L69/AJ69</f>
        <v>0.54611996099706162</v>
      </c>
      <c r="AW69" s="1" t="e">
        <f t="shared" ref="AW69:AW104" si="56">M69/AK69</f>
        <v>#DIV/0!</v>
      </c>
    </row>
    <row r="70" spans="2:49" x14ac:dyDescent="0.15">
      <c r="B70" s="2">
        <v>66</v>
      </c>
      <c r="C70" s="2">
        <v>45</v>
      </c>
      <c r="D70" s="2">
        <v>205</v>
      </c>
      <c r="E70" s="2">
        <v>195</v>
      </c>
      <c r="F70" s="2">
        <v>0</v>
      </c>
      <c r="G70" s="2">
        <v>0</v>
      </c>
      <c r="I70" s="2">
        <v>29</v>
      </c>
      <c r="J70" s="2">
        <v>58</v>
      </c>
      <c r="K70" s="2">
        <v>39</v>
      </c>
      <c r="L70" s="2">
        <v>19.666666666666664</v>
      </c>
      <c r="M70" s="2">
        <v>5.1333333333333337</v>
      </c>
      <c r="O70" s="3">
        <f t="shared" si="42"/>
        <v>74</v>
      </c>
      <c r="P70" s="3">
        <f t="shared" si="43"/>
        <v>263</v>
      </c>
      <c r="Q70" s="3">
        <f t="shared" si="44"/>
        <v>234</v>
      </c>
      <c r="R70" s="3">
        <f t="shared" si="45"/>
        <v>19.666666666666664</v>
      </c>
      <c r="S70" s="3">
        <f t="shared" si="46"/>
        <v>5.1333333333333337</v>
      </c>
      <c r="U70" s="1">
        <f t="shared" ref="U70:U104" si="57">C70/O70</f>
        <v>0.60810810810810811</v>
      </c>
      <c r="V70" s="1">
        <f t="shared" ref="V70:V104" si="58">D70/P70</f>
        <v>0.77946768060836502</v>
      </c>
      <c r="W70" s="1">
        <f t="shared" ref="W70:W104" si="59">E70/Q70</f>
        <v>0.83333333333333337</v>
      </c>
      <c r="X70" s="1">
        <f t="shared" ref="X70:X104" si="60">F70/R70</f>
        <v>0</v>
      </c>
      <c r="Y70" s="1">
        <f t="shared" ref="Y70:Y104" si="61">G70/S70</f>
        <v>0</v>
      </c>
      <c r="AA70" s="1">
        <f t="shared" ref="AA70:AA104" si="62">I70/O70</f>
        <v>0.39189189189189189</v>
      </c>
      <c r="AB70" s="1">
        <f t="shared" ref="AB70:AB104" si="63">J70/P70</f>
        <v>0.22053231939163498</v>
      </c>
      <c r="AC70" s="1">
        <f t="shared" ref="AC70:AC104" si="64">K70/Q70</f>
        <v>0.16666666666666666</v>
      </c>
      <c r="AD70" s="1">
        <f t="shared" ref="AD70:AD104" si="65">L70/R70</f>
        <v>1</v>
      </c>
      <c r="AE70" s="1">
        <f t="shared" ref="AE70:AE104" si="66">M70/S70</f>
        <v>1</v>
      </c>
      <c r="AG70" s="2">
        <v>206.27631365233694</v>
      </c>
      <c r="AH70" s="2">
        <v>134.76514732587756</v>
      </c>
      <c r="AI70" s="2">
        <v>160.69380443324417</v>
      </c>
      <c r="AJ70" s="2">
        <v>40.996317624964419</v>
      </c>
      <c r="AK70" s="2">
        <v>0</v>
      </c>
      <c r="AM70" s="1">
        <f t="shared" si="47"/>
        <v>0.21815398580296563</v>
      </c>
      <c r="AN70" s="1">
        <f t="shared" si="48"/>
        <v>1.5211648120287846</v>
      </c>
      <c r="AO70" s="1">
        <f t="shared" si="49"/>
        <v>1.2134879791274553</v>
      </c>
      <c r="AP70" s="1">
        <f t="shared" si="50"/>
        <v>0</v>
      </c>
      <c r="AQ70" s="1" t="e">
        <f t="shared" si="51"/>
        <v>#DIV/0!</v>
      </c>
      <c r="AS70" s="1">
        <f t="shared" si="52"/>
        <v>0.14058812418413341</v>
      </c>
      <c r="AT70" s="1">
        <f t="shared" si="53"/>
        <v>0.43037833706180245</v>
      </c>
      <c r="AU70" s="1">
        <f t="shared" si="54"/>
        <v>0.24269759582549108</v>
      </c>
      <c r="AV70" s="1">
        <f t="shared" si="55"/>
        <v>0.47971788214195088</v>
      </c>
      <c r="AW70" s="1" t="e">
        <f t="shared" si="56"/>
        <v>#DIV/0!</v>
      </c>
    </row>
    <row r="71" spans="2:49" x14ac:dyDescent="0.15">
      <c r="B71" s="2">
        <v>67</v>
      </c>
      <c r="C71" s="2">
        <v>45</v>
      </c>
      <c r="D71" s="2">
        <v>205</v>
      </c>
      <c r="E71" s="2">
        <v>225</v>
      </c>
      <c r="F71" s="2">
        <v>0</v>
      </c>
      <c r="G71" s="2">
        <v>0</v>
      </c>
      <c r="I71" s="2">
        <v>30</v>
      </c>
      <c r="J71" s="2">
        <v>60</v>
      </c>
      <c r="K71" s="2">
        <v>40</v>
      </c>
      <c r="L71" s="2">
        <v>21</v>
      </c>
      <c r="M71" s="2">
        <v>5.6</v>
      </c>
      <c r="O71" s="3">
        <f t="shared" si="42"/>
        <v>75</v>
      </c>
      <c r="P71" s="3">
        <f t="shared" si="43"/>
        <v>265</v>
      </c>
      <c r="Q71" s="3">
        <f t="shared" si="44"/>
        <v>265</v>
      </c>
      <c r="R71" s="3">
        <f t="shared" si="45"/>
        <v>21</v>
      </c>
      <c r="S71" s="3">
        <f t="shared" si="46"/>
        <v>5.6</v>
      </c>
      <c r="U71" s="1">
        <f t="shared" si="57"/>
        <v>0.6</v>
      </c>
      <c r="V71" s="1">
        <f t="shared" si="58"/>
        <v>0.77358490566037741</v>
      </c>
      <c r="W71" s="1">
        <f t="shared" si="59"/>
        <v>0.84905660377358494</v>
      </c>
      <c r="X71" s="1">
        <f t="shared" si="60"/>
        <v>0</v>
      </c>
      <c r="Y71" s="1">
        <f t="shared" si="61"/>
        <v>0</v>
      </c>
      <c r="AA71" s="1">
        <f t="shared" si="62"/>
        <v>0.4</v>
      </c>
      <c r="AB71" s="1">
        <f t="shared" si="63"/>
        <v>0.22641509433962265</v>
      </c>
      <c r="AC71" s="1">
        <f t="shared" si="64"/>
        <v>0.15094339622641509</v>
      </c>
      <c r="AD71" s="1">
        <f t="shared" si="65"/>
        <v>1</v>
      </c>
      <c r="AE71" s="1">
        <f t="shared" si="66"/>
        <v>1</v>
      </c>
      <c r="AG71" s="2">
        <v>206.27631365233694</v>
      </c>
      <c r="AH71" s="2">
        <v>134.76514732587756</v>
      </c>
      <c r="AI71" s="2">
        <v>182.54360052420273</v>
      </c>
      <c r="AJ71" s="2">
        <v>49.438284296471139</v>
      </c>
      <c r="AK71" s="2">
        <v>0</v>
      </c>
      <c r="AM71" s="1">
        <f t="shared" si="47"/>
        <v>0.21815398580296563</v>
      </c>
      <c r="AN71" s="1">
        <f t="shared" si="48"/>
        <v>1.5211648120287846</v>
      </c>
      <c r="AO71" s="1">
        <f t="shared" si="49"/>
        <v>1.2325822398258663</v>
      </c>
      <c r="AP71" s="1">
        <f t="shared" si="50"/>
        <v>0</v>
      </c>
      <c r="AQ71" s="1" t="e">
        <f t="shared" si="51"/>
        <v>#DIV/0!</v>
      </c>
      <c r="AS71" s="1">
        <f t="shared" si="52"/>
        <v>0.14543599053531042</v>
      </c>
      <c r="AT71" s="1">
        <f t="shared" si="53"/>
        <v>0.44521896937427841</v>
      </c>
      <c r="AU71" s="1">
        <f t="shared" si="54"/>
        <v>0.21912573152459847</v>
      </c>
      <c r="AV71" s="1">
        <f t="shared" si="55"/>
        <v>0.42477202230699096</v>
      </c>
      <c r="AW71" s="1" t="e">
        <f t="shared" si="56"/>
        <v>#DIV/0!</v>
      </c>
    </row>
    <row r="72" spans="2:49" x14ac:dyDescent="0.15">
      <c r="B72" s="2">
        <v>68</v>
      </c>
      <c r="C72" s="2">
        <v>45</v>
      </c>
      <c r="D72" s="2">
        <v>205</v>
      </c>
      <c r="E72" s="2">
        <v>260</v>
      </c>
      <c r="F72" s="2">
        <v>0</v>
      </c>
      <c r="G72" s="2">
        <v>0</v>
      </c>
      <c r="I72" s="2">
        <v>31</v>
      </c>
      <c r="J72" s="2">
        <v>62</v>
      </c>
      <c r="K72" s="2">
        <v>41</v>
      </c>
      <c r="L72" s="2">
        <v>22.333333333333332</v>
      </c>
      <c r="M72" s="2">
        <v>6.0666666666666664</v>
      </c>
      <c r="O72" s="3">
        <f t="shared" si="42"/>
        <v>76</v>
      </c>
      <c r="P72" s="3">
        <f t="shared" si="43"/>
        <v>267</v>
      </c>
      <c r="Q72" s="3">
        <f t="shared" si="44"/>
        <v>301</v>
      </c>
      <c r="R72" s="3">
        <f t="shared" si="45"/>
        <v>22.333333333333332</v>
      </c>
      <c r="S72" s="3">
        <f t="shared" si="46"/>
        <v>6.0666666666666664</v>
      </c>
      <c r="U72" s="1">
        <f t="shared" si="57"/>
        <v>0.59210526315789469</v>
      </c>
      <c r="V72" s="1">
        <f t="shared" si="58"/>
        <v>0.76779026217228463</v>
      </c>
      <c r="W72" s="1">
        <f t="shared" si="59"/>
        <v>0.86378737541528239</v>
      </c>
      <c r="X72" s="1">
        <f t="shared" si="60"/>
        <v>0</v>
      </c>
      <c r="Y72" s="1">
        <f t="shared" si="61"/>
        <v>0</v>
      </c>
      <c r="AA72" s="1">
        <f t="shared" si="62"/>
        <v>0.40789473684210525</v>
      </c>
      <c r="AB72" s="1">
        <f t="shared" si="63"/>
        <v>0.23220973782771537</v>
      </c>
      <c r="AC72" s="1">
        <f t="shared" si="64"/>
        <v>0.13621262458471761</v>
      </c>
      <c r="AD72" s="1">
        <f t="shared" si="65"/>
        <v>1</v>
      </c>
      <c r="AE72" s="1">
        <f t="shared" si="66"/>
        <v>1</v>
      </c>
      <c r="AG72" s="2">
        <v>206.27631365233694</v>
      </c>
      <c r="AH72" s="2">
        <v>134.76514732587756</v>
      </c>
      <c r="AI72" s="2">
        <v>206.98646916737044</v>
      </c>
      <c r="AJ72" s="2">
        <v>59.002885069884591</v>
      </c>
      <c r="AK72" s="2">
        <v>0</v>
      </c>
      <c r="AM72" s="1">
        <f t="shared" si="47"/>
        <v>0.21815398580296563</v>
      </c>
      <c r="AN72" s="1">
        <f t="shared" si="48"/>
        <v>1.5211648120287846</v>
      </c>
      <c r="AO72" s="1">
        <f t="shared" si="49"/>
        <v>1.2561207553608855</v>
      </c>
      <c r="AP72" s="1">
        <f t="shared" si="50"/>
        <v>0</v>
      </c>
      <c r="AQ72" s="1" t="e">
        <f t="shared" si="51"/>
        <v>#DIV/0!</v>
      </c>
      <c r="AS72" s="1">
        <f t="shared" si="52"/>
        <v>0.15028385688648743</v>
      </c>
      <c r="AT72" s="1">
        <f t="shared" si="53"/>
        <v>0.46005960168675436</v>
      </c>
      <c r="AU72" s="1">
        <f t="shared" si="54"/>
        <v>0.19808058065306272</v>
      </c>
      <c r="AV72" s="1">
        <f t="shared" si="55"/>
        <v>0.37851256437513414</v>
      </c>
      <c r="AW72" s="1" t="e">
        <f t="shared" si="56"/>
        <v>#DIV/0!</v>
      </c>
    </row>
    <row r="73" spans="2:49" x14ac:dyDescent="0.15">
      <c r="B73" s="2">
        <v>69</v>
      </c>
      <c r="C73" s="2">
        <v>45</v>
      </c>
      <c r="D73" s="2">
        <v>205</v>
      </c>
      <c r="E73" s="2">
        <v>295</v>
      </c>
      <c r="F73" s="2">
        <v>0</v>
      </c>
      <c r="G73" s="2">
        <v>0</v>
      </c>
      <c r="I73" s="2">
        <v>32</v>
      </c>
      <c r="J73" s="2">
        <v>64</v>
      </c>
      <c r="K73" s="2">
        <v>42</v>
      </c>
      <c r="L73" s="2">
        <v>23.666666666666664</v>
      </c>
      <c r="M73" s="2">
        <v>6.5333333333333332</v>
      </c>
      <c r="O73" s="3">
        <f t="shared" si="42"/>
        <v>77</v>
      </c>
      <c r="P73" s="3">
        <f t="shared" si="43"/>
        <v>269</v>
      </c>
      <c r="Q73" s="3">
        <f t="shared" si="44"/>
        <v>337</v>
      </c>
      <c r="R73" s="3">
        <f t="shared" si="45"/>
        <v>23.666666666666664</v>
      </c>
      <c r="S73" s="3">
        <f t="shared" si="46"/>
        <v>6.5333333333333332</v>
      </c>
      <c r="U73" s="1">
        <f t="shared" si="57"/>
        <v>0.58441558441558439</v>
      </c>
      <c r="V73" s="1">
        <f t="shared" si="58"/>
        <v>0.76208178438661711</v>
      </c>
      <c r="W73" s="1">
        <f t="shared" si="59"/>
        <v>0.87537091988130566</v>
      </c>
      <c r="X73" s="1">
        <f t="shared" si="60"/>
        <v>0</v>
      </c>
      <c r="Y73" s="1">
        <f t="shared" si="61"/>
        <v>0</v>
      </c>
      <c r="AA73" s="1">
        <f t="shared" si="62"/>
        <v>0.41558441558441561</v>
      </c>
      <c r="AB73" s="1">
        <f t="shared" si="63"/>
        <v>0.23791821561338289</v>
      </c>
      <c r="AC73" s="1">
        <f t="shared" si="64"/>
        <v>0.12462908011869436</v>
      </c>
      <c r="AD73" s="1">
        <f t="shared" si="65"/>
        <v>1</v>
      </c>
      <c r="AE73" s="1">
        <f t="shared" si="66"/>
        <v>1</v>
      </c>
      <c r="AG73" s="2">
        <v>206.27631365233694</v>
      </c>
      <c r="AH73" s="2">
        <v>134.76514732587756</v>
      </c>
      <c r="AI73" s="2">
        <v>234.28135508947921</v>
      </c>
      <c r="AJ73" s="2">
        <v>69.807110747385977</v>
      </c>
      <c r="AK73" s="2">
        <v>0</v>
      </c>
      <c r="AM73" s="1">
        <f t="shared" si="47"/>
        <v>0.21815398580296563</v>
      </c>
      <c r="AN73" s="1">
        <f t="shared" si="48"/>
        <v>1.5211648120287846</v>
      </c>
      <c r="AO73" s="1">
        <f t="shared" si="49"/>
        <v>1.2591697699858808</v>
      </c>
      <c r="AP73" s="1">
        <f t="shared" si="50"/>
        <v>0</v>
      </c>
      <c r="AQ73" s="1" t="e">
        <f t="shared" si="51"/>
        <v>#DIV/0!</v>
      </c>
      <c r="AS73" s="1">
        <f t="shared" si="52"/>
        <v>0.15513172323766444</v>
      </c>
      <c r="AT73" s="1">
        <f t="shared" si="53"/>
        <v>0.47490023399923031</v>
      </c>
      <c r="AU73" s="1">
        <f t="shared" si="54"/>
        <v>0.17927162826917625</v>
      </c>
      <c r="AV73" s="1">
        <f t="shared" si="55"/>
        <v>0.33902945435330017</v>
      </c>
      <c r="AW73" s="1" t="e">
        <f t="shared" si="56"/>
        <v>#DIV/0!</v>
      </c>
    </row>
    <row r="74" spans="2:49" x14ac:dyDescent="0.15">
      <c r="B74" s="2">
        <v>70</v>
      </c>
      <c r="C74" s="2">
        <v>45</v>
      </c>
      <c r="D74" s="2">
        <v>205</v>
      </c>
      <c r="E74" s="2">
        <v>330</v>
      </c>
      <c r="F74" s="2">
        <v>0</v>
      </c>
      <c r="G74" s="2">
        <v>0</v>
      </c>
      <c r="I74" s="2">
        <v>33</v>
      </c>
      <c r="J74" s="2">
        <v>66</v>
      </c>
      <c r="K74" s="2">
        <v>43</v>
      </c>
      <c r="L74" s="2">
        <v>25</v>
      </c>
      <c r="M74" s="2">
        <v>7</v>
      </c>
      <c r="O74" s="3">
        <f t="shared" si="42"/>
        <v>78</v>
      </c>
      <c r="P74" s="3">
        <f t="shared" si="43"/>
        <v>271</v>
      </c>
      <c r="Q74" s="3">
        <f t="shared" si="44"/>
        <v>373</v>
      </c>
      <c r="R74" s="3">
        <f t="shared" si="45"/>
        <v>25</v>
      </c>
      <c r="S74" s="3">
        <f t="shared" si="46"/>
        <v>7</v>
      </c>
      <c r="U74" s="1">
        <f t="shared" si="57"/>
        <v>0.57692307692307687</v>
      </c>
      <c r="V74" s="1">
        <f t="shared" si="58"/>
        <v>0.75645756457564572</v>
      </c>
      <c r="W74" s="1">
        <f t="shared" si="59"/>
        <v>0.88471849865951746</v>
      </c>
      <c r="X74" s="1">
        <f t="shared" si="60"/>
        <v>0</v>
      </c>
      <c r="Y74" s="1">
        <f t="shared" si="61"/>
        <v>0</v>
      </c>
      <c r="AA74" s="1">
        <f t="shared" si="62"/>
        <v>0.42307692307692307</v>
      </c>
      <c r="AB74" s="1">
        <f t="shared" si="63"/>
        <v>0.24354243542435425</v>
      </c>
      <c r="AC74" s="1">
        <f t="shared" si="64"/>
        <v>0.11528150134048257</v>
      </c>
      <c r="AD74" s="1">
        <f t="shared" si="65"/>
        <v>1</v>
      </c>
      <c r="AE74" s="1">
        <f t="shared" si="66"/>
        <v>1</v>
      </c>
      <c r="AG74" s="2">
        <v>206.27631365233694</v>
      </c>
      <c r="AH74" s="2">
        <v>134.76514732587756</v>
      </c>
      <c r="AI74" s="2">
        <v>264.71113933932384</v>
      </c>
      <c r="AJ74" s="2">
        <v>81.979024447323823</v>
      </c>
      <c r="AK74" s="2">
        <v>0</v>
      </c>
      <c r="AM74" s="1">
        <f t="shared" si="47"/>
        <v>0.21815398580296563</v>
      </c>
      <c r="AN74" s="1">
        <f t="shared" si="48"/>
        <v>1.5211648120287846</v>
      </c>
      <c r="AO74" s="1">
        <f t="shared" si="49"/>
        <v>1.2466419086995228</v>
      </c>
      <c r="AP74" s="1">
        <f t="shared" si="50"/>
        <v>0</v>
      </c>
      <c r="AQ74" s="1" t="e">
        <f t="shared" si="51"/>
        <v>#DIV/0!</v>
      </c>
      <c r="AS74" s="1">
        <f t="shared" si="52"/>
        <v>0.15997958958884148</v>
      </c>
      <c r="AT74" s="1">
        <f t="shared" si="53"/>
        <v>0.48974086631170627</v>
      </c>
      <c r="AU74" s="1">
        <f t="shared" si="54"/>
        <v>0.16244121840630146</v>
      </c>
      <c r="AV74" s="1">
        <f t="shared" si="55"/>
        <v>0.30495605636370948</v>
      </c>
      <c r="AW74" s="1" t="e">
        <f t="shared" si="56"/>
        <v>#DIV/0!</v>
      </c>
    </row>
    <row r="75" spans="2:49" x14ac:dyDescent="0.15">
      <c r="B75" s="2">
        <v>71</v>
      </c>
      <c r="C75" s="2">
        <v>45</v>
      </c>
      <c r="D75" s="2">
        <v>205</v>
      </c>
      <c r="E75" s="2">
        <v>330</v>
      </c>
      <c r="F75" s="2">
        <v>15</v>
      </c>
      <c r="G75" s="2">
        <v>0</v>
      </c>
      <c r="I75" s="2">
        <v>33.471428571428568</v>
      </c>
      <c r="J75" s="2">
        <v>66.942857142857136</v>
      </c>
      <c r="K75" s="2">
        <v>43.614285714285714</v>
      </c>
      <c r="L75" s="2">
        <v>25.357142857142858</v>
      </c>
      <c r="M75" s="2">
        <v>7.1</v>
      </c>
      <c r="O75" s="3">
        <f t="shared" si="42"/>
        <v>78.471428571428561</v>
      </c>
      <c r="P75" s="3">
        <f t="shared" si="43"/>
        <v>271.94285714285712</v>
      </c>
      <c r="Q75" s="3">
        <f t="shared" si="44"/>
        <v>373.6142857142857</v>
      </c>
      <c r="R75" s="3">
        <f t="shared" si="45"/>
        <v>40.357142857142861</v>
      </c>
      <c r="S75" s="3">
        <f t="shared" si="46"/>
        <v>7.1</v>
      </c>
      <c r="U75" s="1">
        <f t="shared" si="57"/>
        <v>0.57345712725286735</v>
      </c>
      <c r="V75" s="1">
        <f t="shared" si="58"/>
        <v>0.75383483925194372</v>
      </c>
      <c r="W75" s="1">
        <f t="shared" si="59"/>
        <v>0.88326387030168629</v>
      </c>
      <c r="X75" s="1">
        <f t="shared" si="60"/>
        <v>0.37168141592920351</v>
      </c>
      <c r="Y75" s="1">
        <f t="shared" si="61"/>
        <v>0</v>
      </c>
      <c r="AA75" s="1">
        <f t="shared" si="62"/>
        <v>0.42654287274713271</v>
      </c>
      <c r="AB75" s="1">
        <f t="shared" si="63"/>
        <v>0.24616516074805631</v>
      </c>
      <c r="AC75" s="1">
        <f t="shared" si="64"/>
        <v>0.11673612969831378</v>
      </c>
      <c r="AD75" s="1">
        <f t="shared" si="65"/>
        <v>0.62831858407079644</v>
      </c>
      <c r="AE75" s="1">
        <f t="shared" si="66"/>
        <v>1</v>
      </c>
      <c r="AG75" s="2">
        <v>206.27631365233694</v>
      </c>
      <c r="AH75" s="2">
        <v>134.76514732587756</v>
      </c>
      <c r="AI75" s="2">
        <v>290.76775626105689</v>
      </c>
      <c r="AJ75" s="2">
        <v>96.310163754276999</v>
      </c>
      <c r="AK75" s="2">
        <v>0.651415423043326</v>
      </c>
      <c r="AM75" s="1">
        <f t="shared" si="47"/>
        <v>0.21815398580296563</v>
      </c>
      <c r="AN75" s="1">
        <f t="shared" si="48"/>
        <v>1.5211648120287846</v>
      </c>
      <c r="AO75" s="1">
        <f t="shared" si="49"/>
        <v>1.1349263902002933</v>
      </c>
      <c r="AP75" s="1">
        <f t="shared" si="50"/>
        <v>0.1557468019499019</v>
      </c>
      <c r="AQ75" s="1">
        <f t="shared" si="51"/>
        <v>0</v>
      </c>
      <c r="AS75" s="1">
        <f t="shared" si="52"/>
        <v>0.16226501229725349</v>
      </c>
      <c r="AT75" s="1">
        <f t="shared" si="53"/>
        <v>0.49673716440187343</v>
      </c>
      <c r="AU75" s="1">
        <f t="shared" si="54"/>
        <v>0.14999698135417727</v>
      </c>
      <c r="AV75" s="1">
        <f t="shared" si="55"/>
        <v>0.2632862604391199</v>
      </c>
      <c r="AW75" s="1">
        <f t="shared" si="56"/>
        <v>10.899342798532073</v>
      </c>
    </row>
    <row r="76" spans="2:49" x14ac:dyDescent="0.15">
      <c r="B76" s="2">
        <v>72</v>
      </c>
      <c r="C76" s="2">
        <v>45</v>
      </c>
      <c r="D76" s="2">
        <v>205</v>
      </c>
      <c r="E76" s="2">
        <v>330</v>
      </c>
      <c r="F76" s="2">
        <v>30</v>
      </c>
      <c r="G76" s="2">
        <v>0</v>
      </c>
      <c r="I76" s="2">
        <v>33.942857142857143</v>
      </c>
      <c r="J76" s="2">
        <v>67.885714285714286</v>
      </c>
      <c r="K76" s="2">
        <v>44.228571428571428</v>
      </c>
      <c r="L76" s="2">
        <v>25.714285714285715</v>
      </c>
      <c r="M76" s="2">
        <v>7.2</v>
      </c>
      <c r="O76" s="3">
        <f t="shared" si="42"/>
        <v>78.94285714285715</v>
      </c>
      <c r="P76" s="3">
        <f t="shared" si="43"/>
        <v>272.8857142857143</v>
      </c>
      <c r="Q76" s="3">
        <f t="shared" si="44"/>
        <v>374.2285714285714</v>
      </c>
      <c r="R76" s="3">
        <f t="shared" si="45"/>
        <v>55.714285714285715</v>
      </c>
      <c r="S76" s="3">
        <f t="shared" si="46"/>
        <v>7.2</v>
      </c>
      <c r="U76" s="1">
        <f t="shared" si="57"/>
        <v>0.5700325732899022</v>
      </c>
      <c r="V76" s="1">
        <f t="shared" si="58"/>
        <v>0.75123023767144792</v>
      </c>
      <c r="W76" s="1">
        <f t="shared" si="59"/>
        <v>0.88181401740723786</v>
      </c>
      <c r="X76" s="1">
        <f t="shared" si="60"/>
        <v>0.53846153846153844</v>
      </c>
      <c r="Y76" s="1">
        <f t="shared" si="61"/>
        <v>0</v>
      </c>
      <c r="AA76" s="1">
        <f t="shared" si="62"/>
        <v>0.42996742671009769</v>
      </c>
      <c r="AB76" s="1">
        <f t="shared" si="63"/>
        <v>0.24876976232855197</v>
      </c>
      <c r="AC76" s="1">
        <f t="shared" si="64"/>
        <v>0.11818598259276226</v>
      </c>
      <c r="AD76" s="1">
        <f t="shared" si="65"/>
        <v>0.46153846153846156</v>
      </c>
      <c r="AE76" s="1">
        <f t="shared" si="66"/>
        <v>1</v>
      </c>
      <c r="AG76" s="2">
        <v>206.27631365233694</v>
      </c>
      <c r="AH76" s="2">
        <v>134.76514732587756</v>
      </c>
      <c r="AI76" s="2">
        <v>311.68701071968457</v>
      </c>
      <c r="AJ76" s="2">
        <v>113.04556732117913</v>
      </c>
      <c r="AK76" s="2">
        <v>2.046032386951838</v>
      </c>
      <c r="AM76" s="1">
        <f t="shared" si="47"/>
        <v>0.21815398580296563</v>
      </c>
      <c r="AN76" s="1">
        <f t="shared" si="48"/>
        <v>1.5211648120287846</v>
      </c>
      <c r="AO76" s="1">
        <f t="shared" si="49"/>
        <v>1.0587544191784919</v>
      </c>
      <c r="AP76" s="1">
        <f t="shared" si="50"/>
        <v>0.26537971112804071</v>
      </c>
      <c r="AQ76" s="1">
        <f t="shared" si="51"/>
        <v>0</v>
      </c>
      <c r="AS76" s="1">
        <f t="shared" si="52"/>
        <v>0.16455043500566552</v>
      </c>
      <c r="AT76" s="1">
        <f t="shared" si="53"/>
        <v>0.50373346249204076</v>
      </c>
      <c r="AU76" s="1">
        <f t="shared" si="54"/>
        <v>0.14190059228470175</v>
      </c>
      <c r="AV76" s="1">
        <f t="shared" si="55"/>
        <v>0.22746832382403492</v>
      </c>
      <c r="AW76" s="1">
        <f t="shared" si="56"/>
        <v>3.5190058798270054</v>
      </c>
    </row>
    <row r="77" spans="2:49" x14ac:dyDescent="0.15">
      <c r="B77" s="2">
        <v>73</v>
      </c>
      <c r="C77" s="2">
        <v>45</v>
      </c>
      <c r="D77" s="2">
        <v>205</v>
      </c>
      <c r="E77" s="2">
        <v>330</v>
      </c>
      <c r="F77" s="2">
        <v>45</v>
      </c>
      <c r="G77" s="2">
        <v>0</v>
      </c>
      <c r="I77" s="2">
        <v>34.414285714285711</v>
      </c>
      <c r="J77" s="2">
        <v>68.828571428571422</v>
      </c>
      <c r="K77" s="2">
        <v>44.842857142857142</v>
      </c>
      <c r="L77" s="2">
        <v>26.071428571428573</v>
      </c>
      <c r="M77" s="2">
        <v>7.3</v>
      </c>
      <c r="O77" s="3">
        <f t="shared" si="42"/>
        <v>79.414285714285711</v>
      </c>
      <c r="P77" s="3">
        <f t="shared" si="43"/>
        <v>273.82857142857142</v>
      </c>
      <c r="Q77" s="3">
        <f t="shared" si="44"/>
        <v>374.84285714285716</v>
      </c>
      <c r="R77" s="3">
        <f t="shared" si="45"/>
        <v>71.071428571428569</v>
      </c>
      <c r="S77" s="3">
        <f t="shared" si="46"/>
        <v>7.3</v>
      </c>
      <c r="U77" s="1">
        <f t="shared" si="57"/>
        <v>0.56664867781975181</v>
      </c>
      <c r="V77" s="1">
        <f t="shared" si="58"/>
        <v>0.74864357262103509</v>
      </c>
      <c r="W77" s="1">
        <f t="shared" si="59"/>
        <v>0.88036891649834215</v>
      </c>
      <c r="X77" s="1">
        <f t="shared" si="60"/>
        <v>0.63316582914572861</v>
      </c>
      <c r="Y77" s="1">
        <f t="shared" si="61"/>
        <v>0</v>
      </c>
      <c r="AA77" s="1">
        <f t="shared" si="62"/>
        <v>0.43335132218024824</v>
      </c>
      <c r="AB77" s="1">
        <f t="shared" si="63"/>
        <v>0.25135642737896491</v>
      </c>
      <c r="AC77" s="1">
        <f t="shared" si="64"/>
        <v>0.11963108350165783</v>
      </c>
      <c r="AD77" s="1">
        <f t="shared" si="65"/>
        <v>0.36683417085427139</v>
      </c>
      <c r="AE77" s="1">
        <f t="shared" si="66"/>
        <v>1</v>
      </c>
      <c r="AG77" s="2">
        <v>206.27631365233694</v>
      </c>
      <c r="AH77" s="2">
        <v>134.76514732587756</v>
      </c>
      <c r="AI77" s="2">
        <v>326.61691961187671</v>
      </c>
      <c r="AJ77" s="2">
        <v>132.4544488810289</v>
      </c>
      <c r="AK77" s="2">
        <v>4.2855187207806562</v>
      </c>
      <c r="AM77" s="1">
        <f t="shared" si="47"/>
        <v>0.21815398580296563</v>
      </c>
      <c r="AN77" s="1">
        <f t="shared" si="48"/>
        <v>1.5211648120287846</v>
      </c>
      <c r="AO77" s="1">
        <f t="shared" si="49"/>
        <v>1.01035794591457</v>
      </c>
      <c r="AP77" s="1">
        <f t="shared" si="50"/>
        <v>0.33973943782302984</v>
      </c>
      <c r="AQ77" s="1">
        <f t="shared" si="51"/>
        <v>0</v>
      </c>
      <c r="AS77" s="1">
        <f t="shared" si="52"/>
        <v>0.16683585771407752</v>
      </c>
      <c r="AT77" s="1">
        <f t="shared" si="53"/>
        <v>0.51072976058220787</v>
      </c>
      <c r="AU77" s="1">
        <f t="shared" si="54"/>
        <v>0.13729496070241712</v>
      </c>
      <c r="AV77" s="1">
        <f t="shared" si="55"/>
        <v>0.19683316635778714</v>
      </c>
      <c r="AW77" s="1">
        <f t="shared" si="56"/>
        <v>1.7034110630766819</v>
      </c>
    </row>
    <row r="78" spans="2:49" x14ac:dyDescent="0.15">
      <c r="B78" s="2">
        <v>74</v>
      </c>
      <c r="C78" s="2">
        <v>45</v>
      </c>
      <c r="D78" s="2">
        <v>205</v>
      </c>
      <c r="E78" s="2">
        <v>330</v>
      </c>
      <c r="F78" s="2">
        <v>60</v>
      </c>
      <c r="G78" s="2">
        <v>0</v>
      </c>
      <c r="I78" s="2">
        <v>34.885714285714286</v>
      </c>
      <c r="J78" s="2">
        <v>69.771428571428572</v>
      </c>
      <c r="K78" s="2">
        <v>45.457142857142856</v>
      </c>
      <c r="L78" s="2">
        <v>26.428571428571427</v>
      </c>
      <c r="M78" s="2">
        <v>7.4</v>
      </c>
      <c r="O78" s="3">
        <f t="shared" si="42"/>
        <v>79.885714285714286</v>
      </c>
      <c r="P78" s="3">
        <f t="shared" si="43"/>
        <v>274.7714285714286</v>
      </c>
      <c r="Q78" s="3">
        <f t="shared" si="44"/>
        <v>375.45714285714286</v>
      </c>
      <c r="R78" s="3">
        <f t="shared" si="45"/>
        <v>86.428571428571431</v>
      </c>
      <c r="S78" s="3">
        <f t="shared" si="46"/>
        <v>7.4</v>
      </c>
      <c r="U78" s="1">
        <f t="shared" si="57"/>
        <v>0.56330472103004292</v>
      </c>
      <c r="V78" s="1">
        <f t="shared" si="58"/>
        <v>0.74607465945721108</v>
      </c>
      <c r="W78" s="1">
        <f t="shared" si="59"/>
        <v>0.87892854425081801</v>
      </c>
      <c r="X78" s="1">
        <f t="shared" si="60"/>
        <v>0.69421487603305787</v>
      </c>
      <c r="Y78" s="1">
        <f t="shared" si="61"/>
        <v>0</v>
      </c>
      <c r="AA78" s="1">
        <f t="shared" si="62"/>
        <v>0.43669527896995708</v>
      </c>
      <c r="AB78" s="1">
        <f t="shared" si="63"/>
        <v>0.25392534054278881</v>
      </c>
      <c r="AC78" s="1">
        <f t="shared" si="64"/>
        <v>0.12107145574918195</v>
      </c>
      <c r="AD78" s="1">
        <f t="shared" si="65"/>
        <v>0.30578512396694213</v>
      </c>
      <c r="AE78" s="1">
        <f t="shared" si="66"/>
        <v>1</v>
      </c>
      <c r="AG78" s="2">
        <v>206.27631365233694</v>
      </c>
      <c r="AH78" s="2">
        <v>134.76514732587756</v>
      </c>
      <c r="AI78" s="2">
        <v>334.60904687074043</v>
      </c>
      <c r="AJ78" s="2">
        <v>154.83240520584724</v>
      </c>
      <c r="AK78" s="2">
        <v>7.4823696243261342</v>
      </c>
      <c r="AM78" s="1">
        <f t="shared" si="47"/>
        <v>0.21815398580296563</v>
      </c>
      <c r="AN78" s="1">
        <f t="shared" si="48"/>
        <v>1.5211648120287846</v>
      </c>
      <c r="AO78" s="1">
        <f t="shared" si="49"/>
        <v>0.98622557604510641</v>
      </c>
      <c r="AP78" s="1">
        <f t="shared" si="50"/>
        <v>0.38751577823925776</v>
      </c>
      <c r="AQ78" s="1">
        <f t="shared" si="51"/>
        <v>0</v>
      </c>
      <c r="AS78" s="1">
        <f t="shared" si="52"/>
        <v>0.16912128042248956</v>
      </c>
      <c r="AT78" s="1">
        <f t="shared" si="53"/>
        <v>0.5177260586723752</v>
      </c>
      <c r="AU78" s="1">
        <f t="shared" si="54"/>
        <v>0.13585150575651639</v>
      </c>
      <c r="AV78" s="1">
        <f t="shared" si="55"/>
        <v>0.17069147374824448</v>
      </c>
      <c r="AW78" s="1">
        <f t="shared" si="56"/>
        <v>0.98899150557086357</v>
      </c>
    </row>
    <row r="79" spans="2:49" x14ac:dyDescent="0.15">
      <c r="B79" s="2">
        <v>75</v>
      </c>
      <c r="C79" s="2">
        <v>45</v>
      </c>
      <c r="D79" s="2">
        <v>205</v>
      </c>
      <c r="E79" s="2">
        <v>330</v>
      </c>
      <c r="F79" s="2">
        <v>97.5</v>
      </c>
      <c r="G79" s="2">
        <v>0</v>
      </c>
      <c r="I79" s="2">
        <v>35.357142857142854</v>
      </c>
      <c r="J79" s="2">
        <v>70.714285714285708</v>
      </c>
      <c r="K79" s="2">
        <v>46.071428571428569</v>
      </c>
      <c r="L79" s="2">
        <v>26.785714285714285</v>
      </c>
      <c r="M79" s="2">
        <v>7.5</v>
      </c>
      <c r="O79" s="3">
        <f t="shared" si="42"/>
        <v>80.357142857142861</v>
      </c>
      <c r="P79" s="3">
        <f t="shared" si="43"/>
        <v>275.71428571428572</v>
      </c>
      <c r="Q79" s="3">
        <f t="shared" si="44"/>
        <v>376.07142857142856</v>
      </c>
      <c r="R79" s="3">
        <f t="shared" si="45"/>
        <v>124.28571428571428</v>
      </c>
      <c r="S79" s="3">
        <f t="shared" si="46"/>
        <v>7.5</v>
      </c>
      <c r="U79" s="1">
        <f t="shared" si="57"/>
        <v>0.55999999999999994</v>
      </c>
      <c r="V79" s="1">
        <f t="shared" si="58"/>
        <v>0.74352331606217614</v>
      </c>
      <c r="W79" s="1">
        <f t="shared" si="59"/>
        <v>0.87749287749287752</v>
      </c>
      <c r="X79" s="1">
        <f t="shared" si="60"/>
        <v>0.78448275862068972</v>
      </c>
      <c r="Y79" s="1">
        <f t="shared" si="61"/>
        <v>0</v>
      </c>
      <c r="AA79" s="1">
        <f t="shared" si="62"/>
        <v>0.43999999999999995</v>
      </c>
      <c r="AB79" s="1">
        <f t="shared" si="63"/>
        <v>0.2564766839378238</v>
      </c>
      <c r="AC79" s="1">
        <f t="shared" si="64"/>
        <v>0.12250712250712251</v>
      </c>
      <c r="AD79" s="1">
        <f t="shared" si="65"/>
        <v>0.21551724137931036</v>
      </c>
      <c r="AE79" s="1">
        <f t="shared" si="66"/>
        <v>1</v>
      </c>
      <c r="AG79" s="2">
        <v>206.27631365233694</v>
      </c>
      <c r="AH79" s="2">
        <v>134.76514732587756</v>
      </c>
      <c r="AI79" s="2">
        <v>334.60904687074043</v>
      </c>
      <c r="AJ79" s="2">
        <v>180.5038164751233</v>
      </c>
      <c r="AK79" s="2">
        <v>11.760938169205478</v>
      </c>
      <c r="AM79" s="1">
        <f t="shared" si="47"/>
        <v>0.21815398580296563</v>
      </c>
      <c r="AN79" s="1">
        <f t="shared" si="48"/>
        <v>1.5211648120287846</v>
      </c>
      <c r="AO79" s="1">
        <f t="shared" si="49"/>
        <v>0.98622557604510641</v>
      </c>
      <c r="AP79" s="1">
        <f t="shared" si="50"/>
        <v>0.54015478400390093</v>
      </c>
      <c r="AQ79" s="1">
        <f t="shared" si="51"/>
        <v>0</v>
      </c>
      <c r="AS79" s="1">
        <f t="shared" si="52"/>
        <v>0.17140670313090156</v>
      </c>
      <c r="AT79" s="1">
        <f t="shared" si="53"/>
        <v>0.52472235676254231</v>
      </c>
      <c r="AU79" s="1">
        <f t="shared" si="54"/>
        <v>0.13768733691538823</v>
      </c>
      <c r="AV79" s="1">
        <f t="shared" si="55"/>
        <v>0.14839417142964312</v>
      </c>
      <c r="AW79" s="1">
        <f t="shared" si="56"/>
        <v>0.63770422836145824</v>
      </c>
    </row>
    <row r="80" spans="2:49" x14ac:dyDescent="0.15">
      <c r="B80" s="2">
        <v>76</v>
      </c>
      <c r="C80" s="2">
        <v>45</v>
      </c>
      <c r="D80" s="2">
        <v>205</v>
      </c>
      <c r="E80" s="2">
        <v>330</v>
      </c>
      <c r="F80" s="2">
        <v>135</v>
      </c>
      <c r="G80" s="2">
        <v>0</v>
      </c>
      <c r="I80" s="2">
        <v>35.828571428571429</v>
      </c>
      <c r="J80" s="2">
        <v>71.657142857142858</v>
      </c>
      <c r="K80" s="2">
        <v>46.685714285714283</v>
      </c>
      <c r="L80" s="2">
        <v>27.142857142857142</v>
      </c>
      <c r="M80" s="2">
        <v>7.6</v>
      </c>
      <c r="O80" s="3">
        <f t="shared" si="42"/>
        <v>80.828571428571422</v>
      </c>
      <c r="P80" s="3">
        <f t="shared" si="43"/>
        <v>276.65714285714284</v>
      </c>
      <c r="Q80" s="3">
        <f t="shared" si="44"/>
        <v>376.68571428571431</v>
      </c>
      <c r="R80" s="3">
        <f t="shared" si="45"/>
        <v>162.14285714285714</v>
      </c>
      <c r="S80" s="3">
        <f t="shared" si="46"/>
        <v>7.6</v>
      </c>
      <c r="U80" s="1">
        <f t="shared" si="57"/>
        <v>0.55673382820784734</v>
      </c>
      <c r="V80" s="1">
        <f t="shared" si="58"/>
        <v>0.74098936280078487</v>
      </c>
      <c r="W80" s="1">
        <f t="shared" si="59"/>
        <v>0.87606189320388339</v>
      </c>
      <c r="X80" s="1">
        <f t="shared" si="60"/>
        <v>0.83259911894273131</v>
      </c>
      <c r="Y80" s="1">
        <f t="shared" si="61"/>
        <v>0</v>
      </c>
      <c r="AA80" s="1">
        <f t="shared" si="62"/>
        <v>0.44326617179215277</v>
      </c>
      <c r="AB80" s="1">
        <f t="shared" si="63"/>
        <v>0.25901063719921513</v>
      </c>
      <c r="AC80" s="1">
        <f t="shared" si="64"/>
        <v>0.12393810679611648</v>
      </c>
      <c r="AD80" s="1">
        <f t="shared" si="65"/>
        <v>0.16740088105726872</v>
      </c>
      <c r="AE80" s="1">
        <f t="shared" si="66"/>
        <v>1</v>
      </c>
      <c r="AG80" s="2">
        <v>206.27631365233694</v>
      </c>
      <c r="AH80" s="2">
        <v>134.76514732587756</v>
      </c>
      <c r="AI80" s="2">
        <v>334.60904687074043</v>
      </c>
      <c r="AJ80" s="2">
        <v>209.82445529939227</v>
      </c>
      <c r="AK80" s="2">
        <v>16.800422967126707</v>
      </c>
      <c r="AM80" s="1">
        <f t="shared" si="47"/>
        <v>0.21815398580296563</v>
      </c>
      <c r="AN80" s="1">
        <f t="shared" si="48"/>
        <v>1.5211648120287846</v>
      </c>
      <c r="AO80" s="1">
        <f t="shared" si="49"/>
        <v>0.98622557604510641</v>
      </c>
      <c r="AP80" s="1">
        <f t="shared" si="50"/>
        <v>0.64339497418150104</v>
      </c>
      <c r="AQ80" s="1">
        <f t="shared" si="51"/>
        <v>0</v>
      </c>
      <c r="AS80" s="1">
        <f t="shared" si="52"/>
        <v>0.17369212583931359</v>
      </c>
      <c r="AT80" s="1">
        <f t="shared" si="53"/>
        <v>0.53171865485270964</v>
      </c>
      <c r="AU80" s="1">
        <f t="shared" si="54"/>
        <v>0.13952316807426007</v>
      </c>
      <c r="AV80" s="1">
        <f t="shared" si="55"/>
        <v>0.12935983607882032</v>
      </c>
      <c r="AW80" s="1">
        <f t="shared" si="56"/>
        <v>0.45236956324676331</v>
      </c>
    </row>
    <row r="81" spans="2:49" x14ac:dyDescent="0.15">
      <c r="B81" s="2">
        <v>77</v>
      </c>
      <c r="C81" s="2">
        <v>45</v>
      </c>
      <c r="D81" s="2">
        <v>205</v>
      </c>
      <c r="E81" s="2">
        <v>330</v>
      </c>
      <c r="F81" s="2">
        <v>195</v>
      </c>
      <c r="G81" s="2">
        <v>0</v>
      </c>
      <c r="I81" s="2">
        <v>36.299999999999997</v>
      </c>
      <c r="J81" s="2">
        <v>72.599999999999994</v>
      </c>
      <c r="K81" s="2">
        <v>47.3</v>
      </c>
      <c r="L81" s="2">
        <v>27.5</v>
      </c>
      <c r="M81" s="2">
        <v>7.7</v>
      </c>
      <c r="O81" s="3">
        <f t="shared" si="42"/>
        <v>81.3</v>
      </c>
      <c r="P81" s="3">
        <f t="shared" si="43"/>
        <v>277.60000000000002</v>
      </c>
      <c r="Q81" s="3">
        <f t="shared" si="44"/>
        <v>377.3</v>
      </c>
      <c r="R81" s="3">
        <f t="shared" si="45"/>
        <v>222.5</v>
      </c>
      <c r="S81" s="3">
        <f t="shared" si="46"/>
        <v>7.7</v>
      </c>
      <c r="U81" s="1">
        <f t="shared" si="57"/>
        <v>0.55350553505535061</v>
      </c>
      <c r="V81" s="1">
        <f t="shared" si="58"/>
        <v>0.73847262247838608</v>
      </c>
      <c r="W81" s="1">
        <f t="shared" si="59"/>
        <v>0.87463556851311952</v>
      </c>
      <c r="X81" s="1">
        <f t="shared" si="60"/>
        <v>0.8764044943820225</v>
      </c>
      <c r="Y81" s="1">
        <f t="shared" si="61"/>
        <v>0</v>
      </c>
      <c r="AA81" s="1">
        <f t="shared" si="62"/>
        <v>0.44649446494464945</v>
      </c>
      <c r="AB81" s="1">
        <f t="shared" si="63"/>
        <v>0.26152737752161381</v>
      </c>
      <c r="AC81" s="1">
        <f t="shared" si="64"/>
        <v>0.12536443148688045</v>
      </c>
      <c r="AD81" s="1">
        <f t="shared" si="65"/>
        <v>0.12359550561797752</v>
      </c>
      <c r="AE81" s="1">
        <f t="shared" si="66"/>
        <v>1</v>
      </c>
      <c r="AG81" s="2">
        <v>206.27631365233694</v>
      </c>
      <c r="AH81" s="2">
        <v>134.76514732587756</v>
      </c>
      <c r="AI81" s="2">
        <v>334.60904687074043</v>
      </c>
      <c r="AJ81" s="2">
        <v>243.18432198541922</v>
      </c>
      <c r="AK81" s="2">
        <v>22.687458264660876</v>
      </c>
      <c r="AM81" s="1">
        <f t="shared" si="47"/>
        <v>0.21815398580296563</v>
      </c>
      <c r="AN81" s="1">
        <f t="shared" si="48"/>
        <v>1.5211648120287846</v>
      </c>
      <c r="AO81" s="1">
        <f t="shared" si="49"/>
        <v>0.98622557604510641</v>
      </c>
      <c r="AP81" s="1">
        <f t="shared" si="50"/>
        <v>0.80186090290677436</v>
      </c>
      <c r="AQ81" s="1">
        <f t="shared" si="51"/>
        <v>0</v>
      </c>
      <c r="AS81" s="1">
        <f t="shared" si="52"/>
        <v>0.1759775485477256</v>
      </c>
      <c r="AT81" s="1">
        <f t="shared" si="53"/>
        <v>0.53871495294287686</v>
      </c>
      <c r="AU81" s="1">
        <f t="shared" si="54"/>
        <v>0.14135899923313192</v>
      </c>
      <c r="AV81" s="1">
        <f t="shared" si="55"/>
        <v>0.11308294784582716</v>
      </c>
      <c r="AW81" s="1">
        <f t="shared" si="56"/>
        <v>0.33939456373541443</v>
      </c>
    </row>
    <row r="82" spans="2:49" x14ac:dyDescent="0.15">
      <c r="B82" s="2">
        <v>78</v>
      </c>
      <c r="C82" s="2">
        <v>45</v>
      </c>
      <c r="D82" s="2">
        <v>205</v>
      </c>
      <c r="E82" s="2">
        <v>330</v>
      </c>
      <c r="F82" s="2">
        <v>255</v>
      </c>
      <c r="G82" s="2">
        <v>0</v>
      </c>
      <c r="I82" s="2">
        <v>36.771428571428572</v>
      </c>
      <c r="J82" s="2">
        <v>73.542857142857144</v>
      </c>
      <c r="K82" s="2">
        <v>47.914285714285711</v>
      </c>
      <c r="L82" s="2">
        <v>27.857142857142858</v>
      </c>
      <c r="M82" s="2">
        <v>7.8</v>
      </c>
      <c r="O82" s="3">
        <f t="shared" si="42"/>
        <v>81.771428571428572</v>
      </c>
      <c r="P82" s="3">
        <f t="shared" si="43"/>
        <v>278.54285714285714</v>
      </c>
      <c r="Q82" s="3">
        <f t="shared" si="44"/>
        <v>377.91428571428571</v>
      </c>
      <c r="R82" s="3">
        <f t="shared" si="45"/>
        <v>282.85714285714283</v>
      </c>
      <c r="S82" s="3">
        <f t="shared" si="46"/>
        <v>7.8</v>
      </c>
      <c r="U82" s="1">
        <f t="shared" si="57"/>
        <v>0.55031446540880502</v>
      </c>
      <c r="V82" s="1">
        <f t="shared" si="58"/>
        <v>0.73597292029951789</v>
      </c>
      <c r="W82" s="1">
        <f t="shared" si="59"/>
        <v>0.87321388069857109</v>
      </c>
      <c r="X82" s="1">
        <f t="shared" si="60"/>
        <v>0.9015151515151516</v>
      </c>
      <c r="Y82" s="1">
        <f t="shared" si="61"/>
        <v>0</v>
      </c>
      <c r="AA82" s="1">
        <f t="shared" si="62"/>
        <v>0.44968553459119498</v>
      </c>
      <c r="AB82" s="1">
        <f t="shared" si="63"/>
        <v>0.26402707970048211</v>
      </c>
      <c r="AC82" s="1">
        <f t="shared" si="64"/>
        <v>0.12678611930142888</v>
      </c>
      <c r="AD82" s="1">
        <f t="shared" si="65"/>
        <v>9.8484848484848495E-2</v>
      </c>
      <c r="AE82" s="1">
        <f t="shared" si="66"/>
        <v>1</v>
      </c>
      <c r="AG82" s="2">
        <v>206.27631365233694</v>
      </c>
      <c r="AH82" s="2">
        <v>134.76514732587756</v>
      </c>
      <c r="AI82" s="2">
        <v>334.60904687074043</v>
      </c>
      <c r="AJ82" s="2">
        <v>281.01072507907293</v>
      </c>
      <c r="AK82" s="2">
        <v>29.517225489903904</v>
      </c>
      <c r="AM82" s="1">
        <f t="shared" si="47"/>
        <v>0.21815398580296563</v>
      </c>
      <c r="AN82" s="1">
        <f t="shared" si="48"/>
        <v>1.5211648120287846</v>
      </c>
      <c r="AO82" s="1">
        <f t="shared" si="49"/>
        <v>0.98622557604510641</v>
      </c>
      <c r="AP82" s="1">
        <f t="shared" si="50"/>
        <v>0.90743867490554375</v>
      </c>
      <c r="AQ82" s="1">
        <f t="shared" si="51"/>
        <v>0</v>
      </c>
      <c r="AS82" s="1">
        <f t="shared" si="52"/>
        <v>0.17826297125613763</v>
      </c>
      <c r="AT82" s="1">
        <f t="shared" si="53"/>
        <v>0.54571125103304408</v>
      </c>
      <c r="AU82" s="1">
        <f t="shared" si="54"/>
        <v>0.14319483039200376</v>
      </c>
      <c r="AV82" s="1">
        <f t="shared" si="55"/>
        <v>9.9131956082118236E-2</v>
      </c>
      <c r="AW82" s="1">
        <f t="shared" si="56"/>
        <v>0.26425247869817298</v>
      </c>
    </row>
    <row r="83" spans="2:49" x14ac:dyDescent="0.15">
      <c r="B83" s="2">
        <v>79</v>
      </c>
      <c r="C83" s="2">
        <v>45</v>
      </c>
      <c r="D83" s="2">
        <v>205</v>
      </c>
      <c r="E83" s="2">
        <v>330</v>
      </c>
      <c r="F83" s="2">
        <v>325</v>
      </c>
      <c r="G83" s="2">
        <v>0</v>
      </c>
      <c r="I83" s="2">
        <v>37.24285714285714</v>
      </c>
      <c r="J83" s="2">
        <v>74.48571428571428</v>
      </c>
      <c r="K83" s="2">
        <v>48.528571428571425</v>
      </c>
      <c r="L83" s="2">
        <v>28.214285714285715</v>
      </c>
      <c r="M83" s="2">
        <v>7.9</v>
      </c>
      <c r="O83" s="3">
        <f t="shared" si="42"/>
        <v>82.242857142857133</v>
      </c>
      <c r="P83" s="3">
        <f t="shared" si="43"/>
        <v>279.48571428571427</v>
      </c>
      <c r="Q83" s="3">
        <f t="shared" si="44"/>
        <v>378.52857142857141</v>
      </c>
      <c r="R83" s="3">
        <f t="shared" si="45"/>
        <v>353.21428571428572</v>
      </c>
      <c r="S83" s="3">
        <f t="shared" si="46"/>
        <v>7.9</v>
      </c>
      <c r="U83" s="1">
        <f t="shared" si="57"/>
        <v>0.54715997915581038</v>
      </c>
      <c r="V83" s="1">
        <f t="shared" si="58"/>
        <v>0.73349008382743819</v>
      </c>
      <c r="W83" s="1">
        <f t="shared" si="59"/>
        <v>0.87179680718571917</v>
      </c>
      <c r="X83" s="1">
        <f t="shared" si="60"/>
        <v>0.92012133468149648</v>
      </c>
      <c r="Y83" s="1">
        <f t="shared" si="61"/>
        <v>0</v>
      </c>
      <c r="AA83" s="1">
        <f t="shared" si="62"/>
        <v>0.45284002084418973</v>
      </c>
      <c r="AB83" s="1">
        <f t="shared" si="63"/>
        <v>0.26650991617256187</v>
      </c>
      <c r="AC83" s="1">
        <f t="shared" si="64"/>
        <v>0.12820319281428086</v>
      </c>
      <c r="AD83" s="1">
        <f t="shared" si="65"/>
        <v>7.9878665318503544E-2</v>
      </c>
      <c r="AE83" s="1">
        <f t="shared" si="66"/>
        <v>1</v>
      </c>
      <c r="AG83" s="2">
        <v>206.27631365233694</v>
      </c>
      <c r="AH83" s="2">
        <v>134.76514732587756</v>
      </c>
      <c r="AI83" s="2">
        <v>334.60904687074043</v>
      </c>
      <c r="AJ83" s="2">
        <v>323.77162778907848</v>
      </c>
      <c r="AK83" s="2">
        <v>37.394233883852294</v>
      </c>
      <c r="AM83" s="1">
        <f t="shared" si="47"/>
        <v>0.21815398580296563</v>
      </c>
      <c r="AN83" s="1">
        <f t="shared" si="48"/>
        <v>1.5211648120287846</v>
      </c>
      <c r="AO83" s="1">
        <f t="shared" si="49"/>
        <v>0.98622557604510641</v>
      </c>
      <c r="AP83" s="1">
        <f t="shared" si="50"/>
        <v>1.0037939464285663</v>
      </c>
      <c r="AQ83" s="1">
        <f t="shared" si="51"/>
        <v>0</v>
      </c>
      <c r="AS83" s="1">
        <f t="shared" si="52"/>
        <v>0.18054839396454964</v>
      </c>
      <c r="AT83" s="1">
        <f t="shared" si="53"/>
        <v>0.55270754912321129</v>
      </c>
      <c r="AU83" s="1">
        <f t="shared" si="54"/>
        <v>0.1450306615508756</v>
      </c>
      <c r="AV83" s="1">
        <f t="shared" si="55"/>
        <v>8.7142551393249182E-2</v>
      </c>
      <c r="AW83" s="1">
        <f t="shared" si="56"/>
        <v>0.21126251775976096</v>
      </c>
    </row>
    <row r="84" spans="2:49" x14ac:dyDescent="0.15">
      <c r="B84" s="2">
        <v>80</v>
      </c>
      <c r="C84" s="2">
        <v>45</v>
      </c>
      <c r="D84" s="2">
        <v>205</v>
      </c>
      <c r="E84" s="2">
        <v>330</v>
      </c>
      <c r="F84" s="2">
        <v>395</v>
      </c>
      <c r="G84" s="2">
        <v>0</v>
      </c>
      <c r="I84" s="2">
        <v>37.714285714285715</v>
      </c>
      <c r="J84" s="2">
        <v>75.428571428571431</v>
      </c>
      <c r="K84" s="2">
        <v>49.142857142857146</v>
      </c>
      <c r="L84" s="2">
        <v>28.571428571428573</v>
      </c>
      <c r="M84" s="2">
        <v>8</v>
      </c>
      <c r="O84" s="3">
        <f t="shared" si="42"/>
        <v>82.714285714285722</v>
      </c>
      <c r="P84" s="3">
        <f t="shared" si="43"/>
        <v>280.42857142857144</v>
      </c>
      <c r="Q84" s="3">
        <f t="shared" si="44"/>
        <v>379.14285714285717</v>
      </c>
      <c r="R84" s="3">
        <f t="shared" si="45"/>
        <v>423.57142857142856</v>
      </c>
      <c r="S84" s="3">
        <f t="shared" si="46"/>
        <v>8</v>
      </c>
      <c r="U84" s="1">
        <f t="shared" si="57"/>
        <v>0.54404145077720201</v>
      </c>
      <c r="V84" s="1">
        <f t="shared" si="58"/>
        <v>0.7310239429444727</v>
      </c>
      <c r="W84" s="1">
        <f t="shared" si="59"/>
        <v>0.87038432554634504</v>
      </c>
      <c r="X84" s="1">
        <f t="shared" si="60"/>
        <v>0.93254637436762233</v>
      </c>
      <c r="Y84" s="1">
        <f t="shared" si="61"/>
        <v>0</v>
      </c>
      <c r="AA84" s="1">
        <f t="shared" si="62"/>
        <v>0.45595854922279788</v>
      </c>
      <c r="AB84" s="1">
        <f t="shared" si="63"/>
        <v>0.26897605705552724</v>
      </c>
      <c r="AC84" s="1">
        <f t="shared" si="64"/>
        <v>0.12961567445365485</v>
      </c>
      <c r="AD84" s="1">
        <f t="shared" si="65"/>
        <v>6.7453625632377751E-2</v>
      </c>
      <c r="AE84" s="1">
        <f t="shared" si="66"/>
        <v>1</v>
      </c>
      <c r="AG84" s="2">
        <v>206.27631365233694</v>
      </c>
      <c r="AH84" s="2">
        <v>134.76514732587756</v>
      </c>
      <c r="AI84" s="2">
        <v>334.60904687074043</v>
      </c>
      <c r="AJ84" s="2">
        <v>371.97928258882985</v>
      </c>
      <c r="AK84" s="2">
        <v>46.433169158805676</v>
      </c>
      <c r="AM84" s="1">
        <f t="shared" si="47"/>
        <v>0.21815398580296563</v>
      </c>
      <c r="AN84" s="1">
        <f t="shared" si="48"/>
        <v>1.5211648120287846</v>
      </c>
      <c r="AO84" s="1">
        <f t="shared" si="49"/>
        <v>0.98622557604510641</v>
      </c>
      <c r="AP84" s="1">
        <f t="shared" si="50"/>
        <v>1.0618870955687505</v>
      </c>
      <c r="AQ84" s="1">
        <f t="shared" si="51"/>
        <v>0</v>
      </c>
      <c r="AS84" s="1">
        <f t="shared" si="52"/>
        <v>0.1828338166729617</v>
      </c>
      <c r="AT84" s="1">
        <f t="shared" si="53"/>
        <v>0.55970384721337862</v>
      </c>
      <c r="AU84" s="1">
        <f t="shared" si="54"/>
        <v>0.14686649270974747</v>
      </c>
      <c r="AV84" s="1">
        <f t="shared" si="55"/>
        <v>7.6809193169529874E-2</v>
      </c>
      <c r="AW84" s="1">
        <f t="shared" si="56"/>
        <v>0.17229063070494435</v>
      </c>
    </row>
    <row r="85" spans="2:49" x14ac:dyDescent="0.15">
      <c r="B85" s="2">
        <v>81</v>
      </c>
      <c r="C85" s="2">
        <v>45</v>
      </c>
      <c r="D85" s="2">
        <v>205</v>
      </c>
      <c r="E85" s="2">
        <v>330</v>
      </c>
      <c r="F85" s="2">
        <v>475</v>
      </c>
      <c r="G85" s="2">
        <v>0</v>
      </c>
      <c r="I85" s="2">
        <v>38.185714285714283</v>
      </c>
      <c r="J85" s="2">
        <v>76.371428571428567</v>
      </c>
      <c r="K85" s="2">
        <v>49.75714285714286</v>
      </c>
      <c r="L85" s="2">
        <v>28.928571428571431</v>
      </c>
      <c r="M85" s="2">
        <v>8.1</v>
      </c>
      <c r="O85" s="3">
        <f t="shared" si="42"/>
        <v>83.185714285714283</v>
      </c>
      <c r="P85" s="3">
        <f t="shared" si="43"/>
        <v>281.37142857142857</v>
      </c>
      <c r="Q85" s="3">
        <f t="shared" si="44"/>
        <v>379.75714285714287</v>
      </c>
      <c r="R85" s="3">
        <f t="shared" si="45"/>
        <v>503.92857142857144</v>
      </c>
      <c r="S85" s="3">
        <f t="shared" si="46"/>
        <v>8.1</v>
      </c>
      <c r="U85" s="1">
        <f t="shared" si="57"/>
        <v>0.54095826893353938</v>
      </c>
      <c r="V85" s="1">
        <f t="shared" si="58"/>
        <v>0.72857432981316006</v>
      </c>
      <c r="W85" s="1">
        <f t="shared" si="59"/>
        <v>0.86897641349734789</v>
      </c>
      <c r="X85" s="1">
        <f t="shared" si="60"/>
        <v>0.94259390503189222</v>
      </c>
      <c r="Y85" s="1">
        <f t="shared" si="61"/>
        <v>0</v>
      </c>
      <c r="AA85" s="1">
        <f t="shared" si="62"/>
        <v>0.45904173106646057</v>
      </c>
      <c r="AB85" s="1">
        <f t="shared" si="63"/>
        <v>0.27142567018683994</v>
      </c>
      <c r="AC85" s="1">
        <f t="shared" si="64"/>
        <v>0.13102358650265208</v>
      </c>
      <c r="AD85" s="1">
        <f t="shared" si="65"/>
        <v>5.7406094968107731E-2</v>
      </c>
      <c r="AE85" s="1">
        <f t="shared" si="66"/>
        <v>1</v>
      </c>
      <c r="AG85" s="2">
        <v>206.27631365233694</v>
      </c>
      <c r="AH85" s="2">
        <v>134.76514732587756</v>
      </c>
      <c r="AI85" s="2">
        <v>334.60904687074043</v>
      </c>
      <c r="AJ85" s="2">
        <v>426.1941781244692</v>
      </c>
      <c r="AK85" s="2">
        <v>56.759815927498892</v>
      </c>
      <c r="AM85" s="1">
        <f t="shared" si="47"/>
        <v>0.21815398580296563</v>
      </c>
      <c r="AN85" s="1">
        <f t="shared" si="48"/>
        <v>1.5211648120287846</v>
      </c>
      <c r="AO85" s="1">
        <f t="shared" si="49"/>
        <v>0.98622557604510641</v>
      </c>
      <c r="AP85" s="1">
        <f t="shared" si="50"/>
        <v>1.1145154588697295</v>
      </c>
      <c r="AQ85" s="1">
        <f t="shared" si="51"/>
        <v>0</v>
      </c>
      <c r="AS85" s="1">
        <f t="shared" si="52"/>
        <v>0.1851192393813737</v>
      </c>
      <c r="AT85" s="1">
        <f t="shared" si="53"/>
        <v>0.56670014530354573</v>
      </c>
      <c r="AU85" s="1">
        <f t="shared" si="54"/>
        <v>0.14870232386861931</v>
      </c>
      <c r="AV85" s="1">
        <f t="shared" si="55"/>
        <v>6.787650538981059E-2</v>
      </c>
      <c r="AW85" s="1">
        <f t="shared" si="56"/>
        <v>0.14270659387525828</v>
      </c>
    </row>
    <row r="86" spans="2:49" x14ac:dyDescent="0.15">
      <c r="B86" s="2">
        <v>82</v>
      </c>
      <c r="C86" s="2">
        <v>45</v>
      </c>
      <c r="D86" s="2">
        <v>205</v>
      </c>
      <c r="E86" s="2">
        <v>330</v>
      </c>
      <c r="F86" s="2">
        <v>555</v>
      </c>
      <c r="G86" s="2">
        <v>0</v>
      </c>
      <c r="I86" s="2">
        <v>38.657142857142858</v>
      </c>
      <c r="J86" s="2">
        <v>77.314285714285717</v>
      </c>
      <c r="K86" s="2">
        <v>50.371428571428574</v>
      </c>
      <c r="L86" s="2">
        <v>29.285714285714285</v>
      </c>
      <c r="M86" s="2">
        <v>8.1999999999999993</v>
      </c>
      <c r="O86" s="3">
        <f t="shared" si="42"/>
        <v>83.657142857142858</v>
      </c>
      <c r="P86" s="3">
        <f t="shared" si="43"/>
        <v>282.31428571428569</v>
      </c>
      <c r="Q86" s="3">
        <f t="shared" si="44"/>
        <v>380.37142857142857</v>
      </c>
      <c r="R86" s="3">
        <f t="shared" si="45"/>
        <v>584.28571428571433</v>
      </c>
      <c r="S86" s="3">
        <f t="shared" si="46"/>
        <v>8.1999999999999993</v>
      </c>
      <c r="U86" s="1">
        <f t="shared" si="57"/>
        <v>0.53790983606557374</v>
      </c>
      <c r="V86" s="1">
        <f t="shared" si="58"/>
        <v>0.72614107883817436</v>
      </c>
      <c r="W86" s="1">
        <f t="shared" si="59"/>
        <v>0.86757304889957187</v>
      </c>
      <c r="X86" s="1">
        <f t="shared" si="60"/>
        <v>0.94987775061124691</v>
      </c>
      <c r="Y86" s="1">
        <f t="shared" si="61"/>
        <v>0</v>
      </c>
      <c r="AA86" s="1">
        <f t="shared" si="62"/>
        <v>0.46209016393442626</v>
      </c>
      <c r="AB86" s="1">
        <f t="shared" si="63"/>
        <v>0.27385892116182575</v>
      </c>
      <c r="AC86" s="1">
        <f t="shared" si="64"/>
        <v>0.13242695110042815</v>
      </c>
      <c r="AD86" s="1">
        <f t="shared" si="65"/>
        <v>5.0122249388753051E-2</v>
      </c>
      <c r="AE86" s="1">
        <f t="shared" si="66"/>
        <v>1</v>
      </c>
      <c r="AG86" s="2">
        <v>206.27631365233694</v>
      </c>
      <c r="AH86" s="2">
        <v>134.76514732587756</v>
      </c>
      <c r="AI86" s="2">
        <v>334.60904687074043</v>
      </c>
      <c r="AJ86" s="2">
        <v>487.02932453644308</v>
      </c>
      <c r="AK86" s="2">
        <v>68.512060120721117</v>
      </c>
      <c r="AM86" s="1">
        <f t="shared" si="47"/>
        <v>0.21815398580296563</v>
      </c>
      <c r="AN86" s="1">
        <f t="shared" si="48"/>
        <v>1.5211648120287846</v>
      </c>
      <c r="AO86" s="1">
        <f t="shared" si="49"/>
        <v>0.98622557604510641</v>
      </c>
      <c r="AP86" s="1">
        <f t="shared" si="50"/>
        <v>1.1395617718260636</v>
      </c>
      <c r="AQ86" s="1">
        <f t="shared" si="51"/>
        <v>0</v>
      </c>
      <c r="AS86" s="1">
        <f t="shared" si="52"/>
        <v>0.18740466208978573</v>
      </c>
      <c r="AT86" s="1">
        <f t="shared" si="53"/>
        <v>0.57369644339371306</v>
      </c>
      <c r="AU86" s="1">
        <f t="shared" si="54"/>
        <v>0.15053815502749116</v>
      </c>
      <c r="AV86" s="1">
        <f t="shared" si="55"/>
        <v>6.0131316145262036E-2</v>
      </c>
      <c r="AW86" s="1">
        <f t="shared" si="56"/>
        <v>0.11968695709268203</v>
      </c>
    </row>
    <row r="87" spans="2:49" x14ac:dyDescent="0.15">
      <c r="B87" s="2">
        <v>83</v>
      </c>
      <c r="C87" s="2">
        <v>45</v>
      </c>
      <c r="D87" s="2">
        <v>205</v>
      </c>
      <c r="E87" s="2">
        <v>330</v>
      </c>
      <c r="F87" s="2">
        <v>555</v>
      </c>
      <c r="G87" s="2">
        <v>30</v>
      </c>
      <c r="I87" s="2">
        <v>39.128571428571426</v>
      </c>
      <c r="J87" s="2">
        <v>78.257142857142853</v>
      </c>
      <c r="K87" s="2">
        <v>50.985714285714288</v>
      </c>
      <c r="L87" s="2">
        <v>29.642857142857142</v>
      </c>
      <c r="M87" s="2">
        <v>8.3000000000000007</v>
      </c>
      <c r="O87" s="3">
        <f t="shared" si="42"/>
        <v>84.128571428571433</v>
      </c>
      <c r="P87" s="3">
        <f t="shared" si="43"/>
        <v>283.25714285714287</v>
      </c>
      <c r="Q87" s="3">
        <f t="shared" si="44"/>
        <v>380.98571428571427</v>
      </c>
      <c r="R87" s="3">
        <f t="shared" si="45"/>
        <v>584.64285714285711</v>
      </c>
      <c r="S87" s="3">
        <f t="shared" si="46"/>
        <v>38.299999999999997</v>
      </c>
      <c r="U87" s="1">
        <f t="shared" si="57"/>
        <v>0.53489556800815075</v>
      </c>
      <c r="V87" s="1">
        <f t="shared" si="58"/>
        <v>0.72372402662900948</v>
      </c>
      <c r="W87" s="1">
        <f t="shared" si="59"/>
        <v>0.86617420975664638</v>
      </c>
      <c r="X87" s="1">
        <f t="shared" si="60"/>
        <v>0.94929749541844843</v>
      </c>
      <c r="Y87" s="1">
        <f t="shared" si="61"/>
        <v>0.78328981723237601</v>
      </c>
      <c r="AA87" s="1">
        <f t="shared" si="62"/>
        <v>0.46510443199184914</v>
      </c>
      <c r="AB87" s="1">
        <f t="shared" si="63"/>
        <v>0.27627597337099047</v>
      </c>
      <c r="AC87" s="1">
        <f t="shared" si="64"/>
        <v>0.13382579024335373</v>
      </c>
      <c r="AD87" s="1">
        <f t="shared" si="65"/>
        <v>5.0702504581551622E-2</v>
      </c>
      <c r="AE87" s="1">
        <f t="shared" si="66"/>
        <v>0.21671018276762405</v>
      </c>
      <c r="AG87" s="2">
        <v>206.27631365233694</v>
      </c>
      <c r="AH87" s="2">
        <v>134.76514732587756</v>
      </c>
      <c r="AI87" s="2">
        <v>334.60904687074043</v>
      </c>
      <c r="AJ87" s="2">
        <v>555.15490544052841</v>
      </c>
      <c r="AK87" s="2">
        <v>81.840978123694342</v>
      </c>
      <c r="AM87" s="1">
        <f t="shared" si="47"/>
        <v>0.21815398580296563</v>
      </c>
      <c r="AN87" s="1">
        <f t="shared" si="48"/>
        <v>1.5211648120287846</v>
      </c>
      <c r="AO87" s="1">
        <f t="shared" si="49"/>
        <v>0.98622557604510641</v>
      </c>
      <c r="AP87" s="1">
        <f t="shared" si="50"/>
        <v>0.99972096897818907</v>
      </c>
      <c r="AQ87" s="1">
        <f t="shared" si="51"/>
        <v>0.3665645339020514</v>
      </c>
      <c r="AS87" s="1">
        <f t="shared" si="52"/>
        <v>0.18969008479819774</v>
      </c>
      <c r="AT87" s="1">
        <f t="shared" si="53"/>
        <v>0.58069274148388017</v>
      </c>
      <c r="AU87" s="1">
        <f t="shared" si="54"/>
        <v>0.152373986186363</v>
      </c>
      <c r="AV87" s="1">
        <f t="shared" si="55"/>
        <v>5.3395650209259779E-2</v>
      </c>
      <c r="AW87" s="1">
        <f t="shared" si="56"/>
        <v>0.1014161877129009</v>
      </c>
    </row>
    <row r="88" spans="2:49" x14ac:dyDescent="0.15">
      <c r="B88" s="2">
        <v>84</v>
      </c>
      <c r="C88" s="2">
        <v>45</v>
      </c>
      <c r="D88" s="2">
        <v>205</v>
      </c>
      <c r="E88" s="2">
        <v>330</v>
      </c>
      <c r="F88" s="2">
        <v>555</v>
      </c>
      <c r="G88" s="2">
        <v>60</v>
      </c>
      <c r="I88" s="2">
        <v>39.6</v>
      </c>
      <c r="J88" s="2">
        <v>79.2</v>
      </c>
      <c r="K88" s="2">
        <v>51.6</v>
      </c>
      <c r="L88" s="2">
        <v>30</v>
      </c>
      <c r="M88" s="2">
        <v>8.4</v>
      </c>
      <c r="O88" s="3">
        <f t="shared" si="42"/>
        <v>84.6</v>
      </c>
      <c r="P88" s="3">
        <f t="shared" si="43"/>
        <v>284.2</v>
      </c>
      <c r="Q88" s="3">
        <f t="shared" si="44"/>
        <v>381.6</v>
      </c>
      <c r="R88" s="3">
        <f t="shared" si="45"/>
        <v>585</v>
      </c>
      <c r="S88" s="3">
        <f t="shared" si="46"/>
        <v>68.400000000000006</v>
      </c>
      <c r="U88" s="1">
        <f t="shared" si="57"/>
        <v>0.53191489361702127</v>
      </c>
      <c r="V88" s="1">
        <f t="shared" si="58"/>
        <v>0.72132301196340609</v>
      </c>
      <c r="W88" s="1">
        <f t="shared" si="59"/>
        <v>0.8647798742138364</v>
      </c>
      <c r="X88" s="1">
        <f t="shared" si="60"/>
        <v>0.94871794871794868</v>
      </c>
      <c r="Y88" s="1">
        <f t="shared" si="61"/>
        <v>0.8771929824561403</v>
      </c>
      <c r="AA88" s="1">
        <f t="shared" si="62"/>
        <v>0.46808510638297879</v>
      </c>
      <c r="AB88" s="1">
        <f t="shared" si="63"/>
        <v>0.27867698803659396</v>
      </c>
      <c r="AC88" s="1">
        <f t="shared" si="64"/>
        <v>0.13522012578616352</v>
      </c>
      <c r="AD88" s="1">
        <f t="shared" si="65"/>
        <v>5.128205128205128E-2</v>
      </c>
      <c r="AE88" s="1">
        <f t="shared" si="66"/>
        <v>0.12280701754385964</v>
      </c>
      <c r="AG88" s="2">
        <v>206.27631365233694</v>
      </c>
      <c r="AH88" s="2">
        <v>134.76514732587756</v>
      </c>
      <c r="AI88" s="2">
        <v>334.60904687074043</v>
      </c>
      <c r="AJ88" s="2">
        <v>631.30332712561892</v>
      </c>
      <c r="AK88" s="2">
        <v>96.912019915535168</v>
      </c>
      <c r="AM88" s="1">
        <f t="shared" si="47"/>
        <v>0.21815398580296563</v>
      </c>
      <c r="AN88" s="1">
        <f t="shared" si="48"/>
        <v>1.5211648120287846</v>
      </c>
      <c r="AO88" s="1">
        <f t="shared" si="49"/>
        <v>0.98622557604510641</v>
      </c>
      <c r="AP88" s="1">
        <f t="shared" si="50"/>
        <v>0.87913365279882993</v>
      </c>
      <c r="AQ88" s="1">
        <f t="shared" si="51"/>
        <v>0.61911824820382155</v>
      </c>
      <c r="AS88" s="1">
        <f t="shared" si="52"/>
        <v>0.19197550750660977</v>
      </c>
      <c r="AT88" s="1">
        <f t="shared" si="53"/>
        <v>0.5876890395740475</v>
      </c>
      <c r="AU88" s="1">
        <f t="shared" si="54"/>
        <v>0.15420981734523484</v>
      </c>
      <c r="AV88" s="1">
        <f t="shared" si="55"/>
        <v>4.7520737989125941E-2</v>
      </c>
      <c r="AW88" s="1">
        <f t="shared" si="56"/>
        <v>8.6676554748535015E-2</v>
      </c>
    </row>
    <row r="89" spans="2:49" x14ac:dyDescent="0.15">
      <c r="B89" s="2">
        <v>85</v>
      </c>
      <c r="C89" s="2">
        <v>45</v>
      </c>
      <c r="D89" s="2">
        <v>205</v>
      </c>
      <c r="E89" s="2">
        <v>330</v>
      </c>
      <c r="F89" s="2">
        <v>555</v>
      </c>
      <c r="G89" s="2">
        <v>97.5</v>
      </c>
      <c r="I89" s="2">
        <v>40.071428571428569</v>
      </c>
      <c r="J89" s="2">
        <v>80.142857142857139</v>
      </c>
      <c r="K89" s="2">
        <v>52.214285714285715</v>
      </c>
      <c r="L89" s="2">
        <v>30.357142857142858</v>
      </c>
      <c r="M89" s="2">
        <v>8.5</v>
      </c>
      <c r="O89" s="3">
        <f t="shared" si="42"/>
        <v>85.071428571428569</v>
      </c>
      <c r="P89" s="3">
        <f t="shared" si="43"/>
        <v>285.14285714285711</v>
      </c>
      <c r="Q89" s="3">
        <f t="shared" si="44"/>
        <v>382.21428571428572</v>
      </c>
      <c r="R89" s="3">
        <f t="shared" si="45"/>
        <v>585.35714285714289</v>
      </c>
      <c r="S89" s="3">
        <f t="shared" si="46"/>
        <v>106</v>
      </c>
      <c r="U89" s="1">
        <f t="shared" si="57"/>
        <v>0.52896725440806047</v>
      </c>
      <c r="V89" s="1">
        <f t="shared" si="58"/>
        <v>0.71893787575150314</v>
      </c>
      <c r="W89" s="1">
        <f t="shared" si="59"/>
        <v>0.86339002055690528</v>
      </c>
      <c r="X89" s="1">
        <f t="shared" si="60"/>
        <v>0.94813910921293465</v>
      </c>
      <c r="Y89" s="1">
        <f t="shared" si="61"/>
        <v>0.91981132075471694</v>
      </c>
      <c r="AA89" s="1">
        <f t="shared" si="62"/>
        <v>0.47103274559193953</v>
      </c>
      <c r="AB89" s="1">
        <f t="shared" si="63"/>
        <v>0.28106212424849703</v>
      </c>
      <c r="AC89" s="1">
        <f t="shared" si="64"/>
        <v>0.13660997944309475</v>
      </c>
      <c r="AD89" s="1">
        <f t="shared" si="65"/>
        <v>5.1860890787065281E-2</v>
      </c>
      <c r="AE89" s="1">
        <f t="shared" si="66"/>
        <v>8.0188679245283015E-2</v>
      </c>
      <c r="AG89" s="2">
        <v>206.27631365233694</v>
      </c>
      <c r="AH89" s="2">
        <v>134.76514732587756</v>
      </c>
      <c r="AI89" s="2">
        <v>334.60904687074043</v>
      </c>
      <c r="AJ89" s="2">
        <v>716.27469802320593</v>
      </c>
      <c r="AK89" s="2">
        <v>113.90629409505257</v>
      </c>
      <c r="AM89" s="1">
        <f t="shared" si="47"/>
        <v>0.21815398580296563</v>
      </c>
      <c r="AN89" s="1">
        <f t="shared" si="48"/>
        <v>1.5211648120287846</v>
      </c>
      <c r="AO89" s="1">
        <f t="shared" si="49"/>
        <v>0.98622557604510641</v>
      </c>
      <c r="AP89" s="1">
        <f t="shared" si="50"/>
        <v>0.77484239151781276</v>
      </c>
      <c r="AQ89" s="1">
        <f t="shared" si="51"/>
        <v>0.8559667468299702</v>
      </c>
      <c r="AS89" s="1">
        <f t="shared" si="52"/>
        <v>0.19426093021502178</v>
      </c>
      <c r="AT89" s="1">
        <f t="shared" si="53"/>
        <v>0.59468533766421472</v>
      </c>
      <c r="AU89" s="1">
        <f t="shared" si="54"/>
        <v>0.15604564850410668</v>
      </c>
      <c r="AV89" s="1">
        <f t="shared" si="55"/>
        <v>4.2381984092029652E-2</v>
      </c>
      <c r="AW89" s="1">
        <f t="shared" si="56"/>
        <v>7.4622742031330735E-2</v>
      </c>
    </row>
    <row r="90" spans="2:49" x14ac:dyDescent="0.15">
      <c r="B90" s="2">
        <v>86</v>
      </c>
      <c r="C90" s="2">
        <v>45</v>
      </c>
      <c r="D90" s="2">
        <v>205</v>
      </c>
      <c r="E90" s="2">
        <v>330</v>
      </c>
      <c r="F90" s="2">
        <v>555</v>
      </c>
      <c r="G90" s="2">
        <v>135</v>
      </c>
      <c r="I90" s="2">
        <v>40.542857142857144</v>
      </c>
      <c r="J90" s="2">
        <v>81.085714285714289</v>
      </c>
      <c r="K90" s="2">
        <v>52.828571428571429</v>
      </c>
      <c r="L90" s="2">
        <v>30.714285714285715</v>
      </c>
      <c r="M90" s="2">
        <v>8.6</v>
      </c>
      <c r="O90" s="3">
        <f t="shared" si="42"/>
        <v>85.542857142857144</v>
      </c>
      <c r="P90" s="3">
        <f t="shared" si="43"/>
        <v>286.08571428571429</v>
      </c>
      <c r="Q90" s="3">
        <f t="shared" si="44"/>
        <v>382.82857142857142</v>
      </c>
      <c r="R90" s="3">
        <f t="shared" si="45"/>
        <v>585.71428571428567</v>
      </c>
      <c r="S90" s="3">
        <f t="shared" si="46"/>
        <v>143.6</v>
      </c>
      <c r="U90" s="1">
        <f t="shared" si="57"/>
        <v>0.52605210420841686</v>
      </c>
      <c r="V90" s="1">
        <f t="shared" si="58"/>
        <v>0.71656846100069904</v>
      </c>
      <c r="W90" s="1">
        <f t="shared" si="59"/>
        <v>0.86200462721098592</v>
      </c>
      <c r="X90" s="1">
        <f t="shared" si="60"/>
        <v>0.94756097560975616</v>
      </c>
      <c r="Y90" s="1">
        <f t="shared" si="61"/>
        <v>0.94011142061281339</v>
      </c>
      <c r="AA90" s="1">
        <f t="shared" si="62"/>
        <v>0.4739478957915832</v>
      </c>
      <c r="AB90" s="1">
        <f t="shared" si="63"/>
        <v>0.2834315389993009</v>
      </c>
      <c r="AC90" s="1">
        <f t="shared" si="64"/>
        <v>0.13799537278901411</v>
      </c>
      <c r="AD90" s="1">
        <f t="shared" si="65"/>
        <v>5.2439024390243907E-2</v>
      </c>
      <c r="AE90" s="1">
        <f t="shared" si="66"/>
        <v>5.9888579387186627E-2</v>
      </c>
      <c r="AG90" s="2">
        <v>206.27631365233694</v>
      </c>
      <c r="AH90" s="2">
        <v>134.76514732587756</v>
      </c>
      <c r="AI90" s="2">
        <v>334.60904687074043</v>
      </c>
      <c r="AJ90" s="2">
        <v>789.09629508387832</v>
      </c>
      <c r="AK90" s="2">
        <v>133.0219633234791</v>
      </c>
      <c r="AM90" s="1">
        <f t="shared" si="47"/>
        <v>0.21815398580296563</v>
      </c>
      <c r="AN90" s="1">
        <f t="shared" si="48"/>
        <v>1.5211648120287846</v>
      </c>
      <c r="AO90" s="1">
        <f t="shared" si="49"/>
        <v>0.98622557604510641</v>
      </c>
      <c r="AP90" s="1">
        <f t="shared" si="50"/>
        <v>0.70333621315634909</v>
      </c>
      <c r="AQ90" s="1">
        <f t="shared" si="51"/>
        <v>1.0148700006156937</v>
      </c>
      <c r="AS90" s="1">
        <f t="shared" si="52"/>
        <v>0.19654635292343381</v>
      </c>
      <c r="AT90" s="1">
        <f t="shared" si="53"/>
        <v>0.60168163575438194</v>
      </c>
      <c r="AU90" s="1">
        <f t="shared" si="54"/>
        <v>0.15788147966297852</v>
      </c>
      <c r="AV90" s="1">
        <f t="shared" si="55"/>
        <v>3.8923368295653814E-2</v>
      </c>
      <c r="AW90" s="1">
        <f t="shared" si="56"/>
        <v>6.465097781699973E-2</v>
      </c>
    </row>
    <row r="91" spans="2:49" x14ac:dyDescent="0.15">
      <c r="B91" s="2">
        <v>87</v>
      </c>
      <c r="C91" s="2">
        <v>45</v>
      </c>
      <c r="D91" s="2">
        <v>205</v>
      </c>
      <c r="E91" s="2">
        <v>330</v>
      </c>
      <c r="F91" s="2">
        <v>555</v>
      </c>
      <c r="G91" s="2">
        <v>195</v>
      </c>
      <c r="I91" s="2">
        <v>41.014285714285712</v>
      </c>
      <c r="J91" s="2">
        <v>82.028571428571425</v>
      </c>
      <c r="K91" s="2">
        <v>53.442857142857143</v>
      </c>
      <c r="L91" s="2">
        <v>31.071428571428569</v>
      </c>
      <c r="M91" s="2">
        <v>8.6999999999999993</v>
      </c>
      <c r="O91" s="3">
        <f t="shared" si="42"/>
        <v>86.014285714285705</v>
      </c>
      <c r="P91" s="3">
        <f t="shared" si="43"/>
        <v>287.02857142857141</v>
      </c>
      <c r="Q91" s="3">
        <f t="shared" si="44"/>
        <v>383.44285714285712</v>
      </c>
      <c r="R91" s="3">
        <f t="shared" si="45"/>
        <v>586.07142857142856</v>
      </c>
      <c r="S91" s="3">
        <f t="shared" si="46"/>
        <v>203.7</v>
      </c>
      <c r="U91" s="1">
        <f t="shared" si="57"/>
        <v>0.52316890881913314</v>
      </c>
      <c r="V91" s="1">
        <f t="shared" si="58"/>
        <v>0.71421461278120646</v>
      </c>
      <c r="W91" s="1">
        <f t="shared" si="59"/>
        <v>0.86062367273946583</v>
      </c>
      <c r="X91" s="1">
        <f t="shared" si="60"/>
        <v>0.94698354661791595</v>
      </c>
      <c r="Y91" s="1">
        <f t="shared" si="61"/>
        <v>0.95729013254786455</v>
      </c>
      <c r="AA91" s="1">
        <f t="shared" si="62"/>
        <v>0.47683109118086697</v>
      </c>
      <c r="AB91" s="1">
        <f t="shared" si="63"/>
        <v>0.28578538721879354</v>
      </c>
      <c r="AC91" s="1">
        <f t="shared" si="64"/>
        <v>0.13937632726053426</v>
      </c>
      <c r="AD91" s="1">
        <f t="shared" si="65"/>
        <v>5.3016453382084092E-2</v>
      </c>
      <c r="AE91" s="1">
        <f t="shared" si="66"/>
        <v>4.2709867452135494E-2</v>
      </c>
      <c r="AG91" s="2">
        <v>206.27631365233694</v>
      </c>
      <c r="AH91" s="2">
        <v>134.76514732587756</v>
      </c>
      <c r="AI91" s="2">
        <v>334.60904687074043</v>
      </c>
      <c r="AJ91" s="2">
        <v>847.6066480592192</v>
      </c>
      <c r="AK91" s="2">
        <v>154.47575941443739</v>
      </c>
      <c r="AM91" s="1">
        <f t="shared" si="47"/>
        <v>0.21815398580296563</v>
      </c>
      <c r="AN91" s="1">
        <f t="shared" si="48"/>
        <v>1.5211648120287846</v>
      </c>
      <c r="AO91" s="1">
        <f t="shared" si="49"/>
        <v>0.98622557604510641</v>
      </c>
      <c r="AP91" s="1">
        <f t="shared" si="50"/>
        <v>0.65478485954634014</v>
      </c>
      <c r="AQ91" s="1">
        <f t="shared" si="51"/>
        <v>1.2623339787367001</v>
      </c>
      <c r="AS91" s="1">
        <f t="shared" si="52"/>
        <v>0.19883177563184581</v>
      </c>
      <c r="AT91" s="1">
        <f t="shared" si="53"/>
        <v>0.60867793384454916</v>
      </c>
      <c r="AU91" s="1">
        <f t="shared" si="54"/>
        <v>0.15971731082185037</v>
      </c>
      <c r="AV91" s="1">
        <f t="shared" si="55"/>
        <v>3.6657839627111707E-2</v>
      </c>
      <c r="AW91" s="1">
        <f t="shared" si="56"/>
        <v>5.6319515974406612E-2</v>
      </c>
    </row>
    <row r="92" spans="2:49" x14ac:dyDescent="0.15">
      <c r="B92" s="2">
        <v>88</v>
      </c>
      <c r="C92" s="2">
        <v>45</v>
      </c>
      <c r="D92" s="2">
        <v>205</v>
      </c>
      <c r="E92" s="2">
        <v>330</v>
      </c>
      <c r="F92" s="2">
        <v>555</v>
      </c>
      <c r="G92" s="2">
        <v>255</v>
      </c>
      <c r="I92" s="2">
        <v>41.485714285714288</v>
      </c>
      <c r="J92" s="2">
        <v>82.971428571428575</v>
      </c>
      <c r="K92" s="2">
        <v>54.057142857142857</v>
      </c>
      <c r="L92" s="2">
        <v>31.428571428571431</v>
      </c>
      <c r="M92" s="2">
        <v>8.8000000000000007</v>
      </c>
      <c r="O92" s="3">
        <f t="shared" si="42"/>
        <v>86.485714285714295</v>
      </c>
      <c r="P92" s="3">
        <f t="shared" si="43"/>
        <v>287.97142857142859</v>
      </c>
      <c r="Q92" s="3">
        <f t="shared" si="44"/>
        <v>384.05714285714288</v>
      </c>
      <c r="R92" s="3">
        <f t="shared" si="45"/>
        <v>586.42857142857144</v>
      </c>
      <c r="S92" s="3">
        <f t="shared" si="46"/>
        <v>263.8</v>
      </c>
      <c r="U92" s="1">
        <f t="shared" si="57"/>
        <v>0.52031714568880072</v>
      </c>
      <c r="V92" s="1">
        <f t="shared" si="58"/>
        <v>0.71187617819228088</v>
      </c>
      <c r="W92" s="1">
        <f t="shared" si="59"/>
        <v>0.85924713584288048</v>
      </c>
      <c r="X92" s="1">
        <f t="shared" si="60"/>
        <v>0.9464068209500609</v>
      </c>
      <c r="Y92" s="1">
        <f t="shared" si="61"/>
        <v>0.96664139499620916</v>
      </c>
      <c r="AA92" s="1">
        <f t="shared" si="62"/>
        <v>0.47968285431119917</v>
      </c>
      <c r="AB92" s="1">
        <f t="shared" si="63"/>
        <v>0.288123821807719</v>
      </c>
      <c r="AC92" s="1">
        <f t="shared" si="64"/>
        <v>0.14075286415711946</v>
      </c>
      <c r="AD92" s="1">
        <f t="shared" si="65"/>
        <v>5.3593179049939099E-2</v>
      </c>
      <c r="AE92" s="1">
        <f t="shared" si="66"/>
        <v>3.3358605003790752E-2</v>
      </c>
      <c r="AG92" s="2">
        <v>206.27631365233694</v>
      </c>
      <c r="AH92" s="2">
        <v>134.76514732587756</v>
      </c>
      <c r="AI92" s="2">
        <v>334.60904687074043</v>
      </c>
      <c r="AJ92" s="2">
        <v>889.39598482994597</v>
      </c>
      <c r="AK92" s="2">
        <v>178.50462805760532</v>
      </c>
      <c r="AM92" s="1">
        <f t="shared" si="47"/>
        <v>0.21815398580296563</v>
      </c>
      <c r="AN92" s="1">
        <f t="shared" si="48"/>
        <v>1.5211648120287846</v>
      </c>
      <c r="AO92" s="1">
        <f t="shared" si="49"/>
        <v>0.98622557604510641</v>
      </c>
      <c r="AP92" s="1">
        <f t="shared" si="50"/>
        <v>0.62401900780574915</v>
      </c>
      <c r="AQ92" s="1">
        <f t="shared" si="51"/>
        <v>1.4285343902551861</v>
      </c>
      <c r="AS92" s="1">
        <f t="shared" si="52"/>
        <v>0.20111719834025785</v>
      </c>
      <c r="AT92" s="1">
        <f t="shared" si="53"/>
        <v>0.61567423193471649</v>
      </c>
      <c r="AU92" s="1">
        <f t="shared" si="54"/>
        <v>0.16155314198072221</v>
      </c>
      <c r="AV92" s="1">
        <f t="shared" si="55"/>
        <v>3.5336983711007679E-2</v>
      </c>
      <c r="AW92" s="1">
        <f t="shared" si="56"/>
        <v>4.9298441702924072E-2</v>
      </c>
    </row>
    <row r="93" spans="2:49" x14ac:dyDescent="0.15">
      <c r="B93" s="2">
        <v>89</v>
      </c>
      <c r="C93" s="2">
        <v>45</v>
      </c>
      <c r="D93" s="2">
        <v>205</v>
      </c>
      <c r="E93" s="2">
        <v>330</v>
      </c>
      <c r="F93" s="2">
        <v>555</v>
      </c>
      <c r="G93" s="2">
        <v>325</v>
      </c>
      <c r="I93" s="2">
        <v>41.957142857142856</v>
      </c>
      <c r="J93" s="2">
        <v>83.914285714285711</v>
      </c>
      <c r="K93" s="2">
        <v>54.671428571428571</v>
      </c>
      <c r="L93" s="2">
        <v>31.785714285714285</v>
      </c>
      <c r="M93" s="2">
        <v>8.9</v>
      </c>
      <c r="O93" s="3">
        <f t="shared" si="42"/>
        <v>86.957142857142856</v>
      </c>
      <c r="P93" s="3">
        <f t="shared" si="43"/>
        <v>288.91428571428571</v>
      </c>
      <c r="Q93" s="3">
        <f t="shared" si="44"/>
        <v>384.67142857142858</v>
      </c>
      <c r="R93" s="3">
        <f t="shared" si="45"/>
        <v>586.78571428571433</v>
      </c>
      <c r="S93" s="3">
        <f t="shared" si="46"/>
        <v>333.9</v>
      </c>
      <c r="U93" s="1">
        <f t="shared" si="57"/>
        <v>0.5174963035978315</v>
      </c>
      <c r="V93" s="1">
        <f t="shared" si="58"/>
        <v>0.70955300632911389</v>
      </c>
      <c r="W93" s="1">
        <f t="shared" si="59"/>
        <v>0.8578749953578193</v>
      </c>
      <c r="X93" s="1">
        <f t="shared" si="60"/>
        <v>0.94583079732197195</v>
      </c>
      <c r="Y93" s="1">
        <f t="shared" si="61"/>
        <v>0.97334531296795457</v>
      </c>
      <c r="AA93" s="1">
        <f t="shared" si="62"/>
        <v>0.48250369640216856</v>
      </c>
      <c r="AB93" s="1">
        <f t="shared" si="63"/>
        <v>0.29044699367088606</v>
      </c>
      <c r="AC93" s="1">
        <f t="shared" si="64"/>
        <v>0.1421250046421807</v>
      </c>
      <c r="AD93" s="1">
        <f t="shared" si="65"/>
        <v>5.4169202678027994E-2</v>
      </c>
      <c r="AE93" s="1">
        <f t="shared" si="66"/>
        <v>2.6654687032045526E-2</v>
      </c>
      <c r="AG93" s="2">
        <v>206.27631365233694</v>
      </c>
      <c r="AH93" s="2">
        <v>134.76514732587756</v>
      </c>
      <c r="AI93" s="2">
        <v>334.60904687074043</v>
      </c>
      <c r="AJ93" s="2">
        <v>911.78172309836998</v>
      </c>
      <c r="AK93" s="2">
        <v>205.36751397971415</v>
      </c>
      <c r="AM93" s="1">
        <f t="shared" si="47"/>
        <v>0.21815398580296563</v>
      </c>
      <c r="AN93" s="1">
        <f t="shared" si="48"/>
        <v>1.5211648120287846</v>
      </c>
      <c r="AO93" s="1">
        <f t="shared" si="49"/>
        <v>0.98622557604510641</v>
      </c>
      <c r="AP93" s="1">
        <f t="shared" si="50"/>
        <v>0.60869831664757157</v>
      </c>
      <c r="AQ93" s="1">
        <f t="shared" si="51"/>
        <v>1.5825287734266624</v>
      </c>
      <c r="AS93" s="1">
        <f t="shared" si="52"/>
        <v>0.20340262104866985</v>
      </c>
      <c r="AT93" s="1">
        <f t="shared" si="53"/>
        <v>0.6226705300248836</v>
      </c>
      <c r="AU93" s="1">
        <f t="shared" si="54"/>
        <v>0.16338897313959405</v>
      </c>
      <c r="AV93" s="1">
        <f t="shared" si="55"/>
        <v>3.4861100502981898E-2</v>
      </c>
      <c r="AW93" s="1">
        <f t="shared" si="56"/>
        <v>4.3336941795376296E-2</v>
      </c>
    </row>
    <row r="94" spans="2:49" x14ac:dyDescent="0.15">
      <c r="B94" s="2">
        <v>90</v>
      </c>
      <c r="C94" s="2">
        <v>45</v>
      </c>
      <c r="D94" s="2">
        <v>205</v>
      </c>
      <c r="E94" s="2">
        <v>330</v>
      </c>
      <c r="F94" s="2">
        <v>555</v>
      </c>
      <c r="G94" s="2">
        <v>395</v>
      </c>
      <c r="I94" s="2">
        <v>42.428571428571431</v>
      </c>
      <c r="J94" s="2">
        <v>84.857142857142861</v>
      </c>
      <c r="K94" s="2">
        <v>55.285714285714285</v>
      </c>
      <c r="L94" s="2">
        <v>32.142857142857146</v>
      </c>
      <c r="M94" s="2">
        <v>9</v>
      </c>
      <c r="O94" s="3">
        <f t="shared" si="42"/>
        <v>87.428571428571431</v>
      </c>
      <c r="P94" s="3">
        <f t="shared" si="43"/>
        <v>289.85714285714289</v>
      </c>
      <c r="Q94" s="3">
        <f t="shared" si="44"/>
        <v>385.28571428571428</v>
      </c>
      <c r="R94" s="3">
        <f t="shared" si="45"/>
        <v>587.14285714285711</v>
      </c>
      <c r="S94" s="3">
        <f t="shared" si="46"/>
        <v>404</v>
      </c>
      <c r="U94" s="1">
        <f t="shared" si="57"/>
        <v>0.51470588235294112</v>
      </c>
      <c r="V94" s="1">
        <f t="shared" si="58"/>
        <v>0.70724494825036954</v>
      </c>
      <c r="W94" s="1">
        <f t="shared" si="59"/>
        <v>0.85650723025583986</v>
      </c>
      <c r="X94" s="1">
        <f t="shared" si="60"/>
        <v>0.94525547445255476</v>
      </c>
      <c r="Y94" s="1">
        <f t="shared" si="61"/>
        <v>0.9777227722772277</v>
      </c>
      <c r="AA94" s="1">
        <f t="shared" si="62"/>
        <v>0.48529411764705882</v>
      </c>
      <c r="AB94" s="1">
        <f t="shared" si="63"/>
        <v>0.29275505174963035</v>
      </c>
      <c r="AC94" s="1">
        <f t="shared" si="64"/>
        <v>0.14349276974416017</v>
      </c>
      <c r="AD94" s="1">
        <f t="shared" si="65"/>
        <v>5.4744525547445265E-2</v>
      </c>
      <c r="AE94" s="1">
        <f t="shared" si="66"/>
        <v>2.2277227722772276E-2</v>
      </c>
      <c r="AG94" s="2">
        <v>206.27631365233694</v>
      </c>
      <c r="AH94" s="2">
        <v>134.76514732587756</v>
      </c>
      <c r="AI94" s="2">
        <v>334.60904687074043</v>
      </c>
      <c r="AJ94" s="2">
        <v>911.78172309836998</v>
      </c>
      <c r="AK94" s="2">
        <v>235.34729822955867</v>
      </c>
      <c r="AM94" s="1">
        <f t="shared" si="47"/>
        <v>0.21815398580296563</v>
      </c>
      <c r="AN94" s="1">
        <f t="shared" si="48"/>
        <v>1.5211648120287846</v>
      </c>
      <c r="AO94" s="1">
        <f t="shared" si="49"/>
        <v>0.98622557604510641</v>
      </c>
      <c r="AP94" s="1">
        <f t="shared" si="50"/>
        <v>0.60869831664757157</v>
      </c>
      <c r="AQ94" s="1">
        <f t="shared" si="51"/>
        <v>1.6783706589005134</v>
      </c>
      <c r="AS94" s="1">
        <f t="shared" si="52"/>
        <v>0.20568804375708191</v>
      </c>
      <c r="AT94" s="1">
        <f t="shared" si="53"/>
        <v>0.62966682811505092</v>
      </c>
      <c r="AU94" s="1">
        <f t="shared" si="54"/>
        <v>0.16522480429846589</v>
      </c>
      <c r="AV94" s="1">
        <f t="shared" si="55"/>
        <v>3.525279826144237E-2</v>
      </c>
      <c r="AW94" s="1">
        <f t="shared" si="56"/>
        <v>3.8241356785074988E-2</v>
      </c>
    </row>
    <row r="95" spans="2:49" x14ac:dyDescent="0.15">
      <c r="B95" s="2">
        <v>91</v>
      </c>
      <c r="C95" s="2">
        <v>45</v>
      </c>
      <c r="D95" s="2">
        <v>205</v>
      </c>
      <c r="E95" s="2">
        <v>330</v>
      </c>
      <c r="F95" s="2">
        <v>555</v>
      </c>
      <c r="G95" s="2">
        <v>495</v>
      </c>
      <c r="I95" s="2">
        <v>42.9</v>
      </c>
      <c r="J95" s="2">
        <v>85.8</v>
      </c>
      <c r="K95" s="2">
        <v>55.9</v>
      </c>
      <c r="L95" s="2">
        <v>32.5</v>
      </c>
      <c r="M95" s="2">
        <v>9.1</v>
      </c>
      <c r="O95" s="3">
        <f t="shared" si="42"/>
        <v>87.9</v>
      </c>
      <c r="P95" s="3">
        <f t="shared" si="43"/>
        <v>290.8</v>
      </c>
      <c r="Q95" s="3">
        <f t="shared" si="44"/>
        <v>385.9</v>
      </c>
      <c r="R95" s="3">
        <f t="shared" si="45"/>
        <v>587.5</v>
      </c>
      <c r="S95" s="3">
        <f t="shared" si="46"/>
        <v>504.1</v>
      </c>
      <c r="U95" s="1">
        <f t="shared" si="57"/>
        <v>0.51194539249146753</v>
      </c>
      <c r="V95" s="1">
        <f t="shared" si="58"/>
        <v>0.70495185694635487</v>
      </c>
      <c r="W95" s="1">
        <f t="shared" si="59"/>
        <v>0.8551438196423945</v>
      </c>
      <c r="X95" s="1">
        <f t="shared" si="60"/>
        <v>0.94468085106382982</v>
      </c>
      <c r="Y95" s="1">
        <f t="shared" si="61"/>
        <v>0.98194802618528065</v>
      </c>
      <c r="AA95" s="1">
        <f t="shared" si="62"/>
        <v>0.48805460750853236</v>
      </c>
      <c r="AB95" s="1">
        <f t="shared" si="63"/>
        <v>0.29504814305364507</v>
      </c>
      <c r="AC95" s="1">
        <f t="shared" si="64"/>
        <v>0.14485618035760561</v>
      </c>
      <c r="AD95" s="1">
        <f t="shared" si="65"/>
        <v>5.5319148936170209E-2</v>
      </c>
      <c r="AE95" s="1">
        <f t="shared" si="66"/>
        <v>1.8051973814719301E-2</v>
      </c>
      <c r="AG95" s="2">
        <v>206.27631365233694</v>
      </c>
      <c r="AH95" s="2">
        <v>134.76514732587756</v>
      </c>
      <c r="AI95" s="2">
        <v>334.60904687074043</v>
      </c>
      <c r="AJ95" s="2">
        <v>911.78172309836998</v>
      </c>
      <c r="AK95" s="2">
        <v>268.11048480476836</v>
      </c>
      <c r="AM95" s="1">
        <f t="shared" si="47"/>
        <v>0.21815398580296563</v>
      </c>
      <c r="AN95" s="1">
        <f t="shared" si="48"/>
        <v>1.5211648120287846</v>
      </c>
      <c r="AO95" s="1">
        <f t="shared" si="49"/>
        <v>0.98622557604510641</v>
      </c>
      <c r="AP95" s="1">
        <f t="shared" si="50"/>
        <v>0.60869831664757157</v>
      </c>
      <c r="AQ95" s="1">
        <f t="shared" si="51"/>
        <v>1.8462537948131612</v>
      </c>
      <c r="AS95" s="1">
        <f t="shared" si="52"/>
        <v>0.20797346646549392</v>
      </c>
      <c r="AT95" s="1">
        <f t="shared" si="53"/>
        <v>0.63666312620521814</v>
      </c>
      <c r="AU95" s="1">
        <f t="shared" si="54"/>
        <v>0.16706063545733774</v>
      </c>
      <c r="AV95" s="1">
        <f t="shared" si="55"/>
        <v>3.5644496019902841E-2</v>
      </c>
      <c r="AW95" s="1">
        <f t="shared" si="56"/>
        <v>3.394123137939347E-2</v>
      </c>
    </row>
    <row r="96" spans="2:49" x14ac:dyDescent="0.15">
      <c r="B96" s="2">
        <v>92</v>
      </c>
      <c r="C96" s="2">
        <v>45</v>
      </c>
      <c r="D96" s="2">
        <v>205</v>
      </c>
      <c r="E96" s="2">
        <v>330</v>
      </c>
      <c r="F96" s="2">
        <v>555</v>
      </c>
      <c r="G96" s="2">
        <v>595</v>
      </c>
      <c r="I96" s="2">
        <v>43.371428571428574</v>
      </c>
      <c r="J96" s="2">
        <v>86.742857142857147</v>
      </c>
      <c r="K96" s="2">
        <v>56.51428571428572</v>
      </c>
      <c r="L96" s="2">
        <v>32.857142857142861</v>
      </c>
      <c r="M96" s="2">
        <v>9.1999999999999993</v>
      </c>
      <c r="O96" s="3">
        <f t="shared" si="42"/>
        <v>88.371428571428567</v>
      </c>
      <c r="P96" s="3">
        <f t="shared" si="43"/>
        <v>291.74285714285713</v>
      </c>
      <c r="Q96" s="3">
        <f t="shared" si="44"/>
        <v>386.51428571428573</v>
      </c>
      <c r="R96" s="3">
        <f t="shared" si="45"/>
        <v>587.85714285714289</v>
      </c>
      <c r="S96" s="3">
        <f t="shared" si="46"/>
        <v>604.20000000000005</v>
      </c>
      <c r="U96" s="1">
        <f t="shared" si="57"/>
        <v>0.50921435499515033</v>
      </c>
      <c r="V96" s="1">
        <f t="shared" si="58"/>
        <v>0.70267358730780538</v>
      </c>
      <c r="W96" s="1">
        <f t="shared" si="59"/>
        <v>0.85378474275576577</v>
      </c>
      <c r="X96" s="1">
        <f t="shared" si="60"/>
        <v>0.94410692588092338</v>
      </c>
      <c r="Y96" s="1">
        <f t="shared" si="61"/>
        <v>0.98477325388944048</v>
      </c>
      <c r="AA96" s="1">
        <f t="shared" si="62"/>
        <v>0.49078564500484972</v>
      </c>
      <c r="AB96" s="1">
        <f t="shared" si="63"/>
        <v>0.29732641269219473</v>
      </c>
      <c r="AC96" s="1">
        <f t="shared" si="64"/>
        <v>0.14621525724423418</v>
      </c>
      <c r="AD96" s="1">
        <f t="shared" si="65"/>
        <v>5.5893074119076555E-2</v>
      </c>
      <c r="AE96" s="1">
        <f t="shared" si="66"/>
        <v>1.5226746110559415E-2</v>
      </c>
      <c r="AG96" s="2">
        <v>206.27631365233694</v>
      </c>
      <c r="AH96" s="2">
        <v>134.76514732587756</v>
      </c>
      <c r="AI96" s="2">
        <v>334.60904687074043</v>
      </c>
      <c r="AJ96" s="2">
        <v>911.78172309836998</v>
      </c>
      <c r="AK96" s="2">
        <v>303.90252586638928</v>
      </c>
      <c r="AM96" s="1">
        <f t="shared" si="47"/>
        <v>0.21815398580296563</v>
      </c>
      <c r="AN96" s="1">
        <f t="shared" si="48"/>
        <v>1.5211648120287846</v>
      </c>
      <c r="AO96" s="1">
        <f t="shared" si="49"/>
        <v>0.98622557604510641</v>
      </c>
      <c r="AP96" s="1">
        <f t="shared" si="50"/>
        <v>0.60869831664757157</v>
      </c>
      <c r="AQ96" s="1">
        <f t="shared" si="51"/>
        <v>1.9578646090674208</v>
      </c>
      <c r="AS96" s="1">
        <f t="shared" si="52"/>
        <v>0.21025888917390595</v>
      </c>
      <c r="AT96" s="1">
        <f t="shared" si="53"/>
        <v>0.64365942429538536</v>
      </c>
      <c r="AU96" s="1">
        <f t="shared" si="54"/>
        <v>0.16889646661620958</v>
      </c>
      <c r="AV96" s="1">
        <f t="shared" si="55"/>
        <v>3.6036193778363312E-2</v>
      </c>
      <c r="AW96" s="1">
        <f t="shared" si="56"/>
        <v>3.0272864543563479E-2</v>
      </c>
    </row>
    <row r="97" spans="2:49" x14ac:dyDescent="0.15">
      <c r="B97" s="2">
        <v>93</v>
      </c>
      <c r="C97" s="2">
        <v>45</v>
      </c>
      <c r="D97" s="2">
        <v>205</v>
      </c>
      <c r="E97" s="2">
        <v>330</v>
      </c>
      <c r="F97" s="2">
        <v>555</v>
      </c>
      <c r="G97" s="2">
        <v>720</v>
      </c>
      <c r="I97" s="2">
        <v>43.842857142857142</v>
      </c>
      <c r="J97" s="2">
        <v>87.685714285714283</v>
      </c>
      <c r="K97" s="2">
        <v>57.128571428571433</v>
      </c>
      <c r="L97" s="2">
        <v>33.214285714285715</v>
      </c>
      <c r="M97" s="2">
        <v>9.3000000000000007</v>
      </c>
      <c r="O97" s="3">
        <f t="shared" si="42"/>
        <v>88.842857142857142</v>
      </c>
      <c r="P97" s="3">
        <f t="shared" si="43"/>
        <v>292.68571428571431</v>
      </c>
      <c r="Q97" s="3">
        <f t="shared" si="44"/>
        <v>387.12857142857143</v>
      </c>
      <c r="R97" s="3">
        <f t="shared" si="45"/>
        <v>588.21428571428567</v>
      </c>
      <c r="S97" s="3">
        <f t="shared" si="46"/>
        <v>729.3</v>
      </c>
      <c r="U97" s="1">
        <f t="shared" si="57"/>
        <v>0.50651230101302458</v>
      </c>
      <c r="V97" s="1">
        <f t="shared" si="58"/>
        <v>0.70040999609527521</v>
      </c>
      <c r="W97" s="1">
        <f t="shared" si="59"/>
        <v>0.85242997896601347</v>
      </c>
      <c r="X97" s="1">
        <f t="shared" si="60"/>
        <v>0.94353369763205841</v>
      </c>
      <c r="Y97" s="1">
        <f t="shared" si="61"/>
        <v>0.98724804607157557</v>
      </c>
      <c r="AA97" s="1">
        <f t="shared" si="62"/>
        <v>0.49348769898697536</v>
      </c>
      <c r="AB97" s="1">
        <f t="shared" si="63"/>
        <v>0.29959000390472468</v>
      </c>
      <c r="AC97" s="1">
        <f t="shared" si="64"/>
        <v>0.1475700210339865</v>
      </c>
      <c r="AD97" s="1">
        <f t="shared" si="65"/>
        <v>5.6466302367941722E-2</v>
      </c>
      <c r="AE97" s="1">
        <f t="shared" si="66"/>
        <v>1.2751953928424518E-2</v>
      </c>
      <c r="AG97" s="2">
        <v>206.27631365233694</v>
      </c>
      <c r="AH97" s="2">
        <v>134.76514732587756</v>
      </c>
      <c r="AI97" s="2">
        <v>334.60904687074043</v>
      </c>
      <c r="AJ97" s="2">
        <v>911.78172309836998</v>
      </c>
      <c r="AK97" s="2">
        <v>342.98978443069871</v>
      </c>
      <c r="AM97" s="1">
        <f t="shared" si="47"/>
        <v>0.21815398580296563</v>
      </c>
      <c r="AN97" s="1">
        <f t="shared" si="48"/>
        <v>1.5211648120287846</v>
      </c>
      <c r="AO97" s="1">
        <f t="shared" si="49"/>
        <v>0.98622557604510641</v>
      </c>
      <c r="AP97" s="1">
        <f t="shared" si="50"/>
        <v>0.60869831664757157</v>
      </c>
      <c r="AQ97" s="1">
        <f t="shared" si="51"/>
        <v>2.0991878845460961</v>
      </c>
      <c r="AS97" s="1">
        <f t="shared" si="52"/>
        <v>0.21254431188231795</v>
      </c>
      <c r="AT97" s="1">
        <f t="shared" si="53"/>
        <v>0.65065572238555258</v>
      </c>
      <c r="AU97" s="1">
        <f t="shared" si="54"/>
        <v>0.17073229777508142</v>
      </c>
      <c r="AV97" s="1">
        <f t="shared" si="55"/>
        <v>3.6427891536823777E-2</v>
      </c>
      <c r="AW97" s="1">
        <f t="shared" si="56"/>
        <v>2.7114510175387078E-2</v>
      </c>
    </row>
    <row r="98" spans="2:49" x14ac:dyDescent="0.15">
      <c r="B98" s="2">
        <v>94</v>
      </c>
      <c r="C98" s="2">
        <v>45</v>
      </c>
      <c r="D98" s="2">
        <v>205</v>
      </c>
      <c r="E98" s="2">
        <v>330</v>
      </c>
      <c r="F98" s="2">
        <v>555</v>
      </c>
      <c r="G98" s="2">
        <v>845</v>
      </c>
      <c r="I98" s="2">
        <v>44.314285714285717</v>
      </c>
      <c r="J98" s="2">
        <v>88.628571428571433</v>
      </c>
      <c r="K98" s="2">
        <v>57.742857142857147</v>
      </c>
      <c r="L98" s="2">
        <v>33.571428571428569</v>
      </c>
      <c r="M98" s="2">
        <v>9.4</v>
      </c>
      <c r="O98" s="3">
        <f t="shared" si="42"/>
        <v>89.314285714285717</v>
      </c>
      <c r="P98" s="3">
        <f t="shared" si="43"/>
        <v>293.62857142857143</v>
      </c>
      <c r="Q98" s="3">
        <f t="shared" si="44"/>
        <v>387.74285714285713</v>
      </c>
      <c r="R98" s="3">
        <f t="shared" si="45"/>
        <v>588.57142857142856</v>
      </c>
      <c r="S98" s="3">
        <f t="shared" si="46"/>
        <v>854.4</v>
      </c>
      <c r="U98" s="1">
        <f t="shared" si="57"/>
        <v>0.50383877159309021</v>
      </c>
      <c r="V98" s="1">
        <f t="shared" si="58"/>
        <v>0.69816094190911748</v>
      </c>
      <c r="W98" s="1">
        <f t="shared" si="59"/>
        <v>0.85107950777392971</v>
      </c>
      <c r="X98" s="1">
        <f t="shared" si="60"/>
        <v>0.94296116504854377</v>
      </c>
      <c r="Y98" s="1">
        <f t="shared" si="61"/>
        <v>0.98899812734082404</v>
      </c>
      <c r="AA98" s="1">
        <f t="shared" si="62"/>
        <v>0.49616122840690979</v>
      </c>
      <c r="AB98" s="1">
        <f t="shared" si="63"/>
        <v>0.30183905809088257</v>
      </c>
      <c r="AC98" s="1">
        <f t="shared" si="64"/>
        <v>0.14892049222607032</v>
      </c>
      <c r="AD98" s="1">
        <f t="shared" si="65"/>
        <v>5.7038834951456306E-2</v>
      </c>
      <c r="AE98" s="1">
        <f t="shared" si="66"/>
        <v>1.1001872659176031E-2</v>
      </c>
      <c r="AG98" s="2">
        <v>206.27631365233694</v>
      </c>
      <c r="AH98" s="2">
        <v>134.76514732587756</v>
      </c>
      <c r="AI98" s="2">
        <v>334.60904687074043</v>
      </c>
      <c r="AJ98" s="2">
        <v>911.78172309836998</v>
      </c>
      <c r="AK98" s="2">
        <v>385.66127162856276</v>
      </c>
      <c r="AM98" s="1">
        <f t="shared" si="47"/>
        <v>0.21815398580296563</v>
      </c>
      <c r="AN98" s="1">
        <f t="shared" si="48"/>
        <v>1.5211648120287846</v>
      </c>
      <c r="AO98" s="1">
        <f t="shared" si="49"/>
        <v>0.98622557604510641</v>
      </c>
      <c r="AP98" s="1">
        <f t="shared" si="50"/>
        <v>0.60869831664757157</v>
      </c>
      <c r="AQ98" s="1">
        <f t="shared" si="51"/>
        <v>2.1910418861394891</v>
      </c>
      <c r="AS98" s="1">
        <f t="shared" si="52"/>
        <v>0.21482973459072999</v>
      </c>
      <c r="AT98" s="1">
        <f t="shared" si="53"/>
        <v>0.6576520204757198</v>
      </c>
      <c r="AU98" s="1">
        <f t="shared" si="54"/>
        <v>0.17256812893395326</v>
      </c>
      <c r="AV98" s="1">
        <f t="shared" si="55"/>
        <v>3.6819589295284248E-2</v>
      </c>
      <c r="AW98" s="1">
        <f t="shared" si="56"/>
        <v>2.4373720390190767E-2</v>
      </c>
    </row>
    <row r="99" spans="2:49" x14ac:dyDescent="0.15">
      <c r="B99" s="2">
        <v>95</v>
      </c>
      <c r="C99" s="2">
        <v>45.478723404255319</v>
      </c>
      <c r="D99" s="2">
        <v>207.18085106382978</v>
      </c>
      <c r="E99" s="2">
        <v>333.51063829787233</v>
      </c>
      <c r="F99" s="2">
        <v>560.90425531914889</v>
      </c>
      <c r="G99" s="2">
        <v>853.98936170212767</v>
      </c>
      <c r="I99" s="2">
        <v>44.785714285714285</v>
      </c>
      <c r="J99" s="2">
        <v>89.571428571428569</v>
      </c>
      <c r="K99" s="2">
        <v>58.357142857142861</v>
      </c>
      <c r="L99" s="2">
        <v>33.928571428571431</v>
      </c>
      <c r="M99" s="2">
        <v>9.5</v>
      </c>
      <c r="O99" s="3">
        <f t="shared" si="42"/>
        <v>90.264437689969611</v>
      </c>
      <c r="P99" s="3">
        <f t="shared" si="43"/>
        <v>296.75227963525833</v>
      </c>
      <c r="Q99" s="3">
        <f t="shared" si="44"/>
        <v>391.86778115501522</v>
      </c>
      <c r="R99" s="3">
        <f t="shared" si="45"/>
        <v>594.83282674772033</v>
      </c>
      <c r="S99" s="3">
        <f t="shared" si="46"/>
        <v>863.48936170212767</v>
      </c>
      <c r="U99" s="1">
        <f t="shared" si="57"/>
        <v>0.50383877159309021</v>
      </c>
      <c r="V99" s="1">
        <f t="shared" si="58"/>
        <v>0.69816094190911748</v>
      </c>
      <c r="W99" s="1">
        <f t="shared" si="59"/>
        <v>0.8510795077739296</v>
      </c>
      <c r="X99" s="1">
        <f t="shared" si="60"/>
        <v>0.94296116504854366</v>
      </c>
      <c r="Y99" s="1">
        <f t="shared" si="61"/>
        <v>0.98899812734082393</v>
      </c>
      <c r="AA99" s="1">
        <f t="shared" si="62"/>
        <v>0.49616122840690974</v>
      </c>
      <c r="AB99" s="1">
        <f t="shared" si="63"/>
        <v>0.30183905809088257</v>
      </c>
      <c r="AC99" s="1">
        <f t="shared" si="64"/>
        <v>0.14892049222607029</v>
      </c>
      <c r="AD99" s="1">
        <f t="shared" si="65"/>
        <v>5.703883495145632E-2</v>
      </c>
      <c r="AE99" s="1">
        <f t="shared" si="66"/>
        <v>1.1001872659176029E-2</v>
      </c>
      <c r="AG99" s="2">
        <v>206.27631365233694</v>
      </c>
      <c r="AH99" s="2">
        <v>134.76514732587756</v>
      </c>
      <c r="AI99" s="2">
        <v>334.60904687074043</v>
      </c>
      <c r="AJ99" s="2">
        <v>911.78172309836998</v>
      </c>
      <c r="AK99" s="2">
        <v>432.23052562223552</v>
      </c>
      <c r="AM99" s="1">
        <f t="shared" si="47"/>
        <v>0.22047477288597592</v>
      </c>
      <c r="AN99" s="1">
        <f t="shared" si="48"/>
        <v>1.5373474164120695</v>
      </c>
      <c r="AO99" s="1">
        <f t="shared" si="49"/>
        <v>0.99671733749239477</v>
      </c>
      <c r="AP99" s="1">
        <f t="shared" si="50"/>
        <v>0.61517383065446052</v>
      </c>
      <c r="AQ99" s="1">
        <f t="shared" si="51"/>
        <v>1.9757729060730536</v>
      </c>
      <c r="AS99" s="1">
        <f t="shared" si="52"/>
        <v>0.21711515729914199</v>
      </c>
      <c r="AT99" s="1">
        <f t="shared" si="53"/>
        <v>0.66464831856588702</v>
      </c>
      <c r="AU99" s="1">
        <f t="shared" si="54"/>
        <v>0.17440396009282511</v>
      </c>
      <c r="AV99" s="1">
        <f t="shared" si="55"/>
        <v>3.721128705374472E-2</v>
      </c>
      <c r="AW99" s="1">
        <f t="shared" si="56"/>
        <v>2.1979012209570062E-2</v>
      </c>
    </row>
    <row r="100" spans="2:49" x14ac:dyDescent="0.15">
      <c r="B100" s="2">
        <v>96</v>
      </c>
      <c r="C100" s="2">
        <v>45.957446808510639</v>
      </c>
      <c r="D100" s="2">
        <v>209.36170212765958</v>
      </c>
      <c r="E100" s="2">
        <v>337.02127659574467</v>
      </c>
      <c r="F100" s="2">
        <v>566.80851063829789</v>
      </c>
      <c r="G100" s="2">
        <v>862.97872340425533</v>
      </c>
      <c r="I100" s="2">
        <v>45.257142857142853</v>
      </c>
      <c r="J100" s="2">
        <v>90.514285714285705</v>
      </c>
      <c r="K100" s="2">
        <v>58.971428571428575</v>
      </c>
      <c r="L100" s="2">
        <v>34.285714285714285</v>
      </c>
      <c r="M100" s="2">
        <v>9.6</v>
      </c>
      <c r="O100" s="3">
        <f t="shared" si="42"/>
        <v>91.214589665653492</v>
      </c>
      <c r="P100" s="3">
        <f t="shared" si="43"/>
        <v>299.87598784194529</v>
      </c>
      <c r="Q100" s="3">
        <f t="shared" si="44"/>
        <v>395.99270516717326</v>
      </c>
      <c r="R100" s="3">
        <f t="shared" si="45"/>
        <v>601.09422492401222</v>
      </c>
      <c r="S100" s="3">
        <f t="shared" si="46"/>
        <v>872.57872340425536</v>
      </c>
      <c r="U100" s="1">
        <f t="shared" si="57"/>
        <v>0.50383877159309021</v>
      </c>
      <c r="V100" s="1">
        <f t="shared" si="58"/>
        <v>0.69816094190911748</v>
      </c>
      <c r="W100" s="1">
        <f t="shared" si="59"/>
        <v>0.85107950777392971</v>
      </c>
      <c r="X100" s="1">
        <f t="shared" si="60"/>
        <v>0.94296116504854366</v>
      </c>
      <c r="Y100" s="1">
        <f t="shared" si="61"/>
        <v>0.98899812734082393</v>
      </c>
      <c r="AA100" s="1">
        <f t="shared" si="62"/>
        <v>0.49616122840690974</v>
      </c>
      <c r="AB100" s="1">
        <f t="shared" si="63"/>
        <v>0.30183905809088252</v>
      </c>
      <c r="AC100" s="1">
        <f t="shared" si="64"/>
        <v>0.14892049222607032</v>
      </c>
      <c r="AD100" s="1">
        <f t="shared" si="65"/>
        <v>5.7038834951456306E-2</v>
      </c>
      <c r="AE100" s="1">
        <f t="shared" si="66"/>
        <v>1.1001872659176029E-2</v>
      </c>
      <c r="AG100" s="2">
        <v>206.27631365233694</v>
      </c>
      <c r="AH100" s="2">
        <v>134.76514732587756</v>
      </c>
      <c r="AI100" s="2">
        <v>334.60904687074043</v>
      </c>
      <c r="AJ100" s="2">
        <v>911.78172309836998</v>
      </c>
      <c r="AK100" s="2">
        <v>483.03764356470623</v>
      </c>
      <c r="AM100" s="1">
        <f t="shared" si="47"/>
        <v>0.2227955599689862</v>
      </c>
      <c r="AN100" s="1">
        <f t="shared" si="48"/>
        <v>1.5535300207953544</v>
      </c>
      <c r="AO100" s="1">
        <f t="shared" si="49"/>
        <v>1.0072090989396831</v>
      </c>
      <c r="AP100" s="1">
        <f t="shared" si="50"/>
        <v>0.62164934466134969</v>
      </c>
      <c r="AQ100" s="1">
        <f t="shared" si="51"/>
        <v>1.786566191892772</v>
      </c>
      <c r="AS100" s="1">
        <f t="shared" si="52"/>
        <v>0.219400580007554</v>
      </c>
      <c r="AT100" s="1">
        <f t="shared" si="53"/>
        <v>0.67164461665605424</v>
      </c>
      <c r="AU100" s="1">
        <f t="shared" si="54"/>
        <v>0.17623979125169695</v>
      </c>
      <c r="AV100" s="1">
        <f t="shared" si="55"/>
        <v>3.7602984812205191E-2</v>
      </c>
      <c r="AW100" s="1">
        <f t="shared" si="56"/>
        <v>1.9874227460108942E-2</v>
      </c>
    </row>
    <row r="101" spans="2:49" x14ac:dyDescent="0.15">
      <c r="B101" s="2">
        <v>97</v>
      </c>
      <c r="C101" s="2">
        <v>46.436170212765958</v>
      </c>
      <c r="D101" s="2">
        <v>211.54255319148936</v>
      </c>
      <c r="E101" s="2">
        <v>340.531914893617</v>
      </c>
      <c r="F101" s="2">
        <v>572.71276595744678</v>
      </c>
      <c r="G101" s="2">
        <v>871.968085106383</v>
      </c>
      <c r="I101" s="2">
        <v>45.728571428571428</v>
      </c>
      <c r="J101" s="2">
        <v>91.457142857142856</v>
      </c>
      <c r="K101" s="2">
        <v>59.585714285714289</v>
      </c>
      <c r="L101" s="2">
        <v>34.642857142857139</v>
      </c>
      <c r="M101" s="2">
        <v>9.6999999999999993</v>
      </c>
      <c r="O101" s="3">
        <f t="shared" si="42"/>
        <v>92.164741641337386</v>
      </c>
      <c r="P101" s="3">
        <f t="shared" si="43"/>
        <v>302.99969604863225</v>
      </c>
      <c r="Q101" s="3">
        <f t="shared" si="44"/>
        <v>400.11762917933129</v>
      </c>
      <c r="R101" s="3">
        <f t="shared" si="45"/>
        <v>607.35562310030389</v>
      </c>
      <c r="S101" s="3">
        <f t="shared" si="46"/>
        <v>881.66808510638305</v>
      </c>
      <c r="U101" s="1">
        <f t="shared" si="57"/>
        <v>0.50383877159309021</v>
      </c>
      <c r="V101" s="1">
        <f t="shared" si="58"/>
        <v>0.69816094190911737</v>
      </c>
      <c r="W101" s="1">
        <f t="shared" si="59"/>
        <v>0.85107950777392971</v>
      </c>
      <c r="X101" s="1">
        <f t="shared" si="60"/>
        <v>0.94296116504854377</v>
      </c>
      <c r="Y101" s="1">
        <f t="shared" si="61"/>
        <v>0.98899812734082393</v>
      </c>
      <c r="AA101" s="1">
        <f t="shared" si="62"/>
        <v>0.49616122840690979</v>
      </c>
      <c r="AB101" s="1">
        <f t="shared" si="63"/>
        <v>0.30183905809088252</v>
      </c>
      <c r="AC101" s="1">
        <f t="shared" si="64"/>
        <v>0.14892049222607032</v>
      </c>
      <c r="AD101" s="1">
        <f t="shared" si="65"/>
        <v>5.7038834951456313E-2</v>
      </c>
      <c r="AE101" s="1">
        <f t="shared" si="66"/>
        <v>1.1001872659176029E-2</v>
      </c>
      <c r="AG101" s="2">
        <v>206.27631365233694</v>
      </c>
      <c r="AH101" s="2">
        <v>134.76514732587756</v>
      </c>
      <c r="AI101" s="2">
        <v>334.60904687074043</v>
      </c>
      <c r="AJ101" s="2">
        <v>911.78172309836998</v>
      </c>
      <c r="AK101" s="2">
        <v>538.45147889128009</v>
      </c>
      <c r="AM101" s="1">
        <f t="shared" si="47"/>
        <v>0.22511634705199646</v>
      </c>
      <c r="AN101" s="1">
        <f t="shared" si="48"/>
        <v>1.5697126251786393</v>
      </c>
      <c r="AO101" s="1">
        <f t="shared" si="49"/>
        <v>1.0177008603869715</v>
      </c>
      <c r="AP101" s="1">
        <f t="shared" si="50"/>
        <v>0.62812485866823864</v>
      </c>
      <c r="AQ101" s="1">
        <f t="shared" si="51"/>
        <v>1.6193995546299613</v>
      </c>
      <c r="AS101" s="1">
        <f t="shared" si="52"/>
        <v>0.22168600271596603</v>
      </c>
      <c r="AT101" s="1">
        <f t="shared" si="53"/>
        <v>0.67864091474622146</v>
      </c>
      <c r="AU101" s="1">
        <f t="shared" si="54"/>
        <v>0.17807562241056879</v>
      </c>
      <c r="AV101" s="1">
        <f t="shared" si="55"/>
        <v>3.7994682570665655E-2</v>
      </c>
      <c r="AW101" s="1">
        <f t="shared" si="56"/>
        <v>1.8014622264522644E-2</v>
      </c>
    </row>
    <row r="102" spans="2:49" x14ac:dyDescent="0.15">
      <c r="B102" s="2">
        <v>98</v>
      </c>
      <c r="C102" s="2">
        <v>46.914893617021278</v>
      </c>
      <c r="D102" s="2">
        <v>213.72340425531914</v>
      </c>
      <c r="E102" s="2">
        <v>344.04255319148933</v>
      </c>
      <c r="F102" s="2">
        <v>578.61702127659578</v>
      </c>
      <c r="G102" s="2">
        <v>880.95744680851067</v>
      </c>
      <c r="I102" s="2">
        <v>46.2</v>
      </c>
      <c r="J102" s="2">
        <v>92.4</v>
      </c>
      <c r="K102" s="2">
        <v>60.2</v>
      </c>
      <c r="L102" s="2">
        <v>35</v>
      </c>
      <c r="M102" s="2">
        <v>9.8000000000000007</v>
      </c>
      <c r="O102" s="3">
        <f t="shared" si="42"/>
        <v>93.114893617021281</v>
      </c>
      <c r="P102" s="3">
        <f t="shared" si="43"/>
        <v>306.12340425531914</v>
      </c>
      <c r="Q102" s="3">
        <f t="shared" si="44"/>
        <v>404.24255319148932</v>
      </c>
      <c r="R102" s="3">
        <f t="shared" si="45"/>
        <v>613.61702127659578</v>
      </c>
      <c r="S102" s="3">
        <f t="shared" si="46"/>
        <v>890.75744680851062</v>
      </c>
      <c r="U102" s="1">
        <f t="shared" si="57"/>
        <v>0.50383877159309021</v>
      </c>
      <c r="V102" s="1">
        <f t="shared" si="58"/>
        <v>0.69816094190911737</v>
      </c>
      <c r="W102" s="1">
        <f t="shared" si="59"/>
        <v>0.85107950777392971</v>
      </c>
      <c r="X102" s="1">
        <f t="shared" si="60"/>
        <v>0.94296116504854366</v>
      </c>
      <c r="Y102" s="1">
        <f t="shared" si="61"/>
        <v>0.98899812734082404</v>
      </c>
      <c r="AA102" s="1">
        <f t="shared" si="62"/>
        <v>0.49616122840690979</v>
      </c>
      <c r="AB102" s="1">
        <f t="shared" si="63"/>
        <v>0.30183905809088257</v>
      </c>
      <c r="AC102" s="1">
        <f t="shared" si="64"/>
        <v>0.14892049222607032</v>
      </c>
      <c r="AD102" s="1">
        <f t="shared" si="65"/>
        <v>5.7038834951456306E-2</v>
      </c>
      <c r="AE102" s="1">
        <f t="shared" si="66"/>
        <v>1.1001872659176031E-2</v>
      </c>
      <c r="AG102" s="2">
        <v>206.27631365233694</v>
      </c>
      <c r="AH102" s="2">
        <v>134.76514732587756</v>
      </c>
      <c r="AI102" s="2">
        <v>334.60904687074043</v>
      </c>
      <c r="AJ102" s="2">
        <v>911.78172309836998</v>
      </c>
      <c r="AK102" s="2">
        <v>598.87201720883411</v>
      </c>
      <c r="AM102" s="1">
        <f t="shared" si="47"/>
        <v>0.22743713413500674</v>
      </c>
      <c r="AN102" s="1">
        <f t="shared" si="48"/>
        <v>1.5858952295619242</v>
      </c>
      <c r="AO102" s="1">
        <f t="shared" si="49"/>
        <v>1.0281926218342599</v>
      </c>
      <c r="AP102" s="1">
        <f t="shared" si="50"/>
        <v>0.63460037267512781</v>
      </c>
      <c r="AQ102" s="1">
        <f t="shared" si="51"/>
        <v>1.4710279016114221</v>
      </c>
      <c r="AS102" s="1">
        <f t="shared" si="52"/>
        <v>0.22397142542437806</v>
      </c>
      <c r="AT102" s="1">
        <f t="shared" si="53"/>
        <v>0.68563721283638879</v>
      </c>
      <c r="AU102" s="1">
        <f t="shared" si="54"/>
        <v>0.17991145356944063</v>
      </c>
      <c r="AV102" s="1">
        <f t="shared" si="55"/>
        <v>3.8386380329126134E-2</v>
      </c>
      <c r="AW102" s="1">
        <f t="shared" si="56"/>
        <v>1.6364097367038304E-2</v>
      </c>
    </row>
    <row r="103" spans="2:49" x14ac:dyDescent="0.15">
      <c r="B103" s="2">
        <v>99</v>
      </c>
      <c r="C103" s="2">
        <v>47.393617021276597</v>
      </c>
      <c r="D103" s="2">
        <v>215.90425531914894</v>
      </c>
      <c r="E103" s="2">
        <v>347.55319148936172</v>
      </c>
      <c r="F103" s="2">
        <v>584.52127659574467</v>
      </c>
      <c r="G103" s="2">
        <v>889.94680851063833</v>
      </c>
      <c r="I103" s="2">
        <v>46.671428571428571</v>
      </c>
      <c r="J103" s="2">
        <v>93.342857142857142</v>
      </c>
      <c r="K103" s="2">
        <v>60.814285714285717</v>
      </c>
      <c r="L103" s="2">
        <v>35.357142857142861</v>
      </c>
      <c r="M103" s="2">
        <v>9.9</v>
      </c>
      <c r="O103" s="3">
        <f t="shared" si="42"/>
        <v>94.065045592705161</v>
      </c>
      <c r="P103" s="3">
        <f t="shared" si="43"/>
        <v>309.2471124620061</v>
      </c>
      <c r="Q103" s="3">
        <f t="shared" si="44"/>
        <v>408.36747720364747</v>
      </c>
      <c r="R103" s="3">
        <f t="shared" si="45"/>
        <v>619.87841945288756</v>
      </c>
      <c r="S103" s="3">
        <f t="shared" si="46"/>
        <v>899.84680851063831</v>
      </c>
      <c r="U103" s="1">
        <f t="shared" si="57"/>
        <v>0.50383877159309021</v>
      </c>
      <c r="V103" s="1">
        <f t="shared" si="58"/>
        <v>0.69816094190911737</v>
      </c>
      <c r="W103" s="1">
        <f t="shared" si="59"/>
        <v>0.8510795077739296</v>
      </c>
      <c r="X103" s="1">
        <f t="shared" si="60"/>
        <v>0.94296116504854366</v>
      </c>
      <c r="Y103" s="1">
        <f t="shared" si="61"/>
        <v>0.98899812734082404</v>
      </c>
      <c r="AA103" s="1">
        <f t="shared" si="62"/>
        <v>0.49616122840690979</v>
      </c>
      <c r="AB103" s="1">
        <f t="shared" si="63"/>
        <v>0.30183905809088252</v>
      </c>
      <c r="AC103" s="1">
        <f t="shared" si="64"/>
        <v>0.14892049222607029</v>
      </c>
      <c r="AD103" s="1">
        <f t="shared" si="65"/>
        <v>5.7038834951456313E-2</v>
      </c>
      <c r="AE103" s="1">
        <f t="shared" si="66"/>
        <v>1.1001872659176031E-2</v>
      </c>
      <c r="AG103" s="2">
        <v>206.27631365233694</v>
      </c>
      <c r="AH103" s="2">
        <v>134.76514732587756</v>
      </c>
      <c r="AI103" s="2">
        <v>334.60904687074043</v>
      </c>
      <c r="AJ103" s="2">
        <v>911.78172309836998</v>
      </c>
      <c r="AK103" s="2">
        <v>664.73294510068479</v>
      </c>
      <c r="AM103" s="1">
        <f t="shared" si="47"/>
        <v>0.22975792121801702</v>
      </c>
      <c r="AN103" s="1">
        <f t="shared" si="48"/>
        <v>1.6020778339452093</v>
      </c>
      <c r="AO103" s="1">
        <f t="shared" si="49"/>
        <v>1.0386843832815484</v>
      </c>
      <c r="AP103" s="1">
        <f t="shared" si="50"/>
        <v>0.64107588668201676</v>
      </c>
      <c r="AQ103" s="1">
        <f t="shared" si="51"/>
        <v>1.3388035226324477</v>
      </c>
      <c r="AS103" s="1">
        <f t="shared" si="52"/>
        <v>0.22625684813279007</v>
      </c>
      <c r="AT103" s="1">
        <f t="shared" si="53"/>
        <v>0.69263351092655601</v>
      </c>
      <c r="AU103" s="1">
        <f t="shared" si="54"/>
        <v>0.18174728472831247</v>
      </c>
      <c r="AV103" s="1">
        <f t="shared" si="55"/>
        <v>3.8778078087586605E-2</v>
      </c>
      <c r="AW103" s="1">
        <f t="shared" si="56"/>
        <v>1.4893198949994094E-2</v>
      </c>
    </row>
    <row r="104" spans="2:49" x14ac:dyDescent="0.15">
      <c r="B104" s="2">
        <v>100</v>
      </c>
      <c r="C104" s="2">
        <v>47.872340425531917</v>
      </c>
      <c r="D104" s="2">
        <v>218.08510638297872</v>
      </c>
      <c r="E104" s="2">
        <v>351.06382978723406</v>
      </c>
      <c r="F104" s="2">
        <v>590.42553191489355</v>
      </c>
      <c r="G104" s="2">
        <v>898.936170212766</v>
      </c>
      <c r="I104" s="2">
        <v>47.142857142857139</v>
      </c>
      <c r="J104" s="2">
        <v>94.285714285714278</v>
      </c>
      <c r="K104" s="2">
        <v>61.428571428571431</v>
      </c>
      <c r="L104" s="2">
        <v>35.714285714285715</v>
      </c>
      <c r="M104" s="2">
        <v>10</v>
      </c>
      <c r="O104" s="3">
        <f t="shared" si="42"/>
        <v>95.015197568389056</v>
      </c>
      <c r="P104" s="3">
        <f t="shared" si="43"/>
        <v>312.370820668693</v>
      </c>
      <c r="Q104" s="3">
        <f t="shared" si="44"/>
        <v>412.4924012158055</v>
      </c>
      <c r="R104" s="3">
        <f t="shared" si="45"/>
        <v>626.13981762917922</v>
      </c>
      <c r="S104" s="3">
        <f t="shared" si="46"/>
        <v>908.936170212766</v>
      </c>
      <c r="U104" s="1">
        <f t="shared" si="57"/>
        <v>0.50383877159309021</v>
      </c>
      <c r="V104" s="1">
        <f t="shared" si="58"/>
        <v>0.69816094190911748</v>
      </c>
      <c r="W104" s="1">
        <f t="shared" si="59"/>
        <v>0.85107950777392971</v>
      </c>
      <c r="X104" s="1">
        <f t="shared" si="60"/>
        <v>0.94296116504854377</v>
      </c>
      <c r="Y104" s="1">
        <f t="shared" si="61"/>
        <v>0.98899812734082393</v>
      </c>
      <c r="AA104" s="1">
        <f t="shared" si="62"/>
        <v>0.49616122840690974</v>
      </c>
      <c r="AB104" s="1">
        <f t="shared" si="63"/>
        <v>0.30183905809088252</v>
      </c>
      <c r="AC104" s="1">
        <f t="shared" si="64"/>
        <v>0.14892049222607029</v>
      </c>
      <c r="AD104" s="1">
        <f t="shared" si="65"/>
        <v>5.703883495145632E-2</v>
      </c>
      <c r="AE104" s="1">
        <f t="shared" si="66"/>
        <v>1.1001872659176029E-2</v>
      </c>
      <c r="AG104" s="2">
        <v>206.27631365233694</v>
      </c>
      <c r="AH104" s="2">
        <v>134.76514732587756</v>
      </c>
      <c r="AI104" s="2">
        <v>334.60904687074043</v>
      </c>
      <c r="AJ104" s="2">
        <v>911.78172309836998</v>
      </c>
      <c r="AK104" s="2">
        <v>736.50442730031159</v>
      </c>
      <c r="AM104" s="1">
        <f t="shared" si="47"/>
        <v>0.23207870830102728</v>
      </c>
      <c r="AN104" s="1">
        <f t="shared" si="48"/>
        <v>1.6182604383284942</v>
      </c>
      <c r="AO104" s="1">
        <f t="shared" si="49"/>
        <v>1.0491761447288366</v>
      </c>
      <c r="AP104" s="1">
        <f t="shared" si="50"/>
        <v>0.64755140068890582</v>
      </c>
      <c r="AQ104" s="1">
        <f t="shared" si="51"/>
        <v>1.2205441500302379</v>
      </c>
      <c r="AS104" s="1">
        <f t="shared" si="52"/>
        <v>0.22854227084120207</v>
      </c>
      <c r="AT104" s="1">
        <f t="shared" si="53"/>
        <v>0.69962980901672311</v>
      </c>
      <c r="AU104" s="1">
        <f t="shared" si="54"/>
        <v>0.18358311588718432</v>
      </c>
      <c r="AV104" s="1">
        <f t="shared" si="55"/>
        <v>3.9169775846047077E-2</v>
      </c>
      <c r="AW104" s="1">
        <f t="shared" si="56"/>
        <v>1.3577650899744659E-2</v>
      </c>
    </row>
    <row r="105" spans="2:49" x14ac:dyDescent="0.15">
      <c r="AM105" s="1"/>
      <c r="AN105" s="1"/>
      <c r="AO105" s="1"/>
      <c r="AP105" s="1"/>
      <c r="AQ105" s="1"/>
    </row>
  </sheetData>
  <mergeCells count="8">
    <mergeCell ref="C3:G3"/>
    <mergeCell ref="I3:M3"/>
    <mergeCell ref="AG3:AK3"/>
    <mergeCell ref="AM3:AQ3"/>
    <mergeCell ref="AS3:AW3"/>
    <mergeCell ref="O3:S3"/>
    <mergeCell ref="U3:Y3"/>
    <mergeCell ref="AA3:AE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AS363"/>
  <sheetViews>
    <sheetView workbookViewId="0">
      <selection activeCell="P13" sqref="P13"/>
    </sheetView>
  </sheetViews>
  <sheetFormatPr defaultColWidth="6.625" defaultRowHeight="11.25" x14ac:dyDescent="0.15"/>
  <cols>
    <col min="1" max="1" width="6.625" style="8"/>
    <col min="2" max="2" width="10.5" style="8" bestFit="1" customWidth="1"/>
    <col min="3" max="8" width="6.625" style="9"/>
    <col min="9" max="9" width="6.625" style="8"/>
    <col min="10" max="22" width="6.625" style="15"/>
    <col min="23" max="23" width="6.625" style="40"/>
    <col min="24" max="24" width="6.625" style="44"/>
    <col min="25" max="31" width="6.625" style="40"/>
    <col min="32" max="32" width="6.625" style="10"/>
    <col min="33" max="38" width="6.625" style="40"/>
    <col min="39" max="39" width="6.625" style="10"/>
    <col min="40" max="45" width="6.625" style="40"/>
    <col min="46" max="16384" width="6.625" style="8"/>
  </cols>
  <sheetData>
    <row r="2" spans="2:45" x14ac:dyDescent="0.15">
      <c r="D2" s="206" t="s">
        <v>354</v>
      </c>
      <c r="E2" s="206"/>
      <c r="F2" s="206"/>
      <c r="G2" s="206"/>
      <c r="H2" s="206"/>
      <c r="K2" s="205" t="s">
        <v>355</v>
      </c>
      <c r="L2" s="205"/>
      <c r="M2" s="205"/>
      <c r="N2" s="205"/>
      <c r="O2" s="205"/>
      <c r="R2" s="205" t="s">
        <v>356</v>
      </c>
      <c r="S2" s="205"/>
      <c r="T2" s="205"/>
      <c r="U2" s="205"/>
      <c r="V2" s="205"/>
      <c r="AA2" s="205" t="s">
        <v>161</v>
      </c>
      <c r="AB2" s="205"/>
      <c r="AC2" s="205"/>
      <c r="AD2" s="205"/>
      <c r="AE2" s="205"/>
      <c r="AH2" s="205" t="s">
        <v>162</v>
      </c>
      <c r="AI2" s="205"/>
      <c r="AJ2" s="205"/>
      <c r="AK2" s="205"/>
      <c r="AL2" s="205"/>
      <c r="AO2" s="205" t="s">
        <v>163</v>
      </c>
      <c r="AP2" s="205"/>
      <c r="AQ2" s="205"/>
      <c r="AR2" s="205"/>
      <c r="AS2" s="205"/>
    </row>
    <row r="3" spans="2:45" x14ac:dyDescent="0.15">
      <c r="B3" s="86" t="str">
        <f>[1]节奏总纲!N3</f>
        <v>对应玩家等级</v>
      </c>
      <c r="C3" s="9" t="s">
        <v>357</v>
      </c>
      <c r="D3" s="9" t="s">
        <v>39</v>
      </c>
      <c r="E3" s="9" t="s">
        <v>40</v>
      </c>
      <c r="F3" s="9" t="s">
        <v>41</v>
      </c>
      <c r="G3" s="9" t="s">
        <v>16</v>
      </c>
      <c r="H3" s="9" t="s">
        <v>42</v>
      </c>
      <c r="J3" s="15" t="s">
        <v>357</v>
      </c>
      <c r="K3" s="15" t="s">
        <v>70</v>
      </c>
      <c r="L3" s="15" t="s">
        <v>18</v>
      </c>
      <c r="M3" s="15" t="s">
        <v>17</v>
      </c>
      <c r="N3" s="15" t="s">
        <v>16</v>
      </c>
      <c r="O3" s="15" t="s">
        <v>15</v>
      </c>
      <c r="Q3" s="15" t="s">
        <v>71</v>
      </c>
      <c r="R3" s="15" t="s">
        <v>0</v>
      </c>
      <c r="S3" s="15" t="s">
        <v>18</v>
      </c>
      <c r="T3" s="15" t="s">
        <v>17</v>
      </c>
      <c r="U3" s="15" t="s">
        <v>16</v>
      </c>
      <c r="V3" s="15" t="s">
        <v>15</v>
      </c>
      <c r="Z3" s="40" t="s">
        <v>164</v>
      </c>
      <c r="AA3" s="40" t="s">
        <v>165</v>
      </c>
      <c r="AB3" s="40" t="s">
        <v>166</v>
      </c>
      <c r="AC3" s="40" t="s">
        <v>17</v>
      </c>
      <c r="AD3" s="40" t="s">
        <v>16</v>
      </c>
      <c r="AE3" s="40" t="s">
        <v>167</v>
      </c>
      <c r="AG3" s="40" t="s">
        <v>164</v>
      </c>
      <c r="AH3" s="40" t="s">
        <v>39</v>
      </c>
      <c r="AI3" s="40" t="s">
        <v>166</v>
      </c>
      <c r="AJ3" s="40" t="s">
        <v>17</v>
      </c>
      <c r="AK3" s="40" t="s">
        <v>168</v>
      </c>
      <c r="AL3" s="40" t="s">
        <v>169</v>
      </c>
      <c r="AN3" s="40" t="s">
        <v>170</v>
      </c>
      <c r="AO3" s="40" t="s">
        <v>39</v>
      </c>
      <c r="AP3" s="40" t="s">
        <v>28</v>
      </c>
      <c r="AQ3" s="40" t="s">
        <v>17</v>
      </c>
      <c r="AR3" s="40" t="s">
        <v>16</v>
      </c>
      <c r="AS3" s="40" t="s">
        <v>167</v>
      </c>
    </row>
    <row r="4" spans="2:45" x14ac:dyDescent="0.15">
      <c r="B4" s="86">
        <f>[1]节奏总纲!N4</f>
        <v>2</v>
      </c>
      <c r="C4" s="9">
        <v>1</v>
      </c>
      <c r="D4" s="9">
        <f>[1]节奏总纲!P4</f>
        <v>7.1773462536293131E-2</v>
      </c>
      <c r="E4" s="9">
        <f>[1]节奏总纲!Q4</f>
        <v>5.9787294292732177E-2</v>
      </c>
      <c r="F4" s="9">
        <f>[1]节奏总纲!R4</f>
        <v>4.677476553490223E-2</v>
      </c>
      <c r="G4" s="9">
        <f>[1]节奏总纲!S4</f>
        <v>3.2585151991477081E-2</v>
      </c>
      <c r="H4" s="9">
        <f>[1]节奏总纲!T4</f>
        <v>1.7039020006115988E-2</v>
      </c>
      <c r="J4" s="15">
        <v>1</v>
      </c>
      <c r="K4" s="16">
        <f>[1]节奏总纲!W4</f>
        <v>7.1773462536293131E-2</v>
      </c>
      <c r="L4" s="16">
        <f>[1]节奏总纲!X4</f>
        <v>5.9787294292732177E-2</v>
      </c>
      <c r="M4" s="16">
        <f>[1]节奏总纲!Y4</f>
        <v>4.677476553490223E-2</v>
      </c>
      <c r="N4" s="16">
        <f>[1]节奏总纲!Z4</f>
        <v>3.2585151991477081E-2</v>
      </c>
      <c r="O4" s="16">
        <f>[1]节奏总纲!AA4</f>
        <v>1.7039020006115988E-2</v>
      </c>
      <c r="Q4" s="15">
        <v>1</v>
      </c>
      <c r="R4" s="16">
        <f>[1]节奏总纲!AD4</f>
        <v>10</v>
      </c>
      <c r="S4" s="16">
        <f>[1]节奏总纲!AE4</f>
        <v>11.148446722089302</v>
      </c>
      <c r="T4" s="16">
        <f>[1]节奏总纲!AF4</f>
        <v>12.761737853656415</v>
      </c>
      <c r="U4" s="16">
        <f>[1]节奏总纲!AG4</f>
        <v>15.452231935206081</v>
      </c>
      <c r="V4" s="16">
        <f>[1]节奏总纲!AH4</f>
        <v>21.291911942729964</v>
      </c>
      <c r="Z4" s="41">
        <f>[1]节奏总纲!AL4</f>
        <v>1</v>
      </c>
      <c r="AA4" s="41">
        <f>[1]节奏总纲!AM4</f>
        <v>7.4349177498517554E-3</v>
      </c>
      <c r="AB4" s="41">
        <f>[1]节奏总纲!AN4</f>
        <v>5.947934199881405E-3</v>
      </c>
      <c r="AC4" s="41">
        <f>[1]节奏总纲!AO4</f>
        <v>4.4609506499110529E-3</v>
      </c>
      <c r="AD4" s="41">
        <f>[1]节奏总纲!AP4</f>
        <v>2.9739670999407025E-3</v>
      </c>
      <c r="AE4" s="41">
        <f>[1]节奏总纲!AQ4</f>
        <v>1.4869835499703513E-3</v>
      </c>
      <c r="AG4" s="41">
        <f>[1]节奏总纲!AS4</f>
        <v>1</v>
      </c>
      <c r="AH4" s="41">
        <f>[1]节奏总纲!AT4</f>
        <v>7.4349177498517554E-3</v>
      </c>
      <c r="AI4" s="41">
        <f>[1]节奏总纲!AU4</f>
        <v>5.947934199881405E-3</v>
      </c>
      <c r="AJ4" s="41">
        <f>[1]节奏总纲!AV4</f>
        <v>4.4609506499110529E-3</v>
      </c>
      <c r="AK4" s="41">
        <f>[1]节奏总纲!AW4</f>
        <v>2.9739670999407025E-3</v>
      </c>
      <c r="AL4" s="41">
        <f>[1]节奏总纲!AX4</f>
        <v>1.4869835499703513E-3</v>
      </c>
      <c r="AM4" s="40"/>
      <c r="AN4" s="41">
        <f>[1]节奏总纲!AZ4</f>
        <v>1</v>
      </c>
      <c r="AO4" s="41">
        <f>[1]节奏总纲!BA4</f>
        <v>11.296493250964016</v>
      </c>
      <c r="AP4" s="41">
        <f>[1]节奏总纲!BB4</f>
        <v>12.361596792946616</v>
      </c>
      <c r="AQ4" s="41">
        <f>[1]节奏总纲!BC4</f>
        <v>13.798091195443488</v>
      </c>
      <c r="AR4" s="41">
        <f>[1]节奏总纲!BD4</f>
        <v>15.911635365458322</v>
      </c>
      <c r="AS4" s="41">
        <f>[1]节奏总纲!BE4</f>
        <v>19.707330185578734</v>
      </c>
    </row>
    <row r="5" spans="2:45" x14ac:dyDescent="0.15">
      <c r="B5" s="86">
        <f>[1]节奏总纲!N5</f>
        <v>4</v>
      </c>
      <c r="C5" s="9">
        <v>2</v>
      </c>
      <c r="D5" s="9">
        <f>[1]节奏总纲!P5</f>
        <v>0.1486983549970351</v>
      </c>
      <c r="E5" s="9">
        <f>[1]节奏总纲!Q5</f>
        <v>0.12505531655250651</v>
      </c>
      <c r="F5" s="9">
        <f>[1]节奏总纲!R5</f>
        <v>9.883979656652922E-2</v>
      </c>
      <c r="G5" s="9">
        <f>[1]节奏总纲!S5</f>
        <v>6.9828747506607683E-2</v>
      </c>
      <c r="H5" s="9">
        <f>[1]节奏总纲!T5</f>
        <v>3.7085369736260552E-2</v>
      </c>
      <c r="J5" s="15">
        <v>2</v>
      </c>
      <c r="K5" s="16">
        <f>[1]节奏总纲!W5</f>
        <v>7.6924892460741967E-2</v>
      </c>
      <c r="L5" s="16">
        <f>[1]节奏总纲!X5</f>
        <v>6.5268022259774336E-2</v>
      </c>
      <c r="M5" s="16">
        <f>[1]节奏总纲!Y5</f>
        <v>5.206503103162699E-2</v>
      </c>
      <c r="N5" s="16">
        <f>[1]节奏总纲!Z5</f>
        <v>3.7243595515130602E-2</v>
      </c>
      <c r="O5" s="16">
        <f>[1]节奏总纲!AA5</f>
        <v>2.0046349730144564E-2</v>
      </c>
      <c r="Q5" s="15">
        <v>2</v>
      </c>
      <c r="R5" s="16">
        <f>[1]节奏总纲!AD5</f>
        <v>15.845161563010114</v>
      </c>
      <c r="S5" s="16">
        <f>[1]节奏总纲!AE5</f>
        <v>17.271997130667014</v>
      </c>
      <c r="T5" s="16">
        <f>[1]节奏总纲!AF5</f>
        <v>19.263096801323076</v>
      </c>
      <c r="U5" s="16">
        <f>[1]节奏总纲!AG5</f>
        <v>22.536681597650272</v>
      </c>
      <c r="V5" s="16">
        <f>[1]节奏总纲!AH5</f>
        <v>29.386000042029625</v>
      </c>
      <c r="Z5" s="41">
        <f>[1]节奏总纲!AL5</f>
        <v>2</v>
      </c>
      <c r="AA5" s="41">
        <f>[1]节奏总纲!AM5</f>
        <v>2.3963093307967063E-2</v>
      </c>
      <c r="AB5" s="41">
        <f>[1]节奏总纲!AN5</f>
        <v>1.9170474646373652E-2</v>
      </c>
      <c r="AC5" s="41">
        <f>[1]节奏总纲!AO5</f>
        <v>1.4377855984780237E-2</v>
      </c>
      <c r="AD5" s="41">
        <f>[1]节奏总纲!AP5</f>
        <v>9.5852373231868262E-3</v>
      </c>
      <c r="AE5" s="41">
        <f>[1]节奏总纲!AQ5</f>
        <v>4.7926186615934131E-3</v>
      </c>
      <c r="AG5" s="41">
        <f>[1]节奏总纲!AS5</f>
        <v>2</v>
      </c>
      <c r="AH5" s="41">
        <f>[1]节奏总纲!AT5</f>
        <v>1.6528175558115307E-2</v>
      </c>
      <c r="AI5" s="41">
        <f>[1]节奏总纲!AU5</f>
        <v>1.3222540446492247E-2</v>
      </c>
      <c r="AJ5" s="41">
        <f>[1]节奏总纲!AV5</f>
        <v>9.9169053348691846E-3</v>
      </c>
      <c r="AK5" s="41">
        <f>[1]节奏总纲!AW5</f>
        <v>6.6112702232461237E-3</v>
      </c>
      <c r="AL5" s="41">
        <f>[1]节奏总纲!AX5</f>
        <v>3.3056351116230618E-3</v>
      </c>
      <c r="AM5" s="40"/>
      <c r="AN5" s="41">
        <f>[1]节奏总纲!AZ5</f>
        <v>2</v>
      </c>
      <c r="AO5" s="41">
        <f>[1]节奏总纲!BA5</f>
        <v>14.729965238833779</v>
      </c>
      <c r="AP5" s="41">
        <f>[1]节奏总纲!BB5</f>
        <v>15.911635365458322</v>
      </c>
      <c r="AQ5" s="41">
        <f>[1]节奏总纲!BC5</f>
        <v>17.448850811924295</v>
      </c>
      <c r="AR5" s="41">
        <f>[1]节奏总纲!BD5</f>
        <v>19.707330185578734</v>
      </c>
      <c r="AS5" s="41">
        <f>[1]节奏总纲!BE5</f>
        <v>23.710496742673982</v>
      </c>
    </row>
    <row r="6" spans="2:45" x14ac:dyDescent="0.15">
      <c r="B6" s="86">
        <f>[1]节奏总纲!N6</f>
        <v>6</v>
      </c>
      <c r="C6" s="9">
        <v>3</v>
      </c>
      <c r="D6" s="9">
        <f>[1]节奏总纲!P6</f>
        <v>0.23114441334491631</v>
      </c>
      <c r="E6" s="9">
        <f>[1]节奏总纲!Q6</f>
        <v>0.19582554698581309</v>
      </c>
      <c r="F6" s="9">
        <f>[1]节奏总纲!R6</f>
        <v>0.15616116565582547</v>
      </c>
      <c r="G6" s="9">
        <f>[1]节奏总纲!S6</f>
        <v>0.11120357726023924</v>
      </c>
      <c r="H6" s="9">
        <f>[1]节奏总纲!T6</f>
        <v>5.9380999788309005E-2</v>
      </c>
      <c r="J6" s="15">
        <v>3</v>
      </c>
      <c r="K6" s="16">
        <f>[1]节奏总纲!W6</f>
        <v>8.2446058347881213E-2</v>
      </c>
      <c r="L6" s="16">
        <f>[1]节奏总纲!X6</f>
        <v>7.0770230433306575E-2</v>
      </c>
      <c r="M6" s="16">
        <f>[1]节奏总纲!Y6</f>
        <v>5.7321369089296248E-2</v>
      </c>
      <c r="N6" s="16">
        <f>[1]节奏总纲!Z6</f>
        <v>4.1374829753631562E-2</v>
      </c>
      <c r="O6" s="16">
        <f>[1]节奏总纲!AA6</f>
        <v>2.2295630052048453E-2</v>
      </c>
      <c r="Q6" s="15">
        <v>3</v>
      </c>
      <c r="R6" s="16">
        <f>[1]节奏总纲!AD6</f>
        <v>20</v>
      </c>
      <c r="S6" s="16">
        <f>[1]节奏总纲!AE6</f>
        <v>21.543844702365945</v>
      </c>
      <c r="T6" s="16">
        <f>[1]节奏总纲!AF6</f>
        <v>23.734615677065324</v>
      </c>
      <c r="U6" s="16">
        <f>[1]节奏总纲!AG6</f>
        <v>27.324610510337703</v>
      </c>
      <c r="V6" s="16">
        <f>[1]节奏总纲!AH6</f>
        <v>34.517938607173015</v>
      </c>
      <c r="Z6" s="41">
        <f>[1]节奏总纲!AL6</f>
        <v>3</v>
      </c>
      <c r="AA6" s="41">
        <f>[1]节奏总纲!AM6</f>
        <v>5.1571656651039799E-2</v>
      </c>
      <c r="AB6" s="41">
        <f>[1]节奏总纲!AN6</f>
        <v>4.1257325320831845E-2</v>
      </c>
      <c r="AC6" s="41">
        <f>[1]节奏总纲!AO6</f>
        <v>3.0942993990623877E-2</v>
      </c>
      <c r="AD6" s="41">
        <f>[1]节奏总纲!AP6</f>
        <v>2.0628662660415922E-2</v>
      </c>
      <c r="AE6" s="41">
        <f>[1]节奏总纲!AQ6</f>
        <v>1.0314331330207961E-2</v>
      </c>
      <c r="AG6" s="41">
        <f>[1]节奏总纲!AS6</f>
        <v>3</v>
      </c>
      <c r="AH6" s="41">
        <f>[1]节奏总纲!AT6</f>
        <v>2.7608563343072736E-2</v>
      </c>
      <c r="AI6" s="41">
        <f>[1]节奏总纲!AU6</f>
        <v>2.2086850674458192E-2</v>
      </c>
      <c r="AJ6" s="41">
        <f>[1]节奏总纲!AV6</f>
        <v>1.6565138005843638E-2</v>
      </c>
      <c r="AK6" s="41">
        <f>[1]节奏总纲!AW6</f>
        <v>1.1043425337229096E-2</v>
      </c>
      <c r="AL6" s="41">
        <f>[1]节奏总纲!AX6</f>
        <v>5.5217126686145481E-3</v>
      </c>
      <c r="AM6" s="40"/>
      <c r="AN6" s="41">
        <f>[1]节奏总纲!AZ6</f>
        <v>3</v>
      </c>
      <c r="AO6" s="41">
        <f>[1]节奏总纲!BA6</f>
        <v>16.888397947066121</v>
      </c>
      <c r="AP6" s="41">
        <f>[1]节奏总纲!BB6</f>
        <v>18.108391417375849</v>
      </c>
      <c r="AQ6" s="41">
        <f>[1]节奏总纲!BC6</f>
        <v>19.707330185578734</v>
      </c>
      <c r="AR6" s="41">
        <f>[1]节奏总纲!BD6</f>
        <v>22.041972908628715</v>
      </c>
      <c r="AS6" s="41">
        <f>[1]节奏总纲!BE6</f>
        <v>26.127796402772656</v>
      </c>
    </row>
    <row r="7" spans="2:45" x14ac:dyDescent="0.15">
      <c r="B7" s="86">
        <f>[1]节奏总纲!N7</f>
        <v>8</v>
      </c>
      <c r="C7" s="9">
        <v>4</v>
      </c>
      <c r="D7" s="9">
        <f>[1]节奏总纲!P7</f>
        <v>0.3195079107728942</v>
      </c>
      <c r="E7" s="9">
        <f>[1]节奏总纲!Q7</f>
        <v>0.2719651336498875</v>
      </c>
      <c r="F7" s="9">
        <f>[1]节奏总纲!R7</f>
        <v>0.21816000147573214</v>
      </c>
      <c r="G7" s="9">
        <f>[1]节奏总纲!S7</f>
        <v>0.15607961441255883</v>
      </c>
      <c r="H7" s="9">
        <f>[1]节奏总纲!T7</f>
        <v>8.4062531324348461E-2</v>
      </c>
      <c r="J7" s="15">
        <v>4</v>
      </c>
      <c r="K7" s="16">
        <f>[1]节奏总纲!W7</f>
        <v>8.8363497427977888E-2</v>
      </c>
      <c r="L7" s="16">
        <f>[1]节奏总纲!X7</f>
        <v>7.6139586664074416E-2</v>
      </c>
      <c r="M7" s="16">
        <f>[1]节奏总纲!Y7</f>
        <v>6.1998835819906672E-2</v>
      </c>
      <c r="N7" s="16">
        <f>[1]节奏总纲!Z7</f>
        <v>4.4876037152319581E-2</v>
      </c>
      <c r="O7" s="16">
        <f>[1]节奏总纲!AA7</f>
        <v>2.4681531536039455E-2</v>
      </c>
      <c r="Q7" s="15">
        <v>4</v>
      </c>
      <c r="R7" s="16">
        <f>[1]节奏总纲!AD7</f>
        <v>23.213386604241784</v>
      </c>
      <c r="S7" s="16">
        <f>[1]节奏总纲!AE7</f>
        <v>24.836966034810484</v>
      </c>
      <c r="T7" s="16">
        <f>[1]节奏总纲!AF7</f>
        <v>27.155717181399513</v>
      </c>
      <c r="U7" s="16">
        <f>[1]节奏总纲!AG7</f>
        <v>30.831257561377125</v>
      </c>
      <c r="V7" s="16">
        <f>[1]节奏总纲!AH7</f>
        <v>38.431365705145346</v>
      </c>
      <c r="Z7" s="41">
        <f>[1]节奏总纲!AL7</f>
        <v>4</v>
      </c>
      <c r="AA7" s="41">
        <f>[1]节奏总纲!AM7</f>
        <v>9.2637640824031031E-2</v>
      </c>
      <c r="AB7" s="41">
        <f>[1]节奏总纲!AN7</f>
        <v>7.4110112659224833E-2</v>
      </c>
      <c r="AC7" s="41">
        <f>[1]节奏总纲!AO7</f>
        <v>5.5582584494418615E-2</v>
      </c>
      <c r="AD7" s="41">
        <f>[1]节奏总纲!AP7</f>
        <v>3.7055056329612417E-2</v>
      </c>
      <c r="AE7" s="41">
        <f>[1]节奏总纲!AQ7</f>
        <v>1.8527528164806208E-2</v>
      </c>
      <c r="AG7" s="41">
        <f>[1]节奏总纲!AS7</f>
        <v>4</v>
      </c>
      <c r="AH7" s="41">
        <f>[1]节奏总纲!AT7</f>
        <v>4.1065984172991232E-2</v>
      </c>
      <c r="AI7" s="41">
        <f>[1]节奏总纲!AU7</f>
        <v>3.2852787338392989E-2</v>
      </c>
      <c r="AJ7" s="41">
        <f>[1]节奏总纲!AV7</f>
        <v>2.4639590503794738E-2</v>
      </c>
      <c r="AK7" s="41">
        <f>[1]节奏总纲!AW7</f>
        <v>1.6426393669196494E-2</v>
      </c>
      <c r="AL7" s="41">
        <f>[1]节奏总纲!AX7</f>
        <v>8.2131968345982471E-3</v>
      </c>
      <c r="AM7" s="40"/>
      <c r="AN7" s="41">
        <f>[1]节奏总纲!AZ7</f>
        <v>4</v>
      </c>
      <c r="AO7" s="41">
        <f>[1]节奏总纲!BA7</f>
        <v>18.453550676044042</v>
      </c>
      <c r="AP7" s="41">
        <f>[1]节奏总纲!BB7</f>
        <v>19.707330185578734</v>
      </c>
      <c r="AQ7" s="41">
        <f>[1]节奏总纲!BC7</f>
        <v>21.34613466141565</v>
      </c>
      <c r="AR7" s="41">
        <f>[1]节奏总纲!BD7</f>
        <v>23.710496742673982</v>
      </c>
      <c r="AS7" s="41">
        <f>[1]节奏总纲!BE7</f>
        <v>27.863030247590562</v>
      </c>
    </row>
    <row r="8" spans="2:45" x14ac:dyDescent="0.15">
      <c r="B8" s="86">
        <f>[1]节奏总纲!N8</f>
        <v>10</v>
      </c>
      <c r="C8" s="9">
        <v>5</v>
      </c>
      <c r="D8" s="9">
        <f>[1]节奏总纲!P8</f>
        <v>0.41421356237309515</v>
      </c>
      <c r="E8" s="9">
        <f>[1]节奏总纲!Q8</f>
        <v>0.35241289886702937</v>
      </c>
      <c r="F8" s="9">
        <f>[1]节奏总纲!R8</f>
        <v>0.28315639123824782</v>
      </c>
      <c r="G8" s="9">
        <f>[1]节奏总纲!S8</f>
        <v>0.20296464556281663</v>
      </c>
      <c r="H8" s="9">
        <f>[1]节奏总纲!T8</f>
        <v>0.10951806589144637</v>
      </c>
      <c r="J8" s="15">
        <v>5</v>
      </c>
      <c r="K8" s="16">
        <f>[1]节奏总纲!W8</f>
        <v>9.4705651600200946E-2</v>
      </c>
      <c r="L8" s="16">
        <f>[1]节奏总纲!X8</f>
        <v>8.0447765217141864E-2</v>
      </c>
      <c r="M8" s="16">
        <f>[1]节奏总纲!Y8</f>
        <v>6.4996389762515677E-2</v>
      </c>
      <c r="N8" s="16">
        <f>[1]节奏总纲!Z8</f>
        <v>4.68850311502578E-2</v>
      </c>
      <c r="O8" s="16">
        <f>[1]节奏总纲!AA8</f>
        <v>2.5455534567097912E-2</v>
      </c>
      <c r="Q8" s="15">
        <v>5</v>
      </c>
      <c r="R8" s="16">
        <f>[1]节奏总纲!AD8</f>
        <v>25.845161563010112</v>
      </c>
      <c r="S8" s="16">
        <f>[1]节奏总纲!AE8</f>
        <v>27.525245270311611</v>
      </c>
      <c r="T8" s="16">
        <f>[1]节奏总纲!AF8</f>
        <v>29.892344464157688</v>
      </c>
      <c r="U8" s="16">
        <f>[1]节奏总纲!AG8</f>
        <v>33.672145166817529</v>
      </c>
      <c r="V8" s="16">
        <f>[1]节奏总纲!AH8</f>
        <v>41.359260538726978</v>
      </c>
      <c r="Z8" s="41">
        <f>[1]节奏总纲!AL8</f>
        <v>5</v>
      </c>
      <c r="AA8" s="41">
        <f>[1]节奏总纲!AM8</f>
        <v>0.15</v>
      </c>
      <c r="AB8" s="41">
        <f>[1]节奏总纲!AN8</f>
        <v>0.12</v>
      </c>
      <c r="AC8" s="41">
        <f>[1]节奏总纲!AO8</f>
        <v>0.09</v>
      </c>
      <c r="AD8" s="41">
        <f>[1]节奏总纲!AP8</f>
        <v>0.06</v>
      </c>
      <c r="AE8" s="41">
        <f>[1]节奏总纲!AQ8</f>
        <v>0.03</v>
      </c>
      <c r="AG8" s="41">
        <f>[1]节奏总纲!AS8</f>
        <v>5</v>
      </c>
      <c r="AH8" s="41">
        <f>[1]节奏总纲!AT8</f>
        <v>5.7362359175968963E-2</v>
      </c>
      <c r="AI8" s="41">
        <f>[1]节奏总纲!AU8</f>
        <v>4.5889887340775162E-2</v>
      </c>
      <c r="AJ8" s="41">
        <f>[1]节奏总纲!AV8</f>
        <v>3.4417415505581382E-2</v>
      </c>
      <c r="AK8" s="41">
        <f>[1]节奏总纲!AW8</f>
        <v>2.2944943670387581E-2</v>
      </c>
      <c r="AL8" s="41">
        <f>[1]节奏总纲!AX8</f>
        <v>1.1472471835193791E-2</v>
      </c>
      <c r="AM8" s="40"/>
      <c r="AN8" s="41">
        <f>[1]节奏总纲!AZ8</f>
        <v>5</v>
      </c>
      <c r="AO8" s="41">
        <f>[1]节奏总纲!BA8</f>
        <v>19.707330185578734</v>
      </c>
      <c r="AP8" s="41">
        <f>[1]节奏总纲!BB8</f>
        <v>20.993539484876777</v>
      </c>
      <c r="AQ8" s="41">
        <f>[1]节奏总纲!BC8</f>
        <v>22.639743033177162</v>
      </c>
      <c r="AR8" s="41">
        <f>[1]节奏总纲!BD8</f>
        <v>25.044229735272328</v>
      </c>
      <c r="AS8" s="41">
        <f>[1]节奏总纲!BE8</f>
        <v>29.216428548527322</v>
      </c>
    </row>
    <row r="9" spans="2:45" x14ac:dyDescent="0.15">
      <c r="B9" s="86">
        <f>[1]节奏总纲!N9</f>
        <v>12</v>
      </c>
      <c r="C9" s="9">
        <v>6</v>
      </c>
      <c r="D9" s="9">
        <f>[1]节奏总纲!P9</f>
        <v>0.51571656651039799</v>
      </c>
      <c r="E9" s="9">
        <f>[1]节奏总纲!Q9</f>
        <v>0.43939051466685908</v>
      </c>
      <c r="F9" s="9">
        <f>[1]节奏总纲!R9</f>
        <v>0.35336899137292471</v>
      </c>
      <c r="G9" s="9">
        <f>[1]节奏总纲!S9</f>
        <v>0.25440298225957936</v>
      </c>
      <c r="H9" s="9">
        <f>[1]节奏总纲!T9</f>
        <v>0.13836675479473978</v>
      </c>
      <c r="J9" s="15">
        <v>6</v>
      </c>
      <c r="K9" s="16">
        <f>[1]节奏总纲!W9</f>
        <v>0.10150300413730284</v>
      </c>
      <c r="L9" s="16">
        <f>[1]节奏总纲!X9</f>
        <v>8.6977615799829711E-2</v>
      </c>
      <c r="M9" s="16">
        <f>[1]节奏总纲!Y9</f>
        <v>7.0212600134676895E-2</v>
      </c>
      <c r="N9" s="16">
        <f>[1]节奏总纲!Z9</f>
        <v>5.1438336696762732E-2</v>
      </c>
      <c r="O9" s="16">
        <f>[1]节奏总纲!AA9</f>
        <v>2.884868890329341E-2</v>
      </c>
      <c r="Q9" s="15">
        <v>6</v>
      </c>
      <c r="R9" s="16">
        <f>[1]节奏总纲!AD9</f>
        <v>28.071211008105138</v>
      </c>
      <c r="S9" s="16">
        <f>[1]节奏总纲!AE9</f>
        <v>29.78183527117605</v>
      </c>
      <c r="T9" s="16">
        <f>[1]节奏总纲!AF9</f>
        <v>32.202183458664891</v>
      </c>
      <c r="U9" s="16">
        <f>[1]节奏总纲!AG9</f>
        <v>36.067019846099676</v>
      </c>
      <c r="V9" s="16">
        <f>[1]节奏总纲!AH9</f>
        <v>43.870275262019007</v>
      </c>
      <c r="Z9" s="41">
        <f>[1]节奏总纲!AL9</f>
        <v>6</v>
      </c>
      <c r="AA9" s="41">
        <f>[1]节奏总纲!AM9</f>
        <v>0.22055744069899194</v>
      </c>
      <c r="AB9" s="41">
        <f>[1]节奏总纲!AN9</f>
        <v>0.17644595255919357</v>
      </c>
      <c r="AC9" s="41">
        <f>[1]节奏总纲!AO9</f>
        <v>0.13233446441939517</v>
      </c>
      <c r="AD9" s="41">
        <f>[1]节奏总纲!AP9</f>
        <v>8.8222976279596785E-2</v>
      </c>
      <c r="AE9" s="41">
        <f>[1]节奏总纲!AQ9</f>
        <v>4.4111488139798392E-2</v>
      </c>
      <c r="AG9" s="41">
        <f>[1]节奏总纲!AS9</f>
        <v>6</v>
      </c>
      <c r="AH9" s="41">
        <f>[1]节奏总纲!AT9</f>
        <v>7.0557440698991947E-2</v>
      </c>
      <c r="AI9" s="41">
        <f>[1]节奏总纲!AU9</f>
        <v>5.6445952559193574E-2</v>
      </c>
      <c r="AJ9" s="41">
        <f>[1]节奏总纲!AV9</f>
        <v>4.2334464419395174E-2</v>
      </c>
      <c r="AK9" s="41">
        <f>[1]节奏总纲!AW9</f>
        <v>2.8222976279596787E-2</v>
      </c>
      <c r="AL9" s="41">
        <f>[1]节奏总纲!AX9</f>
        <v>1.4111488139798394E-2</v>
      </c>
      <c r="AM9" s="40"/>
      <c r="AN9" s="41">
        <f>[1]节奏总纲!AZ9</f>
        <v>6</v>
      </c>
      <c r="AO9" s="41">
        <f>[1]节奏总纲!BA9</f>
        <v>20.745154613657583</v>
      </c>
      <c r="AP9" s="41">
        <f>[1]节奏总纲!BB9</f>
        <v>22.041972908628715</v>
      </c>
      <c r="AQ9" s="41">
        <f>[1]节奏总纲!BC9</f>
        <v>23.710496742673982</v>
      </c>
      <c r="AR9" s="41">
        <f>[1]节奏总纲!BD9</f>
        <v>26.127796402772656</v>
      </c>
      <c r="AS9" s="41">
        <f>[1]节奏总纲!BE9</f>
        <v>30.329493925593439</v>
      </c>
    </row>
    <row r="10" spans="2:45" x14ac:dyDescent="0.15">
      <c r="B10" s="86">
        <f>[1]节奏总纲!N10</f>
        <v>14</v>
      </c>
      <c r="C10" s="9">
        <v>7</v>
      </c>
      <c r="D10" s="9">
        <f>[1]节奏总纲!P10</f>
        <v>0.62450479271247095</v>
      </c>
      <c r="E10" s="9">
        <f>[1]节奏总纲!Q10</f>
        <v>0.53413894920697635</v>
      </c>
      <c r="F10" s="9">
        <f>[1]节奏总纲!R10</f>
        <v>0.43072095553379119</v>
      </c>
      <c r="G10" s="9">
        <f>[1]节奏总纲!S10</f>
        <v>0.30950457526830061</v>
      </c>
      <c r="H10" s="9">
        <f>[1]节奏总纲!T10</f>
        <v>0.16699258157131475</v>
      </c>
      <c r="J10" s="15">
        <v>7</v>
      </c>
      <c r="K10" s="16">
        <f>[1]节奏总纲!W10</f>
        <v>0.10878822620207296</v>
      </c>
      <c r="L10" s="16">
        <f>[1]节奏总纲!X10</f>
        <v>9.4748434540117277E-2</v>
      </c>
      <c r="M10" s="16">
        <f>[1]节奏总纲!Y10</f>
        <v>7.7351964160866482E-2</v>
      </c>
      <c r="N10" s="16">
        <f>[1]节奏总纲!Z10</f>
        <v>5.510159300872125E-2</v>
      </c>
      <c r="O10" s="16">
        <f>[1]节奏总纲!AA10</f>
        <v>2.8625826776574964E-2</v>
      </c>
      <c r="Q10" s="15">
        <v>7</v>
      </c>
      <c r="R10" s="16">
        <f>[1]节奏总纲!AD10</f>
        <v>30</v>
      </c>
      <c r="S10" s="16">
        <f>[1]节奏总纲!AE10</f>
        <v>31.718819483847451</v>
      </c>
      <c r="T10" s="16">
        <f>[1]节奏总纲!AF10</f>
        <v>34.192155176139416</v>
      </c>
      <c r="U10" s="16">
        <f>[1]节奏总纲!AG10</f>
        <v>38.19822972207853</v>
      </c>
      <c r="V10" s="16">
        <f>[1]节奏总纲!AH10</f>
        <v>46.093186357957826</v>
      </c>
      <c r="Z10" s="41">
        <f>[1]节奏总纲!AL10</f>
        <v>7</v>
      </c>
      <c r="AA10" s="41">
        <f>[1]节奏总纲!AM10</f>
        <v>0.31141300609369982</v>
      </c>
      <c r="AB10" s="41">
        <f>[1]节奏总纲!AN10</f>
        <v>0.24913040487495985</v>
      </c>
      <c r="AC10" s="41">
        <f>[1]节奏总纲!AO10</f>
        <v>0.18684780365621989</v>
      </c>
      <c r="AD10" s="41">
        <f>[1]节奏总纲!AP10</f>
        <v>0.12456520243747993</v>
      </c>
      <c r="AE10" s="41">
        <f>[1]节奏总纲!AQ10</f>
        <v>6.2282601218739964E-2</v>
      </c>
      <c r="AG10" s="41">
        <f>[1]节奏总纲!AS10</f>
        <v>7</v>
      </c>
      <c r="AH10" s="41">
        <f>[1]节奏总纲!AT10</f>
        <v>9.0855565394707877E-2</v>
      </c>
      <c r="AI10" s="41">
        <f>[1]节奏总纲!AU10</f>
        <v>7.2684452315766285E-2</v>
      </c>
      <c r="AJ10" s="41">
        <f>[1]节奏总纲!AV10</f>
        <v>5.451333923682472E-2</v>
      </c>
      <c r="AK10" s="41">
        <f>[1]节奏总纲!AW10</f>
        <v>3.6342226157883142E-2</v>
      </c>
      <c r="AL10" s="41">
        <f>[1]节奏总纲!AX10</f>
        <v>1.8171113078941571E-2</v>
      </c>
      <c r="AM10" s="40"/>
      <c r="AN10" s="41">
        <f>[1]节奏总纲!AZ10</f>
        <v>7</v>
      </c>
      <c r="AO10" s="41">
        <f>[1]节奏总纲!BA10</f>
        <v>21.627432338833255</v>
      </c>
      <c r="AP10" s="41">
        <f>[1]节奏总纲!BB10</f>
        <v>22.938628095451385</v>
      </c>
      <c r="AQ10" s="41">
        <f>[1]节奏总纲!BC10</f>
        <v>24.619152272059132</v>
      </c>
      <c r="AR10" s="41">
        <f>[1]节奏总纲!BD10</f>
        <v>27.059707353051884</v>
      </c>
      <c r="AS10" s="41">
        <f>[1]节奏总纲!BE10</f>
        <v>31.280110398778046</v>
      </c>
    </row>
    <row r="11" spans="2:45" x14ac:dyDescent="0.15">
      <c r="B11" s="86">
        <f>[1]节奏总纲!N11</f>
        <v>16</v>
      </c>
      <c r="C11" s="9">
        <v>8</v>
      </c>
      <c r="D11" s="9">
        <f>[1]节奏总纲!P11</f>
        <v>0.74110112659224825</v>
      </c>
      <c r="E11" s="9">
        <f>[1]节奏总纲!Q11</f>
        <v>0.63089938906798093</v>
      </c>
      <c r="F11" s="9">
        <f>[1]节奏总纲!R11</f>
        <v>0.50550507844857251</v>
      </c>
      <c r="G11" s="9">
        <f>[1]节奏总纲!S11</f>
        <v>0.36195379022765406</v>
      </c>
      <c r="H11" s="9">
        <f>[1]节奏总纲!T11</f>
        <v>0.19579891764567198</v>
      </c>
      <c r="J11" s="15">
        <v>8</v>
      </c>
      <c r="K11" s="16">
        <f>[1]节奏总纲!W11</f>
        <v>0.1165963338797773</v>
      </c>
      <c r="L11" s="16">
        <f>[1]节奏总纲!X11</f>
        <v>9.6760439861004577E-2</v>
      </c>
      <c r="M11" s="16">
        <f>[1]节奏总纲!Y11</f>
        <v>7.4784122914781315E-2</v>
      </c>
      <c r="N11" s="16">
        <f>[1]节奏总纲!Z11</f>
        <v>5.2449214959353452E-2</v>
      </c>
      <c r="O11" s="16">
        <f>[1]节奏总纲!AA11</f>
        <v>2.8806336074357231E-2</v>
      </c>
      <c r="Q11" s="15">
        <v>8</v>
      </c>
      <c r="R11" s="16">
        <f>[1]节奏总纲!AD11</f>
        <v>31.691928656135214</v>
      </c>
      <c r="S11" s="16">
        <f>[1]节奏总纲!AE11</f>
        <v>33.465251056098396</v>
      </c>
      <c r="T11" s="16">
        <f>[1]节奏总纲!AF11</f>
        <v>35.930751746472978</v>
      </c>
      <c r="U11" s="16">
        <f>[1]节奏总纲!AG11</f>
        <v>39.998279638578282</v>
      </c>
      <c r="V11" s="16">
        <f>[1]节奏总纲!AH11</f>
        <v>48.067140183443534</v>
      </c>
      <c r="Z11" s="41">
        <f>[1]节奏总纲!AL11</f>
        <v>8</v>
      </c>
      <c r="AA11" s="41">
        <f>[1]节奏总纲!AM11</f>
        <v>0.42660095793436714</v>
      </c>
      <c r="AB11" s="41">
        <f>[1]节奏总纲!AN11</f>
        <v>0.34128076634749371</v>
      </c>
      <c r="AC11" s="41">
        <f>[1]节奏总纲!AO11</f>
        <v>0.25596057476062029</v>
      </c>
      <c r="AD11" s="41">
        <f>[1]节奏总纲!AP11</f>
        <v>0.17064038317374686</v>
      </c>
      <c r="AE11" s="41">
        <f>[1]节奏总纲!AQ11</f>
        <v>8.5320191586873428E-2</v>
      </c>
      <c r="AG11" s="41">
        <f>[1]节奏总纲!AS11</f>
        <v>8</v>
      </c>
      <c r="AH11" s="41">
        <f>[1]节奏总纲!AT11</f>
        <v>0.11518795184066732</v>
      </c>
      <c r="AI11" s="41">
        <f>[1]节奏总纲!AU11</f>
        <v>9.2150361472533859E-2</v>
      </c>
      <c r="AJ11" s="41">
        <f>[1]节奏总纲!AV11</f>
        <v>6.9112771104400395E-2</v>
      </c>
      <c r="AK11" s="41">
        <f>[1]节奏总纲!AW11</f>
        <v>4.607518073626693E-2</v>
      </c>
      <c r="AL11" s="41">
        <f>[1]节奏总纲!AX11</f>
        <v>2.3037590368133465E-2</v>
      </c>
      <c r="AM11" s="40"/>
      <c r="AN11" s="41">
        <f>[1]节奏总纲!AZ11</f>
        <v>8</v>
      </c>
      <c r="AO11" s="41">
        <f>[1]节奏总纲!BA11</f>
        <v>22.400634983357783</v>
      </c>
      <c r="AP11" s="41">
        <f>[1]节奏总纲!BB11</f>
        <v>23.710496742673982</v>
      </c>
      <c r="AQ11" s="41">
        <f>[1]节奏总纲!BC11</f>
        <v>25.412810862541733</v>
      </c>
      <c r="AR11" s="41">
        <f>[1]节奏总纲!BD11</f>
        <v>27.863030247590562</v>
      </c>
      <c r="AS11" s="41">
        <f>[1]节奏总纲!BE11</f>
        <v>32.113552950216736</v>
      </c>
    </row>
    <row r="12" spans="2:45" x14ac:dyDescent="0.15">
      <c r="B12" s="86">
        <f>[1]节奏总纲!N12</f>
        <v>18</v>
      </c>
      <c r="C12" s="9">
        <v>9</v>
      </c>
      <c r="D12" s="9">
        <f>[1]节奏总纲!P12</f>
        <v>0.86606598307361482</v>
      </c>
      <c r="E12" s="9">
        <f>[1]节奏总纲!Q12</f>
        <v>0.73702215159564621</v>
      </c>
      <c r="F12" s="9">
        <f>[1]节奏总纲!R12</f>
        <v>0.59282216541388932</v>
      </c>
      <c r="G12" s="9">
        <f>[1]节奏总纲!S12</f>
        <v>0.42766338244175101</v>
      </c>
      <c r="H12" s="9">
        <f>[1]节奏总纲!T12</f>
        <v>0.23193247026711403</v>
      </c>
      <c r="J12" s="15">
        <v>9</v>
      </c>
      <c r="K12" s="16">
        <f>[1]节奏总纲!W12</f>
        <v>0.12496485648136657</v>
      </c>
      <c r="L12" s="16">
        <f>[1]节奏总纲!X12</f>
        <v>0.10612276252766528</v>
      </c>
      <c r="M12" s="16">
        <f>[1]节奏总纲!Y12</f>
        <v>8.7317086965316815E-2</v>
      </c>
      <c r="N12" s="16">
        <f>[1]节奏总纲!Z12</f>
        <v>6.5709592214096946E-2</v>
      </c>
      <c r="O12" s="16">
        <f>[1]节奏总纲!AA12</f>
        <v>3.613355262144205E-2</v>
      </c>
      <c r="Q12" s="15">
        <v>9</v>
      </c>
      <c r="R12" s="16">
        <f>[1]节奏总纲!AD12</f>
        <v>33.213386604241784</v>
      </c>
      <c r="S12" s="16">
        <f>[1]节奏总纲!AE12</f>
        <v>34.992730785174565</v>
      </c>
      <c r="T12" s="16">
        <f>[1]节奏总纲!AF12</f>
        <v>37.510565846691456</v>
      </c>
      <c r="U12" s="16">
        <f>[1]节奏总纲!AG12</f>
        <v>41.534743419557365</v>
      </c>
      <c r="V12" s="16">
        <f>[1]节奏总纲!AH12</f>
        <v>49.706056771838036</v>
      </c>
      <c r="Z12" s="41">
        <f>[1]节奏总纲!AL12</f>
        <v>9</v>
      </c>
      <c r="AA12" s="41">
        <f>[1]节奏总纲!AM12</f>
        <v>0.57090651823243421</v>
      </c>
      <c r="AB12" s="41">
        <f>[1]节奏总纲!AN12</f>
        <v>0.45672521458594739</v>
      </c>
      <c r="AC12" s="41">
        <f>[1]节奏总纲!AO12</f>
        <v>0.34254391093946052</v>
      </c>
      <c r="AD12" s="41">
        <f>[1]节奏总纲!AP12</f>
        <v>0.2283626072929737</v>
      </c>
      <c r="AE12" s="41">
        <f>[1]节奏总纲!AQ12</f>
        <v>0.11418130364648685</v>
      </c>
      <c r="AG12" s="41">
        <f>[1]节奏总纲!AS12</f>
        <v>9</v>
      </c>
      <c r="AH12" s="41">
        <f>[1]节奏总纲!AT12</f>
        <v>0.14430556029806707</v>
      </c>
      <c r="AI12" s="41">
        <f>[1]节奏总纲!AU12</f>
        <v>0.11544444823845368</v>
      </c>
      <c r="AJ12" s="41">
        <f>[1]节奏总纲!AV12</f>
        <v>8.6583336178840231E-2</v>
      </c>
      <c r="AK12" s="41">
        <f>[1]节奏总纲!AW12</f>
        <v>5.7722224119226839E-2</v>
      </c>
      <c r="AL12" s="41">
        <f>[1]节奏总纲!AX12</f>
        <v>2.886111205961342E-2</v>
      </c>
      <c r="AM12" s="40"/>
      <c r="AN12" s="41">
        <f>[1]节奏总纲!AZ12</f>
        <v>9</v>
      </c>
      <c r="AO12" s="41">
        <f>[1]节奏总纲!BA12</f>
        <v>23.100336713798686</v>
      </c>
      <c r="AP12" s="41">
        <f>[1]节奏总纲!BB12</f>
        <v>24.402761517547276</v>
      </c>
      <c r="AQ12" s="41">
        <f>[1]节奏总纲!BC12</f>
        <v>26.127796402772656</v>
      </c>
      <c r="AR12" s="41">
        <f>[1]节奏总纲!BD12</f>
        <v>28.568390277483555</v>
      </c>
      <c r="AS12" s="41">
        <f>[1]节奏总纲!BE12</f>
        <v>32.842201900114915</v>
      </c>
    </row>
    <row r="13" spans="2:45" x14ac:dyDescent="0.15">
      <c r="B13" s="86">
        <f>[1]节奏总纲!N13</f>
        <v>20</v>
      </c>
      <c r="C13" s="9">
        <v>10</v>
      </c>
      <c r="D13" s="9">
        <f>[1]节奏总纲!P13</f>
        <v>1</v>
      </c>
      <c r="E13" s="9">
        <f>[1]节奏总纲!Q13</f>
        <v>0.8548</v>
      </c>
      <c r="F13" s="9">
        <f>[1]节奏总纲!R13</f>
        <v>0.6895</v>
      </c>
      <c r="G13" s="9">
        <f>[1]节奏总纲!S13</f>
        <v>0.49980000000000002</v>
      </c>
      <c r="H13" s="9">
        <f>[1]节奏总纲!T13</f>
        <v>0.2732</v>
      </c>
      <c r="J13" s="15">
        <v>10</v>
      </c>
      <c r="K13" s="16">
        <f>[1]节奏总纲!W13</f>
        <v>0.13393401692638518</v>
      </c>
      <c r="L13" s="16">
        <f>[1]节奏总纲!X13</f>
        <v>0.11777784840435379</v>
      </c>
      <c r="M13" s="16">
        <f>[1]节奏总纲!Y13</f>
        <v>9.6677834586110678E-2</v>
      </c>
      <c r="N13" s="16">
        <f>[1]节奏总纲!Z13</f>
        <v>7.2136617558249017E-2</v>
      </c>
      <c r="O13" s="16">
        <f>[1]节奏总纲!AA13</f>
        <v>4.1267529732885971E-2</v>
      </c>
      <c r="Q13" s="15">
        <v>10</v>
      </c>
      <c r="R13" s="16">
        <f>[1]节奏总纲!AD13</f>
        <v>34.585942742481357</v>
      </c>
      <c r="S13" s="16">
        <f>[1]节奏总纲!AE13</f>
        <v>36.36169634498642</v>
      </c>
      <c r="T13" s="16">
        <f>[1]节奏总纲!AF13</f>
        <v>38.977035507933373</v>
      </c>
      <c r="U13" s="16">
        <f>[1]节奏总纲!AG13</f>
        <v>42.970748198558951</v>
      </c>
      <c r="V13" s="16">
        <f>[1]节奏总纲!AH13</f>
        <v>51.212821897464167</v>
      </c>
      <c r="Z13" s="41">
        <f>[1]节奏总纲!AL13</f>
        <v>10</v>
      </c>
      <c r="AA13" s="41">
        <f>[1]节奏总纲!AM13</f>
        <v>0.75</v>
      </c>
      <c r="AB13" s="41">
        <f>[1]节奏总纲!AN13</f>
        <v>0.60000000000000009</v>
      </c>
      <c r="AC13" s="41">
        <f>[1]节奏总纲!AO13</f>
        <v>0.44999999999999996</v>
      </c>
      <c r="AD13" s="41">
        <f>[1]节奏总纲!AP13</f>
        <v>0.30000000000000004</v>
      </c>
      <c r="AE13" s="41">
        <f>[1]节奏总纲!AQ13</f>
        <v>0.15000000000000002</v>
      </c>
      <c r="AG13" s="41">
        <f>[1]节奏总纲!AS13</f>
        <v>10</v>
      </c>
      <c r="AH13" s="41">
        <f>[1]节奏总纲!AT13</f>
        <v>0.17909348176756579</v>
      </c>
      <c r="AI13" s="41">
        <f>[1]节奏总纲!AU13</f>
        <v>0.1432747854140527</v>
      </c>
      <c r="AJ13" s="41">
        <f>[1]节奏总纲!AV13</f>
        <v>0.10745608906053944</v>
      </c>
      <c r="AK13" s="41">
        <f>[1]节奏总纲!AW13</f>
        <v>7.1637392707026348E-2</v>
      </c>
      <c r="AL13" s="41">
        <f>[1]节奏总纲!AX13</f>
        <v>3.5818696353513174E-2</v>
      </c>
      <c r="AM13" s="40"/>
      <c r="AN13" s="41">
        <f>[1]节奏总纲!AZ13</f>
        <v>10</v>
      </c>
      <c r="AO13" s="41">
        <f>[1]节奏总纲!BA13</f>
        <v>23.710496742673982</v>
      </c>
      <c r="AP13" s="41">
        <f>[1]节奏总纲!BB13</f>
        <v>25.044229735272328</v>
      </c>
      <c r="AQ13" s="41">
        <f>[1]节奏总纲!BC13</f>
        <v>26.755953543357073</v>
      </c>
      <c r="AR13" s="41">
        <f>[1]节奏总纲!BD13</f>
        <v>29.216428548527322</v>
      </c>
      <c r="AS13" s="41">
        <f>[1]节奏总纲!BE13</f>
        <v>33.487933395889513</v>
      </c>
    </row>
    <row r="14" spans="2:45" x14ac:dyDescent="0.15">
      <c r="B14" s="86">
        <f>[1]节奏总纲!N14</f>
        <v>21</v>
      </c>
      <c r="C14" s="9">
        <v>11</v>
      </c>
      <c r="D14" s="9">
        <f>[1]节奏总纲!P14</f>
        <v>1.1435469250725863</v>
      </c>
      <c r="E14" s="9">
        <f>[1]节奏总纲!Q14</f>
        <v>0.98036277886472811</v>
      </c>
      <c r="F14" s="9">
        <f>[1]节奏总纲!R14</f>
        <v>0.79453640354043287</v>
      </c>
      <c r="G14" s="9">
        <f>[1]节奏总纲!S14</f>
        <v>0.57577587677404707</v>
      </c>
      <c r="H14" s="9">
        <f>[1]节奏总纲!T14</f>
        <v>0.31767733578516444</v>
      </c>
      <c r="J14" s="15">
        <v>11</v>
      </c>
      <c r="K14" s="16">
        <f>[1]节奏总纲!W14</f>
        <v>0.14354692507258626</v>
      </c>
      <c r="L14" s="16">
        <f>[1]节奏总纲!X14</f>
        <v>0.12556277886472811</v>
      </c>
      <c r="M14" s="16">
        <f>[1]节奏总纲!Y14</f>
        <v>0.10503640354043287</v>
      </c>
      <c r="N14" s="16">
        <f>[1]节奏总纲!Z14</f>
        <v>7.5975876774047046E-2</v>
      </c>
      <c r="O14" s="16">
        <f>[1]节奏总纲!AA14</f>
        <v>4.447733578516444E-2</v>
      </c>
      <c r="Q14" s="15">
        <v>11</v>
      </c>
      <c r="R14" s="16">
        <f>[1]节奏总纲!AD14</f>
        <v>35.845161563010116</v>
      </c>
      <c r="S14" s="16">
        <f>[1]节奏总纲!AE14</f>
        <v>37.6388925299823</v>
      </c>
      <c r="T14" s="16">
        <f>[1]节奏总纲!AF14</f>
        <v>40.259528204263837</v>
      </c>
      <c r="U14" s="16">
        <f>[1]节奏总纲!AG14</f>
        <v>44.288230531994081</v>
      </c>
      <c r="V14" s="16">
        <f>[1]节奏总纲!AH14</f>
        <v>52.559419343629337</v>
      </c>
      <c r="Z14" s="41">
        <f>[1]节奏总纲!AL14</f>
        <v>11</v>
      </c>
      <c r="AA14" s="41">
        <f>[1]节奏总纲!AM14</f>
        <v>0.93464628919691628</v>
      </c>
      <c r="AB14" s="41">
        <f>[1]节奏总纲!AN14</f>
        <v>0.74771703135753309</v>
      </c>
      <c r="AC14" s="41">
        <f>[1]节奏总纲!AO14</f>
        <v>0.56078777351814979</v>
      </c>
      <c r="AD14" s="41">
        <f>[1]节奏总纲!AP14</f>
        <v>0.37385851567876655</v>
      </c>
      <c r="AE14" s="41">
        <f>[1]节奏总纲!AQ14</f>
        <v>0.18692925783938327</v>
      </c>
      <c r="AG14" s="41">
        <f>[1]节奏总纲!AS14</f>
        <v>11</v>
      </c>
      <c r="AH14" s="41">
        <f>[1]节奏总纲!AT14</f>
        <v>0.18464628919691628</v>
      </c>
      <c r="AI14" s="41">
        <f>[1]节奏总纲!AU14</f>
        <v>0.147717031357533</v>
      </c>
      <c r="AJ14" s="41">
        <f>[1]节奏总纲!AV14</f>
        <v>0.11078777351814983</v>
      </c>
      <c r="AK14" s="41">
        <f>[1]节奏总纲!AW14</f>
        <v>7.3858515678766501E-2</v>
      </c>
      <c r="AL14" s="41">
        <f>[1]节奏总纲!AX14</f>
        <v>3.692925783938325E-2</v>
      </c>
      <c r="AM14" s="40"/>
      <c r="AN14" s="41">
        <f>[1]节奏总纲!AZ14</f>
        <v>11</v>
      </c>
      <c r="AO14" s="41">
        <f>[1]节奏总纲!BA14</f>
        <v>24.272927064840161</v>
      </c>
      <c r="AP14" s="41">
        <f>[1]节奏总纲!BB14</f>
        <v>25.597101426176433</v>
      </c>
      <c r="AQ14" s="41">
        <f>[1]节奏总纲!BC14</f>
        <v>27.327481651231444</v>
      </c>
      <c r="AR14" s="41">
        <f>[1]节奏总纲!BD14</f>
        <v>29.80118336305917</v>
      </c>
      <c r="AS14" s="41">
        <f>[1]节奏总纲!BE14</f>
        <v>34.09469189131628</v>
      </c>
    </row>
    <row r="15" spans="2:45" x14ac:dyDescent="0.15">
      <c r="B15" s="86">
        <f>[1]节奏总纲!N15</f>
        <v>22</v>
      </c>
      <c r="C15" s="9">
        <v>12</v>
      </c>
      <c r="D15" s="9">
        <f>[1]节奏总纲!P15</f>
        <v>1.2973967099940702</v>
      </c>
      <c r="E15" s="9">
        <f>[1]节奏总纲!Q15</f>
        <v>1.1126474184909145</v>
      </c>
      <c r="F15" s="9">
        <f>[1]节奏总纲!R15</f>
        <v>0.9058423829178599</v>
      </c>
      <c r="G15" s="9">
        <f>[1]节奏总纲!S15</f>
        <v>0.66219128078097333</v>
      </c>
      <c r="H15" s="9">
        <f>[1]节奏总纲!T15</f>
        <v>0.36560639287632896</v>
      </c>
      <c r="J15" s="15">
        <v>12</v>
      </c>
      <c r="K15" s="16">
        <f>[1]节奏总纲!W15</f>
        <v>0.15384978492148393</v>
      </c>
      <c r="L15" s="16">
        <f>[1]节奏总纲!X15</f>
        <v>0.13228463962618642</v>
      </c>
      <c r="M15" s="16">
        <f>[1]节奏总纲!Y15</f>
        <v>0.11130597937742703</v>
      </c>
      <c r="N15" s="16">
        <f>[1]节奏总纲!Z15</f>
        <v>8.6415404006926266E-2</v>
      </c>
      <c r="O15" s="16">
        <f>[1]节奏总纲!AA15</f>
        <v>4.7929057091164518E-2</v>
      </c>
      <c r="Q15" s="15">
        <v>12</v>
      </c>
      <c r="R15" s="16">
        <f>[1]节奏总纲!AD15</f>
        <v>37.004247194324648</v>
      </c>
      <c r="S15" s="16">
        <f>[1]节奏总纲!AE15</f>
        <v>38.827998824669805</v>
      </c>
      <c r="T15" s="16">
        <f>[1]节奏总纲!AF15</f>
        <v>41.408320762540754</v>
      </c>
      <c r="U15" s="16">
        <f>[1]节奏总纲!AG15</f>
        <v>45.500930067545958</v>
      </c>
      <c r="V15" s="16">
        <f>[1]节奏总纲!AH15</f>
        <v>53.855547243088772</v>
      </c>
      <c r="Z15" s="41">
        <f>[1]节奏总纲!AL15</f>
        <v>12</v>
      </c>
      <c r="AA15" s="41">
        <f>[1]节奏总纲!AM15</f>
        <v>1.1550685436347259</v>
      </c>
      <c r="AB15" s="41">
        <f>[1]节奏总纲!AN15</f>
        <v>0.92405483490778073</v>
      </c>
      <c r="AC15" s="41">
        <f>[1]节奏总纲!AO15</f>
        <v>0.69304112618083547</v>
      </c>
      <c r="AD15" s="41">
        <f>[1]节奏总纲!AP15</f>
        <v>0.46202741745389037</v>
      </c>
      <c r="AE15" s="41">
        <f>[1]节奏总纲!AQ15</f>
        <v>0.23101370872694518</v>
      </c>
      <c r="AG15" s="41">
        <f>[1]节奏总纲!AS15</f>
        <v>12</v>
      </c>
      <c r="AH15" s="41">
        <f>[1]节奏总纲!AT15</f>
        <v>0.22042225443780961</v>
      </c>
      <c r="AI15" s="41">
        <f>[1]节奏总纲!AU15</f>
        <v>0.17633780355024764</v>
      </c>
      <c r="AJ15" s="41">
        <f>[1]节奏总纲!AV15</f>
        <v>0.13225335266268567</v>
      </c>
      <c r="AK15" s="41">
        <f>[1]节奏总纲!AW15</f>
        <v>8.816890177512382E-2</v>
      </c>
      <c r="AL15" s="41">
        <f>[1]节奏总纲!AX15</f>
        <v>4.408445088756191E-2</v>
      </c>
      <c r="AM15" s="40"/>
      <c r="AN15" s="41">
        <f>[1]节奏总纲!AZ15</f>
        <v>12</v>
      </c>
      <c r="AO15" s="41">
        <f>[1]节奏总纲!BA15</f>
        <v>24.792264875668618</v>
      </c>
      <c r="AP15" s="41">
        <f>[1]节奏总纲!BB15</f>
        <v>26.127796402772656</v>
      </c>
      <c r="AQ15" s="41">
        <f>[1]节奏总纲!BC15</f>
        <v>27.863030247590562</v>
      </c>
      <c r="AR15" s="41">
        <f>[1]节奏总纲!BD15</f>
        <v>30.329493925593439</v>
      </c>
      <c r="AS15" s="41">
        <f>[1]节奏总纲!BE15</f>
        <v>34.627226072894942</v>
      </c>
    </row>
    <row r="16" spans="2:45" x14ac:dyDescent="0.15">
      <c r="B16" s="86">
        <f>[1]节奏总纲!N16</f>
        <v>23</v>
      </c>
      <c r="C16" s="9">
        <v>13</v>
      </c>
      <c r="D16" s="9">
        <f>[1]节奏总纲!P16</f>
        <v>1.4622888266898326</v>
      </c>
      <c r="E16" s="9">
        <f>[1]节奏总纲!Q16</f>
        <v>1.2628326307293396</v>
      </c>
      <c r="F16" s="9">
        <f>[1]节奏总纲!R16</f>
        <v>1.0294513339896421</v>
      </c>
      <c r="G16" s="9">
        <f>[1]节奏总纲!S16</f>
        <v>0.75556463675063656</v>
      </c>
      <c r="H16" s="9">
        <f>[1]节奏总纲!T16</f>
        <v>0.41865329108129906</v>
      </c>
      <c r="J16" s="15">
        <v>13</v>
      </c>
      <c r="K16" s="16">
        <f>[1]节奏总纲!W16</f>
        <v>0.16489211669576243</v>
      </c>
      <c r="L16" s="16">
        <f>[1]节奏总纲!X16</f>
        <v>0.15018521223842507</v>
      </c>
      <c r="M16" s="16">
        <f>[1]节奏总纲!Y16</f>
        <v>0.12360895107178216</v>
      </c>
      <c r="N16" s="16">
        <f>[1]节奏总纲!Z16</f>
        <v>9.337335596966323E-2</v>
      </c>
      <c r="O16" s="16">
        <f>[1]节奏总纲!AA16</f>
        <v>5.3046898204970105E-2</v>
      </c>
      <c r="Q16" s="15">
        <v>13</v>
      </c>
      <c r="R16" s="16">
        <f>[1]节奏总纲!AD16</f>
        <v>38.071211008105138</v>
      </c>
      <c r="S16" s="16">
        <f>[1]节奏总纲!AE16</f>
        <v>39.935302111946527</v>
      </c>
      <c r="T16" s="16">
        <f>[1]节奏总纲!AF16</f>
        <v>42.470214785133983</v>
      </c>
      <c r="U16" s="16">
        <f>[1]节奏总纲!AG16</f>
        <v>46.631096344914496</v>
      </c>
      <c r="V16" s="16">
        <f>[1]节奏总纲!AH16</f>
        <v>55.062101953238496</v>
      </c>
      <c r="Z16" s="41">
        <f>[1]节奏总纲!AL16</f>
        <v>13</v>
      </c>
      <c r="AA16" s="41">
        <f>[1]节奏总纲!AM16</f>
        <v>1.417602554491646</v>
      </c>
      <c r="AB16" s="41">
        <f>[1]节奏总纲!AN16</f>
        <v>1.1340820435933168</v>
      </c>
      <c r="AC16" s="41">
        <f>[1]节奏总纲!AO16</f>
        <v>0.85056153269498758</v>
      </c>
      <c r="AD16" s="41">
        <f>[1]节奏总纲!AP16</f>
        <v>0.56704102179665838</v>
      </c>
      <c r="AE16" s="41">
        <f>[1]节奏总纲!AQ16</f>
        <v>0.28352051089832919</v>
      </c>
      <c r="AG16" s="41">
        <f>[1]节奏总纲!AS16</f>
        <v>13</v>
      </c>
      <c r="AH16" s="41">
        <f>[1]节奏总纲!AT16</f>
        <v>0.26253401085692007</v>
      </c>
      <c r="AI16" s="41">
        <f>[1]节奏总纲!AU16</f>
        <v>0.21002720868553604</v>
      </c>
      <c r="AJ16" s="41">
        <f>[1]节奏总纲!AV16</f>
        <v>0.15752040651415211</v>
      </c>
      <c r="AK16" s="41">
        <f>[1]节奏总纲!AW16</f>
        <v>0.10501360434276802</v>
      </c>
      <c r="AL16" s="41">
        <f>[1]节奏总纲!AX16</f>
        <v>5.2506802171384009E-2</v>
      </c>
      <c r="AM16" s="40"/>
      <c r="AN16" s="41">
        <f>[1]节奏总纲!AZ16</f>
        <v>13</v>
      </c>
      <c r="AO16" s="41">
        <f>[1]节奏总纲!BA16</f>
        <v>25.265378411633971</v>
      </c>
      <c r="AP16" s="41">
        <f>[1]节奏总纲!BB16</f>
        <v>26.598914258210968</v>
      </c>
      <c r="AQ16" s="41">
        <f>[1]节奏总纲!BC16</f>
        <v>28.339982398803929</v>
      </c>
      <c r="AR16" s="41">
        <f>[1]节奏总纲!BD16</f>
        <v>30.828727146189561</v>
      </c>
      <c r="AS16" s="41">
        <f>[1]节奏总纲!BE16</f>
        <v>35.146386283795508</v>
      </c>
    </row>
    <row r="17" spans="2:45" x14ac:dyDescent="0.15">
      <c r="B17" s="86">
        <f>[1]节奏总纲!N17</f>
        <v>24</v>
      </c>
      <c r="C17" s="9">
        <v>14</v>
      </c>
      <c r="D17" s="9">
        <f>[1]节奏总纲!P17</f>
        <v>1.6390158215457884</v>
      </c>
      <c r="E17" s="9">
        <f>[1]节奏总纲!Q17</f>
        <v>1.4136511460832426</v>
      </c>
      <c r="F17" s="9">
        <f>[1]节奏总纲!R17</f>
        <v>1.1545227446968533</v>
      </c>
      <c r="G17" s="9">
        <f>[1]节奏总纲!S17</f>
        <v>0.84605996708193598</v>
      </c>
      <c r="H17" s="9">
        <f>[1]节奏总纲!T17</f>
        <v>0.46810291863347719</v>
      </c>
      <c r="J17" s="15">
        <v>14</v>
      </c>
      <c r="K17" s="16">
        <f>[1]节奏总纲!W17</f>
        <v>0.17672699485595578</v>
      </c>
      <c r="L17" s="16">
        <f>[1]节奏总纲!X17</f>
        <v>0.150818515353903</v>
      </c>
      <c r="M17" s="16">
        <f>[1]节奏总纲!Y17</f>
        <v>0.12507141070721128</v>
      </c>
      <c r="N17" s="16">
        <f>[1]节奏总纲!Z17</f>
        <v>9.0495330331299417E-2</v>
      </c>
      <c r="O17" s="16">
        <f>[1]节奏总纲!AA17</f>
        <v>4.9449627552178133E-2</v>
      </c>
      <c r="Q17" s="15">
        <v>14</v>
      </c>
      <c r="R17" s="16">
        <f>[1]节奏总纲!AD17</f>
        <v>39.066704614192943</v>
      </c>
      <c r="S17" s="16">
        <f>[1]节奏总纲!AE17</f>
        <v>40.935169244165145</v>
      </c>
      <c r="T17" s="16">
        <f>[1]节奏总纲!AF17</f>
        <v>43.484929789964411</v>
      </c>
      <c r="U17" s="16">
        <f>[1]节奏总纲!AG17</f>
        <v>47.711408234944486</v>
      </c>
      <c r="V17" s="16">
        <f>[1]节奏总纲!AH17</f>
        <v>56.165983112651688</v>
      </c>
      <c r="Z17" s="41">
        <f>[1]节奏总纲!AL17</f>
        <v>14</v>
      </c>
      <c r="AA17" s="41">
        <f>[1]节奏总纲!AM17</f>
        <v>1.7296773068470075</v>
      </c>
      <c r="AB17" s="41">
        <f>[1]节奏总纲!AN17</f>
        <v>1.383741845477606</v>
      </c>
      <c r="AC17" s="41">
        <f>[1]节奏总纲!AO17</f>
        <v>1.0378063841082044</v>
      </c>
      <c r="AD17" s="41">
        <f>[1]节奏总纲!AP17</f>
        <v>0.69187092273880302</v>
      </c>
      <c r="AE17" s="41">
        <f>[1]节奏总纲!AQ17</f>
        <v>0.34593546136940151</v>
      </c>
      <c r="AG17" s="41">
        <f>[1]节奏总纲!AS17</f>
        <v>14</v>
      </c>
      <c r="AH17" s="41">
        <f>[1]节奏总纲!AT17</f>
        <v>0.31207475235536153</v>
      </c>
      <c r="AI17" s="41">
        <f>[1]节奏总纲!AU17</f>
        <v>0.24965980188428927</v>
      </c>
      <c r="AJ17" s="41">
        <f>[1]节奏总纲!AV17</f>
        <v>0.18724485141321678</v>
      </c>
      <c r="AK17" s="41">
        <f>[1]节奏总纲!AW17</f>
        <v>0.12482990094214463</v>
      </c>
      <c r="AL17" s="41">
        <f>[1]节奏总纲!AX17</f>
        <v>6.2414950471072317E-2</v>
      </c>
      <c r="AM17" s="40"/>
      <c r="AN17" s="41">
        <f>[1]节奏总纲!AZ17</f>
        <v>14</v>
      </c>
      <c r="AO17" s="41">
        <f>[1]节奏总纲!BA17</f>
        <v>25.707675764357255</v>
      </c>
      <c r="AP17" s="41">
        <f>[1]节奏总纲!BB17</f>
        <v>27.059707353051884</v>
      </c>
      <c r="AQ17" s="41">
        <f>[1]节奏总纲!BC17</f>
        <v>28.796798156163181</v>
      </c>
      <c r="AR17" s="41">
        <f>[1]节奏总纲!BD17</f>
        <v>31.280110398778046</v>
      </c>
      <c r="AS17" s="41">
        <f>[1]节奏总纲!BE17</f>
        <v>35.634340563113874</v>
      </c>
    </row>
    <row r="18" spans="2:45" x14ac:dyDescent="0.15">
      <c r="B18" s="86">
        <f>[1]节奏总纲!N18</f>
        <v>25</v>
      </c>
      <c r="C18" s="9">
        <v>15</v>
      </c>
      <c r="D18" s="9">
        <f>[1]节奏总纲!P18</f>
        <v>1.8284271247461898</v>
      </c>
      <c r="E18" s="9">
        <f>[1]节奏总纲!Q18</f>
        <v>1.5793953503557587</v>
      </c>
      <c r="F18" s="9">
        <f>[1]节奏总纲!R18</f>
        <v>1.2928808199080308</v>
      </c>
      <c r="G18" s="9">
        <f>[1]节奏总纲!S18</f>
        <v>0.94895367774327255</v>
      </c>
      <c r="H18" s="9">
        <f>[1]节奏总纲!T18</f>
        <v>0.5271355400643265</v>
      </c>
      <c r="J18" s="15">
        <v>15</v>
      </c>
      <c r="K18" s="16">
        <f>[1]节奏总纲!W18</f>
        <v>0.18941130320040145</v>
      </c>
      <c r="L18" s="16">
        <f>[1]节奏总纲!X18</f>
        <v>0.16574420427251613</v>
      </c>
      <c r="M18" s="16">
        <f>[1]节奏总纲!Y18</f>
        <v>0.13835807521117749</v>
      </c>
      <c r="N18" s="16">
        <f>[1]节奏总纲!Z18</f>
        <v>0.10289371066133657</v>
      </c>
      <c r="O18" s="16">
        <f>[1]节奏总纲!AA18</f>
        <v>5.9032621430849308E-2</v>
      </c>
      <c r="Q18" s="15">
        <v>15</v>
      </c>
      <c r="R18" s="16">
        <f>[1]节奏总纲!AD18</f>
        <v>40</v>
      </c>
      <c r="S18" s="16">
        <f>[1]节奏总纲!AE18</f>
        <v>41.83669503626701</v>
      </c>
      <c r="T18" s="16">
        <f>[1]节奏总纲!AF18</f>
        <v>44.442238853326032</v>
      </c>
      <c r="U18" s="16">
        <f>[1]节奏总纲!AG18</f>
        <v>48.731413734867289</v>
      </c>
      <c r="V18" s="16">
        <f>[1]节奏总纲!AH18</f>
        <v>57.176846218996921</v>
      </c>
      <c r="Z18" s="41">
        <f>[1]节奏总纲!AL18</f>
        <v>15</v>
      </c>
      <c r="AA18" s="41">
        <f>[1]节奏总纲!AM18</f>
        <v>2.1</v>
      </c>
      <c r="AB18" s="41">
        <f>[1]节奏总纲!AN18</f>
        <v>1.6800000000000002</v>
      </c>
      <c r="AC18" s="41">
        <f>[1]节奏总纲!AO18</f>
        <v>1.26</v>
      </c>
      <c r="AD18" s="41">
        <f>[1]节奏总纲!AP18</f>
        <v>0.84000000000000008</v>
      </c>
      <c r="AE18" s="41">
        <f>[1]节奏总纲!AQ18</f>
        <v>0.42000000000000004</v>
      </c>
      <c r="AG18" s="41">
        <f>[1]节奏总纲!AS18</f>
        <v>15</v>
      </c>
      <c r="AH18" s="41">
        <f>[1]节奏总纲!AT18</f>
        <v>0.3703226931529926</v>
      </c>
      <c r="AI18" s="41">
        <f>[1]节奏总纲!AU18</f>
        <v>0.29625815452239412</v>
      </c>
      <c r="AJ18" s="41">
        <f>[1]节奏总纲!AV18</f>
        <v>0.22219361589179565</v>
      </c>
      <c r="AK18" s="41">
        <f>[1]节奏总纲!AW18</f>
        <v>0.14812907726119706</v>
      </c>
      <c r="AL18" s="41">
        <f>[1]节奏总纲!AX18</f>
        <v>7.4064538630598531E-2</v>
      </c>
      <c r="AM18" s="40"/>
      <c r="AN18" s="41">
        <f>[1]节奏总纲!AZ18</f>
        <v>15</v>
      </c>
      <c r="AO18" s="41">
        <f>[1]节奏总纲!BA18</f>
        <v>26.127796402772656</v>
      </c>
      <c r="AP18" s="41">
        <f>[1]节奏总纲!BB18</f>
        <v>27.461368800321225</v>
      </c>
      <c r="AQ18" s="41">
        <f>[1]节奏总纲!BC18</f>
        <v>29.216428548527322</v>
      </c>
      <c r="AR18" s="41">
        <f>[1]节奏总纲!BD18</f>
        <v>31.706504654507764</v>
      </c>
      <c r="AS18" s="41">
        <f>[1]节奏总纲!BE18</f>
        <v>36.105477566569242</v>
      </c>
    </row>
    <row r="19" spans="2:45" x14ac:dyDescent="0.15">
      <c r="B19" s="86">
        <f>[1]节奏总纲!N19</f>
        <v>26</v>
      </c>
      <c r="C19" s="9">
        <v>16</v>
      </c>
      <c r="D19" s="9">
        <f>[1]节奏总纲!P19</f>
        <v>2.031433133020796</v>
      </c>
      <c r="E19" s="9">
        <f>[1]节奏总纲!Q19</f>
        <v>1.7586116632561031</v>
      </c>
      <c r="F19" s="9">
        <f>[1]节奏总纲!R19</f>
        <v>1.4398798046851402</v>
      </c>
      <c r="G19" s="9">
        <f>[1]节奏总纲!S19</f>
        <v>1.0618300986299702</v>
      </c>
      <c r="H19" s="9">
        <f>[1]节奏总纲!T19</f>
        <v>0.59460047803518701</v>
      </c>
      <c r="J19" s="15">
        <v>16</v>
      </c>
      <c r="K19" s="16">
        <f>[1]节奏总纲!W19</f>
        <v>0.20300600827460613</v>
      </c>
      <c r="L19" s="16">
        <f>[1]节奏总纲!X19</f>
        <v>0.17921631290034434</v>
      </c>
      <c r="M19" s="16">
        <f>[1]节奏总纲!Y19</f>
        <v>0.14699898477710938</v>
      </c>
      <c r="N19" s="16">
        <f>[1]节奏总纲!Z19</f>
        <v>0.11287642088669769</v>
      </c>
      <c r="O19" s="16">
        <f>[1]节奏总纲!AA19</f>
        <v>6.7464937970860506E-2</v>
      </c>
      <c r="Q19" s="15">
        <v>16</v>
      </c>
      <c r="R19" s="16">
        <f>[1]节奏总纲!AD19</f>
        <v>40.870795385807064</v>
      </c>
      <c r="S19" s="16">
        <f>[1]节奏总纲!AE19</f>
        <v>42.707142308553742</v>
      </c>
      <c r="T19" s="16">
        <f>[1]节奏总纲!AF19</f>
        <v>45.343250058486468</v>
      </c>
      <c r="U19" s="16">
        <f>[1]节奏总纲!AG19</f>
        <v>49.654306534727205</v>
      </c>
      <c r="V19" s="16">
        <f>[1]节奏总纲!AH19</f>
        <v>58.12511610143563</v>
      </c>
      <c r="Z19" s="41">
        <f>[1]节奏总纲!AL19</f>
        <v>16</v>
      </c>
      <c r="AA19" s="41">
        <f>[1]节奏总纲!AM19</f>
        <v>2.5387719203926467</v>
      </c>
      <c r="AB19" s="41">
        <f>[1]节奏总纲!AN19</f>
        <v>2.0310175363141174</v>
      </c>
      <c r="AC19" s="41">
        <f>[1]节奏总纲!AO19</f>
        <v>1.5232631522355879</v>
      </c>
      <c r="AD19" s="41">
        <f>[1]节奏总纲!AP19</f>
        <v>1.0155087681570587</v>
      </c>
      <c r="AE19" s="41">
        <f>[1]节奏总纲!AQ19</f>
        <v>0.50775438407852935</v>
      </c>
      <c r="AG19" s="41">
        <f>[1]节奏总纲!AS19</f>
        <v>16</v>
      </c>
      <c r="AH19" s="41">
        <f>[1]节奏总纲!AT19</f>
        <v>0.43877192039264656</v>
      </c>
      <c r="AI19" s="41">
        <f>[1]节奏总纲!AU19</f>
        <v>0.35101753631411725</v>
      </c>
      <c r="AJ19" s="41">
        <f>[1]节奏总纲!AV19</f>
        <v>0.26326315223558794</v>
      </c>
      <c r="AK19" s="41">
        <f>[1]节奏总纲!AW19</f>
        <v>0.17550876815705863</v>
      </c>
      <c r="AL19" s="41">
        <f>[1]节奏总纲!AX19</f>
        <v>8.7754384078529313E-2</v>
      </c>
      <c r="AM19" s="40"/>
      <c r="AN19" s="41">
        <f>[1]节奏总纲!AZ19</f>
        <v>16</v>
      </c>
      <c r="AO19" s="41">
        <f>[1]节奏总纲!BA19</f>
        <v>26.504690687123308</v>
      </c>
      <c r="AP19" s="41">
        <f>[1]节奏总纲!BB19</f>
        <v>27.863030247590562</v>
      </c>
      <c r="AQ19" s="41">
        <f>[1]节奏总纲!BC19</f>
        <v>29.606265091548554</v>
      </c>
      <c r="AR19" s="41">
        <f>[1]节奏总纲!BD19</f>
        <v>32.113552950216736</v>
      </c>
      <c r="AS19" s="41">
        <f>[1]节奏总纲!BE19</f>
        <v>36.526331209747774</v>
      </c>
    </row>
    <row r="20" spans="2:45" x14ac:dyDescent="0.15">
      <c r="B20" s="86">
        <f>[1]节奏总纲!N20</f>
        <v>27</v>
      </c>
      <c r="C20" s="9">
        <v>17</v>
      </c>
      <c r="D20" s="9">
        <f>[1]节奏总纲!P20</f>
        <v>2.2490095854249419</v>
      </c>
      <c r="E20" s="9">
        <f>[1]节奏总纲!Q20</f>
        <v>1.9433691827656923</v>
      </c>
      <c r="F20" s="9">
        <f>[1]节奏总纲!R20</f>
        <v>1.5904995788125189</v>
      </c>
      <c r="G20" s="9">
        <f>[1]节奏总纲!S20</f>
        <v>1.1742079045503622</v>
      </c>
      <c r="H20" s="9">
        <f>[1]节奏总纲!T20</f>
        <v>0.65311238360740309</v>
      </c>
      <c r="J20" s="15">
        <v>17</v>
      </c>
      <c r="K20" s="16">
        <f>[1]节奏总纲!W20</f>
        <v>0.21757645240414591</v>
      </c>
      <c r="L20" s="16">
        <f>[1]节奏总纲!X20</f>
        <v>0.18475751950958919</v>
      </c>
      <c r="M20" s="16">
        <f>[1]节奏总纲!Y20</f>
        <v>0.1506197741273787</v>
      </c>
      <c r="N20" s="16">
        <f>[1]节奏总纲!Z20</f>
        <v>0.11237780592039193</v>
      </c>
      <c r="O20" s="16">
        <f>[1]节奏总纲!AA20</f>
        <v>5.8511905572216083E-2</v>
      </c>
      <c r="Q20" s="15">
        <v>17</v>
      </c>
      <c r="R20" s="16">
        <f>[1]节奏总纲!AD20</f>
        <v>41.691928656135218</v>
      </c>
      <c r="S20" s="16">
        <f>[1]节奏总纲!AE20</f>
        <v>43.535389560453282</v>
      </c>
      <c r="T20" s="16">
        <f>[1]节奏总纲!AF20</f>
        <v>46.195785611164197</v>
      </c>
      <c r="U20" s="16">
        <f>[1]节奏总纲!AG20</f>
        <v>50.510850036206186</v>
      </c>
      <c r="V20" s="16">
        <f>[1]节奏总纲!AH20</f>
        <v>58.996855914896834</v>
      </c>
      <c r="Z20" s="41">
        <f>[1]节奏总纲!AL20</f>
        <v>17</v>
      </c>
      <c r="AA20" s="41">
        <f>[1]节奏总纲!AM20</f>
        <v>3.0579402515786085</v>
      </c>
      <c r="AB20" s="41">
        <f>[1]节奏总纲!AN20</f>
        <v>2.4463522012628869</v>
      </c>
      <c r="AC20" s="41">
        <f>[1]节奏总纲!AO20</f>
        <v>1.8347641509471651</v>
      </c>
      <c r="AD20" s="41">
        <f>[1]节奏总纲!AP20</f>
        <v>1.2231761006314434</v>
      </c>
      <c r="AE20" s="41">
        <f>[1]节奏总纲!AQ20</f>
        <v>0.61158805031572172</v>
      </c>
      <c r="AG20" s="41">
        <f>[1]节奏总纲!AS20</f>
        <v>17</v>
      </c>
      <c r="AH20" s="41">
        <f>[1]节奏总纲!AT20</f>
        <v>0.51916833118596184</v>
      </c>
      <c r="AI20" s="41">
        <f>[1]节奏总纲!AU20</f>
        <v>0.41533466494876947</v>
      </c>
      <c r="AJ20" s="41">
        <f>[1]节奏总纲!AV20</f>
        <v>0.3115009987115771</v>
      </c>
      <c r="AK20" s="41">
        <f>[1]节奏总纲!AW20</f>
        <v>0.20766733247438474</v>
      </c>
      <c r="AL20" s="41">
        <f>[1]节奏总纲!AX20</f>
        <v>0.10383366623719237</v>
      </c>
      <c r="AM20" s="40"/>
      <c r="AN20" s="41">
        <f>[1]节奏总纲!AZ20</f>
        <v>17</v>
      </c>
      <c r="AO20" s="41">
        <f>[1]节奏总纲!BA20</f>
        <v>26.881584971473956</v>
      </c>
      <c r="AP20" s="41">
        <f>[1]节奏总纲!BB20</f>
        <v>28.225778459464117</v>
      </c>
      <c r="AQ20" s="41">
        <f>[1]节奏总纲!BC20</f>
        <v>29.996101634569786</v>
      </c>
      <c r="AR20" s="41">
        <f>[1]节奏总纲!BD20</f>
        <v>32.477877425165822</v>
      </c>
      <c r="AS20" s="41">
        <f>[1]节奏总纲!BE20</f>
        <v>36.947184852926306</v>
      </c>
    </row>
    <row r="21" spans="2:45" x14ac:dyDescent="0.15">
      <c r="B21" s="86">
        <f>[1]节奏总纲!N21</f>
        <v>28</v>
      </c>
      <c r="C21" s="9">
        <v>18</v>
      </c>
      <c r="D21" s="9">
        <f>[1]节奏总纲!P21</f>
        <v>2.4822022531844965</v>
      </c>
      <c r="E21" s="9">
        <f>[1]节奏总纲!Q21</f>
        <v>2.1515729130603214</v>
      </c>
      <c r="F21" s="9">
        <f>[1]节奏总纲!R21</f>
        <v>1.7690655458445907</v>
      </c>
      <c r="G21" s="9">
        <f>[1]节奏总纲!S21</f>
        <v>1.3066312660763189</v>
      </c>
      <c r="H21" s="9">
        <f>[1]节奏总纲!T21</f>
        <v>0.72554771860582834</v>
      </c>
      <c r="J21" s="15">
        <v>18</v>
      </c>
      <c r="K21" s="16">
        <f>[1]节奏总纲!W21</f>
        <v>0.23319266775955461</v>
      </c>
      <c r="L21" s="16">
        <f>[1]节奏总纲!X21</f>
        <v>0.20820373029462913</v>
      </c>
      <c r="M21" s="16">
        <f>[1]节奏总纲!Y21</f>
        <v>0.17856596703207184</v>
      </c>
      <c r="N21" s="16">
        <f>[1]节奏总纲!Z21</f>
        <v>0.13242336152595668</v>
      </c>
      <c r="O21" s="16">
        <f>[1]节奏总纲!AA21</f>
        <v>7.2435334998425249E-2</v>
      </c>
      <c r="Q21" s="15">
        <v>18</v>
      </c>
      <c r="R21" s="16">
        <f>[1]节奏总纲!AD21</f>
        <v>42.470630686057078</v>
      </c>
      <c r="S21" s="16">
        <f>[1]节奏总纲!AE21</f>
        <v>44.32123076997032</v>
      </c>
      <c r="T21" s="16">
        <f>[1]节奏总纲!AF21</f>
        <v>47.002405448181747</v>
      </c>
      <c r="U21" s="16">
        <f>[1]节奏总纲!AG21</f>
        <v>51.307235833425089</v>
      </c>
      <c r="V21" s="16">
        <f>[1]节奏总纲!AH21</f>
        <v>59.782901351568675</v>
      </c>
      <c r="Z21" s="41">
        <f>[1]节奏总纲!AL21</f>
        <v>18</v>
      </c>
      <c r="AA21" s="41">
        <f>[1]节奏总纲!AM21</f>
        <v>3.671491735587451</v>
      </c>
      <c r="AB21" s="41">
        <f>[1]节奏总纲!AN21</f>
        <v>2.9371933884699608</v>
      </c>
      <c r="AC21" s="41">
        <f>[1]节奏总纲!AO21</f>
        <v>2.2028950413524706</v>
      </c>
      <c r="AD21" s="41">
        <f>[1]节奏总纲!AP21</f>
        <v>1.4685966942349804</v>
      </c>
      <c r="AE21" s="41">
        <f>[1]节奏总纲!AQ21</f>
        <v>0.7342983471174902</v>
      </c>
      <c r="AG21" s="41">
        <f>[1]节奏总纲!AS21</f>
        <v>18</v>
      </c>
      <c r="AH21" s="41">
        <f>[1]节奏总纲!AT21</f>
        <v>0.61355148400884252</v>
      </c>
      <c r="AI21" s="41">
        <f>[1]节奏总纲!AU21</f>
        <v>0.49084118720707393</v>
      </c>
      <c r="AJ21" s="41">
        <f>[1]节奏总纲!AV21</f>
        <v>0.36813089040530556</v>
      </c>
      <c r="AK21" s="41">
        <f>[1]节奏总纲!AW21</f>
        <v>0.24542059360353696</v>
      </c>
      <c r="AL21" s="41">
        <f>[1]节奏总纲!AX21</f>
        <v>0.12271029680176848</v>
      </c>
      <c r="AM21" s="40"/>
      <c r="AN21" s="41">
        <f>[1]节奏总纲!AZ21</f>
        <v>18</v>
      </c>
      <c r="AO21" s="41">
        <f>[1]节奏总纲!BA21</f>
        <v>27.220371931959619</v>
      </c>
      <c r="AP21" s="41">
        <f>[1]节奏总纲!BB21</f>
        <v>28.568390277483555</v>
      </c>
      <c r="AQ21" s="41">
        <f>[1]节奏总纲!BC21</f>
        <v>30.329493925593439</v>
      </c>
      <c r="AR21" s="41">
        <f>[1]节奏总纲!BD21</f>
        <v>32.842201900114915</v>
      </c>
      <c r="AS21" s="41">
        <f>[1]节奏总纲!BE21</f>
        <v>37.317457773889828</v>
      </c>
    </row>
    <row r="22" spans="2:45" x14ac:dyDescent="0.15">
      <c r="B22" s="86">
        <f>[1]节奏总纲!N22</f>
        <v>29</v>
      </c>
      <c r="C22" s="9">
        <v>19</v>
      </c>
      <c r="D22" s="9">
        <f>[1]节奏总纲!P22</f>
        <v>2.7321319661472296</v>
      </c>
      <c r="E22" s="9">
        <f>[1]节奏总纲!Q22</f>
        <v>2.3734030389920986</v>
      </c>
      <c r="F22" s="9">
        <f>[1]节奏总纲!R22</f>
        <v>1.9510154370257367</v>
      </c>
      <c r="G22" s="9">
        <f>[1]节奏总纲!S22</f>
        <v>1.4395603329629754</v>
      </c>
      <c r="H22" s="9">
        <f>[1]节奏总纲!T22</f>
        <v>0.80270037165405606</v>
      </c>
      <c r="J22" s="15">
        <v>19</v>
      </c>
      <c r="K22" s="16">
        <f>[1]节奏总纲!W22</f>
        <v>0.24992971296273314</v>
      </c>
      <c r="L22" s="16">
        <f>[1]节奏总纲!X22</f>
        <v>0.2218301259317772</v>
      </c>
      <c r="M22" s="16">
        <f>[1]节奏总纲!Y22</f>
        <v>0.18194989118114591</v>
      </c>
      <c r="N22" s="16">
        <f>[1]节奏总纲!Z22</f>
        <v>0.13292906688665651</v>
      </c>
      <c r="O22" s="16">
        <f>[1]节奏总纲!AA22</f>
        <v>7.7152653048227715E-2</v>
      </c>
      <c r="Q22" s="15">
        <v>19</v>
      </c>
      <c r="R22" s="16">
        <f>[1]节奏总纲!AD22</f>
        <v>43.213386604241784</v>
      </c>
      <c r="S22" s="16">
        <f>[1]节奏总纲!AE22</f>
        <v>45.070782602372333</v>
      </c>
      <c r="T22" s="16">
        <f>[1]节奏总纲!AF22</f>
        <v>47.752799438858894</v>
      </c>
      <c r="U22" s="16">
        <f>[1]节奏总纲!AG22</f>
        <v>52.050057424983954</v>
      </c>
      <c r="V22" s="16">
        <f>[1]节奏总纲!AH22</f>
        <v>60.54585273688761</v>
      </c>
      <c r="Z22" s="41">
        <f>[1]节奏总纲!AL22</f>
        <v>19</v>
      </c>
      <c r="AA22" s="41">
        <f>[1]节奏总纲!AM22</f>
        <v>4.3957950643309154</v>
      </c>
      <c r="AB22" s="41">
        <f>[1]节奏总纲!AN22</f>
        <v>3.5166360514647326</v>
      </c>
      <c r="AC22" s="41">
        <f>[1]节奏总纲!AO22</f>
        <v>2.6374770385985493</v>
      </c>
      <c r="AD22" s="41">
        <f>[1]节奏总纲!AP22</f>
        <v>1.7583180257323663</v>
      </c>
      <c r="AE22" s="41">
        <f>[1]节奏总纲!AQ22</f>
        <v>0.87915901286618314</v>
      </c>
      <c r="AG22" s="41">
        <f>[1]节奏总纲!AS22</f>
        <v>19</v>
      </c>
      <c r="AH22" s="41">
        <f>[1]节奏总纲!AT22</f>
        <v>0.72430332874346437</v>
      </c>
      <c r="AI22" s="41">
        <f>[1]节奏总纲!AU22</f>
        <v>0.57944266299477176</v>
      </c>
      <c r="AJ22" s="41">
        <f>[1]节奏总纲!AV22</f>
        <v>0.43458199724607871</v>
      </c>
      <c r="AK22" s="41">
        <f>[1]节奏总纲!AW22</f>
        <v>0.28972133149738588</v>
      </c>
      <c r="AL22" s="41">
        <f>[1]节奏总纲!AX22</f>
        <v>0.14486066574869294</v>
      </c>
      <c r="AM22" s="40"/>
      <c r="AN22" s="41">
        <f>[1]节奏总纲!AZ22</f>
        <v>19</v>
      </c>
      <c r="AO22" s="41">
        <f>[1]节奏总纲!BA22</f>
        <v>27.541701089775092</v>
      </c>
      <c r="AP22" s="41">
        <f>[1]节奏总纲!BB22</f>
        <v>28.911002095502997</v>
      </c>
      <c r="AQ22" s="41">
        <f>[1]节奏总纲!BC22</f>
        <v>30.662316072657521</v>
      </c>
      <c r="AR22" s="41">
        <f>[1]节奏总纲!BD22</f>
        <v>33.176527924103851</v>
      </c>
      <c r="AS22" s="41">
        <f>[1]节奏总纲!BE22</f>
        <v>37.680472138177471</v>
      </c>
    </row>
    <row r="23" spans="2:45" x14ac:dyDescent="0.15">
      <c r="B23" s="86">
        <f>[1]节奏总纲!N23</f>
        <v>30</v>
      </c>
      <c r="C23" s="9">
        <v>20</v>
      </c>
      <c r="D23" s="9">
        <f>[1]节奏总纲!P23</f>
        <v>3</v>
      </c>
      <c r="E23" s="9">
        <f>[1]节奏总纲!Q23</f>
        <v>2.6036999999999999</v>
      </c>
      <c r="F23" s="9">
        <f>[1]节奏总纲!R23</f>
        <v>2.1372</v>
      </c>
      <c r="G23" s="9">
        <f>[1]节奏总纲!S23</f>
        <v>1.5800999999999998</v>
      </c>
      <c r="H23" s="9">
        <f>[1]节奏总纲!T23</f>
        <v>0.87990000000000002</v>
      </c>
      <c r="J23" s="15">
        <v>20</v>
      </c>
      <c r="K23" s="16">
        <f>[1]节奏总纲!W23</f>
        <v>0.26786803385277036</v>
      </c>
      <c r="L23" s="16">
        <f>[1]节奏总纲!X23</f>
        <v>0.23029696100790131</v>
      </c>
      <c r="M23" s="16">
        <f>[1]节奏总纲!Y23</f>
        <v>0.18618456297426333</v>
      </c>
      <c r="N23" s="16">
        <f>[1]节奏总纲!Z23</f>
        <v>0.14053966703702447</v>
      </c>
      <c r="O23" s="16">
        <f>[1]节奏总纲!AA23</f>
        <v>7.719962834594396E-2</v>
      </c>
      <c r="Q23" s="15">
        <v>20</v>
      </c>
      <c r="R23" s="16">
        <f>[1]节奏总纲!AD23</f>
        <v>43.920692243099523</v>
      </c>
      <c r="S23" s="16">
        <f>[1]节奏总纲!AE23</f>
        <v>45.780025086357675</v>
      </c>
      <c r="T23" s="16">
        <f>[1]节奏总纲!AF23</f>
        <v>48.482447528152484</v>
      </c>
      <c r="U23" s="16">
        <f>[1]节奏总纲!AG23</f>
        <v>52.769987980532711</v>
      </c>
      <c r="V23" s="16">
        <f>[1]节奏总纲!AH23</f>
        <v>61.261422558944936</v>
      </c>
      <c r="Z23" s="41">
        <f>[1]节奏总纲!AL23</f>
        <v>20</v>
      </c>
      <c r="AA23" s="41">
        <f>[1]节奏总纲!AM23</f>
        <v>5.25</v>
      </c>
      <c r="AB23" s="41">
        <f>[1]节奏总纲!AN23</f>
        <v>4.2</v>
      </c>
      <c r="AC23" s="41">
        <f>[1]节奏总纲!AO23</f>
        <v>3.15</v>
      </c>
      <c r="AD23" s="41">
        <f>[1]节奏总纲!AP23</f>
        <v>2.1</v>
      </c>
      <c r="AE23" s="41">
        <f>[1]节奏总纲!AQ23</f>
        <v>1.05</v>
      </c>
      <c r="AG23" s="41">
        <f>[1]节奏总纲!AS23</f>
        <v>20</v>
      </c>
      <c r="AH23" s="41">
        <f>[1]节奏总纲!AT23</f>
        <v>0.85420493566908462</v>
      </c>
      <c r="AI23" s="41">
        <f>[1]节奏总纲!AU23</f>
        <v>0.68336394853526761</v>
      </c>
      <c r="AJ23" s="41">
        <f>[1]节奏总纲!AV23</f>
        <v>0.51252296140145059</v>
      </c>
      <c r="AK23" s="41">
        <f>[1]节奏总纲!AW23</f>
        <v>0.3416819742676338</v>
      </c>
      <c r="AL23" s="41">
        <f>[1]节奏总纲!AX23</f>
        <v>0.1708409871338169</v>
      </c>
      <c r="AM23" s="40"/>
      <c r="AN23" s="41">
        <f>[1]节奏总纲!AZ23</f>
        <v>20</v>
      </c>
      <c r="AO23" s="41">
        <f>[1]节奏总纲!BA23</f>
        <v>27.863030247590562</v>
      </c>
      <c r="AP23" s="41">
        <f>[1]节奏总纲!BB23</f>
        <v>29.216428548527322</v>
      </c>
      <c r="AQ23" s="41">
        <f>[1]节奏总纲!BC23</f>
        <v>30.995138219721603</v>
      </c>
      <c r="AR23" s="41">
        <f>[1]节奏总纲!BD23</f>
        <v>33.487933395889513</v>
      </c>
      <c r="AS23" s="41">
        <f>[1]节奏总纲!BE23</f>
        <v>38.037513426486328</v>
      </c>
    </row>
    <row r="24" spans="2:45" x14ac:dyDescent="0.15">
      <c r="B24" s="86">
        <f>[1]节奏总纲!N24</f>
        <v>31</v>
      </c>
      <c r="C24" s="9">
        <v>21</v>
      </c>
      <c r="D24" s="9">
        <f>[1]节奏总纲!P24</f>
        <v>3.2870938501451725</v>
      </c>
      <c r="E24" s="9">
        <f>[1]节奏总纲!Q24</f>
        <v>2.8518826243859516</v>
      </c>
      <c r="F24" s="9">
        <f>[1]节奏总纲!R24</f>
        <v>2.3466562996186386</v>
      </c>
      <c r="G24" s="9">
        <f>[1]节奏总纲!S24</f>
        <v>1.7365716810316947</v>
      </c>
      <c r="H24" s="9">
        <f>[1]节奏总纲!T24</f>
        <v>0.97166494210291288</v>
      </c>
      <c r="J24" s="15">
        <v>21</v>
      </c>
      <c r="K24" s="16">
        <f>[1]节奏总纲!W24</f>
        <v>0.28709385014517252</v>
      </c>
      <c r="L24" s="16">
        <f>[1]节奏总纲!X24</f>
        <v>0.24818262438595173</v>
      </c>
      <c r="M24" s="16">
        <f>[1]节奏总纲!Y24</f>
        <v>0.20945629961863865</v>
      </c>
      <c r="N24" s="16">
        <f>[1]节奏总纲!Z24</f>
        <v>0.15647168103169484</v>
      </c>
      <c r="O24" s="16">
        <f>[1]节奏总纲!AA24</f>
        <v>9.1764942102912861E-2</v>
      </c>
      <c r="Q24" s="15">
        <v>21</v>
      </c>
      <c r="R24" s="16">
        <f>[1]节奏总纲!AD24</f>
        <v>44.585942742481357</v>
      </c>
      <c r="S24" s="16">
        <f>[1]节奏总纲!AE24</f>
        <v>46.455967430551723</v>
      </c>
      <c r="T24" s="16">
        <f>[1]节奏总纲!AF24</f>
        <v>49.18886033229559</v>
      </c>
      <c r="U24" s="16">
        <f>[1]节奏总纲!AG24</f>
        <v>53.471660769826336</v>
      </c>
      <c r="V24" s="16">
        <f>[1]节奏总纲!AH24</f>
        <v>61.918453772109508</v>
      </c>
      <c r="Z24" s="41">
        <f>[1]节奏总纲!AL24</f>
        <v>21</v>
      </c>
      <c r="AA24" s="41">
        <f>[1]节奏总纲!AM24</f>
        <v>6.2565025247829205</v>
      </c>
      <c r="AB24" s="41">
        <f>[1]节奏总纲!AN24</f>
        <v>5.0052020198263367</v>
      </c>
      <c r="AC24" s="41">
        <f>[1]节奏总纲!AO24</f>
        <v>3.7539015148697521</v>
      </c>
      <c r="AD24" s="41">
        <f>[1]节奏总纲!AP24</f>
        <v>2.5026010099131684</v>
      </c>
      <c r="AE24" s="41">
        <f>[1]节奏总纲!AQ24</f>
        <v>1.2513005049565842</v>
      </c>
      <c r="AG24" s="41">
        <f>[1]节奏总纲!AS24</f>
        <v>21</v>
      </c>
      <c r="AH24" s="41">
        <f>[1]节奏总纲!AT24</f>
        <v>1.0065025247829205</v>
      </c>
      <c r="AI24" s="41">
        <f>[1]节奏总纲!AU24</f>
        <v>0.80520201982633655</v>
      </c>
      <c r="AJ24" s="41">
        <f>[1]节奏总纲!AV24</f>
        <v>0.60390151486975219</v>
      </c>
      <c r="AK24" s="41">
        <f>[1]节奏总纲!AW24</f>
        <v>0.40260100991316827</v>
      </c>
      <c r="AL24" s="41">
        <f>[1]节奏总纲!AX24</f>
        <v>0.20130050495658414</v>
      </c>
      <c r="AM24" s="40"/>
      <c r="AN24" s="41">
        <f>[1]节奏总纲!AZ24</f>
        <v>21</v>
      </c>
      <c r="AO24" s="41">
        <f>[1]节奏总纲!BA24</f>
        <v>28.157256095860227</v>
      </c>
      <c r="AP24" s="41">
        <f>[1]节奏总纲!BB24</f>
        <v>29.508805955793246</v>
      </c>
      <c r="AQ24" s="41">
        <f>[1]节奏总纲!BC24</f>
        <v>31.280110398778046</v>
      </c>
      <c r="AR24" s="41">
        <f>[1]节奏总纲!BD24</f>
        <v>33.799338867675175</v>
      </c>
      <c r="AS24" s="41">
        <f>[1]节奏总纲!BE24</f>
        <v>38.35066605767593</v>
      </c>
    </row>
    <row r="25" spans="2:45" x14ac:dyDescent="0.15">
      <c r="B25" s="86">
        <f>[1]节奏总纲!N25</f>
        <v>32</v>
      </c>
      <c r="C25" s="9">
        <v>22</v>
      </c>
      <c r="D25" s="9">
        <f>[1]节奏总纲!P25</f>
        <v>3.5947934199881395</v>
      </c>
      <c r="E25" s="9">
        <f>[1]节奏总纲!Q25</f>
        <v>3.124234961311692</v>
      </c>
      <c r="F25" s="9">
        <f>[1]节奏总纲!R25</f>
        <v>2.5749505267375046</v>
      </c>
      <c r="G25" s="9">
        <f>[1]节奏总纲!S25</f>
        <v>1.9077568679877055</v>
      </c>
      <c r="H25" s="9">
        <f>[1]节奏总纲!T25</f>
        <v>1.0687320837624739</v>
      </c>
      <c r="J25" s="15">
        <v>22</v>
      </c>
      <c r="K25" s="16">
        <f>[1]节奏总纲!W25</f>
        <v>0.30769956984296698</v>
      </c>
      <c r="L25" s="16">
        <f>[1]节奏总纲!X25</f>
        <v>0.27235233692574035</v>
      </c>
      <c r="M25" s="16">
        <f>[1]节奏总纲!Y25</f>
        <v>0.22829422711886593</v>
      </c>
      <c r="N25" s="16">
        <f>[1]节奏总纲!Z25</f>
        <v>0.17118518695601082</v>
      </c>
      <c r="O25" s="16">
        <f>[1]节奏总纲!AA25</f>
        <v>9.7067141659560985E-2</v>
      </c>
      <c r="Q25" s="15">
        <v>22</v>
      </c>
      <c r="R25" s="16">
        <f>[1]节奏总纲!AD25</f>
        <v>45.229416240679988</v>
      </c>
      <c r="S25" s="16">
        <f>[1]节奏总纲!AE25</f>
        <v>47.110426931480873</v>
      </c>
      <c r="T25" s="16">
        <f>[1]节奏总纲!AF25</f>
        <v>49.861837738505173</v>
      </c>
      <c r="U25" s="16">
        <f>[1]节奏总纲!AG25</f>
        <v>54.15637358335789</v>
      </c>
      <c r="V25" s="16">
        <f>[1]节奏总纲!AH25</f>
        <v>62.555781631668886</v>
      </c>
      <c r="Z25" s="41">
        <f>[1]节奏总纲!AL25</f>
        <v>22</v>
      </c>
      <c r="AA25" s="41">
        <f>[1]节奏总纲!AM25</f>
        <v>7.4414868317755332</v>
      </c>
      <c r="AB25" s="41">
        <f>[1]节奏总纲!AN25</f>
        <v>5.9531894654204267</v>
      </c>
      <c r="AC25" s="41">
        <f>[1]节奏总纲!AO25</f>
        <v>4.4648920990653194</v>
      </c>
      <c r="AD25" s="41">
        <f>[1]节奏总纲!AP25</f>
        <v>2.9765947327102134</v>
      </c>
      <c r="AE25" s="41">
        <f>[1]节奏总纲!AQ25</f>
        <v>1.4882973663551067</v>
      </c>
      <c r="AG25" s="41">
        <f>[1]节奏总纲!AS25</f>
        <v>22</v>
      </c>
      <c r="AH25" s="41">
        <f>[1]节奏总纲!AT25</f>
        <v>1.1849843069926127</v>
      </c>
      <c r="AI25" s="41">
        <f>[1]节奏总纲!AU25</f>
        <v>0.94798744559408998</v>
      </c>
      <c r="AJ25" s="41">
        <f>[1]节奏总纲!AV25</f>
        <v>0.71099058419556727</v>
      </c>
      <c r="AK25" s="41">
        <f>[1]节奏总纲!AW25</f>
        <v>0.47399372279704499</v>
      </c>
      <c r="AL25" s="41">
        <f>[1]节奏总纲!AX25</f>
        <v>0.2369968613985225</v>
      </c>
      <c r="AM25" s="40"/>
      <c r="AN25" s="41">
        <f>[1]节奏总纲!AZ25</f>
        <v>22</v>
      </c>
      <c r="AO25" s="41">
        <f>[1]节奏总纲!BA25</f>
        <v>28.431345550275779</v>
      </c>
      <c r="AP25" s="41">
        <f>[1]节奏总纲!BB25</f>
        <v>29.80118336305917</v>
      </c>
      <c r="AQ25" s="41">
        <f>[1]节奏总纲!BC25</f>
        <v>31.564373235931193</v>
      </c>
      <c r="AR25" s="41">
        <f>[1]节奏总纲!BD25</f>
        <v>34.09469189131628</v>
      </c>
      <c r="AS25" s="41">
        <f>[1]节奏总纲!BE25</f>
        <v>38.663818688865533</v>
      </c>
    </row>
    <row r="26" spans="2:45" x14ac:dyDescent="0.15">
      <c r="B26" s="86">
        <f>[1]节奏总纲!N26</f>
        <v>33</v>
      </c>
      <c r="C26" s="9">
        <v>23</v>
      </c>
      <c r="D26" s="9">
        <f>[1]节奏总纲!P26</f>
        <v>3.9245776533796644</v>
      </c>
      <c r="E26" s="9">
        <f>[1]节奏总纲!Q26</f>
        <v>3.4081032341949005</v>
      </c>
      <c r="F26" s="9">
        <f>[1]节奏总纲!R26</f>
        <v>2.8064654799317976</v>
      </c>
      <c r="G26" s="9">
        <f>[1]节奏总纲!S26</f>
        <v>2.0796336985258841</v>
      </c>
      <c r="H26" s="9">
        <f>[1]节奏总纲!T26</f>
        <v>1.1608900698697047</v>
      </c>
      <c r="J26" s="15">
        <v>23</v>
      </c>
      <c r="K26" s="16">
        <f>[1]节奏总纲!W26</f>
        <v>0.32978423339152485</v>
      </c>
      <c r="L26" s="16">
        <f>[1]节奏总纲!X26</f>
        <v>0.28386827288320848</v>
      </c>
      <c r="M26" s="16">
        <f>[1]节奏总纲!Y26</f>
        <v>0.23151495319429305</v>
      </c>
      <c r="N26" s="16">
        <f>[1]节奏总纲!Z26</f>
        <v>0.17187683053817859</v>
      </c>
      <c r="O26" s="16">
        <f>[1]节奏总纲!AA26</f>
        <v>9.2157986107230805E-2</v>
      </c>
      <c r="Q26" s="15">
        <v>23</v>
      </c>
      <c r="R26" s="16">
        <f>[1]节奏总纲!AD26</f>
        <v>45.845161563010116</v>
      </c>
      <c r="S26" s="16">
        <f>[1]节奏总纲!AE26</f>
        <v>47.734594805743399</v>
      </c>
      <c r="T26" s="16">
        <f>[1]节奏总纲!AF26</f>
        <v>50.503430607741265</v>
      </c>
      <c r="U26" s="16">
        <f>[1]节奏总纲!AG26</f>
        <v>54.814188287451351</v>
      </c>
      <c r="V26" s="16">
        <f>[1]节奏总纲!AH26</f>
        <v>63.182677965405439</v>
      </c>
      <c r="Z26" s="41">
        <f>[1]节奏总纲!AL26</f>
        <v>23</v>
      </c>
      <c r="AA26" s="41">
        <f>[1]节奏总纲!AM26</f>
        <v>8.8355567243832152</v>
      </c>
      <c r="AB26" s="41">
        <f>[1]节奏总纲!AN26</f>
        <v>7.0684453795065725</v>
      </c>
      <c r="AC26" s="41">
        <f>[1]节奏总纲!AO26</f>
        <v>5.3013340346299289</v>
      </c>
      <c r="AD26" s="41">
        <f>[1]节奏总纲!AP26</f>
        <v>3.5342226897532862</v>
      </c>
      <c r="AE26" s="41">
        <f>[1]节奏总纲!AQ26</f>
        <v>1.7671113448766431</v>
      </c>
      <c r="AG26" s="41">
        <f>[1]节奏总纲!AS26</f>
        <v>23</v>
      </c>
      <c r="AH26" s="41">
        <f>[1]节奏总纲!AT26</f>
        <v>1.394069892607682</v>
      </c>
      <c r="AI26" s="41">
        <f>[1]节奏总纲!AU26</f>
        <v>1.1152559140861458</v>
      </c>
      <c r="AJ26" s="41">
        <f>[1]节奏总纲!AV26</f>
        <v>0.83644193556460955</v>
      </c>
      <c r="AK26" s="41">
        <f>[1]节奏总纲!AW26</f>
        <v>0.55762795704307289</v>
      </c>
      <c r="AL26" s="41">
        <f>[1]节奏总纲!AX26</f>
        <v>0.27881397852153644</v>
      </c>
      <c r="AM26" s="40"/>
      <c r="AN26" s="41">
        <f>[1]节奏总纲!AZ26</f>
        <v>23</v>
      </c>
      <c r="AO26" s="41">
        <f>[1]节奏总纲!BA26</f>
        <v>28.705435004691331</v>
      </c>
      <c r="AP26" s="41">
        <f>[1]节奏总纲!BB26</f>
        <v>30.079877315295377</v>
      </c>
      <c r="AQ26" s="41">
        <f>[1]节奏总纲!BC26</f>
        <v>31.848636073084339</v>
      </c>
      <c r="AR26" s="41">
        <f>[1]节奏总纲!BD26</f>
        <v>34.360958982105608</v>
      </c>
      <c r="AS26" s="41">
        <f>[1]节奏总纲!BE26</f>
        <v>38.976971320055128</v>
      </c>
    </row>
    <row r="27" spans="2:45" x14ac:dyDescent="0.15">
      <c r="B27" s="86">
        <f>[1]节奏总纲!N27</f>
        <v>34</v>
      </c>
      <c r="C27" s="9">
        <v>24</v>
      </c>
      <c r="D27" s="9">
        <f>[1]节奏总纲!P27</f>
        <v>4.2780316430915768</v>
      </c>
      <c r="E27" s="9">
        <f>[1]节奏总纲!Q27</f>
        <v>3.7214597263253628</v>
      </c>
      <c r="F27" s="9">
        <f>[1]节奏总纲!R27</f>
        <v>3.0699155070825155</v>
      </c>
      <c r="G27" s="9">
        <f>[1]节奏总纲!S27</f>
        <v>2.2742016214674821</v>
      </c>
      <c r="H27" s="9">
        <f>[1]节奏总纲!T27</f>
        <v>1.2692919885052709</v>
      </c>
      <c r="J27" s="15">
        <v>24</v>
      </c>
      <c r="K27" s="16">
        <f>[1]节奏总纲!W27</f>
        <v>0.35345398971191244</v>
      </c>
      <c r="L27" s="16">
        <f>[1]节奏总纲!X27</f>
        <v>0.31335649213046235</v>
      </c>
      <c r="M27" s="16">
        <f>[1]节奏总纲!Y27</f>
        <v>0.26345002715071786</v>
      </c>
      <c r="N27" s="16">
        <f>[1]节奏总纲!Z27</f>
        <v>0.19456792294159797</v>
      </c>
      <c r="O27" s="16">
        <f>[1]节奏总纲!AA27</f>
        <v>0.10840191863556625</v>
      </c>
      <c r="Q27" s="15">
        <v>24</v>
      </c>
      <c r="R27" s="16">
        <f>[1]节奏总纲!AD27</f>
        <v>46.430041330048923</v>
      </c>
      <c r="S27" s="16">
        <f>[1]节奏总纲!AE27</f>
        <v>48.330142263709867</v>
      </c>
      <c r="T27" s="16">
        <f>[1]节奏总纲!AF27</f>
        <v>51.118578408701396</v>
      </c>
      <c r="U27" s="16">
        <f>[1]节奏总纲!AG27</f>
        <v>55.44072585486321</v>
      </c>
      <c r="V27" s="16">
        <f>[1]节奏总纲!AH27</f>
        <v>63.791742872142052</v>
      </c>
      <c r="Z27" s="41">
        <f>[1]节奏总纲!AL27</f>
        <v>24</v>
      </c>
      <c r="AA27" s="41">
        <f>[1]节奏总纲!AM27</f>
        <v>10.47447102993563</v>
      </c>
      <c r="AB27" s="41">
        <f>[1]节奏总纲!AN27</f>
        <v>8.3795768239485042</v>
      </c>
      <c r="AC27" s="41">
        <f>[1]节奏总纲!AO27</f>
        <v>6.2846826179613782</v>
      </c>
      <c r="AD27" s="41">
        <f>[1]节奏总纲!AP27</f>
        <v>4.1897884119742521</v>
      </c>
      <c r="AE27" s="41">
        <f>[1]节奏总纲!AQ27</f>
        <v>2.0948942059871261</v>
      </c>
      <c r="AG27" s="41">
        <f>[1]节奏总纲!AS27</f>
        <v>24</v>
      </c>
      <c r="AH27" s="41">
        <f>[1]节奏总纲!AT27</f>
        <v>1.6389143055524151</v>
      </c>
      <c r="AI27" s="41">
        <f>[1]节奏总纲!AU27</f>
        <v>1.3111314444419317</v>
      </c>
      <c r="AJ27" s="41">
        <f>[1]节奏总纲!AV27</f>
        <v>0.98334858333144926</v>
      </c>
      <c r="AK27" s="41">
        <f>[1]节奏总纲!AW27</f>
        <v>0.65556572222096587</v>
      </c>
      <c r="AL27" s="41">
        <f>[1]节奏总纲!AX27</f>
        <v>0.32778286111048294</v>
      </c>
      <c r="AM27" s="40"/>
      <c r="AN27" s="41">
        <f>[1]节奏总纲!AZ27</f>
        <v>24</v>
      </c>
      <c r="AO27" s="41">
        <f>[1]节奏总纲!BA27</f>
        <v>28.979524459106884</v>
      </c>
      <c r="AP27" s="41">
        <f>[1]节奏总纲!BB27</f>
        <v>30.329493925593439</v>
      </c>
      <c r="AQ27" s="41">
        <f>[1]节奏总纲!BC27</f>
        <v>32.113552950216736</v>
      </c>
      <c r="AR27" s="41">
        <f>[1]节奏总纲!BD27</f>
        <v>34.627226072894942</v>
      </c>
      <c r="AS27" s="41">
        <f>[1]节奏总纲!BE27</f>
        <v>39.250296194358178</v>
      </c>
    </row>
    <row r="28" spans="2:45" x14ac:dyDescent="0.15">
      <c r="B28" s="86">
        <f>[1]节奏总纲!N28</f>
        <v>35</v>
      </c>
      <c r="C28" s="9">
        <v>25</v>
      </c>
      <c r="D28" s="9">
        <f>[1]节奏总纲!P28</f>
        <v>4.6568542494923806</v>
      </c>
      <c r="E28" s="9">
        <f>[1]节奏总纲!Q28</f>
        <v>4.054257309608067</v>
      </c>
      <c r="F28" s="9">
        <f>[1]节奏总纲!R28</f>
        <v>3.3445527219854276</v>
      </c>
      <c r="G28" s="9">
        <f>[1]节奏总纲!S28</f>
        <v>2.478377831579845</v>
      </c>
      <c r="H28" s="9">
        <f>[1]节奏总纲!T28</f>
        <v>1.3802915995495415</v>
      </c>
      <c r="J28" s="15">
        <v>25</v>
      </c>
      <c r="K28" s="16">
        <f>[1]节奏总纲!W28</f>
        <v>0.37882260640080379</v>
      </c>
      <c r="L28" s="16">
        <f>[1]节奏总纲!X28</f>
        <v>0.33279758328270415</v>
      </c>
      <c r="M28" s="16">
        <f>[1]节奏总纲!Y28</f>
        <v>0.27463721490291215</v>
      </c>
      <c r="N28" s="16">
        <f>[1]节奏总纲!Z28</f>
        <v>0.20417621011236298</v>
      </c>
      <c r="O28" s="16">
        <f>[1]节奏总纲!AA28</f>
        <v>0.11099961104427059</v>
      </c>
      <c r="Q28" s="15">
        <v>25</v>
      </c>
      <c r="R28" s="16">
        <f>[1]节奏总纲!AD28</f>
        <v>47.004247194324648</v>
      </c>
      <c r="S28" s="16">
        <f>[1]节奏总纲!AE28</f>
        <v>48.904516930942819</v>
      </c>
      <c r="T28" s="16">
        <f>[1]节奏总纲!AF28</f>
        <v>51.667220029142385</v>
      </c>
      <c r="U28" s="16">
        <f>[1]节奏总纲!AG28</f>
        <v>56.05100027504308</v>
      </c>
      <c r="V28" s="16">
        <f>[1]节奏总纲!AH28</f>
        <v>64.398425477456215</v>
      </c>
      <c r="Z28" s="41">
        <f>[1]节奏总纲!AL28</f>
        <v>25</v>
      </c>
      <c r="AA28" s="41">
        <f>[1]节奏总纲!AM28</f>
        <v>12.4</v>
      </c>
      <c r="AB28" s="41">
        <f>[1]节奏总纲!AN28</f>
        <v>9.9200000000000017</v>
      </c>
      <c r="AC28" s="41">
        <f>[1]节奏总纲!AO28</f>
        <v>7.4399999999999995</v>
      </c>
      <c r="AD28" s="41">
        <f>[1]节奏总纲!AP28</f>
        <v>4.9600000000000009</v>
      </c>
      <c r="AE28" s="41">
        <f>[1]节奏总纲!AQ28</f>
        <v>2.4800000000000004</v>
      </c>
      <c r="AG28" s="41">
        <f>[1]节奏总纲!AS28</f>
        <v>25</v>
      </c>
      <c r="AH28" s="41">
        <f>[1]节奏总纲!AT28</f>
        <v>1.9255289700643701</v>
      </c>
      <c r="AI28" s="41">
        <f>[1]节奏总纲!AU28</f>
        <v>1.5404231760514975</v>
      </c>
      <c r="AJ28" s="41">
        <f>[1]节奏总纲!AV28</f>
        <v>1.1553173820386213</v>
      </c>
      <c r="AK28" s="41">
        <f>[1]节奏总纲!AW28</f>
        <v>0.77021158802574874</v>
      </c>
      <c r="AL28" s="41">
        <f>[1]节奏总纲!AX28</f>
        <v>0.38510579401287437</v>
      </c>
      <c r="AM28" s="40"/>
      <c r="AN28" s="41">
        <f>[1]节奏总纲!AZ28</f>
        <v>25</v>
      </c>
      <c r="AO28" s="41">
        <f>[1]节奏总纲!BA28</f>
        <v>29.216428548527322</v>
      </c>
      <c r="AP28" s="41">
        <f>[1]节奏总纲!BB28</f>
        <v>30.579110535891502</v>
      </c>
      <c r="AQ28" s="41">
        <f>[1]节奏总纲!BC28</f>
        <v>32.356435933516131</v>
      </c>
      <c r="AR28" s="41">
        <f>[1]节奏总纲!BD28</f>
        <v>34.893493163684269</v>
      </c>
      <c r="AS28" s="41">
        <f>[1]节奏总纲!BE28</f>
        <v>39.520459727922798</v>
      </c>
    </row>
    <row r="29" spans="2:45" x14ac:dyDescent="0.15">
      <c r="B29" s="86">
        <f>[1]节奏总纲!N29</f>
        <v>36</v>
      </c>
      <c r="C29" s="9">
        <v>26</v>
      </c>
      <c r="D29" s="9">
        <f>[1]节奏总纲!P29</f>
        <v>5.062866266041592</v>
      </c>
      <c r="E29" s="9">
        <f>[1]节奏总纲!Q29</f>
        <v>4.408743944469018</v>
      </c>
      <c r="F29" s="9">
        <f>[1]节奏总纲!R29</f>
        <v>3.63716312552428</v>
      </c>
      <c r="G29" s="9">
        <f>[1]节奏总纲!S29</f>
        <v>2.6914197070277099</v>
      </c>
      <c r="H29" s="9">
        <f>[1]节奏总纲!T29</f>
        <v>1.4996209880015197</v>
      </c>
      <c r="J29" s="15">
        <v>26</v>
      </c>
      <c r="K29" s="16">
        <f>[1]节奏总纲!W29</f>
        <v>0.40601201654921137</v>
      </c>
      <c r="L29" s="16">
        <f>[1]节奏总纲!X29</f>
        <v>0.354486634860951</v>
      </c>
      <c r="M29" s="16">
        <f>[1]节奏总纲!Y29</f>
        <v>0.29261040353885237</v>
      </c>
      <c r="N29" s="16">
        <f>[1]节奏总纲!Z29</f>
        <v>0.2130418754478649</v>
      </c>
      <c r="O29" s="16">
        <f>[1]节奏总纲!AA29</f>
        <v>0.11932938845197816</v>
      </c>
      <c r="Q29" s="15">
        <v>26</v>
      </c>
      <c r="R29" s="16">
        <f>[1]节奏总纲!AD29</f>
        <v>47.540284631526092</v>
      </c>
      <c r="S29" s="16">
        <f>[1]节奏总纲!AE29</f>
        <v>49.446133440059114</v>
      </c>
      <c r="T29" s="16">
        <f>[1]节奏总纲!AF29</f>
        <v>52.199341027338768</v>
      </c>
      <c r="U29" s="16">
        <f>[1]节奏总纲!AG29</f>
        <v>56.621068614050692</v>
      </c>
      <c r="V29" s="16">
        <f>[1]节奏总纲!AH29</f>
        <v>65.00344105132713</v>
      </c>
      <c r="Z29" s="41">
        <f>[1]节奏总纲!AL29</f>
        <v>26</v>
      </c>
      <c r="AA29" s="41">
        <f>[1]节奏总纲!AM29</f>
        <v>14.6609224175611</v>
      </c>
      <c r="AB29" s="41">
        <f>[1]节奏总纲!AN29</f>
        <v>11.72873793404888</v>
      </c>
      <c r="AC29" s="41">
        <f>[1]节奏总纲!AO29</f>
        <v>8.7965534505366598</v>
      </c>
      <c r="AD29" s="41">
        <f>[1]节奏总纲!AP29</f>
        <v>5.8643689670244399</v>
      </c>
      <c r="AE29" s="41">
        <f>[1]节奏总纲!AQ29</f>
        <v>2.9321844835122199</v>
      </c>
      <c r="AG29" s="41">
        <f>[1]节奏总纲!AS29</f>
        <v>26</v>
      </c>
      <c r="AH29" s="41">
        <f>[1]节奏总纲!AT29</f>
        <v>2.2609224175610994</v>
      </c>
      <c r="AI29" s="41">
        <f>[1]节奏总纲!AU29</f>
        <v>1.8087379340488781</v>
      </c>
      <c r="AJ29" s="41">
        <f>[1]节奏总纲!AV29</f>
        <v>1.3565534505366603</v>
      </c>
      <c r="AK29" s="41">
        <f>[1]节奏总纲!AW29</f>
        <v>0.90436896702443903</v>
      </c>
      <c r="AL29" s="41">
        <f>[1]节奏总纲!AX29</f>
        <v>0.45218448351221951</v>
      </c>
      <c r="AM29" s="40"/>
      <c r="AN29" s="41">
        <f>[1]节奏总纲!AZ29</f>
        <v>26</v>
      </c>
      <c r="AO29" s="41">
        <f>[1]节奏总纲!BA29</f>
        <v>29.45033047434006</v>
      </c>
      <c r="AP29" s="41">
        <f>[1]节奏总纲!BB29</f>
        <v>30.828727146189561</v>
      </c>
      <c r="AQ29" s="41">
        <f>[1]节奏总纲!BC29</f>
        <v>32.59931891681552</v>
      </c>
      <c r="AR29" s="41">
        <f>[1]节奏总纲!BD29</f>
        <v>35.146386283795508</v>
      </c>
      <c r="AS29" s="41">
        <f>[1]节奏总纲!BE29</f>
        <v>39.790623261487418</v>
      </c>
    </row>
    <row r="30" spans="2:45" x14ac:dyDescent="0.15">
      <c r="B30" s="86">
        <f>[1]节奏总纲!N30</f>
        <v>37</v>
      </c>
      <c r="C30" s="9">
        <v>27</v>
      </c>
      <c r="D30" s="9">
        <f>[1]节奏总纲!P30</f>
        <v>5.4980191708498847</v>
      </c>
      <c r="E30" s="9">
        <f>[1]节奏总纲!Q30</f>
        <v>4.7882248958931646</v>
      </c>
      <c r="F30" s="9">
        <f>[1]节奏总纲!R30</f>
        <v>3.9492271704214725</v>
      </c>
      <c r="G30" s="9">
        <f>[1]节奏总纲!S30</f>
        <v>2.9205477835554587</v>
      </c>
      <c r="H30" s="9">
        <f>[1]节奏总纲!T30</f>
        <v>1.6290630803228208</v>
      </c>
      <c r="J30" s="15">
        <v>27</v>
      </c>
      <c r="K30" s="16">
        <f>[1]节奏总纲!W30</f>
        <v>0.43515290480829272</v>
      </c>
      <c r="L30" s="16">
        <f>[1]节奏总纲!X30</f>
        <v>0.37948095142414662</v>
      </c>
      <c r="M30" s="16">
        <f>[1]节奏总纲!Y30</f>
        <v>0.31206404489719253</v>
      </c>
      <c r="N30" s="16">
        <f>[1]节奏总纲!Z30</f>
        <v>0.2291280765277488</v>
      </c>
      <c r="O30" s="16">
        <f>[1]节奏总纲!AA30</f>
        <v>0.12944209232130111</v>
      </c>
      <c r="Q30" s="15">
        <v>27</v>
      </c>
      <c r="R30" s="16">
        <f>[1]节奏总纲!AD30</f>
        <v>48.071211008105138</v>
      </c>
      <c r="S30" s="16">
        <f>[1]节奏总纲!AE30</f>
        <v>49.981218513907905</v>
      </c>
      <c r="T30" s="16">
        <f>[1]节奏总纲!AF30</f>
        <v>52.705993248660157</v>
      </c>
      <c r="U30" s="16">
        <f>[1]节奏总纲!AG30</f>
        <v>57.175765669822162</v>
      </c>
      <c r="V30" s="16">
        <f>[1]节奏总纲!AH30</f>
        <v>65.541743280100334</v>
      </c>
      <c r="Z30" s="41">
        <f>[1]节奏总纲!AL30</f>
        <v>27</v>
      </c>
      <c r="AA30" s="41">
        <f>[1]节奏总纲!AM30</f>
        <v>17.314186320787698</v>
      </c>
      <c r="AB30" s="41">
        <f>[1]节奏总纲!AN30</f>
        <v>13.851349056630159</v>
      </c>
      <c r="AC30" s="41">
        <f>[1]节奏总纲!AO30</f>
        <v>10.388511792472618</v>
      </c>
      <c r="AD30" s="41">
        <f>[1]节奏总纲!AP30</f>
        <v>6.9256745283150796</v>
      </c>
      <c r="AE30" s="41">
        <f>[1]节奏总纲!AQ30</f>
        <v>3.4628372641575398</v>
      </c>
      <c r="AG30" s="41">
        <f>[1]节奏总纲!AS30</f>
        <v>27</v>
      </c>
      <c r="AH30" s="41">
        <f>[1]节奏总纲!AT30</f>
        <v>2.6532639032265983</v>
      </c>
      <c r="AI30" s="41">
        <f>[1]节奏总纲!AU30</f>
        <v>2.1226111225812794</v>
      </c>
      <c r="AJ30" s="41">
        <f>[1]节奏总纲!AV30</f>
        <v>1.5919583419359586</v>
      </c>
      <c r="AK30" s="41">
        <f>[1]节奏总纲!AW30</f>
        <v>1.0613055612906397</v>
      </c>
      <c r="AL30" s="41">
        <f>[1]节奏总纲!AX30</f>
        <v>0.53065278064531984</v>
      </c>
      <c r="AM30" s="40"/>
      <c r="AN30" s="41">
        <f>[1]节奏总纲!AZ30</f>
        <v>27</v>
      </c>
      <c r="AO30" s="41">
        <f>[1]节奏总纲!BA30</f>
        <v>29.684232400152801</v>
      </c>
      <c r="AP30" s="41">
        <f>[1]节奏总纲!BB30</f>
        <v>31.066913270913183</v>
      </c>
      <c r="AQ30" s="41">
        <f>[1]节奏总纲!BC30</f>
        <v>32.842201900114915</v>
      </c>
      <c r="AR30" s="41">
        <f>[1]节奏总纲!BD30</f>
        <v>35.390363423454687</v>
      </c>
      <c r="AS30" s="41">
        <f>[1]节奏总纲!BE30</f>
        <v>40.052446592012309</v>
      </c>
    </row>
    <row r="31" spans="2:45" x14ac:dyDescent="0.15">
      <c r="B31" s="86">
        <f>[1]节奏总纲!N31</f>
        <v>38</v>
      </c>
      <c r="C31" s="9">
        <v>28</v>
      </c>
      <c r="D31" s="9">
        <f>[1]节奏总纲!P31</f>
        <v>5.9644045063689921</v>
      </c>
      <c r="E31" s="9">
        <f>[1]节奏总纲!Q31</f>
        <v>5.1914176823435705</v>
      </c>
      <c r="F31" s="9">
        <f>[1]节奏总纲!R31</f>
        <v>4.2752851501652938</v>
      </c>
      <c r="G31" s="9">
        <f>[1]节奏总纲!S31</f>
        <v>3.1653094715300236</v>
      </c>
      <c r="H31" s="9">
        <f>[1]节奏总纲!T31</f>
        <v>1.7738139001941382</v>
      </c>
      <c r="J31" s="15">
        <v>28</v>
      </c>
      <c r="K31" s="16">
        <f>[1]节奏总纲!W31</f>
        <v>0.46638533551910744</v>
      </c>
      <c r="L31" s="16">
        <f>[1]节奏总纲!X31</f>
        <v>0.4031927864504059</v>
      </c>
      <c r="M31" s="16">
        <f>[1]节奏总纲!Y31</f>
        <v>0.32605797974382122</v>
      </c>
      <c r="N31" s="16">
        <f>[1]节奏总纲!Z31</f>
        <v>0.24476168797456488</v>
      </c>
      <c r="O31" s="16">
        <f>[1]节奏总纲!AA31</f>
        <v>0.14475081987131744</v>
      </c>
      <c r="Q31" s="15">
        <v>28</v>
      </c>
      <c r="R31" s="16">
        <f>[1]节奏总纲!AD31</f>
        <v>48.571351621712928</v>
      </c>
      <c r="S31" s="16">
        <f>[1]节奏总纲!AE31</f>
        <v>50.509688493127967</v>
      </c>
      <c r="T31" s="16">
        <f>[1]节奏总纲!AF31</f>
        <v>53.212684955585161</v>
      </c>
      <c r="U31" s="16">
        <f>[1]节奏总纲!AG31</f>
        <v>57.699988965458331</v>
      </c>
      <c r="V31" s="16">
        <f>[1]节奏总纲!AH31</f>
        <v>66.076345334947405</v>
      </c>
      <c r="Z31" s="41">
        <f>[1]节奏总纲!AL31</f>
        <v>28</v>
      </c>
      <c r="AA31" s="41">
        <f>[1]节奏总纲!AM31</f>
        <v>20.42625995518307</v>
      </c>
      <c r="AB31" s="41">
        <f>[1]节奏总纲!AN31</f>
        <v>16.341007964146456</v>
      </c>
      <c r="AC31" s="41">
        <f>[1]节奏总纲!AO31</f>
        <v>12.255755973109842</v>
      </c>
      <c r="AD31" s="41">
        <f>[1]节奏总纲!AP31</f>
        <v>8.1705039820732281</v>
      </c>
      <c r="AE31" s="41">
        <f>[1]节奏总纲!AQ31</f>
        <v>4.0852519910366141</v>
      </c>
      <c r="AG31" s="41">
        <f>[1]节奏总纲!AS31</f>
        <v>28</v>
      </c>
      <c r="AH31" s="41">
        <f>[1]节奏总纲!AT31</f>
        <v>3.1120736343953723</v>
      </c>
      <c r="AI31" s="41">
        <f>[1]节奏总纲!AU31</f>
        <v>2.4896589075162971</v>
      </c>
      <c r="AJ31" s="41">
        <f>[1]节奏总纲!AV31</f>
        <v>1.8672441806372237</v>
      </c>
      <c r="AK31" s="41">
        <f>[1]节奏总纲!AW31</f>
        <v>1.2448294537581486</v>
      </c>
      <c r="AL31" s="41">
        <f>[1]节奏总纲!AX31</f>
        <v>0.62241472687907429</v>
      </c>
      <c r="AM31" s="40"/>
      <c r="AN31" s="41">
        <f>[1]节奏总纲!AZ31</f>
        <v>28</v>
      </c>
      <c r="AO31" s="41">
        <f>[1]节奏总纲!BA31</f>
        <v>29.918134325965539</v>
      </c>
      <c r="AP31" s="41">
        <f>[1]节奏总纲!BB31</f>
        <v>31.280110398778046</v>
      </c>
      <c r="AQ31" s="41">
        <f>[1]节奏总纲!BC31</f>
        <v>33.072726100175295</v>
      </c>
      <c r="AR31" s="41">
        <f>[1]节奏总纲!BD31</f>
        <v>35.634340563113874</v>
      </c>
      <c r="AS31" s="41">
        <f>[1]节奏总纲!BE31</f>
        <v>40.28554255651148</v>
      </c>
    </row>
    <row r="32" spans="2:45" x14ac:dyDescent="0.15">
      <c r="B32" s="86">
        <f>[1]节奏总纲!N32</f>
        <v>39</v>
      </c>
      <c r="C32" s="9">
        <v>29</v>
      </c>
      <c r="D32" s="9">
        <f>[1]节奏总纲!P32</f>
        <v>6.4642639322944575</v>
      </c>
      <c r="E32" s="9">
        <f>[1]节奏总纲!Q32</f>
        <v>5.6323131642081607</v>
      </c>
      <c r="F32" s="9">
        <f>[1]节奏总纲!R32</f>
        <v>4.6510378992858623</v>
      </c>
      <c r="G32" s="9">
        <f>[1]节奏总纲!S32</f>
        <v>3.4532097926316991</v>
      </c>
      <c r="H32" s="9">
        <f>[1]节奏总纲!T32</f>
        <v>1.9366934741154194</v>
      </c>
      <c r="J32" s="15">
        <v>29</v>
      </c>
      <c r="K32" s="16">
        <f>[1]节奏总纲!W32</f>
        <v>0.49985942592546539</v>
      </c>
      <c r="L32" s="16">
        <f>[1]节奏总纲!X32</f>
        <v>0.44089548186459027</v>
      </c>
      <c r="M32" s="16">
        <f>[1]节奏总纲!Y32</f>
        <v>0.37575274912056855</v>
      </c>
      <c r="N32" s="16">
        <f>[1]节奏总纲!Z32</f>
        <v>0.28790032110167552</v>
      </c>
      <c r="O32" s="16">
        <f>[1]节奏总纲!AA32</f>
        <v>0.16287957392128116</v>
      </c>
      <c r="Q32" s="15">
        <v>29</v>
      </c>
      <c r="R32" s="16">
        <f>[1]节奏总纲!AD32</f>
        <v>49.066704614192936</v>
      </c>
      <c r="S32" s="16">
        <f>[1]节奏总纲!AE32</f>
        <v>51.033341828534468</v>
      </c>
      <c r="T32" s="16">
        <f>[1]节奏总纲!AF32</f>
        <v>53.719431255885922</v>
      </c>
      <c r="U32" s="16">
        <f>[1]节奏总纲!AG32</f>
        <v>58.210135614815364</v>
      </c>
      <c r="V32" s="16">
        <f>[1]节奏总纲!AH32</f>
        <v>66.589764070576265</v>
      </c>
      <c r="Z32" s="41">
        <f>[1]节奏总纲!AL32</f>
        <v>29</v>
      </c>
      <c r="AA32" s="41">
        <f>[1]节奏总纲!AM32</f>
        <v>24.074703862418847</v>
      </c>
      <c r="AB32" s="41">
        <f>[1]节奏总纲!AN32</f>
        <v>19.259763089935078</v>
      </c>
      <c r="AC32" s="41">
        <f>[1]节奏总纲!AO32</f>
        <v>14.444822317451308</v>
      </c>
      <c r="AD32" s="41">
        <f>[1]节奏总纲!AP32</f>
        <v>9.6298815449675388</v>
      </c>
      <c r="AE32" s="41">
        <f>[1]节奏总纲!AQ32</f>
        <v>4.8149407724837694</v>
      </c>
      <c r="AG32" s="41">
        <f>[1]节奏总纲!AS32</f>
        <v>29</v>
      </c>
      <c r="AH32" s="41">
        <f>[1]节奏总纲!AT32</f>
        <v>3.6484439072357766</v>
      </c>
      <c r="AI32" s="41">
        <f>[1]节奏总纲!AU32</f>
        <v>2.9187551257886213</v>
      </c>
      <c r="AJ32" s="41">
        <f>[1]节奏总纲!AV32</f>
        <v>2.189066344341466</v>
      </c>
      <c r="AK32" s="41">
        <f>[1]节奏总纲!AW32</f>
        <v>1.4593775628943106</v>
      </c>
      <c r="AL32" s="41">
        <f>[1]节奏总纲!AX32</f>
        <v>0.72968878144715532</v>
      </c>
      <c r="AM32" s="40"/>
      <c r="AN32" s="41">
        <f>[1]节奏总纲!AZ32</f>
        <v>29</v>
      </c>
      <c r="AO32" s="41">
        <f>[1]节奏总纲!BA32</f>
        <v>30.12980063735499</v>
      </c>
      <c r="AP32" s="41">
        <f>[1]节奏总纲!BB32</f>
        <v>31.493307526642905</v>
      </c>
      <c r="AQ32" s="41">
        <f>[1]节奏总纲!BC32</f>
        <v>33.280329748032408</v>
      </c>
      <c r="AR32" s="41">
        <f>[1]节奏总纲!BD32</f>
        <v>35.878317702773053</v>
      </c>
      <c r="AS32" s="41">
        <f>[1]节奏总纲!BE32</f>
        <v>40.518638521010644</v>
      </c>
    </row>
    <row r="33" spans="2:45" x14ac:dyDescent="0.15">
      <c r="B33" s="86">
        <f>[1]节奏总纲!N33</f>
        <v>40</v>
      </c>
      <c r="C33" s="9">
        <v>30</v>
      </c>
      <c r="D33" s="9">
        <f>[1]节奏总纲!P33</f>
        <v>7</v>
      </c>
      <c r="E33" s="9">
        <f>[1]节奏总纲!Q33</f>
        <v>6.1025999999999998</v>
      </c>
      <c r="F33" s="9">
        <f>[1]节奏总纲!R33</f>
        <v>5.0421000000000005</v>
      </c>
      <c r="G33" s="9">
        <f>[1]节奏总纲!S33</f>
        <v>3.7428999999999997</v>
      </c>
      <c r="H33" s="9">
        <f>[1]节奏总纲!T33</f>
        <v>2.1006999999999998</v>
      </c>
      <c r="J33" s="15">
        <v>30</v>
      </c>
      <c r="K33" s="16">
        <f>[1]节奏总纲!W33</f>
        <v>0.5357360677055425</v>
      </c>
      <c r="L33" s="16">
        <f>[1]节奏总纲!X33</f>
        <v>0.47028683579183905</v>
      </c>
      <c r="M33" s="16">
        <f>[1]节奏总纲!Y33</f>
        <v>0.39106210071413816</v>
      </c>
      <c r="N33" s="16">
        <f>[1]节奏总纲!Z33</f>
        <v>0.28969020736830053</v>
      </c>
      <c r="O33" s="16">
        <f>[1]节奏总纲!AA33</f>
        <v>0.16400652588458042</v>
      </c>
      <c r="Q33" s="15">
        <v>30</v>
      </c>
      <c r="R33" s="16">
        <f>[1]节奏总纲!AD33</f>
        <v>49.533352307096472</v>
      </c>
      <c r="S33" s="16">
        <f>[1]节奏总纲!AE33</f>
        <v>51.497823295559343</v>
      </c>
      <c r="T33" s="16">
        <f>[1]节奏总纲!AF33</f>
        <v>54.213705787583436</v>
      </c>
      <c r="U33" s="16">
        <f>[1]节奏总纲!AG33</f>
        <v>58.701446767877648</v>
      </c>
      <c r="V33" s="16">
        <f>[1]节奏总纲!AH33</f>
        <v>67.097551508592701</v>
      </c>
      <c r="Z33" s="41">
        <f>[1]节奏总纲!AL33</f>
        <v>30</v>
      </c>
      <c r="AA33" s="41">
        <f>[1]节奏总纲!AM33</f>
        <v>28.35</v>
      </c>
      <c r="AB33" s="41">
        <f>[1]节奏总纲!AN33</f>
        <v>22.680000000000003</v>
      </c>
      <c r="AC33" s="41">
        <f>[1]节奏总纲!AO33</f>
        <v>17.010000000000002</v>
      </c>
      <c r="AD33" s="41">
        <f>[1]节奏总纲!AP33</f>
        <v>11.340000000000002</v>
      </c>
      <c r="AE33" s="41">
        <f>[1]节奏总纲!AQ33</f>
        <v>5.6700000000000008</v>
      </c>
      <c r="AG33" s="41">
        <f>[1]节奏总纲!AS33</f>
        <v>30</v>
      </c>
      <c r="AH33" s="41">
        <f>[1]节奏总纲!AT33</f>
        <v>4.2752961375811545</v>
      </c>
      <c r="AI33" s="41">
        <f>[1]节奏总纲!AU33</f>
        <v>3.4202369100649257</v>
      </c>
      <c r="AJ33" s="41">
        <f>[1]节奏总纲!AV33</f>
        <v>2.5651776825486934</v>
      </c>
      <c r="AK33" s="41">
        <f>[1]节奏总纲!AW33</f>
        <v>1.7101184550324628</v>
      </c>
      <c r="AL33" s="41">
        <f>[1]节奏总纲!AX33</f>
        <v>0.85505922751623142</v>
      </c>
      <c r="AM33" s="40"/>
      <c r="AN33" s="41">
        <f>[1]节奏总纲!AZ33</f>
        <v>30</v>
      </c>
      <c r="AO33" s="41">
        <f>[1]节奏总纲!BA33</f>
        <v>30.329493925593439</v>
      </c>
      <c r="AP33" s="41">
        <f>[1]节奏总纲!BB33</f>
        <v>31.706504654507764</v>
      </c>
      <c r="AQ33" s="41">
        <f>[1]节奏总纲!BC33</f>
        <v>33.487933395889513</v>
      </c>
      <c r="AR33" s="41">
        <f>[1]节奏总纲!BD33</f>
        <v>36.105477566569242</v>
      </c>
      <c r="AS33" s="41">
        <f>[1]节奏总纲!BE33</f>
        <v>40.751734485509814</v>
      </c>
    </row>
    <row r="34" spans="2:45" x14ac:dyDescent="0.15">
      <c r="B34" s="86">
        <f>[1]节奏总纲!N34</f>
        <v>41</v>
      </c>
      <c r="C34" s="9">
        <v>31</v>
      </c>
      <c r="D34" s="9">
        <f>[1]节奏总纲!P34</f>
        <v>7.5741877002903433</v>
      </c>
      <c r="E34" s="9">
        <f>[1]节奏总纲!Q34</f>
        <v>6.6115084435834408</v>
      </c>
      <c r="F34" s="9">
        <f>[1]节奏总纲!R34</f>
        <v>5.4632615882194253</v>
      </c>
      <c r="G34" s="9">
        <f>[1]节奏总纲!S34</f>
        <v>4.052190419655334</v>
      </c>
      <c r="H34" s="9">
        <f>[1]节奏总纲!T34</f>
        <v>2.2783156602473356</v>
      </c>
      <c r="J34" s="15">
        <v>31</v>
      </c>
      <c r="K34" s="16">
        <f>[1]节奏总纲!W34</f>
        <v>0.57418770029034327</v>
      </c>
      <c r="L34" s="16">
        <f>[1]节奏总纲!X34</f>
        <v>0.50890844358344101</v>
      </c>
      <c r="M34" s="16">
        <f>[1]节奏总纲!Y34</f>
        <v>0.42116158821942484</v>
      </c>
      <c r="N34" s="16">
        <f>[1]节奏总纲!Z34</f>
        <v>0.30929041965533433</v>
      </c>
      <c r="O34" s="16">
        <f>[1]节奏总纲!AA34</f>
        <v>0.17761566024733577</v>
      </c>
      <c r="Q34" s="15">
        <v>31</v>
      </c>
      <c r="R34" s="16">
        <f>[1]节奏总纲!AD34</f>
        <v>50</v>
      </c>
      <c r="S34" s="16">
        <f>[1]节奏总纲!AE34</f>
        <v>51.96230476258421</v>
      </c>
      <c r="T34" s="16">
        <f>[1]节奏总纲!AF34</f>
        <v>54.692509339255828</v>
      </c>
      <c r="U34" s="16">
        <f>[1]节奏总纲!AG34</f>
        <v>59.178112178215827</v>
      </c>
      <c r="V34" s="16">
        <f>[1]节奏总纲!AH34</f>
        <v>67.582949939226467</v>
      </c>
      <c r="Z34" s="41">
        <f>[1]节奏总纲!AL34</f>
        <v>31</v>
      </c>
      <c r="AA34" s="41">
        <f>[1]节奏总纲!AM34</f>
        <v>33.357679571112705</v>
      </c>
      <c r="AB34" s="41">
        <f>[1]节奏总纲!AN34</f>
        <v>26.686143656890167</v>
      </c>
      <c r="AC34" s="41">
        <f>[1]节奏总纲!AO34</f>
        <v>20.014607742667621</v>
      </c>
      <c r="AD34" s="41">
        <f>[1]节奏总纲!AP34</f>
        <v>13.343071828445083</v>
      </c>
      <c r="AE34" s="41">
        <f>[1]节奏总纲!AQ34</f>
        <v>6.6715359142225417</v>
      </c>
      <c r="AG34" s="41">
        <f>[1]节奏总纲!AS34</f>
        <v>31</v>
      </c>
      <c r="AH34" s="41">
        <f>[1]节奏总纲!AT34</f>
        <v>5.0076795711127033</v>
      </c>
      <c r="AI34" s="41">
        <f>[1]节奏总纲!AU34</f>
        <v>4.0061436568901634</v>
      </c>
      <c r="AJ34" s="41">
        <f>[1]节奏总纲!AV34</f>
        <v>3.0046077426676199</v>
      </c>
      <c r="AK34" s="41">
        <f>[1]节奏总纲!AW34</f>
        <v>2.0030718284450817</v>
      </c>
      <c r="AL34" s="41">
        <f>[1]节奏总纲!AX34</f>
        <v>1.0015359142225408</v>
      </c>
      <c r="AM34" s="40"/>
      <c r="AN34" s="41">
        <f>[1]节奏总纲!AZ34</f>
        <v>31</v>
      </c>
      <c r="AO34" s="41">
        <f>[1]节奏总纲!BA34</f>
        <v>30.529187213831889</v>
      </c>
      <c r="AP34" s="41">
        <f>[1]节奏总纲!BB34</f>
        <v>31.919701782372627</v>
      </c>
      <c r="AQ34" s="41">
        <f>[1]节奏总纲!BC34</f>
        <v>33.695537043746626</v>
      </c>
      <c r="AR34" s="41">
        <f>[1]节奏总纲!BD34</f>
        <v>36.315904388158508</v>
      </c>
      <c r="AS34" s="41">
        <f>[1]节奏总纲!BE34</f>
        <v>40.984830450008978</v>
      </c>
    </row>
    <row r="35" spans="2:45" x14ac:dyDescent="0.15">
      <c r="B35" s="86">
        <f>[1]节奏总纲!N35</f>
        <v>42</v>
      </c>
      <c r="C35" s="9">
        <v>32</v>
      </c>
      <c r="D35" s="9">
        <f>[1]节奏总纲!P35</f>
        <v>8.189586839976279</v>
      </c>
      <c r="E35" s="9">
        <f>[1]节奏总纲!Q35</f>
        <v>7.1519661873512845</v>
      </c>
      <c r="F35" s="9">
        <f>[1]节奏总纲!R35</f>
        <v>5.906330028990892</v>
      </c>
      <c r="G35" s="9">
        <f>[1]节奏总纲!S35</f>
        <v>4.3855237528072974</v>
      </c>
      <c r="H35" s="9">
        <f>[1]节奏总纲!T35</f>
        <v>2.46506563883286</v>
      </c>
      <c r="J35" s="15">
        <v>32</v>
      </c>
      <c r="K35" s="16">
        <f>[1]节奏总纲!W35</f>
        <v>0.61539913968593574</v>
      </c>
      <c r="L35" s="16">
        <f>[1]节奏总纲!X35</f>
        <v>0.54045774376784372</v>
      </c>
      <c r="M35" s="16">
        <f>[1]节奏总纲!Y35</f>
        <v>0.44306844077146668</v>
      </c>
      <c r="N35" s="16">
        <f>[1]节奏总纲!Z35</f>
        <v>0.33333333315196345</v>
      </c>
      <c r="O35" s="16">
        <f>[1]节奏总纲!AA35</f>
        <v>0.18674997858552445</v>
      </c>
      <c r="Q35" s="15">
        <v>32</v>
      </c>
      <c r="R35" s="16">
        <f>[1]节奏总纲!AD35</f>
        <v>50.435397692903535</v>
      </c>
      <c r="S35" s="16">
        <f>[1]节奏总纲!AE35</f>
        <v>52.391506955233744</v>
      </c>
      <c r="T35" s="16">
        <f>[1]节奏总纲!AF35</f>
        <v>55.159275389027101</v>
      </c>
      <c r="U35" s="16">
        <f>[1]节奏总纲!AG35</f>
        <v>59.632093520341421</v>
      </c>
      <c r="V35" s="16">
        <f>[1]节奏总纲!AH35</f>
        <v>68.063981730538742</v>
      </c>
      <c r="Z35" s="41">
        <f>[1]节奏总纲!AL35</f>
        <v>32</v>
      </c>
      <c r="AA35" s="41">
        <f>[1]节奏总纲!AM35</f>
        <v>39.220797956048642</v>
      </c>
      <c r="AB35" s="41">
        <f>[1]节奏总纲!AN35</f>
        <v>31.376638364838914</v>
      </c>
      <c r="AC35" s="41">
        <f>[1]节奏总纲!AO35</f>
        <v>23.532478773629183</v>
      </c>
      <c r="AD35" s="41">
        <f>[1]节奏总纲!AP35</f>
        <v>15.688319182419457</v>
      </c>
      <c r="AE35" s="41">
        <f>[1]节奏总纲!AQ35</f>
        <v>7.8441595912097286</v>
      </c>
      <c r="AG35" s="41">
        <f>[1]节奏总纲!AS35</f>
        <v>32</v>
      </c>
      <c r="AH35" s="41">
        <f>[1]节奏总纲!AT35</f>
        <v>5.8631183849359374</v>
      </c>
      <c r="AI35" s="41">
        <f>[1]节奏总纲!AU35</f>
        <v>4.6904947079487478</v>
      </c>
      <c r="AJ35" s="41">
        <f>[1]节奏总纲!AV35</f>
        <v>3.5178710309615617</v>
      </c>
      <c r="AK35" s="41">
        <f>[1]节奏总纲!AW35</f>
        <v>2.3452473539743739</v>
      </c>
      <c r="AL35" s="41">
        <f>[1]节奏总纲!AX35</f>
        <v>1.1726236769871869</v>
      </c>
      <c r="AM35" s="40"/>
      <c r="AN35" s="41">
        <f>[1]节奏总纲!AZ35</f>
        <v>32</v>
      </c>
      <c r="AO35" s="41">
        <f>[1]节奏总纲!BA35</f>
        <v>30.728880502070336</v>
      </c>
      <c r="AP35" s="41">
        <f>[1]节奏总纲!BB35</f>
        <v>32.113552950216736</v>
      </c>
      <c r="AQ35" s="41">
        <f>[1]节奏总纲!BC35</f>
        <v>33.903140691603731</v>
      </c>
      <c r="AR35" s="41">
        <f>[1]节奏总纲!BD35</f>
        <v>36.526331209747774</v>
      </c>
      <c r="AS35" s="41">
        <f>[1]节奏总纲!BE35</f>
        <v>41.188041754455355</v>
      </c>
    </row>
    <row r="36" spans="2:45" x14ac:dyDescent="0.15">
      <c r="B36" s="86">
        <f>[1]节奏总纲!N36</f>
        <v>43</v>
      </c>
      <c r="C36" s="9">
        <v>33</v>
      </c>
      <c r="D36" s="9">
        <f>[1]节奏总纲!P36</f>
        <v>8.8491553067593287</v>
      </c>
      <c r="E36" s="9">
        <f>[1]节奏总纲!Q36</f>
        <v>7.7120388498407557</v>
      </c>
      <c r="F36" s="9">
        <f>[1]节奏总纲!R36</f>
        <v>6.3696219898053652</v>
      </c>
      <c r="G36" s="9">
        <f>[1]节奏总纲!S36</f>
        <v>4.736067920177593</v>
      </c>
      <c r="H36" s="9">
        <f>[1]节奏总纲!T36</f>
        <v>2.6627108318038819</v>
      </c>
      <c r="J36" s="15">
        <v>33</v>
      </c>
      <c r="K36" s="16">
        <f>[1]节奏总纲!W36</f>
        <v>0.6595684667830497</v>
      </c>
      <c r="L36" s="16">
        <f>[1]节奏总纲!X36</f>
        <v>0.56007266248947118</v>
      </c>
      <c r="M36" s="16">
        <f>[1]节奏总纲!Y36</f>
        <v>0.46329196081447321</v>
      </c>
      <c r="N36" s="16">
        <f>[1]节奏总纲!Z36</f>
        <v>0.35054416737029559</v>
      </c>
      <c r="O36" s="16">
        <f>[1]节奏总纲!AA36</f>
        <v>0.1976451929710219</v>
      </c>
      <c r="Q36" s="15">
        <v>33</v>
      </c>
      <c r="R36" s="16">
        <f>[1]节奏总纲!AD36</f>
        <v>50.870795385807064</v>
      </c>
      <c r="S36" s="16">
        <f>[1]节奏总纲!AE36</f>
        <v>52.81759316022675</v>
      </c>
      <c r="T36" s="16">
        <f>[1]节奏总纲!AF36</f>
        <v>55.604435245632025</v>
      </c>
      <c r="U36" s="16">
        <f>[1]节奏总纲!AG36</f>
        <v>60.078368706270226</v>
      </c>
      <c r="V36" s="16">
        <f>[1]节奏总纲!AH36</f>
        <v>68.518369035696878</v>
      </c>
      <c r="Z36" s="41">
        <f>[1]节奏总纲!AL36</f>
        <v>33</v>
      </c>
      <c r="AA36" s="41">
        <f>[1]节奏总纲!AM36</f>
        <v>46.082812923199413</v>
      </c>
      <c r="AB36" s="41">
        <f>[1]节奏总纲!AN36</f>
        <v>36.866250338559531</v>
      </c>
      <c r="AC36" s="41">
        <f>[1]节奏总纲!AO36</f>
        <v>27.649687753919647</v>
      </c>
      <c r="AD36" s="41">
        <f>[1]节奏总纲!AP36</f>
        <v>18.433125169279766</v>
      </c>
      <c r="AE36" s="41">
        <f>[1]节奏总纲!AQ36</f>
        <v>9.2165625846398829</v>
      </c>
      <c r="AG36" s="41">
        <f>[1]节奏总纲!AS36</f>
        <v>33</v>
      </c>
      <c r="AH36" s="41">
        <f>[1]节奏总纲!AT36</f>
        <v>6.8620149671507704</v>
      </c>
      <c r="AI36" s="41">
        <f>[1]节奏总纲!AU36</f>
        <v>5.489611973720617</v>
      </c>
      <c r="AJ36" s="41">
        <f>[1]节奏总纲!AV36</f>
        <v>4.1172089802904637</v>
      </c>
      <c r="AK36" s="41">
        <f>[1]节奏总纲!AW36</f>
        <v>2.7448059868603085</v>
      </c>
      <c r="AL36" s="41">
        <f>[1]节奏总纲!AX36</f>
        <v>1.3724029934301543</v>
      </c>
      <c r="AM36" s="40"/>
      <c r="AN36" s="41">
        <f>[1]节奏总纲!AZ36</f>
        <v>33</v>
      </c>
      <c r="AO36" s="41">
        <f>[1]节奏总纲!BA36</f>
        <v>30.928573790308786</v>
      </c>
      <c r="AP36" s="41">
        <f>[1]节奏总纲!BB36</f>
        <v>32.295715187691279</v>
      </c>
      <c r="AQ36" s="41">
        <f>[1]节奏总纲!BC36</f>
        <v>34.09469189131628</v>
      </c>
      <c r="AR36" s="41">
        <f>[1]节奏总纲!BD36</f>
        <v>36.73675803133704</v>
      </c>
      <c r="AS36" s="41">
        <f>[1]节奏总纲!BE36</f>
        <v>41.389172829914081</v>
      </c>
    </row>
    <row r="37" spans="2:45" x14ac:dyDescent="0.15">
      <c r="B37" s="86">
        <f>[1]节奏总纲!N37</f>
        <v>44</v>
      </c>
      <c r="C37" s="9">
        <v>34</v>
      </c>
      <c r="D37" s="9">
        <f>[1]节奏总纲!P37</f>
        <v>9.5560632861831518</v>
      </c>
      <c r="E37" s="9">
        <f>[1]节奏总纲!Q37</f>
        <v>8.3309759728944712</v>
      </c>
      <c r="F37" s="9">
        <f>[1]节奏总纲!R37</f>
        <v>6.8918328419952886</v>
      </c>
      <c r="G37" s="9">
        <f>[1]节奏总纲!S37</f>
        <v>5.1287391656944967</v>
      </c>
      <c r="H37" s="9">
        <f>[1]节奏总纲!T37</f>
        <v>2.8811530807842201</v>
      </c>
      <c r="J37" s="15">
        <v>34</v>
      </c>
      <c r="K37" s="16">
        <f>[1]节奏总纲!W37</f>
        <v>0.70690797942382311</v>
      </c>
      <c r="L37" s="16">
        <f>[1]节奏总纲!X37</f>
        <v>0.61893712305371551</v>
      </c>
      <c r="M37" s="16">
        <f>[1]节奏总纲!Y37</f>
        <v>0.52221085218992336</v>
      </c>
      <c r="N37" s="16">
        <f>[1]节奏总纲!Z37</f>
        <v>0.39267124551690369</v>
      </c>
      <c r="O37" s="16">
        <f>[1]节奏总纲!AA37</f>
        <v>0.21844224898033815</v>
      </c>
      <c r="Q37" s="15">
        <v>34</v>
      </c>
      <c r="R37" s="16">
        <f>[1]节奏总纲!AD37</f>
        <v>51.285688244217212</v>
      </c>
      <c r="S37" s="16">
        <f>[1]节奏总纲!AE37</f>
        <v>53.226994578658328</v>
      </c>
      <c r="T37" s="16">
        <f>[1]节奏总纲!AF37</f>
        <v>56.045896281048073</v>
      </c>
      <c r="U37" s="16">
        <f>[1]节奏总纲!AG37</f>
        <v>60.491705764657482</v>
      </c>
      <c r="V37" s="16">
        <f>[1]节奏总纲!AH37</f>
        <v>68.972756340855</v>
      </c>
      <c r="Z37" s="41">
        <f>[1]节奏总纲!AL37</f>
        <v>34</v>
      </c>
      <c r="AA37" s="41">
        <f>[1]节奏总纲!AM37</f>
        <v>54.110931329932889</v>
      </c>
      <c r="AB37" s="41">
        <f>[1]节奏总纲!AN37</f>
        <v>43.288745063946315</v>
      </c>
      <c r="AC37" s="41">
        <f>[1]节奏总纲!AO37</f>
        <v>32.466558797959735</v>
      </c>
      <c r="AD37" s="41">
        <f>[1]节奏总纲!AP37</f>
        <v>21.644372531973158</v>
      </c>
      <c r="AE37" s="41">
        <f>[1]节奏总纲!AQ37</f>
        <v>10.822186265986579</v>
      </c>
      <c r="AG37" s="41">
        <f>[1]节奏总纲!AS37</f>
        <v>34</v>
      </c>
      <c r="AH37" s="41">
        <f>[1]节奏总纲!AT37</f>
        <v>8.0281184067334763</v>
      </c>
      <c r="AI37" s="41">
        <f>[1]节奏总纲!AU37</f>
        <v>6.4224947253867839</v>
      </c>
      <c r="AJ37" s="41">
        <f>[1]节奏总纲!AV37</f>
        <v>4.8168710440400879</v>
      </c>
      <c r="AK37" s="41">
        <f>[1]节奏总纲!AW37</f>
        <v>3.2112473626933919</v>
      </c>
      <c r="AL37" s="41">
        <f>[1]节奏总纲!AX37</f>
        <v>1.605623681346696</v>
      </c>
      <c r="AM37" s="40"/>
      <c r="AN37" s="41">
        <f>[1]节奏总纲!AZ37</f>
        <v>34</v>
      </c>
      <c r="AO37" s="41">
        <f>[1]节奏总纲!BA37</f>
        <v>31.109552696486158</v>
      </c>
      <c r="AP37" s="41">
        <f>[1]节奏总纲!BB37</f>
        <v>32.477877425165822</v>
      </c>
      <c r="AQ37" s="41">
        <f>[1]节奏总纲!BC37</f>
        <v>34.272203285175834</v>
      </c>
      <c r="AR37" s="41">
        <f>[1]节奏总纲!BD37</f>
        <v>36.947184852926306</v>
      </c>
      <c r="AS37" s="41">
        <f>[1]节奏总纲!BE37</f>
        <v>41.590303905372799</v>
      </c>
    </row>
    <row r="38" spans="2:45" x14ac:dyDescent="0.15">
      <c r="B38" s="86">
        <f>[1]节奏总纲!N38</f>
        <v>45</v>
      </c>
      <c r="C38" s="9">
        <v>35</v>
      </c>
      <c r="D38" s="9">
        <f>[1]节奏总纲!P38</f>
        <v>10.313708498984759</v>
      </c>
      <c r="E38" s="9">
        <f>[1]节奏总纲!Q38</f>
        <v>9.0048988904635934</v>
      </c>
      <c r="F38" s="9">
        <f>[1]节奏总纲!R38</f>
        <v>7.4547485030661838</v>
      </c>
      <c r="G38" s="9">
        <f>[1]节奏总纲!S38</f>
        <v>5.5405242056546129</v>
      </c>
      <c r="H38" s="9">
        <f>[1]节奏总纲!T38</f>
        <v>3.1106144832938032</v>
      </c>
      <c r="J38" s="15">
        <v>35</v>
      </c>
      <c r="K38" s="16">
        <f>[1]节奏总纲!W38</f>
        <v>0.75764521280160757</v>
      </c>
      <c r="L38" s="16">
        <f>[1]节奏总纲!X38</f>
        <v>0.67392291756912215</v>
      </c>
      <c r="M38" s="16">
        <f>[1]节奏总纲!Y38</f>
        <v>0.56291566107089519</v>
      </c>
      <c r="N38" s="16">
        <f>[1]节奏总纲!Z38</f>
        <v>0.41178503996011617</v>
      </c>
      <c r="O38" s="16">
        <f>[1]节奏总纲!AA38</f>
        <v>0.22946140250958313</v>
      </c>
      <c r="Q38" s="15">
        <v>35</v>
      </c>
      <c r="R38" s="16">
        <f>[1]节奏总纲!AD38</f>
        <v>51.691928656135211</v>
      </c>
      <c r="S38" s="16">
        <f>[1]节奏总纲!AE38</f>
        <v>53.623906555539456</v>
      </c>
      <c r="T38" s="16">
        <f>[1]节奏总纲!AF38</f>
        <v>56.457855949816349</v>
      </c>
      <c r="U38" s="16">
        <f>[1]节奏总纲!AG38</f>
        <v>60.905042823044738</v>
      </c>
      <c r="V38" s="16">
        <f>[1]节奏总纲!AH38</f>
        <v>69.385288338144662</v>
      </c>
      <c r="Z38" s="41">
        <f>[1]节奏总纲!AL38</f>
        <v>35</v>
      </c>
      <c r="AA38" s="41">
        <f>[1]节奏总纲!AM38</f>
        <v>63.5</v>
      </c>
      <c r="AB38" s="41">
        <f>[1]节奏总纲!AN38</f>
        <v>50.800000000000004</v>
      </c>
      <c r="AC38" s="41">
        <f>[1]节奏总纲!AO38</f>
        <v>38.1</v>
      </c>
      <c r="AD38" s="41">
        <f>[1]节奏总纲!AP38</f>
        <v>25.400000000000002</v>
      </c>
      <c r="AE38" s="41">
        <f>[1]节奏总纲!AQ38</f>
        <v>12.700000000000001</v>
      </c>
      <c r="AG38" s="41">
        <f>[1]节奏总纲!AS38</f>
        <v>35</v>
      </c>
      <c r="AH38" s="41">
        <f>[1]节奏总纲!AT38</f>
        <v>9.3890686700671111</v>
      </c>
      <c r="AI38" s="41">
        <f>[1]节奏总纲!AU38</f>
        <v>7.5112549360536889</v>
      </c>
      <c r="AJ38" s="41">
        <f>[1]节奏总纲!AV38</f>
        <v>5.6334412020402667</v>
      </c>
      <c r="AK38" s="41">
        <f>[1]节奏总纲!AW38</f>
        <v>3.7556274680268444</v>
      </c>
      <c r="AL38" s="41">
        <f>[1]节奏总纲!AX38</f>
        <v>1.8778137340134222</v>
      </c>
      <c r="AM38" s="40"/>
      <c r="AN38" s="41">
        <f>[1]节奏总纲!AZ38</f>
        <v>35</v>
      </c>
      <c r="AO38" s="41">
        <f>[1]节奏总纲!BA38</f>
        <v>31.280110398778046</v>
      </c>
      <c r="AP38" s="41">
        <f>[1]节奏总纲!BB38</f>
        <v>32.660039662640372</v>
      </c>
      <c r="AQ38" s="41">
        <f>[1]节奏总纲!BC38</f>
        <v>34.449714679035388</v>
      </c>
      <c r="AR38" s="41">
        <f>[1]节奏总纲!BD38</f>
        <v>37.135950591746003</v>
      </c>
      <c r="AS38" s="41">
        <f>[1]节奏总纲!BE38</f>
        <v>41.791434980831518</v>
      </c>
    </row>
    <row r="39" spans="2:45" x14ac:dyDescent="0.15">
      <c r="B39" s="86">
        <f>[1]节奏总纲!N39</f>
        <v>46</v>
      </c>
      <c r="C39" s="9">
        <v>36</v>
      </c>
      <c r="D39" s="9">
        <f>[1]节奏总纲!P39</f>
        <v>11.125732532083184</v>
      </c>
      <c r="E39" s="9">
        <f>[1]节奏总纲!Q39</f>
        <v>9.7261153795471191</v>
      </c>
      <c r="F39" s="9">
        <f>[1]节奏总纲!R39</f>
        <v>8.0405669009365166</v>
      </c>
      <c r="G39" s="9">
        <f>[1]节奏总纲!S39</f>
        <v>5.9700680767158358</v>
      </c>
      <c r="H39" s="9">
        <f>[1]节奏总纲!T39</f>
        <v>3.3388323328781633</v>
      </c>
      <c r="J39" s="15">
        <v>36</v>
      </c>
      <c r="K39" s="16">
        <f>[1]节奏总纲!W39</f>
        <v>0.81202403309842452</v>
      </c>
      <c r="L39" s="16">
        <f>[1]节奏总纲!X39</f>
        <v>0.72121648908352576</v>
      </c>
      <c r="M39" s="16">
        <f>[1]节奏总纲!Y39</f>
        <v>0.58581839787033285</v>
      </c>
      <c r="N39" s="16">
        <f>[1]节奏总纲!Z39</f>
        <v>0.42954387106122294</v>
      </c>
      <c r="O39" s="16">
        <f>[1]节奏总纲!AA39</f>
        <v>0.22821784958436009</v>
      </c>
      <c r="Q39" s="15">
        <v>36</v>
      </c>
      <c r="R39" s="16">
        <f>[1]节奏总纲!AD39</f>
        <v>52.091594979242075</v>
      </c>
      <c r="S39" s="16">
        <f>[1]节奏总纲!AE39</f>
        <v>54.020289560649204</v>
      </c>
      <c r="T39" s="16">
        <f>[1]节奏总纲!AF39</f>
        <v>56.869815618584624</v>
      </c>
      <c r="U39" s="16">
        <f>[1]节奏总纲!AG39</f>
        <v>61.294362422865476</v>
      </c>
      <c r="V39" s="16">
        <f>[1]节奏总纲!AH39</f>
        <v>69.795150761037945</v>
      </c>
      <c r="Z39" s="41">
        <f>[1]节奏总纲!AL39</f>
        <v>36</v>
      </c>
      <c r="AA39" s="41">
        <f>[1]节奏总纲!AM39</f>
        <v>73.746861667008318</v>
      </c>
      <c r="AB39" s="41">
        <f>[1]节奏总纲!AN39</f>
        <v>58.997489333606659</v>
      </c>
      <c r="AC39" s="41">
        <f>[1]节奏总纲!AO39</f>
        <v>44.248117000204992</v>
      </c>
      <c r="AD39" s="41">
        <f>[1]节奏总纲!AP39</f>
        <v>29.498744666803329</v>
      </c>
      <c r="AE39" s="41">
        <f>[1]节奏总纲!AQ39</f>
        <v>14.749372333401665</v>
      </c>
      <c r="AG39" s="41">
        <f>[1]节奏总纲!AS39</f>
        <v>36</v>
      </c>
      <c r="AH39" s="41">
        <f>[1]节奏总纲!AT39</f>
        <v>10.246861667008318</v>
      </c>
      <c r="AI39" s="41">
        <f>[1]节奏总纲!AU39</f>
        <v>8.1974893336066543</v>
      </c>
      <c r="AJ39" s="41">
        <f>[1]节奏总纲!AV39</f>
        <v>6.1481170002049907</v>
      </c>
      <c r="AK39" s="41">
        <f>[1]节奏总纲!AW39</f>
        <v>4.0987446668033272</v>
      </c>
      <c r="AL39" s="41">
        <f>[1]节奏总纲!AX39</f>
        <v>2.0493723334016636</v>
      </c>
      <c r="AM39" s="40"/>
      <c r="AN39" s="41">
        <f>[1]节奏总纲!AZ39</f>
        <v>36</v>
      </c>
      <c r="AO39" s="41">
        <f>[1]节奏总纲!BA39</f>
        <v>31.450668101069933</v>
      </c>
      <c r="AP39" s="41">
        <f>[1]节奏总纲!BB39</f>
        <v>32.842201900114915</v>
      </c>
      <c r="AQ39" s="41">
        <f>[1]节奏总纲!BC39</f>
        <v>34.627226072894942</v>
      </c>
      <c r="AR39" s="41">
        <f>[1]节奏总纲!BD39</f>
        <v>37.317457773889828</v>
      </c>
      <c r="AS39" s="41">
        <f>[1]节奏总纲!BE39</f>
        <v>41.992566056290244</v>
      </c>
    </row>
    <row r="40" spans="2:45" x14ac:dyDescent="0.15">
      <c r="B40" s="86">
        <f>[1]节奏总纲!N40</f>
        <v>47</v>
      </c>
      <c r="C40" s="9">
        <v>37</v>
      </c>
      <c r="D40" s="9">
        <f>[1]节奏总纲!P40</f>
        <v>11.996038341699768</v>
      </c>
      <c r="E40" s="9">
        <f>[1]节奏总纲!Q40</f>
        <v>10.483337906811427</v>
      </c>
      <c r="F40" s="9">
        <f>[1]节奏总纲!R40</f>
        <v>8.6671377018780831</v>
      </c>
      <c r="G40" s="9">
        <f>[1]节奏总纲!S40</f>
        <v>6.4166809089752066</v>
      </c>
      <c r="H40" s="9">
        <f>[1]节奏总纲!T40</f>
        <v>3.6000111063441</v>
      </c>
      <c r="J40" s="15">
        <v>37</v>
      </c>
      <c r="K40" s="16">
        <f>[1]节奏总纲!W40</f>
        <v>0.87030580961658366</v>
      </c>
      <c r="L40" s="16">
        <f>[1]节奏总纲!X40</f>
        <v>0.75722252726430739</v>
      </c>
      <c r="M40" s="16">
        <f>[1]节奏总纲!Y40</f>
        <v>0.62657080094156647</v>
      </c>
      <c r="N40" s="16">
        <f>[1]节奏总纲!Z40</f>
        <v>0.44661283225937076</v>
      </c>
      <c r="O40" s="16">
        <f>[1]节奏总纲!AA40</f>
        <v>0.26117877346593676</v>
      </c>
      <c r="Q40" s="15">
        <v>37</v>
      </c>
      <c r="R40" s="16">
        <f>[1]节奏总纲!AD40</f>
        <v>52.470630686057078</v>
      </c>
      <c r="S40" s="16">
        <f>[1]节奏总纲!AE40</f>
        <v>54.407116521581436</v>
      </c>
      <c r="T40" s="16">
        <f>[1]节奏总纲!AF40</f>
        <v>57.263329041432932</v>
      </c>
      <c r="U40" s="16">
        <f>[1]节奏总纲!AG40</f>
        <v>61.676518787205197</v>
      </c>
      <c r="V40" s="16">
        <f>[1]节奏总纲!AH40</f>
        <v>70.190427169053478</v>
      </c>
      <c r="Z40" s="41">
        <f>[1]节奏总纲!AL40</f>
        <v>37</v>
      </c>
      <c r="AA40" s="41">
        <f>[1]节奏总纲!AM40</f>
        <v>85.62747641525452</v>
      </c>
      <c r="AB40" s="41">
        <f>[1]节奏总纲!AN40</f>
        <v>68.501981132203625</v>
      </c>
      <c r="AC40" s="41">
        <f>[1]节奏总纲!AO40</f>
        <v>51.376485849152708</v>
      </c>
      <c r="AD40" s="41">
        <f>[1]节奏总纲!AP40</f>
        <v>34.250990566101812</v>
      </c>
      <c r="AE40" s="41">
        <f>[1]节奏总纲!AQ40</f>
        <v>17.125495283050906</v>
      </c>
      <c r="AG40" s="41">
        <f>[1]节奏总纲!AS40</f>
        <v>37</v>
      </c>
      <c r="AH40" s="41">
        <f>[1]节奏总纲!AT40</f>
        <v>11.880614748246202</v>
      </c>
      <c r="AI40" s="41">
        <f>[1]节奏总纲!AU40</f>
        <v>9.5044917985969661</v>
      </c>
      <c r="AJ40" s="41">
        <f>[1]节奏总纲!AV40</f>
        <v>7.1283688489477157</v>
      </c>
      <c r="AK40" s="41">
        <f>[1]节奏总纲!AW40</f>
        <v>4.7522458992984831</v>
      </c>
      <c r="AL40" s="41">
        <f>[1]节奏总纲!AX40</f>
        <v>2.3761229496492415</v>
      </c>
      <c r="AM40" s="40"/>
      <c r="AN40" s="41">
        <f>[1]节奏总纲!AZ40</f>
        <v>37</v>
      </c>
      <c r="AO40" s="41">
        <f>[1]节奏总纲!BA40</f>
        <v>31.621225803361821</v>
      </c>
      <c r="AP40" s="41">
        <f>[1]节奏总纲!BB40</f>
        <v>33.02082518821102</v>
      </c>
      <c r="AQ40" s="41">
        <f>[1]节奏总纲!BC40</f>
        <v>34.804737466754489</v>
      </c>
      <c r="AR40" s="41">
        <f>[1]节奏总纲!BD40</f>
        <v>37.498964956033646</v>
      </c>
      <c r="AS40" s="41">
        <f>[1]节奏总纲!BE40</f>
        <v>42.167148737437564</v>
      </c>
    </row>
    <row r="41" spans="2:45" x14ac:dyDescent="0.15">
      <c r="B41" s="86">
        <f>[1]节奏总纲!N41</f>
        <v>48</v>
      </c>
      <c r="C41" s="9">
        <v>38</v>
      </c>
      <c r="D41" s="9">
        <f>[1]节奏总纲!P41</f>
        <v>12.928809012737984</v>
      </c>
      <c r="E41" s="9">
        <f>[1]节奏总纲!Q41</f>
        <v>11.292021791725356</v>
      </c>
      <c r="F41" s="9">
        <f>[1]节奏总纲!R41</f>
        <v>9.3190855363815395</v>
      </c>
      <c r="G41" s="9">
        <f>[1]节奏总纲!S41</f>
        <v>6.8962267273944402</v>
      </c>
      <c r="H41" s="9">
        <f>[1]节奏总纲!T41</f>
        <v>3.8708854184137524</v>
      </c>
      <c r="J41" s="15">
        <v>38</v>
      </c>
      <c r="K41" s="16">
        <f>[1]节奏总纲!W41</f>
        <v>0.93277067103821665</v>
      </c>
      <c r="L41" s="16">
        <f>[1]节奏总纲!X41</f>
        <v>0.80868388491392906</v>
      </c>
      <c r="M41" s="16">
        <f>[1]节奏总纲!Y41</f>
        <v>0.65194783450345639</v>
      </c>
      <c r="N41" s="16">
        <f>[1]节奏总纲!Z41</f>
        <v>0.4795458184192336</v>
      </c>
      <c r="O41" s="16">
        <f>[1]节奏总纲!AA41</f>
        <v>0.2708743120696524</v>
      </c>
      <c r="Q41" s="15">
        <v>38</v>
      </c>
      <c r="R41" s="16">
        <f>[1]节奏总纲!AD41</f>
        <v>52.849666392872081</v>
      </c>
      <c r="S41" s="16">
        <f>[1]节奏总纲!AE41</f>
        <v>54.793943482513676</v>
      </c>
      <c r="T41" s="16">
        <f>[1]节奏总纲!AF41</f>
        <v>57.64832002380362</v>
      </c>
      <c r="U41" s="16">
        <f>[1]节奏总纲!AG41</f>
        <v>62.054222259937362</v>
      </c>
      <c r="V41" s="16">
        <f>[1]节奏总纲!AH41</f>
        <v>70.571129226337533</v>
      </c>
      <c r="Z41" s="41">
        <f>[1]节奏总纲!AL41</f>
        <v>38</v>
      </c>
      <c r="AA41" s="41">
        <f>[1]节奏总纲!AM41</f>
        <v>99.401036064365428</v>
      </c>
      <c r="AB41" s="41">
        <f>[1]节奏总纲!AN41</f>
        <v>79.520828851492354</v>
      </c>
      <c r="AC41" s="41">
        <f>[1]节奏总纲!AO41</f>
        <v>59.640621638619251</v>
      </c>
      <c r="AD41" s="41">
        <f>[1]节奏总纲!AP41</f>
        <v>39.760414425746177</v>
      </c>
      <c r="AE41" s="41">
        <f>[1]节奏总纲!AQ41</f>
        <v>19.880207212873088</v>
      </c>
      <c r="AG41" s="41">
        <f>[1]节奏总纲!AS41</f>
        <v>38</v>
      </c>
      <c r="AH41" s="41">
        <f>[1]节奏总纲!AT41</f>
        <v>13.773559649110908</v>
      </c>
      <c r="AI41" s="41">
        <f>[1]节奏总纲!AU41</f>
        <v>11.018847719288729</v>
      </c>
      <c r="AJ41" s="41">
        <f>[1]节奏总纲!AV41</f>
        <v>8.2641357894665433</v>
      </c>
      <c r="AK41" s="41">
        <f>[1]节奏总纲!AW41</f>
        <v>5.5094238596443645</v>
      </c>
      <c r="AL41" s="41">
        <f>[1]节奏总纲!AX41</f>
        <v>2.7547119298221823</v>
      </c>
      <c r="AM41" s="40"/>
      <c r="AN41" s="41">
        <f>[1]节奏总纲!AZ41</f>
        <v>38</v>
      </c>
      <c r="AO41" s="41">
        <f>[1]节奏总纲!BA41</f>
        <v>31.791783505653711</v>
      </c>
      <c r="AP41" s="41">
        <f>[1]节奏总纲!BB41</f>
        <v>33.176527924103851</v>
      </c>
      <c r="AQ41" s="41">
        <f>[1]节奏总纲!BC41</f>
        <v>34.982248860614042</v>
      </c>
      <c r="AR41" s="41">
        <f>[1]节奏总纲!BD41</f>
        <v>37.680472138177471</v>
      </c>
      <c r="AS41" s="41">
        <f>[1]节奏总纲!BE41</f>
        <v>42.340712512072891</v>
      </c>
    </row>
    <row r="42" spans="2:45" x14ac:dyDescent="0.15">
      <c r="B42" s="86">
        <f>[1]节奏总纲!N42</f>
        <v>49</v>
      </c>
      <c r="C42" s="9">
        <v>39</v>
      </c>
      <c r="D42" s="9">
        <f>[1]节奏总纲!P42</f>
        <v>13.928527864588917</v>
      </c>
      <c r="E42" s="9">
        <f>[1]节奏总纲!Q42</f>
        <v>12.147069150707994</v>
      </c>
      <c r="F42" s="9">
        <f>[1]节奏总纲!R42</f>
        <v>10.016004387425889</v>
      </c>
      <c r="G42" s="9">
        <f>[1]节奏总纲!S42</f>
        <v>7.4197267934665154</v>
      </c>
      <c r="H42" s="9">
        <f>[1]节奏总纲!T42</f>
        <v>4.1702012426579218</v>
      </c>
      <c r="J42" s="15">
        <v>39</v>
      </c>
      <c r="K42" s="16">
        <f>[1]节奏总纲!W42</f>
        <v>0.99971885185093257</v>
      </c>
      <c r="L42" s="16">
        <f>[1]节奏总纲!X42</f>
        <v>0.85504735898263817</v>
      </c>
      <c r="M42" s="16">
        <f>[1]节奏总纲!Y42</f>
        <v>0.69691885104434981</v>
      </c>
      <c r="N42" s="16">
        <f>[1]节奏总纲!Z42</f>
        <v>0.52350006607207522</v>
      </c>
      <c r="O42" s="16">
        <f>[1]节奏总纲!AA42</f>
        <v>0.29931582424416936</v>
      </c>
      <c r="Q42" s="15">
        <v>39</v>
      </c>
      <c r="R42" s="16">
        <f>[1]节奏总纲!AD42</f>
        <v>53.213386604241784</v>
      </c>
      <c r="S42" s="16">
        <f>[1]节奏总纲!AE42</f>
        <v>55.170390866416149</v>
      </c>
      <c r="T42" s="16">
        <f>[1]节奏总纲!AF42</f>
        <v>58.030740707238266</v>
      </c>
      <c r="U42" s="16">
        <f>[1]节奏总纲!AG42</f>
        <v>62.407376554018477</v>
      </c>
      <c r="V42" s="16">
        <f>[1]节奏总纲!AH42</f>
        <v>70.951831283621587</v>
      </c>
      <c r="Z42" s="41">
        <f>[1]节奏总纲!AL42</f>
        <v>39</v>
      </c>
      <c r="AA42" s="41">
        <f>[1]节奏总纲!AM42</f>
        <v>115.36769098598003</v>
      </c>
      <c r="AB42" s="41">
        <f>[1]节奏总纲!AN42</f>
        <v>92.294152788784032</v>
      </c>
      <c r="AC42" s="41">
        <f>[1]节奏总纲!AO42</f>
        <v>69.220614591588017</v>
      </c>
      <c r="AD42" s="41">
        <f>[1]节奏总纲!AP42</f>
        <v>46.147076394392016</v>
      </c>
      <c r="AE42" s="41">
        <f>[1]节奏总纲!AQ42</f>
        <v>23.073538197196008</v>
      </c>
      <c r="AG42" s="41">
        <f>[1]节奏总纲!AS42</f>
        <v>39</v>
      </c>
      <c r="AH42" s="41">
        <f>[1]节奏总纲!AT42</f>
        <v>15.966654921614605</v>
      </c>
      <c r="AI42" s="41">
        <f>[1]节奏总纲!AU42</f>
        <v>12.773323937291678</v>
      </c>
      <c r="AJ42" s="41">
        <f>[1]节奏总纲!AV42</f>
        <v>9.579992952968766</v>
      </c>
      <c r="AK42" s="41">
        <f>[1]节奏总纲!AW42</f>
        <v>6.3866619686458392</v>
      </c>
      <c r="AL42" s="41">
        <f>[1]节奏总纲!AX42</f>
        <v>3.1933309843229196</v>
      </c>
      <c r="AM42" s="40"/>
      <c r="AN42" s="41">
        <f>[1]节奏总纲!AZ42</f>
        <v>39</v>
      </c>
      <c r="AO42" s="41">
        <f>[1]节奏总纲!BA42</f>
        <v>31.962341207945599</v>
      </c>
      <c r="AP42" s="41">
        <f>[1]节奏总纲!BB42</f>
        <v>33.332230659996682</v>
      </c>
      <c r="AQ42" s="41">
        <f>[1]节奏总纲!BC42</f>
        <v>35.146386283795508</v>
      </c>
      <c r="AR42" s="41">
        <f>[1]节奏总纲!BD42</f>
        <v>37.861979320321296</v>
      </c>
      <c r="AS42" s="41">
        <f>[1]节奏总纲!BE42</f>
        <v>42.51427628670821</v>
      </c>
    </row>
    <row r="43" spans="2:45" x14ac:dyDescent="0.15">
      <c r="B43" s="86">
        <f>[1]节奏总纲!N43</f>
        <v>50</v>
      </c>
      <c r="C43" s="9">
        <v>40</v>
      </c>
      <c r="D43" s="9">
        <f>[1]节奏总纲!P43</f>
        <v>15</v>
      </c>
      <c r="E43" s="9">
        <f>[1]节奏总纲!Q43</f>
        <v>13.059000000000001</v>
      </c>
      <c r="F43" s="9">
        <f>[1]节奏总纲!R43</f>
        <v>10.782</v>
      </c>
      <c r="G43" s="9">
        <f>[1]节奏总纲!S43</f>
        <v>8.0009999999999994</v>
      </c>
      <c r="H43" s="9">
        <f>[1]节奏总纲!T43</f>
        <v>4.5</v>
      </c>
      <c r="J43" s="15">
        <v>40</v>
      </c>
      <c r="K43" s="16">
        <f>[1]节奏总纲!W43</f>
        <v>1.0714721354110832</v>
      </c>
      <c r="L43" s="16">
        <f>[1]节奏总纲!X43</f>
        <v>0.9119308492920073</v>
      </c>
      <c r="M43" s="16">
        <f>[1]节奏总纲!Y43</f>
        <v>0.76599561257411075</v>
      </c>
      <c r="N43" s="16">
        <f>[1]节奏总纲!Z43</f>
        <v>0.58127320653348402</v>
      </c>
      <c r="O43" s="16">
        <f>[1]节奏总纲!AA43</f>
        <v>0.3297987573420782</v>
      </c>
      <c r="Q43" s="15">
        <v>40</v>
      </c>
      <c r="R43" s="16">
        <f>[1]节奏总纲!AD43</f>
        <v>53.567039423670657</v>
      </c>
      <c r="S43" s="16">
        <f>[1]节奏总纲!AE43</f>
        <v>55.535006783542492</v>
      </c>
      <c r="T43" s="16">
        <f>[1]节奏总纲!AF43</f>
        <v>58.38602553461638</v>
      </c>
      <c r="U43" s="16">
        <f>[1]节奏总纲!AG43</f>
        <v>62.760530848099599</v>
      </c>
      <c r="V43" s="16">
        <f>[1]节奏总纲!AH43</f>
        <v>71.315281959371688</v>
      </c>
      <c r="Z43" s="41">
        <f>[1]节奏总纲!AL43</f>
        <v>40</v>
      </c>
      <c r="AA43" s="41">
        <f>[1]节奏总纲!AM43</f>
        <v>133.875</v>
      </c>
      <c r="AB43" s="41">
        <f>[1]节奏总纲!AN43</f>
        <v>107.10000000000001</v>
      </c>
      <c r="AC43" s="41">
        <f>[1]节奏总纲!AO43</f>
        <v>80.325000000000003</v>
      </c>
      <c r="AD43" s="41">
        <f>[1]节奏总纲!AP43</f>
        <v>53.550000000000004</v>
      </c>
      <c r="AE43" s="41">
        <f>[1]节奏总纲!AQ43</f>
        <v>26.775000000000002</v>
      </c>
      <c r="AG43" s="41">
        <f>[1]节奏总纲!AS43</f>
        <v>40</v>
      </c>
      <c r="AH43" s="41">
        <f>[1]节奏总纲!AT43</f>
        <v>18.507309014019967</v>
      </c>
      <c r="AI43" s="41">
        <f>[1]节奏总纲!AU43</f>
        <v>14.805847211215976</v>
      </c>
      <c r="AJ43" s="41">
        <f>[1]节奏总纲!AV43</f>
        <v>11.104385408411986</v>
      </c>
      <c r="AK43" s="41">
        <f>[1]节奏总纲!AW43</f>
        <v>7.4029236056079881</v>
      </c>
      <c r="AL43" s="41">
        <f>[1]节奏总纲!AX43</f>
        <v>3.7014618028039941</v>
      </c>
      <c r="AM43" s="40"/>
      <c r="AN43" s="41">
        <f>[1]节奏总纲!AZ43</f>
        <v>40</v>
      </c>
      <c r="AO43" s="41">
        <f>[1]节奏总纲!BA43</f>
        <v>32.113552950216736</v>
      </c>
      <c r="AP43" s="41">
        <f>[1]节奏总纲!BB43</f>
        <v>33.487933395889513</v>
      </c>
      <c r="AQ43" s="41">
        <f>[1]节奏总纲!BC43</f>
        <v>35.309037710234961</v>
      </c>
      <c r="AR43" s="41">
        <f>[1]节奏总纲!BD43</f>
        <v>38.037513426486328</v>
      </c>
      <c r="AS43" s="41">
        <f>[1]节奏总纲!BE43</f>
        <v>42.687840061343536</v>
      </c>
    </row>
    <row r="44" spans="2:45" x14ac:dyDescent="0.15">
      <c r="B44" s="86">
        <f>[1]节奏总纲!N44</f>
        <v>51</v>
      </c>
      <c r="C44" s="9">
        <v>41</v>
      </c>
      <c r="D44" s="9">
        <f>[1]节奏总纲!P44</f>
        <v>16.148375400580683</v>
      </c>
      <c r="E44" s="9">
        <f>[1]节奏总纲!Q44</f>
        <v>14.065234973905774</v>
      </c>
      <c r="F44" s="9">
        <f>[1]节奏总纲!R44</f>
        <v>11.621985775797917</v>
      </c>
      <c r="G44" s="9">
        <f>[1]节奏总纲!S44</f>
        <v>8.6296918140703163</v>
      </c>
      <c r="H44" s="9">
        <f>[1]节奏总纲!T44</f>
        <v>4.8606609955747855</v>
      </c>
      <c r="J44" s="15">
        <v>41</v>
      </c>
      <c r="K44" s="16">
        <f>[1]节奏总纲!W44</f>
        <v>1.148375400580683</v>
      </c>
      <c r="L44" s="16">
        <f>[1]节奏总纲!X44</f>
        <v>1.006234973905773</v>
      </c>
      <c r="M44" s="16">
        <f>[1]节奏总纲!Y44</f>
        <v>0.839985775797917</v>
      </c>
      <c r="N44" s="16">
        <f>[1]节奏总纲!Z44</f>
        <v>0.62869181407031682</v>
      </c>
      <c r="O44" s="16">
        <f>[1]节奏总纲!AA44</f>
        <v>0.36066099557478548</v>
      </c>
      <c r="Q44" s="15">
        <v>41</v>
      </c>
      <c r="R44" s="16">
        <f>[1]节奏总纲!AD44</f>
        <v>53.920692243099523</v>
      </c>
      <c r="S44" s="16">
        <f>[1]节奏总纲!AE44</f>
        <v>55.899622700668843</v>
      </c>
      <c r="T44" s="16">
        <f>[1]节奏总纲!AF44</f>
        <v>58.741310361994486</v>
      </c>
      <c r="U44" s="16">
        <f>[1]节奏总纲!AG44</f>
        <v>63.10587219844583</v>
      </c>
      <c r="V44" s="16">
        <f>[1]节奏总纲!AH44</f>
        <v>71.676233707038421</v>
      </c>
      <c r="Z44" s="41">
        <f>[1]节奏总纲!AL44</f>
        <v>41</v>
      </c>
      <c r="AA44" s="41">
        <f>[1]节奏总纲!AM44</f>
        <v>155.32539280599755</v>
      </c>
      <c r="AB44" s="41">
        <f>[1]节奏总纲!AN44</f>
        <v>124.26031424479805</v>
      </c>
      <c r="AC44" s="41">
        <f>[1]节奏总纲!AO44</f>
        <v>93.195235683598526</v>
      </c>
      <c r="AD44" s="41">
        <f>[1]节奏总纲!AP44</f>
        <v>62.130157122399027</v>
      </c>
      <c r="AE44" s="41">
        <f>[1]节奏总纲!AQ44</f>
        <v>31.065078561199513</v>
      </c>
      <c r="AG44" s="41">
        <f>[1]节奏总纲!AS44</f>
        <v>41</v>
      </c>
      <c r="AH44" s="41">
        <f>[1]节奏总纲!AT44</f>
        <v>21.450392805997552</v>
      </c>
      <c r="AI44" s="41">
        <f>[1]节奏总纲!AU44</f>
        <v>17.160314244798045</v>
      </c>
      <c r="AJ44" s="41">
        <f>[1]节奏总纲!AV44</f>
        <v>12.870235683598523</v>
      </c>
      <c r="AK44" s="41">
        <f>[1]节奏总纲!AW44</f>
        <v>8.5801571223990223</v>
      </c>
      <c r="AL44" s="41">
        <f>[1]节奏总纲!AX44</f>
        <v>4.2900785611995111</v>
      </c>
      <c r="AM44" s="40"/>
      <c r="AN44" s="41">
        <f>[1]节奏总纲!AZ44</f>
        <v>41</v>
      </c>
      <c r="AO44" s="41">
        <f>[1]节奏总纲!BA44</f>
        <v>32.259282740196369</v>
      </c>
      <c r="AP44" s="41">
        <f>[1]节奏总纲!BB44</f>
        <v>33.643636131782344</v>
      </c>
      <c r="AQ44" s="41">
        <f>[1]节奏总纲!BC44</f>
        <v>35.471689136674414</v>
      </c>
      <c r="AR44" s="41">
        <f>[1]节奏总纲!BD44</f>
        <v>38.194089742081125</v>
      </c>
      <c r="AS44" s="41">
        <f>[1]节奏总纲!BE44</f>
        <v>42.861403835978855</v>
      </c>
    </row>
    <row r="45" spans="2:45" x14ac:dyDescent="0.15">
      <c r="B45" s="86">
        <f>[1]节奏总纲!N45</f>
        <v>52</v>
      </c>
      <c r="C45" s="9">
        <v>42</v>
      </c>
      <c r="D45" s="9">
        <f>[1]节奏总纲!P45</f>
        <v>17.379173679952558</v>
      </c>
      <c r="E45" s="9">
        <f>[1]节奏总纲!Q45</f>
        <v>15.182446126806555</v>
      </c>
      <c r="F45" s="9">
        <f>[1]节奏总纲!R45</f>
        <v>12.547763396925747</v>
      </c>
      <c r="G45" s="9">
        <f>[1]节奏总纲!S45</f>
        <v>9.3221887619265527</v>
      </c>
      <c r="H45" s="9">
        <f>[1]节奏总纲!T45</f>
        <v>5.2485104513456724</v>
      </c>
      <c r="J45" s="15">
        <v>42</v>
      </c>
      <c r="K45" s="16">
        <f>[1]节奏总纲!W45</f>
        <v>1.230798279371875</v>
      </c>
      <c r="L45" s="16">
        <f>[1]节奏总纲!X45</f>
        <v>1.1172111529007811</v>
      </c>
      <c r="M45" s="16">
        <f>[1]节奏总纲!Y45</f>
        <v>0.92577762112783013</v>
      </c>
      <c r="N45" s="16">
        <f>[1]节奏总纲!Z45</f>
        <v>0.69249694785623639</v>
      </c>
      <c r="O45" s="16">
        <f>[1]节奏总纲!AA45</f>
        <v>0.38784945577088692</v>
      </c>
      <c r="Q45" s="15">
        <v>42</v>
      </c>
      <c r="R45" s="16">
        <f>[1]节奏总纲!AD45</f>
        <v>54.255972994404218</v>
      </c>
      <c r="S45" s="16">
        <f>[1]节奏总纲!AE45</f>
        <v>56.238779717153008</v>
      </c>
      <c r="T45" s="16">
        <f>[1]节奏总纲!AF45</f>
        <v>59.09095196730258</v>
      </c>
      <c r="U45" s="16">
        <f>[1]节奏总纲!AG45</f>
        <v>63.434756173851497</v>
      </c>
      <c r="V45" s="16">
        <f>[1]节奏总纲!AH45</f>
        <v>72.034562459436771</v>
      </c>
      <c r="Z45" s="41">
        <f>[1]节奏总纲!AL45</f>
        <v>42</v>
      </c>
      <c r="AA45" s="41">
        <f>[1]节奏总纲!AM45</f>
        <v>180.18480345945557</v>
      </c>
      <c r="AB45" s="41">
        <f>[1]节奏总纲!AN45</f>
        <v>144.14784276756447</v>
      </c>
      <c r="AC45" s="41">
        <f>[1]节奏总纲!AO45</f>
        <v>108.11088207567333</v>
      </c>
      <c r="AD45" s="41">
        <f>[1]节奏总纲!AP45</f>
        <v>72.073921383782235</v>
      </c>
      <c r="AE45" s="41">
        <f>[1]节奏总纲!AQ45</f>
        <v>36.036960691891117</v>
      </c>
      <c r="AG45" s="41">
        <f>[1]节奏总纲!AS45</f>
        <v>42</v>
      </c>
      <c r="AH45" s="41">
        <f>[1]节奏总纲!AT45</f>
        <v>24.859410653458013</v>
      </c>
      <c r="AI45" s="41">
        <f>[1]节奏总纲!AU45</f>
        <v>19.887528522766416</v>
      </c>
      <c r="AJ45" s="41">
        <f>[1]节奏总纲!AV45</f>
        <v>14.915646392074805</v>
      </c>
      <c r="AK45" s="41">
        <f>[1]节奏总纲!AW45</f>
        <v>9.9437642613832082</v>
      </c>
      <c r="AL45" s="41">
        <f>[1]节奏总纲!AX45</f>
        <v>4.9718821306916041</v>
      </c>
      <c r="AM45" s="40"/>
      <c r="AN45" s="41">
        <f>[1]节奏总纲!AZ45</f>
        <v>42</v>
      </c>
      <c r="AO45" s="41">
        <f>[1]节奏总纲!BA45</f>
        <v>32.405012530176009</v>
      </c>
      <c r="AP45" s="41">
        <f>[1]节奏总纲!BB45</f>
        <v>33.799338867675175</v>
      </c>
      <c r="AQ45" s="41">
        <f>[1]节奏总纲!BC45</f>
        <v>35.634340563113874</v>
      </c>
      <c r="AR45" s="41">
        <f>[1]节奏总纲!BD45</f>
        <v>38.35066605767593</v>
      </c>
      <c r="AS45" s="41">
        <f>[1]节奏总纲!BE45</f>
        <v>43.030177309109042</v>
      </c>
    </row>
    <row r="46" spans="2:45" x14ac:dyDescent="0.15">
      <c r="B46" s="86">
        <f>[1]节奏总纲!N46</f>
        <v>53</v>
      </c>
      <c r="C46" s="9">
        <v>43</v>
      </c>
      <c r="D46" s="9">
        <f>[1]节奏总纲!P46</f>
        <v>18.698310613518661</v>
      </c>
      <c r="E46" s="9">
        <f>[1]节奏总纲!Q46</f>
        <v>16.338583814092605</v>
      </c>
      <c r="F46" s="9">
        <f>[1]节奏总纲!R46</f>
        <v>13.509529418267233</v>
      </c>
      <c r="G46" s="9">
        <f>[1]节奏总纲!S46</f>
        <v>10.020424657784652</v>
      </c>
      <c r="H46" s="9">
        <f>[1]节奏总纲!T46</f>
        <v>5.6394104810372276</v>
      </c>
      <c r="J46" s="15">
        <v>43</v>
      </c>
      <c r="K46" s="16">
        <f>[1]节奏总纲!W46</f>
        <v>1.319136933566103</v>
      </c>
      <c r="L46" s="16">
        <f>[1]节奏总纲!X46</f>
        <v>1.1561376872860496</v>
      </c>
      <c r="M46" s="16">
        <f>[1]节奏总纲!Y46</f>
        <v>0.96176602134148581</v>
      </c>
      <c r="N46" s="16">
        <f>[1]节奏总纲!Z46</f>
        <v>0.6982358958580992</v>
      </c>
      <c r="O46" s="16">
        <f>[1]节奏总纲!AA46</f>
        <v>0.39090002969155524</v>
      </c>
      <c r="Q46" s="15">
        <v>43</v>
      </c>
      <c r="R46" s="16">
        <f>[1]节奏总纲!AD46</f>
        <v>54.585942742481357</v>
      </c>
      <c r="S46" s="16">
        <f>[1]节奏总纲!AE46</f>
        <v>56.568265567054013</v>
      </c>
      <c r="T46" s="16">
        <f>[1]节奏总纲!AF46</f>
        <v>59.425480572843689</v>
      </c>
      <c r="U46" s="16">
        <f>[1]节奏总纲!AG46</f>
        <v>63.763640149257171</v>
      </c>
      <c r="V46" s="16">
        <f>[1]节奏总纲!AH46</f>
        <v>72.370053318329937</v>
      </c>
      <c r="Z46" s="41">
        <f>[1]节奏总纲!AL46</f>
        <v>43</v>
      </c>
      <c r="AA46" s="41">
        <f>[1]节奏总纲!AM46</f>
        <v>208.99265815439742</v>
      </c>
      <c r="AB46" s="41">
        <f>[1]节奏总纲!AN46</f>
        <v>167.19412652351795</v>
      </c>
      <c r="AC46" s="41">
        <f>[1]节奏总纲!AO46</f>
        <v>125.39559489263844</v>
      </c>
      <c r="AD46" s="41">
        <f>[1]节奏总纲!AP46</f>
        <v>83.597063261758976</v>
      </c>
      <c r="AE46" s="41">
        <f>[1]节奏总纲!AQ46</f>
        <v>41.798531630879488</v>
      </c>
      <c r="AG46" s="41">
        <f>[1]节奏总纲!AS46</f>
        <v>43</v>
      </c>
      <c r="AH46" s="41">
        <f>[1]节奏总纲!AT46</f>
        <v>28.807854694941852</v>
      </c>
      <c r="AI46" s="41">
        <f>[1]节奏总纲!AU46</f>
        <v>23.046283755953482</v>
      </c>
      <c r="AJ46" s="41">
        <f>[1]节奏总纲!AV46</f>
        <v>17.284712816965111</v>
      </c>
      <c r="AK46" s="41">
        <f>[1]节奏总纲!AW46</f>
        <v>11.523141877976741</v>
      </c>
      <c r="AL46" s="41">
        <f>[1]节奏总纲!AX46</f>
        <v>5.7615709389883705</v>
      </c>
      <c r="AM46" s="40"/>
      <c r="AN46" s="41">
        <f>[1]节奏总纲!AZ46</f>
        <v>43</v>
      </c>
      <c r="AO46" s="41">
        <f>[1]节奏总纲!BA46</f>
        <v>32.550742320155642</v>
      </c>
      <c r="AP46" s="41">
        <f>[1]节奏总纲!BB46</f>
        <v>33.955041603568006</v>
      </c>
      <c r="AQ46" s="41">
        <f>[1]节奏总纲!BC46</f>
        <v>35.796991989553327</v>
      </c>
      <c r="AR46" s="41">
        <f>[1]节奏总纲!BD46</f>
        <v>38.507242373270728</v>
      </c>
      <c r="AS46" s="41">
        <f>[1]节奏总纲!BE46</f>
        <v>43.179964142847631</v>
      </c>
    </row>
    <row r="47" spans="2:45" x14ac:dyDescent="0.15">
      <c r="B47" s="86">
        <f>[1]节奏总纲!N47</f>
        <v>54</v>
      </c>
      <c r="C47" s="9">
        <v>44</v>
      </c>
      <c r="D47" s="9">
        <f>[1]节奏总纲!P47</f>
        <v>20.112126572366307</v>
      </c>
      <c r="E47" s="9">
        <f>[1]节奏总纲!Q47</f>
        <v>17.573976198933678</v>
      </c>
      <c r="F47" s="9">
        <f>[1]节奏总纲!R47</f>
        <v>14.520955385248474</v>
      </c>
      <c r="G47" s="9">
        <f>[1]节奏总纲!S47</f>
        <v>10.768032566844921</v>
      </c>
      <c r="H47" s="9">
        <f>[1]节奏总纲!T47</f>
        <v>6.0537500982822579</v>
      </c>
      <c r="J47" s="15">
        <v>44</v>
      </c>
      <c r="K47" s="16">
        <f>[1]节奏总纲!W47</f>
        <v>1.4138159588476462</v>
      </c>
      <c r="L47" s="16">
        <f>[1]节奏总纲!X47</f>
        <v>1.2353923848410737</v>
      </c>
      <c r="M47" s="16">
        <f>[1]节奏总纲!Y47</f>
        <v>1.0114259669812409</v>
      </c>
      <c r="N47" s="16">
        <f>[1]节奏总纲!Z47</f>
        <v>0.74760790906026919</v>
      </c>
      <c r="O47" s="16">
        <f>[1]节奏总纲!AA47</f>
        <v>0.41433961724503021</v>
      </c>
      <c r="Q47" s="15">
        <v>44</v>
      </c>
      <c r="R47" s="16">
        <f>[1]节奏总纲!AD47</f>
        <v>54.915912490558505</v>
      </c>
      <c r="S47" s="16">
        <f>[1]节奏总纲!AE47</f>
        <v>56.897751416955018</v>
      </c>
      <c r="T47" s="16">
        <f>[1]节奏总纲!AF47</f>
        <v>59.760009178384806</v>
      </c>
      <c r="U47" s="16">
        <f>[1]节奏总纲!AG47</f>
        <v>64.08760696397195</v>
      </c>
      <c r="V47" s="16">
        <f>[1]节奏总纲!AH47</f>
        <v>72.705544177223089</v>
      </c>
      <c r="Z47" s="41">
        <f>[1]节奏总纲!AL47</f>
        <v>44</v>
      </c>
      <c r="AA47" s="41">
        <f>[1]节奏总纲!AM47</f>
        <v>242.37342918215046</v>
      </c>
      <c r="AB47" s="41">
        <f>[1]节奏总纲!AN47</f>
        <v>193.89874334572039</v>
      </c>
      <c r="AC47" s="41">
        <f>[1]节奏总纲!AO47</f>
        <v>145.42405750929026</v>
      </c>
      <c r="AD47" s="41">
        <f>[1]节奏总纲!AP47</f>
        <v>96.949371672860195</v>
      </c>
      <c r="AE47" s="41">
        <f>[1]节奏总纲!AQ47</f>
        <v>48.474685836430098</v>
      </c>
      <c r="AG47" s="41">
        <f>[1]节奏总纲!AS47</f>
        <v>44</v>
      </c>
      <c r="AH47" s="41">
        <f>[1]节奏总纲!AT47</f>
        <v>33.380771027753042</v>
      </c>
      <c r="AI47" s="41">
        <f>[1]节奏总纲!AU47</f>
        <v>26.704616822202439</v>
      </c>
      <c r="AJ47" s="41">
        <f>[1]节奏总纲!AV47</f>
        <v>20.028462616651822</v>
      </c>
      <c r="AK47" s="41">
        <f>[1]节奏总纲!AW47</f>
        <v>13.35230841110122</v>
      </c>
      <c r="AL47" s="41">
        <f>[1]节奏总纲!AX47</f>
        <v>6.6761542055506098</v>
      </c>
      <c r="AM47" s="40"/>
      <c r="AN47" s="41">
        <f>[1]节奏总纲!AZ47</f>
        <v>44</v>
      </c>
      <c r="AO47" s="41">
        <f>[1]节奏总纲!BA47</f>
        <v>32.696472110135275</v>
      </c>
      <c r="AP47" s="41">
        <f>[1]节奏总纲!BB47</f>
        <v>34.09469189131628</v>
      </c>
      <c r="AQ47" s="41">
        <f>[1]节奏总纲!BC47</f>
        <v>35.95964341599278</v>
      </c>
      <c r="AR47" s="41">
        <f>[1]节奏总纲!BD47</f>
        <v>38.663818688865533</v>
      </c>
      <c r="AS47" s="41">
        <f>[1]节奏总纲!BE47</f>
        <v>43.329750976586219</v>
      </c>
    </row>
    <row r="48" spans="2:45" x14ac:dyDescent="0.15">
      <c r="B48" s="86">
        <f>[1]节奏总纲!N48</f>
        <v>55</v>
      </c>
      <c r="C48" s="9">
        <v>45</v>
      </c>
      <c r="D48" s="9">
        <f>[1]节奏总纲!P48</f>
        <v>21.627416997969519</v>
      </c>
      <c r="E48" s="9">
        <f>[1]节奏总纲!Q48</f>
        <v>18.900199714525563</v>
      </c>
      <c r="F48" s="9">
        <f>[1]节奏总纲!R48</f>
        <v>15.604181364035009</v>
      </c>
      <c r="G48" s="9">
        <f>[1]节奏总纲!S48</f>
        <v>11.572830835613489</v>
      </c>
      <c r="H48" s="9">
        <f>[1]节奏总纲!T48</f>
        <v>6.49903880788984</v>
      </c>
      <c r="J48" s="15">
        <v>45</v>
      </c>
      <c r="K48" s="16">
        <f>[1]节奏总纲!W48</f>
        <v>1.5152904256032116</v>
      </c>
      <c r="L48" s="16">
        <f>[1]节奏总纲!X48</f>
        <v>1.3262235155918844</v>
      </c>
      <c r="M48" s="16">
        <f>[1]节奏总纲!Y48</f>
        <v>1.083225978786535</v>
      </c>
      <c r="N48" s="16">
        <f>[1]节奏总纲!Z48</f>
        <v>0.80479826876856819</v>
      </c>
      <c r="O48" s="16">
        <f>[1]节奏总纲!AA48</f>
        <v>0.44528870960758216</v>
      </c>
      <c r="Q48" s="15">
        <v>45</v>
      </c>
      <c r="R48" s="16">
        <f>[1]节奏总纲!AD48</f>
        <v>55.229416240679981</v>
      </c>
      <c r="S48" s="16">
        <f>[1]节奏总纲!AE48</f>
        <v>57.218966664386244</v>
      </c>
      <c r="T48" s="16">
        <f>[1]节奏总纲!AF48</f>
        <v>60.086674688654931</v>
      </c>
      <c r="U48" s="16">
        <f>[1]节奏总纲!AG48</f>
        <v>64.399012521055653</v>
      </c>
      <c r="V48" s="16">
        <f>[1]节奏总纲!AH48</f>
        <v>73.037155126421851</v>
      </c>
      <c r="Z48" s="41">
        <f>[1]节奏总纲!AL48</f>
        <v>45</v>
      </c>
      <c r="AA48" s="41">
        <f>[1]节奏总纲!AM48</f>
        <v>281.05</v>
      </c>
      <c r="AB48" s="41">
        <f>[1]节奏总纲!AN48</f>
        <v>224.84000000000003</v>
      </c>
      <c r="AC48" s="41">
        <f>[1]节奏总纲!AO48</f>
        <v>168.63</v>
      </c>
      <c r="AD48" s="41">
        <f>[1]节奏总纲!AP48</f>
        <v>112.42000000000002</v>
      </c>
      <c r="AE48" s="41">
        <f>[1]节奏总纲!AQ48</f>
        <v>56.210000000000008</v>
      </c>
      <c r="AG48" s="41">
        <f>[1]节奏总纲!AS48</f>
        <v>45</v>
      </c>
      <c r="AH48" s="41">
        <f>[1]节奏总纲!AT48</f>
        <v>38.676570817849552</v>
      </c>
      <c r="AI48" s="41">
        <f>[1]节奏总纲!AU48</f>
        <v>30.941256654279641</v>
      </c>
      <c r="AJ48" s="41">
        <f>[1]节奏总纲!AV48</f>
        <v>23.205942490709731</v>
      </c>
      <c r="AK48" s="41">
        <f>[1]节奏总纲!AW48</f>
        <v>15.470628327139821</v>
      </c>
      <c r="AL48" s="41">
        <f>[1]节奏总纲!AX48</f>
        <v>7.7353141635699103</v>
      </c>
      <c r="AM48" s="40"/>
      <c r="AN48" s="41">
        <f>[1]节奏总纲!AZ48</f>
        <v>45</v>
      </c>
      <c r="AO48" s="41">
        <f>[1]节奏总纲!BA48</f>
        <v>32.842201900114915</v>
      </c>
      <c r="AP48" s="41">
        <f>[1]节奏总纲!BB48</f>
        <v>34.227825436710944</v>
      </c>
      <c r="AQ48" s="41">
        <f>[1]节奏总纲!BC48</f>
        <v>36.105477566569242</v>
      </c>
      <c r="AR48" s="41">
        <f>[1]节奏总纲!BD48</f>
        <v>38.82039500446033</v>
      </c>
      <c r="AS48" s="41">
        <f>[1]节奏总纲!BE48</f>
        <v>43.479537810324807</v>
      </c>
    </row>
    <row r="49" spans="2:45" x14ac:dyDescent="0.15">
      <c r="B49" s="86">
        <f>[1]节奏总纲!N49</f>
        <v>56</v>
      </c>
      <c r="C49" s="9">
        <v>46</v>
      </c>
      <c r="D49" s="9">
        <f>[1]节奏总纲!P49</f>
        <v>23.251465064166357</v>
      </c>
      <c r="E49" s="9">
        <f>[1]节奏总纲!Q49</f>
        <v>20.310154733549314</v>
      </c>
      <c r="F49" s="9">
        <f>[1]节奏总纲!R49</f>
        <v>16.757330871744692</v>
      </c>
      <c r="G49" s="9">
        <f>[1]节奏总纲!S49</f>
        <v>12.425582930290501</v>
      </c>
      <c r="H49" s="9">
        <f>[1]节奏总纲!T49</f>
        <v>6.9545132006921566</v>
      </c>
      <c r="J49" s="15">
        <v>46</v>
      </c>
      <c r="K49" s="16">
        <f>[1]节奏总纲!W49</f>
        <v>1.6240480661968384</v>
      </c>
      <c r="L49" s="16">
        <f>[1]节奏总纲!X49</f>
        <v>1.4099550190237515</v>
      </c>
      <c r="M49" s="16">
        <f>[1]节奏总纲!Y49</f>
        <v>1.1531495077096832</v>
      </c>
      <c r="N49" s="16">
        <f>[1]节奏总纲!Z49</f>
        <v>0.85275209467701174</v>
      </c>
      <c r="O49" s="16">
        <f>[1]节奏总纲!AA49</f>
        <v>0.45547439280231661</v>
      </c>
      <c r="Q49" s="15">
        <v>46</v>
      </c>
      <c r="R49" s="16">
        <f>[1]节奏总纲!AD49</f>
        <v>55.537288901845052</v>
      </c>
      <c r="S49" s="16">
        <f>[1]节奏总纲!AE49</f>
        <v>57.53646043868428</v>
      </c>
      <c r="T49" s="16">
        <f>[1]节奏总纲!AF49</f>
        <v>60.393379177879737</v>
      </c>
      <c r="U49" s="16">
        <f>[1]节奏总纲!AG49</f>
        <v>64.710418078139355</v>
      </c>
      <c r="V49" s="16">
        <f>[1]节奏总纲!AH49</f>
        <v>73.340924940105893</v>
      </c>
      <c r="Z49" s="41">
        <f>[1]节奏总纲!AL49</f>
        <v>46</v>
      </c>
      <c r="AA49" s="41">
        <f>[1]节奏总纲!AM49</f>
        <v>325.85912455595718</v>
      </c>
      <c r="AB49" s="41">
        <f>[1]节奏总纲!AN49</f>
        <v>260.68729964476574</v>
      </c>
      <c r="AC49" s="41">
        <f>[1]节奏总纲!AO49</f>
        <v>195.51547473357431</v>
      </c>
      <c r="AD49" s="41">
        <f>[1]节奏总纲!AP49</f>
        <v>130.34364982238287</v>
      </c>
      <c r="AE49" s="41">
        <f>[1]节奏总纲!AQ49</f>
        <v>65.171824911191436</v>
      </c>
      <c r="AG49" s="41">
        <f>[1]节奏总纲!AS49</f>
        <v>46</v>
      </c>
      <c r="AH49" s="41">
        <f>[1]节奏总纲!AT49</f>
        <v>44.809124555957169</v>
      </c>
      <c r="AI49" s="41">
        <f>[1]节奏总纲!AU49</f>
        <v>35.847299644765712</v>
      </c>
      <c r="AJ49" s="41">
        <f>[1]节奏总纲!AV49</f>
        <v>26.885474733574313</v>
      </c>
      <c r="AK49" s="41">
        <f>[1]节奏总纲!AW49</f>
        <v>17.923649822382856</v>
      </c>
      <c r="AL49" s="41">
        <f>[1]节奏总纲!AX49</f>
        <v>8.9618249111914281</v>
      </c>
      <c r="AM49" s="40"/>
      <c r="AN49" s="41">
        <f>[1]节奏总纲!AZ49</f>
        <v>46</v>
      </c>
      <c r="AO49" s="41">
        <f>[1]节奏总纲!BA49</f>
        <v>32.987931690094548</v>
      </c>
      <c r="AP49" s="41">
        <f>[1]节奏总纲!BB49</f>
        <v>34.360958982105608</v>
      </c>
      <c r="AQ49" s="41">
        <f>[1]节奏总纲!BC49</f>
        <v>36.245762114295424</v>
      </c>
      <c r="AR49" s="41">
        <f>[1]节奏总纲!BD49</f>
        <v>38.976971320055128</v>
      </c>
      <c r="AS49" s="41">
        <f>[1]节奏总纲!BE49</f>
        <v>43.629324644063402</v>
      </c>
    </row>
    <row r="50" spans="2:45" x14ac:dyDescent="0.15">
      <c r="B50" s="86">
        <f>[1]节奏总纲!N50</f>
        <v>57</v>
      </c>
      <c r="C50" s="9">
        <v>47</v>
      </c>
      <c r="D50" s="9">
        <f>[1]节奏总纲!P50</f>
        <v>24.992076683399535</v>
      </c>
      <c r="E50" s="9">
        <f>[1]节奏总纲!Q50</f>
        <v>21.823081359944474</v>
      </c>
      <c r="F50" s="9">
        <f>[1]节奏总纲!R50</f>
        <v>17.996794419716004</v>
      </c>
      <c r="G50" s="9">
        <f>[1]节奏总纲!S50</f>
        <v>13.335772118261991</v>
      </c>
      <c r="H50" s="9">
        <f>[1]节奏总纲!T50</f>
        <v>7.4426404363163821</v>
      </c>
      <c r="J50" s="15">
        <v>47</v>
      </c>
      <c r="K50" s="16">
        <f>[1]节奏总纲!W50</f>
        <v>1.740611619233178</v>
      </c>
      <c r="L50" s="16">
        <f>[1]节奏总纲!X50</f>
        <v>1.51292662639516</v>
      </c>
      <c r="M50" s="16">
        <f>[1]节奏总纲!Y50</f>
        <v>1.2394635479713116</v>
      </c>
      <c r="N50" s="16">
        <f>[1]节奏总纲!Z50</f>
        <v>0.91018918797148984</v>
      </c>
      <c r="O50" s="16">
        <f>[1]节奏总纲!AA50</f>
        <v>0.48812723562422544</v>
      </c>
      <c r="Q50" s="15">
        <v>47</v>
      </c>
      <c r="R50" s="16">
        <f>[1]节奏总纲!AD50</f>
        <v>55.845161563010116</v>
      </c>
      <c r="S50" s="16">
        <f>[1]节奏总纲!AE50</f>
        <v>57.853954212982316</v>
      </c>
      <c r="T50" s="16">
        <f>[1]节奏总纲!AF50</f>
        <v>60.700083667104536</v>
      </c>
      <c r="U50" s="16">
        <f>[1]节奏总纲!AG50</f>
        <v>65.021675833900701</v>
      </c>
      <c r="V50" s="16">
        <f>[1]节奏总纲!AH50</f>
        <v>73.644694753789935</v>
      </c>
      <c r="Z50" s="41">
        <f>[1]节奏总纲!AL50</f>
        <v>47</v>
      </c>
      <c r="AA50" s="41">
        <f>[1]节奏总纲!AM50</f>
        <v>377.76930817680426</v>
      </c>
      <c r="AB50" s="41">
        <f>[1]节奏总纲!AN50</f>
        <v>302.21544654144344</v>
      </c>
      <c r="AC50" s="41">
        <f>[1]节奏总纲!AO50</f>
        <v>226.66158490608254</v>
      </c>
      <c r="AD50" s="41">
        <f>[1]节奏总纲!AP50</f>
        <v>151.10772327072172</v>
      </c>
      <c r="AE50" s="41">
        <f>[1]节奏总纲!AQ50</f>
        <v>75.55386163536086</v>
      </c>
      <c r="AG50" s="41">
        <f>[1]节奏总纲!AS50</f>
        <v>47</v>
      </c>
      <c r="AH50" s="41">
        <f>[1]节奏总纲!AT50</f>
        <v>51.910183620847079</v>
      </c>
      <c r="AI50" s="41">
        <f>[1]节奏总纲!AU50</f>
        <v>41.528146896677697</v>
      </c>
      <c r="AJ50" s="41">
        <f>[1]节奏总纲!AV50</f>
        <v>31.14611017250823</v>
      </c>
      <c r="AK50" s="41">
        <f>[1]节奏总纲!AW50</f>
        <v>20.764073448338848</v>
      </c>
      <c r="AL50" s="41">
        <f>[1]节奏总纲!AX50</f>
        <v>10.382036724169424</v>
      </c>
      <c r="AM50" s="40"/>
      <c r="AN50" s="41">
        <f>[1]节奏总纲!AZ50</f>
        <v>47</v>
      </c>
      <c r="AO50" s="41">
        <f>[1]节奏总纲!BA50</f>
        <v>33.114246829746719</v>
      </c>
      <c r="AP50" s="41">
        <f>[1]节奏总纲!BB50</f>
        <v>34.494092527500278</v>
      </c>
      <c r="AQ50" s="41">
        <f>[1]节奏总纲!BC50</f>
        <v>36.386046662021599</v>
      </c>
      <c r="AR50" s="41">
        <f>[1]节奏总纲!BD50</f>
        <v>39.115214427575864</v>
      </c>
      <c r="AS50" s="41">
        <f>[1]节奏总纲!BE50</f>
        <v>43.77911147780199</v>
      </c>
    </row>
    <row r="51" spans="2:45" x14ac:dyDescent="0.15">
      <c r="B51" s="86">
        <f>[1]节奏总纲!N51</f>
        <v>58</v>
      </c>
      <c r="C51" s="9">
        <v>48</v>
      </c>
      <c r="D51" s="9">
        <f>[1]节奏总纲!P51</f>
        <v>26.857618025475972</v>
      </c>
      <c r="E51" s="9">
        <f>[1]节奏总纲!Q51</f>
        <v>23.425214441820142</v>
      </c>
      <c r="F51" s="9">
        <f>[1]节奏总纲!R51</f>
        <v>19.329427692935056</v>
      </c>
      <c r="G51" s="9">
        <f>[1]节奏总纲!S51</f>
        <v>14.269452456935383</v>
      </c>
      <c r="H51" s="9">
        <f>[1]节奏总纲!T51</f>
        <v>7.9605979827510778</v>
      </c>
      <c r="J51" s="15">
        <v>48</v>
      </c>
      <c r="K51" s="16">
        <f>[1]节奏总纲!W51</f>
        <v>1.8655413420764368</v>
      </c>
      <c r="L51" s="16">
        <f>[1]节奏总纲!X51</f>
        <v>1.6021330818756674</v>
      </c>
      <c r="M51" s="16">
        <f>[1]节奏总纲!Y51</f>
        <v>1.3326332732190522</v>
      </c>
      <c r="N51" s="16">
        <f>[1]节奏总纲!Z51</f>
        <v>0.93368033867339228</v>
      </c>
      <c r="O51" s="16">
        <f>[1]节奏总纲!AA51</f>
        <v>0.51795754643469571</v>
      </c>
      <c r="Q51" s="15">
        <v>48</v>
      </c>
      <c r="R51" s="16">
        <f>[1]节奏总纲!AD51</f>
        <v>56.142785979989682</v>
      </c>
      <c r="S51" s="16">
        <f>[1]节奏总纲!AE51</f>
        <v>58.155157256402767</v>
      </c>
      <c r="T51" s="16">
        <f>[1]节奏总纲!AF51</f>
        <v>61.006268532239034</v>
      </c>
      <c r="U51" s="16">
        <f>[1]节奏总纲!AG51</f>
        <v>65.330972386106993</v>
      </c>
      <c r="V51" s="16">
        <f>[1]节奏总纲!AH51</f>
        <v>73.948464567473962</v>
      </c>
      <c r="Z51" s="41">
        <f>[1]节奏总纲!AL51</f>
        <v>48</v>
      </c>
      <c r="AA51" s="41">
        <f>[1]节奏总纲!AM51</f>
        <v>437.90148836012787</v>
      </c>
      <c r="AB51" s="41">
        <f>[1]节奏总纲!AN51</f>
        <v>350.32119068810232</v>
      </c>
      <c r="AC51" s="41">
        <f>[1]节奏总纲!AO51</f>
        <v>262.74089301607671</v>
      </c>
      <c r="AD51" s="41">
        <f>[1]节奏总纲!AP51</f>
        <v>175.16059534405116</v>
      </c>
      <c r="AE51" s="41">
        <f>[1]节奏总纲!AQ51</f>
        <v>87.58029767202558</v>
      </c>
      <c r="AG51" s="41">
        <f>[1]节奏总纲!AS51</f>
        <v>48</v>
      </c>
      <c r="AH51" s="41">
        <f>[1]节奏总纲!AT51</f>
        <v>60.132180183323612</v>
      </c>
      <c r="AI51" s="41">
        <f>[1]节奏总纲!AU51</f>
        <v>48.105744146658878</v>
      </c>
      <c r="AJ51" s="41">
        <f>[1]节奏总纲!AV51</f>
        <v>36.079308109994173</v>
      </c>
      <c r="AK51" s="41">
        <f>[1]节奏总纲!AW51</f>
        <v>24.052872073329439</v>
      </c>
      <c r="AL51" s="41">
        <f>[1]节奏总纲!AX51</f>
        <v>12.02643603666472</v>
      </c>
      <c r="AM51" s="40"/>
      <c r="AN51" s="41">
        <f>[1]节奏总纲!AZ51</f>
        <v>48</v>
      </c>
      <c r="AO51" s="41">
        <f>[1]节奏总纲!BA51</f>
        <v>33.238809018460984</v>
      </c>
      <c r="AP51" s="41">
        <f>[1]节奏总纲!BB51</f>
        <v>34.627226072894942</v>
      </c>
      <c r="AQ51" s="41">
        <f>[1]节奏总纲!BC51</f>
        <v>36.526331209747774</v>
      </c>
      <c r="AR51" s="41">
        <f>[1]节奏总纲!BD51</f>
        <v>39.250296194358178</v>
      </c>
      <c r="AS51" s="41">
        <f>[1]节奏总纲!BE51</f>
        <v>43.928898311540578</v>
      </c>
    </row>
    <row r="52" spans="2:45" x14ac:dyDescent="0.15">
      <c r="B52" s="86">
        <f>[1]节奏总纲!N52</f>
        <v>59</v>
      </c>
      <c r="C52" s="9">
        <v>49</v>
      </c>
      <c r="D52" s="9">
        <f>[1]节奏总纲!P52</f>
        <v>28.857055729177837</v>
      </c>
      <c r="E52" s="9">
        <f>[1]节奏总纲!Q52</f>
        <v>25.166238301415991</v>
      </c>
      <c r="F52" s="9">
        <f>[1]节奏总纲!R52</f>
        <v>20.719366013549685</v>
      </c>
      <c r="G52" s="9">
        <f>[1]节奏总纲!S52</f>
        <v>15.268268186307994</v>
      </c>
      <c r="H52" s="9">
        <f>[1]节奏总纲!T52</f>
        <v>8.5474599069824766</v>
      </c>
      <c r="J52" s="15">
        <v>49</v>
      </c>
      <c r="K52" s="16">
        <f>[1]节奏总纲!W52</f>
        <v>1.9994377037018651</v>
      </c>
      <c r="L52" s="16">
        <f>[1]节奏总纲!X52</f>
        <v>1.7410238595958489</v>
      </c>
      <c r="M52" s="16">
        <f>[1]节奏总纲!Y52</f>
        <v>1.389938320614629</v>
      </c>
      <c r="N52" s="16">
        <f>[1]节奏总纲!Z52</f>
        <v>0.99881572937261076</v>
      </c>
      <c r="O52" s="16">
        <f>[1]节奏总纲!AA52</f>
        <v>0.58686192423139882</v>
      </c>
      <c r="Q52" s="15">
        <v>49</v>
      </c>
      <c r="R52" s="16">
        <f>[1]节奏总纲!AD52</f>
        <v>56.430041330048923</v>
      </c>
      <c r="S52" s="16">
        <f>[1]节奏总纲!AE52</f>
        <v>58.442483247955479</v>
      </c>
      <c r="T52" s="16">
        <f>[1]节奏总纲!AF52</f>
        <v>61.289495211956165</v>
      </c>
      <c r="U52" s="16">
        <f>[1]节奏总纲!AG52</f>
        <v>65.640268938313284</v>
      </c>
      <c r="V52" s="16">
        <f>[1]节奏总纲!AH52</f>
        <v>74.231558509323534</v>
      </c>
      <c r="Z52" s="41">
        <f>[1]节奏总纲!AL52</f>
        <v>49</v>
      </c>
      <c r="AA52" s="41">
        <f>[1]节奏总纲!AM52</f>
        <v>507.55295278468168</v>
      </c>
      <c r="AB52" s="41">
        <f>[1]节奏总纲!AN52</f>
        <v>406.04236222774534</v>
      </c>
      <c r="AC52" s="41">
        <f>[1]节奏总纲!AO52</f>
        <v>304.53177167080901</v>
      </c>
      <c r="AD52" s="41">
        <f>[1]节奏总纲!AP52</f>
        <v>203.02118111387267</v>
      </c>
      <c r="AE52" s="41">
        <f>[1]节奏总纲!AQ52</f>
        <v>101.51059055693634</v>
      </c>
      <c r="AG52" s="41">
        <f>[1]节奏总纲!AS52</f>
        <v>49</v>
      </c>
      <c r="AH52" s="41">
        <f>[1]节奏总纲!AT52</f>
        <v>69.651464424553808</v>
      </c>
      <c r="AI52" s="41">
        <f>[1]节奏总纲!AU52</f>
        <v>55.721171539643024</v>
      </c>
      <c r="AJ52" s="41">
        <f>[1]节奏总纲!AV52</f>
        <v>41.790878654732296</v>
      </c>
      <c r="AK52" s="41">
        <f>[1]节奏总纲!AW52</f>
        <v>27.860585769821512</v>
      </c>
      <c r="AL52" s="41">
        <f>[1]节奏总纲!AX52</f>
        <v>13.930292884910756</v>
      </c>
      <c r="AM52" s="40"/>
      <c r="AN52" s="41">
        <f>[1]节奏总纲!AZ52</f>
        <v>49</v>
      </c>
      <c r="AO52" s="41">
        <f>[1]节奏总纲!BA52</f>
        <v>33.363371207175248</v>
      </c>
      <c r="AP52" s="41">
        <f>[1]节奏总纲!BB52</f>
        <v>34.760359618289606</v>
      </c>
      <c r="AQ52" s="41">
        <f>[1]节奏总纲!BC52</f>
        <v>36.666615757473956</v>
      </c>
      <c r="AR52" s="41">
        <f>[1]节奏总纲!BD52</f>
        <v>39.385377961140485</v>
      </c>
      <c r="AS52" s="41">
        <f>[1]节奏总纲!BE52</f>
        <v>44.067911160744309</v>
      </c>
    </row>
    <row r="53" spans="2:45" x14ac:dyDescent="0.15">
      <c r="B53" s="86">
        <f>[1]节奏总纲!N53</f>
        <v>60</v>
      </c>
      <c r="C53" s="9">
        <v>50</v>
      </c>
      <c r="D53" s="9">
        <f>[1]节奏总纲!P53</f>
        <v>31</v>
      </c>
      <c r="E53" s="9">
        <f>[1]节奏总纲!Q53</f>
        <v>27.0351</v>
      </c>
      <c r="F53" s="9">
        <f>[1]节奏总纲!R53</f>
        <v>22.205300000000001</v>
      </c>
      <c r="G53" s="9">
        <f>[1]节奏总纲!S53</f>
        <v>16.386599999999998</v>
      </c>
      <c r="H53" s="9">
        <f>[1]节奏总纲!T53</f>
        <v>9.1883999999999997</v>
      </c>
      <c r="J53" s="15">
        <v>50</v>
      </c>
      <c r="K53" s="16">
        <f>[1]节奏总纲!W53</f>
        <v>2.1429442708221629</v>
      </c>
      <c r="L53" s="16">
        <f>[1]节奏总纲!X53</f>
        <v>1.8688616985840092</v>
      </c>
      <c r="M53" s="16">
        <f>[1]节奏总纲!Y53</f>
        <v>1.4859339864503163</v>
      </c>
      <c r="N53" s="16">
        <f>[1]节奏总纲!Z53</f>
        <v>1.118331813692004</v>
      </c>
      <c r="O53" s="16">
        <f>[1]节奏总纲!AA53</f>
        <v>0.64094009301752308</v>
      </c>
      <c r="Q53" s="15">
        <v>50</v>
      </c>
      <c r="R53" s="16">
        <f>[1]节奏总纲!AD53</f>
        <v>56.717296680108156</v>
      </c>
      <c r="S53" s="16">
        <f>[1]节奏总纲!AE53</f>
        <v>58.729809239508185</v>
      </c>
      <c r="T53" s="16">
        <f>[1]节奏总纲!AF53</f>
        <v>61.572721891673297</v>
      </c>
      <c r="U53" s="16">
        <f>[1]节奏总纲!AG53</f>
        <v>65.949565490519575</v>
      </c>
      <c r="V53" s="16">
        <f>[1]节奏总纲!AH53</f>
        <v>74.51042804689898</v>
      </c>
      <c r="Z53" s="41">
        <f>[1]节奏总纲!AL53</f>
        <v>50</v>
      </c>
      <c r="AA53" s="41">
        <f>[1]节奏总纲!AM53</f>
        <v>588.22499999999991</v>
      </c>
      <c r="AB53" s="41">
        <f>[1]节奏总纲!AN53</f>
        <v>470.57999999999993</v>
      </c>
      <c r="AC53" s="41">
        <f>[1]节奏总纲!AO53</f>
        <v>352.93499999999995</v>
      </c>
      <c r="AD53" s="41">
        <f>[1]节奏总纲!AP53</f>
        <v>235.28999999999996</v>
      </c>
      <c r="AE53" s="41">
        <f>[1]节奏总纲!AQ53</f>
        <v>117.64499999999998</v>
      </c>
      <c r="AG53" s="41">
        <f>[1]节奏总纲!AS53</f>
        <v>50</v>
      </c>
      <c r="AH53" s="41">
        <f>[1]节奏总纲!AT53</f>
        <v>80.67204721531823</v>
      </c>
      <c r="AI53" s="41">
        <f>[1]节奏总纲!AU53</f>
        <v>64.537637772254584</v>
      </c>
      <c r="AJ53" s="41">
        <f>[1]节奏总纲!AV53</f>
        <v>48.403228329190938</v>
      </c>
      <c r="AK53" s="41">
        <f>[1]节奏总纲!AW53</f>
        <v>32.268818886127292</v>
      </c>
      <c r="AL53" s="41">
        <f>[1]节奏总纲!AX53</f>
        <v>16.134409443063646</v>
      </c>
      <c r="AM53" s="40"/>
      <c r="AN53" s="41">
        <f>[1]节奏总纲!AZ53</f>
        <v>50</v>
      </c>
      <c r="AO53" s="41">
        <f>[1]节奏总纲!BA53</f>
        <v>33.487933395889513</v>
      </c>
      <c r="AP53" s="41">
        <f>[1]节奏总纲!BB53</f>
        <v>34.893493163684269</v>
      </c>
      <c r="AQ53" s="41">
        <f>[1]节奏总纲!BC53</f>
        <v>36.806900305200131</v>
      </c>
      <c r="AR53" s="41">
        <f>[1]节奏总纲!BD53</f>
        <v>39.520459727922798</v>
      </c>
      <c r="AS53" s="41">
        <f>[1]节奏总纲!BE53</f>
        <v>44.197188392263818</v>
      </c>
    </row>
    <row r="54" spans="2:45" x14ac:dyDescent="0.15">
      <c r="B54" s="86">
        <f>[1]节奏总纲!N54</f>
        <v>61</v>
      </c>
      <c r="C54" s="9">
        <v>51</v>
      </c>
      <c r="D54" s="9">
        <f>[1]节奏总纲!P54</f>
        <v>33.296750801161366</v>
      </c>
      <c r="E54" s="9">
        <f>[1]节奏总纲!Q54</f>
        <v>28.928217096048996</v>
      </c>
      <c r="F54" s="9">
        <f>[1]节奏总纲!R54</f>
        <v>23.783869097269566</v>
      </c>
      <c r="G54" s="9">
        <f>[1]节奏总纲!S54</f>
        <v>17.587343773173433</v>
      </c>
      <c r="H54" s="9">
        <f>[1]节奏总纲!T54</f>
        <v>9.8458492119034169</v>
      </c>
      <c r="J54" s="15">
        <v>51</v>
      </c>
      <c r="K54" s="16">
        <f>[1]节奏总纲!W54</f>
        <v>2.296750801161366</v>
      </c>
      <c r="L54" s="16">
        <f>[1]节奏总纲!X54</f>
        <v>1.8931170960489965</v>
      </c>
      <c r="M54" s="16">
        <f>[1]节奏总纲!Y54</f>
        <v>1.5785690972695647</v>
      </c>
      <c r="N54" s="16">
        <f>[1]节奏总纲!Z54</f>
        <v>1.2007437731734356</v>
      </c>
      <c r="O54" s="16">
        <f>[1]节奏总纲!AA54</f>
        <v>0.65744921190341721</v>
      </c>
      <c r="Q54" s="15">
        <v>51</v>
      </c>
      <c r="R54" s="16">
        <f>[1]节奏总纲!AD54</f>
        <v>57.004247194324648</v>
      </c>
      <c r="S54" s="16">
        <f>[1]节奏总纲!AE54</f>
        <v>59.016342740868758</v>
      </c>
      <c r="T54" s="16">
        <f>[1]节奏总纲!AF54</f>
        <v>61.855948571390428</v>
      </c>
      <c r="U54" s="16">
        <f>[1]节奏总纲!AG54</f>
        <v>66.241691764589476</v>
      </c>
      <c r="V54" s="16">
        <f>[1]节奏总纲!AH54</f>
        <v>74.789297584474426</v>
      </c>
      <c r="Z54" s="184">
        <f>[1]节奏总纲!AL54</f>
        <v>51</v>
      </c>
      <c r="AA54" s="184">
        <f>[1]节奏总纲!AM54</f>
        <v>681.65492699983838</v>
      </c>
      <c r="AB54" s="184">
        <f>[1]节奏总纲!AN54</f>
        <v>545.32394159987075</v>
      </c>
      <c r="AC54" s="184">
        <f>[1]节奏总纲!AO54</f>
        <v>408.99295619990301</v>
      </c>
      <c r="AD54" s="184">
        <f>[1]节奏总纲!AP54</f>
        <v>272.66197079993537</v>
      </c>
      <c r="AE54" s="184">
        <f>[1]节奏总纲!AQ54</f>
        <v>136.33098539996769</v>
      </c>
      <c r="AG54" s="184">
        <f>[1]节奏总纲!AS54</f>
        <v>51</v>
      </c>
      <c r="AH54" s="184">
        <f>[1]节奏总纲!AT54</f>
        <v>93.429926999838472</v>
      </c>
      <c r="AI54" s="184">
        <f>[1]节奏总纲!AU54</f>
        <v>74.743941599870823</v>
      </c>
      <c r="AJ54" s="184">
        <f>[1]节奏总纲!AV54</f>
        <v>56.05795619990306</v>
      </c>
      <c r="AK54" s="184">
        <f>[1]节奏总纲!AW54</f>
        <v>37.371970799935411</v>
      </c>
      <c r="AL54" s="184">
        <f>[1]节奏总纲!AX54</f>
        <v>18.685985399967706</v>
      </c>
      <c r="AN54" s="41">
        <f>[1]节奏总纲!AZ54</f>
        <v>51</v>
      </c>
      <c r="AO54" s="41">
        <f>[1]节奏总纲!BA54</f>
        <v>33.612495584603778</v>
      </c>
      <c r="AP54" s="41">
        <f>[1]节奏总纲!BB54</f>
        <v>35.024397713965918</v>
      </c>
      <c r="AQ54" s="41">
        <f>[1]节奏总纲!BC54</f>
        <v>36.947184852926306</v>
      </c>
      <c r="AR54" s="41">
        <f>[1]节奏总纲!BD54</f>
        <v>39.655541494705105</v>
      </c>
      <c r="AS54" s="41">
        <f>[1]节奏总纲!BE54</f>
        <v>44.326465623783335</v>
      </c>
    </row>
    <row r="55" spans="2:45" x14ac:dyDescent="0.15">
      <c r="B55" s="86">
        <f>[1]节奏总纲!N55</f>
        <v>62</v>
      </c>
      <c r="C55" s="9">
        <v>52</v>
      </c>
      <c r="D55" s="9">
        <f>[1]节奏总纲!P55</f>
        <v>35.758347359905123</v>
      </c>
      <c r="E55" s="9">
        <f>[1]节奏总纲!Q55</f>
        <v>31.081155525229534</v>
      </c>
      <c r="F55" s="9">
        <f>[1]节奏总纲!R55</f>
        <v>25.606552544428059</v>
      </c>
      <c r="G55" s="9">
        <f>[1]节奏总纲!S55</f>
        <v>18.930469092333773</v>
      </c>
      <c r="H55" s="9">
        <f>[1]节奏总纲!T55</f>
        <v>10.570167479587953</v>
      </c>
      <c r="J55" s="15">
        <v>52</v>
      </c>
      <c r="K55" s="16">
        <f>[1]节奏总纲!W55</f>
        <v>2.4615965587437572</v>
      </c>
      <c r="L55" s="16">
        <f>[1]节奏总纲!X55</f>
        <v>2.1529384291805371</v>
      </c>
      <c r="M55" s="16">
        <f>[1]节奏总纲!Y55</f>
        <v>1.822683447158493</v>
      </c>
      <c r="N55" s="16">
        <f>[1]节奏总纲!Z55</f>
        <v>1.3431253191603396</v>
      </c>
      <c r="O55" s="16">
        <f>[1]节奏总纲!AA55</f>
        <v>0.72431826768453611</v>
      </c>
      <c r="Q55" s="15">
        <v>52</v>
      </c>
      <c r="R55" s="16">
        <f>[1]节奏总纲!AD55</f>
        <v>57.27226591292537</v>
      </c>
      <c r="S55" s="16">
        <f>[1]节奏总纲!AE55</f>
        <v>59.290380144164828</v>
      </c>
      <c r="T55" s="16">
        <f>[1]节奏总纲!AF55</f>
        <v>62.130298748930763</v>
      </c>
      <c r="U55" s="16">
        <f>[1]节奏总纲!AG55</f>
        <v>66.530472725664353</v>
      </c>
      <c r="V55" s="16">
        <f>[1]节奏总纲!AH55</f>
        <v>75.062532510920803</v>
      </c>
      <c r="Z55" s="184">
        <f>[1]节奏总纲!AL55</f>
        <v>52</v>
      </c>
      <c r="AA55" s="184">
        <f>[1]节奏总纲!AM55</f>
        <v>789.85301886939453</v>
      </c>
      <c r="AB55" s="184">
        <f>[1]节奏总纲!AN55</f>
        <v>631.88241509551563</v>
      </c>
      <c r="AC55" s="184">
        <f>[1]节奏总纲!AO55</f>
        <v>473.91181132163672</v>
      </c>
      <c r="AD55" s="184">
        <f>[1]节奏总纲!AP55</f>
        <v>315.94120754775781</v>
      </c>
      <c r="AE55" s="184">
        <f>[1]节奏总纲!AQ55</f>
        <v>157.97060377387891</v>
      </c>
      <c r="AG55" s="184">
        <f>[1]节奏总纲!AS55</f>
        <v>52</v>
      </c>
      <c r="AH55" s="184">
        <f>[1]节奏总纲!AT55</f>
        <v>108.19809186955615</v>
      </c>
      <c r="AI55" s="184">
        <f>[1]节奏总纲!AU55</f>
        <v>86.558473495644876</v>
      </c>
      <c r="AJ55" s="184">
        <f>[1]节奏总纲!AV55</f>
        <v>64.918855121733714</v>
      </c>
      <c r="AK55" s="184">
        <f>[1]节奏总纲!AW55</f>
        <v>43.279236747822438</v>
      </c>
      <c r="AL55" s="184">
        <f>[1]节奏总纲!AX55</f>
        <v>21.639618373911219</v>
      </c>
      <c r="AN55" s="41">
        <f>[1]节奏总纲!AZ55</f>
        <v>52</v>
      </c>
      <c r="AO55" s="41">
        <f>[1]节奏总纲!BA55</f>
        <v>33.737057773318043</v>
      </c>
      <c r="AP55" s="41">
        <f>[1]节奏总纲!BB55</f>
        <v>35.146386283795508</v>
      </c>
      <c r="AQ55" s="41">
        <f>[1]节奏总纲!BC55</f>
        <v>37.075448197698059</v>
      </c>
      <c r="AR55" s="41">
        <f>[1]节奏总纲!BD55</f>
        <v>39.790623261487418</v>
      </c>
      <c r="AS55" s="41">
        <f>[1]节奏总纲!BE55</f>
        <v>44.455742855302844</v>
      </c>
    </row>
    <row r="56" spans="2:45" x14ac:dyDescent="0.15">
      <c r="B56" s="86">
        <f>[1]节奏总纲!N56</f>
        <v>63</v>
      </c>
      <c r="C56" s="9">
        <v>53</v>
      </c>
      <c r="D56" s="9">
        <f>[1]节奏总纲!P56</f>
        <v>38.396621227037308</v>
      </c>
      <c r="E56" s="9">
        <f>[1]节奏总纲!Q56</f>
        <v>33.42809844025868</v>
      </c>
      <c r="F56" s="9">
        <f>[1]节奏总纲!R56</f>
        <v>27.5802930273809</v>
      </c>
      <c r="G56" s="9">
        <f>[1]节奏总纲!S56</f>
        <v>20.319491953348145</v>
      </c>
      <c r="H56" s="9">
        <f>[1]节奏总纲!T56</f>
        <v>11.338522248344118</v>
      </c>
      <c r="J56" s="15">
        <v>53</v>
      </c>
      <c r="K56" s="16">
        <f>[1]节奏总纲!W56</f>
        <v>2.6382738671321846</v>
      </c>
      <c r="L56" s="16">
        <f>[1]节奏总纲!X56</f>
        <v>2.3469429150291461</v>
      </c>
      <c r="M56" s="16">
        <f>[1]节奏总纲!Y56</f>
        <v>1.9737404829528415</v>
      </c>
      <c r="N56" s="16">
        <f>[1]节奏总纲!Z56</f>
        <v>1.3890228610143716</v>
      </c>
      <c r="O56" s="16">
        <f>[1]节奏总纲!AA56</f>
        <v>0.76835476875616493</v>
      </c>
      <c r="Q56" s="15">
        <v>53</v>
      </c>
      <c r="R56" s="16">
        <f>[1]节奏总纲!AD56</f>
        <v>57.540284631526099</v>
      </c>
      <c r="S56" s="16">
        <f>[1]节奏总纲!AE56</f>
        <v>59.564417547460899</v>
      </c>
      <c r="T56" s="16">
        <f>[1]节奏总纲!AF56</f>
        <v>62.395461425033538</v>
      </c>
      <c r="U56" s="16">
        <f>[1]节奏总纲!AG56</f>
        <v>66.819253686739231</v>
      </c>
      <c r="V56" s="16">
        <f>[1]节奏总纲!AH56</f>
        <v>75.318351032805268</v>
      </c>
      <c r="Z56" s="184">
        <f>[1]节奏总纲!AL56</f>
        <v>53</v>
      </c>
      <c r="AA56" s="184">
        <f>[1]节奏总纲!AM56</f>
        <v>915.14532082292135</v>
      </c>
      <c r="AB56" s="184">
        <f>[1]节奏总纲!AN56</f>
        <v>732.11625665833708</v>
      </c>
      <c r="AC56" s="184">
        <f>[1]节奏总纲!AO56</f>
        <v>549.08719249375281</v>
      </c>
      <c r="AD56" s="184">
        <f>[1]节奏总纲!AP56</f>
        <v>366.05812832916854</v>
      </c>
      <c r="AE56" s="184">
        <f>[1]节奏总纲!AQ56</f>
        <v>183.02906416458427</v>
      </c>
      <c r="AG56" s="184">
        <f>[1]节奏总纲!AS56</f>
        <v>53</v>
      </c>
      <c r="AH56" s="184">
        <f>[1]节奏总纲!AT56</f>
        <v>125.29230195352682</v>
      </c>
      <c r="AI56" s="184">
        <f>[1]节奏总纲!AU56</f>
        <v>100.23384156282145</v>
      </c>
      <c r="AJ56" s="184">
        <f>[1]节奏总纲!AV56</f>
        <v>75.17538117211609</v>
      </c>
      <c r="AK56" s="184">
        <f>[1]节奏总纲!AW56</f>
        <v>50.116920781410727</v>
      </c>
      <c r="AL56" s="184">
        <f>[1]节奏总纲!AX56</f>
        <v>25.058460390705363</v>
      </c>
      <c r="AN56" s="41">
        <f>[1]节奏总纲!AZ56</f>
        <v>53</v>
      </c>
      <c r="AO56" s="41">
        <f>[1]节奏总纲!BA56</f>
        <v>33.861619962032307</v>
      </c>
      <c r="AP56" s="41">
        <f>[1]节奏总纲!BB56</f>
        <v>35.268374853625097</v>
      </c>
      <c r="AQ56" s="41">
        <f>[1]节奏总纲!BC56</f>
        <v>37.196452985793947</v>
      </c>
      <c r="AR56" s="41">
        <f>[1]节奏总纲!BD56</f>
        <v>39.925705028269732</v>
      </c>
      <c r="AS56" s="41">
        <f>[1]节奏总纲!BE56</f>
        <v>44.585020086822361</v>
      </c>
    </row>
    <row r="57" spans="2:45" x14ac:dyDescent="0.15">
      <c r="B57" s="86">
        <f>[1]节奏总纲!N57</f>
        <v>64</v>
      </c>
      <c r="C57" s="9">
        <v>54</v>
      </c>
      <c r="D57" s="9">
        <f>[1]节奏总纲!P57</f>
        <v>41.224253144732614</v>
      </c>
      <c r="E57" s="9">
        <f>[1]节奏总纲!Q57</f>
        <v>35.947548742206841</v>
      </c>
      <c r="F57" s="9">
        <f>[1]节奏总纲!R57</f>
        <v>29.553667079458812</v>
      </c>
      <c r="G57" s="9">
        <f>[1]节奏总纲!S57</f>
        <v>21.762283235104348</v>
      </c>
      <c r="H57" s="9">
        <f>[1]节奏总纲!T57</f>
        <v>12.111685573922442</v>
      </c>
      <c r="J57" s="15">
        <v>54</v>
      </c>
      <c r="K57" s="16">
        <f>[1]节奏总纲!W57</f>
        <v>2.8276319176953066</v>
      </c>
      <c r="L57" s="16">
        <f>[1]节奏总纲!X57</f>
        <v>2.5194503019481616</v>
      </c>
      <c r="M57" s="16">
        <f>[1]节奏总纲!Y57</f>
        <v>1.9733740520779115</v>
      </c>
      <c r="N57" s="16">
        <f>[1]节奏总纲!Z57</f>
        <v>1.4427912817562039</v>
      </c>
      <c r="O57" s="16">
        <f>[1]节奏总纲!AA57</f>
        <v>0.77316332557832368</v>
      </c>
      <c r="Q57" s="15">
        <v>54</v>
      </c>
      <c r="R57" s="16">
        <f>[1]节奏总纲!AD57</f>
        <v>57.80830335012682</v>
      </c>
      <c r="S57" s="16">
        <f>[1]节奏总纲!AE57</f>
        <v>59.838454950756969</v>
      </c>
      <c r="T57" s="16">
        <f>[1]节奏总纲!AF57</f>
        <v>62.660624101136307</v>
      </c>
      <c r="U57" s="16">
        <f>[1]节奏总纲!AG57</f>
        <v>67.098789255934349</v>
      </c>
      <c r="V57" s="16">
        <f>[1]节奏总纲!AH57</f>
        <v>75.574169554689718</v>
      </c>
      <c r="Z57" s="184">
        <f>[1]节奏总纲!AL57</f>
        <v>54</v>
      </c>
      <c r="AA57" s="184">
        <f>[1]节奏总纲!AM57</f>
        <v>1060.2230944101252</v>
      </c>
      <c r="AB57" s="184">
        <f>[1]节奏总纲!AN57</f>
        <v>848.17847552810019</v>
      </c>
      <c r="AC57" s="184">
        <f>[1]节奏总纲!AO57</f>
        <v>636.13385664607506</v>
      </c>
      <c r="AD57" s="184">
        <f>[1]节奏总纲!AP57</f>
        <v>424.0892377640501</v>
      </c>
      <c r="AE57" s="184">
        <f>[1]节奏总纲!AQ57</f>
        <v>212.04461888202505</v>
      </c>
      <c r="AG57" s="184">
        <f>[1]节奏总纲!AS57</f>
        <v>54</v>
      </c>
      <c r="AH57" s="184">
        <f>[1]节奏总纲!AT57</f>
        <v>145.07777358720386</v>
      </c>
      <c r="AI57" s="184">
        <f>[1]节奏总纲!AU57</f>
        <v>116.06221886976311</v>
      </c>
      <c r="AJ57" s="184">
        <f>[1]节奏总纲!AV57</f>
        <v>87.046664152322251</v>
      </c>
      <c r="AK57" s="184">
        <f>[1]节奏总纲!AW57</f>
        <v>58.031109434881557</v>
      </c>
      <c r="AL57" s="184">
        <f>[1]节奏总纲!AX57</f>
        <v>29.015554717440779</v>
      </c>
      <c r="AN57" s="41">
        <f>[1]节奏总纲!AZ57</f>
        <v>54</v>
      </c>
      <c r="AO57" s="41">
        <f>[1]节奏总纲!BA57</f>
        <v>33.986182150746572</v>
      </c>
      <c r="AP57" s="41">
        <f>[1]节奏总纲!BB57</f>
        <v>35.390363423454687</v>
      </c>
      <c r="AQ57" s="41">
        <f>[1]节奏总纲!BC57</f>
        <v>37.317457773889828</v>
      </c>
      <c r="AR57" s="41">
        <f>[1]节奏总纲!BD57</f>
        <v>40.052446592012309</v>
      </c>
      <c r="AS57" s="41">
        <f>[1]节奏总纲!BE57</f>
        <v>44.71429731834187</v>
      </c>
    </row>
    <row r="58" spans="2:45" x14ac:dyDescent="0.15">
      <c r="B58" s="86">
        <f>[1]节奏总纲!N58</f>
        <v>65</v>
      </c>
      <c r="C58" s="9">
        <v>55</v>
      </c>
      <c r="D58" s="9">
        <f>[1]节奏总纲!P58</f>
        <v>44.254833995939045</v>
      </c>
      <c r="E58" s="9">
        <f>[1]节奏总纲!Q58</f>
        <v>38.53268396026413</v>
      </c>
      <c r="F58" s="9">
        <f>[1]节奏总纲!R58</f>
        <v>31.642206307096416</v>
      </c>
      <c r="G58" s="9">
        <f>[1]节奏总纲!S58</f>
        <v>23.282468165263531</v>
      </c>
      <c r="H58" s="9">
        <f>[1]节奏总纲!T58</f>
        <v>12.944538943812169</v>
      </c>
      <c r="J58" s="15">
        <v>55</v>
      </c>
      <c r="K58" s="16">
        <f>[1]节奏总纲!W58</f>
        <v>3.0305808512064303</v>
      </c>
      <c r="L58" s="16">
        <f>[1]节奏总纲!X58</f>
        <v>2.5851352180572889</v>
      </c>
      <c r="M58" s="16">
        <f>[1]节奏总纲!Y58</f>
        <v>2.0885392276376038</v>
      </c>
      <c r="N58" s="16">
        <f>[1]节奏总纲!Z58</f>
        <v>1.5201849301591821</v>
      </c>
      <c r="O58" s="16">
        <f>[1]节奏总纲!AA58</f>
        <v>0.8328533698897278</v>
      </c>
      <c r="Q58" s="15">
        <v>55</v>
      </c>
      <c r="R58" s="16">
        <f>[1]节奏总纲!AD58</f>
        <v>58.071211008105138</v>
      </c>
      <c r="S58" s="16">
        <f>[1]节奏总纲!AE58</f>
        <v>60.102437883401088</v>
      </c>
      <c r="T58" s="16">
        <f>[1]节奏总纲!AF58</f>
        <v>62.925786777239075</v>
      </c>
      <c r="U58" s="16">
        <f>[1]节奏总纲!AG58</f>
        <v>67.36285691246691</v>
      </c>
      <c r="V58" s="16">
        <f>[1]节奏总纲!AH58</f>
        <v>75.829988076574182</v>
      </c>
      <c r="Z58" s="184">
        <f>[1]节奏总纲!AL58</f>
        <v>55</v>
      </c>
      <c r="AA58" s="184">
        <f>[1]节奏总纲!AM58</f>
        <v>1228.2</v>
      </c>
      <c r="AB58" s="184">
        <f>[1]节奏总纲!AN58</f>
        <v>982.56000000000006</v>
      </c>
      <c r="AC58" s="184">
        <f>[1]节奏总纲!AO58</f>
        <v>736.92</v>
      </c>
      <c r="AD58" s="184">
        <f>[1]节奏总纲!AP58</f>
        <v>491.28000000000003</v>
      </c>
      <c r="AE58" s="184">
        <f>[1]节奏总纲!AQ58</f>
        <v>245.64000000000001</v>
      </c>
      <c r="AG58" s="184">
        <f>[1]节奏总纲!AS58</f>
        <v>55</v>
      </c>
      <c r="AH58" s="184">
        <f>[1]节奏总纲!AT58</f>
        <v>167.97690558987483</v>
      </c>
      <c r="AI58" s="184">
        <f>[1]节奏总纲!AU58</f>
        <v>134.38152447189987</v>
      </c>
      <c r="AJ58" s="184">
        <f>[1]节奏总纲!AV58</f>
        <v>100.7861433539249</v>
      </c>
      <c r="AK58" s="184">
        <f>[1]节奏总纲!AW58</f>
        <v>67.190762235949933</v>
      </c>
      <c r="AL58" s="184">
        <f>[1]节奏总纲!AX58</f>
        <v>33.595381117974966</v>
      </c>
      <c r="AN58" s="41">
        <f>[1]节奏总纲!AZ58</f>
        <v>55</v>
      </c>
      <c r="AO58" s="41">
        <f>[1]节奏总纲!BA58</f>
        <v>34.09469189131628</v>
      </c>
      <c r="AP58" s="41">
        <f>[1]节奏总纲!BB58</f>
        <v>35.512351993284277</v>
      </c>
      <c r="AQ58" s="41">
        <f>[1]节奏总纲!BC58</f>
        <v>37.438462561985709</v>
      </c>
      <c r="AR58" s="41">
        <f>[1]节奏总纲!BD58</f>
        <v>40.168994574261895</v>
      </c>
      <c r="AS58" s="41">
        <f>[1]节奏总纲!BE58</f>
        <v>44.843574549861387</v>
      </c>
    </row>
    <row r="59" spans="2:45" x14ac:dyDescent="0.15">
      <c r="B59" s="86">
        <f>[1]节奏总纲!N59</f>
        <v>66</v>
      </c>
      <c r="C59" s="9">
        <v>56</v>
      </c>
      <c r="D59" s="9">
        <f>[1]节奏总纲!P59</f>
        <v>47.502930128332721</v>
      </c>
      <c r="E59" s="9">
        <f>[1]节奏总纲!Q59</f>
        <v>41.275295988508304</v>
      </c>
      <c r="F59" s="9">
        <f>[1]节奏总纲!R59</f>
        <v>33.888590353552566</v>
      </c>
      <c r="G59" s="9">
        <f>[1]节奏总纲!S59</f>
        <v>24.910536559297679</v>
      </c>
      <c r="H59" s="9">
        <f>[1]节奏总纲!T59</f>
        <v>13.837603546383322</v>
      </c>
      <c r="J59" s="15">
        <v>56</v>
      </c>
      <c r="K59" s="16">
        <f>[1]节奏总纲!W59</f>
        <v>3.2480961323936768</v>
      </c>
      <c r="L59" s="16">
        <f>[1]节奏总纲!X59</f>
        <v>2.7426120282441744</v>
      </c>
      <c r="M59" s="16">
        <f>[1]节奏总纲!Y59</f>
        <v>2.24638404645615</v>
      </c>
      <c r="N59" s="16">
        <f>[1]节奏总纲!Z59</f>
        <v>1.6280683940341483</v>
      </c>
      <c r="O59" s="16">
        <f>[1]节奏总纲!AA59</f>
        <v>0.89306460257115283</v>
      </c>
      <c r="Q59" s="15">
        <v>56</v>
      </c>
      <c r="R59" s="16">
        <f>[1]节奏总纲!AD59</f>
        <v>58.321281314909029</v>
      </c>
      <c r="S59" s="16">
        <f>[1]节奏总纲!AE59</f>
        <v>60.351982057337977</v>
      </c>
      <c r="T59" s="16">
        <f>[1]节奏总纲!AF59</f>
        <v>63.17626763611517</v>
      </c>
      <c r="U59" s="16">
        <f>[1]节奏总纲!AG59</f>
        <v>67.626924568999456</v>
      </c>
      <c r="V59" s="16">
        <f>[1]节奏总纲!AH59</f>
        <v>76.086647524934079</v>
      </c>
      <c r="Z59" s="184">
        <f>[1]节奏总纲!AL59</f>
        <v>56</v>
      </c>
      <c r="AA59" s="184">
        <f>[1]节奏总纲!AM59</f>
        <v>1422.6782097755249</v>
      </c>
      <c r="AB59" s="184">
        <f>[1]节奏总纲!AN59</f>
        <v>1138.14256782042</v>
      </c>
      <c r="AC59" s="184">
        <f>[1]节奏总纲!AO59</f>
        <v>853.60692586531491</v>
      </c>
      <c r="AD59" s="184">
        <f>[1]节奏总纲!AP59</f>
        <v>569.07128391021001</v>
      </c>
      <c r="AE59" s="184">
        <f>[1]节奏总纲!AQ59</f>
        <v>284.53564195510501</v>
      </c>
      <c r="AG59" s="184">
        <f>[1]节奏总纲!AS59</f>
        <v>56</v>
      </c>
      <c r="AH59" s="184">
        <f>[1]节奏总纲!AT59</f>
        <v>194.47820977552487</v>
      </c>
      <c r="AI59" s="184">
        <f>[1]节奏总纲!AU59</f>
        <v>155.58256782041997</v>
      </c>
      <c r="AJ59" s="184">
        <f>[1]节奏总纲!AV59</f>
        <v>116.68692586531495</v>
      </c>
      <c r="AK59" s="184">
        <f>[1]节奏总纲!AW59</f>
        <v>77.791283910209984</v>
      </c>
      <c r="AL59" s="184">
        <f>[1]节奏总纲!AX59</f>
        <v>38.895641955104992</v>
      </c>
      <c r="AN59" s="41">
        <f>[1]节奏总纲!AZ59</f>
        <v>56</v>
      </c>
      <c r="AO59" s="41">
        <f>[1]节奏总纲!BA59</f>
        <v>34.201198727632011</v>
      </c>
      <c r="AP59" s="41">
        <f>[1]节奏总纲!BB59</f>
        <v>35.634340563113874</v>
      </c>
      <c r="AQ59" s="41">
        <f>[1]节奏总纲!BC59</f>
        <v>37.55946735008159</v>
      </c>
      <c r="AR59" s="41">
        <f>[1]节奏总纲!BD59</f>
        <v>40.28554255651148</v>
      </c>
      <c r="AS59" s="41">
        <f>[1]节奏总纲!BE59</f>
        <v>44.972851781380903</v>
      </c>
    </row>
    <row r="60" spans="2:45" x14ac:dyDescent="0.15">
      <c r="B60" s="86">
        <f>[1]节奏总纲!N60</f>
        <v>67</v>
      </c>
      <c r="C60" s="9">
        <v>57</v>
      </c>
      <c r="D60" s="9">
        <f>[1]节奏总纲!P60</f>
        <v>50.984153366799077</v>
      </c>
      <c r="E60" s="9">
        <f>[1]节奏总纲!Q60</f>
        <v>44.310327691085078</v>
      </c>
      <c r="F60" s="9">
        <f>[1]节奏总纲!R60</f>
        <v>36.316012443170983</v>
      </c>
      <c r="G60" s="9">
        <f>[1]节奏总纲!S60</f>
        <v>26.664712210835919</v>
      </c>
      <c r="H60" s="9">
        <f>[1]节奏总纲!T60</f>
        <v>14.815994968391813</v>
      </c>
      <c r="J60" s="15">
        <v>57</v>
      </c>
      <c r="K60" s="16">
        <f>[1]节奏总纲!W60</f>
        <v>3.481223238466356</v>
      </c>
      <c r="L60" s="16">
        <f>[1]节奏总纲!X60</f>
        <v>3.0350317025767737</v>
      </c>
      <c r="M60" s="16">
        <f>[1]节奏总纲!Y60</f>
        <v>2.4274220896184175</v>
      </c>
      <c r="N60" s="16">
        <f>[1]节奏总纲!Z60</f>
        <v>1.7541756515382403</v>
      </c>
      <c r="O60" s="16">
        <f>[1]节奏总纲!AA60</f>
        <v>0.97839142200849061</v>
      </c>
      <c r="Q60" s="15">
        <v>57</v>
      </c>
      <c r="R60" s="16">
        <f>[1]节奏总纲!AD60</f>
        <v>58.571351621712921</v>
      </c>
      <c r="S60" s="16">
        <f>[1]节奏总纲!AE60</f>
        <v>60.60152623127486</v>
      </c>
      <c r="T60" s="16">
        <f>[1]节奏总纲!AF60</f>
        <v>63.421042351541736</v>
      </c>
      <c r="U60" s="16">
        <f>[1]节奏总纲!AG60</f>
        <v>67.890992225532017</v>
      </c>
      <c r="V60" s="16">
        <f>[1]节奏总纲!AH60</f>
        <v>76.344973133357612</v>
      </c>
      <c r="Z60" s="184">
        <f>[1]节奏总纲!AL60</f>
        <v>57</v>
      </c>
      <c r="AA60" s="184">
        <f>[1]节奏总纲!AM60</f>
        <v>1647.8248427703616</v>
      </c>
      <c r="AB60" s="184">
        <f>[1]节奏总纲!AN60</f>
        <v>1318.2598742162893</v>
      </c>
      <c r="AC60" s="184">
        <f>[1]节奏总纲!AO60</f>
        <v>988.69490566221691</v>
      </c>
      <c r="AD60" s="184">
        <f>[1]节奏总纲!AP60</f>
        <v>659.12993710814465</v>
      </c>
      <c r="AE60" s="184">
        <f>[1]节奏总纲!AQ60</f>
        <v>329.56496855407232</v>
      </c>
      <c r="AG60" s="184">
        <f>[1]节奏总纲!AS60</f>
        <v>57</v>
      </c>
      <c r="AH60" s="184">
        <f>[1]节奏总纲!AT60</f>
        <v>225.14663299483664</v>
      </c>
      <c r="AI60" s="184">
        <f>[1]节奏总纲!AU60</f>
        <v>180.11730639586926</v>
      </c>
      <c r="AJ60" s="184">
        <f>[1]节奏总纲!AV60</f>
        <v>135.087979796902</v>
      </c>
      <c r="AK60" s="184">
        <f>[1]节奏总纲!AW60</f>
        <v>90.058653197934632</v>
      </c>
      <c r="AL60" s="184">
        <f>[1]节奏总纲!AX60</f>
        <v>45.029326598967316</v>
      </c>
      <c r="AN60" s="41">
        <f>[1]节奏总纲!AZ60</f>
        <v>57</v>
      </c>
      <c r="AO60" s="41">
        <f>[1]节奏总纲!BA60</f>
        <v>34.307705563947749</v>
      </c>
      <c r="AP60" s="41">
        <f>[1]节奏总纲!BB60</f>
        <v>35.756329132943463</v>
      </c>
      <c r="AQ60" s="41">
        <f>[1]节奏总纲!BC60</f>
        <v>37.680472138177478</v>
      </c>
      <c r="AR60" s="41">
        <f>[1]节奏总纲!BD60</f>
        <v>40.402090538761065</v>
      </c>
      <c r="AS60" s="41">
        <f>[1]节奏总纲!BE60</f>
        <v>45.088151688727308</v>
      </c>
    </row>
    <row r="61" spans="2:45" x14ac:dyDescent="0.15">
      <c r="B61" s="86">
        <f>[1]节奏总纲!N61</f>
        <v>68</v>
      </c>
      <c r="C61" s="9">
        <v>58</v>
      </c>
      <c r="D61" s="9">
        <f>[1]节奏总纲!P61</f>
        <v>54.715236050951923</v>
      </c>
      <c r="E61" s="9">
        <f>[1]节奏总纲!Q61</f>
        <v>47.459995750595695</v>
      </c>
      <c r="F61" s="9">
        <f>[1]节奏总纲!R61</f>
        <v>38.913475879437009</v>
      </c>
      <c r="G61" s="9">
        <f>[1]节奏总纲!S61</f>
        <v>28.572296265807093</v>
      </c>
      <c r="H61" s="9">
        <f>[1]节奏总纲!T61</f>
        <v>15.856475407565867</v>
      </c>
      <c r="J61" s="15">
        <v>58</v>
      </c>
      <c r="K61" s="16">
        <f>[1]节奏总纲!W61</f>
        <v>3.7310826841528453</v>
      </c>
      <c r="L61" s="16">
        <f>[1]节奏总纲!X61</f>
        <v>3.149668059510617</v>
      </c>
      <c r="M61" s="16">
        <f>[1]节奏总纲!Y61</f>
        <v>2.5974634362660254</v>
      </c>
      <c r="N61" s="16">
        <f>[1]节奏总纲!Z61</f>
        <v>1.9075840549711742</v>
      </c>
      <c r="O61" s="16">
        <f>[1]节奏总纲!AA61</f>
        <v>1.0404804391740541</v>
      </c>
      <c r="Q61" s="15">
        <v>58</v>
      </c>
      <c r="R61" s="16">
        <f>[1]节奏总纲!AD61</f>
        <v>58.821421928516813</v>
      </c>
      <c r="S61" s="16">
        <f>[1]节奏总纲!AE61</f>
        <v>60.851070405211743</v>
      </c>
      <c r="T61" s="16">
        <f>[1]节奏总纲!AF61</f>
        <v>63.665817066968295</v>
      </c>
      <c r="U61" s="16">
        <f>[1]节奏总纲!AG61</f>
        <v>68.142437172458173</v>
      </c>
      <c r="V61" s="16">
        <f>[1]节奏总纲!AH61</f>
        <v>76.60329874178116</v>
      </c>
      <c r="Z61" s="184">
        <f>[1]节奏总纲!AL61</f>
        <v>58</v>
      </c>
      <c r="AA61" s="184">
        <f>[1]节奏总纲!AM61</f>
        <v>1908.4603298511749</v>
      </c>
      <c r="AB61" s="184">
        <f>[1]节奏总纲!AN61</f>
        <v>1526.7682638809401</v>
      </c>
      <c r="AC61" s="184">
        <f>[1]节奏总纲!AO61</f>
        <v>1145.0761979107049</v>
      </c>
      <c r="AD61" s="184">
        <f>[1]节奏总纲!AP61</f>
        <v>763.38413194047007</v>
      </c>
      <c r="AE61" s="184">
        <f>[1]节奏总纲!AQ61</f>
        <v>381.69206597023503</v>
      </c>
      <c r="AG61" s="184">
        <f>[1]节奏总纲!AS61</f>
        <v>58</v>
      </c>
      <c r="AH61" s="184">
        <f>[1]节奏总纲!AT61</f>
        <v>260.63548708081339</v>
      </c>
      <c r="AI61" s="184">
        <f>[1]节奏总纲!AU61</f>
        <v>208.50838966465085</v>
      </c>
      <c r="AJ61" s="184">
        <f>[1]节奏总纲!AV61</f>
        <v>156.38129224848797</v>
      </c>
      <c r="AK61" s="184">
        <f>[1]节奏总纲!AW61</f>
        <v>104.25419483232542</v>
      </c>
      <c r="AL61" s="184">
        <f>[1]节奏总纲!AX61</f>
        <v>52.127097416162712</v>
      </c>
      <c r="AN61" s="41">
        <f>[1]节奏总纲!AZ61</f>
        <v>58</v>
      </c>
      <c r="AO61" s="41">
        <f>[1]节奏总纲!BA61</f>
        <v>34.41421240026348</v>
      </c>
      <c r="AP61" s="41">
        <f>[1]节奏总纲!BB61</f>
        <v>35.878317702773053</v>
      </c>
      <c r="AQ61" s="41">
        <f>[1]节奏总纲!BC61</f>
        <v>37.801476926273359</v>
      </c>
      <c r="AR61" s="41">
        <f>[1]节奏总纲!BD61</f>
        <v>40.518638521010644</v>
      </c>
      <c r="AS61" s="41">
        <f>[1]节奏总纲!BE61</f>
        <v>45.199736104837825</v>
      </c>
    </row>
    <row r="62" spans="2:45" x14ac:dyDescent="0.15">
      <c r="B62" s="86">
        <f>[1]节奏总纲!N62</f>
        <v>69</v>
      </c>
      <c r="C62" s="9">
        <v>59</v>
      </c>
      <c r="D62" s="9">
        <f>[1]节奏总纲!P62</f>
        <v>58.714111458355703</v>
      </c>
      <c r="E62" s="9">
        <f>[1]节奏总纲!Q62</f>
        <v>50.940363101269412</v>
      </c>
      <c r="F62" s="9">
        <f>[1]节奏总纲!R62</f>
        <v>41.728119013453394</v>
      </c>
      <c r="G62" s="9">
        <f>[1]节奏总纲!S62</f>
        <v>30.607666303240826</v>
      </c>
      <c r="H62" s="9">
        <f>[1]节奏总纲!T62</f>
        <v>17.003606678339814</v>
      </c>
      <c r="J62" s="15">
        <v>59</v>
      </c>
      <c r="K62" s="16">
        <f>[1]节奏总纲!W62</f>
        <v>3.99887540740378</v>
      </c>
      <c r="L62" s="16">
        <f>[1]节奏总纲!X62</f>
        <v>3.4803673506737169</v>
      </c>
      <c r="M62" s="16">
        <f>[1]节奏总纲!Y62</f>
        <v>2.8146431340163858</v>
      </c>
      <c r="N62" s="16">
        <f>[1]节奏总纲!Z62</f>
        <v>2.0353700374337329</v>
      </c>
      <c r="O62" s="16">
        <f>[1]节奏总纲!AA62</f>
        <v>1.1471312707739472</v>
      </c>
      <c r="Q62" s="15">
        <v>59</v>
      </c>
      <c r="R62" s="16">
        <f>[1]节奏总纲!AD62</f>
        <v>59.066704614192936</v>
      </c>
      <c r="S62" s="16">
        <f>[1]节奏总纲!AE62</f>
        <v>61.094954819415335</v>
      </c>
      <c r="T62" s="16">
        <f>[1]节奏总纲!AF62</f>
        <v>63.91059178239486</v>
      </c>
      <c r="U62" s="16">
        <f>[1]节奏总纲!AG62</f>
        <v>68.385008299388929</v>
      </c>
      <c r="V62" s="16">
        <f>[1]节奏总纲!AH62</f>
        <v>76.861624350204693</v>
      </c>
      <c r="Z62" s="184">
        <f>[1]节奏总纲!AL62</f>
        <v>59</v>
      </c>
      <c r="AA62" s="184">
        <f>[1]节奏总纲!AM62</f>
        <v>2210.1605665017755</v>
      </c>
      <c r="AB62" s="184">
        <f>[1]节奏总纲!AN62</f>
        <v>1768.1284532014206</v>
      </c>
      <c r="AC62" s="184">
        <f>[1]节奏总纲!AO62</f>
        <v>1326.0963399010652</v>
      </c>
      <c r="AD62" s="184">
        <f>[1]节奏总纲!AP62</f>
        <v>884.0642266007103</v>
      </c>
      <c r="AE62" s="184">
        <f>[1]节奏总纲!AQ62</f>
        <v>442.03211330035515</v>
      </c>
      <c r="AG62" s="184">
        <f>[1]节奏总纲!AS62</f>
        <v>59</v>
      </c>
      <c r="AH62" s="184">
        <f>[1]节奏总纲!AT62</f>
        <v>301.70023665060057</v>
      </c>
      <c r="AI62" s="184">
        <f>[1]节奏总纲!AU62</f>
        <v>241.36018932048046</v>
      </c>
      <c r="AJ62" s="184">
        <f>[1]节奏总纲!AV62</f>
        <v>181.02014199036034</v>
      </c>
      <c r="AK62" s="184">
        <f>[1]节奏总纲!AW62</f>
        <v>120.68009466024023</v>
      </c>
      <c r="AL62" s="184">
        <f>[1]节奏总纲!AX62</f>
        <v>60.340047330120115</v>
      </c>
      <c r="AN62" s="41">
        <f>[1]节奏总纲!AZ62</f>
        <v>59</v>
      </c>
      <c r="AO62" s="41">
        <f>[1]节奏总纲!BA62</f>
        <v>34.520719236579211</v>
      </c>
      <c r="AP62" s="41">
        <f>[1]节奏总纲!BB62</f>
        <v>36.000264155774609</v>
      </c>
      <c r="AQ62" s="41">
        <f>[1]节奏总纲!BC62</f>
        <v>37.922481714369241</v>
      </c>
      <c r="AR62" s="41">
        <f>[1]节奏总纲!BD62</f>
        <v>40.635186503260229</v>
      </c>
      <c r="AS62" s="41">
        <f>[1]节奏总纲!BE62</f>
        <v>45.31132052094835</v>
      </c>
    </row>
    <row r="63" spans="2:45" x14ac:dyDescent="0.15">
      <c r="B63" s="86">
        <f>[1]节奏总纲!N63</f>
        <v>70</v>
      </c>
      <c r="C63" s="9">
        <v>60</v>
      </c>
      <c r="D63" s="9">
        <f>[1]节奏总纲!P63</f>
        <v>63</v>
      </c>
      <c r="E63" s="9">
        <f>[1]节奏总纲!Q63</f>
        <v>54.589500000000001</v>
      </c>
      <c r="F63" s="9">
        <f>[1]节奏总纲!R63</f>
        <v>44.717399999999998</v>
      </c>
      <c r="G63" s="9">
        <f>[1]节奏总纲!S63</f>
        <v>32.810400000000001</v>
      </c>
      <c r="H63" s="9">
        <f>[1]节奏总纲!T63</f>
        <v>18.276300000000003</v>
      </c>
      <c r="J63" s="15">
        <v>60</v>
      </c>
      <c r="K63" s="16">
        <f>[1]节奏总纲!W63</f>
        <v>4.2858885416442973</v>
      </c>
      <c r="L63" s="16">
        <f>[1]节奏总纲!X63</f>
        <v>3.649136898730589</v>
      </c>
      <c r="M63" s="16">
        <f>[1]节奏总纲!Y63</f>
        <v>2.9892809865466035</v>
      </c>
      <c r="N63" s="16">
        <f>[1]节奏总纲!Z63</f>
        <v>2.2027336967591751</v>
      </c>
      <c r="O63" s="16">
        <f>[1]节奏总纲!AA63</f>
        <v>1.2726933216601886</v>
      </c>
      <c r="Q63" s="15">
        <v>60</v>
      </c>
      <c r="R63" s="16">
        <f>[1]节奏总纲!AD63</f>
        <v>59.300028460644697</v>
      </c>
      <c r="S63" s="16">
        <f>[1]节奏总纲!AE63</f>
        <v>61.330461663183208</v>
      </c>
      <c r="T63" s="16">
        <f>[1]节奏总纲!AF63</f>
        <v>64.14304723627319</v>
      </c>
      <c r="U63" s="16">
        <f>[1]节奏总纲!AG63</f>
        <v>68.627579426319684</v>
      </c>
      <c r="V63" s="16">
        <f>[1]节奏总纲!AH63</f>
        <v>77.112805903056142</v>
      </c>
      <c r="Z63" s="184">
        <f>[1]节奏总纲!AL63</f>
        <v>60</v>
      </c>
      <c r="AA63" s="184">
        <f>[1]节奏总纲!AM63</f>
        <v>2559.375</v>
      </c>
      <c r="AB63" s="184">
        <f>[1]节奏总纲!AN63</f>
        <v>2047.5</v>
      </c>
      <c r="AC63" s="184">
        <f>[1]节奏总纲!AO63</f>
        <v>1535.625</v>
      </c>
      <c r="AD63" s="184">
        <f>[1]节奏总纲!AP63</f>
        <v>1023.75</v>
      </c>
      <c r="AE63" s="184">
        <f>[1]节奏总纲!AQ63</f>
        <v>511.875</v>
      </c>
      <c r="AG63" s="184">
        <f>[1]节奏总纲!AS63</f>
        <v>60</v>
      </c>
      <c r="AH63" s="184">
        <f>[1]节奏总纲!AT63</f>
        <v>349.21443349822448</v>
      </c>
      <c r="AI63" s="184">
        <f>[1]节奏总纲!AU63</f>
        <v>279.3715467985794</v>
      </c>
      <c r="AJ63" s="184">
        <f>[1]节奏总纲!AV63</f>
        <v>209.52866009893478</v>
      </c>
      <c r="AK63" s="184">
        <f>[1]节奏总纲!AW63</f>
        <v>139.6857733992897</v>
      </c>
      <c r="AL63" s="184">
        <f>[1]节奏总纲!AX63</f>
        <v>69.842886699644851</v>
      </c>
      <c r="AN63" s="41">
        <f>[1]节奏总纲!AZ63</f>
        <v>60</v>
      </c>
      <c r="AO63" s="41">
        <f>[1]节奏总纲!BA63</f>
        <v>34.627226072894942</v>
      </c>
      <c r="AP63" s="41">
        <f>[1]节奏总纲!BB63</f>
        <v>36.105477566569242</v>
      </c>
      <c r="AQ63" s="41">
        <f>[1]节奏总纲!BC63</f>
        <v>38.037513426486328</v>
      </c>
      <c r="AR63" s="41">
        <f>[1]节奏总纲!BD63</f>
        <v>40.751734485509814</v>
      </c>
      <c r="AS63" s="41">
        <f>[1]节奏总纲!BE63</f>
        <v>45.422904937058867</v>
      </c>
    </row>
    <row r="64" spans="2:45" x14ac:dyDescent="0.15">
      <c r="B64" s="86">
        <f>[1]节奏总纲!N64</f>
        <v>71</v>
      </c>
      <c r="C64" s="9">
        <v>61</v>
      </c>
      <c r="D64" s="9">
        <f>[1]节奏总纲!P64</f>
        <v>67.593501602322732</v>
      </c>
      <c r="E64" s="9">
        <f>[1]节奏总纲!Q64</f>
        <v>58.596806539053574</v>
      </c>
      <c r="F64" s="9">
        <f>[1]节奏总纲!R64</f>
        <v>47.977867437328676</v>
      </c>
      <c r="G64" s="9">
        <f>[1]节奏总纲!S64</f>
        <v>35.229733035130607</v>
      </c>
      <c r="H64" s="9">
        <f>[1]节奏总纲!T64</f>
        <v>19.602115464673592</v>
      </c>
      <c r="J64" s="15">
        <v>61</v>
      </c>
      <c r="K64" s="16">
        <f>[1]节奏总纲!W64</f>
        <v>4.593501602322732</v>
      </c>
      <c r="L64" s="16">
        <f>[1]节奏总纲!X64</f>
        <v>4.0073065390535731</v>
      </c>
      <c r="M64" s="16">
        <f>[1]节奏总纲!Y64</f>
        <v>3.2604674373286784</v>
      </c>
      <c r="N64" s="16">
        <f>[1]节奏总纲!Z64</f>
        <v>2.4193330351306059</v>
      </c>
      <c r="O64" s="16">
        <f>[1]节奏总纲!AA64</f>
        <v>1.3258154646735889</v>
      </c>
      <c r="Q64" s="15">
        <v>61</v>
      </c>
      <c r="R64" s="16">
        <f>[1]节奏总纲!AD64</f>
        <v>59.533352307096465</v>
      </c>
      <c r="S64" s="16">
        <f>[1]节奏总纲!AE64</f>
        <v>61.56596850695108</v>
      </c>
      <c r="T64" s="16">
        <f>[1]节奏总纲!AF64</f>
        <v>64.368413367596901</v>
      </c>
      <c r="U64" s="16">
        <f>[1]节奏总纲!AG64</f>
        <v>68.870150553250454</v>
      </c>
      <c r="V64" s="16">
        <f>[1]节奏总纲!AH64</f>
        <v>77.355745991356301</v>
      </c>
      <c r="Z64" s="184">
        <f>[1]节奏总纲!AL64</f>
        <v>61</v>
      </c>
      <c r="AA64" s="184">
        <f>[1]节奏总纲!AM64</f>
        <v>2963.5631311027469</v>
      </c>
      <c r="AB64" s="184">
        <f>[1]节奏总纲!AN64</f>
        <v>2370.8505048821976</v>
      </c>
      <c r="AC64" s="184">
        <f>[1]节奏总纲!AO64</f>
        <v>1778.1378786616481</v>
      </c>
      <c r="AD64" s="184">
        <f>[1]节奏总纲!AP64</f>
        <v>1185.4252524410988</v>
      </c>
      <c r="AE64" s="184">
        <f>[1]节奏总纲!AQ64</f>
        <v>592.7126262205494</v>
      </c>
      <c r="AG64" s="184">
        <f>[1]节奏总纲!AS64</f>
        <v>61</v>
      </c>
      <c r="AH64" s="184">
        <f>[1]节奏总纲!AT64</f>
        <v>404.18813110274687</v>
      </c>
      <c r="AI64" s="184">
        <f>[1]节奏总纲!AU64</f>
        <v>323.35050488219758</v>
      </c>
      <c r="AJ64" s="184">
        <f>[1]节奏总纲!AV64</f>
        <v>242.51287866164807</v>
      </c>
      <c r="AK64" s="184">
        <f>[1]节奏总纲!AW64</f>
        <v>161.67525244109879</v>
      </c>
      <c r="AL64" s="184">
        <f>[1]节奏总纲!AX64</f>
        <v>80.837626220549396</v>
      </c>
      <c r="AN64" s="41">
        <f>[1]节奏总纲!AZ64</f>
        <v>61</v>
      </c>
      <c r="AO64" s="41">
        <f>[1]节奏总纲!BA64</f>
        <v>34.733732909210673</v>
      </c>
      <c r="AP64" s="41">
        <f>[1]节奏总纲!BB64</f>
        <v>36.210690977363875</v>
      </c>
      <c r="AQ64" s="41">
        <f>[1]节奏总纲!BC64</f>
        <v>38.14189763688286</v>
      </c>
      <c r="AR64" s="41">
        <f>[1]节奏总纲!BD64</f>
        <v>40.8682824677594</v>
      </c>
      <c r="AS64" s="41">
        <f>[1]节奏总纲!BE64</f>
        <v>45.534489353169384</v>
      </c>
    </row>
    <row r="65" spans="2:45" x14ac:dyDescent="0.15">
      <c r="B65" s="86">
        <f>[1]节奏总纲!N65</f>
        <v>72</v>
      </c>
      <c r="C65" s="9">
        <v>62</v>
      </c>
      <c r="D65" s="9">
        <f>[1]节奏总纲!P65</f>
        <v>72.516694719810218</v>
      </c>
      <c r="E65" s="9">
        <f>[1]节奏总纲!Q65</f>
        <v>62.842967644187539</v>
      </c>
      <c r="F65" s="9">
        <f>[1]节奏总纲!R65</f>
        <v>51.5086082594812</v>
      </c>
      <c r="G65" s="9">
        <f>[1]节奏总纲!S65</f>
        <v>37.846462974268952</v>
      </c>
      <c r="H65" s="9">
        <f>[1]节奏总纲!T65</f>
        <v>21.124113171880715</v>
      </c>
      <c r="J65" s="15">
        <v>62</v>
      </c>
      <c r="K65" s="16">
        <f>[1]节奏总纲!W65</f>
        <v>4.9231931174874859</v>
      </c>
      <c r="L65" s="16">
        <f>[1]节奏总纲!X65</f>
        <v>4.2461611051339645</v>
      </c>
      <c r="M65" s="16">
        <f>[1]节奏总纲!Y65</f>
        <v>3.5307408221525236</v>
      </c>
      <c r="N65" s="16">
        <f>[1]节奏总纲!Z65</f>
        <v>2.6167299391383452</v>
      </c>
      <c r="O65" s="16">
        <f>[1]节奏总纲!AA65</f>
        <v>1.5219977072071238</v>
      </c>
      <c r="Q65" s="15">
        <v>62</v>
      </c>
      <c r="R65" s="16">
        <f>[1]节奏总纲!AD65</f>
        <v>59.766676153548232</v>
      </c>
      <c r="S65" s="16">
        <f>[1]节奏总纲!AE65</f>
        <v>61.801475350718952</v>
      </c>
      <c r="T65" s="16">
        <f>[1]节奏总纲!AF65</f>
        <v>64.593779498920611</v>
      </c>
      <c r="U65" s="16">
        <f>[1]节奏总纲!AG65</f>
        <v>69.105843627521551</v>
      </c>
      <c r="V65" s="16">
        <f>[1]节奏总纲!AH65</f>
        <v>77.59868607965646</v>
      </c>
      <c r="Z65" s="184">
        <f>[1]节奏总纲!AL65</f>
        <v>62</v>
      </c>
      <c r="AA65" s="184">
        <f>[1]节奏总纲!AM65</f>
        <v>3431.3522956038646</v>
      </c>
      <c r="AB65" s="184">
        <f>[1]节奏总纲!AN65</f>
        <v>2745.081836483092</v>
      </c>
      <c r="AC65" s="184">
        <f>[1]节奏总纲!AO65</f>
        <v>2058.8113773623186</v>
      </c>
      <c r="AD65" s="184">
        <f>[1]节奏总纲!AP65</f>
        <v>1372.540918241546</v>
      </c>
      <c r="AE65" s="184">
        <f>[1]节奏总纲!AQ65</f>
        <v>686.27045912077301</v>
      </c>
      <c r="AG65" s="184">
        <f>[1]节奏总纲!AS65</f>
        <v>62</v>
      </c>
      <c r="AH65" s="184">
        <f>[1]节奏总纲!AT65</f>
        <v>467.78916450111774</v>
      </c>
      <c r="AI65" s="184">
        <f>[1]节奏总纲!AU65</f>
        <v>374.23133160089446</v>
      </c>
      <c r="AJ65" s="184">
        <f>[1]节奏总纲!AV65</f>
        <v>280.67349870067051</v>
      </c>
      <c r="AK65" s="184">
        <f>[1]节奏总纲!AW65</f>
        <v>187.11566580044723</v>
      </c>
      <c r="AL65" s="184">
        <f>[1]节奏总纲!AX65</f>
        <v>93.557832900223616</v>
      </c>
      <c r="AN65" s="41">
        <f>[1]节奏总纲!AZ65</f>
        <v>62</v>
      </c>
      <c r="AO65" s="41">
        <f>[1]节奏总纲!BA65</f>
        <v>34.840239745526404</v>
      </c>
      <c r="AP65" s="41">
        <f>[1]节奏总纲!BB65</f>
        <v>36.315904388158508</v>
      </c>
      <c r="AQ65" s="41">
        <f>[1]节奏总纲!BC65</f>
        <v>38.246281847279398</v>
      </c>
      <c r="AR65" s="41">
        <f>[1]节奏总纲!BD65</f>
        <v>40.984830450008978</v>
      </c>
      <c r="AS65" s="41">
        <f>[1]节奏总纲!BE65</f>
        <v>45.646073769279901</v>
      </c>
    </row>
    <row r="66" spans="2:45" x14ac:dyDescent="0.15">
      <c r="B66" s="86">
        <f>[1]节奏总纲!N66</f>
        <v>73</v>
      </c>
      <c r="C66" s="9">
        <v>63</v>
      </c>
      <c r="D66" s="9">
        <f>[1]节奏总纲!P66</f>
        <v>77.793242454074615</v>
      </c>
      <c r="E66" s="9">
        <f>[1]节奏总纲!Q66</f>
        <v>67.470079180418907</v>
      </c>
      <c r="F66" s="9">
        <f>[1]节奏总纲!R66</f>
        <v>55.27987808786542</v>
      </c>
      <c r="G66" s="9">
        <f>[1]节奏总纲!S66</f>
        <v>40.678086479235617</v>
      </c>
      <c r="H66" s="9">
        <f>[1]节奏总纲!T66</f>
        <v>22.700068148098975</v>
      </c>
      <c r="J66" s="15">
        <v>63</v>
      </c>
      <c r="K66" s="16">
        <f>[1]节奏总纲!W66</f>
        <v>5.2765477342643976</v>
      </c>
      <c r="L66" s="16">
        <f>[1]节奏总纲!X66</f>
        <v>4.6271115362313679</v>
      </c>
      <c r="M66" s="16">
        <f>[1]节奏总纲!Y66</f>
        <v>3.7712698283842201</v>
      </c>
      <c r="N66" s="16">
        <f>[1]节奏总纲!Z66</f>
        <v>2.8316235049666645</v>
      </c>
      <c r="O66" s="16">
        <f>[1]节奏总纲!AA66</f>
        <v>1.5759549762182594</v>
      </c>
      <c r="Q66" s="15">
        <v>63</v>
      </c>
      <c r="R66" s="16">
        <f>[1]节奏总纲!AD66</f>
        <v>60</v>
      </c>
      <c r="S66" s="16">
        <f>[1]节奏总纲!AE66</f>
        <v>62.033937447710706</v>
      </c>
      <c r="T66" s="16">
        <f>[1]节奏总纲!AF66</f>
        <v>64.819145630244321</v>
      </c>
      <c r="U66" s="16">
        <f>[1]节奏总纲!AG66</f>
        <v>69.333613546893503</v>
      </c>
      <c r="V66" s="16">
        <f>[1]节奏总纲!AH66</f>
        <v>77.841626167956619</v>
      </c>
      <c r="Z66" s="184">
        <f>[1]节奏总纲!AL66</f>
        <v>63</v>
      </c>
      <c r="AA66" s="184">
        <f>[1]节奏总纲!AM66</f>
        <v>3972.7200361130153</v>
      </c>
      <c r="AB66" s="184">
        <f>[1]节奏总纲!AN66</f>
        <v>3178.1760288904125</v>
      </c>
      <c r="AC66" s="184">
        <f>[1]节奏总纲!AO66</f>
        <v>2383.6320216678091</v>
      </c>
      <c r="AD66" s="184">
        <f>[1]节奏总纲!AP66</f>
        <v>1589.0880144452062</v>
      </c>
      <c r="AE66" s="184">
        <f>[1]节奏总纲!AQ66</f>
        <v>794.54400722260311</v>
      </c>
      <c r="AG66" s="184">
        <f>[1]节奏总纲!AS66</f>
        <v>63</v>
      </c>
      <c r="AH66" s="184">
        <f>[1]节奏总纲!AT66</f>
        <v>541.36774050915074</v>
      </c>
      <c r="AI66" s="184">
        <f>[1]节奏总纲!AU66</f>
        <v>433.09419240732041</v>
      </c>
      <c r="AJ66" s="184">
        <f>[1]节奏总纲!AV66</f>
        <v>324.82064430549053</v>
      </c>
      <c r="AK66" s="184">
        <f>[1]节奏总纲!AW66</f>
        <v>216.5470962036602</v>
      </c>
      <c r="AL66" s="184">
        <f>[1]节奏总纲!AX66</f>
        <v>108.2735481018301</v>
      </c>
      <c r="AN66" s="41">
        <f>[1]节奏总纲!AZ66</f>
        <v>63</v>
      </c>
      <c r="AO66" s="41">
        <f>[1]节奏总纲!BA66</f>
        <v>34.946746581842135</v>
      </c>
      <c r="AP66" s="41">
        <f>[1]节奏总纲!BB66</f>
        <v>36.421117798953141</v>
      </c>
      <c r="AQ66" s="41">
        <f>[1]节奏总纲!BC66</f>
        <v>38.35066605767593</v>
      </c>
      <c r="AR66" s="41">
        <f>[1]节奏总纲!BD66</f>
        <v>41.087476216725996</v>
      </c>
      <c r="AS66" s="41">
        <f>[1]节奏总纲!BE66</f>
        <v>45.757658185390426</v>
      </c>
    </row>
    <row r="67" spans="2:45" x14ac:dyDescent="0.15">
      <c r="B67" s="86">
        <f>[1]节奏总纲!N67</f>
        <v>74</v>
      </c>
      <c r="C67" s="9">
        <v>64</v>
      </c>
      <c r="D67" s="9">
        <f>[1]节奏总纲!P67</f>
        <v>83.4485062894652</v>
      </c>
      <c r="E67" s="9">
        <f>[1]节奏总纲!Q67</f>
        <v>72.399924056740005</v>
      </c>
      <c r="F67" s="9">
        <f>[1]节奏总纲!R67</f>
        <v>59.365267374325548</v>
      </c>
      <c r="G67" s="9">
        <f>[1]节奏总纲!S67</f>
        <v>43.718672445050821</v>
      </c>
      <c r="H67" s="9">
        <f>[1]节奏总纲!T67</f>
        <v>24.341929284637001</v>
      </c>
      <c r="J67" s="15">
        <v>64</v>
      </c>
      <c r="K67" s="16">
        <f>[1]节奏总纲!W67</f>
        <v>5.6552638353905849</v>
      </c>
      <c r="L67" s="16">
        <f>[1]节奏总纲!X67</f>
        <v>4.9298448763210985</v>
      </c>
      <c r="M67" s="16">
        <f>[1]节奏总纲!Y67</f>
        <v>4.0853892864601278</v>
      </c>
      <c r="N67" s="16">
        <f>[1]节奏总纲!Z67</f>
        <v>3.0405859658152039</v>
      </c>
      <c r="O67" s="16">
        <f>[1]节奏总纲!AA67</f>
        <v>1.6418611365380258</v>
      </c>
      <c r="Q67" s="15">
        <v>64</v>
      </c>
      <c r="R67" s="16">
        <f>[1]节奏总纲!AD67</f>
        <v>60.217698846451768</v>
      </c>
      <c r="S67" s="16">
        <f>[1]节奏总纲!AE67</f>
        <v>62.250054995811666</v>
      </c>
      <c r="T67" s="16">
        <f>[1]节奏总纲!AF67</f>
        <v>65.042129882798193</v>
      </c>
      <c r="U67" s="16">
        <f>[1]节奏总纲!AG67</f>
        <v>69.56138346626544</v>
      </c>
      <c r="V67" s="16">
        <f>[1]节奏总纲!AH67</f>
        <v>78.077870469399883</v>
      </c>
      <c r="Z67" s="184">
        <f>[1]节奏总纲!AL67</f>
        <v>64</v>
      </c>
      <c r="AA67" s="184">
        <f>[1]节奏总纲!AM67</f>
        <v>4599.2048883665893</v>
      </c>
      <c r="AB67" s="184">
        <f>[1]节奏总纲!AN67</f>
        <v>3679.3639106932715</v>
      </c>
      <c r="AC67" s="184">
        <f>[1]节奏总纲!AO67</f>
        <v>2759.5229330199536</v>
      </c>
      <c r="AD67" s="184">
        <f>[1]节奏总纲!AP67</f>
        <v>1839.6819553466357</v>
      </c>
      <c r="AE67" s="184">
        <f>[1]节奏总纲!AQ67</f>
        <v>919.84097767331787</v>
      </c>
      <c r="AG67" s="184">
        <f>[1]节奏总纲!AS67</f>
        <v>64</v>
      </c>
      <c r="AH67" s="184">
        <f>[1]节奏总纲!AT67</f>
        <v>626.48485225357399</v>
      </c>
      <c r="AI67" s="184">
        <f>[1]节奏总纲!AU67</f>
        <v>501.18788180285901</v>
      </c>
      <c r="AJ67" s="184">
        <f>[1]节奏总纲!AV67</f>
        <v>375.89091135214449</v>
      </c>
      <c r="AK67" s="184">
        <f>[1]节奏总纲!AW67</f>
        <v>250.59394090142951</v>
      </c>
      <c r="AL67" s="184">
        <f>[1]节奏总纲!AX67</f>
        <v>125.29697045071475</v>
      </c>
      <c r="AN67" s="41">
        <f>[1]节奏总纲!AZ67</f>
        <v>64</v>
      </c>
      <c r="AO67" s="41">
        <f>[1]节奏总纲!BA67</f>
        <v>35.048795427931836</v>
      </c>
      <c r="AP67" s="41">
        <f>[1]节奏总纲!BB67</f>
        <v>36.526331209747774</v>
      </c>
      <c r="AQ67" s="41">
        <f>[1]节奏总纲!BC67</f>
        <v>38.455050268072462</v>
      </c>
      <c r="AR67" s="41">
        <f>[1]节奏总纲!BD67</f>
        <v>41.188041754455355</v>
      </c>
      <c r="AS67" s="41">
        <f>[1]节奏总纲!BE67</f>
        <v>45.869242601500943</v>
      </c>
    </row>
    <row r="68" spans="2:45" x14ac:dyDescent="0.15">
      <c r="B68" s="86">
        <f>[1]节奏总纲!N68</f>
        <v>75</v>
      </c>
      <c r="C68" s="9">
        <v>65</v>
      </c>
      <c r="D68" s="9">
        <f>[1]节奏总纲!P68</f>
        <v>89.509667991878061</v>
      </c>
      <c r="E68" s="9">
        <f>[1]节奏总纲!Q68</f>
        <v>77.64963698295422</v>
      </c>
      <c r="F68" s="9">
        <f>[1]节奏总纲!R68</f>
        <v>63.802491344610679</v>
      </c>
      <c r="G68" s="9">
        <f>[1]节奏总纲!S68</f>
        <v>46.929918928141667</v>
      </c>
      <c r="H68" s="9">
        <f>[1]节奏总纲!T68</f>
        <v>25.993607584841389</v>
      </c>
      <c r="J68" s="15">
        <v>65</v>
      </c>
      <c r="K68" s="16">
        <f>[1]节奏总纲!W68</f>
        <v>6.0611617024128606</v>
      </c>
      <c r="L68" s="16">
        <f>[1]节奏总纲!X68</f>
        <v>5.2497129262142153</v>
      </c>
      <c r="M68" s="16">
        <f>[1]节奏总纲!Y68</f>
        <v>4.4372239702851317</v>
      </c>
      <c r="N68" s="16">
        <f>[1]节奏总纲!Z68</f>
        <v>3.2112464830908465</v>
      </c>
      <c r="O68" s="16">
        <f>[1]节奏总纲!AA68</f>
        <v>1.651678300204388</v>
      </c>
      <c r="Q68" s="15">
        <v>65</v>
      </c>
      <c r="R68" s="16">
        <f>[1]节奏总纲!AD68</f>
        <v>60.435397692903535</v>
      </c>
      <c r="S68" s="16">
        <f>[1]节奏总纲!AE68</f>
        <v>62.466172543912634</v>
      </c>
      <c r="T68" s="16">
        <f>[1]节奏总纲!AF68</f>
        <v>65.255436396961542</v>
      </c>
      <c r="U68" s="16">
        <f>[1]节奏总纲!AG68</f>
        <v>69.789153385637391</v>
      </c>
      <c r="V68" s="16">
        <f>[1]节奏总纲!AH68</f>
        <v>78.301575047908599</v>
      </c>
      <c r="Z68" s="184">
        <f>[1]节奏总纲!AL68</f>
        <v>65</v>
      </c>
      <c r="AA68" s="184">
        <f>[1]节奏总纲!AM68</f>
        <v>5324.1500000000005</v>
      </c>
      <c r="AB68" s="184">
        <f>[1]节奏总纲!AN68</f>
        <v>4259.3200000000006</v>
      </c>
      <c r="AC68" s="184">
        <f>[1]节奏总纲!AO68</f>
        <v>3194.4900000000002</v>
      </c>
      <c r="AD68" s="184">
        <f>[1]节奏总纲!AP68</f>
        <v>2129.6600000000003</v>
      </c>
      <c r="AE68" s="184">
        <f>[1]节奏总纲!AQ68</f>
        <v>1064.8300000000002</v>
      </c>
      <c r="AG68" s="184">
        <f>[1]节奏总纲!AS68</f>
        <v>65</v>
      </c>
      <c r="AH68" s="184">
        <f>[1]节奏总纲!AT68</f>
        <v>724.94511163341122</v>
      </c>
      <c r="AI68" s="184">
        <f>[1]节奏总纲!AU68</f>
        <v>579.95608930672915</v>
      </c>
      <c r="AJ68" s="184">
        <f>[1]节奏总纲!AV68</f>
        <v>434.96706698004664</v>
      </c>
      <c r="AK68" s="184">
        <f>[1]节奏总纲!AW68</f>
        <v>289.97804465336458</v>
      </c>
      <c r="AL68" s="184">
        <f>[1]节奏总纲!AX68</f>
        <v>144.98902232668229</v>
      </c>
      <c r="AN68" s="41">
        <f>[1]节奏总纲!AZ68</f>
        <v>65</v>
      </c>
      <c r="AO68" s="41">
        <f>[1]节奏总纲!BA68</f>
        <v>35.146386283795508</v>
      </c>
      <c r="AP68" s="41">
        <f>[1]节奏总纲!BB68</f>
        <v>36.631544620542407</v>
      </c>
      <c r="AQ68" s="41">
        <f>[1]节奏总纲!BC68</f>
        <v>38.559434478468994</v>
      </c>
      <c r="AR68" s="41">
        <f>[1]节奏总纲!BD68</f>
        <v>41.288607292184714</v>
      </c>
      <c r="AS68" s="41">
        <f>[1]节奏总纲!BE68</f>
        <v>45.98082701761146</v>
      </c>
    </row>
    <row r="69" spans="2:45" x14ac:dyDescent="0.15">
      <c r="B69" s="86">
        <f>[1]节奏总纲!N69</f>
        <v>76</v>
      </c>
      <c r="C69" s="9">
        <v>66</v>
      </c>
      <c r="D69" s="9">
        <f>[1]节奏总纲!P69</f>
        <v>96.005860256665443</v>
      </c>
      <c r="E69" s="9">
        <f>[1]节奏总纲!Q69</f>
        <v>83.352287874836932</v>
      </c>
      <c r="F69" s="9">
        <f>[1]节奏总纲!R69</f>
        <v>68.490580707105124</v>
      </c>
      <c r="G69" s="9">
        <f>[1]节奏总纲!S69</f>
        <v>50.163061984107692</v>
      </c>
      <c r="H69" s="9">
        <f>[1]节奏总纲!T69</f>
        <v>27.851300060458648</v>
      </c>
      <c r="J69" s="15">
        <v>66</v>
      </c>
      <c r="K69" s="16">
        <f>[1]节奏总纲!W69</f>
        <v>6.496192264787382</v>
      </c>
      <c r="L69" s="16">
        <f>[1]节奏总纲!X69</f>
        <v>5.7026508918827119</v>
      </c>
      <c r="M69" s="16">
        <f>[1]节奏总纲!Y69</f>
        <v>4.6880893624944449</v>
      </c>
      <c r="N69" s="16">
        <f>[1]节奏总纲!Z69</f>
        <v>3.2331430559660248</v>
      </c>
      <c r="O69" s="16">
        <f>[1]节奏总纲!AA69</f>
        <v>1.8576924756172595</v>
      </c>
      <c r="Q69" s="15">
        <v>66</v>
      </c>
      <c r="R69" s="16">
        <f>[1]节奏总纲!AD69</f>
        <v>60.653096539355303</v>
      </c>
      <c r="S69" s="16">
        <f>[1]节奏总纲!AE69</f>
        <v>62.682290092013595</v>
      </c>
      <c r="T69" s="16">
        <f>[1]节奏总纲!AF69</f>
        <v>65.468742911124906</v>
      </c>
      <c r="U69" s="16">
        <f>[1]节奏总纲!AG69</f>
        <v>70.015851474333999</v>
      </c>
      <c r="V69" s="16">
        <f>[1]节奏总纲!AH69</f>
        <v>78.525279626417301</v>
      </c>
      <c r="Z69" s="184">
        <f>[1]节奏总纲!AL69</f>
        <v>66</v>
      </c>
      <c r="AA69" s="184">
        <f>[1]节奏总纲!AM69</f>
        <v>6162.9846853088866</v>
      </c>
      <c r="AB69" s="184">
        <f>[1]节奏总纲!AN69</f>
        <v>4930.3877482471098</v>
      </c>
      <c r="AC69" s="184">
        <f>[1]节奏总纲!AO69</f>
        <v>3697.7908111853317</v>
      </c>
      <c r="AD69" s="184">
        <f>[1]节奏总纲!AP69</f>
        <v>2465.1938741235549</v>
      </c>
      <c r="AE69" s="184">
        <f>[1]节奏总纲!AQ69</f>
        <v>1232.5969370617775</v>
      </c>
      <c r="AG69" s="184">
        <f>[1]节奏总纲!AS69</f>
        <v>66</v>
      </c>
      <c r="AH69" s="184">
        <f>[1]节奏总纲!AT69</f>
        <v>838.83468530888604</v>
      </c>
      <c r="AI69" s="184">
        <f>[1]节奏总纲!AU69</f>
        <v>671.06774824710919</v>
      </c>
      <c r="AJ69" s="184">
        <f>[1]节奏总纲!AV69</f>
        <v>503.30081118533144</v>
      </c>
      <c r="AK69" s="184">
        <f>[1]节奏总纲!AW69</f>
        <v>335.5338741235546</v>
      </c>
      <c r="AL69" s="184">
        <f>[1]节奏总纲!AX69</f>
        <v>167.7669370617773</v>
      </c>
      <c r="AN69" s="41">
        <f>[1]节奏总纲!AZ69</f>
        <v>66</v>
      </c>
      <c r="AO69" s="41">
        <f>[1]节奏总纲!BA69</f>
        <v>35.243977139659179</v>
      </c>
      <c r="AP69" s="41">
        <f>[1]节奏总纲!BB69</f>
        <v>36.73675803133704</v>
      </c>
      <c r="AQ69" s="41">
        <f>[1]节奏总纲!BC69</f>
        <v>38.663818688865533</v>
      </c>
      <c r="AR69" s="41">
        <f>[1]节奏总纲!BD69</f>
        <v>41.389172829914081</v>
      </c>
      <c r="AS69" s="41">
        <f>[1]节奏总纲!BE69</f>
        <v>46.079770001861057</v>
      </c>
    </row>
    <row r="70" spans="2:45" x14ac:dyDescent="0.15">
      <c r="B70" s="86">
        <f>[1]节奏总纲!N70</f>
        <v>77</v>
      </c>
      <c r="C70" s="9">
        <v>67</v>
      </c>
      <c r="D70" s="9">
        <f>[1]节奏总纲!P70</f>
        <v>102.96830673359811</v>
      </c>
      <c r="E70" s="9">
        <f>[1]节奏总纲!Q70</f>
        <v>89.469161720823394</v>
      </c>
      <c r="F70" s="9">
        <f>[1]节奏总纲!R70</f>
        <v>73.292840732975137</v>
      </c>
      <c r="G70" s="9">
        <f>[1]节奏总纲!S70</f>
        <v>53.625894146857902</v>
      </c>
      <c r="H70" s="9">
        <f>[1]节奏总纲!T70</f>
        <v>29.799027968703292</v>
      </c>
      <c r="J70" s="15">
        <v>67</v>
      </c>
      <c r="K70" s="16">
        <f>[1]节奏总纲!W70</f>
        <v>6.9624464769326693</v>
      </c>
      <c r="L70" s="16">
        <f>[1]节奏总纲!X70</f>
        <v>6.1168738459864613</v>
      </c>
      <c r="M70" s="16">
        <f>[1]节奏总纲!Y70</f>
        <v>4.8022600258700123</v>
      </c>
      <c r="N70" s="16">
        <f>[1]节奏总纲!Z70</f>
        <v>3.4628321627502103</v>
      </c>
      <c r="O70" s="16">
        <f>[1]节奏总纲!AA70</f>
        <v>1.9477279082446444</v>
      </c>
      <c r="Q70" s="15">
        <v>67</v>
      </c>
      <c r="R70" s="16">
        <f>[1]节奏总纲!AD70</f>
        <v>60.870795385807064</v>
      </c>
      <c r="S70" s="16">
        <f>[1]节奏总纲!AE70</f>
        <v>62.898407640114556</v>
      </c>
      <c r="T70" s="16">
        <f>[1]节奏总纲!AF70</f>
        <v>65.682049425288255</v>
      </c>
      <c r="U70" s="16">
        <f>[1]节奏总纲!AG70</f>
        <v>70.229195678021767</v>
      </c>
      <c r="V70" s="16">
        <f>[1]节奏总纲!AH70</f>
        <v>78.748984204926018</v>
      </c>
      <c r="Z70" s="184">
        <f>[1]节奏总纲!AL70</f>
        <v>67</v>
      </c>
      <c r="AA70" s="184">
        <f>[1]节奏总纲!AM70</f>
        <v>7133.5498113340191</v>
      </c>
      <c r="AB70" s="184">
        <f>[1]节奏总纲!AN70</f>
        <v>5706.8398490672153</v>
      </c>
      <c r="AC70" s="184">
        <f>[1]节奏总纲!AO70</f>
        <v>4280.1298868004114</v>
      </c>
      <c r="AD70" s="184">
        <f>[1]节奏总纲!AP70</f>
        <v>2853.4199245336076</v>
      </c>
      <c r="AE70" s="184">
        <f>[1]节奏总纲!AQ70</f>
        <v>1426.7099622668038</v>
      </c>
      <c r="AG70" s="184">
        <f>[1]节奏总纲!AS70</f>
        <v>67</v>
      </c>
      <c r="AH70" s="184">
        <f>[1]节奏总纲!AT70</f>
        <v>970.56512602513249</v>
      </c>
      <c r="AI70" s="184">
        <f>[1]节奏总纲!AU70</f>
        <v>776.45210082010544</v>
      </c>
      <c r="AJ70" s="184">
        <f>[1]节奏总纲!AV70</f>
        <v>582.33907561507976</v>
      </c>
      <c r="AK70" s="184">
        <f>[1]节奏总纲!AW70</f>
        <v>388.22605041005272</v>
      </c>
      <c r="AL70" s="184">
        <f>[1]节奏总纲!AX70</f>
        <v>194.11302520502636</v>
      </c>
      <c r="AN70" s="41">
        <f>[1]节奏总纲!AZ70</f>
        <v>67</v>
      </c>
      <c r="AO70" s="41">
        <f>[1]节奏总纲!BA70</f>
        <v>35.341567995522851</v>
      </c>
      <c r="AP70" s="41">
        <f>[1]节奏总纲!BB70</f>
        <v>36.841971442131673</v>
      </c>
      <c r="AQ70" s="41">
        <f>[1]节奏总纲!BC70</f>
        <v>38.768202899262064</v>
      </c>
      <c r="AR70" s="41">
        <f>[1]节奏总纲!BD70</f>
        <v>41.48973836764344</v>
      </c>
      <c r="AS70" s="41">
        <f>[1]节奏总纲!BE70</f>
        <v>46.176090215954694</v>
      </c>
    </row>
    <row r="71" spans="2:45" x14ac:dyDescent="0.15">
      <c r="B71" s="86">
        <f>[1]节奏总纲!N71</f>
        <v>78</v>
      </c>
      <c r="C71" s="9">
        <v>68</v>
      </c>
      <c r="D71" s="9">
        <f>[1]节奏总纲!P71</f>
        <v>110.43047210190386</v>
      </c>
      <c r="E71" s="9">
        <f>[1]节奏总纲!Q71</f>
        <v>95.831563690032169</v>
      </c>
      <c r="F71" s="9">
        <f>[1]节奏总纲!R71</f>
        <v>78.251032531409081</v>
      </c>
      <c r="G71" s="9">
        <f>[1]节奏总纲!S71</f>
        <v>57.412802445779818</v>
      </c>
      <c r="H71" s="9">
        <f>[1]节奏总纲!T71</f>
        <v>31.859191201399263</v>
      </c>
      <c r="J71" s="15">
        <v>68</v>
      </c>
      <c r="K71" s="16">
        <f>[1]节奏总纲!W71</f>
        <v>7.4621653683057474</v>
      </c>
      <c r="L71" s="16">
        <f>[1]节奏总纲!X71</f>
        <v>6.3624019692087757</v>
      </c>
      <c r="M71" s="16">
        <f>[1]节奏总纲!Y71</f>
        <v>4.9581917984339441</v>
      </c>
      <c r="N71" s="16">
        <f>[1]节奏总纲!Z71</f>
        <v>3.7869082989219152</v>
      </c>
      <c r="O71" s="16">
        <f>[1]节奏总纲!AA71</f>
        <v>2.0601632326959702</v>
      </c>
      <c r="Q71" s="15">
        <v>68</v>
      </c>
      <c r="R71" s="16">
        <f>[1]节奏总纲!AD71</f>
        <v>61.082568038258209</v>
      </c>
      <c r="S71" s="16">
        <f>[1]节奏总纲!AE71</f>
        <v>63.107492392331935</v>
      </c>
      <c r="T71" s="16">
        <f>[1]节奏总纲!AF71</f>
        <v>65.895355939451605</v>
      </c>
      <c r="U71" s="16">
        <f>[1]节奏总纲!AG71</f>
        <v>70.442539881709536</v>
      </c>
      <c r="V71" s="16">
        <f>[1]节奏总纲!AH71</f>
        <v>78.972688783434734</v>
      </c>
      <c r="Z71" s="184">
        <f>[1]节奏总纲!AL71</f>
        <v>68</v>
      </c>
      <c r="AA71" s="184">
        <f>[1]节奏总纲!AM71</f>
        <v>8256.4738250473602</v>
      </c>
      <c r="AB71" s="184">
        <f>[1]节奏总纲!AN71</f>
        <v>6605.1790600378881</v>
      </c>
      <c r="AC71" s="184">
        <f>[1]节奏总纲!AO71</f>
        <v>4953.8842950284161</v>
      </c>
      <c r="AD71" s="184">
        <f>[1]节奏总纲!AP71</f>
        <v>3302.5895300189441</v>
      </c>
      <c r="AE71" s="184">
        <f>[1]节奏总纲!AQ71</f>
        <v>1651.294765009472</v>
      </c>
      <c r="AG71" s="184">
        <f>[1]节奏总纲!AS71</f>
        <v>68</v>
      </c>
      <c r="AH71" s="184">
        <f>[1]节奏总纲!AT71</f>
        <v>1122.9240137133411</v>
      </c>
      <c r="AI71" s="184">
        <f>[1]节奏总纲!AU71</f>
        <v>898.33921097067287</v>
      </c>
      <c r="AJ71" s="184">
        <f>[1]节奏总纲!AV71</f>
        <v>673.75440822800465</v>
      </c>
      <c r="AK71" s="184">
        <f>[1]节奏总纲!AW71</f>
        <v>449.16960548533643</v>
      </c>
      <c r="AL71" s="184">
        <f>[1]节奏总纲!AX71</f>
        <v>224.58480274266822</v>
      </c>
      <c r="AN71" s="41">
        <f>[1]节奏总纲!AZ71</f>
        <v>68</v>
      </c>
      <c r="AO71" s="41">
        <f>[1]节奏总纲!BA71</f>
        <v>35.439158851386523</v>
      </c>
      <c r="AP71" s="41">
        <f>[1]节奏总纲!BB71</f>
        <v>36.947184852926306</v>
      </c>
      <c r="AQ71" s="41">
        <f>[1]节奏总纲!BC71</f>
        <v>38.872587109658596</v>
      </c>
      <c r="AR71" s="41">
        <f>[1]节奏总纲!BD71</f>
        <v>41.590303905372799</v>
      </c>
      <c r="AS71" s="41">
        <f>[1]节奏总纲!BE71</f>
        <v>46.272410430048332</v>
      </c>
    </row>
    <row r="72" spans="2:45" x14ac:dyDescent="0.15">
      <c r="B72" s="86">
        <f>[1]节奏总纲!N72</f>
        <v>79</v>
      </c>
      <c r="C72" s="9">
        <v>69</v>
      </c>
      <c r="D72" s="9">
        <f>[1]节奏总纲!P72</f>
        <v>118.42822291671132</v>
      </c>
      <c r="E72" s="9">
        <f>[1]节奏总纲!Q72</f>
        <v>102.51146975670532</v>
      </c>
      <c r="F72" s="9">
        <f>[1]节奏总纲!R72</f>
        <v>83.894553114198303</v>
      </c>
      <c r="G72" s="9">
        <f>[1]节奏总纲!S72</f>
        <v>61.535304627523196</v>
      </c>
      <c r="H72" s="9">
        <f>[1]节奏总纲!T72</f>
        <v>34.059956910846175</v>
      </c>
      <c r="J72" s="15">
        <v>69</v>
      </c>
      <c r="K72" s="16">
        <f>[1]节奏总纲!W72</f>
        <v>7.9977508148074605</v>
      </c>
      <c r="L72" s="16">
        <f>[1]节奏总纲!X72</f>
        <v>6.6799060666731549</v>
      </c>
      <c r="M72" s="16">
        <f>[1]节奏总纲!Y72</f>
        <v>5.6435205827892219</v>
      </c>
      <c r="N72" s="16">
        <f>[1]节奏总纲!Z72</f>
        <v>4.1225021817433785</v>
      </c>
      <c r="O72" s="16">
        <f>[1]节奏总纲!AA72</f>
        <v>2.2007657094469124</v>
      </c>
      <c r="Q72" s="15">
        <v>69</v>
      </c>
      <c r="R72" s="16">
        <f>[1]节奏总纲!AD72</f>
        <v>61.285688244217212</v>
      </c>
      <c r="S72" s="16">
        <f>[1]节奏总纲!AE72</f>
        <v>63.310338531528565</v>
      </c>
      <c r="T72" s="16">
        <f>[1]节奏总纲!AF72</f>
        <v>66.106079073217742</v>
      </c>
      <c r="U72" s="16">
        <f>[1]节奏总纲!AG72</f>
        <v>70.655884085397304</v>
      </c>
      <c r="V72" s="16">
        <f>[1]节奏总纲!AH72</f>
        <v>79.188599387584361</v>
      </c>
      <c r="Z72" s="184">
        <f>[1]节奏总纲!AL72</f>
        <v>69</v>
      </c>
      <c r="AA72" s="184">
        <f>[1]节奏总纲!AM72</f>
        <v>9555.6072874592737</v>
      </c>
      <c r="AB72" s="184">
        <f>[1]节奏总纲!AN72</f>
        <v>7644.4858299674197</v>
      </c>
      <c r="AC72" s="184">
        <f>[1]节奏总纲!AO72</f>
        <v>5733.3643724755639</v>
      </c>
      <c r="AD72" s="184">
        <f>[1]节奏总纲!AP72</f>
        <v>3822.2429149837099</v>
      </c>
      <c r="AE72" s="184">
        <f>[1]节奏总纲!AQ72</f>
        <v>1911.1214574918549</v>
      </c>
      <c r="AG72" s="184">
        <f>[1]节奏总纲!AS72</f>
        <v>69</v>
      </c>
      <c r="AH72" s="184">
        <f>[1]节奏总纲!AT72</f>
        <v>1299.1334624119136</v>
      </c>
      <c r="AI72" s="184">
        <f>[1]节奏总纲!AU72</f>
        <v>1039.3067699295316</v>
      </c>
      <c r="AJ72" s="184">
        <f>[1]节奏总纲!AV72</f>
        <v>779.48007744714778</v>
      </c>
      <c r="AK72" s="184">
        <f>[1]节奏总纲!AW72</f>
        <v>519.65338496476579</v>
      </c>
      <c r="AL72" s="184">
        <f>[1]节奏总纲!AX72</f>
        <v>259.8266924823829</v>
      </c>
      <c r="AN72" s="41">
        <f>[1]节奏总纲!AZ72</f>
        <v>69</v>
      </c>
      <c r="AO72" s="41">
        <f>[1]节奏总纲!BA72</f>
        <v>35.536749707250202</v>
      </c>
      <c r="AP72" s="41">
        <f>[1]节奏总纲!BB72</f>
        <v>37.045197000674086</v>
      </c>
      <c r="AQ72" s="41">
        <f>[1]节奏总纲!BC72</f>
        <v>38.976971320055128</v>
      </c>
      <c r="AR72" s="41">
        <f>[1]节奏总纲!BD72</f>
        <v>41.690869443102159</v>
      </c>
      <c r="AS72" s="41">
        <f>[1]节奏总纲!BE72</f>
        <v>46.368730644141969</v>
      </c>
    </row>
    <row r="73" spans="2:45" x14ac:dyDescent="0.15">
      <c r="B73" s="86">
        <f>[1]节奏总纲!N73</f>
        <v>80</v>
      </c>
      <c r="C73" s="9">
        <v>70</v>
      </c>
      <c r="D73" s="9">
        <f>[1]节奏总纲!P73</f>
        <v>127</v>
      </c>
      <c r="E73" s="9">
        <f>[1]节奏总纲!Q73</f>
        <v>109.9693</v>
      </c>
      <c r="F73" s="9">
        <f>[1]节奏总纲!R73</f>
        <v>90.106499999999997</v>
      </c>
      <c r="G73" s="9">
        <f>[1]节奏总纲!S73</f>
        <v>65.925700000000006</v>
      </c>
      <c r="H73" s="9">
        <f>[1]节奏总纲!T73</f>
        <v>36.4998</v>
      </c>
      <c r="J73" s="15">
        <v>70</v>
      </c>
      <c r="K73" s="16">
        <f>[1]节奏总纲!W73</f>
        <v>8.5717770832886799</v>
      </c>
      <c r="L73" s="16">
        <f>[1]节奏总纲!X73</f>
        <v>7.4578302432946799</v>
      </c>
      <c r="M73" s="16">
        <f>[1]节奏总纲!Y73</f>
        <v>6.2119468858016944</v>
      </c>
      <c r="N73" s="16">
        <f>[1]节奏总纲!Z73</f>
        <v>4.3903953724768101</v>
      </c>
      <c r="O73" s="16">
        <f>[1]节奏总纲!AA73</f>
        <v>2.4398430891538254</v>
      </c>
      <c r="Q73" s="15">
        <v>70</v>
      </c>
      <c r="R73" s="16">
        <f>[1]节奏总纲!AD73</f>
        <v>61.488808450176215</v>
      </c>
      <c r="S73" s="16">
        <f>[1]节奏总纲!AE73</f>
        <v>63.513184670725188</v>
      </c>
      <c r="T73" s="16">
        <f>[1]节奏总纲!AF73</f>
        <v>66.314314361313961</v>
      </c>
      <c r="U73" s="16">
        <f>[1]节奏总纲!AG73</f>
        <v>70.869228289085072</v>
      </c>
      <c r="V73" s="16">
        <f>[1]节奏总纲!AH73</f>
        <v>79.403426131671111</v>
      </c>
      <c r="Z73" s="184">
        <f>[1]节奏总纲!AL73</f>
        <v>70</v>
      </c>
      <c r="AA73" s="184">
        <f>[1]节奏总纲!AM73</f>
        <v>11058.525000000001</v>
      </c>
      <c r="AB73" s="184">
        <f>[1]节奏总纲!AN73</f>
        <v>8846.8200000000015</v>
      </c>
      <c r="AC73" s="184">
        <f>[1]节奏总纲!AO73</f>
        <v>6635.1150000000007</v>
      </c>
      <c r="AD73" s="184">
        <f>[1]节奏总纲!AP73</f>
        <v>4423.4100000000008</v>
      </c>
      <c r="AE73" s="184">
        <f>[1]节奏总纲!AQ73</f>
        <v>2211.7050000000004</v>
      </c>
      <c r="AG73" s="184">
        <f>[1]节奏总纲!AS73</f>
        <v>70</v>
      </c>
      <c r="AH73" s="184">
        <f>[1]节奏总纲!AT73</f>
        <v>1502.9177125407277</v>
      </c>
      <c r="AI73" s="184">
        <f>[1]节奏总纲!AU73</f>
        <v>1202.3341700325818</v>
      </c>
      <c r="AJ73" s="184">
        <f>[1]节奏总纲!AV73</f>
        <v>901.75062752443682</v>
      </c>
      <c r="AK73" s="184">
        <f>[1]节奏总纲!AW73</f>
        <v>601.16708501629091</v>
      </c>
      <c r="AL73" s="184">
        <f>[1]节奏总纲!AX73</f>
        <v>300.58354250814546</v>
      </c>
      <c r="AN73" s="41">
        <f>[1]节奏总纲!AZ73</f>
        <v>70</v>
      </c>
      <c r="AO73" s="41">
        <f>[1]节奏总纲!BA73</f>
        <v>35.634340563113874</v>
      </c>
      <c r="AP73" s="41">
        <f>[1]节奏总纲!BB73</f>
        <v>37.135950591746003</v>
      </c>
      <c r="AQ73" s="41">
        <f>[1]节奏总纲!BC73</f>
        <v>39.070187171981765</v>
      </c>
      <c r="AR73" s="41">
        <f>[1]节奏总纲!BD73</f>
        <v>41.791434980831518</v>
      </c>
      <c r="AS73" s="41">
        <f>[1]节奏总纲!BE73</f>
        <v>46.465050858235607</v>
      </c>
    </row>
    <row r="74" spans="2:45" x14ac:dyDescent="0.15">
      <c r="B74" s="86">
        <f>[1]节奏总纲!N74</f>
        <v>81</v>
      </c>
      <c r="C74" s="9">
        <v>71</v>
      </c>
      <c r="D74" s="9">
        <f>[1]节奏总纲!P74</f>
        <v>136.18700320464549</v>
      </c>
      <c r="E74" s="9">
        <f>[1]节奏总纲!Q74</f>
        <v>118.03327567746625</v>
      </c>
      <c r="F74" s="9">
        <f>[1]节奏总纲!R74</f>
        <v>96.583822672734584</v>
      </c>
      <c r="G74" s="9">
        <f>[1]节奏总纲!S74</f>
        <v>70.612961161608681</v>
      </c>
      <c r="H74" s="9">
        <f>[1]节奏总纲!T74</f>
        <v>39.126526020694648</v>
      </c>
      <c r="J74" s="15">
        <v>71</v>
      </c>
      <c r="K74" s="16">
        <f>[1]节奏总纲!W74</f>
        <v>9.1870032046454924</v>
      </c>
      <c r="L74" s="16">
        <f>[1]节奏总纲!X74</f>
        <v>8.0639756774662459</v>
      </c>
      <c r="M74" s="16">
        <f>[1]节奏总纲!Y74</f>
        <v>6.4773226727345872</v>
      </c>
      <c r="N74" s="16">
        <f>[1]节奏总纲!Z74</f>
        <v>4.6872611616086743</v>
      </c>
      <c r="O74" s="16">
        <f>[1]节奏总纲!AA74</f>
        <v>2.6267260206946474</v>
      </c>
      <c r="Q74" s="15">
        <v>71</v>
      </c>
      <c r="R74" s="16">
        <f>[1]节奏总纲!AD74</f>
        <v>61.691928656135218</v>
      </c>
      <c r="S74" s="16">
        <f>[1]节奏总纲!AE74</f>
        <v>63.716030809921811</v>
      </c>
      <c r="T74" s="16">
        <f>[1]节奏总纲!AF74</f>
        <v>66.52254964941018</v>
      </c>
      <c r="U74" s="16">
        <f>[1]节奏总纲!AG74</f>
        <v>71.07781362467729</v>
      </c>
      <c r="V74" s="16">
        <f>[1]节奏总纲!AH74</f>
        <v>79.618252875757847</v>
      </c>
      <c r="Z74" s="184">
        <f>[1]节奏总纲!AL74</f>
        <v>71</v>
      </c>
      <c r="AA74" s="184">
        <f>[1]节奏总纲!AM74</f>
        <v>12797.106216824561</v>
      </c>
      <c r="AB74" s="184">
        <f>[1]节奏总纲!AN74</f>
        <v>10237.684973459649</v>
      </c>
      <c r="AC74" s="184">
        <f>[1]节奏总纲!AO74</f>
        <v>7678.2637300947363</v>
      </c>
      <c r="AD74" s="184">
        <f>[1]节奏总纲!AP74</f>
        <v>5118.8424867298245</v>
      </c>
      <c r="AE74" s="184">
        <f>[1]节奏总纲!AQ74</f>
        <v>2559.4212433649122</v>
      </c>
      <c r="AG74" s="184">
        <f>[1]节奏总纲!AS74</f>
        <v>71</v>
      </c>
      <c r="AH74" s="184">
        <f>[1]节奏总纲!AT74</f>
        <v>1738.5812168245593</v>
      </c>
      <c r="AI74" s="184">
        <f>[1]节奏总纲!AU74</f>
        <v>1390.8649734596474</v>
      </c>
      <c r="AJ74" s="184">
        <f>[1]节奏总纲!AV74</f>
        <v>1043.1487300947356</v>
      </c>
      <c r="AK74" s="184">
        <f>[1]节奏总纲!AW74</f>
        <v>695.43248672982372</v>
      </c>
      <c r="AL74" s="184">
        <f>[1]节奏总纲!AX74</f>
        <v>347.71624336491186</v>
      </c>
      <c r="AN74" s="41">
        <f>[1]节奏总纲!AZ74</f>
        <v>71</v>
      </c>
      <c r="AO74" s="41">
        <f>[1]节奏总纲!BA74</f>
        <v>35.731931418977545</v>
      </c>
      <c r="AP74" s="41">
        <f>[1]节奏总纲!BB74</f>
        <v>37.226704182817912</v>
      </c>
      <c r="AQ74" s="41">
        <f>[1]节奏总纲!BC74</f>
        <v>39.160241683169971</v>
      </c>
      <c r="AR74" s="41">
        <f>[1]节奏总纲!BD74</f>
        <v>41.892000518560877</v>
      </c>
      <c r="AS74" s="41">
        <f>[1]节奏总纲!BE74</f>
        <v>46.561371072329244</v>
      </c>
    </row>
    <row r="75" spans="2:45" x14ac:dyDescent="0.15">
      <c r="B75" s="86">
        <f>[1]节奏总纲!N75</f>
        <v>82</v>
      </c>
      <c r="C75" s="9">
        <v>72</v>
      </c>
      <c r="D75" s="9">
        <f>[1]节奏总纲!P75</f>
        <v>146.03338943962044</v>
      </c>
      <c r="E75" s="9">
        <f>[1]节奏总纲!Q75</f>
        <v>126.581741966263</v>
      </c>
      <c r="F75" s="9">
        <f>[1]节奏总纲!R75</f>
        <v>103.31862302853146</v>
      </c>
      <c r="G75" s="9">
        <f>[1]节奏总纲!S75</f>
        <v>75.586882373947532</v>
      </c>
      <c r="H75" s="9">
        <f>[1]节奏总纲!T75</f>
        <v>41.896979430227098</v>
      </c>
      <c r="J75" s="15">
        <v>72</v>
      </c>
      <c r="K75" s="16">
        <f>[1]节奏总纲!W75</f>
        <v>9.8463862349749434</v>
      </c>
      <c r="L75" s="16">
        <f>[1]节奏总纲!X75</f>
        <v>8.548466288796746</v>
      </c>
      <c r="M75" s="16">
        <f>[1]节奏总纲!Y75</f>
        <v>6.7348003557968781</v>
      </c>
      <c r="N75" s="16">
        <f>[1]节奏总纲!Z75</f>
        <v>4.9739212123388512</v>
      </c>
      <c r="O75" s="16">
        <f>[1]节奏总纲!AA75</f>
        <v>2.7704534095324505</v>
      </c>
      <c r="Q75" s="15">
        <v>72</v>
      </c>
      <c r="R75" s="16">
        <f>[1]节奏总纲!AD75</f>
        <v>61.895048862094221</v>
      </c>
      <c r="S75" s="16">
        <f>[1]节奏总纲!AE75</f>
        <v>63.918876949118435</v>
      </c>
      <c r="T75" s="16">
        <f>[1]节奏总纲!AF75</f>
        <v>66.7307849375064</v>
      </c>
      <c r="U75" s="16">
        <f>[1]节奏总纲!AG75</f>
        <v>71.278862245535876</v>
      </c>
      <c r="V75" s="16">
        <f>[1]节奏总纲!AH75</f>
        <v>79.833079619844597</v>
      </c>
      <c r="Z75" s="184">
        <f>[1]节奏总纲!AL75</f>
        <v>72</v>
      </c>
      <c r="AA75" s="184">
        <f>[1]节奏总纲!AM75</f>
        <v>14808.205062920617</v>
      </c>
      <c r="AB75" s="184">
        <f>[1]节奏总纲!AN75</f>
        <v>11846.564050336494</v>
      </c>
      <c r="AC75" s="184">
        <f>[1]节奏总纲!AO75</f>
        <v>8884.9230377523691</v>
      </c>
      <c r="AD75" s="184">
        <f>[1]节奏总纲!AP75</f>
        <v>5923.2820251682469</v>
      </c>
      <c r="AE75" s="184">
        <f>[1]节奏总纲!AQ75</f>
        <v>2961.6410125841235</v>
      </c>
      <c r="AG75" s="184">
        <f>[1]节奏总纲!AS75</f>
        <v>72</v>
      </c>
      <c r="AH75" s="184">
        <f>[1]节奏总纲!AT75</f>
        <v>2011.0988460960561</v>
      </c>
      <c r="AI75" s="184">
        <f>[1]节奏总纲!AU75</f>
        <v>1608.8790768768449</v>
      </c>
      <c r="AJ75" s="184">
        <f>[1]节奏总纲!AV75</f>
        <v>1206.6593076576328</v>
      </c>
      <c r="AK75" s="184">
        <f>[1]节奏总纲!AW75</f>
        <v>804.43953843842246</v>
      </c>
      <c r="AL75" s="184">
        <f>[1]节奏总纲!AX75</f>
        <v>402.21976921921123</v>
      </c>
      <c r="AN75" s="41">
        <f>[1]节奏总纲!AZ75</f>
        <v>72</v>
      </c>
      <c r="AO75" s="41">
        <f>[1]节奏总纲!BA75</f>
        <v>35.829522274841217</v>
      </c>
      <c r="AP75" s="41">
        <f>[1]节奏总纲!BB75</f>
        <v>37.317457773889828</v>
      </c>
      <c r="AQ75" s="41">
        <f>[1]节奏总纲!BC75</f>
        <v>39.250296194358178</v>
      </c>
      <c r="AR75" s="41">
        <f>[1]节奏总纲!BD75</f>
        <v>41.992566056290244</v>
      </c>
      <c r="AS75" s="41">
        <f>[1]节奏总纲!BE75</f>
        <v>46.657691286422882</v>
      </c>
    </row>
    <row r="76" spans="2:45" x14ac:dyDescent="0.15">
      <c r="B76" s="86">
        <f>[1]节奏总纲!N76</f>
        <v>83</v>
      </c>
      <c r="C76" s="9">
        <v>73</v>
      </c>
      <c r="D76" s="9">
        <f>[1]节奏总纲!P76</f>
        <v>156.58648490814926</v>
      </c>
      <c r="E76" s="9">
        <f>[1]节奏总纲!Q76</f>
        <v>135.41599214856748</v>
      </c>
      <c r="F76" s="9">
        <f>[1]节奏总纲!R76</f>
        <v>110.58137564213501</v>
      </c>
      <c r="G76" s="9">
        <f>[1]节奏总纲!S76</f>
        <v>80.955212697513176</v>
      </c>
      <c r="H76" s="9">
        <f>[1]节奏总纲!T76</f>
        <v>44.877686574675579</v>
      </c>
      <c r="J76" s="15">
        <v>73</v>
      </c>
      <c r="K76" s="16">
        <f>[1]节奏总纲!W76</f>
        <v>10.553095468528824</v>
      </c>
      <c r="L76" s="16">
        <f>[1]节奏总纲!X76</f>
        <v>8.834250182304487</v>
      </c>
      <c r="M76" s="16">
        <f>[1]节奏总纲!Y76</f>
        <v>7.2627526136035527</v>
      </c>
      <c r="N76" s="16">
        <f>[1]节奏总纲!Z76</f>
        <v>5.3683303235656439</v>
      </c>
      <c r="O76" s="16">
        <f>[1]节奏总纲!AA76</f>
        <v>2.9807071444484805</v>
      </c>
      <c r="Q76" s="15">
        <v>73</v>
      </c>
      <c r="R76" s="16">
        <f>[1]节奏总纲!AD76</f>
        <v>62.091594979242075</v>
      </c>
      <c r="S76" s="16">
        <f>[1]节奏总纲!AE76</f>
        <v>64.114306430026588</v>
      </c>
      <c r="T76" s="16">
        <f>[1]节奏总纲!AF76</f>
        <v>66.939020225602619</v>
      </c>
      <c r="U76" s="16">
        <f>[1]节奏总纲!AG76</f>
        <v>71.479910866394462</v>
      </c>
      <c r="V76" s="16">
        <f>[1]节奏总纲!AH76</f>
        <v>80.043898354812981</v>
      </c>
      <c r="Z76" s="184">
        <f>[1]节奏总纲!AL76</f>
        <v>73</v>
      </c>
      <c r="AA76" s="184">
        <f>[1]节奏总纲!AM76</f>
        <v>17134.425155737379</v>
      </c>
      <c r="AB76" s="184">
        <f>[1]节奏总纲!AN76</f>
        <v>13707.540124589905</v>
      </c>
      <c r="AC76" s="184">
        <f>[1]节奏总纲!AO76</f>
        <v>10280.655093442427</v>
      </c>
      <c r="AD76" s="184">
        <f>[1]节奏总纲!AP76</f>
        <v>6853.7700622949524</v>
      </c>
      <c r="AE76" s="184">
        <f>[1]节奏总纲!AQ76</f>
        <v>3426.8850311474762</v>
      </c>
      <c r="AG76" s="184">
        <f>[1]节奏总纲!AS76</f>
        <v>73</v>
      </c>
      <c r="AH76" s="184">
        <f>[1]节奏总纲!AT76</f>
        <v>2326.2200928167622</v>
      </c>
      <c r="AI76" s="184">
        <f>[1]节奏总纲!AU76</f>
        <v>1860.9760742534108</v>
      </c>
      <c r="AJ76" s="184">
        <f>[1]节奏总纲!AV76</f>
        <v>1395.7320556900577</v>
      </c>
      <c r="AK76" s="184">
        <f>[1]节奏总纲!AW76</f>
        <v>930.48803712670542</v>
      </c>
      <c r="AL76" s="184">
        <f>[1]节奏总纲!AX76</f>
        <v>465.24401856335271</v>
      </c>
      <c r="AN76" s="41">
        <f>[1]节奏总纲!AZ76</f>
        <v>73</v>
      </c>
      <c r="AO76" s="41">
        <f>[1]节奏总纲!BA76</f>
        <v>35.927113130704889</v>
      </c>
      <c r="AP76" s="41">
        <f>[1]节奏总纲!BB76</f>
        <v>37.408211364961737</v>
      </c>
      <c r="AQ76" s="41">
        <f>[1]节奏总纲!BC76</f>
        <v>39.340350705546385</v>
      </c>
      <c r="AR76" s="41">
        <f>[1]节奏总纲!BD76</f>
        <v>42.080366850119908</v>
      </c>
      <c r="AS76" s="41">
        <f>[1]节奏总纲!BE76</f>
        <v>46.754011500516519</v>
      </c>
    </row>
    <row r="77" spans="2:45" x14ac:dyDescent="0.15">
      <c r="B77" s="86">
        <f>[1]节奏总纲!N77</f>
        <v>84</v>
      </c>
      <c r="C77" s="9">
        <v>74</v>
      </c>
      <c r="D77" s="9">
        <f>[1]节奏总纲!P77</f>
        <v>167.89701257893043</v>
      </c>
      <c r="E77" s="9">
        <f>[1]节奏总纲!Q77</f>
        <v>145.16375707574326</v>
      </c>
      <c r="F77" s="9">
        <f>[1]节奏总纲!R77</f>
        <v>118.70318789330381</v>
      </c>
      <c r="G77" s="9">
        <f>[1]节奏总纲!S77</f>
        <v>86.869914308338593</v>
      </c>
      <c r="H77" s="9">
        <f>[1]节奏总纲!T77</f>
        <v>48.169652908895138</v>
      </c>
      <c r="J77" s="15">
        <v>74</v>
      </c>
      <c r="K77" s="16">
        <f>[1]节奏总纲!W77</f>
        <v>11.31052767078117</v>
      </c>
      <c r="L77" s="16">
        <f>[1]节奏总纲!X77</f>
        <v>9.7477649271757798</v>
      </c>
      <c r="M77" s="16">
        <f>[1]节奏总纲!Y77</f>
        <v>8.1218122511687909</v>
      </c>
      <c r="N77" s="16">
        <f>[1]节奏总纲!Z77</f>
        <v>5.9147016108254178</v>
      </c>
      <c r="O77" s="16">
        <f>[1]节奏总纲!AA77</f>
        <v>3.2919663342195591</v>
      </c>
      <c r="Q77" s="15">
        <v>74</v>
      </c>
      <c r="R77" s="16">
        <f>[1]节奏总纲!AD77</f>
        <v>62.281112832649576</v>
      </c>
      <c r="S77" s="16">
        <f>[1]节奏总纲!AE77</f>
        <v>64.304793036447776</v>
      </c>
      <c r="T77" s="16">
        <f>[1]节奏总纲!AF77</f>
        <v>67.14262442756818</v>
      </c>
      <c r="U77" s="16">
        <f>[1]节奏总纲!AG77</f>
        <v>71.680959487253048</v>
      </c>
      <c r="V77" s="16">
        <f>[1]节奏总纲!AH77</f>
        <v>80.24075196383977</v>
      </c>
      <c r="Z77" s="184">
        <f>[1]节奏总纲!AL77</f>
        <v>74</v>
      </c>
      <c r="AA77" s="184">
        <f>[1]节奏总纲!AM77</f>
        <v>19825.014596370729</v>
      </c>
      <c r="AB77" s="184">
        <f>[1]节奏总纲!AN77</f>
        <v>15860.011677096583</v>
      </c>
      <c r="AC77" s="184">
        <f>[1]节奏总纲!AO77</f>
        <v>11895.008757822437</v>
      </c>
      <c r="AD77" s="184">
        <f>[1]节奏总纲!AP77</f>
        <v>7930.0058385482916</v>
      </c>
      <c r="AE77" s="184">
        <f>[1]节奏总纲!AQ77</f>
        <v>3965.0029192741458</v>
      </c>
      <c r="AG77" s="184">
        <f>[1]节奏总纲!AS77</f>
        <v>74</v>
      </c>
      <c r="AH77" s="184">
        <f>[1]节奏总纲!AT77</f>
        <v>2690.58944063335</v>
      </c>
      <c r="AI77" s="184">
        <f>[1]节奏总纲!AU77</f>
        <v>2152.4715525066786</v>
      </c>
      <c r="AJ77" s="184">
        <f>[1]节奏总纲!AV77</f>
        <v>1614.3536643800107</v>
      </c>
      <c r="AK77" s="184">
        <f>[1]节奏总纲!AW77</f>
        <v>1076.2357762533393</v>
      </c>
      <c r="AL77" s="184">
        <f>[1]节奏总纲!AX77</f>
        <v>538.11788812666964</v>
      </c>
      <c r="AN77" s="41">
        <f>[1]节奏总纲!AZ77</f>
        <v>74</v>
      </c>
      <c r="AO77" s="41">
        <f>[1]节奏总纲!BA77</f>
        <v>36.021306837933537</v>
      </c>
      <c r="AP77" s="41">
        <f>[1]节奏总纲!BB77</f>
        <v>37.498964956033646</v>
      </c>
      <c r="AQ77" s="41">
        <f>[1]节奏总纲!BC77</f>
        <v>39.430405216734592</v>
      </c>
      <c r="AR77" s="41">
        <f>[1]节奏总纲!BD77</f>
        <v>42.167148737437564</v>
      </c>
      <c r="AS77" s="41">
        <f>[1]节奏总纲!BE77</f>
        <v>46.850331714610157</v>
      </c>
    </row>
    <row r="78" spans="2:45" x14ac:dyDescent="0.15">
      <c r="B78" s="86">
        <f>[1]节奏总纲!N78</f>
        <v>85</v>
      </c>
      <c r="C78" s="9">
        <v>75</v>
      </c>
      <c r="D78" s="9">
        <f>[1]节奏总纲!P78</f>
        <v>180.01933598375612</v>
      </c>
      <c r="E78" s="9">
        <f>[1]节奏总纲!Q78</f>
        <v>155.75272949314578</v>
      </c>
      <c r="F78" s="9">
        <f>[1]节奏总纲!R78</f>
        <v>127.38168214210583</v>
      </c>
      <c r="G78" s="9">
        <f>[1]节奏总纲!S78</f>
        <v>93.214012172388934</v>
      </c>
      <c r="H78" s="9">
        <f>[1]节奏总纲!T78</f>
        <v>51.755559095329879</v>
      </c>
      <c r="J78" s="15">
        <v>75</v>
      </c>
      <c r="K78" s="16">
        <f>[1]节奏总纲!W78</f>
        <v>12.122323404825693</v>
      </c>
      <c r="L78" s="16">
        <f>[1]节奏总纲!X78</f>
        <v>10.588972417402516</v>
      </c>
      <c r="M78" s="16">
        <f>[1]节奏总纲!Y78</f>
        <v>8.6784942488020249</v>
      </c>
      <c r="N78" s="16">
        <f>[1]节奏总纲!Z78</f>
        <v>6.3440978640503403</v>
      </c>
      <c r="O78" s="16">
        <f>[1]节奏总纲!AA78</f>
        <v>3.585906186434741</v>
      </c>
      <c r="Q78" s="15">
        <v>75</v>
      </c>
      <c r="R78" s="16">
        <f>[1]节奏总纲!AD78</f>
        <v>62.470630686057078</v>
      </c>
      <c r="S78" s="16">
        <f>[1]节奏总纲!AE78</f>
        <v>64.495279642868965</v>
      </c>
      <c r="T78" s="16">
        <f>[1]节奏总纲!AF78</f>
        <v>67.344310856946692</v>
      </c>
      <c r="U78" s="16">
        <f>[1]节奏总纲!AG78</f>
        <v>71.882008108111634</v>
      </c>
      <c r="V78" s="16">
        <f>[1]节奏总纲!AH78</f>
        <v>80.437605572866573</v>
      </c>
      <c r="Z78" s="184">
        <f>[1]节奏总纲!AL78</f>
        <v>75</v>
      </c>
      <c r="AA78" s="184">
        <f>[1]节奏总纲!AM78</f>
        <v>22936.899999999998</v>
      </c>
      <c r="AB78" s="184">
        <f>[1]节奏总纲!AN78</f>
        <v>18349.52</v>
      </c>
      <c r="AC78" s="184">
        <f>[1]节奏总纲!AO78</f>
        <v>13762.139999999998</v>
      </c>
      <c r="AD78" s="184">
        <f>[1]节奏总纲!AP78</f>
        <v>9174.76</v>
      </c>
      <c r="AE78" s="184">
        <f>[1]节奏总纲!AQ78</f>
        <v>4587.38</v>
      </c>
      <c r="AG78" s="184">
        <f>[1]节奏总纲!AS78</f>
        <v>75</v>
      </c>
      <c r="AH78" s="184">
        <f>[1]节奏总纲!AT78</f>
        <v>3111.8854036292687</v>
      </c>
      <c r="AI78" s="184">
        <f>[1]节奏总纲!AU78</f>
        <v>2489.5083229034171</v>
      </c>
      <c r="AJ78" s="184">
        <f>[1]节奏总纲!AV78</f>
        <v>1867.1312421775601</v>
      </c>
      <c r="AK78" s="184">
        <f>[1]节奏总纲!AW78</f>
        <v>1244.7541614517086</v>
      </c>
      <c r="AL78" s="184">
        <f>[1]节奏总纲!AX78</f>
        <v>622.37708072585428</v>
      </c>
      <c r="AN78" s="41">
        <f>[1]节奏总纲!AZ78</f>
        <v>75</v>
      </c>
      <c r="AO78" s="41">
        <f>[1]节奏总纲!BA78</f>
        <v>36.105477566569242</v>
      </c>
      <c r="AP78" s="41">
        <f>[1]节奏总纲!BB78</f>
        <v>37.589718547105562</v>
      </c>
      <c r="AQ78" s="41">
        <f>[1]节奏总纲!BC78</f>
        <v>39.520459727922798</v>
      </c>
      <c r="AR78" s="41">
        <f>[1]节奏总纲!BD78</f>
        <v>42.253930624755228</v>
      </c>
      <c r="AS78" s="41">
        <f>[1]节奏总纲!BE78</f>
        <v>46.946651928703787</v>
      </c>
    </row>
    <row r="79" spans="2:45" x14ac:dyDescent="0.15">
      <c r="B79" s="86">
        <f>[1]节奏总纲!N79</f>
        <v>86</v>
      </c>
      <c r="C79" s="9">
        <v>76</v>
      </c>
      <c r="D79" s="9">
        <f>[1]节奏总纲!P79</f>
        <v>193.01172051333091</v>
      </c>
      <c r="E79" s="9">
        <f>[1]节奏总纲!Q79</f>
        <v>166.97443941608256</v>
      </c>
      <c r="F79" s="9">
        <f>[1]节奏总纲!R79</f>
        <v>136.51718991907896</v>
      </c>
      <c r="G79" s="9">
        <f>[1]节奏总纲!S79</f>
        <v>100.0379747420594</v>
      </c>
      <c r="H79" s="9">
        <f>[1]节奏总纲!T79</f>
        <v>55.664580196044632</v>
      </c>
      <c r="J79" s="15">
        <v>76</v>
      </c>
      <c r="K79" s="16">
        <f>[1]节奏总纲!W79</f>
        <v>12.992384529574792</v>
      </c>
      <c r="L79" s="16">
        <f>[1]节奏总纲!X79</f>
        <v>11.221709922936782</v>
      </c>
      <c r="M79" s="16">
        <f>[1]节奏总纲!Y79</f>
        <v>9.1355077769731281</v>
      </c>
      <c r="N79" s="16">
        <f>[1]节奏总纲!Z79</f>
        <v>6.8239625696704707</v>
      </c>
      <c r="O79" s="16">
        <f>[1]节奏总纲!AA79</f>
        <v>3.9090211007147531</v>
      </c>
      <c r="Q79" s="15">
        <v>76</v>
      </c>
      <c r="R79" s="16">
        <f>[1]节奏总纲!AD79</f>
        <v>62.660148539464579</v>
      </c>
      <c r="S79" s="16">
        <f>[1]节奏总纲!AE79</f>
        <v>64.685766249290154</v>
      </c>
      <c r="T79" s="16">
        <f>[1]节奏总纲!AF79</f>
        <v>67.545997286325218</v>
      </c>
      <c r="U79" s="16">
        <f>[1]节奏总纲!AG79</f>
        <v>72.076954583856178</v>
      </c>
      <c r="V79" s="16">
        <f>[1]节奏总纲!AH79</f>
        <v>80.634459181893376</v>
      </c>
      <c r="Z79" s="184">
        <f>[1]节奏总纲!AL79</f>
        <v>76</v>
      </c>
      <c r="AA79" s="184">
        <f>[1]节奏总纲!AM79</f>
        <v>26535.88112606269</v>
      </c>
      <c r="AB79" s="184">
        <f>[1]节奏总纲!AN79</f>
        <v>21228.704900850153</v>
      </c>
      <c r="AC79" s="184">
        <f>[1]节奏总纲!AO79</f>
        <v>15921.528675637614</v>
      </c>
      <c r="AD79" s="184">
        <f>[1]节奏总纲!AP79</f>
        <v>10614.352450425076</v>
      </c>
      <c r="AE79" s="184">
        <f>[1]节奏总纲!AQ79</f>
        <v>5307.1762252125382</v>
      </c>
      <c r="AG79" s="184">
        <f>[1]节奏总纲!AS79</f>
        <v>76</v>
      </c>
      <c r="AH79" s="184">
        <f>[1]节奏总纲!AT79</f>
        <v>3598.9811260626921</v>
      </c>
      <c r="AI79" s="184">
        <f>[1]节奏总纲!AU79</f>
        <v>2879.1849008501522</v>
      </c>
      <c r="AJ79" s="184">
        <f>[1]节奏总纲!AV79</f>
        <v>2159.388675637616</v>
      </c>
      <c r="AK79" s="184">
        <f>[1]节奏总纲!AW79</f>
        <v>1439.5924504250761</v>
      </c>
      <c r="AL79" s="184">
        <f>[1]节奏总纲!AX79</f>
        <v>719.79622521253805</v>
      </c>
      <c r="AN79" s="41">
        <f>[1]节奏总纲!AZ79</f>
        <v>76</v>
      </c>
      <c r="AO79" s="41">
        <f>[1]节奏总纲!BA79</f>
        <v>36.189648295204947</v>
      </c>
      <c r="AP79" s="41">
        <f>[1]节奏总纲!BB79</f>
        <v>37.680472138177471</v>
      </c>
      <c r="AQ79" s="41">
        <f>[1]节奏总纲!BC79</f>
        <v>39.610514239111005</v>
      </c>
      <c r="AR79" s="41">
        <f>[1]节奏总纲!BD79</f>
        <v>42.340712512072891</v>
      </c>
      <c r="AS79" s="41">
        <f>[1]节奏总纲!BE79</f>
        <v>47.037096473408994</v>
      </c>
    </row>
    <row r="80" spans="2:45" x14ac:dyDescent="0.15">
      <c r="B80" s="86">
        <f>[1]节奏总纲!N80</f>
        <v>87</v>
      </c>
      <c r="C80" s="9">
        <v>77</v>
      </c>
      <c r="D80" s="9">
        <f>[1]节奏总纲!P80</f>
        <v>206.93661346719625</v>
      </c>
      <c r="E80" s="9">
        <f>[1]节奏总纲!Q80</f>
        <v>179.12433261720508</v>
      </c>
      <c r="F80" s="9">
        <f>[1]节奏总纲!R80</f>
        <v>146.53181599612165</v>
      </c>
      <c r="G80" s="9">
        <f>[1]节奏总纲!S80</f>
        <v>107.42079605082158</v>
      </c>
      <c r="H80" s="9">
        <f>[1]节奏总纲!T80</f>
        <v>59.535663694512365</v>
      </c>
      <c r="J80" s="15">
        <v>77</v>
      </c>
      <c r="K80" s="16">
        <f>[1]节奏总纲!W80</f>
        <v>13.924892953865339</v>
      </c>
      <c r="L80" s="16">
        <f>[1]节奏总纲!X80</f>
        <v>12.149893201122524</v>
      </c>
      <c r="M80" s="16">
        <f>[1]节奏总纲!Y80</f>
        <v>10.014626077042692</v>
      </c>
      <c r="N80" s="16">
        <f>[1]节奏总纲!Z80</f>
        <v>7.3828213087621748</v>
      </c>
      <c r="O80" s="16">
        <f>[1]节奏总纲!AA80</f>
        <v>3.8710834984677334</v>
      </c>
      <c r="Q80" s="15">
        <v>77</v>
      </c>
      <c r="R80" s="16">
        <f>[1]节奏总纲!AD80</f>
        <v>62.849666392872081</v>
      </c>
      <c r="S80" s="16">
        <f>[1]节奏总纲!AE80</f>
        <v>64.876252855711357</v>
      </c>
      <c r="T80" s="16">
        <f>[1]节奏总纲!AF80</f>
        <v>67.747683715703729</v>
      </c>
      <c r="U80" s="16">
        <f>[1]节奏总纲!AG80</f>
        <v>72.263232241847945</v>
      </c>
      <c r="V80" s="16">
        <f>[1]节奏总纲!AH80</f>
        <v>80.83131279092018</v>
      </c>
      <c r="Z80" s="184">
        <f>[1]节奏总纲!AL80</f>
        <v>77</v>
      </c>
      <c r="AA80" s="184">
        <f>[1]节奏总纲!AM80</f>
        <v>30698.011006346387</v>
      </c>
      <c r="AB80" s="184">
        <f>[1]节奏总纲!AN80</f>
        <v>24558.40880507711</v>
      </c>
      <c r="AC80" s="184">
        <f>[1]节奏总纲!AO80</f>
        <v>18418.806603807832</v>
      </c>
      <c r="AD80" s="184">
        <f>[1]节奏总纲!AP80</f>
        <v>12279.204402538555</v>
      </c>
      <c r="AE80" s="184">
        <f>[1]节奏总纲!AQ80</f>
        <v>6139.6022012692774</v>
      </c>
      <c r="AG80" s="184">
        <f>[1]节奏总纲!AS80</f>
        <v>77</v>
      </c>
      <c r="AH80" s="184">
        <f>[1]节奏总纲!AT80</f>
        <v>4162.1298802836973</v>
      </c>
      <c r="AI80" s="184">
        <f>[1]节奏总纲!AU80</f>
        <v>3329.7039042269571</v>
      </c>
      <c r="AJ80" s="184">
        <f>[1]节奏总纲!AV80</f>
        <v>2497.2779281702187</v>
      </c>
      <c r="AK80" s="184">
        <f>[1]节奏总纲!AW80</f>
        <v>1664.8519521134785</v>
      </c>
      <c r="AL80" s="184">
        <f>[1]节奏总纲!AX80</f>
        <v>832.42597605673927</v>
      </c>
      <c r="AN80" s="41">
        <f>[1]节奏总纲!AZ80</f>
        <v>77</v>
      </c>
      <c r="AO80" s="41">
        <f>[1]节奏总纲!BA80</f>
        <v>36.273819023840659</v>
      </c>
      <c r="AP80" s="41">
        <f>[1]节奏总纲!BB80</f>
        <v>37.771225729249387</v>
      </c>
      <c r="AQ80" s="41">
        <f>[1]节奏总纲!BC80</f>
        <v>39.700568750299212</v>
      </c>
      <c r="AR80" s="41">
        <f>[1]节奏总纲!BD80</f>
        <v>42.427494399390554</v>
      </c>
      <c r="AS80" s="41">
        <f>[1]节奏总纲!BE80</f>
        <v>47.12024662670057</v>
      </c>
    </row>
    <row r="81" spans="2:45" x14ac:dyDescent="0.15">
      <c r="B81" s="86">
        <f>[1]节奏总纲!N81</f>
        <v>88</v>
      </c>
      <c r="C81" s="9">
        <v>78</v>
      </c>
      <c r="D81" s="9">
        <f>[1]节奏总纲!P81</f>
        <v>221.86094420380775</v>
      </c>
      <c r="E81" s="9">
        <f>[1]节奏总纲!Q81</f>
        <v>192.04283330281601</v>
      </c>
      <c r="F81" s="9">
        <f>[1]节奏总纲!R81</f>
        <v>157.23285115723854</v>
      </c>
      <c r="G81" s="9">
        <f>[1]节奏总纲!S81</f>
        <v>115.1680161361966</v>
      </c>
      <c r="H81" s="9">
        <f>[1]节奏总纲!T81</f>
        <v>63.651904892072437</v>
      </c>
      <c r="J81" s="15">
        <v>78</v>
      </c>
      <c r="K81" s="16">
        <f>[1]节奏总纲!W81</f>
        <v>14.924330736611495</v>
      </c>
      <c r="L81" s="16">
        <f>[1]节奏总纲!X81</f>
        <v>12.918500685610923</v>
      </c>
      <c r="M81" s="16">
        <f>[1]节奏总纲!Y81</f>
        <v>10.701035161116891</v>
      </c>
      <c r="N81" s="16">
        <f>[1]节奏总纲!Z81</f>
        <v>7.7472200853750195</v>
      </c>
      <c r="O81" s="16">
        <f>[1]节奏总纲!AA81</f>
        <v>4.1162411975600719</v>
      </c>
      <c r="Q81" s="15">
        <v>78</v>
      </c>
      <c r="R81" s="16">
        <f>[1]节奏总纲!AD81</f>
        <v>63.036560194527354</v>
      </c>
      <c r="S81" s="16">
        <f>[1]节奏总纲!AE81</f>
        <v>65.061438622789353</v>
      </c>
      <c r="T81" s="16">
        <f>[1]节奏总纲!AF81</f>
        <v>67.949370145082256</v>
      </c>
      <c r="U81" s="16">
        <f>[1]节奏总纲!AG81</f>
        <v>72.449509899839711</v>
      </c>
      <c r="V81" s="16">
        <f>[1]节奏总纲!AH81</f>
        <v>81.026624803116562</v>
      </c>
      <c r="Z81" s="184">
        <f>[1]节奏总纲!AL81</f>
        <v>78</v>
      </c>
      <c r="AA81" s="184">
        <f>[1]节奏总纲!AM81</f>
        <v>35511.190322760085</v>
      </c>
      <c r="AB81" s="184">
        <f>[1]节奏总纲!AN81</f>
        <v>28408.952258208068</v>
      </c>
      <c r="AC81" s="184">
        <f>[1]节奏总纲!AO81</f>
        <v>21306.714193656051</v>
      </c>
      <c r="AD81" s="184">
        <f>[1]节奏总纲!AP81</f>
        <v>14204.476129104034</v>
      </c>
      <c r="AE81" s="184">
        <f>[1]节奏总纲!AQ81</f>
        <v>7102.238064552017</v>
      </c>
      <c r="AG81" s="184">
        <f>[1]节奏总纲!AS81</f>
        <v>78</v>
      </c>
      <c r="AH81" s="184">
        <f>[1]节奏总纲!AT81</f>
        <v>4813.179316413698</v>
      </c>
      <c r="AI81" s="184">
        <f>[1]节奏总纲!AU81</f>
        <v>3850.5434531309584</v>
      </c>
      <c r="AJ81" s="184">
        <f>[1]节奏总纲!AV81</f>
        <v>2887.9075898482188</v>
      </c>
      <c r="AK81" s="184">
        <f>[1]节奏总纲!AW81</f>
        <v>1925.2717265654792</v>
      </c>
      <c r="AL81" s="184">
        <f>[1]节奏总纲!AX81</f>
        <v>962.63586328273959</v>
      </c>
      <c r="AN81" s="41">
        <f>[1]节奏总纲!AZ81</f>
        <v>78</v>
      </c>
      <c r="AO81" s="41">
        <f>[1]节奏总纲!BA81</f>
        <v>36.357989752476364</v>
      </c>
      <c r="AP81" s="41">
        <f>[1]节奏总纲!BB81</f>
        <v>37.861979320321296</v>
      </c>
      <c r="AQ81" s="41">
        <f>[1]节奏总纲!BC81</f>
        <v>39.790623261487418</v>
      </c>
      <c r="AR81" s="41">
        <f>[1]节奏总纲!BD81</f>
        <v>42.51427628670821</v>
      </c>
      <c r="AS81" s="41">
        <f>[1]节奏总纲!BE81</f>
        <v>47.203396779992147</v>
      </c>
    </row>
    <row r="82" spans="2:45" x14ac:dyDescent="0.15">
      <c r="B82" s="86">
        <f>[1]节奏总纲!N82</f>
        <v>89</v>
      </c>
      <c r="C82" s="9">
        <v>79</v>
      </c>
      <c r="D82" s="9">
        <f>[1]节奏总纲!P82</f>
        <v>237.85644583342264</v>
      </c>
      <c r="E82" s="9">
        <f>[1]节奏总纲!Q82</f>
        <v>206.07882467007735</v>
      </c>
      <c r="F82" s="9">
        <f>[1]节奏总纲!R82</f>
        <v>168.73536267423003</v>
      </c>
      <c r="G82" s="9">
        <f>[1]节奏总纲!S82</f>
        <v>123.11449636337954</v>
      </c>
      <c r="H82" s="9">
        <f>[1]节奏总纲!T82</f>
        <v>68.122086086692235</v>
      </c>
      <c r="J82" s="15">
        <v>79</v>
      </c>
      <c r="K82" s="16">
        <f>[1]节奏总纲!W82</f>
        <v>15.995501629614893</v>
      </c>
      <c r="L82" s="16">
        <f>[1]节奏总纲!X82</f>
        <v>14.035991367261346</v>
      </c>
      <c r="M82" s="16">
        <f>[1]节奏总纲!Y82</f>
        <v>11.50251151699149</v>
      </c>
      <c r="N82" s="16">
        <f>[1]节奏总纲!Z82</f>
        <v>7.9464802271829456</v>
      </c>
      <c r="O82" s="16">
        <f>[1]节奏总纲!AA82</f>
        <v>4.4701811946197978</v>
      </c>
      <c r="Q82" s="15">
        <v>79</v>
      </c>
      <c r="R82" s="16">
        <f>[1]节奏总纲!AD82</f>
        <v>63.213386604241791</v>
      </c>
      <c r="S82" s="16">
        <f>[1]节奏总纲!AE82</f>
        <v>65.23679566619937</v>
      </c>
      <c r="T82" s="16">
        <f>[1]节奏总纲!AF82</f>
        <v>68.132712808893615</v>
      </c>
      <c r="U82" s="16">
        <f>[1]节奏总纲!AG82</f>
        <v>72.635787557831478</v>
      </c>
      <c r="V82" s="16">
        <f>[1]节奏总纲!AH82</f>
        <v>81.212704266341873</v>
      </c>
      <c r="Z82" s="184">
        <f>[1]节奏总纲!AL82</f>
        <v>79</v>
      </c>
      <c r="AA82" s="184">
        <f>[1]节奏总纲!AM82</f>
        <v>41077.009235645834</v>
      </c>
      <c r="AB82" s="184">
        <f>[1]节奏总纲!AN82</f>
        <v>32861.60738851667</v>
      </c>
      <c r="AC82" s="184">
        <f>[1]节奏总纲!AO82</f>
        <v>24646.205541387499</v>
      </c>
      <c r="AD82" s="184">
        <f>[1]节奏总纲!AP82</f>
        <v>16430.803694258335</v>
      </c>
      <c r="AE82" s="184">
        <f>[1]节奏总纲!AQ82</f>
        <v>8215.4018471291674</v>
      </c>
      <c r="AG82" s="184">
        <f>[1]节奏总纲!AS82</f>
        <v>79</v>
      </c>
      <c r="AH82" s="184">
        <f>[1]节奏总纲!AT82</f>
        <v>5565.8189128857484</v>
      </c>
      <c r="AI82" s="184">
        <f>[1]节奏总纲!AU82</f>
        <v>4452.6551303086017</v>
      </c>
      <c r="AJ82" s="184">
        <f>[1]节奏总纲!AV82</f>
        <v>3339.4913477314476</v>
      </c>
      <c r="AK82" s="184">
        <f>[1]节奏总纲!AW82</f>
        <v>2226.3275651543008</v>
      </c>
      <c r="AL82" s="184">
        <f>[1]节奏总纲!AX82</f>
        <v>1113.1637825771504</v>
      </c>
      <c r="AN82" s="41">
        <f>[1]节奏总纲!AZ82</f>
        <v>79</v>
      </c>
      <c r="AO82" s="41">
        <f>[1]节奏总纲!BA82</f>
        <v>36.442160481112069</v>
      </c>
      <c r="AP82" s="41">
        <f>[1]节奏总纲!BB82</f>
        <v>37.952732911393213</v>
      </c>
      <c r="AQ82" s="41">
        <f>[1]节奏总纲!BC82</f>
        <v>39.880677772675625</v>
      </c>
      <c r="AR82" s="41">
        <f>[1]节奏总纲!BD82</f>
        <v>42.601058174025873</v>
      </c>
      <c r="AS82" s="41">
        <f>[1]节奏总纲!BE82</f>
        <v>47.286546933283724</v>
      </c>
    </row>
    <row r="83" spans="2:45" x14ac:dyDescent="0.15">
      <c r="B83" s="86">
        <f>[1]节奏总纲!N83</f>
        <v>90</v>
      </c>
      <c r="C83" s="9">
        <v>80</v>
      </c>
      <c r="D83" s="9">
        <f>[1]节奏总纲!P83</f>
        <v>255</v>
      </c>
      <c r="E83" s="9">
        <f>[1]节奏总纲!Q83</f>
        <v>221.08500000000001</v>
      </c>
      <c r="F83" s="9">
        <f>[1]节奏总纲!R83</f>
        <v>180.33600000000001</v>
      </c>
      <c r="G83" s="9">
        <f>[1]节奏总纲!S83</f>
        <v>131.58000000000001</v>
      </c>
      <c r="H83" s="9">
        <f>[1]节奏总纲!T83</f>
        <v>72.777000000000001</v>
      </c>
      <c r="J83" s="15">
        <v>80</v>
      </c>
      <c r="K83" s="16">
        <f>[1]节奏总纲!W83</f>
        <v>17.14355416657736</v>
      </c>
      <c r="L83" s="16">
        <f>[1]节奏总纲!X83</f>
        <v>15.006175329922655</v>
      </c>
      <c r="M83" s="16">
        <f>[1]节奏总纲!Y83</f>
        <v>11.600637325769981</v>
      </c>
      <c r="N83" s="16">
        <f>[1]节奏总纲!Z83</f>
        <v>8.4655036366204683</v>
      </c>
      <c r="O83" s="16">
        <f>[1]节奏总纲!AA83</f>
        <v>4.6549139133077659</v>
      </c>
      <c r="Q83" s="15">
        <v>80</v>
      </c>
      <c r="R83" s="16">
        <f>[1]节奏总纲!AD83</f>
        <v>63.39021301395622</v>
      </c>
      <c r="S83" s="16">
        <f>[1]节奏总纲!AE83</f>
        <v>65.412152709609373</v>
      </c>
      <c r="T83" s="16">
        <f>[1]节奏总纲!AF83</f>
        <v>68.309907165737044</v>
      </c>
      <c r="U83" s="16">
        <f>[1]节奏总纲!AG83</f>
        <v>72.822065215823244</v>
      </c>
      <c r="V83" s="16">
        <f>[1]节奏总纲!AH83</f>
        <v>81.398783729567185</v>
      </c>
      <c r="Z83" s="184">
        <f>[1]节奏总纲!AL83</f>
        <v>80</v>
      </c>
      <c r="AA83" s="184">
        <f>[1]节奏总纲!AM83</f>
        <v>47512.875</v>
      </c>
      <c r="AB83" s="184">
        <f>[1]节奏总纲!AN83</f>
        <v>38010.300000000003</v>
      </c>
      <c r="AC83" s="184">
        <f>[1]节奏总纲!AO83</f>
        <v>28507.724999999999</v>
      </c>
      <c r="AD83" s="184">
        <f>[1]节奏总纲!AP83</f>
        <v>19005.150000000001</v>
      </c>
      <c r="AE83" s="184">
        <f>[1]节奏总纲!AQ83</f>
        <v>9502.5750000000007</v>
      </c>
      <c r="AG83" s="184">
        <f>[1]节奏总纲!AS83</f>
        <v>80</v>
      </c>
      <c r="AH83" s="184">
        <f>[1]节奏总纲!AT83</f>
        <v>6435.8657643541665</v>
      </c>
      <c r="AI83" s="184">
        <f>[1]节奏总纲!AU83</f>
        <v>5148.6926114833332</v>
      </c>
      <c r="AJ83" s="184">
        <f>[1]节奏总纲!AV83</f>
        <v>3861.5194586124999</v>
      </c>
      <c r="AK83" s="184">
        <f>[1]节奏总纲!AW83</f>
        <v>2574.3463057416666</v>
      </c>
      <c r="AL83" s="184">
        <f>[1]节奏总纲!AX83</f>
        <v>1287.1731528708333</v>
      </c>
      <c r="AN83" s="41">
        <f>[1]节奏总纲!AZ83</f>
        <v>80</v>
      </c>
      <c r="AO83" s="41">
        <f>[1]节奏总纲!BA83</f>
        <v>36.526331209747774</v>
      </c>
      <c r="AP83" s="41">
        <f>[1]节奏总纲!BB83</f>
        <v>38.037513426486328</v>
      </c>
      <c r="AQ83" s="41">
        <f>[1]节奏总纲!BC83</f>
        <v>39.970732283863832</v>
      </c>
      <c r="AR83" s="41">
        <f>[1]节奏总纲!BD83</f>
        <v>42.687840061343536</v>
      </c>
      <c r="AS83" s="41">
        <f>[1]节奏总纲!BE83</f>
        <v>47.3696970865753</v>
      </c>
    </row>
    <row r="84" spans="2:45" x14ac:dyDescent="0.15">
      <c r="B84" s="86">
        <f>[1]节奏总纲!N84</f>
        <v>91</v>
      </c>
      <c r="C84" s="9">
        <v>81</v>
      </c>
      <c r="D84" s="9">
        <f>[1]节奏总纲!P84</f>
        <v>273.37400640929098</v>
      </c>
      <c r="E84" s="9">
        <f>[1]节奏总纲!Q84</f>
        <v>236.35916594147301</v>
      </c>
      <c r="F84" s="9">
        <f>[1]节奏总纲!R84</f>
        <v>192.67399971726829</v>
      </c>
      <c r="G84" s="9">
        <f>[1]节奏总纲!S84</f>
        <v>140.76027590014394</v>
      </c>
      <c r="H84" s="9">
        <f>[1]节奏总纲!T84</f>
        <v>77.856917025366073</v>
      </c>
      <c r="J84" s="15">
        <v>81</v>
      </c>
      <c r="K84" s="16">
        <f>[1]节奏总纲!W84</f>
        <v>18.374006409290985</v>
      </c>
      <c r="L84" s="16">
        <f>[1]节奏总纲!X84</f>
        <v>15.274165941473001</v>
      </c>
      <c r="M84" s="16">
        <f>[1]节奏总纲!Y84</f>
        <v>12.337999717268275</v>
      </c>
      <c r="N84" s="16">
        <f>[1]节奏总纲!Z84</f>
        <v>9.1802759001439256</v>
      </c>
      <c r="O84" s="16">
        <f>[1]节奏总纲!AA84</f>
        <v>5.0799170253660719</v>
      </c>
      <c r="Q84" s="15">
        <v>81</v>
      </c>
      <c r="R84" s="16">
        <f>[1]节奏总纲!AD84</f>
        <v>63.567039423670657</v>
      </c>
      <c r="S84" s="16">
        <f>[1]节奏总纲!AE84</f>
        <v>65.58750975301939</v>
      </c>
      <c r="T84" s="16">
        <f>[1]节奏总纲!AF84</f>
        <v>68.487101522580488</v>
      </c>
      <c r="U84" s="16">
        <f>[1]节奏总纲!AG84</f>
        <v>73.007572199822363</v>
      </c>
      <c r="V84" s="16">
        <f>[1]节奏总纲!AH84</f>
        <v>81.584863192792497</v>
      </c>
      <c r="AN84" s="41">
        <f>[1]节奏总纲!AZ84</f>
        <v>81</v>
      </c>
      <c r="AO84" s="41">
        <f>[1]节奏总纲!BA84</f>
        <v>36.610501938383479</v>
      </c>
      <c r="AP84" s="41">
        <f>[1]节奏总纲!BB84</f>
        <v>38.11580158428373</v>
      </c>
      <c r="AQ84" s="41">
        <f>[1]节奏总纲!BC84</f>
        <v>40.052446592012309</v>
      </c>
      <c r="AR84" s="41">
        <f>[1]节奏总纲!BD84</f>
        <v>42.774621948661192</v>
      </c>
      <c r="AS84" s="41">
        <f>[1]节奏总纲!BE84</f>
        <v>47.452847239866877</v>
      </c>
    </row>
    <row r="85" spans="2:45" x14ac:dyDescent="0.15">
      <c r="B85" s="86">
        <f>[1]节奏总纲!N85</f>
        <v>92</v>
      </c>
      <c r="C85" s="9">
        <v>82</v>
      </c>
      <c r="D85" s="9">
        <f>[1]节奏总纲!P85</f>
        <v>293.06677887924064</v>
      </c>
      <c r="E85" s="9">
        <f>[1]节奏总纲!Q85</f>
        <v>253.15108359588808</v>
      </c>
      <c r="F85" s="9">
        <f>[1]节奏总纲!R85</f>
        <v>206.37762568676126</v>
      </c>
      <c r="G85" s="9">
        <f>[1]节奏总纲!S85</f>
        <v>150.81216441125721</v>
      </c>
      <c r="H85" s="9">
        <f>[1]节奏总纲!T85</f>
        <v>83.230965201704336</v>
      </c>
      <c r="J85" s="15">
        <v>82</v>
      </c>
      <c r="K85" s="16">
        <f>[1]节奏总纲!W85</f>
        <v>19.692772469949659</v>
      </c>
      <c r="L85" s="16">
        <f>[1]节奏总纲!X85</f>
        <v>16.791917654415073</v>
      </c>
      <c r="M85" s="16">
        <f>[1]节奏总纲!Y85</f>
        <v>13.703625969492975</v>
      </c>
      <c r="N85" s="16">
        <f>[1]节奏总纲!Z85</f>
        <v>10.051888511113276</v>
      </c>
      <c r="O85" s="16">
        <f>[1]节奏总纲!AA85</f>
        <v>5.3740481763382633</v>
      </c>
      <c r="Q85" s="15">
        <v>82</v>
      </c>
      <c r="R85" s="16">
        <f>[1]节奏总纲!AD85</f>
        <v>63.743865833385094</v>
      </c>
      <c r="S85" s="16">
        <f>[1]节奏总纲!AE85</f>
        <v>65.762866796429392</v>
      </c>
      <c r="T85" s="16">
        <f>[1]节奏总纲!AF85</f>
        <v>68.664295879423918</v>
      </c>
      <c r="U85" s="16">
        <f>[1]节奏总纲!AG85</f>
        <v>73.176642436293761</v>
      </c>
      <c r="V85" s="16">
        <f>[1]节奏总纲!AH85</f>
        <v>81.770942656017823</v>
      </c>
      <c r="AN85" s="41">
        <f>[1]节奏总纲!AZ85</f>
        <v>82</v>
      </c>
      <c r="AO85" s="41">
        <f>[1]节奏总纲!BA85</f>
        <v>36.694672667019191</v>
      </c>
      <c r="AP85" s="41">
        <f>[1]节奏总纲!BB85</f>
        <v>38.194089742081125</v>
      </c>
      <c r="AQ85" s="41">
        <f>[1]节奏总纲!BC85</f>
        <v>40.130145246845366</v>
      </c>
      <c r="AR85" s="41">
        <f>[1]节奏总纲!BD85</f>
        <v>42.861403835978855</v>
      </c>
      <c r="AS85" s="41">
        <f>[1]节奏总纲!BE85</f>
        <v>47.535997393158453</v>
      </c>
    </row>
    <row r="86" spans="2:45" x14ac:dyDescent="0.15">
      <c r="B86" s="86">
        <f>[1]节奏总纲!N86</f>
        <v>93</v>
      </c>
      <c r="C86" s="9">
        <v>83</v>
      </c>
      <c r="D86" s="9">
        <f>[1]节奏总纲!P86</f>
        <v>314.1729698162988</v>
      </c>
      <c r="E86" s="9">
        <f>[1]节奏总纲!Q86</f>
        <v>271.53969781222702</v>
      </c>
      <c r="F86" s="9">
        <f>[1]节奏总纲!R86</f>
        <v>221.55477831445393</v>
      </c>
      <c r="G86" s="9">
        <f>[1]节奏总纲!S86</f>
        <v>161.57915837652246</v>
      </c>
      <c r="H86" s="9">
        <f>[1]节奏总纲!T86</f>
        <v>89.193706130847232</v>
      </c>
      <c r="J86" s="15">
        <v>83</v>
      </c>
      <c r="K86" s="16">
        <f>[1]节奏总纲!W86</f>
        <v>21.106190937058159</v>
      </c>
      <c r="L86" s="16">
        <f>[1]节奏总纲!X86</f>
        <v>18.388614216338937</v>
      </c>
      <c r="M86" s="16">
        <f>[1]节奏总纲!Y86</f>
        <v>15.177152627692664</v>
      </c>
      <c r="N86" s="16">
        <f>[1]节奏总纲!Z86</f>
        <v>10.766993965265243</v>
      </c>
      <c r="O86" s="16">
        <f>[1]节奏总纲!AA86</f>
        <v>5.9627409291428961</v>
      </c>
      <c r="Q86" s="15">
        <v>83</v>
      </c>
      <c r="R86" s="16">
        <f>[1]节奏总纲!AD86</f>
        <v>63.920692243099523</v>
      </c>
      <c r="S86" s="16">
        <f>[1]节奏总纲!AE86</f>
        <v>65.938223839839395</v>
      </c>
      <c r="T86" s="16">
        <f>[1]节奏总纲!AF86</f>
        <v>68.841490236267347</v>
      </c>
      <c r="U86" s="16">
        <f>[1]节奏总纲!AG86</f>
        <v>73.34571267276516</v>
      </c>
      <c r="V86" s="16">
        <f>[1]节奏总纲!AH86</f>
        <v>81.957022119243135</v>
      </c>
      <c r="AN86" s="41">
        <f>[1]节奏总纲!AZ86</f>
        <v>83</v>
      </c>
      <c r="AO86" s="41">
        <f>[1]节奏总纲!BA86</f>
        <v>36.778843395654896</v>
      </c>
      <c r="AP86" s="41">
        <f>[1]节奏总纲!BB86</f>
        <v>38.272377899878528</v>
      </c>
      <c r="AQ86" s="41">
        <f>[1]节奏总纲!BC86</f>
        <v>40.207843901678423</v>
      </c>
      <c r="AR86" s="41">
        <f>[1]节奏总纲!BD86</f>
        <v>42.948185723296518</v>
      </c>
      <c r="AS86" s="41">
        <f>[1]节奏总纲!BE86</f>
        <v>47.619147546450023</v>
      </c>
    </row>
    <row r="87" spans="2:45" x14ac:dyDescent="0.15">
      <c r="B87" s="86">
        <f>[1]节奏总纲!N87</f>
        <v>94</v>
      </c>
      <c r="C87" s="9">
        <v>84</v>
      </c>
      <c r="D87" s="9">
        <f>[1]节奏总纲!P87</f>
        <v>336.79402515786086</v>
      </c>
      <c r="E87" s="9">
        <f>[1]节奏总纲!Q87</f>
        <v>291.2594729565181</v>
      </c>
      <c r="F87" s="9">
        <f>[1]节奏总纲!R87</f>
        <v>237.27139072371298</v>
      </c>
      <c r="G87" s="9">
        <f>[1]节奏总纲!S87</f>
        <v>172.97741132107731</v>
      </c>
      <c r="H87" s="9">
        <f>[1]节奏总纲!T87</f>
        <v>95.64950314483248</v>
      </c>
      <c r="J87" s="15">
        <v>84</v>
      </c>
      <c r="K87" s="16">
        <f>[1]节奏总纲!W87</f>
        <v>22.621055341562055</v>
      </c>
      <c r="L87" s="16">
        <f>[1]节奏总纲!X87</f>
        <v>19.719775144291077</v>
      </c>
      <c r="M87" s="16">
        <f>[1]节奏总纲!Y87</f>
        <v>15.716612409259056</v>
      </c>
      <c r="N87" s="16">
        <f>[1]节奏总纲!Z87</f>
        <v>11.398252944554855</v>
      </c>
      <c r="O87" s="16">
        <f>[1]节奏总纲!AA87</f>
        <v>6.4557970139852472</v>
      </c>
      <c r="Q87" s="15">
        <v>84</v>
      </c>
      <c r="R87" s="16">
        <f>[1]节奏总纲!AD87</f>
        <v>64.090988120365651</v>
      </c>
      <c r="S87" s="16">
        <f>[1]节奏总纲!AE87</f>
        <v>66.105889403880397</v>
      </c>
      <c r="T87" s="16">
        <f>[1]节奏总纲!AF87</f>
        <v>69.01697485309198</v>
      </c>
      <c r="U87" s="16">
        <f>[1]节奏总纲!AG87</f>
        <v>73.514782909236544</v>
      </c>
      <c r="V87" s="16">
        <f>[1]节奏总纲!AH87</f>
        <v>82.128973371044353</v>
      </c>
      <c r="AN87" s="41">
        <f>[1]节奏总纲!AZ87</f>
        <v>84</v>
      </c>
      <c r="AO87" s="41">
        <f>[1]节奏总纲!BA87</f>
        <v>36.863014124290601</v>
      </c>
      <c r="AP87" s="41">
        <f>[1]节奏总纲!BB87</f>
        <v>38.35066605767593</v>
      </c>
      <c r="AQ87" s="41">
        <f>[1]节奏总纲!BC87</f>
        <v>40.28554255651148</v>
      </c>
      <c r="AR87" s="41">
        <f>[1]节奏总纲!BD87</f>
        <v>43.030177309109042</v>
      </c>
      <c r="AS87" s="41">
        <f>[1]节奏总纲!BE87</f>
        <v>47.7022976997416</v>
      </c>
    </row>
    <row r="88" spans="2:45" x14ac:dyDescent="0.15">
      <c r="B88" s="86">
        <f>[1]节奏总纲!N88</f>
        <v>95</v>
      </c>
      <c r="C88" s="9">
        <v>85</v>
      </c>
      <c r="D88" s="9">
        <f>[1]节奏总纲!P88</f>
        <v>361.0386719675123</v>
      </c>
      <c r="E88" s="9">
        <f>[1]节奏总纲!Q88</f>
        <v>311.72078937675008</v>
      </c>
      <c r="F88" s="9">
        <f>[1]节奏总纲!R88</f>
        <v>253.91849799475142</v>
      </c>
      <c r="G88" s="9">
        <f>[1]节奏总纲!S88</f>
        <v>185.57387739130132</v>
      </c>
      <c r="H88" s="9">
        <f>[1]节奏总纲!T88</f>
        <v>102.53498283877349</v>
      </c>
      <c r="J88" s="15">
        <v>85</v>
      </c>
      <c r="K88" s="16">
        <f>[1]节奏总纲!W88</f>
        <v>24.244646809651442</v>
      </c>
      <c r="L88" s="16">
        <f>[1]节奏总纲!X88</f>
        <v>20.461316420231981</v>
      </c>
      <c r="M88" s="16">
        <f>[1]节奏总纲!Y88</f>
        <v>16.647107271038436</v>
      </c>
      <c r="N88" s="16">
        <f>[1]节奏总纲!Z88</f>
        <v>12.596466070224011</v>
      </c>
      <c r="O88" s="16">
        <f>[1]节奏总纲!AA88</f>
        <v>6.8854796939410079</v>
      </c>
      <c r="Q88" s="15">
        <v>85</v>
      </c>
      <c r="R88" s="16">
        <f>[1]节奏总纲!AD88</f>
        <v>64.255972994404218</v>
      </c>
      <c r="S88" s="16">
        <f>[1]节奏总纲!AE88</f>
        <v>66.269371604948859</v>
      </c>
      <c r="T88" s="16">
        <f>[1]节奏总纲!AF88</f>
        <v>69.17795498031839</v>
      </c>
      <c r="U88" s="16">
        <f>[1]节奏总纲!AG88</f>
        <v>73.683853145707943</v>
      </c>
      <c r="V88" s="16">
        <f>[1]节奏总纲!AH88</f>
        <v>82.296681479091191</v>
      </c>
      <c r="AN88" s="41">
        <f>[1]节奏总纲!AZ88</f>
        <v>85</v>
      </c>
      <c r="AO88" s="41">
        <f>[1]节奏总纲!BA88</f>
        <v>36.947184852926306</v>
      </c>
      <c r="AP88" s="41">
        <f>[1]节奏总纲!BB88</f>
        <v>38.428954215473325</v>
      </c>
      <c r="AQ88" s="41">
        <f>[1]节奏总纲!BC88</f>
        <v>40.363241211344537</v>
      </c>
      <c r="AR88" s="41">
        <f>[1]节奏总纲!BD88</f>
        <v>43.105070725978337</v>
      </c>
      <c r="AS88" s="41">
        <f>[1]节奏总纲!BE88</f>
        <v>47.785447853033176</v>
      </c>
    </row>
    <row r="89" spans="2:45" x14ac:dyDescent="0.15">
      <c r="B89" s="86">
        <f>[1]节奏总纲!N89</f>
        <v>96</v>
      </c>
      <c r="C89" s="9">
        <v>86</v>
      </c>
      <c r="D89" s="9">
        <f>[1]节奏总纲!P89</f>
        <v>387.02344102666189</v>
      </c>
      <c r="E89" s="9">
        <f>[1]节奏总纲!Q89</f>
        <v>334.00122960600919</v>
      </c>
      <c r="F89" s="9">
        <f>[1]节奏总纲!R89</f>
        <v>272.23228841815398</v>
      </c>
      <c r="G89" s="9">
        <f>[1]节奏总纲!S89</f>
        <v>199.39447681693619</v>
      </c>
      <c r="H89" s="9">
        <f>[1]节奏总纲!T89</f>
        <v>108.94709864900531</v>
      </c>
      <c r="J89" s="15">
        <v>86</v>
      </c>
      <c r="K89" s="16">
        <f>[1]节奏总纲!W89</f>
        <v>25.984769059149585</v>
      </c>
      <c r="L89" s="16">
        <f>[1]节奏总纲!X89</f>
        <v>22.280440229259113</v>
      </c>
      <c r="M89" s="16">
        <f>[1]节奏总纲!Y89</f>
        <v>18.313790423402565</v>
      </c>
      <c r="N89" s="16">
        <f>[1]节奏总纲!Z89</f>
        <v>13.820599425634867</v>
      </c>
      <c r="O89" s="16">
        <f>[1]节奏总纲!AA89</f>
        <v>6.4121158102318248</v>
      </c>
      <c r="Q89" s="15">
        <v>86</v>
      </c>
      <c r="R89" s="16">
        <f>[1]节奏总纲!AD89</f>
        <v>64.420957868442798</v>
      </c>
      <c r="S89" s="16">
        <f>[1]节奏总纲!AE89</f>
        <v>66.43285380601732</v>
      </c>
      <c r="T89" s="16">
        <f>[1]节奏总纲!AF89</f>
        <v>69.338935107544785</v>
      </c>
      <c r="U89" s="16">
        <f>[1]节奏总纲!AG89</f>
        <v>73.852923382179341</v>
      </c>
      <c r="V89" s="16">
        <f>[1]节奏总纲!AH89</f>
        <v>82.464389587138029</v>
      </c>
      <c r="AN89" s="41">
        <f>[1]节奏总纲!AZ89</f>
        <v>86</v>
      </c>
      <c r="AO89" s="41">
        <f>[1]节奏总纲!BA89</f>
        <v>37.027046282459708</v>
      </c>
      <c r="AP89" s="41">
        <f>[1]节奏总纲!BB89</f>
        <v>38.507242373270728</v>
      </c>
      <c r="AQ89" s="41">
        <f>[1]节奏总纲!BC89</f>
        <v>40.440939866177594</v>
      </c>
      <c r="AR89" s="41">
        <f>[1]节奏总纲!BD89</f>
        <v>43.179964142847631</v>
      </c>
      <c r="AS89" s="41">
        <f>[1]节奏总纲!BE89</f>
        <v>47.868598006324753</v>
      </c>
    </row>
    <row r="90" spans="2:45" x14ac:dyDescent="0.15">
      <c r="B90" s="86">
        <f>[1]节奏总纲!N90</f>
        <v>97</v>
      </c>
      <c r="C90" s="9">
        <v>87</v>
      </c>
      <c r="D90" s="9">
        <f>[1]节奏总纲!P90</f>
        <v>414.87322693439216</v>
      </c>
      <c r="E90" s="9">
        <f>[1]节奏总纲!Q90</f>
        <v>358.28451878054108</v>
      </c>
      <c r="F90" s="9">
        <f>[1]节奏总纲!R90</f>
        <v>292.4026503433596</v>
      </c>
      <c r="G90" s="9">
        <f>[1]节奏总纲!S90</f>
        <v>212.58104148118252</v>
      </c>
      <c r="H90" s="9">
        <f>[1]节奏总纲!T90</f>
        <v>115.74963031469542</v>
      </c>
      <c r="J90" s="15">
        <v>87</v>
      </c>
      <c r="K90" s="16">
        <f>[1]节奏总纲!W90</f>
        <v>27.849785907730279</v>
      </c>
      <c r="L90" s="16">
        <f>[1]节奏总纲!X90</f>
        <v>24.283289174531888</v>
      </c>
      <c r="M90" s="16">
        <f>[1]节奏总纲!Y90</f>
        <v>20.170361925205611</v>
      </c>
      <c r="N90" s="16">
        <f>[1]节奏总纲!Z90</f>
        <v>13.186564664246333</v>
      </c>
      <c r="O90" s="16">
        <f>[1]节奏总纲!AA90</f>
        <v>6.8025316656901111</v>
      </c>
      <c r="Q90" s="15">
        <v>87</v>
      </c>
      <c r="R90" s="16">
        <f>[1]节奏总纲!AD90</f>
        <v>64.585942742481365</v>
      </c>
      <c r="S90" s="16">
        <f>[1]节奏总纲!AE90</f>
        <v>66.596336007085796</v>
      </c>
      <c r="T90" s="16">
        <f>[1]节奏总纲!AF90</f>
        <v>69.49991523477118</v>
      </c>
      <c r="U90" s="16">
        <f>[1]节奏总纲!AG90</f>
        <v>74.02050499447661</v>
      </c>
      <c r="V90" s="16">
        <f>[1]节奏总纲!AH90</f>
        <v>82.632097695184868</v>
      </c>
      <c r="AN90" s="41">
        <f>[1]节奏总纲!AZ90</f>
        <v>87</v>
      </c>
      <c r="AO90" s="41">
        <f>[1]节奏总纲!BA90</f>
        <v>37.099649155317238</v>
      </c>
      <c r="AP90" s="41">
        <f>[1]节奏总纲!BB90</f>
        <v>38.58553053106813</v>
      </c>
      <c r="AQ90" s="41">
        <f>[1]节奏总纲!BC90</f>
        <v>40.518638521010651</v>
      </c>
      <c r="AR90" s="41">
        <f>[1]节奏总纲!BD90</f>
        <v>43.254857559716925</v>
      </c>
      <c r="AS90" s="41">
        <f>[1]节奏总纲!BE90</f>
        <v>47.951748159616329</v>
      </c>
    </row>
    <row r="91" spans="2:45" x14ac:dyDescent="0.15">
      <c r="B91" s="86">
        <f>[1]节奏总纲!N91</f>
        <v>98</v>
      </c>
      <c r="C91" s="9">
        <v>88</v>
      </c>
      <c r="D91" s="9">
        <f>[1]节奏总纲!P91</f>
        <v>444.72188840761549</v>
      </c>
      <c r="E91" s="9">
        <f>[1]节奏总纲!Q91</f>
        <v>384.7733778502689</v>
      </c>
      <c r="F91" s="9">
        <f>[1]节奏总纲!R91</f>
        <v>312.90632068359827</v>
      </c>
      <c r="G91" s="9">
        <f>[1]节奏总纲!S91</f>
        <v>226.0076636887502</v>
      </c>
      <c r="H91" s="9">
        <f>[1]节奏总纲!T91</f>
        <v>123.1879630889095</v>
      </c>
      <c r="J91" s="15">
        <v>88</v>
      </c>
      <c r="K91" s="16">
        <f>[1]节奏总纲!W91</f>
        <v>29.848661473223331</v>
      </c>
      <c r="L91" s="16">
        <f>[1]节奏总纲!X91</f>
        <v>26.488859069727823</v>
      </c>
      <c r="M91" s="16">
        <f>[1]节奏总纲!Y91</f>
        <v>20.503670340238671</v>
      </c>
      <c r="N91" s="16">
        <f>[1]节奏总纲!Z91</f>
        <v>13.426622207567675</v>
      </c>
      <c r="O91" s="16">
        <f>[1]节奏总纲!AA91</f>
        <v>7.438332774214075</v>
      </c>
      <c r="Q91" s="15">
        <v>88</v>
      </c>
      <c r="R91" s="16">
        <f>[1]节奏总纲!AD91</f>
        <v>64.750927616519931</v>
      </c>
      <c r="S91" s="16">
        <f>[1]节奏总纲!AE91</f>
        <v>66.759818208154257</v>
      </c>
      <c r="T91" s="16">
        <f>[1]节奏总纲!AF91</f>
        <v>69.660895361997589</v>
      </c>
      <c r="U91" s="16">
        <f>[1]节奏总纲!AG91</f>
        <v>74.178131818877702</v>
      </c>
      <c r="V91" s="16">
        <f>[1]节奏总纲!AH91</f>
        <v>82.799805803231706</v>
      </c>
      <c r="AN91" s="41">
        <f>[1]节奏总纲!AZ91</f>
        <v>88</v>
      </c>
      <c r="AO91" s="41">
        <f>[1]节奏总纲!BA91</f>
        <v>37.172252028174768</v>
      </c>
      <c r="AP91" s="41">
        <f>[1]节奏总纲!BB91</f>
        <v>38.663818688865533</v>
      </c>
      <c r="AQ91" s="41">
        <f>[1]节奏总纲!BC91</f>
        <v>40.596337175843701</v>
      </c>
      <c r="AR91" s="41">
        <f>[1]节奏总纲!BD91</f>
        <v>43.329750976586219</v>
      </c>
      <c r="AS91" s="41">
        <f>[1]节奏总纲!BE91</f>
        <v>48.030128751164234</v>
      </c>
    </row>
    <row r="92" spans="2:45" x14ac:dyDescent="0.15">
      <c r="B92" s="86">
        <f>[1]节奏总纲!N92</f>
        <v>99</v>
      </c>
      <c r="C92" s="9">
        <v>89</v>
      </c>
      <c r="D92" s="9">
        <f>[1]节奏总纲!P92</f>
        <v>476.71289166684534</v>
      </c>
      <c r="E92" s="9">
        <f>[1]节奏总纲!Q92</f>
        <v>411.78459582182103</v>
      </c>
      <c r="F92" s="9">
        <f>[1]节奏总纲!R92</f>
        <v>332.60258451595797</v>
      </c>
      <c r="G92" s="9">
        <f>[1]节奏总纲!S92</f>
        <v>240.31096868925673</v>
      </c>
      <c r="H92" s="9">
        <f>[1]节奏总纲!T92</f>
        <v>130.61933231671563</v>
      </c>
      <c r="J92" s="15">
        <v>89</v>
      </c>
      <c r="K92" s="16">
        <f>[1]节奏总纲!W92</f>
        <v>31.991003259229842</v>
      </c>
      <c r="L92" s="16">
        <f>[1]节奏总纲!X92</f>
        <v>27.011217971552128</v>
      </c>
      <c r="M92" s="16">
        <f>[1]节奏总纲!Y92</f>
        <v>19.696263832359705</v>
      </c>
      <c r="N92" s="16">
        <f>[1]节奏总纲!Z92</f>
        <v>14.303305000506526</v>
      </c>
      <c r="O92" s="16">
        <f>[1]节奏总纲!AA92</f>
        <v>7.4313692278061296</v>
      </c>
      <c r="Q92" s="15">
        <v>89</v>
      </c>
      <c r="R92" s="16">
        <f>[1]节奏总纲!AD92</f>
        <v>64.915912490558512</v>
      </c>
      <c r="S92" s="16">
        <f>[1]节奏总纲!AE92</f>
        <v>66.923300409222719</v>
      </c>
      <c r="T92" s="16">
        <f>[1]节奏总纲!AF92</f>
        <v>69.821875489223984</v>
      </c>
      <c r="U92" s="16">
        <f>[1]节奏总纲!AG92</f>
        <v>74.335758643278794</v>
      </c>
      <c r="V92" s="16">
        <f>[1]节奏总纲!AH92</f>
        <v>82.967513911278544</v>
      </c>
      <c r="AN92" s="41">
        <f>[1]节奏总纲!AZ92</f>
        <v>89</v>
      </c>
      <c r="AO92" s="41">
        <f>[1]节奏总纲!BA92</f>
        <v>37.244854901032298</v>
      </c>
      <c r="AP92" s="41">
        <f>[1]节奏总纲!BB92</f>
        <v>38.742106846662928</v>
      </c>
      <c r="AQ92" s="41">
        <f>[1]节奏总纲!BC92</f>
        <v>40.674035830676758</v>
      </c>
      <c r="AR92" s="41">
        <f>[1]节奏总纲!BD92</f>
        <v>43.404644393455513</v>
      </c>
      <c r="AS92" s="41">
        <f>[1]节奏总纲!BE92</f>
        <v>48.101914750802706</v>
      </c>
    </row>
    <row r="93" spans="2:45" x14ac:dyDescent="0.15">
      <c r="B93" s="86">
        <f>[1]节奏总纲!N93</f>
        <v>100</v>
      </c>
      <c r="C93" s="9">
        <v>90</v>
      </c>
      <c r="D93" s="9">
        <f>[1]节奏总纲!P93</f>
        <v>511</v>
      </c>
      <c r="E93" s="9">
        <f>[1]节奏总纲!Q93</f>
        <v>438.13140000000004</v>
      </c>
      <c r="F93" s="9">
        <f>[1]节奏总纲!R93</f>
        <v>354.12299999999999</v>
      </c>
      <c r="G93" s="9">
        <f>[1]节奏总纲!S93</f>
        <v>254.88680000000002</v>
      </c>
      <c r="H93" s="9">
        <f>[1]节奏总纲!T93</f>
        <v>138.48100000000002</v>
      </c>
      <c r="J93" s="15">
        <v>90</v>
      </c>
      <c r="K93" s="16">
        <f>[1]节奏总纲!W93</f>
        <v>34.287108333154663</v>
      </c>
      <c r="L93" s="16">
        <f>[1]节奏总纲!X93</f>
        <v>26.346804178179013</v>
      </c>
      <c r="M93" s="16">
        <f>[1]节奏总纲!Y93</f>
        <v>21.520415484042019</v>
      </c>
      <c r="N93" s="16">
        <f>[1]节奏总纲!Z93</f>
        <v>14.575831310743297</v>
      </c>
      <c r="O93" s="16">
        <f>[1]节奏总纲!AA93</f>
        <v>7.861667683284395</v>
      </c>
      <c r="Q93" s="15">
        <v>90</v>
      </c>
      <c r="R93" s="16">
        <f>[1]节奏总纲!AD93</f>
        <v>65.075479910097457</v>
      </c>
      <c r="S93" s="16">
        <f>[1]节奏总纲!AE93</f>
        <v>67.083433628014333</v>
      </c>
      <c r="T93" s="16">
        <f>[1]节奏总纲!AF93</f>
        <v>69.982855616450394</v>
      </c>
      <c r="U93" s="16">
        <f>[1]节奏总纲!AG93</f>
        <v>74.493385467679886</v>
      </c>
      <c r="V93" s="16">
        <f>[1]节奏总纲!AH93</f>
        <v>83.124894550960335</v>
      </c>
      <c r="AN93" s="41">
        <f>[1]节奏总纲!AZ93</f>
        <v>90</v>
      </c>
      <c r="AO93" s="41">
        <f>[1]节奏总纲!BA93</f>
        <v>37.317457773889828</v>
      </c>
      <c r="AP93" s="41">
        <f>[1]节奏总纲!BB93</f>
        <v>38.82039500446033</v>
      </c>
      <c r="AQ93" s="41">
        <f>[1]节奏总纲!BC93</f>
        <v>40.751734485509814</v>
      </c>
      <c r="AR93" s="41">
        <f>[1]节奏总纲!BD93</f>
        <v>43.479537810324807</v>
      </c>
      <c r="AS93" s="41">
        <f>[1]节奏总纲!BE93</f>
        <v>48.173700750441178</v>
      </c>
    </row>
    <row r="94" spans="2:45" x14ac:dyDescent="0.15">
      <c r="B94" s="86">
        <f>[1]节奏总纲!N94</f>
        <v>101</v>
      </c>
      <c r="C94" s="9">
        <v>91</v>
      </c>
      <c r="D94" s="9">
        <f>[1]节奏总纲!P94</f>
        <v>547.74801281858208</v>
      </c>
      <c r="E94" s="9">
        <f>[1]节奏总纲!Q94</f>
        <v>469.6391461906523</v>
      </c>
      <c r="F94" s="9">
        <f>[1]节奏总纲!R94</f>
        <v>378.43910205635837</v>
      </c>
      <c r="G94" s="9">
        <f>[1]节奏总纲!S94</f>
        <v>272.61418597980827</v>
      </c>
      <c r="H94" s="9">
        <f>[1]节奏总纲!T94</f>
        <v>147.89196346101718</v>
      </c>
      <c r="J94" s="15">
        <v>91</v>
      </c>
      <c r="K94" s="16">
        <f>[1]节奏总纲!W94</f>
        <v>36.748012818582083</v>
      </c>
      <c r="L94" s="16">
        <f>[1]节奏总纲!X94</f>
        <v>31.507746190652256</v>
      </c>
      <c r="M94" s="16">
        <f>[1]节奏总纲!Y94</f>
        <v>24.316102056358375</v>
      </c>
      <c r="N94" s="16">
        <f>[1]节奏总纲!Z94</f>
        <v>17.727385979808247</v>
      </c>
      <c r="O94" s="16">
        <f>[1]节奏总纲!AA94</f>
        <v>9.4109634610171611</v>
      </c>
      <c r="Q94" s="15">
        <v>91</v>
      </c>
      <c r="R94" s="16">
        <f>[1]节奏总纲!AD94</f>
        <v>65.229416240679981</v>
      </c>
      <c r="S94" s="16">
        <f>[1]节奏总纲!AE94</f>
        <v>67.240606973055961</v>
      </c>
      <c r="T94" s="16">
        <f>[1]节奏总纲!AF94</f>
        <v>70.137942795989005</v>
      </c>
      <c r="U94" s="16">
        <f>[1]节奏总纲!AG94</f>
        <v>74.651012292080978</v>
      </c>
      <c r="V94" s="16">
        <f>[1]节奏总纲!AH94</f>
        <v>83.279794092850153</v>
      </c>
      <c r="AN94" s="41">
        <f>[1]节奏总纲!AZ94</f>
        <v>91</v>
      </c>
      <c r="AO94" s="41">
        <f>[1]节奏总纲!BA94</f>
        <v>37.390060646747358</v>
      </c>
      <c r="AP94" s="41">
        <f>[1]节奏总纲!BB94</f>
        <v>38.898683162257733</v>
      </c>
      <c r="AQ94" s="41">
        <f>[1]节奏总纲!BC94</f>
        <v>40.829433140342871</v>
      </c>
      <c r="AR94" s="41">
        <f>[1]节奏总纲!BD94</f>
        <v>43.554431227194108</v>
      </c>
      <c r="AS94" s="41">
        <f>[1]节奏总纲!BE94</f>
        <v>48.24548675007965</v>
      </c>
    </row>
    <row r="95" spans="2:45" x14ac:dyDescent="0.15">
      <c r="B95" s="86">
        <f>[1]节奏总纲!N95</f>
        <v>102</v>
      </c>
      <c r="C95" s="9">
        <v>92</v>
      </c>
      <c r="D95" s="9">
        <f>[1]节奏总纲!P95</f>
        <v>587.1335577584814</v>
      </c>
      <c r="E95" s="9">
        <f>[1]节奏总纲!Q95</f>
        <v>502.29275866238083</v>
      </c>
      <c r="F95" s="9">
        <f>[1]节奏总纲!R95</f>
        <v>405.12215485335213</v>
      </c>
      <c r="G95" s="9">
        <f>[1]节奏总纲!S95</f>
        <v>291.57052478286187</v>
      </c>
      <c r="H95" s="9">
        <f>[1]节奏总纲!T95</f>
        <v>157.64536025815227</v>
      </c>
      <c r="J95" s="15">
        <v>92</v>
      </c>
      <c r="K95" s="16">
        <f>[1]节奏总纲!W95</f>
        <v>39.385544939899319</v>
      </c>
      <c r="L95" s="16">
        <f>[1]节奏总纲!X95</f>
        <v>32.653612471728536</v>
      </c>
      <c r="M95" s="16">
        <f>[1]节奏总纲!Y95</f>
        <v>26.683052796993763</v>
      </c>
      <c r="N95" s="16">
        <f>[1]节奏总纲!Z95</f>
        <v>18.956338803053598</v>
      </c>
      <c r="O95" s="16">
        <f>[1]节奏总纲!AA95</f>
        <v>9.7533967971350819</v>
      </c>
      <c r="Q95" s="15">
        <v>92</v>
      </c>
      <c r="R95" s="16">
        <f>[1]节奏总纲!AD95</f>
        <v>65.38335257126252</v>
      </c>
      <c r="S95" s="16">
        <f>[1]节奏总纲!AE95</f>
        <v>67.397780318097588</v>
      </c>
      <c r="T95" s="16">
        <f>[1]节奏总纲!AF95</f>
        <v>70.292327570459079</v>
      </c>
      <c r="U95" s="16">
        <f>[1]节奏总纲!AG95</f>
        <v>74.808639116482055</v>
      </c>
      <c r="V95" s="16">
        <f>[1]节奏总纲!AH95</f>
        <v>83.434693634739986</v>
      </c>
      <c r="AN95" s="41">
        <f>[1]节奏总纲!AZ95</f>
        <v>92</v>
      </c>
      <c r="AO95" s="41">
        <f>[1]节奏总纲!BA95</f>
        <v>37.462663519604888</v>
      </c>
      <c r="AP95" s="41">
        <f>[1]节奏总纲!BB95</f>
        <v>38.976971320055128</v>
      </c>
      <c r="AQ95" s="41">
        <f>[1]节奏总纲!BC95</f>
        <v>40.907131795175928</v>
      </c>
      <c r="AR95" s="41">
        <f>[1]节奏总纲!BD95</f>
        <v>43.629324644063402</v>
      </c>
      <c r="AS95" s="41">
        <f>[1]节奏总纲!BE95</f>
        <v>48.317272749718121</v>
      </c>
    </row>
    <row r="96" spans="2:45" x14ac:dyDescent="0.15">
      <c r="B96" s="86">
        <f>[1]节奏总纲!N96</f>
        <v>103</v>
      </c>
      <c r="C96" s="9">
        <v>93</v>
      </c>
      <c r="D96" s="9">
        <f>[1]节奏总纲!P96</f>
        <v>629.34593963259704</v>
      </c>
      <c r="E96" s="9">
        <f>[1]节奏总纲!Q96</f>
        <v>538.34251676172357</v>
      </c>
      <c r="F96" s="9">
        <f>[1]节奏总纲!R96</f>
        <v>433.68228700082267</v>
      </c>
      <c r="G96" s="9">
        <f>[1]节奏总纲!S96</f>
        <v>311.52624011813555</v>
      </c>
      <c r="H96" s="9">
        <f>[1]节奏总纲!T96</f>
        <v>168.35003885171972</v>
      </c>
      <c r="J96" s="15">
        <v>93</v>
      </c>
      <c r="K96" s="16">
        <f>[1]节奏总纲!W96</f>
        <v>42.212381874115636</v>
      </c>
      <c r="L96" s="16">
        <f>[1]节奏总纲!X96</f>
        <v>36.049758099342739</v>
      </c>
      <c r="M96" s="16">
        <f>[1]节奏总纲!Y96</f>
        <v>28.56013214747054</v>
      </c>
      <c r="N96" s="16">
        <f>[1]节奏总纲!Z96</f>
        <v>19.95571533527368</v>
      </c>
      <c r="O96" s="16">
        <f>[1]节奏总纲!AA96</f>
        <v>10.704678593567451</v>
      </c>
      <c r="Q96" s="15">
        <v>93</v>
      </c>
      <c r="R96" s="16">
        <f>[1]节奏总纲!AD96</f>
        <v>65.537288901845059</v>
      </c>
      <c r="S96" s="16">
        <f>[1]节奏总纲!AE96</f>
        <v>67.554953663139216</v>
      </c>
      <c r="T96" s="16">
        <f>[1]节奏总纲!AF96</f>
        <v>70.446712344929153</v>
      </c>
      <c r="U96" s="16">
        <f>[1]节奏总纲!AG96</f>
        <v>74.966265940883147</v>
      </c>
      <c r="V96" s="16">
        <f>[1]节奏总纲!AH96</f>
        <v>83.589593176629805</v>
      </c>
      <c r="AN96" s="41">
        <f>[1]节奏总纲!AZ96</f>
        <v>93</v>
      </c>
      <c r="AO96" s="41">
        <f>[1]节奏总纲!BA96</f>
        <v>37.535266392462418</v>
      </c>
      <c r="AP96" s="41">
        <f>[1]节奏总纲!BB96</f>
        <v>39.047673544184711</v>
      </c>
      <c r="AQ96" s="41">
        <f>[1]节奏总纲!BC96</f>
        <v>40.984830450008985</v>
      </c>
      <c r="AR96" s="41">
        <f>[1]节奏总纲!BD96</f>
        <v>43.704218060932696</v>
      </c>
      <c r="AS96" s="41">
        <f>[1]节奏总纲!BE96</f>
        <v>48.389058749356593</v>
      </c>
    </row>
    <row r="97" spans="2:45" x14ac:dyDescent="0.15">
      <c r="B97" s="86">
        <f>[1]节奏总纲!N97</f>
        <v>104</v>
      </c>
      <c r="C97" s="9">
        <v>94</v>
      </c>
      <c r="D97" s="9">
        <f>[1]节奏总纲!P97</f>
        <v>674.58805031572183</v>
      </c>
      <c r="E97" s="9">
        <f>[1]节奏总纲!Q97</f>
        <v>576.30057138472114</v>
      </c>
      <c r="F97" s="9">
        <f>[1]节奏总纲!R97</f>
        <v>464.04911981218504</v>
      </c>
      <c r="G97" s="9">
        <f>[1]节奏总纲!S97</f>
        <v>332.70682641571403</v>
      </c>
      <c r="H97" s="9">
        <f>[1]节奏总纲!T97</f>
        <v>179.6427977990767</v>
      </c>
      <c r="J97" s="15">
        <v>94</v>
      </c>
      <c r="K97" s="16">
        <f>[1]节奏总纲!W97</f>
        <v>45.242110683124793</v>
      </c>
      <c r="L97" s="16">
        <f>[1]节奏总纲!X97</f>
        <v>37.958054622997565</v>
      </c>
      <c r="M97" s="16">
        <f>[1]节奏总纲!Y97</f>
        <v>30.366832811362372</v>
      </c>
      <c r="N97" s="16">
        <f>[1]节奏总纲!Z97</f>
        <v>21.180586297578486</v>
      </c>
      <c r="O97" s="16">
        <f>[1]节奏总纲!AA97</f>
        <v>11.292758947356987</v>
      </c>
      <c r="Q97" s="15">
        <v>94</v>
      </c>
      <c r="R97" s="16">
        <f>[1]节奏总纲!AD97</f>
        <v>65.691225232427584</v>
      </c>
      <c r="S97" s="16">
        <f>[1]节奏总纲!AE97</f>
        <v>67.712127008180858</v>
      </c>
      <c r="T97" s="16">
        <f>[1]节奏总纲!AF97</f>
        <v>70.601097119399213</v>
      </c>
      <c r="U97" s="16">
        <f>[1]节奏总纲!AG97</f>
        <v>75.115180559621535</v>
      </c>
      <c r="V97" s="16">
        <f>[1]节奏总纲!AH97</f>
        <v>83.744492718519624</v>
      </c>
      <c r="AN97" s="41">
        <f>[1]节奏总纲!AZ97</f>
        <v>94</v>
      </c>
      <c r="AO97" s="41">
        <f>[1]节奏总纲!BA97</f>
        <v>37.607869265319941</v>
      </c>
      <c r="AP97" s="41">
        <f>[1]节奏总纲!BB97</f>
        <v>39.115214427575864</v>
      </c>
      <c r="AQ97" s="41">
        <f>[1]节奏总纲!BC97</f>
        <v>41.053954370816207</v>
      </c>
      <c r="AR97" s="41">
        <f>[1]节奏总纲!BD97</f>
        <v>43.77911147780199</v>
      </c>
      <c r="AS97" s="41">
        <f>[1]节奏总纲!BE97</f>
        <v>48.460844748995065</v>
      </c>
    </row>
    <row r="98" spans="2:45" x14ac:dyDescent="0.15">
      <c r="B98" s="86">
        <f>[1]节奏总纲!N98</f>
        <v>105</v>
      </c>
      <c r="C98" s="9">
        <v>95</v>
      </c>
      <c r="D98" s="9">
        <f>[1]节奏总纲!P98</f>
        <v>723.0773439350246</v>
      </c>
      <c r="E98" s="9">
        <f>[1]节奏总纲!Q98</f>
        <v>618.15882133005255</v>
      </c>
      <c r="F98" s="9">
        <f>[1]节奏总纲!R98</f>
        <v>495.95875020503337</v>
      </c>
      <c r="G98" s="9">
        <f>[1]节奏总纲!S98</f>
        <v>355.39251454406457</v>
      </c>
      <c r="H98" s="9">
        <f>[1]节奏总纲!T98</f>
        <v>192.84472762747106</v>
      </c>
      <c r="J98" s="15">
        <v>95</v>
      </c>
      <c r="K98" s="16">
        <f>[1]节奏总纲!W98</f>
        <v>48.489293619302771</v>
      </c>
      <c r="L98" s="16">
        <f>[1]节奏总纲!X98</f>
        <v>41.858249945331409</v>
      </c>
      <c r="M98" s="16">
        <f>[1]节奏总纲!Y98</f>
        <v>31.909630392848328</v>
      </c>
      <c r="N98" s="16">
        <f>[1]节奏总纲!Z98</f>
        <v>22.685688128350534</v>
      </c>
      <c r="O98" s="16">
        <f>[1]节奏总纲!AA98</f>
        <v>13.201929828394356</v>
      </c>
      <c r="Q98" s="15">
        <v>95</v>
      </c>
      <c r="R98" s="16">
        <f>[1]节奏总纲!AD98</f>
        <v>65.845161563010123</v>
      </c>
      <c r="S98" s="16">
        <f>[1]节奏总纲!AE98</f>
        <v>67.869300353222485</v>
      </c>
      <c r="T98" s="16">
        <f>[1]节奏总纲!AF98</f>
        <v>70.755481893869288</v>
      </c>
      <c r="U98" s="16">
        <f>[1]节奏总纲!AG98</f>
        <v>75.261722981240993</v>
      </c>
      <c r="V98" s="16">
        <f>[1]节奏总纲!AH98</f>
        <v>83.899392260409456</v>
      </c>
      <c r="AN98" s="41">
        <f>[1]节奏总纲!AZ98</f>
        <v>95</v>
      </c>
      <c r="AO98" s="41">
        <f>[1]节奏总纲!BA98</f>
        <v>37.680472138177471</v>
      </c>
      <c r="AP98" s="41">
        <f>[1]节奏总纲!BB98</f>
        <v>39.182755310967018</v>
      </c>
      <c r="AQ98" s="41">
        <f>[1]节奏总纲!BC98</f>
        <v>41.120998062635785</v>
      </c>
      <c r="AR98" s="41">
        <f>[1]节奏总纲!BD98</f>
        <v>43.854004894671284</v>
      </c>
      <c r="AS98" s="41">
        <f>[1]节奏总纲!BE98</f>
        <v>48.532630748633537</v>
      </c>
    </row>
    <row r="99" spans="2:45" x14ac:dyDescent="0.15">
      <c r="B99" s="86">
        <f>[1]节奏总纲!N99</f>
        <v>106</v>
      </c>
      <c r="C99" s="9">
        <v>96</v>
      </c>
      <c r="D99" s="9">
        <f>[1]节奏总纲!P99</f>
        <v>775.04688205332377</v>
      </c>
      <c r="E99" s="9">
        <f>[1]节奏总纲!Q99</f>
        <v>661.0374857032798</v>
      </c>
      <c r="F99" s="9">
        <f>[1]节奏总纲!R99</f>
        <v>529.97705794806279</v>
      </c>
      <c r="G99" s="9">
        <f>[1]节奏总纲!S99</f>
        <v>380.70302846459265</v>
      </c>
      <c r="H99" s="9">
        <f>[1]节奏总纲!T99</f>
        <v>206.86001282003213</v>
      </c>
      <c r="J99" s="15">
        <v>96</v>
      </c>
      <c r="K99" s="16">
        <f>[1]节奏总纲!W99</f>
        <v>51.96953811829917</v>
      </c>
      <c r="L99" s="16">
        <f>[1]节奏总纲!X99</f>
        <v>42.878664373227252</v>
      </c>
      <c r="M99" s="16">
        <f>[1]节奏总纲!Y99</f>
        <v>34.018307743029425</v>
      </c>
      <c r="N99" s="16">
        <f>[1]节奏总纲!Z99</f>
        <v>25.310513920528081</v>
      </c>
      <c r="O99" s="16">
        <f>[1]节奏总纲!AA99</f>
        <v>14.015285192561066</v>
      </c>
      <c r="Q99" s="15">
        <v>96</v>
      </c>
      <c r="R99" s="16">
        <f>[1]节奏总纲!AD99</f>
        <v>65.999097893592648</v>
      </c>
      <c r="S99" s="16">
        <f>[1]节奏总纲!AE99</f>
        <v>68.025215371037646</v>
      </c>
      <c r="T99" s="16">
        <f>[1]节奏总纲!AF99</f>
        <v>70.909866668339362</v>
      </c>
      <c r="U99" s="16">
        <f>[1]节奏总纲!AG99</f>
        <v>75.408265402860437</v>
      </c>
      <c r="V99" s="16">
        <f>[1]节奏总纲!AH99</f>
        <v>84.050903767166133</v>
      </c>
      <c r="AN99" s="41">
        <f>[1]节奏总纲!AZ99</f>
        <v>96</v>
      </c>
      <c r="AO99" s="41">
        <f>[1]节奏总纲!BA99</f>
        <v>37.753075011035001</v>
      </c>
      <c r="AP99" s="41">
        <f>[1]节奏总纲!BB99</f>
        <v>39.250296194358178</v>
      </c>
      <c r="AQ99" s="41">
        <f>[1]节奏总纲!BC99</f>
        <v>41.188041754455355</v>
      </c>
      <c r="AR99" s="41">
        <f>[1]节奏总纲!BD99</f>
        <v>43.928898311540578</v>
      </c>
      <c r="AS99" s="41">
        <f>[1]节奏总纲!BE99</f>
        <v>48.604416748272008</v>
      </c>
    </row>
    <row r="100" spans="2:45" x14ac:dyDescent="0.15">
      <c r="B100" s="86">
        <f>[1]节奏总纲!N100</f>
        <v>107</v>
      </c>
      <c r="C100" s="9">
        <v>97</v>
      </c>
      <c r="D100" s="9">
        <f>[1]节奏总纲!P100</f>
        <v>830.74645386878444</v>
      </c>
      <c r="E100" s="9">
        <f>[1]节奏总纲!Q100</f>
        <v>707.71290405081743</v>
      </c>
      <c r="F100" s="9">
        <f>[1]节奏总纲!R100</f>
        <v>569.31054483627804</v>
      </c>
      <c r="G100" s="9">
        <f>[1]节奏总纲!S100</f>
        <v>409.80722569347137</v>
      </c>
      <c r="H100" s="9">
        <f>[1]节奏总纲!T100</f>
        <v>223.30464679992923</v>
      </c>
      <c r="J100" s="15">
        <v>97</v>
      </c>
      <c r="K100" s="16">
        <f>[1]节奏总纲!W100</f>
        <v>55.699571815460672</v>
      </c>
      <c r="L100" s="16">
        <f>[1]节奏总纲!X100</f>
        <v>46.675418347537629</v>
      </c>
      <c r="M100" s="16">
        <f>[1]节奏总纲!Y100</f>
        <v>39.333486888215248</v>
      </c>
      <c r="N100" s="16">
        <f>[1]节奏总纲!Z100</f>
        <v>29.104197228878718</v>
      </c>
      <c r="O100" s="16">
        <f>[1]节奏总纲!AA100</f>
        <v>16.444633979897105</v>
      </c>
      <c r="Q100" s="15">
        <v>97</v>
      </c>
      <c r="R100" s="16">
        <f>[1]节奏总纲!AD100</f>
        <v>66.142785979989682</v>
      </c>
      <c r="S100" s="16">
        <f>[1]节奏总纲!AE100</f>
        <v>68.174918074940805</v>
      </c>
      <c r="T100" s="16">
        <f>[1]节奏总纲!AF100</f>
        <v>71.061795050376986</v>
      </c>
      <c r="U100" s="16">
        <f>[1]节奏总纲!AG100</f>
        <v>75.554807824479894</v>
      </c>
      <c r="V100" s="16">
        <f>[1]节奏总纲!AH100</f>
        <v>84.196136930932482</v>
      </c>
      <c r="AN100" s="41">
        <f>[1]节奏总纲!AZ100</f>
        <v>97</v>
      </c>
      <c r="AO100" s="41">
        <f>[1]节奏总纲!BA100</f>
        <v>37.825677883892531</v>
      </c>
      <c r="AP100" s="41">
        <f>[1]节奏总纲!BB100</f>
        <v>39.317837077749331</v>
      </c>
      <c r="AQ100" s="41">
        <f>[1]节奏总纲!BC100</f>
        <v>41.255085446274933</v>
      </c>
      <c r="AR100" s="41">
        <f>[1]节奏总纲!BD100</f>
        <v>44.003272544984547</v>
      </c>
      <c r="AS100" s="41">
        <f>[1]节奏总纲!BE100</f>
        <v>48.67620274791048</v>
      </c>
    </row>
    <row r="101" spans="2:45" x14ac:dyDescent="0.15">
      <c r="B101" s="86">
        <f>[1]节奏总纲!N101</f>
        <v>108</v>
      </c>
      <c r="C101" s="9">
        <v>98</v>
      </c>
      <c r="D101" s="9">
        <f>[1]节奏总纲!P101</f>
        <v>890.4437768152311</v>
      </c>
      <c r="E101" s="9">
        <f>[1]节奏总纲!Q101</f>
        <v>760.34994102252585</v>
      </c>
      <c r="F101" s="9">
        <f>[1]节奏总纲!R101</f>
        <v>612.98149595960513</v>
      </c>
      <c r="G101" s="9">
        <f>[1]节奏总纲!S101</f>
        <v>441.9272464333992</v>
      </c>
      <c r="H101" s="9">
        <f>[1]节奏总纲!T101</f>
        <v>240.77599725083846</v>
      </c>
      <c r="J101" s="15">
        <v>98</v>
      </c>
      <c r="K101" s="16">
        <f>[1]节奏总纲!W101</f>
        <v>59.697322946446661</v>
      </c>
      <c r="L101" s="16">
        <f>[1]节奏总纲!X101</f>
        <v>52.637036971708426</v>
      </c>
      <c r="M101" s="16">
        <f>[1]节奏总纲!Y101</f>
        <v>43.670951123327086</v>
      </c>
      <c r="N101" s="16">
        <f>[1]节奏总纲!Z101</f>
        <v>32.120020739927838</v>
      </c>
      <c r="O101" s="16">
        <f>[1]节奏总纲!AA101</f>
        <v>17.471350450909227</v>
      </c>
      <c r="Q101" s="15">
        <v>98</v>
      </c>
      <c r="R101" s="16">
        <f>[1]节奏总纲!AD101</f>
        <v>66.286413655019302</v>
      </c>
      <c r="S101" s="16">
        <f>[1]节奏总纲!AE101</f>
        <v>68.324620778843951</v>
      </c>
      <c r="T101" s="16">
        <f>[1]节奏总纲!AF101</f>
        <v>71.210277551293188</v>
      </c>
      <c r="U101" s="16">
        <f>[1]节奏总纲!AG101</f>
        <v>75.701350246099338</v>
      </c>
      <c r="V101" s="16">
        <f>[1]节奏总纲!AH101</f>
        <v>84.341370094698831</v>
      </c>
      <c r="AN101" s="41">
        <f>[1]节奏总纲!AZ101</f>
        <v>98</v>
      </c>
      <c r="AO101" s="41">
        <f>[1]节奏总纲!BA101</f>
        <v>37.898280756750061</v>
      </c>
      <c r="AP101" s="41">
        <f>[1]节奏总纲!BB101</f>
        <v>39.385377961140485</v>
      </c>
      <c r="AQ101" s="41">
        <f>[1]节奏总纲!BC101</f>
        <v>41.322129138094503</v>
      </c>
      <c r="AR101" s="41">
        <f>[1]节奏总纲!BD101</f>
        <v>44.067911160744309</v>
      </c>
      <c r="AS101" s="41">
        <f>[1]节奏总纲!BE101</f>
        <v>48.747988747548945</v>
      </c>
    </row>
    <row r="102" spans="2:45" x14ac:dyDescent="0.15">
      <c r="B102" s="86">
        <f>[1]节奏总纲!N102</f>
        <v>109</v>
      </c>
      <c r="C102" s="9">
        <v>99</v>
      </c>
      <c r="D102" s="9">
        <f>[1]节奏总纲!P102</f>
        <v>954.42578333369079</v>
      </c>
      <c r="E102" s="9">
        <f>[1]节奏总纲!Q102</f>
        <v>816.51125764197252</v>
      </c>
      <c r="F102" s="9">
        <f>[1]节奏总纲!R102</f>
        <v>658.6492330785801</v>
      </c>
      <c r="G102" s="9">
        <f>[1]节奏总纲!S102</f>
        <v>475.39948267851139</v>
      </c>
      <c r="H102" s="9">
        <f>[1]节奏总纲!T102</f>
        <v>257.59951892176309</v>
      </c>
      <c r="J102" s="15">
        <v>99</v>
      </c>
      <c r="K102" s="16">
        <f>[1]节奏总纲!W102</f>
        <v>63.982006518459684</v>
      </c>
      <c r="L102" s="16">
        <f>[1]节奏总纲!X102</f>
        <v>56.161316619446666</v>
      </c>
      <c r="M102" s="16">
        <f>[1]节奏总纲!Y102</f>
        <v>45.667737118974969</v>
      </c>
      <c r="N102" s="16">
        <f>[1]节奏总纲!Z102</f>
        <v>33.472236245112185</v>
      </c>
      <c r="O102" s="16">
        <f>[1]节奏总纲!AA102</f>
        <v>16.823521670924634</v>
      </c>
      <c r="Q102" s="15">
        <v>99</v>
      </c>
      <c r="R102" s="16">
        <f>[1]节奏总纲!AD102</f>
        <v>66.430041330048923</v>
      </c>
      <c r="S102" s="16">
        <f>[1]节奏总纲!AE102</f>
        <v>68.474323482747096</v>
      </c>
      <c r="T102" s="16">
        <f>[1]节奏总纲!AF102</f>
        <v>71.358760052209377</v>
      </c>
      <c r="U102" s="16">
        <f>[1]节奏总纲!AG102</f>
        <v>75.847892667718796</v>
      </c>
      <c r="V102" s="16">
        <f>[1]节奏总纲!AH102</f>
        <v>84.48660325846518</v>
      </c>
      <c r="AN102" s="41">
        <f>[1]节奏总纲!AZ102</f>
        <v>99</v>
      </c>
      <c r="AO102" s="41">
        <f>[1]节奏总纲!BA102</f>
        <v>37.970883629607592</v>
      </c>
      <c r="AP102" s="41">
        <f>[1]节奏总纲!BB102</f>
        <v>39.452918844531645</v>
      </c>
      <c r="AQ102" s="41">
        <f>[1]节奏总纲!BC102</f>
        <v>41.389172829914081</v>
      </c>
      <c r="AR102" s="41">
        <f>[1]节奏总纲!BD102</f>
        <v>44.132549776504064</v>
      </c>
      <c r="AS102" s="41">
        <f>[1]节奏总纲!BE102</f>
        <v>48.819774747187417</v>
      </c>
    </row>
    <row r="103" spans="2:45" x14ac:dyDescent="0.15">
      <c r="B103" s="86">
        <f>[1]节奏总纲!N103</f>
        <v>110</v>
      </c>
      <c r="C103" s="9">
        <v>100</v>
      </c>
      <c r="D103" s="9">
        <f>[1]节奏总纲!P103</f>
        <v>1023</v>
      </c>
      <c r="E103" s="9">
        <f>[1]节奏总纲!Q103</f>
        <v>875.38110000000006</v>
      </c>
      <c r="F103" s="9">
        <f>[1]节奏总纲!R103</f>
        <v>706.6884</v>
      </c>
      <c r="G103" s="9">
        <f>[1]节奏总纲!S103</f>
        <v>508.22640000000001</v>
      </c>
      <c r="H103" s="9">
        <f>[1]节奏总纲!T103</f>
        <v>274.77780000000001</v>
      </c>
      <c r="J103" s="15">
        <v>100</v>
      </c>
      <c r="K103" s="16">
        <f>[1]节奏总纲!W103</f>
        <v>68.574216666309212</v>
      </c>
      <c r="L103" s="16">
        <f>[1]节奏总纲!X103</f>
        <v>58.86984235802754</v>
      </c>
      <c r="M103" s="16">
        <f>[1]节奏总纲!Y103</f>
        <v>48.039166921419906</v>
      </c>
      <c r="N103" s="16">
        <f>[1]节奏总纲!Z103</f>
        <v>32.826917321488622</v>
      </c>
      <c r="O103" s="16">
        <f>[1]节奏总纲!AA103</f>
        <v>17.178281078236921</v>
      </c>
      <c r="Q103" s="15">
        <v>100</v>
      </c>
      <c r="R103" s="16">
        <f>[1]节奏总纲!AD103</f>
        <v>66.573669005078543</v>
      </c>
      <c r="S103" s="16">
        <f>[1]节奏总纲!AE103</f>
        <v>68.624026186650241</v>
      </c>
      <c r="T103" s="16">
        <f>[1]节奏总纲!AF103</f>
        <v>71.507242553125565</v>
      </c>
      <c r="U103" s="16">
        <f>[1]节奏总纲!AG103</f>
        <v>75.994435089338239</v>
      </c>
      <c r="V103" s="16">
        <f>[1]节奏总纲!AH103</f>
        <v>84.63183642223153</v>
      </c>
      <c r="AN103" s="41">
        <f>[1]节奏总纲!AZ103</f>
        <v>100</v>
      </c>
      <c r="AO103" s="41">
        <f>[1]节奏总纲!BA103</f>
        <v>38.037513426486328</v>
      </c>
      <c r="AP103" s="41">
        <f>[1]节奏总纲!BB103</f>
        <v>39.520459727922798</v>
      </c>
      <c r="AQ103" s="41">
        <f>[1]节奏总纲!BC103</f>
        <v>41.456216521733651</v>
      </c>
      <c r="AR103" s="41">
        <f>[1]节奏总纲!BD103</f>
        <v>44.197188392263818</v>
      </c>
      <c r="AS103" s="41">
        <f>[1]节奏总纲!BE103</f>
        <v>48.891560746825888</v>
      </c>
    </row>
    <row r="104" spans="2:45" x14ac:dyDescent="0.15">
      <c r="B104" s="86">
        <f>[1]节奏总纲!N104</f>
        <v>111</v>
      </c>
      <c r="C104" s="9">
        <v>101</v>
      </c>
      <c r="D104" s="9">
        <f>[1]节奏总纲!P104</f>
        <v>1096.4960256371633</v>
      </c>
      <c r="E104" s="9">
        <f>[1]节奏总纲!Q104</f>
        <v>939.14884595823037</v>
      </c>
      <c r="F104" s="9">
        <f>[1]节奏总纲!R104</f>
        <v>756.25330888195151</v>
      </c>
      <c r="G104" s="9">
        <f>[1]节奏总纲!S104</f>
        <v>541.99798547244984</v>
      </c>
      <c r="H104" s="9">
        <f>[1]节奏总纲!T104</f>
        <v>293.42233646050488</v>
      </c>
      <c r="J104" s="15">
        <v>101</v>
      </c>
      <c r="K104" s="16">
        <f>[1]节奏总纲!W104</f>
        <v>73.496025637163257</v>
      </c>
      <c r="L104" s="16">
        <f>[1]节奏总纲!X104</f>
        <v>63.767745958230307</v>
      </c>
      <c r="M104" s="16">
        <f>[1]节奏总纲!Y104</f>
        <v>49.56490888195151</v>
      </c>
      <c r="N104" s="16">
        <f>[1]节奏总纲!Z104</f>
        <v>33.771585472449829</v>
      </c>
      <c r="O104" s="16">
        <f>[1]节奏总纲!AA104</f>
        <v>18.644536460504867</v>
      </c>
      <c r="Q104" s="15">
        <v>101</v>
      </c>
      <c r="R104" s="16">
        <f>[1]节奏总纲!AD104</f>
        <v>66.717296680108163</v>
      </c>
      <c r="S104" s="16">
        <f>[1]节奏总纲!AE104</f>
        <v>68.773728890553386</v>
      </c>
      <c r="T104" s="16">
        <f>[1]节奏总纲!AF104</f>
        <v>71.655725054041767</v>
      </c>
      <c r="U104" s="16">
        <f>[1]节奏总纲!AG104</f>
        <v>76.130305911210229</v>
      </c>
      <c r="V104" s="16">
        <f>[1]节奏总纲!AH104</f>
        <v>84.777069585997879</v>
      </c>
      <c r="AN104" s="41">
        <f>[1]节奏总纲!AZ104</f>
        <v>101</v>
      </c>
      <c r="AO104" s="41">
        <f>[1]节奏总纲!BA104</f>
        <v>38.100143952724252</v>
      </c>
      <c r="AP104" s="41">
        <f>[1]节奏总纲!BB104</f>
        <v>39.588000611313952</v>
      </c>
      <c r="AQ104" s="41">
        <f>[1]节奏总纲!BC104</f>
        <v>41.523260213553229</v>
      </c>
      <c r="AR104" s="41">
        <f>[1]节奏总纲!BD104</f>
        <v>44.261827008023573</v>
      </c>
      <c r="AS104" s="41">
        <f>[1]节奏总纲!BE104</f>
        <v>48.96334674646436</v>
      </c>
    </row>
    <row r="105" spans="2:45" x14ac:dyDescent="0.15">
      <c r="B105" s="86">
        <f>[1]节奏总纲!N105</f>
        <v>112</v>
      </c>
      <c r="C105" s="9">
        <v>102</v>
      </c>
      <c r="D105" s="9">
        <f>[1]节奏总纲!P105</f>
        <v>1175.2671155169628</v>
      </c>
      <c r="E105" s="9">
        <f>[1]节奏总纲!Q105</f>
        <v>1004.2657502092447</v>
      </c>
      <c r="F105" s="9">
        <f>[1]节奏总纲!R105</f>
        <v>806.23324124463659</v>
      </c>
      <c r="G105" s="9">
        <f>[1]节奏总纲!S105</f>
        <v>577.99636741124232</v>
      </c>
      <c r="H105" s="9">
        <f>[1]节奏总纲!T105</f>
        <v>313.56126641992563</v>
      </c>
      <c r="J105" s="15">
        <v>102</v>
      </c>
      <c r="K105" s="16">
        <f>[1]节奏总纲!W105</f>
        <v>78.771089879799547</v>
      </c>
      <c r="L105" s="16">
        <f>[1]节奏总纲!X105</f>
        <v>65.116904251014375</v>
      </c>
      <c r="M105" s="16">
        <f>[1]节奏总纲!Y105</f>
        <v>49.979932362685076</v>
      </c>
      <c r="N105" s="16">
        <f>[1]节奏总纲!Z105</f>
        <v>35.998381938792477</v>
      </c>
      <c r="O105" s="16">
        <f>[1]节奏总纲!AA105</f>
        <v>20.13892995942075</v>
      </c>
      <c r="Q105" s="15">
        <v>102</v>
      </c>
      <c r="R105" s="16">
        <f>[1]节奏总纲!AD105</f>
        <v>66.860924355137783</v>
      </c>
      <c r="S105" s="16">
        <f>[1]节奏总纲!AE105</f>
        <v>68.923431594456531</v>
      </c>
      <c r="T105" s="16">
        <f>[1]节奏总纲!AF105</f>
        <v>71.804207554957955</v>
      </c>
      <c r="U105" s="16">
        <f>[1]节奏总纲!AG105</f>
        <v>76.265755485049056</v>
      </c>
      <c r="V105" s="16">
        <f>[1]节奏总纲!AH105</f>
        <v>84.922302749764228</v>
      </c>
      <c r="AN105" s="41">
        <f>[1]节奏总纲!AZ105</f>
        <v>102</v>
      </c>
      <c r="AO105" s="41">
        <f>[1]节奏总纲!BA105</f>
        <v>38.16277447896217</v>
      </c>
      <c r="AP105" s="41">
        <f>[1]节奏总纲!BB105</f>
        <v>39.655541494705105</v>
      </c>
      <c r="AQ105" s="41">
        <f>[1]节奏总纲!BC105</f>
        <v>41.590303905372799</v>
      </c>
      <c r="AR105" s="41">
        <f>[1]节奏总纲!BD105</f>
        <v>44.326465623783335</v>
      </c>
      <c r="AS105" s="41">
        <f>[1]节奏总纲!BE105</f>
        <v>49.030333272797542</v>
      </c>
    </row>
    <row r="106" spans="2:45" x14ac:dyDescent="0.15">
      <c r="B106" s="86">
        <f>[1]节奏总纲!N106</f>
        <v>113</v>
      </c>
      <c r="C106" s="9">
        <v>103</v>
      </c>
      <c r="D106" s="9">
        <f>[1]节奏总纲!P106</f>
        <v>1259.6918792651943</v>
      </c>
      <c r="E106" s="9">
        <f>[1]节奏总纲!Q106</f>
        <v>1073.383450321872</v>
      </c>
      <c r="F106" s="9">
        <f>[1]节奏总纲!R106</f>
        <v>861.50327622946634</v>
      </c>
      <c r="G106" s="9">
        <f>[1]节奏总纲!S106</f>
        <v>619.01258947091651</v>
      </c>
      <c r="H106" s="9">
        <f>[1]节奏总纲!T106</f>
        <v>335.8338550121008</v>
      </c>
      <c r="J106" s="15">
        <v>103</v>
      </c>
      <c r="K106" s="16">
        <f>[1]节奏总纲!W106</f>
        <v>84.424763748231499</v>
      </c>
      <c r="L106" s="16">
        <f>[1]节奏总纲!X106</f>
        <v>69.11770011262729</v>
      </c>
      <c r="M106" s="16">
        <f>[1]节奏总纲!Y106</f>
        <v>55.270034984829749</v>
      </c>
      <c r="N106" s="16">
        <f>[1]节奏总纲!Z106</f>
        <v>41.016222059674192</v>
      </c>
      <c r="O106" s="16">
        <f>[1]节奏总纲!AA106</f>
        <v>22.272588592175168</v>
      </c>
      <c r="Q106" s="15">
        <v>103</v>
      </c>
      <c r="R106" s="16">
        <f>[1]节奏总纲!AD106</f>
        <v>67.004247194324648</v>
      </c>
      <c r="S106" s="16">
        <f>[1]节奏总纲!AE106</f>
        <v>69.0655056802525</v>
      </c>
      <c r="T106" s="16">
        <f>[1]节奏总纲!AF106</f>
        <v>71.952690055874157</v>
      </c>
      <c r="U106" s="16">
        <f>[1]节奏总纲!AG106</f>
        <v>76.401205058887882</v>
      </c>
      <c r="V106" s="16">
        <f>[1]节奏总纲!AH106</f>
        <v>85.072521641060263</v>
      </c>
      <c r="AN106" s="41">
        <f>[1]节奏总纲!AZ106</f>
        <v>103</v>
      </c>
      <c r="AO106" s="41">
        <f>[1]节奏总纲!BA106</f>
        <v>38.225405005200088</v>
      </c>
      <c r="AP106" s="41">
        <f>[1]节奏总纲!BB106</f>
        <v>39.723082378096265</v>
      </c>
      <c r="AQ106" s="41">
        <f>[1]节奏总纲!BC106</f>
        <v>41.657347597192377</v>
      </c>
      <c r="AR106" s="41">
        <f>[1]节奏总纲!BD106</f>
        <v>44.39110423954309</v>
      </c>
      <c r="AS106" s="41">
        <f>[1]节奏总纲!BE106</f>
        <v>49.09231260978715</v>
      </c>
    </row>
    <row r="107" spans="2:45" x14ac:dyDescent="0.15">
      <c r="B107" s="86">
        <f>[1]节奏总纲!N107</f>
        <v>114</v>
      </c>
      <c r="C107" s="9">
        <v>104</v>
      </c>
      <c r="D107" s="9">
        <f>[1]节奏总纲!P107</f>
        <v>1350.1761006314437</v>
      </c>
      <c r="E107" s="9">
        <f>[1]节奏总纲!Q107</f>
        <v>1150.7550905681794</v>
      </c>
      <c r="F107" s="9">
        <f>[1]节奏总纲!R107</f>
        <v>925.41069937279144</v>
      </c>
      <c r="G107" s="9">
        <f>[1]节奏总纲!S107</f>
        <v>665.09674717104917</v>
      </c>
      <c r="H107" s="9">
        <f>[1]节奏总纲!T107</f>
        <v>360.49701886859549</v>
      </c>
      <c r="J107" s="15">
        <v>104</v>
      </c>
      <c r="K107" s="16">
        <f>[1]节奏总纲!W107</f>
        <v>90.484221366249358</v>
      </c>
      <c r="L107" s="16">
        <f>[1]节奏总纲!X107</f>
        <v>77.371640246307379</v>
      </c>
      <c r="M107" s="16">
        <f>[1]节奏总纲!Y107</f>
        <v>63.907423143325104</v>
      </c>
      <c r="N107" s="16">
        <f>[1]节奏总纲!Z107</f>
        <v>46.084157700132664</v>
      </c>
      <c r="O107" s="16">
        <f>[1]节奏总纲!AA107</f>
        <v>24.663163856494691</v>
      </c>
      <c r="Q107" s="15">
        <v>104</v>
      </c>
      <c r="R107" s="16">
        <f>[1]节奏总纲!AD107</f>
        <v>67.138256553625013</v>
      </c>
      <c r="S107" s="16">
        <f>[1]节奏总纲!AE107</f>
        <v>69.199592937186125</v>
      </c>
      <c r="T107" s="16">
        <f>[1]节奏总纲!AF107</f>
        <v>72.093818006439079</v>
      </c>
      <c r="U107" s="16">
        <f>[1]节奏总纲!AG107</f>
        <v>76.536654632726695</v>
      </c>
      <c r="V107" s="16">
        <f>[1]节奏总纲!AH107</f>
        <v>85.228476403824274</v>
      </c>
      <c r="AN107" s="41">
        <f>[1]节奏总纲!AZ107</f>
        <v>104</v>
      </c>
      <c r="AO107" s="41">
        <f>[1]节奏总纲!BA107</f>
        <v>38.288035531438013</v>
      </c>
      <c r="AP107" s="41">
        <f>[1]节奏总纲!BB107</f>
        <v>39.790623261487418</v>
      </c>
      <c r="AQ107" s="41">
        <f>[1]节奏总纲!BC107</f>
        <v>41.724391289011947</v>
      </c>
      <c r="AR107" s="41">
        <f>[1]节奏总纲!BD107</f>
        <v>44.455742855302844</v>
      </c>
      <c r="AS107" s="41">
        <f>[1]节奏总纲!BE107</f>
        <v>49.154291946776759</v>
      </c>
    </row>
    <row r="108" spans="2:45" x14ac:dyDescent="0.15">
      <c r="B108" s="86">
        <f>[1]节奏总纲!N108</f>
        <v>115</v>
      </c>
      <c r="C108" s="9">
        <v>105</v>
      </c>
      <c r="D108" s="9">
        <f>[1]节奏总纲!P108</f>
        <v>1447.1546878700494</v>
      </c>
      <c r="E108" s="9">
        <f>[1]节奏总纲!Q108</f>
        <v>1234.8570951595132</v>
      </c>
      <c r="F108" s="9">
        <f>[1]节奏总纲!R108</f>
        <v>993.18226228521496</v>
      </c>
      <c r="G108" s="9">
        <f>[1]节奏总纲!S108</f>
        <v>713.59197658872131</v>
      </c>
      <c r="H108" s="9">
        <f>[1]节奏总纲!T108</f>
        <v>386.39030166130323</v>
      </c>
      <c r="J108" s="15">
        <v>105</v>
      </c>
      <c r="K108" s="16">
        <f>[1]节奏总纲!W108</f>
        <v>96.978587238605769</v>
      </c>
      <c r="L108" s="16">
        <f>[1]节奏总纲!X108</f>
        <v>84.102004591333753</v>
      </c>
      <c r="M108" s="16">
        <f>[1]节奏总纲!Y108</f>
        <v>67.771562912423519</v>
      </c>
      <c r="N108" s="16">
        <f>[1]节奏总纲!Z108</f>
        <v>48.495229417672135</v>
      </c>
      <c r="O108" s="16">
        <f>[1]节奏总纲!AA108</f>
        <v>25.893282792707737</v>
      </c>
      <c r="Q108" s="15">
        <v>105</v>
      </c>
      <c r="R108" s="16">
        <f>[1]节奏总纲!AD108</f>
        <v>67.272265912925377</v>
      </c>
      <c r="S108" s="16">
        <f>[1]节奏总纲!AE108</f>
        <v>69.333680194119751</v>
      </c>
      <c r="T108" s="16">
        <f>[1]节奏总纲!AF108</f>
        <v>72.23150684883845</v>
      </c>
      <c r="U108" s="16">
        <f>[1]节奏总纲!AG108</f>
        <v>76.672104206565521</v>
      </c>
      <c r="V108" s="16">
        <f>[1]节奏总纲!AH108</f>
        <v>85.384431166588271</v>
      </c>
      <c r="AN108" s="41">
        <f>[1]节奏总纲!AZ108</f>
        <v>105</v>
      </c>
      <c r="AO108" s="41">
        <f>[1]节奏总纲!BA108</f>
        <v>38.35066605767593</v>
      </c>
      <c r="AP108" s="41">
        <f>[1]节奏总纲!BB108</f>
        <v>39.858164144878572</v>
      </c>
      <c r="AQ108" s="41">
        <f>[1]节奏总纲!BC108</f>
        <v>41.791434980831518</v>
      </c>
      <c r="AR108" s="41">
        <f>[1]节奏总纲!BD108</f>
        <v>44.520381471062606</v>
      </c>
      <c r="AS108" s="41">
        <f>[1]节奏总纲!BE108</f>
        <v>49.216271283766375</v>
      </c>
    </row>
    <row r="109" spans="2:45" x14ac:dyDescent="0.15">
      <c r="B109" s="86">
        <f>[1]节奏总纲!N109</f>
        <v>116</v>
      </c>
      <c r="C109" s="9">
        <v>106</v>
      </c>
      <c r="D109" s="9">
        <f>[1]节奏总纲!P109</f>
        <v>1551.0937641066464</v>
      </c>
      <c r="E109" s="9">
        <f>[1]节奏总纲!Q109</f>
        <v>1324.4789651706653</v>
      </c>
      <c r="F109" s="9">
        <f>[1]节奏总纲!R109</f>
        <v>1064.6707596828021</v>
      </c>
      <c r="G109" s="9">
        <f>[1]节奏总纲!S109</f>
        <v>764.3790069517554</v>
      </c>
      <c r="H109" s="9">
        <f>[1]节奏总纲!T109</f>
        <v>412.59094125236794</v>
      </c>
      <c r="J109" s="15">
        <v>106</v>
      </c>
      <c r="K109" s="16">
        <f>[1]节奏总纲!W109</f>
        <v>103.93907623659697</v>
      </c>
      <c r="L109" s="16">
        <f>[1]节奏总纲!X109</f>
        <v>89.621870011152168</v>
      </c>
      <c r="M109" s="16">
        <f>[1]节奏总纲!Y109</f>
        <v>71.488497397587139</v>
      </c>
      <c r="N109" s="16">
        <f>[1]节奏总纲!Z109</f>
        <v>50.787030363034091</v>
      </c>
      <c r="O109" s="16">
        <f>[1]节奏总纲!AA109</f>
        <v>26.200639591064714</v>
      </c>
      <c r="Q109" s="15">
        <v>106</v>
      </c>
      <c r="R109" s="16">
        <f>[1]节奏总纲!AD109</f>
        <v>67.406275272225741</v>
      </c>
      <c r="S109" s="16">
        <f>[1]节奏总纲!AE109</f>
        <v>69.467767451053362</v>
      </c>
      <c r="T109" s="16">
        <f>[1]节奏总纲!AF109</f>
        <v>72.369195691237806</v>
      </c>
      <c r="U109" s="16">
        <f>[1]节奏总纲!AG109</f>
        <v>76.807553780404334</v>
      </c>
      <c r="V109" s="16">
        <f>[1]节奏总纲!AH109</f>
        <v>85.540385929352269</v>
      </c>
      <c r="AN109" s="41">
        <f>[1]节奏总纲!AZ109</f>
        <v>106</v>
      </c>
      <c r="AO109" s="41">
        <f>[1]节奏总纲!BA109</f>
        <v>38.413296583913848</v>
      </c>
      <c r="AP109" s="41">
        <f>[1]节奏总纲!BB109</f>
        <v>39.925705028269732</v>
      </c>
      <c r="AQ109" s="41">
        <f>[1]节奏总纲!BC109</f>
        <v>41.858478672651096</v>
      </c>
      <c r="AR109" s="41">
        <f>[1]节奏总纲!BD109</f>
        <v>44.585020086822361</v>
      </c>
      <c r="AS109" s="41">
        <f>[1]节奏总纲!BE109</f>
        <v>49.278250620755983</v>
      </c>
    </row>
    <row r="110" spans="2:45" x14ac:dyDescent="0.15">
      <c r="B110" s="86">
        <f>[1]节奏总纲!N110</f>
        <v>117</v>
      </c>
      <c r="C110" s="9">
        <v>107</v>
      </c>
      <c r="D110" s="9">
        <f>[1]节奏总纲!P110</f>
        <v>1662.4929077375689</v>
      </c>
      <c r="E110" s="9">
        <f>[1]节奏总纲!Q110</f>
        <v>1418.9376967540152</v>
      </c>
      <c r="F110" s="9">
        <f>[1]节奏总纲!R110</f>
        <v>1141.6338797433884</v>
      </c>
      <c r="G110" s="9">
        <f>[1]节奏总纲!S110</f>
        <v>816.11776840837263</v>
      </c>
      <c r="H110" s="9">
        <f>[1]节奏总纲!T110</f>
        <v>440.22812196890823</v>
      </c>
      <c r="J110" s="15">
        <v>107</v>
      </c>
      <c r="K110" s="16">
        <f>[1]节奏总纲!W110</f>
        <v>111.39914363092248</v>
      </c>
      <c r="L110" s="16">
        <f>[1]节奏总纲!X110</f>
        <v>94.458731583349845</v>
      </c>
      <c r="M110" s="16">
        <f>[1]节奏总纲!Y110</f>
        <v>76.963120060586334</v>
      </c>
      <c r="N110" s="16">
        <f>[1]节奏总纲!Z110</f>
        <v>51.738761456617226</v>
      </c>
      <c r="O110" s="16">
        <f>[1]节奏总纲!AA110</f>
        <v>27.637180716540286</v>
      </c>
      <c r="Q110" s="15">
        <v>107</v>
      </c>
      <c r="R110" s="16">
        <f>[1]节奏总纲!AD110</f>
        <v>67.540284631526106</v>
      </c>
      <c r="S110" s="16">
        <f>[1]节奏总纲!AE110</f>
        <v>69.601854707986988</v>
      </c>
      <c r="T110" s="16">
        <f>[1]节奏总纲!AF110</f>
        <v>72.506884533637162</v>
      </c>
      <c r="U110" s="16">
        <f>[1]节奏总纲!AG110</f>
        <v>76.94300335424316</v>
      </c>
      <c r="V110" s="16">
        <f>[1]节奏总纲!AH110</f>
        <v>85.696340692116266</v>
      </c>
      <c r="AN110" s="41">
        <f>[1]节奏总纲!AZ110</f>
        <v>107</v>
      </c>
      <c r="AO110" s="41">
        <f>[1]节奏总纲!BA110</f>
        <v>38.475927110151773</v>
      </c>
      <c r="AP110" s="41">
        <f>[1]节奏总纲!BB110</f>
        <v>39.993245911660885</v>
      </c>
      <c r="AQ110" s="41">
        <f>[1]节奏总纲!BC110</f>
        <v>41.925522364470666</v>
      </c>
      <c r="AR110" s="41">
        <f>[1]节奏总纲!BD110</f>
        <v>44.649658702582116</v>
      </c>
      <c r="AS110" s="41">
        <f>[1]节奏总纲!BE110</f>
        <v>49.340229957745592</v>
      </c>
    </row>
    <row r="111" spans="2:45" x14ac:dyDescent="0.15">
      <c r="B111" s="86">
        <f>[1]节奏总纲!N111</f>
        <v>118</v>
      </c>
      <c r="C111" s="9">
        <v>108</v>
      </c>
      <c r="D111" s="9">
        <f>[1]节奏总纲!P111</f>
        <v>1781.8875536304624</v>
      </c>
      <c r="E111" s="9">
        <f>[1]节奏总纲!Q111</f>
        <v>1520.8410270235997</v>
      </c>
      <c r="F111" s="9">
        <f>[1]节奏总纲!R111</f>
        <v>1218.0983316617842</v>
      </c>
      <c r="G111" s="9">
        <f>[1]节奏总纲!S111</f>
        <v>871.69939123602228</v>
      </c>
      <c r="H111" s="9">
        <f>[1]节奏总纲!T111</f>
        <v>471.13106917989433</v>
      </c>
      <c r="J111" s="15">
        <v>108</v>
      </c>
      <c r="K111" s="16">
        <f>[1]节奏总纲!W111</f>
        <v>119.39464589289355</v>
      </c>
      <c r="L111" s="16">
        <f>[1]节奏总纲!X111</f>
        <v>101.90333026958456</v>
      </c>
      <c r="M111" s="16">
        <f>[1]节奏总纲!Y111</f>
        <v>76.464451918395753</v>
      </c>
      <c r="N111" s="16">
        <f>[1]节奏总纲!Z111</f>
        <v>55.581622827649653</v>
      </c>
      <c r="O111" s="16">
        <f>[1]节奏总纲!AA111</f>
        <v>30.902947210986099</v>
      </c>
      <c r="Q111" s="15">
        <v>108</v>
      </c>
      <c r="R111" s="16">
        <f>[1]节奏总纲!AD111</f>
        <v>67.674293990826456</v>
      </c>
      <c r="S111" s="16">
        <f>[1]节奏总纲!AE111</f>
        <v>69.735941964920613</v>
      </c>
      <c r="T111" s="16">
        <f>[1]节奏总纲!AF111</f>
        <v>72.644573376036519</v>
      </c>
      <c r="U111" s="16">
        <f>[1]节奏总纲!AG111</f>
        <v>77.074762810762508</v>
      </c>
      <c r="V111" s="16">
        <f>[1]节奏总纲!AH111</f>
        <v>85.852295454880277</v>
      </c>
      <c r="AN111" s="41">
        <f>[1]节奏总纲!AZ111</f>
        <v>108</v>
      </c>
      <c r="AO111" s="41">
        <f>[1]节奏总纲!BA111</f>
        <v>38.53855763638969</v>
      </c>
      <c r="AP111" s="41">
        <f>[1]节奏总纲!BB111</f>
        <v>40.052446592012309</v>
      </c>
      <c r="AQ111" s="41">
        <f>[1]节奏总纲!BC111</f>
        <v>41.992566056290244</v>
      </c>
      <c r="AR111" s="41">
        <f>[1]节奏总纲!BD111</f>
        <v>44.71429731834187</v>
      </c>
      <c r="AS111" s="41">
        <f>[1]节奏总纲!BE111</f>
        <v>49.402209294735208</v>
      </c>
    </row>
    <row r="112" spans="2:45" x14ac:dyDescent="0.15">
      <c r="B112" s="86">
        <f>[1]节奏总纲!N112</f>
        <v>119</v>
      </c>
      <c r="C112" s="9">
        <v>109</v>
      </c>
      <c r="D112" s="9">
        <f>[1]节奏总纲!P112</f>
        <v>1909.8515666673818</v>
      </c>
      <c r="E112" s="9">
        <f>[1]节奏总纲!Q112</f>
        <v>1624.7107277639418</v>
      </c>
      <c r="F112" s="9">
        <f>[1]节奏总纲!R112</f>
        <v>1301.5638426838207</v>
      </c>
      <c r="G112" s="9">
        <f>[1]节奏总纲!S112</f>
        <v>931.81657937701561</v>
      </c>
      <c r="H112" s="9">
        <f>[1]节奏总纲!T112</f>
        <v>504.58278391352223</v>
      </c>
      <c r="J112" s="15">
        <v>109</v>
      </c>
      <c r="K112" s="16">
        <f>[1]节奏总纲!W112</f>
        <v>127.96401303691937</v>
      </c>
      <c r="L112" s="16">
        <f>[1]节奏总纲!X112</f>
        <v>103.86970074034207</v>
      </c>
      <c r="M112" s="16">
        <f>[1]节奏总纲!Y112</f>
        <v>83.46551102203648</v>
      </c>
      <c r="N112" s="16">
        <f>[1]节奏总纲!Z112</f>
        <v>60.117188140993335</v>
      </c>
      <c r="O112" s="16">
        <f>[1]节奏总纲!AA112</f>
        <v>33.451714733627909</v>
      </c>
      <c r="Q112" s="15">
        <v>109</v>
      </c>
      <c r="R112" s="16">
        <f>[1]节奏总纲!AD112</f>
        <v>67.80830335012682</v>
      </c>
      <c r="S112" s="16">
        <f>[1]节奏总纲!AE112</f>
        <v>69.870029221854239</v>
      </c>
      <c r="T112" s="16">
        <f>[1]节奏总纲!AF112</f>
        <v>72.782262218435889</v>
      </c>
      <c r="U112" s="16">
        <f>[1]节奏总纲!AG112</f>
        <v>77.203841369133116</v>
      </c>
      <c r="V112" s="16">
        <f>[1]节奏总纲!AH112</f>
        <v>86.007776715139968</v>
      </c>
      <c r="AN112" s="41">
        <f>[1]节奏总纲!AZ112</f>
        <v>109</v>
      </c>
      <c r="AO112" s="41">
        <f>[1]节奏总纲!BA112</f>
        <v>38.601188162627608</v>
      </c>
      <c r="AP112" s="41">
        <f>[1]节奏总纲!BB112</f>
        <v>40.110720583137102</v>
      </c>
      <c r="AQ112" s="41">
        <f>[1]节奏总纲!BC112</f>
        <v>42.051439554347354</v>
      </c>
      <c r="AR112" s="41">
        <f>[1]节奏总纲!BD112</f>
        <v>44.778935934101632</v>
      </c>
      <c r="AS112" s="41">
        <f>[1]节奏总纲!BE112</f>
        <v>49.464188631724817</v>
      </c>
    </row>
    <row r="113" spans="2:45" x14ac:dyDescent="0.15">
      <c r="B113" s="86">
        <f>[1]节奏总纲!N113</f>
        <v>120</v>
      </c>
      <c r="C113" s="9">
        <v>110</v>
      </c>
      <c r="D113" s="9">
        <f>[1]节奏总纲!P113</f>
        <v>2047</v>
      </c>
      <c r="E113" s="9">
        <f>[1]节奏总纲!Q113</f>
        <v>1741.3829000000001</v>
      </c>
      <c r="F113" s="9">
        <f>[1]节奏总纲!R113</f>
        <v>1397.2821999999999</v>
      </c>
      <c r="G113" s="9">
        <f>[1]节奏总纲!S113</f>
        <v>1001.3924000000001</v>
      </c>
      <c r="H113" s="9">
        <f>[1]节奏总纲!T113</f>
        <v>542.04559999999992</v>
      </c>
      <c r="J113" s="15">
        <v>110</v>
      </c>
      <c r="K113" s="16">
        <f>[1]节奏总纲!W113</f>
        <v>137.1484333326182</v>
      </c>
      <c r="L113" s="16">
        <f>[1]节奏总纲!X113</f>
        <v>116.67217223605826</v>
      </c>
      <c r="M113" s="16">
        <f>[1]节奏总纲!Y113</f>
        <v>95.718357316179208</v>
      </c>
      <c r="N113" s="16">
        <f>[1]节奏总纲!Z113</f>
        <v>69.575820622984452</v>
      </c>
      <c r="O113" s="16">
        <f>[1]节奏总纲!AA113</f>
        <v>37.462816086477687</v>
      </c>
      <c r="Q113" s="15">
        <v>110</v>
      </c>
      <c r="R113" s="16">
        <f>[1]节奏总纲!AD113</f>
        <v>67.942312709427185</v>
      </c>
      <c r="S113" s="16">
        <f>[1]节奏总纲!AE113</f>
        <v>70.003807055133578</v>
      </c>
      <c r="T113" s="16">
        <f>[1]节奏总纲!AF113</f>
        <v>72.919951060835245</v>
      </c>
      <c r="U113" s="16">
        <f>[1]节奏总纲!AG113</f>
        <v>77.332919927503724</v>
      </c>
      <c r="V113" s="16">
        <f>[1]节奏总纲!AH113</f>
        <v>86.154780808490045</v>
      </c>
      <c r="AN113" s="41">
        <f>[1]节奏总纲!AZ113</f>
        <v>110</v>
      </c>
      <c r="AO113" s="41">
        <f>[1]节奏总纲!BA113</f>
        <v>38.663818688865533</v>
      </c>
      <c r="AP113" s="41">
        <f>[1]节奏总纲!BB113</f>
        <v>40.168994574261895</v>
      </c>
      <c r="AQ113" s="41">
        <f>[1]节奏总纲!BC113</f>
        <v>42.109294145892463</v>
      </c>
      <c r="AR113" s="41">
        <f>[1]节奏总纲!BD113</f>
        <v>44.843574549861387</v>
      </c>
      <c r="AS113" s="41">
        <f>[1]节奏总纲!BE113</f>
        <v>49.526167968714425</v>
      </c>
    </row>
    <row r="114" spans="2:45" x14ac:dyDescent="0.15">
      <c r="B114" s="184">
        <f>[1]节奏总纲!N114</f>
        <v>121</v>
      </c>
      <c r="C114" s="184">
        <v>111</v>
      </c>
      <c r="D114" s="184">
        <f>[1]节奏总纲!P114</f>
        <v>2193.9920512743265</v>
      </c>
      <c r="E114" s="184">
        <f>[1]节奏总纲!Q114</f>
        <v>1869.0618284805987</v>
      </c>
      <c r="F114" s="184">
        <f>[1]节奏总纲!R114</f>
        <v>1500.4711638665117</v>
      </c>
      <c r="G114" s="184">
        <f>[1]节奏总纲!S114</f>
        <v>1076.5918995603122</v>
      </c>
      <c r="H114" s="184">
        <f>[1]节奏总纲!T114</f>
        <v>583.16308722871599</v>
      </c>
      <c r="J114" s="183">
        <v>111</v>
      </c>
      <c r="K114" s="184">
        <f>[1]节奏总纲!W114</f>
        <v>146.99205127432651</v>
      </c>
      <c r="L114" s="184">
        <f>[1]节奏总纲!X114</f>
        <v>127.67892848059864</v>
      </c>
      <c r="M114" s="184">
        <f>[1]节奏总纲!Y114</f>
        <v>103.18896386651181</v>
      </c>
      <c r="N114" s="184">
        <f>[1]节奏总纲!Z114</f>
        <v>75.19949956031212</v>
      </c>
      <c r="O114" s="184">
        <f>[1]节奏总纲!AA114</f>
        <v>41.117487228716072</v>
      </c>
      <c r="Q114" s="15">
        <v>111</v>
      </c>
      <c r="R114" s="16">
        <f>[1]节奏总纲!AD114</f>
        <v>68.071211008105138</v>
      </c>
      <c r="S114" s="16">
        <f>[1]节奏总纲!AE114</f>
        <v>70.127815365673797</v>
      </c>
      <c r="T114" s="16">
        <f>[1]节奏总纲!AF114</f>
        <v>73.051543220271398</v>
      </c>
      <c r="U114" s="16">
        <f>[1]节奏总纲!AG114</f>
        <v>77.461998485874332</v>
      </c>
      <c r="V114" s="16">
        <f>[1]节奏总纲!AH114</f>
        <v>86.301784901840136</v>
      </c>
      <c r="AN114" s="41">
        <f>[1]节奏总纲!AZ114</f>
        <v>111</v>
      </c>
      <c r="AO114" s="41">
        <f>[1]节奏总纲!BA114</f>
        <v>38.72644921510345</v>
      </c>
      <c r="AP114" s="41">
        <f>[1]节奏总纲!BB114</f>
        <v>40.227268565386687</v>
      </c>
      <c r="AQ114" s="41">
        <f>[1]节奏总纲!BC114</f>
        <v>42.167148737437572</v>
      </c>
      <c r="AR114" s="41">
        <f>[1]节奏总纲!BD114</f>
        <v>44.908213165621142</v>
      </c>
      <c r="AS114" s="41">
        <f>[1]节奏总纲!BE114</f>
        <v>49.588147305704041</v>
      </c>
    </row>
    <row r="115" spans="2:45" x14ac:dyDescent="0.15">
      <c r="B115" s="184">
        <f>[1]节奏总纲!N115</f>
        <v>122</v>
      </c>
      <c r="C115" s="184">
        <v>112</v>
      </c>
      <c r="D115" s="184">
        <f>[1]节奏总纲!P115</f>
        <v>2351.5342310339256</v>
      </c>
      <c r="E115" s="184">
        <f>[1]节奏总纲!Q115</f>
        <v>2004.6829319564217</v>
      </c>
      <c r="F115" s="184">
        <f>[1]节奏总纲!R115</f>
        <v>1609.3900277196187</v>
      </c>
      <c r="G115" s="184">
        <f>[1]节奏总纲!S115</f>
        <v>1155.3087677069677</v>
      </c>
      <c r="H115" s="184">
        <f>[1]节奏总纲!T115</f>
        <v>623.15657122399034</v>
      </c>
      <c r="J115" s="183">
        <v>112</v>
      </c>
      <c r="K115" s="184">
        <f>[1]节奏总纲!W115</f>
        <v>157.54217975959909</v>
      </c>
      <c r="L115" s="184">
        <f>[1]节奏总纲!X115</f>
        <v>135.62110347582302</v>
      </c>
      <c r="M115" s="184">
        <f>[1]节奏总纲!Y115</f>
        <v>108.91886385310704</v>
      </c>
      <c r="N115" s="184">
        <f>[1]节奏总纲!Z115</f>
        <v>78.716868146655543</v>
      </c>
      <c r="O115" s="184">
        <f>[1]节奏总纲!AA115</f>
        <v>39.993483995274346</v>
      </c>
      <c r="Q115" s="15">
        <v>112</v>
      </c>
      <c r="R115" s="16">
        <f>[1]节奏总纲!AD115</f>
        <v>68.196246161507091</v>
      </c>
      <c r="S115" s="16">
        <f>[1]节奏总纲!AE115</f>
        <v>70.251823676214016</v>
      </c>
      <c r="T115" s="16">
        <f>[1]节奏总纲!AF115</f>
        <v>73.174668450093861</v>
      </c>
      <c r="U115" s="16">
        <f>[1]节奏总纲!AG115</f>
        <v>77.591077044244926</v>
      </c>
      <c r="V115" s="16">
        <f>[1]节奏总纲!AH115</f>
        <v>86.448788995190213</v>
      </c>
      <c r="AN115" s="41">
        <f>[1]节奏总纲!AZ115</f>
        <v>112</v>
      </c>
      <c r="AO115" s="41">
        <f>[1]节奏总纲!BA115</f>
        <v>38.789079741341368</v>
      </c>
      <c r="AP115" s="41">
        <f>[1]节奏总纲!BB115</f>
        <v>40.28554255651148</v>
      </c>
      <c r="AQ115" s="41">
        <f>[1]节奏总纲!BC115</f>
        <v>42.225003328982673</v>
      </c>
      <c r="AR115" s="41">
        <f>[1]节奏总纲!BD115</f>
        <v>44.972851781380903</v>
      </c>
      <c r="AS115" s="41">
        <f>[1]节奏总纲!BE115</f>
        <v>49.65012664269365</v>
      </c>
    </row>
    <row r="116" spans="2:45" x14ac:dyDescent="0.15">
      <c r="B116" s="184">
        <f>[1]节奏总纲!N116</f>
        <v>123</v>
      </c>
      <c r="C116" s="184">
        <v>113</v>
      </c>
      <c r="D116" s="184">
        <f>[1]节奏总纲!P116</f>
        <v>2520.3837585303886</v>
      </c>
      <c r="E116" s="184">
        <f>[1]节奏总纲!Q116</f>
        <v>2149.6353076505684</v>
      </c>
      <c r="F116" s="184">
        <f>[1]节奏总纲!R116</f>
        <v>1726.7149129691693</v>
      </c>
      <c r="G116" s="184">
        <f>[1]节奏总纲!S116</f>
        <v>1235.7441568074496</v>
      </c>
      <c r="H116" s="184">
        <f>[1]节奏总纲!T116</f>
        <v>665.63335062787564</v>
      </c>
      <c r="J116" s="183">
        <v>113</v>
      </c>
      <c r="K116" s="184">
        <f>[1]节奏总纲!W116</f>
        <v>168.849527496463</v>
      </c>
      <c r="L116" s="184">
        <f>[1]节奏总纲!X116</f>
        <v>144.95237569414667</v>
      </c>
      <c r="M116" s="184">
        <f>[1]节奏总纲!Y116</f>
        <v>117.32488524955056</v>
      </c>
      <c r="N116" s="184">
        <f>[1]节奏总纲!Z116</f>
        <v>80.435389100481871</v>
      </c>
      <c r="O116" s="184">
        <f>[1]节奏总纲!AA116</f>
        <v>42.476779403885303</v>
      </c>
      <c r="Q116" s="15">
        <v>113</v>
      </c>
      <c r="R116" s="16">
        <f>[1]节奏总纲!AD116</f>
        <v>68.321281314909029</v>
      </c>
      <c r="S116" s="16">
        <f>[1]节奏总纲!AE116</f>
        <v>70.375831986754235</v>
      </c>
      <c r="T116" s="16">
        <f>[1]节奏总纲!AF116</f>
        <v>73.297793679916325</v>
      </c>
      <c r="U116" s="16">
        <f>[1]节奏总纲!AG116</f>
        <v>77.720155602615534</v>
      </c>
      <c r="V116" s="16">
        <f>[1]节奏总纲!AH116</f>
        <v>86.595793088540304</v>
      </c>
      <c r="AN116" s="41">
        <f>[1]节奏总纲!AZ116</f>
        <v>113</v>
      </c>
      <c r="AO116" s="41">
        <f>[1]节奏总纲!BA116</f>
        <v>38.851710267579293</v>
      </c>
      <c r="AP116" s="41">
        <f>[1]节奏总纲!BB116</f>
        <v>40.343816547636273</v>
      </c>
      <c r="AQ116" s="41">
        <f>[1]节奏总纲!BC116</f>
        <v>42.282857920527782</v>
      </c>
      <c r="AR116" s="41">
        <f>[1]节奏总纲!BD116</f>
        <v>45.032359480672049</v>
      </c>
      <c r="AS116" s="41">
        <f>[1]节奏总纲!BE116</f>
        <v>49.712105979683258</v>
      </c>
    </row>
    <row r="117" spans="2:45" x14ac:dyDescent="0.15">
      <c r="B117" s="184">
        <f>[1]节奏总纲!N117</f>
        <v>124</v>
      </c>
      <c r="C117" s="184">
        <v>114</v>
      </c>
      <c r="D117" s="184">
        <f>[1]节奏总纲!P117</f>
        <v>2701.3522012628878</v>
      </c>
      <c r="E117" s="184">
        <f>[1]节奏总纲!Q117</f>
        <v>2304.5235628973696</v>
      </c>
      <c r="F117" s="184">
        <f>[1]节奏总纲!R117</f>
        <v>1846.3742295631837</v>
      </c>
      <c r="G117" s="184">
        <f>[1]节奏总纲!S117</f>
        <v>1319.3404150967945</v>
      </c>
      <c r="H117" s="184">
        <f>[1]节奏总纲!T117</f>
        <v>710.99589937239205</v>
      </c>
      <c r="J117" s="183">
        <v>114</v>
      </c>
      <c r="K117" s="184">
        <f>[1]节奏总纲!W117</f>
        <v>180.96844273249917</v>
      </c>
      <c r="L117" s="184">
        <f>[1]节奏总纲!X117</f>
        <v>154.88825524680124</v>
      </c>
      <c r="M117" s="184">
        <f>[1]节奏总纲!Y117</f>
        <v>119.6593165940144</v>
      </c>
      <c r="N117" s="184">
        <f>[1]节奏总纲!Z117</f>
        <v>83.59625828934486</v>
      </c>
      <c r="O117" s="184">
        <f>[1]节奏总纲!AA117</f>
        <v>45.362548744516403</v>
      </c>
      <c r="Q117" s="15">
        <v>114</v>
      </c>
      <c r="R117" s="16">
        <f>[1]节奏总纲!AD117</f>
        <v>68.446316468310982</v>
      </c>
      <c r="S117" s="16">
        <f>[1]节奏总纲!AE117</f>
        <v>70.499840297294455</v>
      </c>
      <c r="T117" s="16">
        <f>[1]节奏总纲!AF117</f>
        <v>73.420918909738774</v>
      </c>
      <c r="U117" s="16">
        <f>[1]节奏总纲!AG117</f>
        <v>77.849234160986143</v>
      </c>
      <c r="V117" s="16">
        <f>[1]节奏总纲!AH117</f>
        <v>86.742797181890381</v>
      </c>
      <c r="AN117" s="41">
        <f>[1]节奏总纲!AZ117</f>
        <v>114</v>
      </c>
      <c r="AO117" s="41">
        <f>[1]节奏总纲!BA117</f>
        <v>38.91434079381721</v>
      </c>
      <c r="AP117" s="41">
        <f>[1]节奏总纲!BB117</f>
        <v>40.402090538761065</v>
      </c>
      <c r="AQ117" s="41">
        <f>[1]节奏总纲!BC117</f>
        <v>42.340712512072891</v>
      </c>
      <c r="AR117" s="41">
        <f>[1]节奏总纲!BD117</f>
        <v>45.088151688727308</v>
      </c>
      <c r="AS117" s="41">
        <f>[1]节奏总纲!BE117</f>
        <v>49.774085316672867</v>
      </c>
    </row>
    <row r="118" spans="2:45" x14ac:dyDescent="0.15">
      <c r="B118" s="184">
        <f>[1]节奏总纲!N118</f>
        <v>125</v>
      </c>
      <c r="C118" s="184">
        <v>115</v>
      </c>
      <c r="D118" s="184">
        <f>[1]节奏总纲!P118</f>
        <v>2895.3093757400989</v>
      </c>
      <c r="E118" s="184">
        <f>[1]节奏总纲!Q118</f>
        <v>2463.0396859421021</v>
      </c>
      <c r="F118" s="184">
        <f>[1]节奏总纲!R118</f>
        <v>1969.9684992535633</v>
      </c>
      <c r="G118" s="184">
        <f>[1]节奏总纲!S118</f>
        <v>1407.1203566096881</v>
      </c>
      <c r="H118" s="184">
        <f>[1]节奏总纲!T118</f>
        <v>758.86058738147995</v>
      </c>
      <c r="J118" s="183">
        <v>115</v>
      </c>
      <c r="K118" s="184">
        <f>[1]节奏总纲!W118</f>
        <v>193.95717447721108</v>
      </c>
      <c r="L118" s="184">
        <f>[1]节奏总纲!X118</f>
        <v>158.51612304473247</v>
      </c>
      <c r="M118" s="184">
        <f>[1]节奏总纲!Y118</f>
        <v>123.59426969037963</v>
      </c>
      <c r="N118" s="184">
        <f>[1]节奏总纲!Z118</f>
        <v>87.779941512893629</v>
      </c>
      <c r="O118" s="184">
        <f>[1]节奏总纲!AA118</f>
        <v>47.864688009087899</v>
      </c>
      <c r="Q118" s="15">
        <v>115</v>
      </c>
      <c r="R118" s="16">
        <f>[1]节奏总纲!AD118</f>
        <v>68.571351621712935</v>
      </c>
      <c r="S118" s="16">
        <f>[1]节奏总纲!AE118</f>
        <v>70.623848607834674</v>
      </c>
      <c r="T118" s="16">
        <f>[1]节奏总纲!AF118</f>
        <v>73.544044139561237</v>
      </c>
      <c r="U118" s="16">
        <f>[1]节奏总纲!AG118</f>
        <v>77.978312719356751</v>
      </c>
      <c r="V118" s="16">
        <f>[1]节奏总纲!AH118</f>
        <v>86.889801275240458</v>
      </c>
      <c r="AN118" s="41">
        <f>[1]节奏总纲!AZ118</f>
        <v>115</v>
      </c>
      <c r="AO118" s="41">
        <f>[1]节奏总纲!BA118</f>
        <v>38.976971320055128</v>
      </c>
      <c r="AP118" s="41">
        <f>[1]节奏总纲!BB118</f>
        <v>40.460364529885858</v>
      </c>
      <c r="AQ118" s="41">
        <f>[1]节奏总纲!BC118</f>
        <v>42.398567103617999</v>
      </c>
      <c r="AR118" s="41">
        <f>[1]节奏总纲!BD118</f>
        <v>45.143943896782567</v>
      </c>
      <c r="AS118" s="41">
        <f>[1]节奏总纲!BE118</f>
        <v>49.836064653662483</v>
      </c>
    </row>
    <row r="119" spans="2:45" x14ac:dyDescent="0.15">
      <c r="B119" s="184">
        <f>[1]节奏总纲!N119</f>
        <v>126</v>
      </c>
      <c r="C119" s="184">
        <v>116</v>
      </c>
      <c r="D119" s="184">
        <f>[1]节奏总纲!P119</f>
        <v>3103.1875282132928</v>
      </c>
      <c r="E119" s="184">
        <f>[1]节奏总纲!Q119</f>
        <v>2636.7784427228348</v>
      </c>
      <c r="F119" s="184">
        <f>[1]节奏总纲!R119</f>
        <v>2108.9262441737537</v>
      </c>
      <c r="G119" s="184">
        <f>[1]节奏总纲!S119</f>
        <v>1509.0800949701243</v>
      </c>
      <c r="H119" s="184">
        <f>[1]节奏总纲!T119</f>
        <v>813.34545114470404</v>
      </c>
      <c r="J119" s="183">
        <v>116</v>
      </c>
      <c r="K119" s="184">
        <f>[1]节奏总纲!W119</f>
        <v>207.87815247319395</v>
      </c>
      <c r="L119" s="184">
        <f>[1]节奏总纲!X119</f>
        <v>173.73875678073273</v>
      </c>
      <c r="M119" s="184">
        <f>[1]节奏总纲!Y119</f>
        <v>138.95774492019041</v>
      </c>
      <c r="N119" s="184">
        <f>[1]节奏总纲!Z119</f>
        <v>101.95973836043618</v>
      </c>
      <c r="O119" s="184">
        <f>[1]节奏总纲!AA119</f>
        <v>54.484863763224098</v>
      </c>
      <c r="Q119" s="15">
        <v>116</v>
      </c>
      <c r="R119" s="16">
        <f>[1]节奏总纲!AD119</f>
        <v>68.696386775114874</v>
      </c>
      <c r="S119" s="16">
        <f>[1]节奏总纲!AE119</f>
        <v>70.747856918374893</v>
      </c>
      <c r="T119" s="16">
        <f>[1]节奏总纲!AF119</f>
        <v>73.667169369383686</v>
      </c>
      <c r="U119" s="16">
        <f>[1]节奏总纲!AG119</f>
        <v>78.10469841238104</v>
      </c>
      <c r="V119" s="16">
        <f>[1]节奏总纲!AH119</f>
        <v>87.033659382136349</v>
      </c>
      <c r="AN119" s="41">
        <f>[1]节奏总纲!AZ119</f>
        <v>116</v>
      </c>
      <c r="AO119" s="41">
        <f>[1]节奏总纲!BA119</f>
        <v>39.034165367506482</v>
      </c>
      <c r="AP119" s="41">
        <f>[1]节奏总纲!BB119</f>
        <v>40.518638521010644</v>
      </c>
      <c r="AQ119" s="41">
        <f>[1]节奏总纲!BC119</f>
        <v>42.456421695163108</v>
      </c>
      <c r="AR119" s="41">
        <f>[1]节奏总纲!BD119</f>
        <v>45.199736104837825</v>
      </c>
      <c r="AS119" s="41">
        <f>[1]节奏总纲!BE119</f>
        <v>49.898043990652091</v>
      </c>
    </row>
    <row r="120" spans="2:45" x14ac:dyDescent="0.15">
      <c r="B120" s="184">
        <f>[1]节奏总纲!N120</f>
        <v>127</v>
      </c>
      <c r="C120" s="184">
        <v>117</v>
      </c>
      <c r="D120" s="184">
        <f>[1]节奏总纲!P120</f>
        <v>3325.985815475135</v>
      </c>
      <c r="E120" s="184">
        <f>[1]节奏总纲!Q120</f>
        <v>2826.7553445723174</v>
      </c>
      <c r="F120" s="184">
        <f>[1]节奏总纲!R120</f>
        <v>2262.6681502677343</v>
      </c>
      <c r="G120" s="184">
        <f>[1]节奏总纲!S120</f>
        <v>1618.0920992286531</v>
      </c>
      <c r="H120" s="184">
        <f>[1]节奏总纲!T120</f>
        <v>873.07127656222303</v>
      </c>
      <c r="J120" s="183">
        <v>117</v>
      </c>
      <c r="K120" s="184">
        <f>[1]节奏总纲!W120</f>
        <v>222.79828726184223</v>
      </c>
      <c r="L120" s="184">
        <f>[1]节奏总纲!X120</f>
        <v>189.9769018494826</v>
      </c>
      <c r="M120" s="184">
        <f>[1]节奏总纲!Y120</f>
        <v>153.74190609398056</v>
      </c>
      <c r="N120" s="184">
        <f>[1]节奏总纲!Z120</f>
        <v>109.0120042585288</v>
      </c>
      <c r="O120" s="184">
        <f>[1]节奏总纲!AA120</f>
        <v>59.72582541751899</v>
      </c>
      <c r="Q120" s="15">
        <v>117</v>
      </c>
      <c r="R120" s="16">
        <f>[1]节奏总纲!AD120</f>
        <v>68.821421928516827</v>
      </c>
      <c r="S120" s="16">
        <f>[1]节奏总纲!AE120</f>
        <v>70.871865228915112</v>
      </c>
      <c r="T120" s="16">
        <f>[1]节奏总纲!AF120</f>
        <v>73.790294599206149</v>
      </c>
      <c r="U120" s="16">
        <f>[1]节奏总纲!AG120</f>
        <v>78.230540290975199</v>
      </c>
      <c r="V120" s="16">
        <f>[1]节奏总纲!AH120</f>
        <v>87.168098110592624</v>
      </c>
      <c r="AN120" s="41">
        <f>[1]节奏总纲!AZ120</f>
        <v>117</v>
      </c>
      <c r="AO120" s="41">
        <f>[1]节奏总纲!BA120</f>
        <v>39.088198074219406</v>
      </c>
      <c r="AP120" s="41">
        <f>[1]节奏总纲!BB120</f>
        <v>40.576912512135436</v>
      </c>
      <c r="AQ120" s="41">
        <f>[1]节奏总纲!BC120</f>
        <v>42.51427628670821</v>
      </c>
      <c r="AR120" s="41">
        <f>[1]节奏总纲!BD120</f>
        <v>45.255528312893091</v>
      </c>
      <c r="AS120" s="41">
        <f>[1]节奏总纲!BE120</f>
        <v>49.9600233276417</v>
      </c>
    </row>
    <row r="121" spans="2:45" x14ac:dyDescent="0.15">
      <c r="B121" s="184">
        <f>[1]节奏总纲!N121</f>
        <v>128</v>
      </c>
      <c r="C121" s="184">
        <v>118</v>
      </c>
      <c r="D121" s="184">
        <f>[1]节奏总纲!P121</f>
        <v>3564.7751072609281</v>
      </c>
      <c r="E121" s="184">
        <f>[1]节奏总纲!Q121</f>
        <v>3030.4153186825147</v>
      </c>
      <c r="F121" s="184">
        <f>[1]节奏总纲!R121</f>
        <v>2426.1859380017877</v>
      </c>
      <c r="G121" s="184">
        <f>[1]节奏总纲!S121</f>
        <v>1737.4713872789764</v>
      </c>
      <c r="H121" s="184">
        <f>[1]节奏总纲!T121</f>
        <v>936.10994316671975</v>
      </c>
      <c r="J121" s="183">
        <v>118</v>
      </c>
      <c r="K121" s="184">
        <f>[1]节奏总纲!W121</f>
        <v>238.78929178579301</v>
      </c>
      <c r="L121" s="184">
        <f>[1]节奏总纲!X121</f>
        <v>203.65997411019725</v>
      </c>
      <c r="M121" s="184">
        <f>[1]节奏总纲!Y121</f>
        <v>163.5177877340534</v>
      </c>
      <c r="N121" s="184">
        <f>[1]节奏总纲!Z121</f>
        <v>119.37928805032334</v>
      </c>
      <c r="O121" s="184">
        <f>[1]节奏总纲!AA121</f>
        <v>63.038666604496711</v>
      </c>
      <c r="Q121" s="15">
        <v>118</v>
      </c>
      <c r="R121" s="16">
        <f>[1]节奏总纲!AD121</f>
        <v>68.946457081918766</v>
      </c>
      <c r="S121" s="16">
        <f>[1]节奏总纲!AE121</f>
        <v>70.995873539455332</v>
      </c>
      <c r="T121" s="16">
        <f>[1]节奏总纲!AF121</f>
        <v>73.913419829028598</v>
      </c>
      <c r="U121" s="16">
        <f>[1]节奏总纲!AG121</f>
        <v>78.356382169569343</v>
      </c>
      <c r="V121" s="16">
        <f>[1]节奏总纲!AH121</f>
        <v>87.302536839048898</v>
      </c>
      <c r="AN121" s="41">
        <f>[1]节奏总纲!AZ121</f>
        <v>118</v>
      </c>
      <c r="AO121" s="41">
        <f>[1]节奏总纲!BA121</f>
        <v>39.14223078093233</v>
      </c>
      <c r="AP121" s="41">
        <f>[1]节奏总纲!BB121</f>
        <v>40.635186503260229</v>
      </c>
      <c r="AQ121" s="41">
        <f>[1]节奏总纲!BC121</f>
        <v>42.572130878253319</v>
      </c>
      <c r="AR121" s="41">
        <f>[1]节奏总纲!BD121</f>
        <v>45.31132052094835</v>
      </c>
      <c r="AS121" s="41">
        <f>[1]节奏总纲!BE121</f>
        <v>50.018998195299922</v>
      </c>
    </row>
    <row r="122" spans="2:45" x14ac:dyDescent="0.15">
      <c r="B122" s="184">
        <f>[1]节奏总纲!N122</f>
        <v>129</v>
      </c>
      <c r="C122" s="184">
        <v>119</v>
      </c>
      <c r="D122" s="184">
        <f>[1]节奏总纲!P122</f>
        <v>3820.7031333347636</v>
      </c>
      <c r="E122" s="184">
        <f>[1]节奏总纲!Q122</f>
        <v>3250.2721555278836</v>
      </c>
      <c r="F122" s="184">
        <f>[1]节奏总纲!R122</f>
        <v>2604.5733259943081</v>
      </c>
      <c r="G122" s="184">
        <f>[1]节奏总纲!S122</f>
        <v>1863.3569181273642</v>
      </c>
      <c r="H122" s="184">
        <f>[1]节奏总纲!T122</f>
        <v>1000.260080307041</v>
      </c>
      <c r="J122" s="183">
        <v>119</v>
      </c>
      <c r="K122" s="184">
        <f>[1]节奏总纲!W122</f>
        <v>255.92802607383555</v>
      </c>
      <c r="L122" s="184">
        <f>[1]节奏总纲!X122</f>
        <v>219.85683684536889</v>
      </c>
      <c r="M122" s="184">
        <f>[1]节奏总纲!Y122</f>
        <v>178.38738799252042</v>
      </c>
      <c r="N122" s="184">
        <f>[1]节奏总纲!Z122</f>
        <v>125.88553084838782</v>
      </c>
      <c r="O122" s="184">
        <f>[1]节奏总纲!AA122</f>
        <v>64.150137140321249</v>
      </c>
      <c r="Q122" s="15">
        <v>119</v>
      </c>
      <c r="R122" s="16">
        <f>[1]节奏总纲!AD122</f>
        <v>69.066704614192943</v>
      </c>
      <c r="S122" s="16">
        <f>[1]节奏总纲!AE122</f>
        <v>71.113087458015798</v>
      </c>
      <c r="T122" s="16">
        <f>[1]节奏总纲!AF122</f>
        <v>74.034200876118248</v>
      </c>
      <c r="U122" s="16">
        <f>[1]节奏总纲!AG122</f>
        <v>78.482224048163502</v>
      </c>
      <c r="V122" s="16">
        <f>[1]节奏总纲!AH122</f>
        <v>87.436975567505186</v>
      </c>
      <c r="AN122" s="41">
        <f>[1]节奏总纲!AZ122</f>
        <v>119</v>
      </c>
      <c r="AO122" s="41">
        <f>[1]节奏总纲!BA122</f>
        <v>39.196263487645254</v>
      </c>
      <c r="AP122" s="41">
        <f>[1]节奏总纲!BB122</f>
        <v>40.693460494385022</v>
      </c>
      <c r="AQ122" s="41">
        <f>[1]节奏总纲!BC122</f>
        <v>42.629985469798427</v>
      </c>
      <c r="AR122" s="41">
        <f>[1]节奏总纲!BD122</f>
        <v>45.367112729003608</v>
      </c>
      <c r="AS122" s="41">
        <f>[1]节奏总纲!BE122</f>
        <v>50.072514238398277</v>
      </c>
    </row>
    <row r="123" spans="2:45" x14ac:dyDescent="0.15">
      <c r="B123" s="184">
        <f>[1]节奏总纲!N123</f>
        <v>130</v>
      </c>
      <c r="C123" s="184">
        <v>120</v>
      </c>
      <c r="D123" s="184">
        <f>[1]节奏总纲!P123</f>
        <v>4095</v>
      </c>
      <c r="E123" s="184">
        <f>[1]节奏总纲!Q123</f>
        <v>3486.0735</v>
      </c>
      <c r="F123" s="184">
        <f>[1]节奏总纲!R123</f>
        <v>2791.971</v>
      </c>
      <c r="G123" s="184">
        <f>[1]节奏总纲!S123</f>
        <v>1988.5319999999999</v>
      </c>
      <c r="H123" s="184">
        <f>[1]节奏总纲!T123</f>
        <v>1067.9759999999999</v>
      </c>
      <c r="J123" s="183">
        <v>120</v>
      </c>
      <c r="K123" s="184">
        <f>[1]节奏总纲!W123</f>
        <v>274.29686666523639</v>
      </c>
      <c r="L123" s="184">
        <f>[1]节奏总纲!X123</f>
        <v>235.8013444721164</v>
      </c>
      <c r="M123" s="184">
        <f>[1]节奏总纲!Y123</f>
        <v>187.3976740056919</v>
      </c>
      <c r="N123" s="184">
        <f>[1]节奏总纲!Z123</f>
        <v>125.1750818726357</v>
      </c>
      <c r="O123" s="184">
        <f>[1]节奏总纲!AA123</f>
        <v>67.715919692958892</v>
      </c>
      <c r="Q123" s="15">
        <v>120</v>
      </c>
      <c r="R123" s="16">
        <f>[1]节奏总纲!AD123</f>
        <v>69.18336653741882</v>
      </c>
      <c r="S123" s="16">
        <f>[1]节奏总纲!AE123</f>
        <v>71.230067506391322</v>
      </c>
      <c r="T123" s="16">
        <f>[1]节奏总纲!AF123</f>
        <v>74.149428238300118</v>
      </c>
      <c r="U123" s="16">
        <f>[1]节奏总纲!AG123</f>
        <v>78.608065926757661</v>
      </c>
      <c r="V123" s="16">
        <f>[1]节奏总纲!AH123</f>
        <v>87.571414295961461</v>
      </c>
      <c r="AN123" s="41">
        <f>[1]节奏总纲!AZ123</f>
        <v>120</v>
      </c>
      <c r="AO123" s="41">
        <f>[1]节奏总纲!BA123</f>
        <v>39.250296194358178</v>
      </c>
      <c r="AP123" s="41">
        <f>[1]节奏总纲!BB123</f>
        <v>40.751734485509814</v>
      </c>
      <c r="AQ123" s="41">
        <f>[1]节奏总纲!BC123</f>
        <v>42.687840061343536</v>
      </c>
      <c r="AR123" s="41">
        <f>[1]节奏总纲!BD123</f>
        <v>45.422904937058867</v>
      </c>
      <c r="AS123" s="41">
        <f>[1]节奏总纲!BE123</f>
        <v>50.126030281496639</v>
      </c>
    </row>
    <row r="124" spans="2:45" x14ac:dyDescent="0.15">
      <c r="B124" s="184">
        <f>[1]节奏总纲!N124</f>
        <v>131</v>
      </c>
      <c r="C124" s="184">
        <v>121</v>
      </c>
      <c r="D124" s="184">
        <f>[1]节奏总纲!P124</f>
        <v>4388.9841025486576</v>
      </c>
      <c r="E124" s="184">
        <f>[1]节奏总纲!Q124</f>
        <v>3731.5142839868686</v>
      </c>
      <c r="F124" s="184">
        <f>[1]节奏总纲!R124</f>
        <v>2978.8035103997736</v>
      </c>
      <c r="G124" s="184">
        <f>[1]节奏总纲!S124</f>
        <v>2122.0738135822758</v>
      </c>
      <c r="H124" s="184">
        <f>[1]节奏总纲!T124</f>
        <v>1143.3303587139253</v>
      </c>
      <c r="J124" s="183">
        <v>121</v>
      </c>
      <c r="K124" s="184">
        <f>[1]节奏总纲!W124</f>
        <v>293.98410254865757</v>
      </c>
      <c r="L124" s="184">
        <f>[1]节奏总纲!X124</f>
        <v>245.44078398686861</v>
      </c>
      <c r="M124" s="184">
        <f>[1]节奏总纲!Y124</f>
        <v>186.83251039977358</v>
      </c>
      <c r="N124" s="184">
        <f>[1]节奏总纲!Z124</f>
        <v>133.54181358227584</v>
      </c>
      <c r="O124" s="184">
        <f>[1]节奏总纲!AA124</f>
        <v>75.354358713925421</v>
      </c>
      <c r="Q124" s="15">
        <v>121</v>
      </c>
      <c r="R124" s="16">
        <f>[1]节奏总纲!AD124</f>
        <v>69.300028460644711</v>
      </c>
      <c r="S124" s="16">
        <f>[1]节奏总纲!AE124</f>
        <v>71.347047554766846</v>
      </c>
      <c r="T124" s="16">
        <f>[1]节奏总纲!AF124</f>
        <v>74.264655600481987</v>
      </c>
      <c r="U124" s="16">
        <f>[1]节奏总纲!AG124</f>
        <v>78.733907805351805</v>
      </c>
      <c r="V124" s="16">
        <f>[1]节奏总纲!AH124</f>
        <v>87.705853024417735</v>
      </c>
      <c r="AN124" s="41">
        <f>[1]节奏总纲!AZ124</f>
        <v>121</v>
      </c>
      <c r="AO124" s="41">
        <f>[1]节奏总纲!BA124</f>
        <v>39.304328901071102</v>
      </c>
      <c r="AP124" s="41">
        <f>[1]节奏总纲!BB124</f>
        <v>40.810008476634607</v>
      </c>
      <c r="AQ124" s="41">
        <f>[1]节奏总纲!BC124</f>
        <v>42.745694652888645</v>
      </c>
      <c r="AR124" s="41">
        <f>[1]节奏总纲!BD124</f>
        <v>45.478697145114126</v>
      </c>
      <c r="AS124" s="41">
        <f>[1]节奏总纲!BE124</f>
        <v>50.179546324595002</v>
      </c>
    </row>
    <row r="125" spans="2:45" x14ac:dyDescent="0.15">
      <c r="B125" s="184">
        <f>[1]节奏总纲!N125</f>
        <v>132</v>
      </c>
      <c r="C125" s="184">
        <v>122</v>
      </c>
      <c r="D125" s="184">
        <f>[1]节奏总纲!P125</f>
        <v>4704.0684620678521</v>
      </c>
      <c r="E125" s="184">
        <f>[1]节奏总纲!Q125</f>
        <v>3989.5204626797454</v>
      </c>
      <c r="F125" s="184">
        <f>[1]节奏总纲!R125</f>
        <v>3183.7135351275219</v>
      </c>
      <c r="G125" s="184">
        <f>[1]节奏总纲!S125</f>
        <v>2271.1242534863591</v>
      </c>
      <c r="H125" s="184">
        <f>[1]节奏总纲!T125</f>
        <v>1223.9986138300551</v>
      </c>
      <c r="J125" s="183">
        <v>122</v>
      </c>
      <c r="K125" s="184">
        <f>[1]节奏总纲!W125</f>
        <v>315.08435951919455</v>
      </c>
      <c r="L125" s="184">
        <f>[1]节奏总纲!X125</f>
        <v>258.0061786928768</v>
      </c>
      <c r="M125" s="184">
        <f>[1]节奏总纲!Y125</f>
        <v>204.91002472774835</v>
      </c>
      <c r="N125" s="184">
        <f>[1]节奏总纲!Z125</f>
        <v>149.05043990408331</v>
      </c>
      <c r="O125" s="184">
        <f>[1]节奏总纲!AA125</f>
        <v>80.668255116129785</v>
      </c>
      <c r="Q125" s="15">
        <v>122</v>
      </c>
      <c r="R125" s="16">
        <f>[1]节奏总纲!AD125</f>
        <v>69.416690383870588</v>
      </c>
      <c r="S125" s="16">
        <f>[1]节奏总纲!AE125</f>
        <v>71.46402760314237</v>
      </c>
      <c r="T125" s="16">
        <f>[1]节奏总纲!AF125</f>
        <v>74.379882962663856</v>
      </c>
      <c r="U125" s="16">
        <f>[1]节奏总纲!AG125</f>
        <v>78.859749683945964</v>
      </c>
      <c r="V125" s="16">
        <f>[1]节奏总纲!AH125</f>
        <v>87.840291752874009</v>
      </c>
      <c r="AN125" s="41">
        <f>[1]节奏总纲!AZ125</f>
        <v>122</v>
      </c>
      <c r="AO125" s="41">
        <f>[1]节奏总纲!BA125</f>
        <v>39.358361607784026</v>
      </c>
      <c r="AP125" s="41">
        <f>[1]节奏总纲!BB125</f>
        <v>40.8682824677594</v>
      </c>
      <c r="AQ125" s="41">
        <f>[1]节奏总纲!BC125</f>
        <v>42.803549244433754</v>
      </c>
      <c r="AR125" s="41">
        <f>[1]节奏总纲!BD125</f>
        <v>45.534489353169384</v>
      </c>
      <c r="AS125" s="41">
        <f>[1]节奏总纲!BE125</f>
        <v>50.233062367693357</v>
      </c>
    </row>
    <row r="126" spans="2:45" x14ac:dyDescent="0.15">
      <c r="B126" s="184">
        <f>[1]节奏总纲!N126</f>
        <v>133</v>
      </c>
      <c r="C126" s="184">
        <v>123</v>
      </c>
      <c r="D126" s="184">
        <f>[1]节奏总纲!P126</f>
        <v>5041.7675170607781</v>
      </c>
      <c r="E126" s="184">
        <f>[1]节奏总纲!Q126</f>
        <v>4275.9230312192458</v>
      </c>
      <c r="F126" s="184">
        <f>[1]节奏总纲!R126</f>
        <v>3419.8309068223257</v>
      </c>
      <c r="G126" s="184">
        <f>[1]节奏总纲!S126</f>
        <v>2442.7363620159467</v>
      </c>
      <c r="H126" s="184">
        <f>[1]节奏总纲!T126</f>
        <v>1316.4054987045693</v>
      </c>
      <c r="J126" s="183">
        <v>123</v>
      </c>
      <c r="K126" s="184">
        <f>[1]节奏总纲!W126</f>
        <v>337.69905499292599</v>
      </c>
      <c r="L126" s="184">
        <f>[1]节奏总纲!X126</f>
        <v>286.40256853950041</v>
      </c>
      <c r="M126" s="184">
        <f>[1]节奏总纲!Y126</f>
        <v>236.11737169480375</v>
      </c>
      <c r="N126" s="184">
        <f>[1]节奏总纲!Z126</f>
        <v>171.61210852958766</v>
      </c>
      <c r="O126" s="184">
        <f>[1]节奏总纲!AA126</f>
        <v>92.406884874514162</v>
      </c>
      <c r="Q126" s="15">
        <v>123</v>
      </c>
      <c r="R126" s="16">
        <f>[1]节奏总纲!AD126</f>
        <v>69.533352307096465</v>
      </c>
      <c r="S126" s="16">
        <f>[1]节奏总纲!AE126</f>
        <v>71.581007651517908</v>
      </c>
      <c r="T126" s="16">
        <f>[1]节奏总纲!AF126</f>
        <v>74.495110324845726</v>
      </c>
      <c r="U126" s="16">
        <f>[1]节奏总纲!AG126</f>
        <v>78.985591562540122</v>
      </c>
      <c r="V126" s="16">
        <f>[1]节奏总纲!AH126</f>
        <v>87.974730481330297</v>
      </c>
      <c r="AN126" s="41">
        <f>[1]节奏总纲!AZ126</f>
        <v>123</v>
      </c>
      <c r="AO126" s="41">
        <f>[1]节奏总纲!BA126</f>
        <v>39.41239431449695</v>
      </c>
      <c r="AP126" s="41">
        <f>[1]节奏总纲!BB126</f>
        <v>40.926556458884193</v>
      </c>
      <c r="AQ126" s="41">
        <f>[1]节奏总纲!BC126</f>
        <v>42.861403835978855</v>
      </c>
      <c r="AR126" s="41">
        <f>[1]节奏总纲!BD126</f>
        <v>45.590281561224643</v>
      </c>
      <c r="AS126" s="41">
        <f>[1]节奏总纲!BE126</f>
        <v>50.286578410791719</v>
      </c>
    </row>
    <row r="127" spans="2:45" x14ac:dyDescent="0.15">
      <c r="B127" s="184">
        <f>[1]节奏总纲!N127</f>
        <v>134</v>
      </c>
      <c r="C127" s="184">
        <v>124</v>
      </c>
      <c r="D127" s="184">
        <f>[1]节奏总纲!P127</f>
        <v>5403.704402525771</v>
      </c>
      <c r="E127" s="184">
        <f>[1]节奏总纲!Q127</f>
        <v>4591.5276308261473</v>
      </c>
      <c r="F127" s="184">
        <f>[1]节奏总纲!R127</f>
        <v>3671.276771076009</v>
      </c>
      <c r="G127" s="184">
        <f>[1]节奏总纲!S127</f>
        <v>2624.0388578665143</v>
      </c>
      <c r="H127" s="184">
        <f>[1]节奏总纲!T127</f>
        <v>1415.7705534617521</v>
      </c>
      <c r="J127" s="183">
        <v>124</v>
      </c>
      <c r="K127" s="184">
        <f>[1]节奏总纲!W127</f>
        <v>361.93688546499288</v>
      </c>
      <c r="L127" s="184">
        <f>[1]节奏总纲!X127</f>
        <v>315.6045996069015</v>
      </c>
      <c r="M127" s="184">
        <f>[1]节奏总纲!Y127</f>
        <v>251.44586425368334</v>
      </c>
      <c r="N127" s="184">
        <f>[1]节奏总纲!Z127</f>
        <v>181.30249585056754</v>
      </c>
      <c r="O127" s="184">
        <f>[1]节奏总纲!AA127</f>
        <v>99.365054757182861</v>
      </c>
      <c r="Q127" s="15">
        <v>124</v>
      </c>
      <c r="R127" s="16">
        <f>[1]节奏总纲!AD127</f>
        <v>69.650014230322356</v>
      </c>
      <c r="S127" s="16">
        <f>[1]节奏总纲!AE127</f>
        <v>71.697987699893432</v>
      </c>
      <c r="T127" s="16">
        <f>[1]节奏总纲!AF127</f>
        <v>74.610337687027609</v>
      </c>
      <c r="U127" s="16">
        <f>[1]节奏总纲!AG127</f>
        <v>79.104601412347151</v>
      </c>
      <c r="V127" s="16">
        <f>[1]节奏总纲!AH127</f>
        <v>88.109271506528316</v>
      </c>
      <c r="AN127" s="41">
        <f>[1]节奏总纲!AZ127</f>
        <v>124</v>
      </c>
      <c r="AO127" s="41">
        <f>[1]节奏总纲!BA127</f>
        <v>39.466427021209874</v>
      </c>
      <c r="AP127" s="41">
        <f>[1]节奏总纲!BB127</f>
        <v>40.984830450008978</v>
      </c>
      <c r="AQ127" s="41">
        <f>[1]节奏总纲!BC127</f>
        <v>42.919258427523964</v>
      </c>
      <c r="AR127" s="41">
        <f>[1]节奏总纲!BD127</f>
        <v>45.646073769279901</v>
      </c>
      <c r="AS127" s="41">
        <f>[1]节奏总纲!BE127</f>
        <v>50.340094453890082</v>
      </c>
    </row>
    <row r="128" spans="2:45" x14ac:dyDescent="0.15">
      <c r="B128" s="184">
        <f>[1]节奏总纲!N128</f>
        <v>135</v>
      </c>
      <c r="C128" s="184">
        <v>125</v>
      </c>
      <c r="D128" s="184">
        <f>[1]节奏总纲!P128</f>
        <v>5791.6187514801986</v>
      </c>
      <c r="E128" s="184">
        <f>[1]节奏总纲!Q128</f>
        <v>4918.821805632133</v>
      </c>
      <c r="F128" s="184">
        <f>[1]节奏总纲!R128</f>
        <v>3940.0382366319791</v>
      </c>
      <c r="G128" s="184">
        <f>[1]节奏总纲!S128</f>
        <v>2816.4641988448207</v>
      </c>
      <c r="H128" s="184">
        <f>[1]节奏总纲!T128</f>
        <v>1509.8750085108877</v>
      </c>
      <c r="J128" s="183">
        <v>125</v>
      </c>
      <c r="K128" s="184">
        <f>[1]节奏总纲!W128</f>
        <v>387.91434895442762</v>
      </c>
      <c r="L128" s="184">
        <f>[1]节奏总纲!X128</f>
        <v>327.29417480598568</v>
      </c>
      <c r="M128" s="184">
        <f>[1]节奏总纲!Y128</f>
        <v>268.76146555597006</v>
      </c>
      <c r="N128" s="184">
        <f>[1]节奏总纲!Z128</f>
        <v>192.42534097830639</v>
      </c>
      <c r="O128" s="184">
        <f>[1]节奏总纲!AA128</f>
        <v>94.104455049135595</v>
      </c>
      <c r="Q128" s="15">
        <v>125</v>
      </c>
      <c r="R128" s="16">
        <f>[1]节奏总纲!AD128</f>
        <v>69.766676153548232</v>
      </c>
      <c r="S128" s="16">
        <f>[1]节奏总纲!AE128</f>
        <v>71.814967748268955</v>
      </c>
      <c r="T128" s="16">
        <f>[1]节奏总纲!AF128</f>
        <v>74.725565049209479</v>
      </c>
      <c r="U128" s="16">
        <f>[1]节奏总纲!AG128</f>
        <v>79.222727875098187</v>
      </c>
      <c r="V128" s="16">
        <f>[1]节奏总纲!AH128</f>
        <v>88.243836210467165</v>
      </c>
      <c r="AN128" s="41">
        <f>[1]节奏总纲!AZ128</f>
        <v>125</v>
      </c>
      <c r="AO128" s="41">
        <f>[1]节奏总纲!BA128</f>
        <v>39.520459727922798</v>
      </c>
      <c r="AP128" s="41">
        <f>[1]节奏总纲!BB128</f>
        <v>41.037193447861313</v>
      </c>
      <c r="AQ128" s="41">
        <f>[1]节奏总纲!BC128</f>
        <v>42.977113019069073</v>
      </c>
      <c r="AR128" s="41">
        <f>[1]节奏总纲!BD128</f>
        <v>45.701865977335167</v>
      </c>
      <c r="AS128" s="41">
        <f>[1]节奏总纲!BE128</f>
        <v>50.393610496988437</v>
      </c>
    </row>
    <row r="129" spans="2:45" x14ac:dyDescent="0.15">
      <c r="B129" s="184">
        <f>[1]节奏总纲!N129</f>
        <v>136</v>
      </c>
      <c r="C129" s="184">
        <v>126</v>
      </c>
      <c r="D129" s="184">
        <f>[1]节奏总纲!P129</f>
        <v>6207.3750564265865</v>
      </c>
      <c r="E129" s="184">
        <f>[1]节奏总纲!Q129</f>
        <v>5279.3724854908123</v>
      </c>
      <c r="F129" s="184">
        <f>[1]节奏总纲!R129</f>
        <v>4225.9809384152195</v>
      </c>
      <c r="G129" s="184">
        <f>[1]节奏总纲!S129</f>
        <v>3006.8524773330387</v>
      </c>
      <c r="H129" s="184">
        <f>[1]节奏总纲!T129</f>
        <v>1610.1930896370566</v>
      </c>
      <c r="J129" s="183">
        <v>126</v>
      </c>
      <c r="K129" s="184">
        <f>[1]节奏总纲!W129</f>
        <v>415.7563049463879</v>
      </c>
      <c r="L129" s="184">
        <f>[1]节奏总纲!X129</f>
        <v>360.55067985867936</v>
      </c>
      <c r="M129" s="184">
        <f>[1]节奏总纲!Y129</f>
        <v>285.94270178324041</v>
      </c>
      <c r="N129" s="184">
        <f>[1]节奏总纲!Z129</f>
        <v>190.38827848821802</v>
      </c>
      <c r="O129" s="184">
        <f>[1]节奏总纲!AA129</f>
        <v>100.31808112616886</v>
      </c>
      <c r="Q129" s="15">
        <v>126</v>
      </c>
      <c r="R129" s="16">
        <f>[1]节奏总纲!AD129</f>
        <v>69.883338076774123</v>
      </c>
      <c r="S129" s="16">
        <f>[1]节奏总纲!AE129</f>
        <v>71.931947796644479</v>
      </c>
      <c r="T129" s="16">
        <f>[1]节奏总纲!AF129</f>
        <v>74.840792411391348</v>
      </c>
      <c r="U129" s="16">
        <f>[1]节奏总纲!AG129</f>
        <v>79.340854337849223</v>
      </c>
      <c r="V129" s="16">
        <f>[1]节奏总纲!AH129</f>
        <v>88.378400914406001</v>
      </c>
      <c r="AN129" s="41">
        <f>[1]节奏总纲!AZ129</f>
        <v>126</v>
      </c>
      <c r="AO129" s="41">
        <f>[1]节奏总纲!BA129</f>
        <v>39.574492434635722</v>
      </c>
      <c r="AP129" s="41">
        <f>[1]节奏总纲!BB129</f>
        <v>41.087476216725996</v>
      </c>
      <c r="AQ129" s="41">
        <f>[1]节奏总纲!BC129</f>
        <v>43.030177309109042</v>
      </c>
      <c r="AR129" s="41">
        <f>[1]节奏总纲!BD129</f>
        <v>45.757658185390426</v>
      </c>
      <c r="AS129" s="41">
        <f>[1]节奏总纲!BE129</f>
        <v>50.447126540086799</v>
      </c>
    </row>
    <row r="130" spans="2:45" x14ac:dyDescent="0.15">
      <c r="B130" s="184">
        <f>[1]节奏总纲!N130</f>
        <v>137</v>
      </c>
      <c r="C130" s="184">
        <v>127</v>
      </c>
      <c r="D130" s="184">
        <f>[1]节奏总纲!P130</f>
        <v>6652.971630950271</v>
      </c>
      <c r="E130" s="184">
        <f>[1]节奏总纲!Q130</f>
        <v>5658.3523721232059</v>
      </c>
      <c r="F130" s="184">
        <f>[1]节奏总纲!R130</f>
        <v>4508.7188742949984</v>
      </c>
      <c r="G130" s="184">
        <f>[1]节奏总纲!S130</f>
        <v>3203.4058403025556</v>
      </c>
      <c r="H130" s="184">
        <f>[1]节奏总纲!T130</f>
        <v>1719.793166600645</v>
      </c>
      <c r="J130" s="183">
        <v>127</v>
      </c>
      <c r="K130" s="184">
        <f>[1]节奏总纲!W130</f>
        <v>445.59657452368447</v>
      </c>
      <c r="L130" s="184">
        <f>[1]节奏总纲!X130</f>
        <v>378.97988663239357</v>
      </c>
      <c r="M130" s="184">
        <f>[1]节奏总纲!Y130</f>
        <v>282.73793587977889</v>
      </c>
      <c r="N130" s="184">
        <f>[1]节奏总纲!Z130</f>
        <v>196.55336296951691</v>
      </c>
      <c r="O130" s="184">
        <f>[1]节奏总纲!AA130</f>
        <v>109.60007696358844</v>
      </c>
      <c r="Q130" s="15">
        <v>127</v>
      </c>
      <c r="R130" s="16">
        <f>[1]节奏总纲!AD130</f>
        <v>70</v>
      </c>
      <c r="S130" s="16">
        <f>[1]节奏总纲!AE130</f>
        <v>72.047345051940553</v>
      </c>
      <c r="T130" s="16">
        <f>[1]节奏总纲!AF130</f>
        <v>74.956019773573217</v>
      </c>
      <c r="U130" s="16">
        <f>[1]节奏总纲!AG130</f>
        <v>79.458980800600258</v>
      </c>
      <c r="V130" s="16">
        <f>[1]节奏总纲!AH130</f>
        <v>88.51296561834485</v>
      </c>
      <c r="AN130" s="41">
        <f>[1]节奏总纲!AZ130</f>
        <v>127</v>
      </c>
      <c r="AO130" s="41">
        <f>[1]节奏总纲!BA130</f>
        <v>39.628525141348646</v>
      </c>
      <c r="AP130" s="41">
        <f>[1]节奏总纲!BB130</f>
        <v>41.137758985590679</v>
      </c>
      <c r="AQ130" s="41">
        <f>[1]节奏总纲!BC130</f>
        <v>43.080106253688569</v>
      </c>
      <c r="AR130" s="41">
        <f>[1]节奏总纲!BD130</f>
        <v>45.813450393445684</v>
      </c>
      <c r="AS130" s="41">
        <f>[1]节奏总纲!BE130</f>
        <v>50.500642583185162</v>
      </c>
    </row>
    <row r="131" spans="2:45" x14ac:dyDescent="0.15">
      <c r="B131" s="184">
        <f>[1]节奏总纲!N131</f>
        <v>138</v>
      </c>
      <c r="C131" s="184">
        <v>128</v>
      </c>
      <c r="D131" s="184">
        <f>[1]节奏总纲!P131</f>
        <v>7130.5502145218443</v>
      </c>
      <c r="E131" s="184">
        <f>[1]节奏总纲!Q131</f>
        <v>6036.010756592741</v>
      </c>
      <c r="F131" s="184">
        <f>[1]节奏总纲!R131</f>
        <v>4805.9908445877236</v>
      </c>
      <c r="G131" s="184">
        <f>[1]节奏总纲!S131</f>
        <v>3419.0988278632244</v>
      </c>
      <c r="H131" s="184">
        <f>[1]节奏总纲!T131</f>
        <v>1838.9689003251838</v>
      </c>
      <c r="J131" s="183">
        <v>128</v>
      </c>
      <c r="K131" s="184">
        <f>[1]节奏总纲!W131</f>
        <v>477.57858357157329</v>
      </c>
      <c r="L131" s="184">
        <f>[1]节奏总纲!X131</f>
        <v>377.65838446953512</v>
      </c>
      <c r="M131" s="184">
        <f>[1]节奏总纲!Y131</f>
        <v>297.2719702927252</v>
      </c>
      <c r="N131" s="184">
        <f>[1]节奏总纲!Z131</f>
        <v>215.69298756066883</v>
      </c>
      <c r="O131" s="184">
        <f>[1]节奏总纲!AA131</f>
        <v>119.17573372453876</v>
      </c>
      <c r="Q131" s="15">
        <v>128</v>
      </c>
      <c r="R131" s="16">
        <f>[1]节奏总纲!AD131</f>
        <v>70.108849423225877</v>
      </c>
      <c r="S131" s="16">
        <f>[1]节奏总纲!AE131</f>
        <v>72.160540850040434</v>
      </c>
      <c r="T131" s="16">
        <f>[1]节奏总纲!AF131</f>
        <v>75.067682921736733</v>
      </c>
      <c r="U131" s="16">
        <f>[1]节奏总纲!AG131</f>
        <v>79.577107263351294</v>
      </c>
      <c r="V131" s="16">
        <f>[1]节奏总纲!AH131</f>
        <v>88.6475303222837</v>
      </c>
      <c r="AN131" s="41">
        <f>[1]节奏总纲!AZ131</f>
        <v>128</v>
      </c>
      <c r="AO131" s="41">
        <f>[1]节奏总纲!BA131</f>
        <v>39.68255784806157</v>
      </c>
      <c r="AP131" s="41">
        <f>[1]节奏总纲!BB131</f>
        <v>41.188041754455355</v>
      </c>
      <c r="AQ131" s="41">
        <f>[1]节奏总纲!BC131</f>
        <v>43.130035198268104</v>
      </c>
      <c r="AR131" s="41">
        <f>[1]节奏总纲!BD131</f>
        <v>45.869242601500943</v>
      </c>
      <c r="AS131" s="41">
        <f>[1]节奏总纲!BE131</f>
        <v>50.554158626283517</v>
      </c>
    </row>
    <row r="132" spans="2:45" x14ac:dyDescent="0.15">
      <c r="B132" s="184">
        <f>[1]节奏总纲!N132</f>
        <v>139</v>
      </c>
      <c r="C132" s="184">
        <v>129</v>
      </c>
      <c r="D132" s="184">
        <f>[1]节奏总纲!P132</f>
        <v>7642.4062666695281</v>
      </c>
      <c r="E132" s="184">
        <f>[1]节奏总纲!Q132</f>
        <v>6469.2969047357556</v>
      </c>
      <c r="F132" s="184">
        <f>[1]节奏总纲!R132</f>
        <v>5159.388470628599</v>
      </c>
      <c r="G132" s="184">
        <f>[1]节奏总纲!S132</f>
        <v>3676.7616548947103</v>
      </c>
      <c r="H132" s="184">
        <f>[1]节奏总纲!T132</f>
        <v>1975.5620199340731</v>
      </c>
      <c r="J132" s="183">
        <v>129</v>
      </c>
      <c r="K132" s="184">
        <f>[1]节奏总纲!W132</f>
        <v>511.85605214768384</v>
      </c>
      <c r="L132" s="184">
        <f>[1]节奏总纲!X132</f>
        <v>433.28614814301454</v>
      </c>
      <c r="M132" s="184">
        <f>[1]节奏总纲!Y132</f>
        <v>353.39762604087537</v>
      </c>
      <c r="N132" s="184">
        <f>[1]节奏总纲!Z132</f>
        <v>257.6628270314859</v>
      </c>
      <c r="O132" s="184">
        <f>[1]节奏总纲!AA132</f>
        <v>136.59311960888931</v>
      </c>
      <c r="Q132" s="15">
        <v>129</v>
      </c>
      <c r="R132" s="16">
        <f>[1]节奏总纲!AD132</f>
        <v>70.217698846451768</v>
      </c>
      <c r="S132" s="16">
        <f>[1]节奏总纲!AE132</f>
        <v>72.273736648140314</v>
      </c>
      <c r="T132" s="16">
        <f>[1]节奏总纲!AF132</f>
        <v>75.177145912126889</v>
      </c>
      <c r="U132" s="16">
        <f>[1]节奏总纲!AG132</f>
        <v>79.69523372610233</v>
      </c>
      <c r="V132" s="16">
        <f>[1]节奏总纲!AH132</f>
        <v>88.782095026222549</v>
      </c>
      <c r="AN132" s="41">
        <f>[1]节奏总纲!AZ132</f>
        <v>129</v>
      </c>
      <c r="AO132" s="41">
        <f>[1]节奏总纲!BA132</f>
        <v>39.736590554774494</v>
      </c>
      <c r="AP132" s="41">
        <f>[1]节奏总纲!BB132</f>
        <v>41.238324523320038</v>
      </c>
      <c r="AQ132" s="41">
        <f>[1]节奏总纲!BC132</f>
        <v>43.179964142847631</v>
      </c>
      <c r="AR132" s="41">
        <f>[1]节奏总纲!BD132</f>
        <v>45.925034809556202</v>
      </c>
      <c r="AS132" s="41">
        <f>[1]节奏总纲!BE132</f>
        <v>50.607674669381879</v>
      </c>
    </row>
    <row r="133" spans="2:45" x14ac:dyDescent="0.15">
      <c r="B133" s="184">
        <f>[1]节奏总纲!N133</f>
        <v>140</v>
      </c>
      <c r="C133" s="184">
        <v>130</v>
      </c>
      <c r="D133" s="184">
        <f>[1]节奏总纲!P133</f>
        <v>8191</v>
      </c>
      <c r="E133" s="184">
        <f>[1]节奏总纲!Q133</f>
        <v>6941.8725000000004</v>
      </c>
      <c r="F133" s="184">
        <f>[1]节奏总纲!R133</f>
        <v>5542.0306</v>
      </c>
      <c r="G133" s="184">
        <f>[1]节奏总纲!S133</f>
        <v>3951.3384000000001</v>
      </c>
      <c r="H133" s="184">
        <f>[1]节奏总纲!T133</f>
        <v>2124.7454000000002</v>
      </c>
      <c r="J133" s="183">
        <v>130</v>
      </c>
      <c r="K133" s="184">
        <f>[1]节奏总纲!W133</f>
        <v>548.59373333047188</v>
      </c>
      <c r="L133" s="184">
        <f>[1]节奏总纲!X133</f>
        <v>472.57559526424484</v>
      </c>
      <c r="M133" s="184">
        <f>[1]节奏总纲!Y133</f>
        <v>382.6421293714011</v>
      </c>
      <c r="N133" s="184">
        <f>[1]节奏总纲!Z133</f>
        <v>274.57674510528977</v>
      </c>
      <c r="O133" s="184">
        <f>[1]节奏总纲!AA133</f>
        <v>149.18338006592717</v>
      </c>
      <c r="Q133" s="15">
        <v>130</v>
      </c>
      <c r="R133" s="16">
        <f>[1]节奏总纲!AD133</f>
        <v>70.326548269677644</v>
      </c>
      <c r="S133" s="16">
        <f>[1]节奏总纲!AE133</f>
        <v>72.386932446240195</v>
      </c>
      <c r="T133" s="16">
        <f>[1]节奏总纲!AF133</f>
        <v>75.286608902517045</v>
      </c>
      <c r="U133" s="16">
        <f>[1]节奏总纲!AG133</f>
        <v>79.813360188853366</v>
      </c>
      <c r="V133" s="16">
        <f>[1]节奏总纲!AH133</f>
        <v>88.916659730161399</v>
      </c>
      <c r="AN133" s="41">
        <f>[1]节奏总纲!AZ133</f>
        <v>130</v>
      </c>
      <c r="AO133" s="41">
        <f>[1]节奏总纲!BA133</f>
        <v>39.790623261487418</v>
      </c>
      <c r="AP133" s="41">
        <f>[1]节奏总纲!BB133</f>
        <v>41.288607292184714</v>
      </c>
      <c r="AQ133" s="41">
        <f>[1]节奏总纲!BC133</f>
        <v>43.229893087427158</v>
      </c>
      <c r="AR133" s="41">
        <f>[1]节奏总纲!BD133</f>
        <v>45.98082701761146</v>
      </c>
      <c r="AS133" s="41">
        <f>[1]节奏总纲!BE133</f>
        <v>50.661190712480241</v>
      </c>
    </row>
    <row r="134" spans="2:45" x14ac:dyDescent="0.15">
      <c r="B134" s="184">
        <f>[1]节奏总纲!N134</f>
        <v>141</v>
      </c>
      <c r="C134" s="184">
        <v>131</v>
      </c>
      <c r="D134" s="184">
        <f>[1]节奏总纲!P134</f>
        <v>8778.9682050973151</v>
      </c>
      <c r="E134" s="184">
        <f>[1]节奏总纲!Q134</f>
        <v>7443.6871411020138</v>
      </c>
      <c r="F134" s="184">
        <f>[1]节奏总纲!R134</f>
        <v>5945.117268491902</v>
      </c>
      <c r="G134" s="184">
        <f>[1]节奏总纲!S134</f>
        <v>4244.6311271645518</v>
      </c>
      <c r="H134" s="184">
        <f>[1]节奏总纲!T134</f>
        <v>2275.5085587612239</v>
      </c>
      <c r="J134" s="183">
        <v>131</v>
      </c>
      <c r="K134" s="184">
        <f>[1]节奏总纲!W134</f>
        <v>587.96820509731515</v>
      </c>
      <c r="L134" s="184">
        <f>[1]节奏总纲!X134</f>
        <v>501.81464110201341</v>
      </c>
      <c r="M134" s="184">
        <f>[1]节奏总纲!Y134</f>
        <v>403.08666849190195</v>
      </c>
      <c r="N134" s="184">
        <f>[1]节奏总纲!Z134</f>
        <v>293.29272716455171</v>
      </c>
      <c r="O134" s="184">
        <f>[1]节奏总纲!AA134</f>
        <v>150.76315876122362</v>
      </c>
      <c r="Q134" s="15">
        <v>131</v>
      </c>
      <c r="R134" s="16">
        <f>[1]节奏总纲!AD134</f>
        <v>70.435397692903535</v>
      </c>
      <c r="S134" s="16">
        <f>[1]节奏总纲!AE134</f>
        <v>72.50012824434009</v>
      </c>
      <c r="T134" s="16">
        <f>[1]节奏总纲!AF134</f>
        <v>75.396071892907202</v>
      </c>
      <c r="U134" s="16">
        <f>[1]节奏总纲!AG134</f>
        <v>79.931486651604402</v>
      </c>
      <c r="V134" s="16">
        <f>[1]节奏总纲!AH134</f>
        <v>89.048420729369383</v>
      </c>
      <c r="AN134" s="41">
        <f>[1]节奏总纲!AZ134</f>
        <v>131</v>
      </c>
      <c r="AO134" s="41">
        <f>[1]节奏总纲!BA134</f>
        <v>39.844655968200342</v>
      </c>
      <c r="AP134" s="41">
        <f>[1]节奏总纲!BB134</f>
        <v>41.338890061049398</v>
      </c>
      <c r="AQ134" s="41">
        <f>[1]节奏总纲!BC134</f>
        <v>43.279822032006692</v>
      </c>
      <c r="AR134" s="41">
        <f>[1]节奏总纲!BD134</f>
        <v>46.031609894814238</v>
      </c>
      <c r="AS134" s="41">
        <f>[1]节奏总纲!BE134</f>
        <v>50.714706755578604</v>
      </c>
    </row>
    <row r="135" spans="2:45" x14ac:dyDescent="0.15">
      <c r="B135" s="184">
        <f>[1]节奏总纲!N135</f>
        <v>142</v>
      </c>
      <c r="C135" s="184">
        <v>132</v>
      </c>
      <c r="D135" s="184">
        <f>[1]节奏总纲!P135</f>
        <v>9409.1369241357042</v>
      </c>
      <c r="E135" s="184">
        <f>[1]节奏总纲!Q135</f>
        <v>7983.6526801291457</v>
      </c>
      <c r="F135" s="184">
        <f>[1]节奏总纲!R135</f>
        <v>6385.9812304109018</v>
      </c>
      <c r="G135" s="184">
        <f>[1]节奏总纲!S135</f>
        <v>4544.6131343575453</v>
      </c>
      <c r="H135" s="184">
        <f>[1]节奏总纲!T135</f>
        <v>2431.3209811966663</v>
      </c>
      <c r="J135" s="183">
        <v>132</v>
      </c>
      <c r="K135" s="184">
        <f>[1]节奏总纲!W135</f>
        <v>630.1687190383891</v>
      </c>
      <c r="L135" s="184">
        <f>[1]节奏总纲!X135</f>
        <v>539.96553902713185</v>
      </c>
      <c r="M135" s="184">
        <f>[1]节奏总纲!Y135</f>
        <v>440.86396191899985</v>
      </c>
      <c r="N135" s="184">
        <f>[1]节奏总纲!Z135</f>
        <v>299.98200719299348</v>
      </c>
      <c r="O135" s="184">
        <f>[1]节奏总纲!AA135</f>
        <v>155.81242243544239</v>
      </c>
      <c r="Q135" s="15">
        <v>132</v>
      </c>
      <c r="R135" s="16">
        <f>[1]节奏总纲!AD135</f>
        <v>70.544247116129412</v>
      </c>
      <c r="S135" s="16">
        <f>[1]节奏总纲!AE135</f>
        <v>72.61332404243997</v>
      </c>
      <c r="T135" s="16">
        <f>[1]节奏总纲!AF135</f>
        <v>75.505534883297358</v>
      </c>
      <c r="U135" s="16">
        <f>[1]节奏总纲!AG135</f>
        <v>80.045750258986601</v>
      </c>
      <c r="V135" s="16">
        <f>[1]节奏总纲!AH135</f>
        <v>89.175620204122851</v>
      </c>
      <c r="AN135" s="41">
        <f>[1]节奏总纲!AZ135</f>
        <v>132</v>
      </c>
      <c r="AO135" s="41">
        <f>[1]节奏总纲!BA135</f>
        <v>39.898688674913267</v>
      </c>
      <c r="AP135" s="41">
        <f>[1]节奏总纲!BB135</f>
        <v>41.389172829914081</v>
      </c>
      <c r="AQ135" s="41">
        <f>[1]节奏总纲!BC135</f>
        <v>43.329750976586219</v>
      </c>
      <c r="AR135" s="41">
        <f>[1]节奏总纲!BD135</f>
        <v>46.079770001861057</v>
      </c>
      <c r="AS135" s="41">
        <f>[1]节奏总纲!BE135</f>
        <v>50.768222798676959</v>
      </c>
    </row>
    <row r="136" spans="2:45" x14ac:dyDescent="0.15">
      <c r="B136" s="184">
        <f>[1]节奏总纲!N136</f>
        <v>143</v>
      </c>
      <c r="C136" s="184">
        <v>133</v>
      </c>
      <c r="D136" s="184">
        <f>[1]节奏总纲!P136</f>
        <v>10084.535034121556</v>
      </c>
      <c r="E136" s="184">
        <f>[1]节奏总纲!Q136</f>
        <v>8562.7786974726132</v>
      </c>
      <c r="F136" s="184">
        <f>[1]节奏总纲!R136</f>
        <v>6827.2302181002942</v>
      </c>
      <c r="G136" s="184">
        <f>[1]节奏总纲!S136</f>
        <v>4847.6359909022322</v>
      </c>
      <c r="H136" s="184">
        <f>[1]节奏总纲!T136</f>
        <v>2595.759317782889</v>
      </c>
      <c r="J136" s="183">
        <v>133</v>
      </c>
      <c r="K136" s="184">
        <f>[1]节奏总纲!W136</f>
        <v>675.39810998585199</v>
      </c>
      <c r="L136" s="184">
        <f>[1]节奏总纲!X136</f>
        <v>579.12601734346754</v>
      </c>
      <c r="M136" s="184">
        <f>[1]节奏总纲!Y136</f>
        <v>441.24898768939238</v>
      </c>
      <c r="N136" s="184">
        <f>[1]节奏总纲!Z136</f>
        <v>303.02285654468687</v>
      </c>
      <c r="O136" s="184">
        <f>[1]节奏总纲!AA136</f>
        <v>164.4383365862227</v>
      </c>
      <c r="Q136" s="15">
        <v>133</v>
      </c>
      <c r="R136" s="16">
        <f>[1]节奏总纲!AD136</f>
        <v>70.653096539355303</v>
      </c>
      <c r="S136" s="16">
        <f>[1]节奏总纲!AE136</f>
        <v>72.726519840539851</v>
      </c>
      <c r="T136" s="16">
        <f>[1]节奏总纲!AF136</f>
        <v>75.614997873687514</v>
      </c>
      <c r="U136" s="16">
        <f>[1]节奏总纲!AG136</f>
        <v>80.154679447049915</v>
      </c>
      <c r="V136" s="16">
        <f>[1]节奏总纲!AH136</f>
        <v>89.302819678876304</v>
      </c>
      <c r="AN136" s="41">
        <f>[1]节奏总纲!AZ136</f>
        <v>133</v>
      </c>
      <c r="AO136" s="41">
        <f>[1]节奏总纲!BA136</f>
        <v>39.952721381626191</v>
      </c>
      <c r="AP136" s="41">
        <f>[1]节奏总纲!BB136</f>
        <v>41.439455598778757</v>
      </c>
      <c r="AQ136" s="41">
        <f>[1]节奏总纲!BC136</f>
        <v>43.379679921165753</v>
      </c>
      <c r="AR136" s="41">
        <f>[1]节奏总纲!BD136</f>
        <v>46.127930108907876</v>
      </c>
      <c r="AS136" s="41">
        <f>[1]节奏总纲!BE136</f>
        <v>50.821738841775321</v>
      </c>
    </row>
    <row r="137" spans="2:45" x14ac:dyDescent="0.15">
      <c r="B137" s="184">
        <f>[1]节奏总纲!N137</f>
        <v>144</v>
      </c>
      <c r="C137" s="184">
        <v>134</v>
      </c>
      <c r="D137" s="184">
        <f>[1]节奏总纲!P137</f>
        <v>10808.408805051544</v>
      </c>
      <c r="E137" s="184">
        <f>[1]节奏总纲!Q137</f>
        <v>9151.4797352371424</v>
      </c>
      <c r="F137" s="184">
        <f>[1]节奏总纲!R137</f>
        <v>7283.7866937242361</v>
      </c>
      <c r="G137" s="184">
        <f>[1]节奏总纲!S137</f>
        <v>5175.0661358586794</v>
      </c>
      <c r="H137" s="184">
        <f>[1]节奏总纲!T137</f>
        <v>2775.5993811372364</v>
      </c>
      <c r="J137" s="183">
        <v>134</v>
      </c>
      <c r="K137" s="184">
        <f>[1]节奏总纲!W137</f>
        <v>723.87377092998759</v>
      </c>
      <c r="L137" s="184">
        <f>[1]节奏总纲!X137</f>
        <v>588.70103776452925</v>
      </c>
      <c r="M137" s="184">
        <f>[1]节奏总纲!Y137</f>
        <v>456.55647562394188</v>
      </c>
      <c r="N137" s="184">
        <f>[1]节奏总纲!Z137</f>
        <v>327.43014495644729</v>
      </c>
      <c r="O137" s="184">
        <f>[1]节奏总纲!AA137</f>
        <v>179.84006335434742</v>
      </c>
      <c r="Q137" s="15">
        <v>134</v>
      </c>
      <c r="R137" s="16">
        <f>[1]节奏总纲!AD137</f>
        <v>70.76194596258118</v>
      </c>
      <c r="S137" s="16">
        <f>[1]节奏总纲!AE137</f>
        <v>72.839715638639731</v>
      </c>
      <c r="T137" s="16">
        <f>[1]节奏总纲!AF137</f>
        <v>75.72446086407767</v>
      </c>
      <c r="U137" s="16">
        <f>[1]节奏总纲!AG137</f>
        <v>80.263608635113243</v>
      </c>
      <c r="V137" s="16">
        <f>[1]节奏总纲!AH137</f>
        <v>89.430019153629758</v>
      </c>
      <c r="AN137" s="41">
        <f>[1]节奏总纲!AZ137</f>
        <v>134</v>
      </c>
      <c r="AO137" s="41">
        <f>[1]节奏总纲!BA137</f>
        <v>40.005827399112476</v>
      </c>
      <c r="AP137" s="41">
        <f>[1]节奏总纲!BB137</f>
        <v>41.48973836764344</v>
      </c>
      <c r="AQ137" s="41">
        <f>[1]节奏总纲!BC137</f>
        <v>43.42960886574528</v>
      </c>
      <c r="AR137" s="41">
        <f>[1]节奏总纲!BD137</f>
        <v>46.176090215954694</v>
      </c>
      <c r="AS137" s="41">
        <f>[1]节奏总纲!BE137</f>
        <v>50.875254884873684</v>
      </c>
    </row>
    <row r="138" spans="2:45" x14ac:dyDescent="0.15">
      <c r="B138" s="184">
        <f>[1]节奏总纲!N138</f>
        <v>145</v>
      </c>
      <c r="C138" s="184">
        <v>135</v>
      </c>
      <c r="D138" s="184">
        <f>[1]节奏总纲!P138</f>
        <v>11584.237502960397</v>
      </c>
      <c r="E138" s="184">
        <f>[1]节奏总纲!Q138</f>
        <v>9796.789656253608</v>
      </c>
      <c r="F138" s="184">
        <f>[1]节奏总纲!R138</f>
        <v>7796.1918394923478</v>
      </c>
      <c r="G138" s="184">
        <f>[1]节奏总纲!S138</f>
        <v>5548.8497639180305</v>
      </c>
      <c r="H138" s="184">
        <f>[1]节奏总纲!T138</f>
        <v>2979.465885761414</v>
      </c>
      <c r="J138" s="183">
        <v>135</v>
      </c>
      <c r="K138" s="184">
        <f>[1]节奏总纲!W138</f>
        <v>775.82869790885343</v>
      </c>
      <c r="L138" s="184">
        <f>[1]节奏总纲!X138</f>
        <v>645.30992101646552</v>
      </c>
      <c r="M138" s="184">
        <f>[1]节奏总纲!Y138</f>
        <v>512.40514576811165</v>
      </c>
      <c r="N138" s="184">
        <f>[1]节奏总纲!Z138</f>
        <v>373.78362805935103</v>
      </c>
      <c r="O138" s="184">
        <f>[1]节奏总纲!AA138</f>
        <v>203.86650462417765</v>
      </c>
      <c r="Q138" s="15">
        <v>135</v>
      </c>
      <c r="R138" s="16">
        <f>[1]节奏总纲!AD138</f>
        <v>70.870795385807057</v>
      </c>
      <c r="S138" s="16">
        <f>[1]节奏总纲!AE138</f>
        <v>72.952911436739612</v>
      </c>
      <c r="T138" s="16">
        <f>[1]节奏总纲!AF138</f>
        <v>75.833923854467812</v>
      </c>
      <c r="U138" s="16">
        <f>[1]节奏总纲!AG138</f>
        <v>80.372537823176572</v>
      </c>
      <c r="V138" s="16">
        <f>[1]节奏总纲!AH138</f>
        <v>89.557218628383211</v>
      </c>
      <c r="AN138" s="41">
        <f>[1]节奏总纲!AZ138</f>
        <v>135</v>
      </c>
      <c r="AO138" s="41">
        <f>[1]节奏总纲!BA138</f>
        <v>40.052446592012309</v>
      </c>
      <c r="AP138" s="41">
        <f>[1]节奏总纲!BB138</f>
        <v>41.540021136508116</v>
      </c>
      <c r="AQ138" s="41">
        <f>[1]节奏总纲!BC138</f>
        <v>43.479537810324814</v>
      </c>
      <c r="AR138" s="41">
        <f>[1]节奏总纲!BD138</f>
        <v>46.224250323001513</v>
      </c>
      <c r="AS138" s="41">
        <f>[1]节奏总纲!BE138</f>
        <v>50.928770927972039</v>
      </c>
    </row>
    <row r="139" spans="2:45" x14ac:dyDescent="0.15">
      <c r="B139" s="184">
        <f>[1]节奏总纲!N139</f>
        <v>146</v>
      </c>
      <c r="C139" s="184">
        <v>136</v>
      </c>
      <c r="D139" s="184">
        <f>[1]节奏总纲!P139</f>
        <v>12415.750112853173</v>
      </c>
      <c r="E139" s="184">
        <f>[1]节奏总纲!Q139</f>
        <v>10507.449320507641</v>
      </c>
      <c r="F139" s="184">
        <f>[1]节奏总纲!R139</f>
        <v>8384.3560512097483</v>
      </c>
      <c r="G139" s="184">
        <f>[1]节奏总纲!S139</f>
        <v>5967.009504237235</v>
      </c>
      <c r="H139" s="184">
        <f>[1]节奏总纲!T139</f>
        <v>3204.5051041274041</v>
      </c>
      <c r="J139" s="183">
        <v>136</v>
      </c>
      <c r="K139" s="184">
        <f>[1]节奏总纲!W139</f>
        <v>831.5126098927758</v>
      </c>
      <c r="L139" s="184">
        <f>[1]节奏总纲!X139</f>
        <v>710.65966425403349</v>
      </c>
      <c r="M139" s="184">
        <f>[1]节奏总纲!Y139</f>
        <v>588.16421171740058</v>
      </c>
      <c r="N139" s="184">
        <f>[1]节奏总纲!Z139</f>
        <v>418.1597403192045</v>
      </c>
      <c r="O139" s="184">
        <f>[1]节奏总纲!AA139</f>
        <v>225.03921836599011</v>
      </c>
      <c r="Q139" s="15">
        <v>136</v>
      </c>
      <c r="R139" s="16">
        <f>[1]节奏总纲!AD139</f>
        <v>70.979644809032948</v>
      </c>
      <c r="S139" s="16">
        <f>[1]节奏总纲!AE139</f>
        <v>73.059911975288244</v>
      </c>
      <c r="T139" s="16">
        <f>[1]节奏总纲!AF139</f>
        <v>75.943386844857969</v>
      </c>
      <c r="U139" s="16">
        <f>[1]节奏总纲!AG139</f>
        <v>80.4814670112399</v>
      </c>
      <c r="V139" s="16">
        <f>[1]节奏总纲!AH139</f>
        <v>89.684418103136665</v>
      </c>
      <c r="AN139" s="41">
        <f>[1]节奏总纲!AZ139</f>
        <v>136</v>
      </c>
      <c r="AO139" s="41">
        <f>[1]节奏总纲!BA139</f>
        <v>40.099065784912149</v>
      </c>
      <c r="AP139" s="41">
        <f>[1]节奏总纲!BB139</f>
        <v>41.590303905372799</v>
      </c>
      <c r="AQ139" s="41">
        <f>[1]节奏总纲!BC139</f>
        <v>43.529466754904341</v>
      </c>
      <c r="AR139" s="41">
        <f>[1]节奏总纲!BD139</f>
        <v>46.272410430048332</v>
      </c>
      <c r="AS139" s="41">
        <f>[1]节奏总纲!BE139</f>
        <v>50.982286971070401</v>
      </c>
    </row>
    <row r="140" spans="2:45" x14ac:dyDescent="0.15">
      <c r="B140" s="184">
        <f>[1]节奏总纲!N140</f>
        <v>147</v>
      </c>
      <c r="C140" s="184">
        <v>137</v>
      </c>
      <c r="D140" s="184">
        <f>[1]节奏总纲!P140</f>
        <v>13306.943261900544</v>
      </c>
      <c r="E140" s="184">
        <f>[1]节奏总纲!Q140</f>
        <v>11274.973025808331</v>
      </c>
      <c r="F140" s="184">
        <f>[1]节奏总纲!R140</f>
        <v>8995.4936450447676</v>
      </c>
      <c r="G140" s="184">
        <f>[1]节奏总纲!S140</f>
        <v>6407.293180605112</v>
      </c>
      <c r="H140" s="184">
        <f>[1]节奏总纲!T140</f>
        <v>3438.5141388751008</v>
      </c>
      <c r="J140" s="183">
        <v>137</v>
      </c>
      <c r="K140" s="184">
        <f>[1]节奏总纲!W140</f>
        <v>891.19314904737075</v>
      </c>
      <c r="L140" s="184">
        <f>[1]节奏总纲!X140</f>
        <v>767.52370530068947</v>
      </c>
      <c r="M140" s="184">
        <f>[1]节奏总纲!Y140</f>
        <v>611.13759383501929</v>
      </c>
      <c r="N140" s="184">
        <f>[1]节奏总纲!Z140</f>
        <v>440.28367636787698</v>
      </c>
      <c r="O140" s="184">
        <f>[1]节奏总纲!AA140</f>
        <v>234.00903474769666</v>
      </c>
      <c r="Q140" s="15">
        <v>137</v>
      </c>
      <c r="R140" s="16">
        <f>[1]节奏总纲!AD140</f>
        <v>71.082568038258202</v>
      </c>
      <c r="S140" s="16">
        <f>[1]节奏总纲!AE140</f>
        <v>73.162499594857536</v>
      </c>
      <c r="T140" s="16">
        <f>[1]节奏总纲!AF140</f>
        <v>76.048210495050611</v>
      </c>
      <c r="U140" s="16">
        <f>[1]节奏总纲!AG140</f>
        <v>80.590396199303228</v>
      </c>
      <c r="V140" s="16">
        <f>[1]节奏总纲!AH140</f>
        <v>89.811617577890132</v>
      </c>
      <c r="AN140" s="41">
        <f>[1]节奏总纲!AZ140</f>
        <v>137</v>
      </c>
      <c r="AO140" s="41">
        <f>[1]节奏总纲!BA140</f>
        <v>40.145684977811982</v>
      </c>
      <c r="AP140" s="41">
        <f>[1]节奏总纲!BB140</f>
        <v>41.640586674237483</v>
      </c>
      <c r="AQ140" s="41">
        <f>[1]节奏总纲!BC140</f>
        <v>43.579395699483875</v>
      </c>
      <c r="AR140" s="41">
        <f>[1]节奏总纲!BD140</f>
        <v>46.320570537095151</v>
      </c>
      <c r="AS140" s="41">
        <f>[1]节奏总纲!BE140</f>
        <v>51.030916192165336</v>
      </c>
    </row>
    <row r="141" spans="2:45" x14ac:dyDescent="0.15">
      <c r="B141" s="184">
        <f>[1]节奏总纲!N141</f>
        <v>148</v>
      </c>
      <c r="C141" s="184">
        <v>138</v>
      </c>
      <c r="D141" s="184">
        <f>[1]节奏总纲!P141</f>
        <v>14262.10042904369</v>
      </c>
      <c r="E141" s="184">
        <f>[1]节奏总纲!Q141</f>
        <v>12084.27769352872</v>
      </c>
      <c r="F141" s="184">
        <f>[1]节奏总纲!R141</f>
        <v>9648.3109402480568</v>
      </c>
      <c r="G141" s="184">
        <f>[1]节奏总纲!S141</f>
        <v>6871.4799867132497</v>
      </c>
      <c r="H141" s="184">
        <f>[1]节奏总纲!T141</f>
        <v>3671.064650435846</v>
      </c>
      <c r="J141" s="183">
        <v>138</v>
      </c>
      <c r="K141" s="184">
        <f>[1]节奏总纲!W141</f>
        <v>955.15716714314658</v>
      </c>
      <c r="L141" s="184">
        <f>[1]节奏总纲!X141</f>
        <v>809.30466772038926</v>
      </c>
      <c r="M141" s="184">
        <f>[1]节奏总纲!Y141</f>
        <v>652.81729520328918</v>
      </c>
      <c r="N141" s="184">
        <f>[1]节奏总纲!Z141</f>
        <v>464.18680610813772</v>
      </c>
      <c r="O141" s="184">
        <f>[1]节奏总纲!AA141</f>
        <v>232.55051156074524</v>
      </c>
      <c r="Q141" s="15">
        <v>138</v>
      </c>
      <c r="R141" s="16">
        <f>[1]节奏总纲!AD141</f>
        <v>71.184128141237707</v>
      </c>
      <c r="S141" s="16">
        <f>[1]节奏总纲!AE141</f>
        <v>73.265087214426828</v>
      </c>
      <c r="T141" s="16">
        <f>[1]节奏总纲!AF141</f>
        <v>76.148064447889894</v>
      </c>
      <c r="U141" s="16">
        <f>[1]节奏总纲!AG141</f>
        <v>80.699325387366557</v>
      </c>
      <c r="V141" s="16">
        <f>[1]节奏总纲!AH141</f>
        <v>89.938817052643586</v>
      </c>
      <c r="AN141" s="41">
        <f>[1]节奏总纲!AZ141</f>
        <v>138</v>
      </c>
      <c r="AO141" s="41">
        <f>[1]节奏总纲!BA141</f>
        <v>40.192304170711814</v>
      </c>
      <c r="AP141" s="41">
        <f>[1]节奏总纲!BB141</f>
        <v>41.690869443102159</v>
      </c>
      <c r="AQ141" s="41">
        <f>[1]节奏总纲!BC141</f>
        <v>43.629324644063402</v>
      </c>
      <c r="AR141" s="41">
        <f>[1]节奏总纲!BD141</f>
        <v>46.368730644141969</v>
      </c>
      <c r="AS141" s="41">
        <f>[1]节奏总纲!BE141</f>
        <v>51.077127728003028</v>
      </c>
    </row>
    <row r="142" spans="2:45" x14ac:dyDescent="0.15">
      <c r="B142" s="184">
        <f>[1]节奏总纲!N142</f>
        <v>149</v>
      </c>
      <c r="C142" s="184">
        <v>139</v>
      </c>
      <c r="D142" s="184">
        <f>[1]节奏总纲!P142</f>
        <v>15285.812533339058</v>
      </c>
      <c r="E142" s="184">
        <f>[1]节奏总纲!Q142</f>
        <v>12957.783284511519</v>
      </c>
      <c r="F142" s="184">
        <f>[1]节奏总纲!R142</f>
        <v>10342.380760057207</v>
      </c>
      <c r="G142" s="184">
        <f>[1]节奏总纲!S142</f>
        <v>7335.6614347494142</v>
      </c>
      <c r="H142" s="184">
        <f>[1]节奏总纲!T142</f>
        <v>3920.8109148014687</v>
      </c>
      <c r="J142" s="183">
        <v>139</v>
      </c>
      <c r="K142" s="184">
        <f>[1]节奏总纲!W142</f>
        <v>1023.7121042953677</v>
      </c>
      <c r="L142" s="184">
        <f>[1]节奏总纲!X142</f>
        <v>873.50559098279882</v>
      </c>
      <c r="M142" s="184">
        <f>[1]节奏总纲!Y142</f>
        <v>694.06981980915043</v>
      </c>
      <c r="N142" s="184">
        <f>[1]节奏总纲!Z142</f>
        <v>464.18144803616451</v>
      </c>
      <c r="O142" s="184">
        <f>[1]节奏总纲!AA142</f>
        <v>249.74626436562266</v>
      </c>
      <c r="Q142" s="15">
        <v>139</v>
      </c>
      <c r="R142" s="16">
        <f>[1]节奏总纲!AD142</f>
        <v>71.285688244217212</v>
      </c>
      <c r="S142" s="16">
        <f>[1]节奏总纲!AE142</f>
        <v>73.367674833996119</v>
      </c>
      <c r="T142" s="16">
        <f>[1]节奏总纲!AF142</f>
        <v>76.247918400729162</v>
      </c>
      <c r="U142" s="16">
        <f>[1]节奏总纲!AG142</f>
        <v>80.808254575429885</v>
      </c>
      <c r="V142" s="16">
        <f>[1]节奏总纲!AH142</f>
        <v>90.055148444912135</v>
      </c>
      <c r="AN142" s="41">
        <f>[1]节奏总纲!AZ142</f>
        <v>139</v>
      </c>
      <c r="AO142" s="41">
        <f>[1]节奏总纲!BA142</f>
        <v>40.238923363611647</v>
      </c>
      <c r="AP142" s="41">
        <f>[1]节奏总纲!BB142</f>
        <v>41.741152211966842</v>
      </c>
      <c r="AQ142" s="41">
        <f>[1]节奏总纲!BC142</f>
        <v>43.679253588642929</v>
      </c>
      <c r="AR142" s="41">
        <f>[1]节奏总纲!BD142</f>
        <v>46.416890751188788</v>
      </c>
      <c r="AS142" s="41">
        <f>[1]节奏总纲!BE142</f>
        <v>51.12333926384072</v>
      </c>
    </row>
    <row r="143" spans="2:45" x14ac:dyDescent="0.15">
      <c r="B143" s="184">
        <f>[1]节奏总纲!N143</f>
        <v>150</v>
      </c>
      <c r="C143" s="184">
        <v>140</v>
      </c>
      <c r="D143" s="184">
        <f>[1]节奏总纲!P143</f>
        <v>16383</v>
      </c>
      <c r="E143" s="184">
        <f>[1]节奏总纲!Q143</f>
        <v>13881.315900000001</v>
      </c>
      <c r="F143" s="184">
        <f>[1]节奏总纲!R143</f>
        <v>11037.2271</v>
      </c>
      <c r="G143" s="184">
        <f>[1]节奏总纲!S143</f>
        <v>7827.7974000000004</v>
      </c>
      <c r="H143" s="184">
        <f>[1]节奏总纲!T143</f>
        <v>4192.4097000000002</v>
      </c>
      <c r="J143" s="183">
        <v>140</v>
      </c>
      <c r="K143" s="184">
        <f>[1]节奏总纲!W143</f>
        <v>1097.1874666609419</v>
      </c>
      <c r="L143" s="184">
        <f>[1]节奏总纲!X143</f>
        <v>923.53261548848241</v>
      </c>
      <c r="M143" s="184">
        <f>[1]节奏总纲!Y143</f>
        <v>694.84633994279284</v>
      </c>
      <c r="N143" s="184">
        <f>[1]节奏总纲!Z143</f>
        <v>492.1359652505862</v>
      </c>
      <c r="O143" s="184">
        <f>[1]节奏总纲!AA143</f>
        <v>271.59878519853146</v>
      </c>
      <c r="Q143" s="15">
        <v>140</v>
      </c>
      <c r="R143" s="16">
        <f>[1]节奏总纲!AD143</f>
        <v>71.387248347196717</v>
      </c>
      <c r="S143" s="16">
        <f>[1]节奏总纲!AE143</f>
        <v>73.470262453565411</v>
      </c>
      <c r="T143" s="16">
        <f>[1]节奏总纲!AF143</f>
        <v>76.347772353568445</v>
      </c>
      <c r="U143" s="16">
        <f>[1]节奏总纲!AG143</f>
        <v>80.917183763493213</v>
      </c>
      <c r="V143" s="16">
        <f>[1]节奏总纲!AH143</f>
        <v>90.16140749098561</v>
      </c>
      <c r="AN143" s="41">
        <f>[1]节奏总纲!AZ143</f>
        <v>140</v>
      </c>
      <c r="AO143" s="41">
        <f>[1]节奏总纲!BA143</f>
        <v>40.28554255651148</v>
      </c>
      <c r="AP143" s="41">
        <f>[1]节奏总纲!BB143</f>
        <v>41.791434980831518</v>
      </c>
      <c r="AQ143" s="41">
        <f>[1]节奏总纲!BC143</f>
        <v>43.729182533222463</v>
      </c>
      <c r="AR143" s="41">
        <f>[1]节奏总纲!BD143</f>
        <v>46.465050858235607</v>
      </c>
      <c r="AS143" s="41">
        <f>[1]节奏总纲!BE143</f>
        <v>51.169550799678412</v>
      </c>
    </row>
    <row r="144" spans="2:45" x14ac:dyDescent="0.15">
      <c r="B144" s="184">
        <f>[1]节奏总纲!N144</f>
        <v>151</v>
      </c>
      <c r="C144" s="184">
        <v>141</v>
      </c>
      <c r="D144" s="184">
        <f>[1]节奏总纲!P144</f>
        <v>17558.936410194601</v>
      </c>
      <c r="E144" s="184">
        <f>[1]节奏总纲!Q144</f>
        <v>14839.057160255457</v>
      </c>
      <c r="F144" s="184">
        <f>[1]节奏总纲!R144</f>
        <v>11789.069905804656</v>
      </c>
      <c r="G144" s="184">
        <f>[1]节奏总纲!S144</f>
        <v>8380.8803485858825</v>
      </c>
      <c r="H144" s="184">
        <f>[1]节奏总纲!T144</f>
        <v>4489.820040086759</v>
      </c>
      <c r="J144" s="183">
        <v>141</v>
      </c>
      <c r="K144" s="184">
        <f>[1]节奏总纲!W144</f>
        <v>1175.9364101946012</v>
      </c>
      <c r="L144" s="184">
        <f>[1]节奏总纲!X144</f>
        <v>957.74126025545593</v>
      </c>
      <c r="M144" s="184">
        <f>[1]节奏总纲!Y144</f>
        <v>751.84280580465565</v>
      </c>
      <c r="N144" s="184">
        <f>[1]节奏总纲!Z144</f>
        <v>553.08294858588215</v>
      </c>
      <c r="O144" s="184">
        <f>[1]节奏总纲!AA144</f>
        <v>297.41034008675888</v>
      </c>
      <c r="Q144" s="15">
        <v>141</v>
      </c>
      <c r="R144" s="16">
        <f>[1]节奏总纲!AD144</f>
        <v>71.488808450176208</v>
      </c>
      <c r="S144" s="16">
        <f>[1]节奏总纲!AE144</f>
        <v>73.572850073134703</v>
      </c>
      <c r="T144" s="16">
        <f>[1]节奏总纲!AF144</f>
        <v>76.447626306407713</v>
      </c>
      <c r="U144" s="16">
        <f>[1]节奏总纲!AG144</f>
        <v>81.023848662825003</v>
      </c>
      <c r="V144" s="16">
        <f>[1]节奏总纲!AH144</f>
        <v>90.267666537059071</v>
      </c>
      <c r="AN144" s="41">
        <f>[1]节奏总纲!AZ144</f>
        <v>141</v>
      </c>
      <c r="AO144" s="41">
        <f>[1]节奏总纲!BA144</f>
        <v>40.332161749411313</v>
      </c>
      <c r="AP144" s="41">
        <f>[1]节奏总纲!BB144</f>
        <v>41.841717749696201</v>
      </c>
      <c r="AQ144" s="41">
        <f>[1]节奏总纲!BC144</f>
        <v>43.77911147780199</v>
      </c>
      <c r="AR144" s="41">
        <f>[1]节奏总纲!BD144</f>
        <v>46.513210965282425</v>
      </c>
      <c r="AS144" s="41">
        <f>[1]节奏总纲!BE144</f>
        <v>51.215762335516104</v>
      </c>
    </row>
    <row r="145" spans="2:45" x14ac:dyDescent="0.15">
      <c r="B145" s="184">
        <f>[1]节奏总纲!N145</f>
        <v>152</v>
      </c>
      <c r="C145" s="184">
        <v>142</v>
      </c>
      <c r="D145" s="184">
        <f>[1]节奏总纲!P145</f>
        <v>18819.273848271412</v>
      </c>
      <c r="E145" s="184">
        <f>[1]节奏总纲!Q145</f>
        <v>15904.16832917417</v>
      </c>
      <c r="F145" s="184">
        <f>[1]节奏总纲!R145</f>
        <v>12667.253227271489</v>
      </c>
      <c r="G145" s="184">
        <f>[1]节奏总纲!S145</f>
        <v>9003.140609013044</v>
      </c>
      <c r="H145" s="184">
        <f>[1]节奏总纲!T145</f>
        <v>4823.3798873119622</v>
      </c>
      <c r="J145" s="183">
        <v>142</v>
      </c>
      <c r="K145" s="184">
        <f>[1]节奏总纲!W145</f>
        <v>1260.3374380768109</v>
      </c>
      <c r="L145" s="184">
        <f>[1]节奏总纲!X145</f>
        <v>1065.1111689187128</v>
      </c>
      <c r="M145" s="184">
        <f>[1]节奏总纲!Y145</f>
        <v>878.18332146683315</v>
      </c>
      <c r="N145" s="184">
        <f>[1]节奏总纲!Z145</f>
        <v>622.26026042716148</v>
      </c>
      <c r="O145" s="184">
        <f>[1]节奏总纲!AA145</f>
        <v>333.55984722520316</v>
      </c>
      <c r="Q145" s="15">
        <v>142</v>
      </c>
      <c r="R145" s="16">
        <f>[1]节奏总纲!AD145</f>
        <v>71.590368553155713</v>
      </c>
      <c r="S145" s="16">
        <f>[1]节奏总纲!AE145</f>
        <v>73.675437692703994</v>
      </c>
      <c r="T145" s="16">
        <f>[1]节奏总纲!AF145</f>
        <v>76.547480259246996</v>
      </c>
      <c r="U145" s="16">
        <f>[1]节奏总纲!AG145</f>
        <v>81.123332456233015</v>
      </c>
      <c r="V145" s="16">
        <f>[1]节奏总纲!AH145</f>
        <v>90.373925583132547</v>
      </c>
      <c r="AN145" s="41">
        <f>[1]节奏总纲!AZ145</f>
        <v>142</v>
      </c>
      <c r="AO145" s="41">
        <f>[1]节奏总纲!BA145</f>
        <v>40.378780942311145</v>
      </c>
      <c r="AP145" s="41">
        <f>[1]节奏总纲!BB145</f>
        <v>41.892000518560877</v>
      </c>
      <c r="AQ145" s="41">
        <f>[1]节奏总纲!BC145</f>
        <v>43.829040422381524</v>
      </c>
      <c r="AR145" s="41">
        <f>[1]节奏总纲!BD145</f>
        <v>46.561371072329244</v>
      </c>
      <c r="AS145" s="41">
        <f>[1]节奏总纲!BE145</f>
        <v>51.261973871353796</v>
      </c>
    </row>
    <row r="146" spans="2:45" x14ac:dyDescent="0.15">
      <c r="B146" s="184">
        <f>[1]节奏总纲!N146</f>
        <v>153</v>
      </c>
      <c r="C146" s="184">
        <v>143</v>
      </c>
      <c r="D146" s="184">
        <f>[1]节奏总纲!P146</f>
        <v>20170.070068243116</v>
      </c>
      <c r="E146" s="184">
        <f>[1]节奏总纲!Q146</f>
        <v>17065.896284740498</v>
      </c>
      <c r="F146" s="184">
        <f>[1]节奏总纲!R146</f>
        <v>13594.62722599586</v>
      </c>
      <c r="G146" s="184">
        <f>[1]节奏总纲!S146</f>
        <v>9669.5315907157492</v>
      </c>
      <c r="H146" s="184">
        <f>[1]节奏总纲!T146</f>
        <v>5185.7250145453054</v>
      </c>
      <c r="J146" s="183">
        <v>143</v>
      </c>
      <c r="K146" s="184">
        <f>[1]节奏总纲!W146</f>
        <v>1350.796219971704</v>
      </c>
      <c r="L146" s="184">
        <f>[1]节奏总纲!X146</f>
        <v>1161.7279555663281</v>
      </c>
      <c r="M146" s="184">
        <f>[1]节奏总纲!Y146</f>
        <v>927.37399872437163</v>
      </c>
      <c r="N146" s="184">
        <f>[1]节奏总纲!Z146</f>
        <v>666.39098170270518</v>
      </c>
      <c r="O146" s="184">
        <f>[1]节奏总纲!AA146</f>
        <v>362.34512723334319</v>
      </c>
      <c r="Q146" s="15">
        <v>143</v>
      </c>
      <c r="R146" s="16">
        <f>[1]节奏总纲!AD146</f>
        <v>71.691928656135218</v>
      </c>
      <c r="S146" s="16">
        <f>[1]节奏总纲!AE146</f>
        <v>73.778025312273286</v>
      </c>
      <c r="T146" s="16">
        <f>[1]节奏总纲!AF146</f>
        <v>76.647334212086264</v>
      </c>
      <c r="U146" s="16">
        <f>[1]节奏总纲!AG146</f>
        <v>81.222816249641028</v>
      </c>
      <c r="V146" s="16">
        <f>[1]节奏总纲!AH146</f>
        <v>90.480184629206022</v>
      </c>
      <c r="AN146" s="41">
        <f>[1]节奏总纲!AZ146</f>
        <v>143</v>
      </c>
      <c r="AO146" s="41">
        <f>[1]节奏总纲!BA146</f>
        <v>40.425400135210978</v>
      </c>
      <c r="AP146" s="41">
        <f>[1]节奏总纲!BB146</f>
        <v>41.94228328742556</v>
      </c>
      <c r="AQ146" s="41">
        <f>[1]节奏总纲!BC146</f>
        <v>43.878969366961051</v>
      </c>
      <c r="AR146" s="41">
        <f>[1]节奏总纲!BD146</f>
        <v>46.609531179376063</v>
      </c>
      <c r="AS146" s="41">
        <f>[1]节奏总纲!BE146</f>
        <v>51.308185407191495</v>
      </c>
    </row>
    <row r="147" spans="2:45" x14ac:dyDescent="0.15">
      <c r="B147" s="184">
        <f>[1]节奏总纲!N147</f>
        <v>154</v>
      </c>
      <c r="C147" s="184">
        <v>144</v>
      </c>
      <c r="D147" s="184">
        <f>[1]节奏总纲!P147</f>
        <v>21617.817610103088</v>
      </c>
      <c r="E147" s="184">
        <f>[1]节奏总纲!Q147</f>
        <v>18290.835479908223</v>
      </c>
      <c r="F147" s="184">
        <f>[1]节奏总纲!R147</f>
        <v>14585.541541536553</v>
      </c>
      <c r="G147" s="184">
        <f>[1]节奏总纲!S147</f>
        <v>10380.876016371503</v>
      </c>
      <c r="H147" s="184">
        <f>[1]节奏总纲!T147</f>
        <v>5547.1319987524521</v>
      </c>
      <c r="J147" s="183">
        <v>144</v>
      </c>
      <c r="K147" s="184">
        <f>[1]节奏总纲!W147</f>
        <v>1447.7475418599715</v>
      </c>
      <c r="L147" s="184">
        <f>[1]节奏总纲!X147</f>
        <v>1224.9391951677244</v>
      </c>
      <c r="M147" s="184">
        <f>[1]节奏总纲!Y147</f>
        <v>990.91431554069277</v>
      </c>
      <c r="N147" s="184">
        <f>[1]节奏总纲!Z147</f>
        <v>711.34442565575409</v>
      </c>
      <c r="O147" s="184">
        <f>[1]节奏总纲!AA147</f>
        <v>361.40698420714671</v>
      </c>
      <c r="Q147" s="15">
        <v>144</v>
      </c>
      <c r="R147" s="16">
        <f>[1]节奏总纲!AD147</f>
        <v>71.793488759114723</v>
      </c>
      <c r="S147" s="16">
        <f>[1]节奏总纲!AE147</f>
        <v>73.880612931842577</v>
      </c>
      <c r="T147" s="16">
        <f>[1]节奏总纲!AF147</f>
        <v>76.747188164925547</v>
      </c>
      <c r="U147" s="16">
        <f>[1]节奏总纲!AG147</f>
        <v>81.322300043049054</v>
      </c>
      <c r="V147" s="16">
        <f>[1]节奏总纲!AH147</f>
        <v>90.586443675279497</v>
      </c>
      <c r="AN147" s="41">
        <f>[1]节奏总纲!AZ147</f>
        <v>144</v>
      </c>
      <c r="AO147" s="41">
        <f>[1]节奏总纲!BA147</f>
        <v>40.472019328110811</v>
      </c>
      <c r="AP147" s="41">
        <f>[1]节奏总纲!BB147</f>
        <v>41.992566056290244</v>
      </c>
      <c r="AQ147" s="41">
        <f>[1]节奏总纲!BC147</f>
        <v>43.928898311540586</v>
      </c>
      <c r="AR147" s="41">
        <f>[1]节奏总纲!BD147</f>
        <v>46.657691286422882</v>
      </c>
      <c r="AS147" s="41">
        <f>[1]节奏总纲!BE147</f>
        <v>51.354396943029187</v>
      </c>
    </row>
    <row r="148" spans="2:45" x14ac:dyDescent="0.15">
      <c r="B148" s="184">
        <f>[1]节奏总纲!N148</f>
        <v>155</v>
      </c>
      <c r="C148" s="184">
        <v>145</v>
      </c>
      <c r="D148" s="184">
        <f>[1]节奏总纲!P148</f>
        <v>23169.475005920798</v>
      </c>
      <c r="E148" s="184">
        <f>[1]节奏总纲!Q148</f>
        <v>19631.496172516694</v>
      </c>
      <c r="F148" s="184">
        <f>[1]节奏总纲!R148</f>
        <v>15650.9803664995</v>
      </c>
      <c r="G148" s="184">
        <f>[1]节奏总纲!S148</f>
        <v>11105.129370337838</v>
      </c>
      <c r="H148" s="184">
        <f>[1]节奏总纲!T148</f>
        <v>5926.7517065145412</v>
      </c>
      <c r="J148" s="183">
        <v>145</v>
      </c>
      <c r="K148" s="184">
        <f>[1]节奏总纲!W148</f>
        <v>1551.6573958177105</v>
      </c>
      <c r="L148" s="184">
        <f>[1]节奏总纲!X148</f>
        <v>1340.6606926084714</v>
      </c>
      <c r="M148" s="184">
        <f>[1]节奏总纲!Y148</f>
        <v>1065.4388249629465</v>
      </c>
      <c r="N148" s="184">
        <f>[1]节奏总纲!Z148</f>
        <v>724.25335396633454</v>
      </c>
      <c r="O148" s="184">
        <f>[1]节奏总纲!AA148</f>
        <v>379.61970776208909</v>
      </c>
      <c r="Q148" s="15">
        <v>145</v>
      </c>
      <c r="R148" s="16">
        <f>[1]节奏总纲!AD148</f>
        <v>71.895048862094214</v>
      </c>
      <c r="S148" s="16">
        <f>[1]节奏总纲!AE148</f>
        <v>73.983200551411869</v>
      </c>
      <c r="T148" s="16">
        <f>[1]节奏总纲!AF148</f>
        <v>76.847042117764815</v>
      </c>
      <c r="U148" s="16">
        <f>[1]节奏总纲!AG148</f>
        <v>81.421783836457067</v>
      </c>
      <c r="V148" s="16">
        <f>[1]节奏总纲!AH148</f>
        <v>90.692702721352973</v>
      </c>
      <c r="AN148" s="41">
        <f>[1]节奏总纲!AZ148</f>
        <v>145</v>
      </c>
      <c r="AO148" s="41">
        <f>[1]节奏总纲!BA148</f>
        <v>40.518638521010651</v>
      </c>
      <c r="AP148" s="41">
        <f>[1]节奏总纲!BB148</f>
        <v>42.036975906461073</v>
      </c>
      <c r="AQ148" s="41">
        <f>[1]节奏总纲!BC148</f>
        <v>43.978827256120113</v>
      </c>
      <c r="AR148" s="41">
        <f>[1]节奏总纲!BD148</f>
        <v>46.7058513934697</v>
      </c>
      <c r="AS148" s="41">
        <f>[1]节奏总纲!BE148</f>
        <v>51.400608478866879</v>
      </c>
    </row>
    <row r="149" spans="2:45" x14ac:dyDescent="0.15">
      <c r="B149" s="184">
        <f>[1]节奏总纲!N149</f>
        <v>156</v>
      </c>
      <c r="C149" s="184">
        <v>146</v>
      </c>
      <c r="D149" s="184">
        <f>[1]节奏总纲!P149</f>
        <v>24832.50022570635</v>
      </c>
      <c r="E149" s="184">
        <f>[1]节奏总纲!Q149</f>
        <v>21035.61094119585</v>
      </c>
      <c r="F149" s="184">
        <f>[1]节奏总纲!R149</f>
        <v>16719.722401968087</v>
      </c>
      <c r="G149" s="184">
        <f>[1]节奏总纲!S149</f>
        <v>11847.5858576845</v>
      </c>
      <c r="H149" s="184">
        <f>[1]节奏总纲!T149</f>
        <v>6324.8378074874072</v>
      </c>
      <c r="J149" s="183">
        <v>146</v>
      </c>
      <c r="K149" s="184">
        <f>[1]节奏总纲!W149</f>
        <v>1663.0252197855516</v>
      </c>
      <c r="L149" s="184">
        <f>[1]节奏总纲!X149</f>
        <v>1404.1147686791555</v>
      </c>
      <c r="M149" s="184">
        <f>[1]节奏总纲!Y149</f>
        <v>1068.7420354685873</v>
      </c>
      <c r="N149" s="184">
        <f>[1]节奏总纲!Z149</f>
        <v>742.45648734666247</v>
      </c>
      <c r="O149" s="184">
        <f>[1]节奏总纲!AA149</f>
        <v>398.08610097286601</v>
      </c>
      <c r="Q149" s="15">
        <v>146</v>
      </c>
      <c r="R149" s="16">
        <f>[1]节奏总纲!AD149</f>
        <v>71.996608965073719</v>
      </c>
      <c r="S149" s="16">
        <f>[1]节奏总纲!AE149</f>
        <v>74.078973000522922</v>
      </c>
      <c r="T149" s="16">
        <f>[1]节奏总纲!AF149</f>
        <v>76.946896070604097</v>
      </c>
      <c r="U149" s="16">
        <f>[1]节奏总纲!AG149</f>
        <v>81.521267629865079</v>
      </c>
      <c r="V149" s="16">
        <f>[1]节奏总纲!AH149</f>
        <v>90.798961767426448</v>
      </c>
      <c r="AN149" s="41">
        <f>[1]节奏总纲!AZ149</f>
        <v>146</v>
      </c>
      <c r="AO149" s="41">
        <f>[1]节奏总纲!BA149</f>
        <v>40.565257713910484</v>
      </c>
      <c r="AP149" s="41">
        <f>[1]节奏总纲!BB149</f>
        <v>42.080366850119908</v>
      </c>
      <c r="AQ149" s="41">
        <f>[1]节奏总纲!BC149</f>
        <v>44.024818750237806</v>
      </c>
      <c r="AR149" s="41">
        <f>[1]节奏总纲!BD149</f>
        <v>46.754011500516519</v>
      </c>
      <c r="AS149" s="41">
        <f>[1]节奏总纲!BE149</f>
        <v>51.446820014704571</v>
      </c>
    </row>
    <row r="150" spans="2:45" x14ac:dyDescent="0.15">
      <c r="B150" s="184">
        <f>[1]节奏总纲!N150</f>
        <v>157</v>
      </c>
      <c r="C150" s="184">
        <v>147</v>
      </c>
      <c r="D150" s="184">
        <f>[1]节奏总纲!P150</f>
        <v>26614.886523801088</v>
      </c>
      <c r="E150" s="184">
        <f>[1]节奏总纲!Q150</f>
        <v>22470.948692045258</v>
      </c>
      <c r="F150" s="184">
        <f>[1]节奏总纲!R150</f>
        <v>17837.296948251489</v>
      </c>
      <c r="G150" s="184">
        <f>[1]节奏总纲!S150</f>
        <v>12631.425144195997</v>
      </c>
      <c r="H150" s="184">
        <f>[1]节奏总纲!T150</f>
        <v>6754.8581997407164</v>
      </c>
      <c r="J150" s="183">
        <v>147</v>
      </c>
      <c r="K150" s="184">
        <f>[1]节奏总纲!W150</f>
        <v>1782.3862980947379</v>
      </c>
      <c r="L150" s="184">
        <f>[1]节奏总纲!X150</f>
        <v>1435.3377508494086</v>
      </c>
      <c r="M150" s="184">
        <f>[1]节奏总纲!Y150</f>
        <v>1117.574546283402</v>
      </c>
      <c r="N150" s="184">
        <f>[1]节奏总纲!Z150</f>
        <v>783.83928651149654</v>
      </c>
      <c r="O150" s="184">
        <f>[1]节奏总纲!AA150</f>
        <v>430.02039225330918</v>
      </c>
      <c r="Q150" s="15">
        <v>147</v>
      </c>
      <c r="R150" s="16">
        <f>[1]节奏总纲!AD150</f>
        <v>72.091594979242075</v>
      </c>
      <c r="S150" s="16">
        <f>[1]节奏总纲!AE150</f>
        <v>74.173410870467364</v>
      </c>
      <c r="T150" s="16">
        <f>[1]节奏总纲!AF150</f>
        <v>77.043751281705866</v>
      </c>
      <c r="U150" s="16">
        <f>[1]节奏总纲!AG150</f>
        <v>81.620751423273092</v>
      </c>
      <c r="V150" s="16">
        <f>[1]节奏总纲!AH150</f>
        <v>90.905220813499923</v>
      </c>
      <c r="AN150" s="41">
        <f>[1]节奏总纲!AZ150</f>
        <v>147</v>
      </c>
      <c r="AO150" s="41">
        <f>[1]节奏总纲!BA150</f>
        <v>40.611876906810316</v>
      </c>
      <c r="AP150" s="41">
        <f>[1]节奏总纲!BB150</f>
        <v>42.123757793778736</v>
      </c>
      <c r="AQ150" s="41">
        <f>[1]节奏总纲!BC150</f>
        <v>44.067911160744309</v>
      </c>
      <c r="AR150" s="41">
        <f>[1]节奏总纲!BD150</f>
        <v>46.802171607563338</v>
      </c>
      <c r="AS150" s="41">
        <f>[1]节奏总纲!BE150</f>
        <v>51.493031550542263</v>
      </c>
    </row>
    <row r="151" spans="2:45" x14ac:dyDescent="0.15">
      <c r="B151" s="184">
        <f>[1]节奏总纲!N151</f>
        <v>158</v>
      </c>
      <c r="C151" s="184">
        <v>148</v>
      </c>
      <c r="D151" s="184">
        <f>[1]节奏总纲!P151</f>
        <v>28525.200858087381</v>
      </c>
      <c r="E151" s="184">
        <f>[1]节奏总纲!Q151</f>
        <v>24083.827084483179</v>
      </c>
      <c r="F151" s="184">
        <f>[1]节奏总纲!R151</f>
        <v>19128.999695433398</v>
      </c>
      <c r="G151" s="184">
        <f>[1]节奏总纲!S151</f>
        <v>13566.58552810636</v>
      </c>
      <c r="H151" s="184">
        <f>[1]节奏总纲!T151</f>
        <v>7242.5484978683862</v>
      </c>
      <c r="J151" s="183">
        <v>148</v>
      </c>
      <c r="K151" s="184">
        <f>[1]节奏总纲!W151</f>
        <v>1910.3143342862932</v>
      </c>
      <c r="L151" s="184">
        <f>[1]节奏总纲!X151</f>
        <v>1612.8783924379204</v>
      </c>
      <c r="M151" s="184">
        <f>[1]节奏总纲!Y151</f>
        <v>1291.7027471819092</v>
      </c>
      <c r="N151" s="184">
        <f>[1]节奏总纲!Z151</f>
        <v>935.16038391036273</v>
      </c>
      <c r="O151" s="184">
        <f>[1]节奏总纲!AA151</f>
        <v>487.69029812766985</v>
      </c>
      <c r="Q151" s="15">
        <v>148</v>
      </c>
      <c r="R151" s="16">
        <f>[1]节奏总纲!AD151</f>
        <v>72.186353905945822</v>
      </c>
      <c r="S151" s="16">
        <f>[1]节奏总纲!AE151</f>
        <v>74.267848740411821</v>
      </c>
      <c r="T151" s="16">
        <f>[1]节奏总纲!AF151</f>
        <v>77.137200185007629</v>
      </c>
      <c r="U151" s="16">
        <f>[1]节奏总纲!AG151</f>
        <v>81.720235216681118</v>
      </c>
      <c r="V151" s="16">
        <f>[1]节奏总纲!AH151</f>
        <v>91.011076811620597</v>
      </c>
      <c r="AN151" s="41">
        <f>[1]节奏总纲!AZ151</f>
        <v>148</v>
      </c>
      <c r="AO151" s="41">
        <f>[1]节奏总纲!BA151</f>
        <v>40.658496099710149</v>
      </c>
      <c r="AP151" s="41">
        <f>[1]节奏总纲!BB151</f>
        <v>42.167148737437564</v>
      </c>
      <c r="AQ151" s="41">
        <f>[1]节奏总纲!BC151</f>
        <v>44.111003571250812</v>
      </c>
      <c r="AR151" s="41">
        <f>[1]节奏总纲!BD151</f>
        <v>46.850331714610157</v>
      </c>
      <c r="AS151" s="41">
        <f>[1]节奏总纲!BE151</f>
        <v>51.539243086379955</v>
      </c>
    </row>
    <row r="152" spans="2:45" x14ac:dyDescent="0.15">
      <c r="B152" s="184">
        <f>[1]节奏总纲!N152</f>
        <v>159</v>
      </c>
      <c r="C152" s="184">
        <v>149</v>
      </c>
      <c r="D152" s="184">
        <f>[1]节奏总纲!P152</f>
        <v>30572.62506667812</v>
      </c>
      <c r="E152" s="184">
        <f>[1]节奏总纲!Q152</f>
        <v>25818.581868809673</v>
      </c>
      <c r="F152" s="184">
        <f>[1]节奏总纲!R152</f>
        <v>20520.345944754354</v>
      </c>
      <c r="G152" s="184">
        <f>[1]节奏总纲!S152</f>
        <v>14549.512269232117</v>
      </c>
      <c r="H152" s="184">
        <f>[1]节奏总纲!T152</f>
        <v>7768.50402944291</v>
      </c>
      <c r="J152" s="183">
        <v>149</v>
      </c>
      <c r="K152" s="184">
        <f>[1]节奏总纲!W152</f>
        <v>2047.424208590739</v>
      </c>
      <c r="L152" s="184">
        <f>[1]节奏总纲!X152</f>
        <v>1734.7547843264947</v>
      </c>
      <c r="M152" s="184">
        <f>[1]节奏总纲!Y152</f>
        <v>1391.3462493209554</v>
      </c>
      <c r="N152" s="184">
        <f>[1]节奏总纲!Z152</f>
        <v>982.92674112575696</v>
      </c>
      <c r="O152" s="184">
        <f>[1]节奏总纲!AA152</f>
        <v>525.95553157452377</v>
      </c>
      <c r="Q152" s="15">
        <v>149</v>
      </c>
      <c r="R152" s="16">
        <f>[1]节奏总纲!AD152</f>
        <v>72.281112832649583</v>
      </c>
      <c r="S152" s="16">
        <f>[1]节奏总纲!AE152</f>
        <v>74.362286610356264</v>
      </c>
      <c r="T152" s="16">
        <f>[1]节奏总纲!AF152</f>
        <v>77.230649088309391</v>
      </c>
      <c r="U152" s="16">
        <f>[1]节奏总纲!AG152</f>
        <v>81.819719010089131</v>
      </c>
      <c r="V152" s="16">
        <f>[1]节奏总纲!AH152</f>
        <v>91.113605194377854</v>
      </c>
      <c r="AN152" s="41">
        <f>[1]节奏总纲!AZ152</f>
        <v>149</v>
      </c>
      <c r="AO152" s="41">
        <f>[1]节奏总纲!BA152</f>
        <v>40.705115292609982</v>
      </c>
      <c r="AP152" s="41">
        <f>[1]节奏总纲!BB152</f>
        <v>42.2105396810964</v>
      </c>
      <c r="AQ152" s="41">
        <f>[1]节奏总纲!BC152</f>
        <v>44.154095981757315</v>
      </c>
      <c r="AR152" s="41">
        <f>[1]节奏总纲!BD152</f>
        <v>46.898491821656968</v>
      </c>
      <c r="AS152" s="41">
        <f>[1]节奏总纲!BE152</f>
        <v>51.585454622217647</v>
      </c>
    </row>
    <row r="153" spans="2:45" x14ac:dyDescent="0.15">
      <c r="B153" s="184">
        <f>[1]节奏总纲!N153</f>
        <v>160</v>
      </c>
      <c r="C153" s="184">
        <v>150</v>
      </c>
      <c r="D153" s="184">
        <f>[1]节奏总纲!P153</f>
        <v>32767</v>
      </c>
      <c r="E153" s="184">
        <f>[1]节奏总纲!Q153</f>
        <v>27671.731500000002</v>
      </c>
      <c r="F153" s="184">
        <f>[1]节奏总纲!R153</f>
        <v>21996.487099999998</v>
      </c>
      <c r="G153" s="184">
        <f>[1]节奏总纲!S153</f>
        <v>15603.645400000001</v>
      </c>
      <c r="H153" s="184">
        <f>[1]节奏总纲!T153</f>
        <v>8355.5850000000009</v>
      </c>
      <c r="J153" s="183">
        <v>150</v>
      </c>
      <c r="K153" s="184">
        <f>[1]节奏总纲!W153</f>
        <v>2194.3749333218802</v>
      </c>
      <c r="L153" s="184">
        <f>[1]节奏总纲!X153</f>
        <v>1853.1496311903284</v>
      </c>
      <c r="M153" s="184">
        <f>[1]节奏总纲!Y153</f>
        <v>1476.1411552456448</v>
      </c>
      <c r="N153" s="184">
        <f>[1]节奏总纲!Z153</f>
        <v>1054.1331307678847</v>
      </c>
      <c r="O153" s="184">
        <f>[1]节奏总纲!AA153</f>
        <v>587.08097055709095</v>
      </c>
      <c r="Q153" s="15">
        <v>150</v>
      </c>
      <c r="R153" s="16">
        <f>[1]节奏总纲!AD153</f>
        <v>72.375871759353331</v>
      </c>
      <c r="S153" s="16">
        <f>[1]节奏总纲!AE153</f>
        <v>74.456724480300707</v>
      </c>
      <c r="T153" s="16">
        <f>[1]节奏总纲!AF153</f>
        <v>77.324097991611154</v>
      </c>
      <c r="U153" s="16">
        <f>[1]节奏总纲!AG153</f>
        <v>81.919202803497143</v>
      </c>
      <c r="V153" s="16">
        <f>[1]节奏总纲!AH153</f>
        <v>91.216133577135096</v>
      </c>
      <c r="AN153" s="41">
        <f>[1]节奏总纲!AZ153</f>
        <v>150</v>
      </c>
      <c r="AO153" s="41">
        <f>[1]节奏总纲!BA153</f>
        <v>40.751734485509814</v>
      </c>
      <c r="AP153" s="41">
        <f>[1]节奏总纲!BB153</f>
        <v>42.253930624755228</v>
      </c>
      <c r="AQ153" s="41">
        <f>[1]节奏总纲!BC153</f>
        <v>44.197188392263818</v>
      </c>
      <c r="AR153" s="41">
        <f>[1]节奏总纲!BD153</f>
        <v>46.946651928703787</v>
      </c>
      <c r="AS153" s="41">
        <f>[1]节奏总纲!BE153</f>
        <v>51.631666158055346</v>
      </c>
    </row>
    <row r="154" spans="2:45" x14ac:dyDescent="0.15">
      <c r="B154" s="184">
        <f>[1]节奏总纲!N154</f>
        <v>161</v>
      </c>
      <c r="C154" s="184">
        <v>151</v>
      </c>
      <c r="D154" s="184">
        <f>[1]节奏总纲!P154</f>
        <v>35118.87282038921</v>
      </c>
      <c r="E154" s="184">
        <f>[1]节奏总纲!Q154</f>
        <v>29671.935645946844</v>
      </c>
      <c r="F154" s="184">
        <f>[1]节奏总纲!R154</f>
        <v>23592.858760737468</v>
      </c>
      <c r="G154" s="184">
        <f>[1]节奏总纲!S154</f>
        <v>16804.380644556237</v>
      </c>
      <c r="H154" s="184">
        <f>[1]节奏总纲!T154</f>
        <v>9095.7880604808051</v>
      </c>
      <c r="J154" s="183">
        <v>151</v>
      </c>
      <c r="K154" s="184">
        <f>[1]节奏总纲!W154</f>
        <v>2351.8728203892097</v>
      </c>
      <c r="L154" s="184">
        <f>[1]节奏总纲!X154</f>
        <v>2000.2041459468419</v>
      </c>
      <c r="M154" s="184">
        <f>[1]节奏总纲!Y154</f>
        <v>1596.3716607374699</v>
      </c>
      <c r="N154" s="184">
        <f>[1]节奏总纲!Z154</f>
        <v>1200.7352445562356</v>
      </c>
      <c r="O154" s="184">
        <f>[1]节奏总纲!AA154</f>
        <v>740.2030604808042</v>
      </c>
      <c r="Q154" s="15">
        <v>151</v>
      </c>
      <c r="R154" s="16">
        <f>[1]节奏总纲!AD154</f>
        <v>72.470630686057078</v>
      </c>
      <c r="S154" s="16">
        <f>[1]节奏总纲!AE154</f>
        <v>74.551162350245164</v>
      </c>
      <c r="T154" s="16">
        <f>[1]节奏总纲!AF154</f>
        <v>77.417546894912917</v>
      </c>
      <c r="U154" s="16">
        <f>[1]节奏总纲!AG154</f>
        <v>82.01744549958407</v>
      </c>
      <c r="V154" s="16">
        <f>[1]节奏总纲!AH154</f>
        <v>91.318661959892353</v>
      </c>
      <c r="AN154" s="41">
        <f>[1]节奏总纲!AZ154</f>
        <v>151</v>
      </c>
      <c r="AO154" s="41">
        <f>[1]节奏总纲!BA154</f>
        <v>40.798353678409647</v>
      </c>
      <c r="AP154" s="41">
        <f>[1]节奏总纲!BB154</f>
        <v>42.297321568414056</v>
      </c>
      <c r="AQ154" s="41">
        <f>[1]节奏总纲!BC154</f>
        <v>44.240280802770329</v>
      </c>
      <c r="AR154" s="41">
        <f>[1]节奏总纲!BD154</f>
        <v>46.994812035750606</v>
      </c>
      <c r="AS154" s="41">
        <f>[1]节奏总纲!BE154</f>
        <v>51.677877693893038</v>
      </c>
    </row>
    <row r="155" spans="2:45" x14ac:dyDescent="0.15">
      <c r="B155" s="184">
        <f>[1]节奏总纲!N155</f>
        <v>162</v>
      </c>
      <c r="C155" s="184">
        <v>152</v>
      </c>
      <c r="D155" s="184">
        <f>[1]节奏总纲!P155</f>
        <v>37639.547696542824</v>
      </c>
      <c r="E155" s="184">
        <f>[1]节奏总纲!Q155</f>
        <v>31794.125939269725</v>
      </c>
      <c r="F155" s="184">
        <f>[1]节奏总纲!R155</f>
        <v>25425.514469014677</v>
      </c>
      <c r="G155" s="184">
        <f>[1]节奏总纲!S155</f>
        <v>18255.180632823271</v>
      </c>
      <c r="H155" s="184">
        <f>[1]节奏总纲!T155</f>
        <v>14114.830386203559</v>
      </c>
      <c r="J155" s="183">
        <v>152</v>
      </c>
      <c r="K155" s="184">
        <f>[1]节奏总纲!W155</f>
        <v>2520.6748761536146</v>
      </c>
      <c r="L155" s="184">
        <f>[1]节奏总纲!X155</f>
        <v>2122.1902933228812</v>
      </c>
      <c r="M155" s="184">
        <f>[1]节奏总纲!Y155</f>
        <v>1832.6557082772088</v>
      </c>
      <c r="N155" s="184">
        <f>[1]节奏总纲!Z155</f>
        <v>1450.7999882670338</v>
      </c>
      <c r="O155" s="184">
        <f>[1]节奏总纲!AA155</f>
        <v>5019.042325722754</v>
      </c>
      <c r="Q155" s="15">
        <v>152</v>
      </c>
      <c r="R155" s="16">
        <f>[1]节奏总纲!AD155</f>
        <v>72.565389612760825</v>
      </c>
      <c r="S155" s="16">
        <f>[1]节奏总纲!AE155</f>
        <v>74.645600220189607</v>
      </c>
      <c r="T155" s="16">
        <f>[1]节奏总纲!AF155</f>
        <v>77.51099579821468</v>
      </c>
      <c r="U155" s="16">
        <f>[1]节奏总纲!AG155</f>
        <v>82.110321933176039</v>
      </c>
      <c r="V155" s="16">
        <f>[1]节奏总纲!AH155</f>
        <v>91.421190342649595</v>
      </c>
      <c r="AN155" s="41">
        <f>[1]节奏总纲!AZ155</f>
        <v>152</v>
      </c>
      <c r="AO155" s="41">
        <f>[1]节奏总纲!BA155</f>
        <v>40.84497287130948</v>
      </c>
      <c r="AP155" s="41">
        <f>[1]节奏总纲!BB155</f>
        <v>42.340712512072891</v>
      </c>
      <c r="AQ155" s="41">
        <f>[1]节奏总纲!BC155</f>
        <v>44.283373213276832</v>
      </c>
      <c r="AR155" s="41">
        <f>[1]节奏总纲!BD155</f>
        <v>47.037096473408994</v>
      </c>
      <c r="AS155" s="41">
        <f>[1]节奏总纲!BE155</f>
        <v>51.72408922973073</v>
      </c>
    </row>
    <row r="156" spans="2:45" x14ac:dyDescent="0.15">
      <c r="B156" s="184">
        <f>[1]节奏总纲!N156</f>
        <v>163</v>
      </c>
      <c r="C156" s="184">
        <v>153</v>
      </c>
      <c r="D156" s="184">
        <f>[1]节奏总纲!P156</f>
        <v>40341.140136486232</v>
      </c>
      <c r="E156" s="184">
        <f>[1]节奏总纲!Q156</f>
        <v>34330.31025614978</v>
      </c>
      <c r="F156" s="184">
        <f>[1]节奏总纲!R156</f>
        <v>27552.998713220099</v>
      </c>
      <c r="G156" s="184">
        <f>[1]节奏总纲!S156</f>
        <v>24204.684081891737</v>
      </c>
      <c r="H156" s="184">
        <f>[1]节奏总纲!T156</f>
        <v>24204.684081891737</v>
      </c>
      <c r="J156" s="183">
        <v>153</v>
      </c>
      <c r="K156" s="184">
        <f>[1]节奏总纲!W156</f>
        <v>2701.592439943408</v>
      </c>
      <c r="L156" s="184">
        <f>[1]节奏总纲!X156</f>
        <v>2536.1843168800551</v>
      </c>
      <c r="M156" s="184">
        <f>[1]节奏总纲!Y156</f>
        <v>2127.4842442054214</v>
      </c>
      <c r="N156" s="184">
        <f>[1]节奏总纲!Z156</f>
        <v>5949.5034490684666</v>
      </c>
      <c r="O156" s="184">
        <f>[1]节奏总纲!AA156</f>
        <v>10089.853695688178</v>
      </c>
      <c r="Q156" s="15">
        <v>153</v>
      </c>
      <c r="R156" s="16">
        <f>[1]节奏总纲!AD156</f>
        <v>72.660148539464572</v>
      </c>
      <c r="S156" s="16">
        <f>[1]节奏总纲!AE156</f>
        <v>74.74003809013405</v>
      </c>
      <c r="T156" s="16">
        <f>[1]节奏总纲!AF156</f>
        <v>77.604444701516456</v>
      </c>
      <c r="U156" s="16">
        <f>[1]节奏总纲!AG156</f>
        <v>82.203198366767992</v>
      </c>
      <c r="V156" s="16">
        <f>[1]节奏总纲!AH156</f>
        <v>91.523718725406852</v>
      </c>
      <c r="AN156" s="41">
        <f>[1]节奏总纲!AZ156</f>
        <v>153</v>
      </c>
      <c r="AO156" s="41">
        <f>[1]节奏总纲!BA156</f>
        <v>40.891592064209313</v>
      </c>
      <c r="AP156" s="41">
        <f>[1]节奏总纲!BB156</f>
        <v>42.384103455731719</v>
      </c>
      <c r="AQ156" s="41">
        <f>[1]节奏总纲!BC156</f>
        <v>44.326465623783335</v>
      </c>
      <c r="AR156" s="41">
        <f>[1]节奏总纲!BD156</f>
        <v>47.078671550054786</v>
      </c>
      <c r="AS156" s="41">
        <f>[1]节奏总纲!BE156</f>
        <v>51.770300765568422</v>
      </c>
    </row>
    <row r="157" spans="2:45" x14ac:dyDescent="0.15">
      <c r="B157" s="184">
        <f>[1]节奏总纲!N157</f>
        <v>164</v>
      </c>
      <c r="C157" s="184">
        <v>154</v>
      </c>
      <c r="D157" s="184">
        <f>[1]节奏总纲!P157</f>
        <v>43236.635220206183</v>
      </c>
      <c r="E157" s="184">
        <f>[1]节奏总纲!Q157</f>
        <v>36967.323113276288</v>
      </c>
      <c r="F157" s="184">
        <f>[1]节奏总纲!R157</f>
        <v>33940.758647861854</v>
      </c>
      <c r="G157" s="184">
        <f>[1]节奏总纲!S157</f>
        <v>34156.941823962887</v>
      </c>
      <c r="H157" s="184">
        <f>[1]节奏总纲!T157</f>
        <v>34156.941823962887</v>
      </c>
      <c r="J157" s="183">
        <v>154</v>
      </c>
      <c r="K157" s="184">
        <f>[1]节奏总纲!W157</f>
        <v>2895.4950837199503</v>
      </c>
      <c r="L157" s="184">
        <f>[1]节奏总纲!X157</f>
        <v>2637.0128571265086</v>
      </c>
      <c r="M157" s="184">
        <f>[1]节奏总纲!Y157</f>
        <v>6387.7599346417555</v>
      </c>
      <c r="N157" s="184">
        <f>[1]节奏总纲!Z157</f>
        <v>9952.2577420711496</v>
      </c>
      <c r="O157" s="184">
        <f>[1]节奏总纲!AA157</f>
        <v>9952.2577420711496</v>
      </c>
      <c r="Q157" s="15">
        <v>154</v>
      </c>
      <c r="R157" s="16">
        <f>[1]节奏总纲!AD157</f>
        <v>72.754907466168333</v>
      </c>
      <c r="S157" s="16">
        <f>[1]节奏总纲!AE157</f>
        <v>74.834475960078507</v>
      </c>
      <c r="T157" s="16">
        <f>[1]节奏总纲!AF157</f>
        <v>77.697893604818219</v>
      </c>
      <c r="U157" s="16">
        <f>[1]节奏总纲!AG157</f>
        <v>82.29607480035996</v>
      </c>
      <c r="V157" s="16">
        <f>[1]节奏总纲!AH157</f>
        <v>91.626247108164094</v>
      </c>
      <c r="AN157" s="41">
        <f>[1]节奏总纲!AZ157</f>
        <v>154</v>
      </c>
      <c r="AO157" s="41">
        <f>[1]节奏总纲!BA157</f>
        <v>40.938211257109145</v>
      </c>
      <c r="AP157" s="41">
        <f>[1]节奏总纲!BB157</f>
        <v>42.427494399390554</v>
      </c>
      <c r="AQ157" s="41">
        <f>[1]节奏总纲!BC157</f>
        <v>44.369558034289838</v>
      </c>
      <c r="AR157" s="41">
        <f>[1]节奏总纲!BD157</f>
        <v>47.12024662670057</v>
      </c>
      <c r="AS157" s="41">
        <f>[1]节奏总纲!BE157</f>
        <v>51.816512301406114</v>
      </c>
    </row>
    <row r="158" spans="2:45" x14ac:dyDescent="0.15">
      <c r="B158" s="184">
        <f>[1]节奏总纲!N158</f>
        <v>165</v>
      </c>
      <c r="C158" s="184">
        <v>155</v>
      </c>
      <c r="D158" s="184">
        <f>[1]节奏总纲!P158</f>
        <v>46339.950011841604</v>
      </c>
      <c r="E158" s="184">
        <f>[1]节奏总纲!Q158</f>
        <v>44078.560451263736</v>
      </c>
      <c r="F158" s="184">
        <f>[1]节奏总纲!R158</f>
        <v>44402.940101346627</v>
      </c>
      <c r="G158" s="184">
        <f>[1]节奏总纲!S158</f>
        <v>44402.940101346627</v>
      </c>
      <c r="H158" s="184">
        <f>[1]节奏总纲!T158</f>
        <v>44541.959951382152</v>
      </c>
      <c r="J158" s="183">
        <v>155</v>
      </c>
      <c r="K158" s="184">
        <f>[1]节奏总纲!W158</f>
        <v>3103.314791635421</v>
      </c>
      <c r="L158" s="184">
        <f>[1]节奏总纲!X158</f>
        <v>7111.237337987448</v>
      </c>
      <c r="M158" s="184">
        <f>[1]节奏总纲!Y158</f>
        <v>10462.181453484773</v>
      </c>
      <c r="N158" s="184">
        <f>[1]节奏总纲!Z158</f>
        <v>10245.99827738374</v>
      </c>
      <c r="O158" s="184">
        <f>[1]节奏总纲!AA158</f>
        <v>10385.018127419266</v>
      </c>
      <c r="Q158" s="15">
        <v>155</v>
      </c>
      <c r="R158" s="16">
        <f>[1]节奏总纲!AD158</f>
        <v>72.849666392872081</v>
      </c>
      <c r="S158" s="16">
        <f>[1]节奏总纲!AE158</f>
        <v>74.92891383002295</v>
      </c>
      <c r="T158" s="16">
        <f>[1]节奏总纲!AF158</f>
        <v>77.791342508119982</v>
      </c>
      <c r="U158" s="16">
        <f>[1]节奏总纲!AG158</f>
        <v>82.388951233951914</v>
      </c>
      <c r="V158" s="16">
        <f>[1]节奏总纲!AH158</f>
        <v>91.72877549092135</v>
      </c>
      <c r="AN158" s="41">
        <f>[1]节奏总纲!AZ158</f>
        <v>155</v>
      </c>
      <c r="AO158" s="41">
        <f>[1]节奏总纲!BA158</f>
        <v>40.984830450008985</v>
      </c>
      <c r="AP158" s="41">
        <f>[1]节奏总纲!BB158</f>
        <v>42.470885343049382</v>
      </c>
      <c r="AQ158" s="41">
        <f>[1]节奏总纲!BC158</f>
        <v>44.412650444796341</v>
      </c>
      <c r="AR158" s="41">
        <f>[1]节奏总纲!BD158</f>
        <v>47.161821703346362</v>
      </c>
      <c r="AS158" s="41">
        <f>[1]节奏总纲!BE158</f>
        <v>51.862723837243806</v>
      </c>
    </row>
    <row r="159" spans="2:45" x14ac:dyDescent="0.15">
      <c r="B159" s="184">
        <f>[1]节奏总纲!N159</f>
        <v>166</v>
      </c>
      <c r="C159" s="184">
        <v>156</v>
      </c>
      <c r="D159" s="184">
        <f>[1]节奏总纲!P159</f>
        <v>49666.000451412707</v>
      </c>
      <c r="E159" s="184">
        <f>[1]节奏总纲!Q159</f>
        <v>49666.000451412707</v>
      </c>
      <c r="F159" s="184">
        <f>[1]节奏总纲!R159</f>
        <v>50162.660455926831</v>
      </c>
      <c r="G159" s="184">
        <f>[1]节奏总纲!S159</f>
        <v>50162.660455926831</v>
      </c>
      <c r="H159" s="184">
        <f>[1]节奏总纲!T159</f>
        <v>50311.658457281068</v>
      </c>
      <c r="J159" s="183">
        <v>156</v>
      </c>
      <c r="K159" s="184">
        <f>[1]节奏总纲!W159</f>
        <v>3326.0504395711032</v>
      </c>
      <c r="L159" s="184">
        <f>[1]节奏总纲!X159</f>
        <v>5587.4400001489703</v>
      </c>
      <c r="M159" s="184">
        <f>[1]节奏总纲!Y159</f>
        <v>5759.720354580204</v>
      </c>
      <c r="N159" s="184">
        <f>[1]节奏总纲!Z159</f>
        <v>5759.720354580204</v>
      </c>
      <c r="O159" s="184">
        <f>[1]节奏总纲!AA159</f>
        <v>5769.6985058989158</v>
      </c>
      <c r="Q159" s="15">
        <v>156</v>
      </c>
      <c r="R159" s="16">
        <f>[1]节奏总纲!AD159</f>
        <v>72.944425319575828</v>
      </c>
      <c r="S159" s="16">
        <f>[1]节奏总纲!AE159</f>
        <v>75.022035011469043</v>
      </c>
      <c r="T159" s="16">
        <f>[1]节奏总纲!AF159</f>
        <v>77.884791411421745</v>
      </c>
      <c r="U159" s="16">
        <f>[1]节奏总纲!AG159</f>
        <v>82.481827667543882</v>
      </c>
      <c r="V159" s="16">
        <f>[1]节奏总纲!AH159</f>
        <v>91.831303873678593</v>
      </c>
      <c r="AN159" s="41">
        <f>[1]节奏总纲!AZ159</f>
        <v>156</v>
      </c>
      <c r="AO159" s="41">
        <f>[1]节奏总纲!BA159</f>
        <v>41.027136894088379</v>
      </c>
      <c r="AP159" s="41">
        <f>[1]节奏总纲!BB159</f>
        <v>42.51427628670821</v>
      </c>
      <c r="AQ159" s="41">
        <f>[1]节奏总纲!BC159</f>
        <v>44.455742855302844</v>
      </c>
      <c r="AR159" s="41">
        <f>[1]节奏总纲!BD159</f>
        <v>47.203396779992147</v>
      </c>
      <c r="AS159" s="41">
        <f>[1]节奏总纲!BE159</f>
        <v>51.908935373081505</v>
      </c>
    </row>
    <row r="160" spans="2:45" x14ac:dyDescent="0.15">
      <c r="B160" s="184">
        <f>[1]节奏总纲!N160</f>
        <v>167</v>
      </c>
      <c r="C160" s="184">
        <v>157</v>
      </c>
      <c r="D160" s="184">
        <f>[1]节奏总纲!P160</f>
        <v>53230.773047602182</v>
      </c>
      <c r="E160" s="184">
        <f>[1]节奏总纲!Q160</f>
        <v>53230.773047602182</v>
      </c>
      <c r="F160" s="184">
        <f>[1]节奏总纲!R160</f>
        <v>53763.080778078205</v>
      </c>
      <c r="G160" s="184">
        <f>[1]节奏总纲!S160</f>
        <v>53763.080778078205</v>
      </c>
      <c r="H160" s="184">
        <f>[1]节奏总纲!T160</f>
        <v>53763.080778078205</v>
      </c>
      <c r="J160" s="183">
        <v>157</v>
      </c>
      <c r="K160" s="184">
        <f>[1]节奏总纲!W160</f>
        <v>3564.7725961894757</v>
      </c>
      <c r="L160" s="184">
        <f>[1]节奏总纲!X160</f>
        <v>3564.7725961894757</v>
      </c>
      <c r="M160" s="184">
        <f>[1]节奏总纲!Y160</f>
        <v>3600.4203221513744</v>
      </c>
      <c r="N160" s="184">
        <f>[1]节奏总纲!Z160</f>
        <v>3600.4203221513744</v>
      </c>
      <c r="O160" s="184">
        <f>[1]节奏总纲!AA160</f>
        <v>3451.4223207971372</v>
      </c>
      <c r="Q160" s="15">
        <v>157</v>
      </c>
      <c r="R160" s="16">
        <f>[1]节奏总纲!AD160</f>
        <v>73.036560194527354</v>
      </c>
      <c r="S160" s="16">
        <f>[1]节奏总纲!AE160</f>
        <v>75.111147990406067</v>
      </c>
      <c r="T160" s="16">
        <f>[1]节奏总纲!AF160</f>
        <v>77.978240314723507</v>
      </c>
      <c r="U160" s="16">
        <f>[1]节奏总纲!AG160</f>
        <v>82.574704101135836</v>
      </c>
      <c r="V160" s="16">
        <f>[1]节奏总纲!AH160</f>
        <v>91.933832256435849</v>
      </c>
      <c r="AN160" s="41">
        <f>[1]节奏总纲!AZ160</f>
        <v>157</v>
      </c>
      <c r="AO160" s="41">
        <f>[1]节奏总纲!BA160</f>
        <v>41.067363109180121</v>
      </c>
      <c r="AP160" s="41">
        <f>[1]节奏总纲!BB160</f>
        <v>42.557667230367045</v>
      </c>
      <c r="AQ160" s="41">
        <f>[1]节奏总纲!BC160</f>
        <v>44.498835265809355</v>
      </c>
      <c r="AR160" s="41">
        <f>[1]节奏总纲!BD160</f>
        <v>47.244971856637939</v>
      </c>
      <c r="AS160" s="41">
        <f>[1]节奏总纲!BE160</f>
        <v>51.955146908919197</v>
      </c>
    </row>
    <row r="161" spans="2:45" x14ac:dyDescent="0.15">
      <c r="B161" s="184">
        <f>[1]节奏总纲!N161</f>
        <v>168</v>
      </c>
      <c r="C161" s="184">
        <v>158</v>
      </c>
      <c r="D161" s="184">
        <f>[1]节奏总纲!P161</f>
        <v>57051.401716174769</v>
      </c>
      <c r="E161" s="184">
        <f>[1]节奏总纲!Q161</f>
        <v>57051.401716174769</v>
      </c>
      <c r="F161" s="184">
        <f>[1]节奏总纲!R161</f>
        <v>57621.915733336515</v>
      </c>
      <c r="G161" s="184">
        <f>[1]节奏总纲!S161</f>
        <v>57621.915733336515</v>
      </c>
      <c r="H161" s="184">
        <f>[1]节奏总纲!T161</f>
        <v>57621.915733336515</v>
      </c>
      <c r="J161" s="183">
        <v>158</v>
      </c>
      <c r="K161" s="184">
        <f>[1]节奏总纲!W161</f>
        <v>3820.6286685725863</v>
      </c>
      <c r="L161" s="184">
        <f>[1]节奏总纲!X161</f>
        <v>3820.6286685725863</v>
      </c>
      <c r="M161" s="184">
        <f>[1]节奏总纲!Y161</f>
        <v>3858.8349552583095</v>
      </c>
      <c r="N161" s="184">
        <f>[1]节奏总纲!Z161</f>
        <v>3858.8349552583095</v>
      </c>
      <c r="O161" s="184">
        <f>[1]节奏总纲!AA161</f>
        <v>3858.8349552583095</v>
      </c>
      <c r="Q161" s="15">
        <v>158</v>
      </c>
      <c r="R161" s="16">
        <f>[1]节奏总纲!AD161</f>
        <v>73.124973399384572</v>
      </c>
      <c r="S161" s="16">
        <f>[1]节奏总纲!AE161</f>
        <v>75.200260969343077</v>
      </c>
      <c r="T161" s="16">
        <f>[1]节奏总纲!AF161</f>
        <v>78.066694029528094</v>
      </c>
      <c r="U161" s="16">
        <f>[1]节奏总纲!AG161</f>
        <v>82.667580534727804</v>
      </c>
      <c r="V161" s="16">
        <f>[1]节奏总纲!AH161</f>
        <v>92.033129415212969</v>
      </c>
      <c r="AN161" s="41">
        <f>[1]节奏总纲!AZ161</f>
        <v>158</v>
      </c>
      <c r="AO161" s="41">
        <f>[1]节奏总纲!BA161</f>
        <v>41.107589324271871</v>
      </c>
      <c r="AP161" s="41">
        <f>[1]节奏总纲!BB161</f>
        <v>42.601058174025873</v>
      </c>
      <c r="AQ161" s="41">
        <f>[1]节奏总纲!BC161</f>
        <v>44.541927676315858</v>
      </c>
      <c r="AR161" s="41">
        <f>[1]节奏总纲!BD161</f>
        <v>47.286546933283724</v>
      </c>
      <c r="AS161" s="41">
        <f>[1]节奏总纲!BE161</f>
        <v>52.001173105835825</v>
      </c>
    </row>
    <row r="162" spans="2:45" x14ac:dyDescent="0.15">
      <c r="B162" s="184">
        <f>[1]节奏总纲!N162</f>
        <v>169</v>
      </c>
      <c r="C162" s="184">
        <v>159</v>
      </c>
      <c r="D162" s="184">
        <f>[1]节奏总纲!P162</f>
        <v>61146.25013335624</v>
      </c>
      <c r="E162" s="184">
        <f>[1]节奏总纲!Q162</f>
        <v>61146.25013335624</v>
      </c>
      <c r="F162" s="184">
        <f>[1]节奏总纲!R162</f>
        <v>61757.7126346898</v>
      </c>
      <c r="G162" s="184">
        <f>[1]节奏总纲!S162</f>
        <v>61757.7126346898</v>
      </c>
      <c r="H162" s="184">
        <f>[1]节奏总纲!T162</f>
        <v>61757.7126346898</v>
      </c>
      <c r="J162" s="183">
        <v>159</v>
      </c>
      <c r="K162" s="184">
        <f>[1]节奏总纲!W162</f>
        <v>4094.8484171814707</v>
      </c>
      <c r="L162" s="184">
        <f>[1]节奏总纲!X162</f>
        <v>4094.8484171814707</v>
      </c>
      <c r="M162" s="184">
        <f>[1]节奏总纲!Y162</f>
        <v>4135.7969013532856</v>
      </c>
      <c r="N162" s="184">
        <f>[1]节奏总纲!Z162</f>
        <v>4135.7969013532856</v>
      </c>
      <c r="O162" s="184">
        <f>[1]节奏总纲!AA162</f>
        <v>4135.7969013532856</v>
      </c>
      <c r="Q162" s="15">
        <v>159</v>
      </c>
      <c r="R162" s="16">
        <f>[1]节奏总纲!AD162</f>
        <v>73.213386604241791</v>
      </c>
      <c r="S162" s="16">
        <f>[1]节奏总纲!AE162</f>
        <v>75.289373948280101</v>
      </c>
      <c r="T162" s="16">
        <f>[1]节奏总纲!AF162</f>
        <v>78.153631564737054</v>
      </c>
      <c r="U162" s="16">
        <f>[1]节奏总纲!AG162</f>
        <v>82.760456968319758</v>
      </c>
      <c r="V162" s="16">
        <f>[1]节奏总纲!AH162</f>
        <v>92.126546512350387</v>
      </c>
      <c r="AN162" s="41">
        <f>[1]节奏总纲!AZ162</f>
        <v>159</v>
      </c>
      <c r="AO162" s="41">
        <f>[1]节奏总纲!BA162</f>
        <v>41.147815539363613</v>
      </c>
      <c r="AP162" s="41">
        <f>[1]节奏总纲!BB162</f>
        <v>42.644449117684701</v>
      </c>
      <c r="AQ162" s="41">
        <f>[1]节奏总纲!BC162</f>
        <v>44.585020086822361</v>
      </c>
      <c r="AR162" s="41">
        <f>[1]节奏总纲!BD162</f>
        <v>47.328122009929508</v>
      </c>
      <c r="AS162" s="41">
        <f>[1]节奏总纲!BE162</f>
        <v>52.041079787427918</v>
      </c>
    </row>
    <row r="163" spans="2:45" x14ac:dyDescent="0.15">
      <c r="B163" s="184">
        <f>[1]节奏总纲!N163</f>
        <v>170</v>
      </c>
      <c r="C163" s="184">
        <v>160</v>
      </c>
      <c r="D163" s="184">
        <f>[1]节奏总纲!P163</f>
        <v>65535</v>
      </c>
      <c r="E163" s="184">
        <f>[1]节奏总纲!Q163</f>
        <v>65535</v>
      </c>
      <c r="F163" s="184">
        <f>[1]节奏总纲!R163</f>
        <v>66190.350000000006</v>
      </c>
      <c r="G163" s="184">
        <f>[1]节奏总纲!S163</f>
        <v>66190.350000000006</v>
      </c>
      <c r="H163" s="184">
        <f>[1]节奏总纲!T163</f>
        <v>66190.350000000006</v>
      </c>
      <c r="J163" s="183">
        <v>160</v>
      </c>
      <c r="K163" s="184">
        <f>[1]节奏总纲!W163</f>
        <v>4388.7498666437605</v>
      </c>
      <c r="L163" s="184">
        <f>[1]节奏总纲!X163</f>
        <v>4388.7498666437605</v>
      </c>
      <c r="M163" s="184">
        <f>[1]节奏总纲!Y163</f>
        <v>4432.6373653102055</v>
      </c>
      <c r="N163" s="184">
        <f>[1]节奏总纲!Z163</f>
        <v>4432.6373653102055</v>
      </c>
      <c r="O163" s="184">
        <f>[1]节奏总纲!AA163</f>
        <v>4432.6373653102055</v>
      </c>
      <c r="Q163" s="15">
        <v>160</v>
      </c>
      <c r="R163" s="16">
        <f>[1]节奏总纲!AD163</f>
        <v>73.301799809099009</v>
      </c>
      <c r="S163" s="16">
        <f>[1]节奏总纲!AE163</f>
        <v>75.378486927217125</v>
      </c>
      <c r="T163" s="16">
        <f>[1]节奏总纲!AF163</f>
        <v>78.240569099946029</v>
      </c>
      <c r="U163" s="16">
        <f>[1]节奏总纲!AG163</f>
        <v>82.853333401911726</v>
      </c>
      <c r="V163" s="16">
        <f>[1]节奏总纲!AH163</f>
        <v>92.219963609487792</v>
      </c>
      <c r="AN163" s="41">
        <f>[1]节奏总纲!AZ163</f>
        <v>160</v>
      </c>
      <c r="AO163" s="41">
        <f>[1]节奏总纲!BA163</f>
        <v>41.188041754455355</v>
      </c>
      <c r="AP163" s="41">
        <f>[1]节奏总纲!BB163</f>
        <v>42.687840061343536</v>
      </c>
      <c r="AQ163" s="41">
        <f>[1]节奏总纲!BC163</f>
        <v>44.628112497328864</v>
      </c>
      <c r="AR163" s="41">
        <f>[1]节奏总纲!BD163</f>
        <v>47.3696970865753</v>
      </c>
      <c r="AS163" s="41">
        <f>[1]节奏总纲!BE163</f>
        <v>52.080986469020011</v>
      </c>
    </row>
    <row r="164" spans="2:45" x14ac:dyDescent="0.15">
      <c r="Q164" s="15">
        <v>161</v>
      </c>
      <c r="R164" s="16">
        <f>[1]节奏总纲!AD164</f>
        <v>73.390213013956213</v>
      </c>
      <c r="S164" s="16">
        <f>[1]节奏总纲!AE164</f>
        <v>75.467599906154135</v>
      </c>
      <c r="T164" s="16">
        <f>[1]节奏总纲!AF164</f>
        <v>78.32750663515499</v>
      </c>
      <c r="U164" s="16">
        <f>[1]节奏总纲!AG164</f>
        <v>82.94620983550368</v>
      </c>
      <c r="V164" s="16">
        <f>[1]节奏总纲!AH164</f>
        <v>92.313380706625196</v>
      </c>
      <c r="AN164" s="41">
        <f>[1]节奏总纲!AZ164</f>
        <v>161</v>
      </c>
      <c r="AO164" s="41">
        <f>[1]节奏总纲!BA164</f>
        <v>41.228267969547105</v>
      </c>
      <c r="AP164" s="41">
        <f>[1]节奏总纲!BB164</f>
        <v>42.731231005002364</v>
      </c>
      <c r="AQ164" s="41">
        <f>[1]节奏总纲!BC164</f>
        <v>44.671204907835367</v>
      </c>
      <c r="AR164" s="41">
        <f>[1]节奏总纲!BD164</f>
        <v>47.411272163221085</v>
      </c>
      <c r="AS164" s="41">
        <f>[1]节奏总纲!BE164</f>
        <v>52.120893150612112</v>
      </c>
    </row>
    <row r="165" spans="2:45" x14ac:dyDescent="0.15">
      <c r="Q165" s="15">
        <v>162</v>
      </c>
      <c r="R165" s="16">
        <f>[1]节奏总纲!AD165</f>
        <v>73.478626218813432</v>
      </c>
      <c r="S165" s="16">
        <f>[1]节奏总纲!AE165</f>
        <v>75.556712885091159</v>
      </c>
      <c r="T165" s="16">
        <f>[1]节奏总纲!AF165</f>
        <v>78.414444170363964</v>
      </c>
      <c r="U165" s="16">
        <f>[1]节奏总纲!AG165</f>
        <v>83.036921590135321</v>
      </c>
      <c r="V165" s="16">
        <f>[1]节奏总纲!AH165</f>
        <v>92.406797803762601</v>
      </c>
      <c r="AN165" s="41">
        <f>[1]节奏总纲!AZ165</f>
        <v>162</v>
      </c>
      <c r="AO165" s="41">
        <f>[1]节奏总纲!BA165</f>
        <v>41.268494184638847</v>
      </c>
      <c r="AP165" s="41">
        <f>[1]节奏总纲!BB165</f>
        <v>42.774621948661192</v>
      </c>
      <c r="AQ165" s="41">
        <f>[1]节奏总纲!BC165</f>
        <v>44.714297318341877</v>
      </c>
      <c r="AR165" s="41">
        <f>[1]节奏总纲!BD165</f>
        <v>47.452847239866877</v>
      </c>
      <c r="AS165" s="41">
        <f>[1]节奏总纲!BE165</f>
        <v>52.160799832204205</v>
      </c>
    </row>
    <row r="166" spans="2:45" x14ac:dyDescent="0.15">
      <c r="Q166" s="15">
        <v>163</v>
      </c>
      <c r="R166" s="16">
        <f>[1]节奏总纲!AD166</f>
        <v>73.56703942367065</v>
      </c>
      <c r="S166" s="16">
        <f>[1]节奏总纲!AE166</f>
        <v>75.645825864028183</v>
      </c>
      <c r="T166" s="16">
        <f>[1]节奏总纲!AF166</f>
        <v>78.501381705572925</v>
      </c>
      <c r="U166" s="16">
        <f>[1]节奏总纲!AG166</f>
        <v>83.124654333465756</v>
      </c>
      <c r="V166" s="16">
        <f>[1]节奏总纲!AH166</f>
        <v>92.500214900900005</v>
      </c>
      <c r="AN166" s="41">
        <f>[1]节奏总纲!AZ166</f>
        <v>163</v>
      </c>
      <c r="AO166" s="41">
        <f>[1]节奏总纲!BA166</f>
        <v>41.308720399730589</v>
      </c>
      <c r="AP166" s="41">
        <f>[1]节奏总纲!BB166</f>
        <v>42.818012892320027</v>
      </c>
      <c r="AQ166" s="41">
        <f>[1]节奏总纲!BC166</f>
        <v>44.757389728848381</v>
      </c>
      <c r="AR166" s="41">
        <f>[1]节奏总纲!BD166</f>
        <v>47.494422316512662</v>
      </c>
      <c r="AS166" s="41">
        <f>[1]节奏总纲!BE166</f>
        <v>52.200706513796298</v>
      </c>
    </row>
    <row r="167" spans="2:45" x14ac:dyDescent="0.15">
      <c r="Q167" s="15">
        <v>164</v>
      </c>
      <c r="R167" s="16">
        <f>[1]节奏总纲!AD167</f>
        <v>73.655452628527868</v>
      </c>
      <c r="S167" s="16">
        <f>[1]节奏总纲!AE167</f>
        <v>75.734938842965192</v>
      </c>
      <c r="T167" s="16">
        <f>[1]节奏总纲!AF167</f>
        <v>78.5883192407819</v>
      </c>
      <c r="U167" s="16">
        <f>[1]节奏总纲!AG167</f>
        <v>83.21238707679619</v>
      </c>
      <c r="V167" s="16">
        <f>[1]节奏总纲!AH167</f>
        <v>92.593631998037409</v>
      </c>
      <c r="AN167" s="41">
        <f>[1]节奏总纲!AZ167</f>
        <v>164</v>
      </c>
      <c r="AO167" s="41">
        <f>[1]节奏总纲!BA167</f>
        <v>41.348946614822331</v>
      </c>
      <c r="AP167" s="41">
        <f>[1]节奏总纲!BB167</f>
        <v>42.861403835978855</v>
      </c>
      <c r="AQ167" s="41">
        <f>[1]节奏总纲!BC167</f>
        <v>44.800482139354884</v>
      </c>
      <c r="AR167" s="41">
        <f>[1]节奏总纲!BD167</f>
        <v>47.535997393158453</v>
      </c>
      <c r="AS167" s="41">
        <f>[1]节奏总纲!BE167</f>
        <v>52.240613195388391</v>
      </c>
    </row>
    <row r="168" spans="2:45" x14ac:dyDescent="0.15">
      <c r="Q168" s="15">
        <v>165</v>
      </c>
      <c r="R168" s="16">
        <f>[1]节奏总纲!AD168</f>
        <v>73.743865833385087</v>
      </c>
      <c r="S168" s="16">
        <f>[1]节奏总纲!AE168</f>
        <v>75.824051821902216</v>
      </c>
      <c r="T168" s="16">
        <f>[1]节奏总纲!AF168</f>
        <v>78.67525677599086</v>
      </c>
      <c r="U168" s="16">
        <f>[1]节奏总纲!AG168</f>
        <v>83.300119820126625</v>
      </c>
      <c r="V168" s="16">
        <f>[1]节奏总纲!AH168</f>
        <v>92.687049095174814</v>
      </c>
      <c r="AN168" s="41">
        <f>[1]节奏总纲!AZ168</f>
        <v>165</v>
      </c>
      <c r="AO168" s="41">
        <f>[1]节奏总纲!BA168</f>
        <v>41.389172829914081</v>
      </c>
      <c r="AP168" s="41">
        <f>[1]节奏总纲!BB168</f>
        <v>42.904794779637683</v>
      </c>
      <c r="AQ168" s="41">
        <f>[1]节奏总纲!BC168</f>
        <v>44.843574549861387</v>
      </c>
      <c r="AR168" s="41">
        <f>[1]节奏总纲!BD168</f>
        <v>47.577572469804238</v>
      </c>
      <c r="AS168" s="41">
        <f>[1]节奏总纲!BE168</f>
        <v>52.280519876980485</v>
      </c>
    </row>
    <row r="169" spans="2:45" x14ac:dyDescent="0.15">
      <c r="Q169" s="15">
        <v>166</v>
      </c>
      <c r="R169" s="16">
        <f>[1]节奏总纲!AD169</f>
        <v>73.832279038242305</v>
      </c>
      <c r="S169" s="16">
        <f>[1]节奏总纲!AE169</f>
        <v>75.91316480083924</v>
      </c>
      <c r="T169" s="16">
        <f>[1]节奏总纲!AF169</f>
        <v>78.762194311199835</v>
      </c>
      <c r="U169" s="16">
        <f>[1]节奏总纲!AG169</f>
        <v>83.387852563457059</v>
      </c>
      <c r="V169" s="16">
        <f>[1]节奏总纲!AH169</f>
        <v>92.780466192312218</v>
      </c>
      <c r="AN169" s="41">
        <f>[1]节奏总纲!AZ169</f>
        <v>166</v>
      </c>
      <c r="AO169" s="41">
        <f>[1]节奏总纲!BA169</f>
        <v>41.429399045005823</v>
      </c>
      <c r="AP169" s="41">
        <f>[1]节奏总纲!BB169</f>
        <v>42.948185723296518</v>
      </c>
      <c r="AQ169" s="41">
        <f>[1]节奏总纲!BC169</f>
        <v>44.88666696036789</v>
      </c>
      <c r="AR169" s="41">
        <f>[1]节奏总纲!BD169</f>
        <v>47.619147546450023</v>
      </c>
      <c r="AS169" s="41">
        <f>[1]节奏总纲!BE169</f>
        <v>52.320426558572585</v>
      </c>
    </row>
    <row r="170" spans="2:45" x14ac:dyDescent="0.15">
      <c r="Q170" s="15">
        <v>167</v>
      </c>
      <c r="R170" s="16">
        <f>[1]节奏总纲!AD170</f>
        <v>73.920692243099523</v>
      </c>
      <c r="S170" s="16">
        <f>[1]节奏总纲!AE170</f>
        <v>76.002103770254962</v>
      </c>
      <c r="T170" s="16">
        <f>[1]节奏总纲!AF170</f>
        <v>78.849131846408795</v>
      </c>
      <c r="U170" s="16">
        <f>[1]节奏总纲!AG170</f>
        <v>83.475585306787494</v>
      </c>
      <c r="V170" s="16">
        <f>[1]节奏总纲!AH170</f>
        <v>92.873883289449623</v>
      </c>
      <c r="AN170" s="41">
        <f>[1]节奏总纲!AZ170</f>
        <v>167</v>
      </c>
      <c r="AO170" s="41">
        <f>[1]节奏总纲!BA170</f>
        <v>41.469625260097565</v>
      </c>
      <c r="AP170" s="41">
        <f>[1]节奏总纲!BB170</f>
        <v>42.991576666955346</v>
      </c>
      <c r="AQ170" s="41">
        <f>[1]节奏总纲!BC170</f>
        <v>44.9297593708744</v>
      </c>
      <c r="AR170" s="41">
        <f>[1]节奏总纲!BD170</f>
        <v>47.660722623095815</v>
      </c>
      <c r="AS170" s="41">
        <f>[1]节奏总纲!BE170</f>
        <v>52.360333240164678</v>
      </c>
    </row>
    <row r="171" spans="2:45" x14ac:dyDescent="0.15">
      <c r="Q171" s="15">
        <v>168</v>
      </c>
      <c r="R171" s="16">
        <f>[1]节奏总纲!AD171</f>
        <v>74.008495683346354</v>
      </c>
      <c r="S171" s="16">
        <f>[1]节奏总纲!AE171</f>
        <v>76.084409020469636</v>
      </c>
      <c r="T171" s="16">
        <f>[1]节奏总纲!AF171</f>
        <v>78.93606938161777</v>
      </c>
      <c r="U171" s="16">
        <f>[1]节奏总纲!AG171</f>
        <v>83.563318050117928</v>
      </c>
      <c r="V171" s="16">
        <f>[1]节奏总纲!AH171</f>
        <v>92.967300386587027</v>
      </c>
      <c r="AN171" s="41">
        <f>[1]节奏总纲!AZ171</f>
        <v>168</v>
      </c>
      <c r="AO171" s="41">
        <f>[1]节奏总纲!BA171</f>
        <v>41.509851475189308</v>
      </c>
      <c r="AP171" s="41">
        <f>[1]节奏总纲!BB171</f>
        <v>43.030177309109042</v>
      </c>
      <c r="AQ171" s="41">
        <f>[1]节奏总纲!BC171</f>
        <v>44.972851781380903</v>
      </c>
      <c r="AR171" s="41">
        <f>[1]节奏总纲!BD171</f>
        <v>47.7022976997416</v>
      </c>
      <c r="AS171" s="41">
        <f>[1]节奏总纲!BE171</f>
        <v>52.400239921756771</v>
      </c>
    </row>
    <row r="172" spans="2:45" x14ac:dyDescent="0.15">
      <c r="Q172" s="15">
        <v>169</v>
      </c>
      <c r="R172" s="16">
        <f>[1]节奏总纲!AD172</f>
        <v>74.090988120365651</v>
      </c>
      <c r="S172" s="16">
        <f>[1]节奏总纲!AE172</f>
        <v>76.166714270684309</v>
      </c>
      <c r="T172" s="16">
        <f>[1]节奏总纲!AF172</f>
        <v>79.022812309215297</v>
      </c>
      <c r="U172" s="16">
        <f>[1]节奏总纲!AG172</f>
        <v>83.651050793448363</v>
      </c>
      <c r="V172" s="16">
        <f>[1]节奏总纲!AH172</f>
        <v>93.057555567360481</v>
      </c>
      <c r="AN172" s="41">
        <f>[1]节奏总纲!AZ172</f>
        <v>169</v>
      </c>
      <c r="AO172" s="41">
        <f>[1]节奏总纲!BA172</f>
        <v>41.550077690281057</v>
      </c>
      <c r="AP172" s="41">
        <f>[1]节奏总纲!BB172</f>
        <v>43.067624017543686</v>
      </c>
      <c r="AQ172" s="41">
        <f>[1]节奏总纲!BC172</f>
        <v>45.013762077986961</v>
      </c>
      <c r="AR172" s="41">
        <f>[1]节奏总纲!BD172</f>
        <v>47.743872776387391</v>
      </c>
      <c r="AS172" s="41">
        <f>[1]节奏总纲!BE172</f>
        <v>52.440146603348865</v>
      </c>
    </row>
    <row r="173" spans="2:45" x14ac:dyDescent="0.15">
      <c r="Q173" s="15">
        <v>170</v>
      </c>
      <c r="R173" s="16">
        <f>[1]节奏总纲!AD173</f>
        <v>74.173480557384934</v>
      </c>
      <c r="S173" s="16">
        <f>[1]节奏总纲!AE173</f>
        <v>76.249019520898997</v>
      </c>
      <c r="T173" s="16">
        <f>[1]节奏总纲!AF173</f>
        <v>79.109014469658547</v>
      </c>
      <c r="U173" s="16">
        <f>[1]节奏总纲!AG173</f>
        <v>83.738783536778797</v>
      </c>
      <c r="V173" s="16">
        <f>[1]节奏总纲!AH173</f>
        <v>93.146107887007233</v>
      </c>
      <c r="AN173" s="41">
        <f>[1]节奏总纲!AZ173</f>
        <v>170</v>
      </c>
      <c r="AO173" s="41">
        <f>[1]节奏总纲!BA173</f>
        <v>41.590303905372799</v>
      </c>
      <c r="AP173" s="41">
        <f>[1]节奏总纲!BB173</f>
        <v>43.105070725978337</v>
      </c>
      <c r="AQ173" s="41">
        <f>[1]节奏总纲!BC173</f>
        <v>45.050956883357138</v>
      </c>
      <c r="AR173" s="41">
        <f>[1]节奏总纲!BD173</f>
        <v>47.785447853033176</v>
      </c>
      <c r="AS173" s="41">
        <f>[1]节奏总纲!BE173</f>
        <v>52.480053284940965</v>
      </c>
    </row>
    <row r="174" spans="2:45" x14ac:dyDescent="0.15">
      <c r="Q174" s="15">
        <v>171</v>
      </c>
      <c r="R174" s="16">
        <f>[1]节奏总纲!AD174</f>
        <v>74.255972994404218</v>
      </c>
      <c r="S174" s="16">
        <f>[1]节奏总纲!AE174</f>
        <v>76.331324771113671</v>
      </c>
      <c r="T174" s="16">
        <f>[1]节奏总纲!AF174</f>
        <v>79.195216630101797</v>
      </c>
      <c r="U174" s="16">
        <f>[1]节奏总纲!AG174</f>
        <v>83.826516280109232</v>
      </c>
      <c r="V174" s="16">
        <f>[1]节奏总纲!AH174</f>
        <v>93.23466020665397</v>
      </c>
      <c r="AN174" s="41">
        <f>[1]节奏总纲!AZ174</f>
        <v>171</v>
      </c>
      <c r="AO174" s="41">
        <f>[1]节奏总纲!BA174</f>
        <v>41.630530120464542</v>
      </c>
      <c r="AP174" s="41">
        <f>[1]节奏总纲!BB174</f>
        <v>43.14251743441298</v>
      </c>
      <c r="AQ174" s="41">
        <f>[1]节奏总纲!BC174</f>
        <v>45.088151688727308</v>
      </c>
      <c r="AR174" s="41">
        <f>[1]节奏总纲!BD174</f>
        <v>47.827022929678968</v>
      </c>
      <c r="AS174" s="41">
        <f>[1]节奏总纲!BE174</f>
        <v>52.519959966533058</v>
      </c>
    </row>
    <row r="175" spans="2:45" x14ac:dyDescent="0.15">
      <c r="Q175" s="15">
        <v>172</v>
      </c>
      <c r="R175" s="16">
        <f>[1]节奏总纲!AD175</f>
        <v>74.338465431423501</v>
      </c>
      <c r="S175" s="16">
        <f>[1]节奏总纲!AE175</f>
        <v>76.413630021328345</v>
      </c>
      <c r="T175" s="16">
        <f>[1]节奏总纲!AF175</f>
        <v>79.281418790545047</v>
      </c>
      <c r="U175" s="16">
        <f>[1]节奏总纲!AG175</f>
        <v>83.914249023439666</v>
      </c>
      <c r="V175" s="16">
        <f>[1]节奏总纲!AH175</f>
        <v>93.323212526300722</v>
      </c>
      <c r="AN175" s="41">
        <f>[1]节奏总纲!AZ175</f>
        <v>172</v>
      </c>
      <c r="AO175" s="41">
        <f>[1]节奏总纲!BA175</f>
        <v>41.670756335556291</v>
      </c>
      <c r="AP175" s="41">
        <f>[1]节奏总纲!BB175</f>
        <v>43.179964142847631</v>
      </c>
      <c r="AQ175" s="41">
        <f>[1]节奏总纲!BC175</f>
        <v>45.125346494097485</v>
      </c>
      <c r="AR175" s="41">
        <f>[1]节奏总纲!BD175</f>
        <v>47.868598006324753</v>
      </c>
      <c r="AS175" s="41">
        <f>[1]节奏总纲!BE175</f>
        <v>52.559866648125151</v>
      </c>
    </row>
    <row r="176" spans="2:45" x14ac:dyDescent="0.15">
      <c r="Q176" s="15">
        <v>173</v>
      </c>
      <c r="R176" s="16">
        <f>[1]节奏总纲!AD176</f>
        <v>74.420957868442784</v>
      </c>
      <c r="S176" s="16">
        <f>[1]节奏总纲!AE176</f>
        <v>76.495935271543019</v>
      </c>
      <c r="T176" s="16">
        <f>[1]节奏总纲!AF176</f>
        <v>79.367620950988297</v>
      </c>
      <c r="U176" s="16">
        <f>[1]节奏总纲!AG176</f>
        <v>84.00179325525086</v>
      </c>
      <c r="V176" s="16">
        <f>[1]节奏总纲!AH176</f>
        <v>93.411764845947459</v>
      </c>
      <c r="AN176" s="41">
        <f>[1]节奏总纲!AZ176</f>
        <v>173</v>
      </c>
      <c r="AO176" s="41">
        <f>[1]节奏总纲!BA176</f>
        <v>41.710982550648033</v>
      </c>
      <c r="AP176" s="41">
        <f>[1]节奏总纲!BB176</f>
        <v>43.217410851282274</v>
      </c>
      <c r="AQ176" s="41">
        <f>[1]节奏总纲!BC176</f>
        <v>45.162541299467655</v>
      </c>
      <c r="AR176" s="41">
        <f>[1]节奏总纲!BD176</f>
        <v>47.910173082970537</v>
      </c>
      <c r="AS176" s="41">
        <f>[1]节奏总纲!BE176</f>
        <v>52.599773329717245</v>
      </c>
    </row>
    <row r="177" spans="17:45" x14ac:dyDescent="0.15">
      <c r="Q177" s="15">
        <v>174</v>
      </c>
      <c r="R177" s="16">
        <f>[1]节奏总纲!AD177</f>
        <v>74.503450305462081</v>
      </c>
      <c r="S177" s="16">
        <f>[1]节奏总纲!AE177</f>
        <v>76.578240521757706</v>
      </c>
      <c r="T177" s="16">
        <f>[1]节奏总纲!AF177</f>
        <v>79.453823111431561</v>
      </c>
      <c r="U177" s="16">
        <f>[1]节奏总纲!AG177</f>
        <v>84.08118060043364</v>
      </c>
      <c r="V177" s="16">
        <f>[1]节奏总纲!AH177</f>
        <v>93.500317165594211</v>
      </c>
      <c r="AN177" s="41">
        <f>[1]节奏总纲!AZ177</f>
        <v>174</v>
      </c>
      <c r="AO177" s="41">
        <f>[1]节奏总纲!BA177</f>
        <v>41.751208765739776</v>
      </c>
      <c r="AP177" s="41">
        <f>[1]节奏总纲!BB177</f>
        <v>43.254857559716925</v>
      </c>
      <c r="AQ177" s="41">
        <f>[1]节奏总纲!BC177</f>
        <v>45.199736104837832</v>
      </c>
      <c r="AR177" s="41">
        <f>[1]节奏总纲!BD177</f>
        <v>47.951748159616329</v>
      </c>
      <c r="AS177" s="41">
        <f>[1]节奏总纲!BE177</f>
        <v>52.639680011309345</v>
      </c>
    </row>
    <row r="178" spans="17:45" x14ac:dyDescent="0.15">
      <c r="Q178" s="15">
        <v>175</v>
      </c>
      <c r="R178" s="16">
        <f>[1]节奏总纲!AD178</f>
        <v>74.585942742481365</v>
      </c>
      <c r="S178" s="16">
        <f>[1]节奏总纲!AE178</f>
        <v>76.66054577197238</v>
      </c>
      <c r="T178" s="16">
        <f>[1]节奏总纲!AF178</f>
        <v>79.540025271874811</v>
      </c>
      <c r="U178" s="16">
        <f>[1]节奏总纲!AG178</f>
        <v>84.160567945616407</v>
      </c>
      <c r="V178" s="16">
        <f>[1]节奏总纲!AH178</f>
        <v>93.588869485240949</v>
      </c>
      <c r="AN178" s="41">
        <f>[1]节奏总纲!AZ178</f>
        <v>175</v>
      </c>
      <c r="AO178" s="41">
        <f>[1]节奏总纲!BA178</f>
        <v>41.791434980831518</v>
      </c>
      <c r="AP178" s="41">
        <f>[1]节奏总纲!BB178</f>
        <v>43.292304268151575</v>
      </c>
      <c r="AQ178" s="41">
        <f>[1]节奏总纲!BC178</f>
        <v>45.236930910208002</v>
      </c>
      <c r="AR178" s="41">
        <f>[1]节奏总纲!BD178</f>
        <v>47.993323236262114</v>
      </c>
      <c r="AS178" s="41">
        <f>[1]节奏总纲!BE178</f>
        <v>52.679586692901438</v>
      </c>
    </row>
    <row r="179" spans="17:45" x14ac:dyDescent="0.15">
      <c r="Q179" s="15">
        <v>176</v>
      </c>
      <c r="R179" s="16">
        <f>[1]节奏总纲!AD179</f>
        <v>74.668435179500648</v>
      </c>
      <c r="S179" s="16">
        <f>[1]节奏总纲!AE179</f>
        <v>76.742851022187054</v>
      </c>
      <c r="T179" s="16">
        <f>[1]节奏总纲!AF179</f>
        <v>79.626227432318061</v>
      </c>
      <c r="U179" s="16">
        <f>[1]节奏总纲!AG179</f>
        <v>84.239955290799188</v>
      </c>
      <c r="V179" s="16">
        <f>[1]节奏总纲!AH179</f>
        <v>93.6774218048877</v>
      </c>
      <c r="AN179" s="41">
        <f>[1]节奏总纲!AZ179</f>
        <v>176</v>
      </c>
      <c r="AO179" s="41">
        <f>[1]节奏总纲!BA179</f>
        <v>41.831661195923267</v>
      </c>
      <c r="AP179" s="41">
        <f>[1]节奏总纲!BB179</f>
        <v>43.329750976586219</v>
      </c>
      <c r="AQ179" s="41">
        <f>[1]节奏总纲!BC179</f>
        <v>45.274125715578172</v>
      </c>
      <c r="AR179" s="41">
        <f>[1]节奏总纲!BD179</f>
        <v>48.030128751164234</v>
      </c>
      <c r="AS179" s="41">
        <f>[1]节奏总纲!BE179</f>
        <v>52.719493374493531</v>
      </c>
    </row>
    <row r="180" spans="17:45" x14ac:dyDescent="0.15">
      <c r="Q180" s="15">
        <v>177</v>
      </c>
      <c r="R180" s="16">
        <f>[1]节奏总纲!AD180</f>
        <v>74.750927616519931</v>
      </c>
      <c r="S180" s="16">
        <f>[1]节奏总纲!AE180</f>
        <v>76.825156272401728</v>
      </c>
      <c r="T180" s="16">
        <f>[1]节奏总纲!AF180</f>
        <v>79.71242959276131</v>
      </c>
      <c r="U180" s="16">
        <f>[1]节奏总纲!AG180</f>
        <v>84.319342635981968</v>
      </c>
      <c r="V180" s="16">
        <f>[1]节奏总纲!AH180</f>
        <v>93.765974124534438</v>
      </c>
      <c r="AN180" s="41">
        <f>[1]节奏总纲!AZ180</f>
        <v>177</v>
      </c>
      <c r="AO180" s="41">
        <f>[1]节奏总纲!BA180</f>
        <v>41.87188741101501</v>
      </c>
      <c r="AP180" s="41">
        <f>[1]节奏总纲!BB180</f>
        <v>43.367197685020869</v>
      </c>
      <c r="AQ180" s="41">
        <f>[1]节奏总纲!BC180</f>
        <v>45.31132052094835</v>
      </c>
      <c r="AR180" s="41">
        <f>[1]节奏总纲!BD180</f>
        <v>48.066021750983474</v>
      </c>
      <c r="AS180" s="41">
        <f>[1]节奏总纲!BE180</f>
        <v>52.759400056085624</v>
      </c>
    </row>
    <row r="181" spans="17:45" x14ac:dyDescent="0.15">
      <c r="Q181" s="15">
        <v>178</v>
      </c>
      <c r="R181" s="16">
        <f>[1]节奏总纲!AD181</f>
        <v>74.833420053539214</v>
      </c>
      <c r="S181" s="16">
        <f>[1]节奏总纲!AE181</f>
        <v>76.907461522616416</v>
      </c>
      <c r="T181" s="16">
        <f>[1]节奏总纲!AF181</f>
        <v>79.79863175320456</v>
      </c>
      <c r="U181" s="16">
        <f>[1]节奏总纲!AG181</f>
        <v>84.398729981164735</v>
      </c>
      <c r="V181" s="16">
        <f>[1]节奏总纲!AH181</f>
        <v>93.85452644418119</v>
      </c>
      <c r="AN181" s="41">
        <f>[1]节奏总纲!AZ181</f>
        <v>178</v>
      </c>
      <c r="AO181" s="41">
        <f>[1]节奏总纲!BA181</f>
        <v>41.912113626106752</v>
      </c>
      <c r="AP181" s="41">
        <f>[1]节奏总纲!BB181</f>
        <v>43.404644393455513</v>
      </c>
      <c r="AQ181" s="41">
        <f>[1]节奏总纲!BC181</f>
        <v>45.34851532631852</v>
      </c>
      <c r="AR181" s="41">
        <f>[1]节奏总纲!BD181</f>
        <v>48.101914750802706</v>
      </c>
      <c r="AS181" s="41">
        <f>[1]节奏总纲!BE181</f>
        <v>52.799306737677718</v>
      </c>
    </row>
    <row r="182" spans="17:45" x14ac:dyDescent="0.15">
      <c r="Q182" s="15">
        <v>179</v>
      </c>
      <c r="R182" s="16">
        <f>[1]节奏总纲!AD182</f>
        <v>74.915912490558512</v>
      </c>
      <c r="S182" s="16">
        <f>[1]节奏总纲!AE182</f>
        <v>76.989766772831089</v>
      </c>
      <c r="T182" s="16">
        <f>[1]节奏总纲!AF182</f>
        <v>79.88483391364781</v>
      </c>
      <c r="U182" s="16">
        <f>[1]节奏总纲!AG182</f>
        <v>84.478117326347515</v>
      </c>
      <c r="V182" s="16">
        <f>[1]节奏总纲!AH182</f>
        <v>93.943078763827941</v>
      </c>
      <c r="AN182" s="41">
        <f>[1]节奏总纲!AZ182</f>
        <v>179</v>
      </c>
      <c r="AO182" s="41">
        <f>[1]节奏总纲!BA182</f>
        <v>41.952339841198494</v>
      </c>
      <c r="AP182" s="41">
        <f>[1]节奏总纲!BB182</f>
        <v>43.442091101890163</v>
      </c>
      <c r="AQ182" s="41">
        <f>[1]节奏总纲!BC182</f>
        <v>45.385710131688697</v>
      </c>
      <c r="AR182" s="41">
        <f>[1]节奏总纲!BD182</f>
        <v>48.137807750621946</v>
      </c>
      <c r="AS182" s="41">
        <f>[1]节奏总纲!BE182</f>
        <v>52.839213419269818</v>
      </c>
    </row>
    <row r="183" spans="17:45" x14ac:dyDescent="0.15">
      <c r="Q183" s="15">
        <v>180</v>
      </c>
      <c r="R183" s="16">
        <f>[1]节奏总纲!AD183</f>
        <v>74.998404927577795</v>
      </c>
      <c r="S183" s="16">
        <f>[1]节奏总纲!AE183</f>
        <v>77.06778397927944</v>
      </c>
      <c r="T183" s="16">
        <f>[1]节奏总纲!AF183</f>
        <v>79.97103607409106</v>
      </c>
      <c r="U183" s="16">
        <f>[1]节奏总纲!AG183</f>
        <v>84.557504671530296</v>
      </c>
      <c r="V183" s="16">
        <f>[1]节奏总纲!AH183</f>
        <v>94.027056817114342</v>
      </c>
      <c r="AN183" s="41">
        <f>[1]节奏总纲!AZ183</f>
        <v>180</v>
      </c>
      <c r="AO183" s="41">
        <f>[1]节奏总纲!BA183</f>
        <v>41.992566056290244</v>
      </c>
      <c r="AP183" s="41">
        <f>[1]节奏总纲!BB183</f>
        <v>43.479537810324807</v>
      </c>
      <c r="AQ183" s="41">
        <f>[1]节奏总纲!BC183</f>
        <v>45.422904937058867</v>
      </c>
      <c r="AR183" s="41">
        <f>[1]节奏总纲!BD183</f>
        <v>48.173700750441178</v>
      </c>
      <c r="AS183" s="41">
        <f>[1]节奏总纲!BE183</f>
        <v>52.879120100861911</v>
      </c>
    </row>
    <row r="184" spans="17:45" x14ac:dyDescent="0.15">
      <c r="Q184" s="15">
        <v>181</v>
      </c>
      <c r="R184" s="16">
        <f>[1]节奏总纲!AD184</f>
        <v>75.075479910097457</v>
      </c>
      <c r="S184" s="16">
        <f>[1]节奏总纲!AE184</f>
        <v>77.145192343015793</v>
      </c>
      <c r="T184" s="16">
        <f>[1]节奏总纲!AF184</f>
        <v>80.053817475702374</v>
      </c>
      <c r="U184" s="16">
        <f>[1]节奏总纲!AG184</f>
        <v>84.636892016713063</v>
      </c>
      <c r="V184" s="16">
        <f>[1]节奏总纲!AH184</f>
        <v>94.102803318799971</v>
      </c>
      <c r="AN184" s="41">
        <f>[1]节奏总纲!AZ184</f>
        <v>181</v>
      </c>
      <c r="AO184" s="41">
        <f>[1]节奏总纲!BA184</f>
        <v>42.028297717729309</v>
      </c>
      <c r="AP184" s="41">
        <f>[1]节奏总纲!BB184</f>
        <v>43.516984518759458</v>
      </c>
      <c r="AQ184" s="41">
        <f>[1]节奏总纲!BC184</f>
        <v>45.460099742429037</v>
      </c>
      <c r="AR184" s="41">
        <f>[1]节奏总纲!BD184</f>
        <v>48.209593750260417</v>
      </c>
      <c r="AS184" s="41">
        <f>[1]节奏总纲!BE184</f>
        <v>52.919026782454004</v>
      </c>
    </row>
    <row r="185" spans="17:45" x14ac:dyDescent="0.15">
      <c r="Q185" s="15">
        <v>182</v>
      </c>
      <c r="R185" s="16">
        <f>[1]节奏总纲!AD185</f>
        <v>75.152448075388719</v>
      </c>
      <c r="S185" s="16">
        <f>[1]节奏总纲!AE185</f>
        <v>77.222600706752132</v>
      </c>
      <c r="T185" s="16">
        <f>[1]节奏总纲!AF185</f>
        <v>80.134867890916794</v>
      </c>
      <c r="U185" s="16">
        <f>[1]节奏总纲!AG185</f>
        <v>84.716279361895843</v>
      </c>
      <c r="V185" s="16">
        <f>[1]节奏总纲!AH185</f>
        <v>94.1785498204856</v>
      </c>
      <c r="AN185" s="41">
        <f>[1]节奏总纲!AZ185</f>
        <v>182</v>
      </c>
      <c r="AO185" s="41">
        <f>[1]节奏总纲!BA185</f>
        <v>42.063010472656373</v>
      </c>
      <c r="AP185" s="41">
        <f>[1]节奏总纲!BB185</f>
        <v>43.554431227194108</v>
      </c>
      <c r="AQ185" s="41">
        <f>[1]节奏总纲!BC185</f>
        <v>45.497294547799214</v>
      </c>
      <c r="AR185" s="41">
        <f>[1]节奏总纲!BD185</f>
        <v>48.24548675007965</v>
      </c>
      <c r="AS185" s="41">
        <f>[1]节奏总纲!BE185</f>
        <v>52.958933464046098</v>
      </c>
    </row>
    <row r="186" spans="17:45" x14ac:dyDescent="0.15">
      <c r="Q186" s="15">
        <v>183</v>
      </c>
      <c r="R186" s="16">
        <f>[1]节奏总纲!AD186</f>
        <v>75.229416240679981</v>
      </c>
      <c r="S186" s="16">
        <f>[1]节奏总纲!AE186</f>
        <v>77.300009070488485</v>
      </c>
      <c r="T186" s="16">
        <f>[1]节奏总纲!AF186</f>
        <v>80.215918306131215</v>
      </c>
      <c r="U186" s="16">
        <f>[1]节奏总纲!AG186</f>
        <v>84.795666707078624</v>
      </c>
      <c r="V186" s="16">
        <f>[1]节奏总纲!AH186</f>
        <v>94.254296322171228</v>
      </c>
      <c r="AN186" s="41">
        <f>[1]节奏总纲!AZ186</f>
        <v>183</v>
      </c>
      <c r="AO186" s="41">
        <f>[1]节奏总纲!BA186</f>
        <v>42.097723227583437</v>
      </c>
      <c r="AP186" s="41">
        <f>[1]节奏总纲!BB186</f>
        <v>43.591877935628752</v>
      </c>
      <c r="AQ186" s="41">
        <f>[1]节奏总纲!BC186</f>
        <v>45.534489353169384</v>
      </c>
      <c r="AR186" s="41">
        <f>[1]节奏总纲!BD186</f>
        <v>48.281379749898889</v>
      </c>
      <c r="AS186" s="41">
        <f>[1]节奏总纲!BE186</f>
        <v>52.998840145638198</v>
      </c>
    </row>
    <row r="187" spans="17:45" x14ac:dyDescent="0.15">
      <c r="Q187" s="15">
        <v>184</v>
      </c>
      <c r="R187" s="16">
        <f>[1]节奏总纲!AD187</f>
        <v>75.306384405971258</v>
      </c>
      <c r="S187" s="16">
        <f>[1]节奏总纲!AE187</f>
        <v>77.377417434224824</v>
      </c>
      <c r="T187" s="16">
        <f>[1]节奏总纲!AF187</f>
        <v>80.296968721345635</v>
      </c>
      <c r="U187" s="16">
        <f>[1]节奏总纲!AG187</f>
        <v>84.87505405226139</v>
      </c>
      <c r="V187" s="16">
        <f>[1]节奏总纲!AH187</f>
        <v>94.330042823856857</v>
      </c>
      <c r="AN187" s="41">
        <f>[1]节奏总纲!AZ187</f>
        <v>184</v>
      </c>
      <c r="AO187" s="41">
        <f>[1]节奏总纲!BA187</f>
        <v>42.132435982510501</v>
      </c>
      <c r="AP187" s="41">
        <f>[1]节奏总纲!BB187</f>
        <v>43.629324644063402</v>
      </c>
      <c r="AQ187" s="41">
        <f>[1]节奏总纲!BC187</f>
        <v>45.571684158539561</v>
      </c>
      <c r="AR187" s="41">
        <f>[1]节奏总纲!BD187</f>
        <v>48.317272749718121</v>
      </c>
      <c r="AS187" s="41">
        <f>[1]节奏总纲!BE187</f>
        <v>53.033462597729766</v>
      </c>
    </row>
    <row r="188" spans="17:45" x14ac:dyDescent="0.15">
      <c r="Q188" s="15">
        <v>185</v>
      </c>
      <c r="R188" s="16">
        <f>[1]节奏总纲!AD188</f>
        <v>75.38335257126252</v>
      </c>
      <c r="S188" s="16">
        <f>[1]节奏总纲!AE188</f>
        <v>77.454825797961163</v>
      </c>
      <c r="T188" s="16">
        <f>[1]节奏总纲!AF188</f>
        <v>80.378019136560056</v>
      </c>
      <c r="U188" s="16">
        <f>[1]节奏总纲!AG188</f>
        <v>84.954441397444171</v>
      </c>
      <c r="V188" s="16">
        <f>[1]节奏总纲!AH188</f>
        <v>94.405789325542486</v>
      </c>
      <c r="AN188" s="41">
        <f>[1]节奏总纲!AZ188</f>
        <v>185</v>
      </c>
      <c r="AO188" s="41">
        <f>[1]节奏总纲!BA188</f>
        <v>42.167148737437564</v>
      </c>
      <c r="AP188" s="41">
        <f>[1]节奏总纲!BB188</f>
        <v>43.666771352498046</v>
      </c>
      <c r="AQ188" s="41">
        <f>[1]节奏总纲!BC188</f>
        <v>45.608878963909731</v>
      </c>
      <c r="AR188" s="41">
        <f>[1]节奏总纲!BD188</f>
        <v>48.353165749537354</v>
      </c>
      <c r="AS188" s="41">
        <f>[1]节奏总纲!BE188</f>
        <v>53.067926870763252</v>
      </c>
    </row>
    <row r="189" spans="17:45" x14ac:dyDescent="0.15">
      <c r="Q189" s="15">
        <v>186</v>
      </c>
      <c r="R189" s="16">
        <f>[1]节奏总纲!AD189</f>
        <v>75.460320736553783</v>
      </c>
      <c r="S189" s="16">
        <f>[1]节奏总纲!AE189</f>
        <v>77.532234161697517</v>
      </c>
      <c r="T189" s="16">
        <f>[1]节奏总纲!AF189</f>
        <v>80.459069551774476</v>
      </c>
      <c r="U189" s="16">
        <f>[1]节奏总纲!AG189</f>
        <v>85.030832425973387</v>
      </c>
      <c r="V189" s="16">
        <f>[1]节奏总纲!AH189</f>
        <v>94.4815358272281</v>
      </c>
      <c r="AN189" s="41">
        <f>[1]节奏总纲!AZ189</f>
        <v>186</v>
      </c>
      <c r="AO189" s="41">
        <f>[1]节奏总纲!BA189</f>
        <v>42.201861492364635</v>
      </c>
      <c r="AP189" s="41">
        <f>[1]节奏总纲!BB189</f>
        <v>43.704218060932696</v>
      </c>
      <c r="AQ189" s="41">
        <f>[1]节奏总纲!BC189</f>
        <v>45.646073769279901</v>
      </c>
      <c r="AR189" s="41">
        <f>[1]节奏总纲!BD189</f>
        <v>48.389058749356593</v>
      </c>
      <c r="AS189" s="41">
        <f>[1]节奏总纲!BE189</f>
        <v>53.102391143796744</v>
      </c>
    </row>
    <row r="190" spans="17:45" x14ac:dyDescent="0.15">
      <c r="Q190" s="15">
        <v>187</v>
      </c>
      <c r="R190" s="16">
        <f>[1]节奏总纲!AD190</f>
        <v>75.537288901845045</v>
      </c>
      <c r="S190" s="16">
        <f>[1]节奏总纲!AE190</f>
        <v>77.609642525433856</v>
      </c>
      <c r="T190" s="16">
        <f>[1]节奏总纲!AF190</f>
        <v>80.540119966988897</v>
      </c>
      <c r="U190" s="16">
        <f>[1]节奏总纲!AG190</f>
        <v>85.103188187775231</v>
      </c>
      <c r="V190" s="16">
        <f>[1]节奏总纲!AH190</f>
        <v>94.557282328913729</v>
      </c>
      <c r="AN190" s="41">
        <f>[1]节奏总纲!AZ190</f>
        <v>187</v>
      </c>
      <c r="AO190" s="41">
        <f>[1]节奏总纲!BA190</f>
        <v>42.236574247291699</v>
      </c>
      <c r="AP190" s="41">
        <f>[1]节奏总纲!BB190</f>
        <v>43.741664769367347</v>
      </c>
      <c r="AQ190" s="41">
        <f>[1]节奏总纲!BC190</f>
        <v>45.683268574650079</v>
      </c>
      <c r="AR190" s="41">
        <f>[1]节奏总纲!BD190</f>
        <v>48.424951749175825</v>
      </c>
      <c r="AS190" s="41">
        <f>[1]节奏总纲!BE190</f>
        <v>53.13685541683023</v>
      </c>
    </row>
    <row r="191" spans="17:45" x14ac:dyDescent="0.15">
      <c r="Q191" s="15">
        <v>188</v>
      </c>
      <c r="R191" s="16">
        <f>[1]节奏总纲!AD191</f>
        <v>75.614257067136322</v>
      </c>
      <c r="S191" s="16">
        <f>[1]节奏总纲!AE191</f>
        <v>77.687050889170209</v>
      </c>
      <c r="T191" s="16">
        <f>[1]节奏总纲!AF191</f>
        <v>80.621170382203317</v>
      </c>
      <c r="U191" s="16">
        <f>[1]节奏总纲!AG191</f>
        <v>85.175543949577076</v>
      </c>
      <c r="V191" s="16">
        <f>[1]节奏总纲!AH191</f>
        <v>94.633028830599358</v>
      </c>
      <c r="AN191" s="41">
        <f>[1]节奏总纲!AZ191</f>
        <v>188</v>
      </c>
      <c r="AO191" s="41">
        <f>[1]节奏总纲!BA191</f>
        <v>42.271287002218763</v>
      </c>
      <c r="AP191" s="41">
        <f>[1]节奏总纲!BB191</f>
        <v>43.77911147780199</v>
      </c>
      <c r="AQ191" s="41">
        <f>[1]节奏总纲!BC191</f>
        <v>45.720463380020249</v>
      </c>
      <c r="AR191" s="41">
        <f>[1]节奏总纲!BD191</f>
        <v>48.460844748995065</v>
      </c>
      <c r="AS191" s="41">
        <f>[1]节奏总纲!BE191</f>
        <v>53.171319689863722</v>
      </c>
    </row>
    <row r="192" spans="17:45" x14ac:dyDescent="0.15">
      <c r="Q192" s="15">
        <v>189</v>
      </c>
      <c r="R192" s="16">
        <f>[1]节奏总纲!AD192</f>
        <v>75.691225232427584</v>
      </c>
      <c r="S192" s="16">
        <f>[1]节奏总纲!AE192</f>
        <v>77.764459252906548</v>
      </c>
      <c r="T192" s="16">
        <f>[1]节奏总纲!AF192</f>
        <v>80.702220797417738</v>
      </c>
      <c r="U192" s="16">
        <f>[1]节奏总纲!AG192</f>
        <v>85.247899711378935</v>
      </c>
      <c r="V192" s="16">
        <f>[1]节奏总纲!AH192</f>
        <v>94.708775332284986</v>
      </c>
      <c r="AN192" s="41">
        <f>[1]节奏总纲!AZ192</f>
        <v>189</v>
      </c>
      <c r="AO192" s="41">
        <f>[1]节奏总纲!BA192</f>
        <v>42.305999757145827</v>
      </c>
      <c r="AP192" s="41">
        <f>[1]节奏总纲!BB192</f>
        <v>43.816558186236641</v>
      </c>
      <c r="AQ192" s="41">
        <f>[1]节奏总纲!BC192</f>
        <v>45.757658185390426</v>
      </c>
      <c r="AR192" s="41">
        <f>[1]节奏总纲!BD192</f>
        <v>48.496737748814297</v>
      </c>
      <c r="AS192" s="41">
        <f>[1]节奏总纲!BE192</f>
        <v>53.205783962897208</v>
      </c>
    </row>
    <row r="193" spans="17:45" x14ac:dyDescent="0.15">
      <c r="Q193" s="15">
        <v>190</v>
      </c>
      <c r="R193" s="16">
        <f>[1]节奏总纲!AD193</f>
        <v>75.768193397718846</v>
      </c>
      <c r="S193" s="16">
        <f>[1]节奏总纲!AE193</f>
        <v>77.841867616642901</v>
      </c>
      <c r="T193" s="16">
        <f>[1]节奏总纲!AF193</f>
        <v>80.783271212632158</v>
      </c>
      <c r="U193" s="16">
        <f>[1]节奏总纲!AG193</f>
        <v>85.320255473180779</v>
      </c>
      <c r="V193" s="16">
        <f>[1]节奏总纲!AH193</f>
        <v>94.784521833970615</v>
      </c>
      <c r="AN193" s="41">
        <f>[1]节奏总纲!AZ193</f>
        <v>190</v>
      </c>
      <c r="AO193" s="41">
        <f>[1]节奏总纲!BA193</f>
        <v>42.340712512072891</v>
      </c>
      <c r="AP193" s="41">
        <f>[1]节奏总纲!BB193</f>
        <v>43.854004894671284</v>
      </c>
      <c r="AQ193" s="41">
        <f>[1]节奏总纲!BC193</f>
        <v>45.794852990760596</v>
      </c>
      <c r="AR193" s="41">
        <f>[1]节奏总纲!BD193</f>
        <v>48.532630748633537</v>
      </c>
      <c r="AS193" s="41">
        <f>[1]节奏总纲!BE193</f>
        <v>53.240248235930693</v>
      </c>
    </row>
    <row r="194" spans="17:45" x14ac:dyDescent="0.15">
      <c r="Q194" s="15">
        <v>191</v>
      </c>
      <c r="R194" s="16">
        <f>[1]节奏总纲!AD194</f>
        <v>75.845161563010109</v>
      </c>
      <c r="S194" s="16">
        <f>[1]节奏总纲!AE194</f>
        <v>77.91927598037924</v>
      </c>
      <c r="T194" s="16">
        <f>[1]节奏总纲!AF194</f>
        <v>80.864321627846579</v>
      </c>
      <c r="U194" s="16">
        <f>[1]节奏总纲!AG194</f>
        <v>85.392611234982624</v>
      </c>
      <c r="V194" s="16">
        <f>[1]节奏总纲!AH194</f>
        <v>94.860268335656244</v>
      </c>
      <c r="AN194" s="41">
        <f>[1]节奏总纲!AZ194</f>
        <v>191</v>
      </c>
      <c r="AO194" s="41">
        <f>[1]节奏总纲!BA194</f>
        <v>42.375425266999954</v>
      </c>
      <c r="AP194" s="41">
        <f>[1]节奏总纲!BB194</f>
        <v>43.891451603105935</v>
      </c>
      <c r="AQ194" s="41">
        <f>[1]节奏总纲!BC194</f>
        <v>45.832047796130773</v>
      </c>
      <c r="AR194" s="41">
        <f>[1]节奏总纲!BD194</f>
        <v>48.568523748452769</v>
      </c>
      <c r="AS194" s="41">
        <f>[1]节奏总纲!BE194</f>
        <v>53.274712508964186</v>
      </c>
    </row>
    <row r="195" spans="17:45" x14ac:dyDescent="0.15">
      <c r="Q195" s="15">
        <v>192</v>
      </c>
      <c r="R195" s="16">
        <f>[1]节奏总纲!AD195</f>
        <v>75.922129728301385</v>
      </c>
      <c r="S195" s="16">
        <f>[1]节奏总纲!AE195</f>
        <v>77.996684344115593</v>
      </c>
      <c r="T195" s="16">
        <f>[1]节奏总纲!AF195</f>
        <v>80.945372043060999</v>
      </c>
      <c r="U195" s="16">
        <f>[1]节奏总纲!AG195</f>
        <v>85.464966996784469</v>
      </c>
      <c r="V195" s="16">
        <f>[1]节奏总纲!AH195</f>
        <v>94.936014837341872</v>
      </c>
      <c r="AN195" s="41">
        <f>[1]节奏总纲!AZ195</f>
        <v>192</v>
      </c>
      <c r="AO195" s="41">
        <f>[1]节奏总纲!BA195</f>
        <v>42.410138021927018</v>
      </c>
      <c r="AP195" s="41">
        <f>[1]节奏总纲!BB195</f>
        <v>43.928898311540578</v>
      </c>
      <c r="AQ195" s="41">
        <f>[1]节奏总纲!BC195</f>
        <v>45.869242601500943</v>
      </c>
      <c r="AR195" s="41">
        <f>[1]节奏总纲!BD195</f>
        <v>48.604416748272008</v>
      </c>
      <c r="AS195" s="41">
        <f>[1]节奏总纲!BE195</f>
        <v>53.309176781997671</v>
      </c>
    </row>
    <row r="196" spans="17:45" x14ac:dyDescent="0.15">
      <c r="Q196" s="15">
        <v>193</v>
      </c>
      <c r="R196" s="16">
        <f>[1]节奏总纲!AD196</f>
        <v>75.999097893592648</v>
      </c>
      <c r="S196" s="16">
        <f>[1]节奏总纲!AE196</f>
        <v>78.068193736526268</v>
      </c>
      <c r="T196" s="16">
        <f>[1]节奏总纲!AF196</f>
        <v>81.02378934476593</v>
      </c>
      <c r="U196" s="16">
        <f>[1]节奏总纲!AG196</f>
        <v>85.537322758586328</v>
      </c>
      <c r="V196" s="16">
        <f>[1]节奏总纲!AH196</f>
        <v>95.011078787937279</v>
      </c>
      <c r="AN196" s="41">
        <f>[1]节奏总纲!AZ196</f>
        <v>193</v>
      </c>
      <c r="AO196" s="41">
        <f>[1]节奏总纲!BA196</f>
        <v>42.444850776854082</v>
      </c>
      <c r="AP196" s="41">
        <f>[1]节奏总纲!BB196</f>
        <v>43.966345019975229</v>
      </c>
      <c r="AQ196" s="41">
        <f>[1]节奏总纲!BC196</f>
        <v>45.906437406871113</v>
      </c>
      <c r="AR196" s="41">
        <f>[1]节奏总纲!BD196</f>
        <v>48.640309748091241</v>
      </c>
      <c r="AS196" s="41">
        <f>[1]节奏总纲!BE196</f>
        <v>53.343641055031163</v>
      </c>
    </row>
    <row r="197" spans="17:45" x14ac:dyDescent="0.15">
      <c r="Q197" s="15">
        <v>194</v>
      </c>
      <c r="R197" s="16">
        <f>[1]节奏总纲!AD197</f>
        <v>76.070972142474872</v>
      </c>
      <c r="S197" s="16">
        <f>[1]节奏总纲!AE197</f>
        <v>78.139439149396253</v>
      </c>
      <c r="T197" s="16">
        <f>[1]节奏总纲!AF197</f>
        <v>81.096762731680187</v>
      </c>
      <c r="U197" s="16">
        <f>[1]节奏总纲!AG197</f>
        <v>85.609678520388172</v>
      </c>
      <c r="V197" s="16">
        <f>[1]节奏总纲!AH197</f>
        <v>95.082429458741387</v>
      </c>
      <c r="AN197" s="41">
        <f>[1]节奏总纲!AZ197</f>
        <v>194</v>
      </c>
      <c r="AO197" s="41">
        <f>[1]节奏总纲!BA197</f>
        <v>42.479563531781146</v>
      </c>
      <c r="AP197" s="41">
        <f>[1]节奏总纲!BB197</f>
        <v>44.003272544984547</v>
      </c>
      <c r="AQ197" s="41">
        <f>[1]节奏总纲!BC197</f>
        <v>45.94363221224129</v>
      </c>
      <c r="AR197" s="41">
        <f>[1]节奏总纲!BD197</f>
        <v>48.67620274791048</v>
      </c>
      <c r="AS197" s="41">
        <f>[1]节奏总纲!BE197</f>
        <v>53.378105328064649</v>
      </c>
    </row>
    <row r="198" spans="17:45" x14ac:dyDescent="0.15">
      <c r="Q198" s="15">
        <v>195</v>
      </c>
      <c r="R198" s="16">
        <f>[1]节奏总纲!AD198</f>
        <v>76.142785979989682</v>
      </c>
      <c r="S198" s="16">
        <f>[1]节奏总纲!AE198</f>
        <v>78.210684562266223</v>
      </c>
      <c r="T198" s="16">
        <f>[1]节奏总纲!AF198</f>
        <v>81.169736118594443</v>
      </c>
      <c r="U198" s="16">
        <f>[1]节奏总纲!AG198</f>
        <v>85.682034282190017</v>
      </c>
      <c r="V198" s="16">
        <f>[1]节奏总纲!AH198</f>
        <v>95.153780129545481</v>
      </c>
      <c r="AN198" s="41">
        <f>[1]节奏总纲!AZ198</f>
        <v>195</v>
      </c>
      <c r="AO198" s="41">
        <f>[1]节奏总纲!BA198</f>
        <v>42.51427628670821</v>
      </c>
      <c r="AP198" s="41">
        <f>[1]节奏总纲!BB198</f>
        <v>44.035591852864428</v>
      </c>
      <c r="AQ198" s="41">
        <f>[1]节奏总纲!BC198</f>
        <v>45.98082701761146</v>
      </c>
      <c r="AR198" s="41">
        <f>[1]节奏总纲!BD198</f>
        <v>48.712095747729713</v>
      </c>
      <c r="AS198" s="41">
        <f>[1]节奏总纲!BE198</f>
        <v>53.412569601098134</v>
      </c>
    </row>
    <row r="199" spans="17:45" x14ac:dyDescent="0.15">
      <c r="Q199" s="15">
        <v>196</v>
      </c>
      <c r="R199" s="16">
        <f>[1]节奏总纲!AD199</f>
        <v>76.214599817504492</v>
      </c>
      <c r="S199" s="16">
        <f>[1]节奏总纲!AE199</f>
        <v>78.281929975136208</v>
      </c>
      <c r="T199" s="16">
        <f>[1]节奏总纲!AF199</f>
        <v>81.242709505508685</v>
      </c>
      <c r="U199" s="16">
        <f>[1]节奏总纲!AG199</f>
        <v>85.754390043991862</v>
      </c>
      <c r="V199" s="16">
        <f>[1]节奏总纲!AH199</f>
        <v>95.225130800349589</v>
      </c>
      <c r="AN199" s="41">
        <f>[1]节奏总纲!AZ199</f>
        <v>196</v>
      </c>
      <c r="AO199" s="41">
        <f>[1]节奏总纲!BA199</f>
        <v>42.548989041635274</v>
      </c>
      <c r="AP199" s="41">
        <f>[1]节奏总纲!BB199</f>
        <v>44.067911160744309</v>
      </c>
      <c r="AQ199" s="41">
        <f>[1]节奏总纲!BC199</f>
        <v>46.01555652579863</v>
      </c>
      <c r="AR199" s="41">
        <f>[1]节奏总纲!BD199</f>
        <v>48.747988747548945</v>
      </c>
      <c r="AS199" s="41">
        <f>[1]节奏总纲!BE199</f>
        <v>53.447033874131627</v>
      </c>
    </row>
    <row r="200" spans="17:45" x14ac:dyDescent="0.15">
      <c r="Q200" s="15">
        <v>197</v>
      </c>
      <c r="R200" s="16">
        <f>[1]节奏总纲!AD200</f>
        <v>76.286413655019302</v>
      </c>
      <c r="S200" s="16">
        <f>[1]节奏总纲!AE200</f>
        <v>78.353175388006179</v>
      </c>
      <c r="T200" s="16">
        <f>[1]节奏总纲!AF200</f>
        <v>81.315682892422942</v>
      </c>
      <c r="U200" s="16">
        <f>[1]节奏总纲!AG200</f>
        <v>85.82674580579372</v>
      </c>
      <c r="V200" s="16">
        <f>[1]节奏总纲!AH200</f>
        <v>95.296481471153683</v>
      </c>
      <c r="AN200" s="41">
        <f>[1]节奏总纲!AZ200</f>
        <v>197</v>
      </c>
      <c r="AO200" s="41">
        <f>[1]节奏总纲!BA200</f>
        <v>42.583701796562345</v>
      </c>
      <c r="AP200" s="41">
        <f>[1]节奏总纲!BB200</f>
        <v>44.100230468624183</v>
      </c>
      <c r="AQ200" s="41">
        <f>[1]节奏总纲!BC200</f>
        <v>46.047663263829847</v>
      </c>
      <c r="AR200" s="41">
        <f>[1]节奏总纲!BD200</f>
        <v>48.783881747368184</v>
      </c>
      <c r="AS200" s="41">
        <f>[1]节奏总纲!BE200</f>
        <v>53.481498147165112</v>
      </c>
    </row>
    <row r="201" spans="17:45" x14ac:dyDescent="0.15">
      <c r="Q201" s="15">
        <v>198</v>
      </c>
      <c r="R201" s="16">
        <f>[1]节奏总纲!AD201</f>
        <v>76.358227492534112</v>
      </c>
      <c r="S201" s="16">
        <f>[1]节奏总纲!AE201</f>
        <v>78.424420800876163</v>
      </c>
      <c r="T201" s="16">
        <f>[1]节奏总纲!AF201</f>
        <v>81.388656279337198</v>
      </c>
      <c r="U201" s="16">
        <f>[1]节奏总纲!AG201</f>
        <v>85.899101567595565</v>
      </c>
      <c r="V201" s="16">
        <f>[1]节奏总纲!AH201</f>
        <v>95.367832141957777</v>
      </c>
      <c r="AN201" s="41">
        <f>[1]节奏总纲!AZ201</f>
        <v>198</v>
      </c>
      <c r="AO201" s="41">
        <f>[1]节奏总纲!BA201</f>
        <v>42.618414551489408</v>
      </c>
      <c r="AP201" s="41">
        <f>[1]节奏总纲!BB201</f>
        <v>44.132549776504064</v>
      </c>
      <c r="AQ201" s="41">
        <f>[1]节奏总纲!BC201</f>
        <v>46.079770001861057</v>
      </c>
      <c r="AR201" s="41">
        <f>[1]节奏总纲!BD201</f>
        <v>48.819774747187417</v>
      </c>
      <c r="AS201" s="41">
        <f>[1]节奏总纲!BE201</f>
        <v>53.515962420198605</v>
      </c>
    </row>
    <row r="202" spans="17:45" x14ac:dyDescent="0.15">
      <c r="Q202" s="15">
        <v>199</v>
      </c>
      <c r="R202" s="16">
        <f>[1]节奏总纲!AD202</f>
        <v>76.430041330048923</v>
      </c>
      <c r="S202" s="16">
        <f>[1]节奏总纲!AE202</f>
        <v>78.495666213746148</v>
      </c>
      <c r="T202" s="16">
        <f>[1]节奏总纲!AF202</f>
        <v>81.461629666251454</v>
      </c>
      <c r="U202" s="16">
        <f>[1]节奏总纲!AG202</f>
        <v>85.97145732939741</v>
      </c>
      <c r="V202" s="16">
        <f>[1]节奏总纲!AH202</f>
        <v>95.439182812761885</v>
      </c>
      <c r="AN202" s="41">
        <f>[1]节奏总纲!AZ202</f>
        <v>199</v>
      </c>
      <c r="AO202" s="41">
        <f>[1]节奏总纲!BA202</f>
        <v>42.653127306416472</v>
      </c>
      <c r="AP202" s="41">
        <f>[1]节奏总纲!BB202</f>
        <v>44.164869084383938</v>
      </c>
      <c r="AQ202" s="41">
        <f>[1]节奏总纲!BC202</f>
        <v>46.111876739892267</v>
      </c>
      <c r="AR202" s="41">
        <f>[1]节奏总纲!BD202</f>
        <v>48.855667747006656</v>
      </c>
      <c r="AS202" s="41">
        <f>[1]节奏总纲!BE202</f>
        <v>53.55042669323209</v>
      </c>
    </row>
    <row r="203" spans="17:45" x14ac:dyDescent="0.15">
      <c r="Q203" s="15">
        <v>200</v>
      </c>
      <c r="R203" s="16">
        <f>[1]节奏总纲!AD203</f>
        <v>76.501855167563733</v>
      </c>
      <c r="S203" s="16">
        <f>[1]节奏总纲!AE203</f>
        <v>78.566911626616118</v>
      </c>
      <c r="T203" s="16">
        <f>[1]节奏总纲!AF203</f>
        <v>81.534603053165696</v>
      </c>
      <c r="U203" s="16">
        <f>[1]节奏总纲!AG203</f>
        <v>86.045919706798657</v>
      </c>
      <c r="V203" s="16">
        <f>[1]节奏总纲!AH203</f>
        <v>95.510533483565979</v>
      </c>
      <c r="AN203" s="41">
        <f>[1]节奏总纲!AZ203</f>
        <v>200</v>
      </c>
      <c r="AO203" s="41">
        <f>[1]节奏总纲!BA203</f>
        <v>42.687840061343536</v>
      </c>
      <c r="AP203" s="41">
        <f>[1]节奏总纲!BB203</f>
        <v>44.197188392263818</v>
      </c>
      <c r="AQ203" s="41">
        <f>[1]节奏总纲!BC203</f>
        <v>46.143983477923484</v>
      </c>
      <c r="AR203" s="41">
        <f>[1]节奏总纲!BD203</f>
        <v>48.891560746825888</v>
      </c>
      <c r="AS203" s="41">
        <f>[1]节奏总纲!BE203</f>
        <v>53.584890966265583</v>
      </c>
    </row>
    <row r="204" spans="17:45" x14ac:dyDescent="0.15">
      <c r="Q204" s="15">
        <v>201</v>
      </c>
      <c r="R204" s="16">
        <f>[1]节奏总纲!AD204</f>
        <v>76.573669005078543</v>
      </c>
      <c r="S204" s="16">
        <f>[1]节奏总纲!AE204</f>
        <v>78.638157039486103</v>
      </c>
      <c r="T204" s="16">
        <f>[1]节奏总纲!AF204</f>
        <v>81.607576440079953</v>
      </c>
      <c r="U204" s="16">
        <f>[1]节奏总纲!AG204</f>
        <v>86.121754469336281</v>
      </c>
      <c r="V204" s="16">
        <f>[1]节奏总纲!AH204</f>
        <v>95.581884154370087</v>
      </c>
      <c r="AN204" s="41">
        <f>[1]节奏总纲!AZ204</f>
        <v>201</v>
      </c>
      <c r="AO204" s="41">
        <f>[1]节奏总纲!BA204</f>
        <v>42.7225528162706</v>
      </c>
      <c r="AP204" s="41">
        <f>[1]节奏总纲!BB204</f>
        <v>44.229507700143699</v>
      </c>
      <c r="AQ204" s="41">
        <f>[1]节奏总纲!BC204</f>
        <v>46.176090215954694</v>
      </c>
      <c r="AR204" s="41">
        <f>[1]节奏总纲!BD204</f>
        <v>48.927453746645128</v>
      </c>
      <c r="AS204" s="41">
        <f>[1]节奏总纲!BE204</f>
        <v>53.619355239299068</v>
      </c>
    </row>
    <row r="205" spans="17:45" x14ac:dyDescent="0.15">
      <c r="Q205" s="15">
        <v>202</v>
      </c>
      <c r="R205" s="16">
        <f>[1]节奏总纲!AD205</f>
        <v>76.645482842593353</v>
      </c>
      <c r="S205" s="16">
        <f>[1]节奏总纲!AE205</f>
        <v>78.709402452356088</v>
      </c>
      <c r="T205" s="16">
        <f>[1]节奏总纲!AF205</f>
        <v>81.680549826994209</v>
      </c>
      <c r="U205" s="16">
        <f>[1]节奏总纲!AG205</f>
        <v>86.197589231873891</v>
      </c>
      <c r="V205" s="16">
        <f>[1]节奏总纲!AH205</f>
        <v>95.653234825174181</v>
      </c>
      <c r="AN205" s="41">
        <f>[1]节奏总纲!AZ205</f>
        <v>202</v>
      </c>
      <c r="AO205" s="41">
        <f>[1]节奏总纲!BA205</f>
        <v>42.757265571197664</v>
      </c>
      <c r="AP205" s="41">
        <f>[1]节奏总纲!BB205</f>
        <v>44.261827008023573</v>
      </c>
      <c r="AQ205" s="41">
        <f>[1]节奏总纲!BC205</f>
        <v>46.208196953985905</v>
      </c>
      <c r="AR205" s="41">
        <f>[1]节奏总纲!BD205</f>
        <v>48.96334674646436</v>
      </c>
      <c r="AS205" s="41">
        <f>[1]节奏总纲!BE205</f>
        <v>53.653819512332554</v>
      </c>
    </row>
    <row r="206" spans="17:45" x14ac:dyDescent="0.15">
      <c r="Q206" s="15">
        <v>203</v>
      </c>
      <c r="R206" s="16">
        <f>[1]节奏总纲!AD206</f>
        <v>76.717296680108163</v>
      </c>
      <c r="S206" s="16">
        <f>[1]节奏总纲!AE206</f>
        <v>78.780647865226058</v>
      </c>
      <c r="T206" s="16">
        <f>[1]节奏总纲!AF206</f>
        <v>81.753523213908451</v>
      </c>
      <c r="U206" s="16">
        <f>[1]节奏总纲!AG206</f>
        <v>86.273423994411502</v>
      </c>
      <c r="V206" s="16">
        <f>[1]节奏总纲!AH206</f>
        <v>95.724585495978289</v>
      </c>
      <c r="AN206" s="41">
        <f>[1]节奏总纲!AZ206</f>
        <v>203</v>
      </c>
      <c r="AO206" s="41">
        <f>[1]节奏总纲!BA206</f>
        <v>42.791978326124728</v>
      </c>
      <c r="AP206" s="41">
        <f>[1]节奏总纲!BB206</f>
        <v>44.294146315903454</v>
      </c>
      <c r="AQ206" s="41">
        <f>[1]节奏总纲!BC206</f>
        <v>46.240303692017122</v>
      </c>
      <c r="AR206" s="41">
        <f>[1]节奏总纲!BD206</f>
        <v>48.9992397462836</v>
      </c>
      <c r="AS206" s="41">
        <f>[1]节奏总纲!BE206</f>
        <v>53.688283785366046</v>
      </c>
    </row>
    <row r="207" spans="17:45" x14ac:dyDescent="0.15">
      <c r="Q207" s="15">
        <v>204</v>
      </c>
      <c r="R207" s="16">
        <f>[1]节奏总纲!AD207</f>
        <v>76.789110517622973</v>
      </c>
      <c r="S207" s="16">
        <f>[1]节奏总纲!AE207</f>
        <v>78.851893278096043</v>
      </c>
      <c r="T207" s="16">
        <f>[1]节奏总纲!AF207</f>
        <v>81.826496600822708</v>
      </c>
      <c r="U207" s="16">
        <f>[1]节奏总纲!AG207</f>
        <v>86.349258756949112</v>
      </c>
      <c r="V207" s="16">
        <f>[1]节奏总纲!AH207</f>
        <v>95.795936166782383</v>
      </c>
      <c r="AN207" s="41">
        <f>[1]节奏总纲!AZ207</f>
        <v>204</v>
      </c>
      <c r="AO207" s="41">
        <f>[1]节奏总纲!BA207</f>
        <v>42.826691081051791</v>
      </c>
      <c r="AP207" s="41">
        <f>[1]节奏总纲!BB207</f>
        <v>44.326465623783335</v>
      </c>
      <c r="AQ207" s="41">
        <f>[1]节奏总纲!BC207</f>
        <v>46.272410430048332</v>
      </c>
      <c r="AR207" s="41">
        <f>[1]节奏总纲!BD207</f>
        <v>49.030333272797542</v>
      </c>
      <c r="AS207" s="41">
        <f>[1]节奏总纲!BE207</f>
        <v>53.722748058399532</v>
      </c>
    </row>
    <row r="208" spans="17:45" x14ac:dyDescent="0.15">
      <c r="Q208" s="15">
        <v>205</v>
      </c>
      <c r="R208" s="16">
        <f>[1]节奏总纲!AD208</f>
        <v>76.860924355137783</v>
      </c>
      <c r="S208" s="16">
        <f>[1]节奏总纲!AE208</f>
        <v>78.923138690966013</v>
      </c>
      <c r="T208" s="16">
        <f>[1]节奏总纲!AF208</f>
        <v>81.899469987736964</v>
      </c>
      <c r="U208" s="16">
        <f>[1]节奏总纲!AG208</f>
        <v>86.425093519486722</v>
      </c>
      <c r="V208" s="16">
        <f>[1]节奏总纲!AH208</f>
        <v>95.867286837586477</v>
      </c>
      <c r="AN208" s="41">
        <f>[1]节奏总纲!AZ208</f>
        <v>205</v>
      </c>
      <c r="AO208" s="41">
        <f>[1]节奏总纲!BA208</f>
        <v>42.861403835978855</v>
      </c>
      <c r="AP208" s="41">
        <f>[1]节奏总纲!BB208</f>
        <v>44.358784931663209</v>
      </c>
      <c r="AQ208" s="41">
        <f>[1]节奏总纲!BC208</f>
        <v>46.304517168079542</v>
      </c>
      <c r="AR208" s="41">
        <f>[1]节奏总纲!BD208</f>
        <v>49.061322941292346</v>
      </c>
      <c r="AS208" s="41">
        <f>[1]节奏总纲!BE208</f>
        <v>53.757212331433024</v>
      </c>
    </row>
    <row r="209" spans="17:45" x14ac:dyDescent="0.15">
      <c r="Q209" s="15">
        <v>206</v>
      </c>
      <c r="R209" s="16">
        <f>[1]节奏总纲!AD209</f>
        <v>76.932738192652593</v>
      </c>
      <c r="S209" s="16">
        <f>[1]节奏总纲!AE209</f>
        <v>78.994384103835998</v>
      </c>
      <c r="T209" s="16">
        <f>[1]节奏总纲!AF209</f>
        <v>81.972443374651206</v>
      </c>
      <c r="U209" s="16">
        <f>[1]节奏总纲!AG209</f>
        <v>86.500928282024347</v>
      </c>
      <c r="V209" s="16">
        <f>[1]节奏总纲!AH209</f>
        <v>95.938637508390585</v>
      </c>
      <c r="AN209" s="41">
        <f>[1]节奏总纲!AZ209</f>
        <v>206</v>
      </c>
      <c r="AO209" s="41">
        <f>[1]节奏总纲!BA209</f>
        <v>42.896116590905919</v>
      </c>
      <c r="AP209" s="41">
        <f>[1]节奏总纲!BB209</f>
        <v>44.39110423954309</v>
      </c>
      <c r="AQ209" s="41">
        <f>[1]节奏总纲!BC209</f>
        <v>46.336623906110759</v>
      </c>
      <c r="AR209" s="41">
        <f>[1]节奏总纲!BD209</f>
        <v>49.09231260978715</v>
      </c>
      <c r="AS209" s="41">
        <f>[1]节奏总纲!BE209</f>
        <v>53.79167660446651</v>
      </c>
    </row>
    <row r="210" spans="17:45" x14ac:dyDescent="0.15">
      <c r="Q210" s="15">
        <v>207</v>
      </c>
      <c r="R210" s="16">
        <f>[1]节奏总纲!AD210</f>
        <v>77.004247194324648</v>
      </c>
      <c r="S210" s="16">
        <f>[1]节奏总纲!AE210</f>
        <v>79.061386416569832</v>
      </c>
      <c r="T210" s="16">
        <f>[1]节奏总纲!AF210</f>
        <v>82.041007317281839</v>
      </c>
      <c r="U210" s="16">
        <f>[1]节奏总纲!AG210</f>
        <v>86.576763044561957</v>
      </c>
      <c r="V210" s="16">
        <f>[1]节奏总纲!AH210</f>
        <v>96.008512635801992</v>
      </c>
      <c r="AN210" s="41">
        <f>[1]节奏总纲!AZ210</f>
        <v>207</v>
      </c>
      <c r="AO210" s="41">
        <f>[1]节奏总纲!BA210</f>
        <v>42.930829345832983</v>
      </c>
      <c r="AP210" s="41">
        <f>[1]节奏总纲!BB210</f>
        <v>44.423423547422971</v>
      </c>
      <c r="AQ210" s="41">
        <f>[1]节奏总纲!BC210</f>
        <v>46.368730644141969</v>
      </c>
      <c r="AR210" s="41">
        <f>[1]节奏总纲!BD210</f>
        <v>49.123302278281955</v>
      </c>
      <c r="AS210" s="41">
        <f>[1]节奏总纲!BE210</f>
        <v>53.826140877499995</v>
      </c>
    </row>
    <row r="211" spans="17:45" x14ac:dyDescent="0.15">
      <c r="Q211" s="15">
        <v>208</v>
      </c>
      <c r="R211" s="16">
        <f>[1]节奏总纲!AD211</f>
        <v>77.07125187397483</v>
      </c>
      <c r="S211" s="16">
        <f>[1]节奏总纲!AE211</f>
        <v>79.128025648620252</v>
      </c>
      <c r="T211" s="16">
        <f>[1]节奏总纲!AF211</f>
        <v>82.106895829081836</v>
      </c>
      <c r="U211" s="16">
        <f>[1]节奏总纲!AG211</f>
        <v>86.652597807099568</v>
      </c>
      <c r="V211" s="16">
        <f>[1]节奏总纲!AH211</f>
        <v>96.069322745727362</v>
      </c>
      <c r="AN211" s="41">
        <f>[1]节奏总纲!AZ211</f>
        <v>208</v>
      </c>
      <c r="AO211" s="41">
        <f>[1]节奏总纲!BA211</f>
        <v>42.965542100760054</v>
      </c>
      <c r="AP211" s="41">
        <f>[1]节奏总纲!BB211</f>
        <v>44.455742855302844</v>
      </c>
      <c r="AQ211" s="41">
        <f>[1]节奏总纲!BC211</f>
        <v>46.400837382173179</v>
      </c>
      <c r="AR211" s="41">
        <f>[1]节奏总纲!BD211</f>
        <v>49.154291946776759</v>
      </c>
      <c r="AS211" s="41">
        <f>[1]节奏总纲!BE211</f>
        <v>53.860605150533488</v>
      </c>
    </row>
    <row r="212" spans="17:45" x14ac:dyDescent="0.15">
      <c r="Q212" s="15">
        <v>209</v>
      </c>
      <c r="R212" s="16">
        <f>[1]节奏总纲!AD212</f>
        <v>77.138256553625013</v>
      </c>
      <c r="S212" s="16">
        <f>[1]节奏总纲!AE212</f>
        <v>79.194664880670672</v>
      </c>
      <c r="T212" s="16">
        <f>[1]节奏总纲!AF212</f>
        <v>82.172784340881819</v>
      </c>
      <c r="U212" s="16">
        <f>[1]节奏总纲!AG212</f>
        <v>86.728432569637178</v>
      </c>
      <c r="V212" s="16">
        <f>[1]节奏总纲!AH212</f>
        <v>96.130132855652732</v>
      </c>
      <c r="AN212" s="41">
        <f>[1]节奏总纲!AZ212</f>
        <v>209</v>
      </c>
      <c r="AO212" s="41">
        <f>[1]节奏总纲!BA212</f>
        <v>43.000219942361319</v>
      </c>
      <c r="AP212" s="41">
        <f>[1]节奏总纲!BB212</f>
        <v>44.488062163182725</v>
      </c>
      <c r="AQ212" s="41">
        <f>[1]节奏总纲!BC212</f>
        <v>46.432944120204397</v>
      </c>
      <c r="AR212" s="41">
        <f>[1]节奏总纲!BD212</f>
        <v>49.18528161527157</v>
      </c>
      <c r="AS212" s="41">
        <f>[1]节奏总纲!BE212</f>
        <v>53.895069423566973</v>
      </c>
    </row>
    <row r="213" spans="17:45" x14ac:dyDescent="0.15">
      <c r="Q213" s="15">
        <v>210</v>
      </c>
      <c r="R213" s="16">
        <f>[1]节奏总纲!AD213</f>
        <v>77.205261233275195</v>
      </c>
      <c r="S213" s="16">
        <f>[1]节奏总纲!AE213</f>
        <v>79.261304112721092</v>
      </c>
      <c r="T213" s="16">
        <f>[1]节奏总纲!AF213</f>
        <v>82.238672852681816</v>
      </c>
      <c r="U213" s="16">
        <f>[1]节奏总纲!AG213</f>
        <v>86.804267332174788</v>
      </c>
      <c r="V213" s="16">
        <f>[1]节奏总纲!AH213</f>
        <v>96.190942965578103</v>
      </c>
      <c r="AN213" s="41">
        <f>[1]节奏总纲!AZ213</f>
        <v>210</v>
      </c>
      <c r="AO213" s="41">
        <f>[1]节奏总纲!BA213</f>
        <v>43.030177309109042</v>
      </c>
      <c r="AP213" s="41">
        <f>[1]节奏总纲!BB213</f>
        <v>44.520381471062606</v>
      </c>
      <c r="AQ213" s="41">
        <f>[1]节奏总纲!BC213</f>
        <v>46.465050858235607</v>
      </c>
      <c r="AR213" s="41">
        <f>[1]节奏总纲!BD213</f>
        <v>49.216271283766375</v>
      </c>
      <c r="AS213" s="41">
        <f>[1]节奏总纲!BE213</f>
        <v>53.929533696600465</v>
      </c>
    </row>
    <row r="214" spans="17:45" x14ac:dyDescent="0.15">
      <c r="Q214" s="15">
        <v>211</v>
      </c>
      <c r="R214" s="16">
        <f>[1]节奏总纲!AD214</f>
        <v>77.272265912925377</v>
      </c>
      <c r="S214" s="16">
        <f>[1]节奏总纲!AE214</f>
        <v>79.327943344771512</v>
      </c>
      <c r="T214" s="16">
        <f>[1]节奏总纲!AF214</f>
        <v>82.304561364481813</v>
      </c>
      <c r="U214" s="16">
        <f>[1]节奏总纲!AG214</f>
        <v>86.880102094712413</v>
      </c>
      <c r="V214" s="16">
        <f>[1]节奏总纲!AH214</f>
        <v>96.251753075503458</v>
      </c>
      <c r="AN214" s="41">
        <f>[1]节奏总纲!AZ214</f>
        <v>211</v>
      </c>
      <c r="AO214" s="41">
        <f>[1]节奏总纲!BA214</f>
        <v>43.060134675856759</v>
      </c>
      <c r="AP214" s="41">
        <f>[1]节奏总纲!BB214</f>
        <v>44.55270077894248</v>
      </c>
      <c r="AQ214" s="41">
        <f>[1]节奏总纲!BC214</f>
        <v>46.497157596266817</v>
      </c>
      <c r="AR214" s="41">
        <f>[1]节奏总纲!BD214</f>
        <v>49.247260952261179</v>
      </c>
      <c r="AS214" s="41">
        <f>[1]节奏总纲!BE214</f>
        <v>53.963997969633951</v>
      </c>
    </row>
    <row r="215" spans="17:45" x14ac:dyDescent="0.15">
      <c r="Q215" s="15">
        <v>212</v>
      </c>
      <c r="R215" s="16">
        <f>[1]节奏总纲!AD215</f>
        <v>77.339270592575559</v>
      </c>
      <c r="S215" s="16">
        <f>[1]节奏总纲!AE215</f>
        <v>79.394582576821932</v>
      </c>
      <c r="T215" s="16">
        <f>[1]节奏总纲!AF215</f>
        <v>82.370449876281796</v>
      </c>
      <c r="U215" s="16">
        <f>[1]节奏总纲!AG215</f>
        <v>86.955936857250023</v>
      </c>
      <c r="V215" s="16">
        <f>[1]节奏总纲!AH215</f>
        <v>96.312563185428829</v>
      </c>
      <c r="AN215" s="41">
        <f>[1]节奏总纲!AZ215</f>
        <v>212</v>
      </c>
      <c r="AO215" s="41">
        <f>[1]节奏总纲!BA215</f>
        <v>43.090092042604475</v>
      </c>
      <c r="AP215" s="41">
        <f>[1]节奏总纲!BB215</f>
        <v>44.585020086822361</v>
      </c>
      <c r="AQ215" s="41">
        <f>[1]节奏总纲!BC215</f>
        <v>46.529264334298034</v>
      </c>
      <c r="AR215" s="41">
        <f>[1]节奏总纲!BD215</f>
        <v>49.278250620755983</v>
      </c>
      <c r="AS215" s="41">
        <f>[1]节奏总纲!BE215</f>
        <v>53.998462242667436</v>
      </c>
    </row>
    <row r="216" spans="17:45" x14ac:dyDescent="0.15">
      <c r="Q216" s="15">
        <v>213</v>
      </c>
      <c r="R216" s="16">
        <f>[1]节奏总纲!AD216</f>
        <v>77.406275272225741</v>
      </c>
      <c r="S216" s="16">
        <f>[1]节奏总纲!AE216</f>
        <v>79.461221808872352</v>
      </c>
      <c r="T216" s="16">
        <f>[1]节奏总纲!AF216</f>
        <v>82.436338388081793</v>
      </c>
      <c r="U216" s="16">
        <f>[1]节奏总纲!AG216</f>
        <v>87.031203567981635</v>
      </c>
      <c r="V216" s="16">
        <f>[1]节奏总纲!AH216</f>
        <v>96.373373295354199</v>
      </c>
      <c r="AN216" s="41">
        <f>[1]节奏总纲!AZ216</f>
        <v>213</v>
      </c>
      <c r="AO216" s="41">
        <f>[1]节奏总纲!BA216</f>
        <v>43.120049409352191</v>
      </c>
      <c r="AP216" s="41">
        <f>[1]节奏总纲!BB216</f>
        <v>44.617339394702242</v>
      </c>
      <c r="AQ216" s="41">
        <f>[1]节奏总纲!BC216</f>
        <v>46.561371072329244</v>
      </c>
      <c r="AR216" s="41">
        <f>[1]节奏总纲!BD216</f>
        <v>49.309240289250788</v>
      </c>
      <c r="AS216" s="41">
        <f>[1]节奏总纲!BE216</f>
        <v>54.028437871105552</v>
      </c>
    </row>
    <row r="217" spans="17:45" x14ac:dyDescent="0.15">
      <c r="Q217" s="15">
        <v>214</v>
      </c>
      <c r="R217" s="16">
        <f>[1]节奏总纲!AD217</f>
        <v>77.473279951875909</v>
      </c>
      <c r="S217" s="16">
        <f>[1]节奏总纲!AE217</f>
        <v>79.527861040922772</v>
      </c>
      <c r="T217" s="16">
        <f>[1]节奏总纲!AF217</f>
        <v>82.502226899881776</v>
      </c>
      <c r="U217" s="16">
        <f>[1]节奏总纲!AG217</f>
        <v>87.10568246405397</v>
      </c>
      <c r="V217" s="16">
        <f>[1]节奏总纲!AH217</f>
        <v>96.434183405279569</v>
      </c>
      <c r="AN217" s="41">
        <f>[1]节奏总纲!AZ217</f>
        <v>214</v>
      </c>
      <c r="AO217" s="41">
        <f>[1]节奏总纲!BA217</f>
        <v>43.150006776099914</v>
      </c>
      <c r="AP217" s="41">
        <f>[1]节奏总纲!BB217</f>
        <v>44.649658702582116</v>
      </c>
      <c r="AQ217" s="41">
        <f>[1]节奏总纲!BC217</f>
        <v>46.593477810360454</v>
      </c>
      <c r="AR217" s="41">
        <f>[1]节奏总纲!BD217</f>
        <v>49.340229957745592</v>
      </c>
      <c r="AS217" s="41">
        <f>[1]节奏总纲!BE217</f>
        <v>54.058203867701586</v>
      </c>
    </row>
    <row r="218" spans="17:45" x14ac:dyDescent="0.15">
      <c r="Q218" s="15">
        <v>215</v>
      </c>
      <c r="R218" s="16">
        <f>[1]节奏总纲!AD218</f>
        <v>77.540284631526092</v>
      </c>
      <c r="S218" s="16">
        <f>[1]节奏总纲!AE218</f>
        <v>79.594500272973193</v>
      </c>
      <c r="T218" s="16">
        <f>[1]节奏总纲!AF218</f>
        <v>82.568115411681774</v>
      </c>
      <c r="U218" s="16">
        <f>[1]节奏总纲!AG218</f>
        <v>87.180161360126306</v>
      </c>
      <c r="V218" s="16">
        <f>[1]节奏总纲!AH218</f>
        <v>96.494993515204939</v>
      </c>
      <c r="AN218" s="41">
        <f>[1]节奏总纲!AZ218</f>
        <v>215</v>
      </c>
      <c r="AO218" s="41">
        <f>[1]节奏总纲!BA218</f>
        <v>43.179964142847631</v>
      </c>
      <c r="AP218" s="41">
        <f>[1]节奏总纲!BB218</f>
        <v>44.681978010461997</v>
      </c>
      <c r="AQ218" s="41">
        <f>[1]节奏总纲!BC218</f>
        <v>46.625584548391664</v>
      </c>
      <c r="AR218" s="41">
        <f>[1]节奏总纲!BD218</f>
        <v>49.371219626240396</v>
      </c>
      <c r="AS218" s="41">
        <f>[1]节奏总纲!BE218</f>
        <v>54.087969864297619</v>
      </c>
    </row>
    <row r="219" spans="17:45" x14ac:dyDescent="0.15">
      <c r="Q219" s="15">
        <v>216</v>
      </c>
      <c r="R219" s="16">
        <f>[1]节奏总纲!AD219</f>
        <v>77.607289311176274</v>
      </c>
      <c r="S219" s="16">
        <f>[1]节奏总纲!AE219</f>
        <v>79.661139505023613</v>
      </c>
      <c r="T219" s="16">
        <f>[1]节奏总纲!AF219</f>
        <v>82.634003923481771</v>
      </c>
      <c r="U219" s="16">
        <f>[1]节奏总纲!AG219</f>
        <v>87.254640256198641</v>
      </c>
      <c r="V219" s="16">
        <f>[1]节奏总纲!AH219</f>
        <v>96.555803625130309</v>
      </c>
      <c r="AN219" s="41">
        <f>[1]节奏总纲!AZ219</f>
        <v>216</v>
      </c>
      <c r="AO219" s="41">
        <f>[1]节奏总纲!BA219</f>
        <v>43.209921509595347</v>
      </c>
      <c r="AP219" s="41">
        <f>[1]节奏总纲!BB219</f>
        <v>44.71429731834187</v>
      </c>
      <c r="AQ219" s="41">
        <f>[1]节奏总纲!BC219</f>
        <v>46.657691286422882</v>
      </c>
      <c r="AR219" s="41">
        <f>[1]节奏总纲!BD219</f>
        <v>49.402209294735208</v>
      </c>
      <c r="AS219" s="41">
        <f>[1]节奏总纲!BE219</f>
        <v>54.117735860893646</v>
      </c>
    </row>
    <row r="220" spans="17:45" x14ac:dyDescent="0.15">
      <c r="Q220" s="15">
        <v>217</v>
      </c>
      <c r="R220" s="16">
        <f>[1]节奏总纲!AD220</f>
        <v>77.674293990826456</v>
      </c>
      <c r="S220" s="16">
        <f>[1]节奏总纲!AE220</f>
        <v>79.727778737074033</v>
      </c>
      <c r="T220" s="16">
        <f>[1]节奏总纲!AF220</f>
        <v>82.699892435281754</v>
      </c>
      <c r="U220" s="16">
        <f>[1]节奏总纲!AG220</f>
        <v>87.329119152270991</v>
      </c>
      <c r="V220" s="16">
        <f>[1]节奏总纲!AH220</f>
        <v>96.61661373505568</v>
      </c>
      <c r="AN220" s="41">
        <f>[1]节奏总纲!AZ220</f>
        <v>217</v>
      </c>
      <c r="AO220" s="41">
        <f>[1]节奏总纲!BA220</f>
        <v>43.239878876343063</v>
      </c>
      <c r="AP220" s="41">
        <f>[1]节奏总纲!BB220</f>
        <v>44.746616626221751</v>
      </c>
      <c r="AQ220" s="41">
        <f>[1]节奏总纲!BC220</f>
        <v>46.689798024454092</v>
      </c>
      <c r="AR220" s="41">
        <f>[1]节奏总纲!BD220</f>
        <v>49.433198963230012</v>
      </c>
      <c r="AS220" s="41">
        <f>[1]节奏总纲!BE220</f>
        <v>54.147501857489679</v>
      </c>
    </row>
    <row r="221" spans="17:45" x14ac:dyDescent="0.15">
      <c r="Q221" s="15">
        <v>218</v>
      </c>
      <c r="R221" s="16">
        <f>[1]节奏总纲!AD221</f>
        <v>77.741298670476638</v>
      </c>
      <c r="S221" s="16">
        <f>[1]节奏总纲!AE221</f>
        <v>79.794417969124453</v>
      </c>
      <c r="T221" s="16">
        <f>[1]节奏总纲!AF221</f>
        <v>82.765780947081751</v>
      </c>
      <c r="U221" s="16">
        <f>[1]节奏总纲!AG221</f>
        <v>87.403598048343326</v>
      </c>
      <c r="V221" s="16">
        <f>[1]节奏总纲!AH221</f>
        <v>96.67742384498105</v>
      </c>
      <c r="AN221" s="41">
        <f>[1]节奏总纲!AZ221</f>
        <v>218</v>
      </c>
      <c r="AO221" s="41">
        <f>[1]节奏总纲!BA221</f>
        <v>43.269836243090786</v>
      </c>
      <c r="AP221" s="41">
        <f>[1]节奏总纲!BB221</f>
        <v>44.778935934101632</v>
      </c>
      <c r="AQ221" s="41">
        <f>[1]节奏总纲!BC221</f>
        <v>46.721904762485302</v>
      </c>
      <c r="AR221" s="41">
        <f>[1]节奏总纲!BD221</f>
        <v>49.464188631724817</v>
      </c>
      <c r="AS221" s="41">
        <f>[1]节奏总纲!BE221</f>
        <v>54.177267854085706</v>
      </c>
    </row>
    <row r="222" spans="17:45" x14ac:dyDescent="0.15">
      <c r="Q222" s="15">
        <v>219</v>
      </c>
      <c r="R222" s="16">
        <f>[1]节奏总纲!AD222</f>
        <v>77.80830335012682</v>
      </c>
      <c r="S222" s="16">
        <f>[1]节奏总纲!AE222</f>
        <v>79.861057201174873</v>
      </c>
      <c r="T222" s="16">
        <f>[1]节奏总纲!AF222</f>
        <v>82.831669458881734</v>
      </c>
      <c r="U222" s="16">
        <f>[1]节奏总纲!AG222</f>
        <v>87.478076944415662</v>
      </c>
      <c r="V222" s="16">
        <f>[1]节奏总纲!AH222</f>
        <v>96.73823395490642</v>
      </c>
      <c r="AN222" s="41">
        <f>[1]节奏总纲!AZ222</f>
        <v>219</v>
      </c>
      <c r="AO222" s="41">
        <f>[1]节奏总纲!BA222</f>
        <v>43.299793609838503</v>
      </c>
      <c r="AP222" s="41">
        <f>[1]节奏总纲!BB222</f>
        <v>44.811255241981506</v>
      </c>
      <c r="AQ222" s="41">
        <f>[1]节奏总纲!BC222</f>
        <v>46.754011500516519</v>
      </c>
      <c r="AR222" s="41">
        <f>[1]节奏总纲!BD222</f>
        <v>49.495178300219621</v>
      </c>
      <c r="AS222" s="41">
        <f>[1]节奏总纲!BE222</f>
        <v>54.207033850681739</v>
      </c>
    </row>
    <row r="223" spans="17:45" x14ac:dyDescent="0.15">
      <c r="Q223" s="15">
        <v>220</v>
      </c>
      <c r="R223" s="16">
        <f>[1]节奏总纲!AD223</f>
        <v>77.875308029777003</v>
      </c>
      <c r="S223" s="16">
        <f>[1]节奏总纲!AE223</f>
        <v>79.927696433225293</v>
      </c>
      <c r="T223" s="16">
        <f>[1]节奏总纲!AF223</f>
        <v>82.897557970681731</v>
      </c>
      <c r="U223" s="16">
        <f>[1]节奏总纲!AG223</f>
        <v>87.552555840488012</v>
      </c>
      <c r="V223" s="16">
        <f>[1]节奏总纲!AH223</f>
        <v>96.79904406483179</v>
      </c>
      <c r="AN223" s="41">
        <f>[1]节奏总纲!AZ223</f>
        <v>220</v>
      </c>
      <c r="AO223" s="41">
        <f>[1]节奏总纲!BA223</f>
        <v>43.329750976586219</v>
      </c>
      <c r="AP223" s="41">
        <f>[1]节奏总纲!BB223</f>
        <v>44.843574549861387</v>
      </c>
      <c r="AQ223" s="41">
        <f>[1]节奏总纲!BC223</f>
        <v>46.786118238547729</v>
      </c>
      <c r="AR223" s="41">
        <f>[1]节奏总纲!BD223</f>
        <v>49.526167968714425</v>
      </c>
      <c r="AS223" s="41">
        <f>[1]节奏总纲!BE223</f>
        <v>54.236799847277773</v>
      </c>
    </row>
    <row r="224" spans="17:45" x14ac:dyDescent="0.15">
      <c r="Q224" s="15">
        <v>221</v>
      </c>
      <c r="R224" s="16">
        <f>[1]节奏总纲!AD224</f>
        <v>77.942312709427185</v>
      </c>
      <c r="S224" s="16">
        <f>[1]节奏总纲!AE224</f>
        <v>79.994335665275713</v>
      </c>
      <c r="T224" s="16">
        <f>[1]节奏总纲!AF224</f>
        <v>82.963446482481729</v>
      </c>
      <c r="U224" s="16">
        <f>[1]节奏总纲!AG224</f>
        <v>87.627034736560347</v>
      </c>
      <c r="V224" s="16">
        <f>[1]节奏总纲!AH224</f>
        <v>96.85985417475716</v>
      </c>
      <c r="AN224" s="41">
        <f>[1]节奏总纲!AZ224</f>
        <v>221</v>
      </c>
      <c r="AO224" s="41">
        <f>[1]节奏总纲!BA224</f>
        <v>43.359708343333942</v>
      </c>
      <c r="AP224" s="41">
        <f>[1]节奏总纲!BB224</f>
        <v>44.875893857741268</v>
      </c>
      <c r="AQ224" s="41">
        <f>[1]节奏总纲!BC224</f>
        <v>46.818224976578939</v>
      </c>
      <c r="AR224" s="41">
        <f>[1]节奏总纲!BD224</f>
        <v>49.55715763720923</v>
      </c>
      <c r="AS224" s="41">
        <f>[1]节奏总纲!BE224</f>
        <v>54.266565843873799</v>
      </c>
    </row>
    <row r="225" spans="17:45" x14ac:dyDescent="0.15">
      <c r="Q225" s="15">
        <v>222</v>
      </c>
      <c r="R225" s="16">
        <f>[1]节奏总纲!AD225</f>
        <v>78.008693431404168</v>
      </c>
      <c r="S225" s="16">
        <f>[1]节奏总纲!AE225</f>
        <v>80.05990507131493</v>
      </c>
      <c r="T225" s="16">
        <f>[1]节奏总纲!AF225</f>
        <v>83.028328094754301</v>
      </c>
      <c r="U225" s="16">
        <f>[1]节奏总纲!AG225</f>
        <v>87.701513632632683</v>
      </c>
      <c r="V225" s="16">
        <f>[1]节奏总纲!AH225</f>
        <v>96.920664284682516</v>
      </c>
      <c r="AN225" s="41">
        <f>[1]节奏总纲!AZ225</f>
        <v>222</v>
      </c>
      <c r="AO225" s="41">
        <f>[1]节奏总纲!BA225</f>
        <v>43.389665710081658</v>
      </c>
      <c r="AP225" s="41">
        <f>[1]节奏总纲!BB225</f>
        <v>44.908213165621142</v>
      </c>
      <c r="AQ225" s="41">
        <f>[1]节奏总纲!BC225</f>
        <v>46.850331714610157</v>
      </c>
      <c r="AR225" s="41">
        <f>[1]节奏总纲!BD225</f>
        <v>49.588147305704041</v>
      </c>
      <c r="AS225" s="41">
        <f>[1]节奏总纲!BE225</f>
        <v>54.296331840469833</v>
      </c>
    </row>
    <row r="226" spans="17:45" x14ac:dyDescent="0.15">
      <c r="Q226" s="15">
        <v>223</v>
      </c>
      <c r="R226" s="16">
        <f>[1]节奏总纲!AD226</f>
        <v>78.071211008105138</v>
      </c>
      <c r="S226" s="16">
        <f>[1]节奏总纲!AE226</f>
        <v>80.125375094609936</v>
      </c>
      <c r="T226" s="16">
        <f>[1]节奏总纲!AF226</f>
        <v>83.091955037632331</v>
      </c>
      <c r="U226" s="16">
        <f>[1]节奏总纲!AG226</f>
        <v>87.775992528705018</v>
      </c>
      <c r="V226" s="16">
        <f>[1]节奏总纲!AH226</f>
        <v>96.981474394607886</v>
      </c>
      <c r="AN226" s="41">
        <f>[1]节奏总纲!AZ226</f>
        <v>223</v>
      </c>
      <c r="AO226" s="41">
        <f>[1]节奏总纲!BA226</f>
        <v>43.419623076829374</v>
      </c>
      <c r="AP226" s="41">
        <f>[1]节奏总纲!BB226</f>
        <v>44.940532473501023</v>
      </c>
      <c r="AQ226" s="41">
        <f>[1]节奏总纲!BC226</f>
        <v>46.882438452641367</v>
      </c>
      <c r="AR226" s="41">
        <f>[1]节奏总纲!BD226</f>
        <v>49.619136974198845</v>
      </c>
      <c r="AS226" s="41">
        <f>[1]节奏总纲!BE226</f>
        <v>54.326097837065859</v>
      </c>
    </row>
    <row r="227" spans="17:45" x14ac:dyDescent="0.15">
      <c r="Q227" s="15">
        <v>224</v>
      </c>
      <c r="R227" s="16">
        <f>[1]节奏总纲!AD227</f>
        <v>78.133728584806107</v>
      </c>
      <c r="S227" s="16">
        <f>[1]节奏总纲!AE227</f>
        <v>80.190845117904942</v>
      </c>
      <c r="T227" s="16">
        <f>[1]节奏总纲!AF227</f>
        <v>83.155581980510348</v>
      </c>
      <c r="U227" s="16">
        <f>[1]节奏总纲!AG227</f>
        <v>87.850471424777368</v>
      </c>
      <c r="V227" s="16">
        <f>[1]节奏总纲!AH227</f>
        <v>97.03979962522213</v>
      </c>
      <c r="AN227" s="41">
        <f>[1]节奏总纲!AZ227</f>
        <v>224</v>
      </c>
      <c r="AO227" s="41">
        <f>[1]节奏总纲!BA227</f>
        <v>43.449580443577091</v>
      </c>
      <c r="AP227" s="41">
        <f>[1]节奏总纲!BB227</f>
        <v>44.972851781380903</v>
      </c>
      <c r="AQ227" s="41">
        <f>[1]节奏总纲!BC227</f>
        <v>46.914545190672577</v>
      </c>
      <c r="AR227" s="41">
        <f>[1]节奏总纲!BD227</f>
        <v>49.65012664269365</v>
      </c>
      <c r="AS227" s="41">
        <f>[1]节奏总纲!BE227</f>
        <v>54.355863833661893</v>
      </c>
    </row>
    <row r="228" spans="17:45" x14ac:dyDescent="0.15">
      <c r="Q228" s="15">
        <v>225</v>
      </c>
      <c r="R228" s="16">
        <f>[1]节奏总纲!AD228</f>
        <v>78.196246161507091</v>
      </c>
      <c r="S228" s="16">
        <f>[1]节奏总纲!AE228</f>
        <v>80.256315141199948</v>
      </c>
      <c r="T228" s="16">
        <f>[1]节奏总纲!AF228</f>
        <v>83.219208923388379</v>
      </c>
      <c r="U228" s="16">
        <f>[1]节奏总纲!AG228</f>
        <v>87.924950320849703</v>
      </c>
      <c r="V228" s="16">
        <f>[1]节奏总纲!AH228</f>
        <v>97.097036185315744</v>
      </c>
      <c r="AN228" s="41">
        <f>[1]节奏总纲!AZ228</f>
        <v>225</v>
      </c>
      <c r="AO228" s="41">
        <f>[1]节奏总纲!BA228</f>
        <v>43.479537810324814</v>
      </c>
      <c r="AP228" s="41">
        <f>[1]节奏总纲!BB228</f>
        <v>45.004463376644416</v>
      </c>
      <c r="AQ228" s="41">
        <f>[1]节奏总纲!BC228</f>
        <v>46.946651928703794</v>
      </c>
      <c r="AR228" s="41">
        <f>[1]节奏总纲!BD228</f>
        <v>49.681116311188454</v>
      </c>
      <c r="AS228" s="41">
        <f>[1]节奏总纲!BE228</f>
        <v>54.385629830257926</v>
      </c>
    </row>
    <row r="229" spans="17:45" x14ac:dyDescent="0.15">
      <c r="Q229" s="15">
        <v>226</v>
      </c>
      <c r="R229" s="16">
        <f>[1]节奏总纲!AD229</f>
        <v>78.25876373820806</v>
      </c>
      <c r="S229" s="16">
        <f>[1]节奏总纲!AE229</f>
        <v>80.321785164494941</v>
      </c>
      <c r="T229" s="16">
        <f>[1]节奏总纲!AF229</f>
        <v>83.282835866266396</v>
      </c>
      <c r="U229" s="16">
        <f>[1]节奏总纲!AG229</f>
        <v>87.999429216922039</v>
      </c>
      <c r="V229" s="16">
        <f>[1]节奏总纲!AH229</f>
        <v>97.154272745409358</v>
      </c>
      <c r="AN229" s="41">
        <f>[1]节奏总纲!AZ229</f>
        <v>226</v>
      </c>
      <c r="AO229" s="41">
        <f>[1]节奏总纲!BA229</f>
        <v>43.50949517707253</v>
      </c>
      <c r="AP229" s="41">
        <f>[1]节奏总纲!BB229</f>
        <v>45.032359480672049</v>
      </c>
      <c r="AQ229" s="41">
        <f>[1]节奏总纲!BC229</f>
        <v>46.978758666735004</v>
      </c>
      <c r="AR229" s="41">
        <f>[1]节奏总纲!BD229</f>
        <v>49.712105979683258</v>
      </c>
      <c r="AS229" s="41">
        <f>[1]节奏总纲!BE229</f>
        <v>54.415395826853953</v>
      </c>
    </row>
    <row r="230" spans="17:45" x14ac:dyDescent="0.15">
      <c r="Q230" s="15">
        <v>227</v>
      </c>
      <c r="R230" s="16">
        <f>[1]节奏总纲!AD230</f>
        <v>78.321281314909029</v>
      </c>
      <c r="S230" s="16">
        <f>[1]节奏总纲!AE230</f>
        <v>80.387255187789947</v>
      </c>
      <c r="T230" s="16">
        <f>[1]节奏总纲!AF230</f>
        <v>83.346462809144427</v>
      </c>
      <c r="U230" s="16">
        <f>[1]节奏总纲!AG230</f>
        <v>88.069378113045531</v>
      </c>
      <c r="V230" s="16">
        <f>[1]节奏总纲!AH230</f>
        <v>97.211509305502972</v>
      </c>
      <c r="AN230" s="41">
        <f>[1]节奏总纲!AZ230</f>
        <v>227</v>
      </c>
      <c r="AO230" s="41">
        <f>[1]节奏总纲!BA230</f>
        <v>43.539452543820246</v>
      </c>
      <c r="AP230" s="41">
        <f>[1]节奏总纲!BB230</f>
        <v>45.060255584699682</v>
      </c>
      <c r="AQ230" s="41">
        <f>[1]节奏总纲!BC230</f>
        <v>47.009379755645142</v>
      </c>
      <c r="AR230" s="41">
        <f>[1]节奏总纲!BD230</f>
        <v>49.743095648178063</v>
      </c>
      <c r="AS230" s="41">
        <f>[1]节奏总纲!BE230</f>
        <v>54.445161823449986</v>
      </c>
    </row>
    <row r="231" spans="17:45" x14ac:dyDescent="0.15">
      <c r="Q231" s="15">
        <v>228</v>
      </c>
      <c r="R231" s="16">
        <f>[1]节奏总纲!AD231</f>
        <v>78.383798891610013</v>
      </c>
      <c r="S231" s="16">
        <f>[1]节奏总纲!AE231</f>
        <v>80.452725211084953</v>
      </c>
      <c r="T231" s="16">
        <f>[1]节奏总纲!AF231</f>
        <v>83.410089752022458</v>
      </c>
      <c r="U231" s="16">
        <f>[1]节奏总纲!AG231</f>
        <v>88.139292024548126</v>
      </c>
      <c r="V231" s="16">
        <f>[1]节奏总纲!AH231</f>
        <v>97.268745865596571</v>
      </c>
      <c r="AN231" s="41">
        <f>[1]节奏总纲!AZ231</f>
        <v>228</v>
      </c>
      <c r="AO231" s="41">
        <f>[1]节奏总纲!BA231</f>
        <v>43.569409910567963</v>
      </c>
      <c r="AP231" s="41">
        <f>[1]节奏总纲!BB231</f>
        <v>45.088151688727308</v>
      </c>
      <c r="AQ231" s="41">
        <f>[1]节奏总纲!BC231</f>
        <v>47.037096473409001</v>
      </c>
      <c r="AR231" s="41">
        <f>[1]节奏总纲!BD231</f>
        <v>49.774085316672867</v>
      </c>
      <c r="AS231" s="41">
        <f>[1]节奏总纲!BE231</f>
        <v>54.47492782004602</v>
      </c>
    </row>
    <row r="232" spans="17:45" x14ac:dyDescent="0.15">
      <c r="Q232" s="15">
        <v>229</v>
      </c>
      <c r="R232" s="16">
        <f>[1]节奏总纲!AD232</f>
        <v>78.446316468310982</v>
      </c>
      <c r="S232" s="16">
        <f>[1]节奏总纲!AE232</f>
        <v>80.518195234379959</v>
      </c>
      <c r="T232" s="16">
        <f>[1]节奏总纲!AF232</f>
        <v>83.473716694900475</v>
      </c>
      <c r="U232" s="16">
        <f>[1]节奏总纲!AG232</f>
        <v>88.209205936050708</v>
      </c>
      <c r="V232" s="16">
        <f>[1]节奏总纲!AH232</f>
        <v>97.325982425690185</v>
      </c>
      <c r="AN232" s="41">
        <f>[1]节奏总纲!AZ232</f>
        <v>229</v>
      </c>
      <c r="AO232" s="41">
        <f>[1]节奏总纲!BA232</f>
        <v>43.599367277315686</v>
      </c>
      <c r="AP232" s="41">
        <f>[1]节奏总纲!BB232</f>
        <v>45.116047792754941</v>
      </c>
      <c r="AQ232" s="41">
        <f>[1]节奏总纲!BC232</f>
        <v>47.06481319117286</v>
      </c>
      <c r="AR232" s="41">
        <f>[1]节奏总纲!BD232</f>
        <v>49.805074985167678</v>
      </c>
      <c r="AS232" s="41">
        <f>[1]节奏总纲!BE232</f>
        <v>54.504693816642046</v>
      </c>
    </row>
    <row r="233" spans="17:45" x14ac:dyDescent="0.15">
      <c r="Q233" s="15">
        <v>230</v>
      </c>
      <c r="R233" s="16">
        <f>[1]节奏总纲!AD233</f>
        <v>78.508834045011952</v>
      </c>
      <c r="S233" s="16">
        <f>[1]节奏总纲!AE233</f>
        <v>80.583665257674966</v>
      </c>
      <c r="T233" s="16">
        <f>[1]节奏总纲!AF233</f>
        <v>83.537343637778505</v>
      </c>
      <c r="U233" s="16">
        <f>[1]节奏总纲!AG233</f>
        <v>88.279119847553304</v>
      </c>
      <c r="V233" s="16">
        <f>[1]节奏总纲!AH233</f>
        <v>97.383218985783799</v>
      </c>
      <c r="AN233" s="41">
        <f>[1]节奏总纲!AZ233</f>
        <v>230</v>
      </c>
      <c r="AO233" s="41">
        <f>[1]节奏总纲!BA233</f>
        <v>43.629324644063402</v>
      </c>
      <c r="AP233" s="41">
        <f>[1]节奏总纲!BB233</f>
        <v>45.143943896782567</v>
      </c>
      <c r="AQ233" s="41">
        <f>[1]节奏总纲!BC233</f>
        <v>47.092529908936719</v>
      </c>
      <c r="AR233" s="41">
        <f>[1]节奏总纲!BD233</f>
        <v>49.836064653662483</v>
      </c>
      <c r="AS233" s="41">
        <f>[1]节奏总纲!BE233</f>
        <v>54.53445981323808</v>
      </c>
    </row>
    <row r="234" spans="17:45" x14ac:dyDescent="0.15">
      <c r="Q234" s="15">
        <v>231</v>
      </c>
      <c r="R234" s="16">
        <f>[1]节奏总纲!AD234</f>
        <v>78.571351621712921</v>
      </c>
      <c r="S234" s="16">
        <f>[1]节奏总纲!AE234</f>
        <v>80.649135280969972</v>
      </c>
      <c r="T234" s="16">
        <f>[1]节奏总纲!AF234</f>
        <v>83.600970580656536</v>
      </c>
      <c r="U234" s="16">
        <f>[1]节奏总纲!AG234</f>
        <v>88.349033759055899</v>
      </c>
      <c r="V234" s="16">
        <f>[1]节奏总纲!AH234</f>
        <v>97.440455545877413</v>
      </c>
      <c r="AN234" s="41">
        <f>[1]节奏总纲!AZ234</f>
        <v>231</v>
      </c>
      <c r="AO234" s="41">
        <f>[1]节奏总纲!BA234</f>
        <v>43.659282010811118</v>
      </c>
      <c r="AP234" s="41">
        <f>[1]节奏总纲!BB234</f>
        <v>45.171840000810199</v>
      </c>
      <c r="AQ234" s="41">
        <f>[1]节奏总纲!BC234</f>
        <v>47.120246626700578</v>
      </c>
      <c r="AR234" s="41">
        <f>[1]节奏总纲!BD234</f>
        <v>49.867054322157287</v>
      </c>
      <c r="AS234" s="41">
        <f>[1]节奏总纲!BE234</f>
        <v>54.564225809834106</v>
      </c>
    </row>
    <row r="235" spans="17:45" x14ac:dyDescent="0.15">
      <c r="Q235" s="15">
        <v>232</v>
      </c>
      <c r="R235" s="16">
        <f>[1]节奏总纲!AD235</f>
        <v>78.633869198413905</v>
      </c>
      <c r="S235" s="16">
        <f>[1]节奏总纲!AE235</f>
        <v>80.714605304264978</v>
      </c>
      <c r="T235" s="16">
        <f>[1]节奏总纲!AF235</f>
        <v>83.664597523534553</v>
      </c>
      <c r="U235" s="16">
        <f>[1]节奏总纲!AG235</f>
        <v>88.418947670558495</v>
      </c>
      <c r="V235" s="16">
        <f>[1]节奏总纲!AH235</f>
        <v>97.497692105971026</v>
      </c>
      <c r="AN235" s="41">
        <f>[1]节奏总纲!AZ235</f>
        <v>232</v>
      </c>
      <c r="AO235" s="41">
        <f>[1]节奏总纲!BA235</f>
        <v>43.689239377558835</v>
      </c>
      <c r="AP235" s="41">
        <f>[1]节奏总纲!BB235</f>
        <v>45.199736104837825</v>
      </c>
      <c r="AQ235" s="41">
        <f>[1]节奏总纲!BC235</f>
        <v>47.147963344464429</v>
      </c>
      <c r="AR235" s="41">
        <f>[1]节奏总纲!BD235</f>
        <v>49.898043990652091</v>
      </c>
      <c r="AS235" s="41">
        <f>[1]节奏总纲!BE235</f>
        <v>54.593991806430139</v>
      </c>
    </row>
    <row r="236" spans="17:45" x14ac:dyDescent="0.15">
      <c r="Q236" s="15">
        <v>233</v>
      </c>
      <c r="R236" s="16">
        <f>[1]节奏总纲!AD236</f>
        <v>78.696386775114874</v>
      </c>
      <c r="S236" s="16">
        <f>[1]节奏总纲!AE236</f>
        <v>80.78007532755997</v>
      </c>
      <c r="T236" s="16">
        <f>[1]节奏总纲!AF236</f>
        <v>83.728224466412584</v>
      </c>
      <c r="U236" s="16">
        <f>[1]节奏总纲!AG236</f>
        <v>88.488861582061077</v>
      </c>
      <c r="V236" s="16">
        <f>[1]节奏总纲!AH236</f>
        <v>97.554928666064626</v>
      </c>
      <c r="AN236" s="41">
        <f>[1]节奏总纲!AZ236</f>
        <v>233</v>
      </c>
      <c r="AO236" s="41">
        <f>[1]节奏总纲!BA236</f>
        <v>43.719196744306558</v>
      </c>
      <c r="AP236" s="41">
        <f>[1]节奏总纲!BB236</f>
        <v>45.227632208865458</v>
      </c>
      <c r="AQ236" s="41">
        <f>[1]节奏总纲!BC236</f>
        <v>47.175680062228288</v>
      </c>
      <c r="AR236" s="41">
        <f>[1]节奏总纲!BD236</f>
        <v>49.929033659146896</v>
      </c>
      <c r="AS236" s="41">
        <f>[1]节奏总纲!BE236</f>
        <v>54.623757803026173</v>
      </c>
    </row>
    <row r="237" spans="17:45" x14ac:dyDescent="0.15">
      <c r="Q237" s="15">
        <v>234</v>
      </c>
      <c r="R237" s="16">
        <f>[1]节奏总纲!AD237</f>
        <v>78.758904351815843</v>
      </c>
      <c r="S237" s="16">
        <f>[1]节奏总纲!AE237</f>
        <v>80.845545350854977</v>
      </c>
      <c r="T237" s="16">
        <f>[1]节奏总纲!AF237</f>
        <v>83.791851409290615</v>
      </c>
      <c r="U237" s="16">
        <f>[1]节奏总纲!AG237</f>
        <v>88.558775493563672</v>
      </c>
      <c r="V237" s="16">
        <f>[1]节奏总纲!AH237</f>
        <v>97.61216522615824</v>
      </c>
      <c r="AN237" s="41">
        <f>[1]节奏总纲!AZ237</f>
        <v>234</v>
      </c>
      <c r="AO237" s="41">
        <f>[1]节奏总纲!BA237</f>
        <v>43.749154111054274</v>
      </c>
      <c r="AP237" s="41">
        <f>[1]节奏总纲!BB237</f>
        <v>45.255528312893091</v>
      </c>
      <c r="AQ237" s="41">
        <f>[1]节奏总纲!BC237</f>
        <v>47.203396779992147</v>
      </c>
      <c r="AR237" s="41">
        <f>[1]节奏总纲!BD237</f>
        <v>49.9600233276417</v>
      </c>
      <c r="AS237" s="41">
        <f>[1]节奏总纲!BE237</f>
        <v>54.653523799622199</v>
      </c>
    </row>
    <row r="238" spans="17:45" x14ac:dyDescent="0.15">
      <c r="Q238" s="15">
        <v>235</v>
      </c>
      <c r="R238" s="16">
        <f>[1]节奏总纲!AD238</f>
        <v>78.821421928516827</v>
      </c>
      <c r="S238" s="16">
        <f>[1]节奏总纲!AE238</f>
        <v>80.911015374149983</v>
      </c>
      <c r="T238" s="16">
        <f>[1]节奏总纲!AF238</f>
        <v>83.855478352168632</v>
      </c>
      <c r="U238" s="16">
        <f>[1]节奏总纲!AG238</f>
        <v>88.628689405066268</v>
      </c>
      <c r="V238" s="16">
        <f>[1]节奏总纲!AH238</f>
        <v>97.669401786251854</v>
      </c>
      <c r="AN238" s="41">
        <f>[1]节奏总纲!AZ238</f>
        <v>235</v>
      </c>
      <c r="AO238" s="41">
        <f>[1]节奏总纲!BA238</f>
        <v>43.77911147780199</v>
      </c>
      <c r="AP238" s="41">
        <f>[1]节奏总纲!BB238</f>
        <v>45.283424416920717</v>
      </c>
      <c r="AQ238" s="41">
        <f>[1]节奏总纲!BC238</f>
        <v>47.231113497756006</v>
      </c>
      <c r="AR238" s="41">
        <f>[1]节奏总纲!BD238</f>
        <v>49.991012996136504</v>
      </c>
      <c r="AS238" s="41">
        <f>[1]节奏总纲!BE238</f>
        <v>54.683289796218233</v>
      </c>
    </row>
    <row r="239" spans="17:45" x14ac:dyDescent="0.15">
      <c r="Q239" s="15">
        <v>236</v>
      </c>
      <c r="R239" s="16">
        <f>[1]节奏总纲!AD239</f>
        <v>78.883939505217796</v>
      </c>
      <c r="S239" s="16">
        <f>[1]节奏总纲!AE239</f>
        <v>80.976485397444989</v>
      </c>
      <c r="T239" s="16">
        <f>[1]节奏总纲!AF239</f>
        <v>83.919105295046663</v>
      </c>
      <c r="U239" s="16">
        <f>[1]节奏总纲!AG239</f>
        <v>88.698603316568864</v>
      </c>
      <c r="V239" s="16">
        <f>[1]节奏总纲!AH239</f>
        <v>97.726638346345467</v>
      </c>
      <c r="AN239" s="41">
        <f>[1]节奏总纲!AZ239</f>
        <v>236</v>
      </c>
      <c r="AO239" s="41">
        <f>[1]节奏总纲!BA239</f>
        <v>43.809068844549707</v>
      </c>
      <c r="AP239" s="41">
        <f>[1]节奏总纲!BB239</f>
        <v>45.31132052094835</v>
      </c>
      <c r="AQ239" s="41">
        <f>[1]节奏总纲!BC239</f>
        <v>47.258830215519865</v>
      </c>
      <c r="AR239" s="41">
        <f>[1]节奏总纲!BD239</f>
        <v>50.018998195299922</v>
      </c>
      <c r="AS239" s="41">
        <f>[1]节奏总纲!BE239</f>
        <v>54.713055792814259</v>
      </c>
    </row>
    <row r="240" spans="17:45" x14ac:dyDescent="0.15">
      <c r="Q240" s="15">
        <v>237</v>
      </c>
      <c r="R240" s="16">
        <f>[1]节奏总纲!AD240</f>
        <v>78.946457081918766</v>
      </c>
      <c r="S240" s="16">
        <f>[1]节奏总纲!AE240</f>
        <v>81.038163244467697</v>
      </c>
      <c r="T240" s="16">
        <f>[1]节奏总纲!AF240</f>
        <v>83.982732237924694</v>
      </c>
      <c r="U240" s="16">
        <f>[1]节奏总纲!AG240</f>
        <v>88.768517228071445</v>
      </c>
      <c r="V240" s="16">
        <f>[1]节奏总纲!AH240</f>
        <v>97.783874906439081</v>
      </c>
      <c r="AN240" s="41">
        <f>[1]节奏总纲!AZ240</f>
        <v>237</v>
      </c>
      <c r="AO240" s="41">
        <f>[1]节奏总纲!BA240</f>
        <v>43.83902621129743</v>
      </c>
      <c r="AP240" s="41">
        <f>[1]节奏总纲!BB240</f>
        <v>45.339216624975975</v>
      </c>
      <c r="AQ240" s="41">
        <f>[1]节奏总纲!BC240</f>
        <v>47.286546933283724</v>
      </c>
      <c r="AR240" s="41">
        <f>[1]节奏总纲!BD240</f>
        <v>50.045756216849099</v>
      </c>
      <c r="AS240" s="41">
        <f>[1]节奏总纲!BE240</f>
        <v>54.742821789410293</v>
      </c>
    </row>
    <row r="241" spans="17:45" x14ac:dyDescent="0.15">
      <c r="Q241" s="15">
        <v>238</v>
      </c>
      <c r="R241" s="16">
        <f>[1]节奏总纲!AD241</f>
        <v>79.008373652580005</v>
      </c>
      <c r="S241" s="16">
        <f>[1]节奏总纲!AE241</f>
        <v>81.097715704203424</v>
      </c>
      <c r="T241" s="16">
        <f>[1]节奏总纲!AF241</f>
        <v>84.043767921022209</v>
      </c>
      <c r="U241" s="16">
        <f>[1]节奏总纲!AG241</f>
        <v>88.838431139574041</v>
      </c>
      <c r="V241" s="16">
        <f>[1]节奏总纲!AH241</f>
        <v>97.841111466532681</v>
      </c>
      <c r="AN241" s="41">
        <f>[1]节奏总纲!AZ241</f>
        <v>238</v>
      </c>
      <c r="AO241" s="41">
        <f>[1]节奏总纲!BA241</f>
        <v>43.868983578045146</v>
      </c>
      <c r="AP241" s="41">
        <f>[1]节奏总纲!BB241</f>
        <v>45.367112729003608</v>
      </c>
      <c r="AQ241" s="41">
        <f>[1]节奏总纲!BC241</f>
        <v>47.314263651047582</v>
      </c>
      <c r="AR241" s="41">
        <f>[1]节奏总纲!BD241</f>
        <v>50.072514238398277</v>
      </c>
      <c r="AS241" s="41">
        <f>[1]节奏总纲!BE241</f>
        <v>54.772587786006326</v>
      </c>
    </row>
    <row r="242" spans="17:45" x14ac:dyDescent="0.15">
      <c r="Q242" s="15">
        <v>239</v>
      </c>
      <c r="R242" s="16">
        <f>[1]节奏总纲!AD242</f>
        <v>79.066704614192943</v>
      </c>
      <c r="S242" s="16">
        <f>[1]节奏总纲!AE242</f>
        <v>81.157268163939136</v>
      </c>
      <c r="T242" s="16">
        <f>[1]节奏总纲!AF242</f>
        <v>84.103838417578672</v>
      </c>
      <c r="U242" s="16">
        <f>[1]节奏总纲!AG242</f>
        <v>88.908345051076637</v>
      </c>
      <c r="V242" s="16">
        <f>[1]节奏总纲!AH242</f>
        <v>97.898348026626294</v>
      </c>
      <c r="AN242" s="41">
        <f>[1]节奏总纲!AZ242</f>
        <v>239</v>
      </c>
      <c r="AO242" s="41">
        <f>[1]节奏总纲!BA242</f>
        <v>43.898940944792862</v>
      </c>
      <c r="AP242" s="41">
        <f>[1]节奏总纲!BB242</f>
        <v>45.395008833031234</v>
      </c>
      <c r="AQ242" s="41">
        <f>[1]节奏总纲!BC242</f>
        <v>47.341980368811441</v>
      </c>
      <c r="AR242" s="41">
        <f>[1]节奏总纲!BD242</f>
        <v>50.099272259947462</v>
      </c>
      <c r="AS242" s="41">
        <f>[1]节奏总纲!BE242</f>
        <v>54.802353782602353</v>
      </c>
    </row>
    <row r="243" spans="17:45" x14ac:dyDescent="0.15">
      <c r="Q243" s="15">
        <v>240</v>
      </c>
      <c r="R243" s="16">
        <f>[1]节奏总纲!AD243</f>
        <v>79.125035575805882</v>
      </c>
      <c r="S243" s="16">
        <f>[1]节奏总纲!AE243</f>
        <v>81.216820623674849</v>
      </c>
      <c r="T243" s="16">
        <f>[1]节奏总纲!AF243</f>
        <v>84.163908914135135</v>
      </c>
      <c r="U243" s="16">
        <f>[1]节奏总纲!AG243</f>
        <v>88.978258962579233</v>
      </c>
      <c r="V243" s="16">
        <f>[1]节奏总纲!AH243</f>
        <v>97.955584586719908</v>
      </c>
      <c r="AN243" s="41">
        <f>[1]节奏总纲!AZ243</f>
        <v>240</v>
      </c>
      <c r="AO243" s="41">
        <f>[1]节奏总纲!BA243</f>
        <v>43.928898311540586</v>
      </c>
      <c r="AP243" s="41">
        <f>[1]节奏总纲!BB243</f>
        <v>45.422904937058867</v>
      </c>
      <c r="AQ243" s="41">
        <f>[1]节奏总纲!BC243</f>
        <v>47.3696970865753</v>
      </c>
      <c r="AR243" s="41">
        <f>[1]节奏总纲!BD243</f>
        <v>50.126030281496639</v>
      </c>
      <c r="AS243" s="41">
        <f>[1]节奏总纲!BE243</f>
        <v>54.832119779198386</v>
      </c>
    </row>
    <row r="244" spans="17:45" x14ac:dyDescent="0.15">
      <c r="Q244" s="15">
        <v>241</v>
      </c>
      <c r="R244" s="16">
        <f>[1]节奏总纲!AD244</f>
        <v>79.18336653741882</v>
      </c>
      <c r="S244" s="16">
        <f>[1]节奏总纲!AE244</f>
        <v>81.276373083410562</v>
      </c>
      <c r="T244" s="16">
        <f>[1]节奏总纲!AF244</f>
        <v>84.223979410691598</v>
      </c>
      <c r="U244" s="16">
        <f>[1]节奏总纲!AG244</f>
        <v>89.047272179270863</v>
      </c>
      <c r="V244" s="16">
        <f>[1]节奏总纲!AH244</f>
        <v>98.013314854852808</v>
      </c>
      <c r="AN244" s="41">
        <f>[1]节奏总纲!AZ244</f>
        <v>241</v>
      </c>
      <c r="AO244" s="41">
        <f>[1]节奏总纲!BA244</f>
        <v>43.958855678288302</v>
      </c>
      <c r="AP244" s="41">
        <f>[1]节奏总纲!BB244</f>
        <v>45.450801041086493</v>
      </c>
      <c r="AQ244" s="41">
        <f>[1]节奏总纲!BC244</f>
        <v>47.397413804339159</v>
      </c>
      <c r="AR244" s="41">
        <f>[1]节奏总纲!BD244</f>
        <v>50.152788303045817</v>
      </c>
      <c r="AS244" s="41">
        <f>[1]节奏总纲!BE244</f>
        <v>54.86188577579442</v>
      </c>
    </row>
    <row r="245" spans="17:45" x14ac:dyDescent="0.15">
      <c r="Q245" s="15">
        <v>242</v>
      </c>
      <c r="R245" s="16">
        <f>[1]节奏总纲!AD245</f>
        <v>79.241697499031773</v>
      </c>
      <c r="S245" s="16">
        <f>[1]节奏总纲!AE245</f>
        <v>81.335925543146274</v>
      </c>
      <c r="T245" s="16">
        <f>[1]节奏总纲!AF245</f>
        <v>84.284049907248061</v>
      </c>
      <c r="U245" s="16">
        <f>[1]节奏总纲!AG245</f>
        <v>89.11587890081428</v>
      </c>
      <c r="V245" s="16">
        <f>[1]节奏总纲!AH245</f>
        <v>98.072755441643167</v>
      </c>
      <c r="AN245" s="41">
        <f>[1]节奏总纲!AZ245</f>
        <v>242</v>
      </c>
      <c r="AO245" s="41">
        <f>[1]节奏总纲!BA245</f>
        <v>43.988813045036018</v>
      </c>
      <c r="AP245" s="41">
        <f>[1]节奏总纲!BB245</f>
        <v>45.478697145114126</v>
      </c>
      <c r="AQ245" s="41">
        <f>[1]节奏总纲!BC245</f>
        <v>47.425130522103018</v>
      </c>
      <c r="AR245" s="41">
        <f>[1]节奏总纲!BD245</f>
        <v>50.179546324595002</v>
      </c>
      <c r="AS245" s="41">
        <f>[1]节奏总纲!BE245</f>
        <v>54.891651772390446</v>
      </c>
    </row>
    <row r="246" spans="17:45" x14ac:dyDescent="0.15">
      <c r="Q246" s="15">
        <v>243</v>
      </c>
      <c r="R246" s="16">
        <f>[1]节奏总纲!AD246</f>
        <v>79.300028460644711</v>
      </c>
      <c r="S246" s="16">
        <f>[1]节奏总纲!AE246</f>
        <v>81.395478002882001</v>
      </c>
      <c r="T246" s="16">
        <f>[1]节奏总纲!AF246</f>
        <v>84.344120403804524</v>
      </c>
      <c r="U246" s="16">
        <f>[1]节奏总纲!AG246</f>
        <v>89.184485622357698</v>
      </c>
      <c r="V246" s="16">
        <f>[1]节奏总纲!AH246</f>
        <v>98.132196028433526</v>
      </c>
      <c r="AN246" s="41">
        <f>[1]节奏总纲!AZ246</f>
        <v>243</v>
      </c>
      <c r="AO246" s="41">
        <f>[1]节奏总纲!BA246</f>
        <v>44.016200268136501</v>
      </c>
      <c r="AP246" s="41">
        <f>[1]节奏总纲!BB246</f>
        <v>45.506593249141758</v>
      </c>
      <c r="AQ246" s="41">
        <f>[1]节奏总纲!BC246</f>
        <v>47.452847239866877</v>
      </c>
      <c r="AR246" s="41">
        <f>[1]节奏总纲!BD246</f>
        <v>50.206304346144179</v>
      </c>
      <c r="AS246" s="41">
        <f>[1]节奏总纲!BE246</f>
        <v>54.92141776898648</v>
      </c>
    </row>
    <row r="247" spans="17:45" x14ac:dyDescent="0.15">
      <c r="Q247" s="15">
        <v>244</v>
      </c>
      <c r="R247" s="16">
        <f>[1]节奏总纲!AD247</f>
        <v>79.358359422257649</v>
      </c>
      <c r="S247" s="16">
        <f>[1]节奏总纲!AE247</f>
        <v>81.455030462617714</v>
      </c>
      <c r="T247" s="16">
        <f>[1]节奏总纲!AF247</f>
        <v>84.404190900360987</v>
      </c>
      <c r="U247" s="16">
        <f>[1]节奏总纲!AG247</f>
        <v>89.253092343901116</v>
      </c>
      <c r="V247" s="16">
        <f>[1]节奏总纲!AH247</f>
        <v>98.191636615223871</v>
      </c>
      <c r="AN247" s="41">
        <f>[1]节奏总纲!AZ247</f>
        <v>244</v>
      </c>
      <c r="AO247" s="41">
        <f>[1]节奏总纲!BA247</f>
        <v>44.042055714440401</v>
      </c>
      <c r="AP247" s="41">
        <f>[1]节奏总纲!BB247</f>
        <v>45.534489353169384</v>
      </c>
      <c r="AQ247" s="41">
        <f>[1]节奏总纲!BC247</f>
        <v>47.480563957630736</v>
      </c>
      <c r="AR247" s="41">
        <f>[1]节奏总纲!BD247</f>
        <v>50.233062367693357</v>
      </c>
      <c r="AS247" s="41">
        <f>[1]节奏总纲!BE247</f>
        <v>54.951183765582506</v>
      </c>
    </row>
    <row r="248" spans="17:45" x14ac:dyDescent="0.15">
      <c r="Q248" s="15">
        <v>245</v>
      </c>
      <c r="R248" s="16">
        <f>[1]节奏总纲!AD248</f>
        <v>79.416690383870588</v>
      </c>
      <c r="S248" s="16">
        <f>[1]节奏总纲!AE248</f>
        <v>81.514582922353426</v>
      </c>
      <c r="T248" s="16">
        <f>[1]节奏总纲!AF248</f>
        <v>84.46426139691745</v>
      </c>
      <c r="U248" s="16">
        <f>[1]节奏总纲!AG248</f>
        <v>89.321699065444534</v>
      </c>
      <c r="V248" s="16">
        <f>[1]节奏总纲!AH248</f>
        <v>98.25107720201423</v>
      </c>
      <c r="AN248" s="41">
        <f>[1]节奏总纲!AZ248</f>
        <v>245</v>
      </c>
      <c r="AO248" s="41">
        <f>[1]节奏总纲!BA248</f>
        <v>44.067911160744309</v>
      </c>
      <c r="AP248" s="41">
        <f>[1]节奏总纲!BB248</f>
        <v>45.562385457197017</v>
      </c>
      <c r="AQ248" s="41">
        <f>[1]节奏总纲!BC248</f>
        <v>47.508280675394595</v>
      </c>
      <c r="AR248" s="41">
        <f>[1]节奏总纲!BD248</f>
        <v>50.259820389242542</v>
      </c>
      <c r="AS248" s="41">
        <f>[1]节奏总纲!BE248</f>
        <v>54.98094976217854</v>
      </c>
    </row>
    <row r="249" spans="17:45" x14ac:dyDescent="0.15">
      <c r="Q249" s="15">
        <v>246</v>
      </c>
      <c r="R249" s="16">
        <f>[1]节奏总纲!AD249</f>
        <v>79.475021345483526</v>
      </c>
      <c r="S249" s="16">
        <f>[1]节奏总纲!AE249</f>
        <v>81.574135382089139</v>
      </c>
      <c r="T249" s="16">
        <f>[1]节奏总纲!AF249</f>
        <v>84.524331893473914</v>
      </c>
      <c r="U249" s="16">
        <f>[1]节奏总纲!AG249</f>
        <v>89.390305786987952</v>
      </c>
      <c r="V249" s="16">
        <f>[1]节奏总纲!AH249</f>
        <v>98.310517788804589</v>
      </c>
      <c r="AN249" s="41">
        <f>[1]节奏总纲!AZ249</f>
        <v>246</v>
      </c>
      <c r="AO249" s="41">
        <f>[1]节奏总纲!BA249</f>
        <v>44.093766607048209</v>
      </c>
      <c r="AP249" s="41">
        <f>[1]节奏总纲!BB249</f>
        <v>45.590281561224643</v>
      </c>
      <c r="AQ249" s="41">
        <f>[1]节奏总纲!BC249</f>
        <v>47.535997393158453</v>
      </c>
      <c r="AR249" s="41">
        <f>[1]节奏总纲!BD249</f>
        <v>50.286578410791719</v>
      </c>
      <c r="AS249" s="41">
        <f>[1]节奏总纲!BE249</f>
        <v>55.009255535630842</v>
      </c>
    </row>
    <row r="250" spans="17:45" x14ac:dyDescent="0.15">
      <c r="Q250" s="15">
        <v>247</v>
      </c>
      <c r="R250" s="16">
        <f>[1]节奏总纲!AD250</f>
        <v>79.533352307096465</v>
      </c>
      <c r="S250" s="16">
        <f>[1]节奏总纲!AE250</f>
        <v>81.633687841824852</v>
      </c>
      <c r="T250" s="16">
        <f>[1]节奏总纲!AF250</f>
        <v>84.584402390030377</v>
      </c>
      <c r="U250" s="16">
        <f>[1]节奏总纲!AG250</f>
        <v>89.45891250853137</v>
      </c>
      <c r="V250" s="16">
        <f>[1]节奏总纲!AH250</f>
        <v>98.369958375594933</v>
      </c>
      <c r="AN250" s="41">
        <f>[1]节奏总纲!AZ250</f>
        <v>247</v>
      </c>
      <c r="AO250" s="41">
        <f>[1]节奏总纲!BA250</f>
        <v>44.11962205335211</v>
      </c>
      <c r="AP250" s="41">
        <f>[1]节奏总纲!BB250</f>
        <v>45.618177665252276</v>
      </c>
      <c r="AQ250" s="41">
        <f>[1]节奏总纲!BC250</f>
        <v>47.563714110922312</v>
      </c>
      <c r="AR250" s="41">
        <f>[1]节奏总纲!BD250</f>
        <v>50.313336432340897</v>
      </c>
      <c r="AS250" s="41">
        <f>[1]节奏总纲!BE250</f>
        <v>55.034965356827627</v>
      </c>
    </row>
    <row r="251" spans="17:45" x14ac:dyDescent="0.15">
      <c r="Q251" s="15">
        <v>248</v>
      </c>
      <c r="R251" s="16">
        <f>[1]节奏总纲!AD251</f>
        <v>79.591683268709417</v>
      </c>
      <c r="S251" s="16">
        <f>[1]节奏总纲!AE251</f>
        <v>81.693240301560579</v>
      </c>
      <c r="T251" s="16">
        <f>[1]节奏总纲!AF251</f>
        <v>84.64447288658684</v>
      </c>
      <c r="U251" s="16">
        <f>[1]节奏总纲!AG251</f>
        <v>89.527519230074788</v>
      </c>
      <c r="V251" s="16">
        <f>[1]节奏总纲!AH251</f>
        <v>98.429398962385292</v>
      </c>
      <c r="AN251" s="41">
        <f>[1]节奏总纲!AZ251</f>
        <v>248</v>
      </c>
      <c r="AO251" s="41">
        <f>[1]节奏总纲!BA251</f>
        <v>44.145477499656018</v>
      </c>
      <c r="AP251" s="41">
        <f>[1]节奏总纲!BB251</f>
        <v>45.646073769279901</v>
      </c>
      <c r="AQ251" s="41">
        <f>[1]节奏总纲!BC251</f>
        <v>47.591430828686171</v>
      </c>
      <c r="AR251" s="41">
        <f>[1]节奏总纲!BD251</f>
        <v>50.340094453890082</v>
      </c>
      <c r="AS251" s="41">
        <f>[1]节奏总纲!BE251</f>
        <v>55.060675178024418</v>
      </c>
    </row>
    <row r="252" spans="17:45" x14ac:dyDescent="0.15">
      <c r="Q252" s="15">
        <v>249</v>
      </c>
      <c r="R252" s="16">
        <f>[1]节奏总纲!AD252</f>
        <v>79.650014230322356</v>
      </c>
      <c r="S252" s="16">
        <f>[1]节奏总纲!AE252</f>
        <v>81.752792761296291</v>
      </c>
      <c r="T252" s="16">
        <f>[1]节奏总纲!AF252</f>
        <v>84.704543383143317</v>
      </c>
      <c r="U252" s="16">
        <f>[1]节奏总纲!AG252</f>
        <v>89.596125951618205</v>
      </c>
      <c r="V252" s="16">
        <f>[1]节奏总纲!AH252</f>
        <v>98.488839549175651</v>
      </c>
      <c r="AN252" s="41">
        <f>[1]节奏总纲!AZ252</f>
        <v>249</v>
      </c>
      <c r="AO252" s="41">
        <f>[1]节奏总纲!BA252</f>
        <v>44.171332945959918</v>
      </c>
      <c r="AP252" s="41">
        <f>[1]节奏总纲!BB252</f>
        <v>45.673969873307534</v>
      </c>
      <c r="AQ252" s="41">
        <f>[1]节奏总纲!BC252</f>
        <v>47.61914754645003</v>
      </c>
      <c r="AR252" s="41">
        <f>[1]节奏总纲!BD252</f>
        <v>50.366852475439259</v>
      </c>
      <c r="AS252" s="41">
        <f>[1]节奏总纲!BE252</f>
        <v>55.086384999221202</v>
      </c>
    </row>
    <row r="253" spans="17:45" x14ac:dyDescent="0.15">
      <c r="Q253" s="15">
        <v>250</v>
      </c>
      <c r="R253" s="16">
        <f>[1]节奏总纲!AD253</f>
        <v>79.708345191935294</v>
      </c>
      <c r="S253" s="16">
        <f>[1]节奏总纲!AE253</f>
        <v>81.812345221032004</v>
      </c>
      <c r="T253" s="16">
        <f>[1]节奏总纲!AF253</f>
        <v>84.76461387969978</v>
      </c>
      <c r="U253" s="16">
        <f>[1]节奏总纲!AG253</f>
        <v>89.664732673161623</v>
      </c>
      <c r="V253" s="16">
        <f>[1]节奏总纲!AH253</f>
        <v>98.548280135965996</v>
      </c>
      <c r="AN253" s="41">
        <f>[1]节奏总纲!AZ253</f>
        <v>250</v>
      </c>
      <c r="AO253" s="41">
        <f>[1]节奏总纲!BA253</f>
        <v>44.197188392263818</v>
      </c>
      <c r="AP253" s="41">
        <f>[1]节奏总纲!BB253</f>
        <v>45.701865977335167</v>
      </c>
      <c r="AQ253" s="41">
        <f>[1]节奏总纲!BC253</f>
        <v>47.646864264213889</v>
      </c>
      <c r="AR253" s="41">
        <f>[1]节奏总纲!BD253</f>
        <v>50.393610496988437</v>
      </c>
      <c r="AS253" s="41">
        <f>[1]节奏总纲!BE253</f>
        <v>55.112094820417994</v>
      </c>
    </row>
    <row r="254" spans="17:45" x14ac:dyDescent="0.15">
      <c r="Q254" s="15">
        <v>251</v>
      </c>
      <c r="R254" s="16">
        <f>[1]节奏总纲!AD254</f>
        <v>79.766676153548232</v>
      </c>
      <c r="S254" s="16">
        <f>[1]节奏总纲!AE254</f>
        <v>81.871897680767717</v>
      </c>
      <c r="T254" s="16">
        <f>[1]节奏总纲!AF254</f>
        <v>84.824684376256243</v>
      </c>
      <c r="U254" s="16">
        <f>[1]节奏总纲!AG254</f>
        <v>89.733339394705041</v>
      </c>
      <c r="V254" s="16">
        <f>[1]节奏总纲!AH254</f>
        <v>98.607720722756355</v>
      </c>
      <c r="AN254" s="41">
        <f>[1]节奏总纲!AZ254</f>
        <v>251</v>
      </c>
      <c r="AO254" s="41">
        <f>[1]节奏总纲!BA254</f>
        <v>44.223043838567726</v>
      </c>
      <c r="AP254" s="41">
        <f>[1]节奏总纲!BB254</f>
        <v>45.729762081362793</v>
      </c>
      <c r="AQ254" s="41">
        <f>[1]节奏总纲!BC254</f>
        <v>47.674580981977748</v>
      </c>
      <c r="AR254" s="41">
        <f>[1]节奏总纲!BD254</f>
        <v>50.420368518537622</v>
      </c>
      <c r="AS254" s="41">
        <f>[1]节奏总纲!BE254</f>
        <v>55.137804641614778</v>
      </c>
    </row>
    <row r="255" spans="17:45" x14ac:dyDescent="0.15">
      <c r="Q255" s="15">
        <v>252</v>
      </c>
      <c r="R255" s="16">
        <f>[1]节奏总纲!AD255</f>
        <v>79.825007115161171</v>
      </c>
      <c r="S255" s="16">
        <f>[1]节奏总纲!AE255</f>
        <v>81.931450140503429</v>
      </c>
      <c r="T255" s="16">
        <f>[1]节奏总纲!AF255</f>
        <v>84.884754872812707</v>
      </c>
      <c r="U255" s="16">
        <f>[1]节奏总纲!AG255</f>
        <v>89.801946116248459</v>
      </c>
      <c r="V255" s="16">
        <f>[1]节奏总纲!AH255</f>
        <v>98.667161309546714</v>
      </c>
      <c r="AN255" s="41">
        <f>[1]节奏总纲!AZ255</f>
        <v>252</v>
      </c>
      <c r="AO255" s="41">
        <f>[1]节奏总纲!BA255</f>
        <v>44.248899284871626</v>
      </c>
      <c r="AP255" s="41">
        <f>[1]节奏总纲!BB255</f>
        <v>45.757658185390426</v>
      </c>
      <c r="AQ255" s="41">
        <f>[1]节奏总纲!BC255</f>
        <v>47.7022976997416</v>
      </c>
      <c r="AR255" s="41">
        <f>[1]节奏总纲!BD255</f>
        <v>50.447126540086799</v>
      </c>
      <c r="AS255" s="41">
        <f>[1]节奏总纲!BE255</f>
        <v>55.163514462811563</v>
      </c>
    </row>
    <row r="256" spans="17:45" x14ac:dyDescent="0.15">
      <c r="Q256" s="15">
        <v>253</v>
      </c>
      <c r="R256" s="16">
        <f>[1]节奏总纲!AD256</f>
        <v>79.883338076774123</v>
      </c>
      <c r="S256" s="16">
        <f>[1]节奏总纲!AE256</f>
        <v>81.991002600239142</v>
      </c>
      <c r="T256" s="16">
        <f>[1]节奏总纲!AF256</f>
        <v>84.94482536936917</v>
      </c>
      <c r="U256" s="16">
        <f>[1]节奏总纲!AG256</f>
        <v>89.870552837791877</v>
      </c>
      <c r="V256" s="16">
        <f>[1]节奏总纲!AH256</f>
        <v>98.726601896337058</v>
      </c>
      <c r="AN256" s="41">
        <f>[1]节奏总纲!AZ256</f>
        <v>253</v>
      </c>
      <c r="AO256" s="41">
        <f>[1]节奏总纲!BA256</f>
        <v>44.274754731175527</v>
      </c>
      <c r="AP256" s="41">
        <f>[1]节奏总纲!BB256</f>
        <v>45.785554289418052</v>
      </c>
      <c r="AQ256" s="41">
        <f>[1]节奏总纲!BC256</f>
        <v>47.730014417505458</v>
      </c>
      <c r="AR256" s="41">
        <f>[1]节奏总纲!BD256</f>
        <v>50.473884561635977</v>
      </c>
      <c r="AS256" s="41">
        <f>[1]节奏总纲!BE256</f>
        <v>55.189224284008354</v>
      </c>
    </row>
    <row r="257" spans="17:45" x14ac:dyDescent="0.15">
      <c r="Q257" s="15">
        <v>254</v>
      </c>
      <c r="R257" s="16">
        <f>[1]节奏总纲!AD257</f>
        <v>79.941669038387062</v>
      </c>
      <c r="S257" s="16">
        <f>[1]节奏总纲!AE257</f>
        <v>82.046165327855846</v>
      </c>
      <c r="T257" s="16">
        <f>[1]节奏总纲!AF257</f>
        <v>85.004450307848032</v>
      </c>
      <c r="U257" s="16">
        <f>[1]节奏总纲!AG257</f>
        <v>89.939159559335295</v>
      </c>
      <c r="V257" s="16">
        <f>[1]节奏总纲!AH257</f>
        <v>98.786042483127417</v>
      </c>
      <c r="AN257" s="41">
        <f>[1]节奏总纲!AZ257</f>
        <v>254</v>
      </c>
      <c r="AO257" s="41">
        <f>[1]节奏总纲!BA257</f>
        <v>44.300610177479435</v>
      </c>
      <c r="AP257" s="41">
        <f>[1]节奏总纲!BB257</f>
        <v>45.813450393445684</v>
      </c>
      <c r="AQ257" s="41">
        <f>[1]节奏总纲!BC257</f>
        <v>47.757731135269317</v>
      </c>
      <c r="AR257" s="41">
        <f>[1]节奏总纲!BD257</f>
        <v>50.500642583185162</v>
      </c>
      <c r="AS257" s="41">
        <f>[1]节奏总纲!BE257</f>
        <v>55.214934105205138</v>
      </c>
    </row>
    <row r="258" spans="17:45" x14ac:dyDescent="0.15">
      <c r="Q258" s="15">
        <v>255</v>
      </c>
      <c r="R258" s="16">
        <f>[1]节奏总纲!AD258</f>
        <v>80</v>
      </c>
      <c r="S258" s="16">
        <f>[1]节奏总纲!AE258</f>
        <v>82.100546804797787</v>
      </c>
      <c r="T258" s="16">
        <f>[1]节奏总纲!AF258</f>
        <v>85.059053968634842</v>
      </c>
      <c r="U258" s="16">
        <f>[1]节奏总纲!AG258</f>
        <v>90.006385600230558</v>
      </c>
      <c r="V258" s="16">
        <f>[1]节奏总纲!AH258</f>
        <v>98.845483069917776</v>
      </c>
      <c r="AN258" s="41">
        <f>[1]节奏总纲!AZ258</f>
        <v>255</v>
      </c>
      <c r="AO258" s="41">
        <f>[1]节奏总纲!BA258</f>
        <v>44.326465623783335</v>
      </c>
      <c r="AP258" s="41">
        <f>[1]节奏总纲!BB258</f>
        <v>45.84134649747331</v>
      </c>
      <c r="AQ258" s="41">
        <f>[1]节奏总纲!BC258</f>
        <v>47.785447853033176</v>
      </c>
      <c r="AR258" s="41">
        <f>[1]节奏总纲!BD258</f>
        <v>50.527400604734339</v>
      </c>
      <c r="AS258" s="41">
        <f>[1]节奏总纲!BE258</f>
        <v>55.24064392640193</v>
      </c>
    </row>
    <row r="259" spans="17:45" x14ac:dyDescent="0.15">
      <c r="Q259" s="15">
        <v>256</v>
      </c>
      <c r="R259" s="16">
        <f>[1]节奏总纲!AD259</f>
        <v>80.054424711612938</v>
      </c>
      <c r="S259" s="16">
        <f>[1]节奏总纲!AE259</f>
        <v>82.154928281739714</v>
      </c>
      <c r="T259" s="16">
        <f>[1]节奏总纲!AF259</f>
        <v>85.113657629421638</v>
      </c>
      <c r="U259" s="16">
        <f>[1]节奏总纲!AG259</f>
        <v>90.062795496260307</v>
      </c>
      <c r="V259" s="16">
        <f>[1]节奏总纲!AH259</f>
        <v>98.904923656708121</v>
      </c>
      <c r="AN259" s="41">
        <f>[1]节奏总纲!AZ259</f>
        <v>256</v>
      </c>
      <c r="AO259" s="41">
        <f>[1]节奏总纲!BA259</f>
        <v>44.352321070087235</v>
      </c>
      <c r="AP259" s="41">
        <f>[1]节奏总纲!BB259</f>
        <v>45.869242601500943</v>
      </c>
      <c r="AQ259" s="41">
        <f>[1]节奏总纲!BC259</f>
        <v>47.813164570797035</v>
      </c>
      <c r="AR259" s="41">
        <f>[1]节奏总纲!BD259</f>
        <v>50.554158626283517</v>
      </c>
      <c r="AS259" s="41">
        <f>[1]节奏总纲!BE259</f>
        <v>55.266353747598714</v>
      </c>
    </row>
    <row r="260" spans="17:45" x14ac:dyDescent="0.15">
      <c r="Q260" s="15">
        <v>257</v>
      </c>
      <c r="R260" s="16">
        <f>[1]节奏总纲!AD260</f>
        <v>80.108849423225877</v>
      </c>
      <c r="S260" s="16">
        <f>[1]节奏总纲!AE260</f>
        <v>82.209309758681655</v>
      </c>
      <c r="T260" s="16">
        <f>[1]节奏总纲!AF260</f>
        <v>85.168261290208434</v>
      </c>
      <c r="U260" s="16">
        <f>[1]节奏总纲!AG260</f>
        <v>90.119205392290041</v>
      </c>
      <c r="V260" s="16">
        <f>[1]节奏总纲!AH260</f>
        <v>98.96436424349848</v>
      </c>
      <c r="AN260" s="41">
        <f>[1]节奏总纲!AZ260</f>
        <v>257</v>
      </c>
      <c r="AO260" s="41">
        <f>[1]节奏总纲!BA260</f>
        <v>44.378176516391136</v>
      </c>
      <c r="AP260" s="41">
        <f>[1]节奏总纲!BB260</f>
        <v>45.897138705528576</v>
      </c>
      <c r="AQ260" s="41">
        <f>[1]节奏总纲!BC260</f>
        <v>47.840881288560894</v>
      </c>
      <c r="AR260" s="41">
        <f>[1]节奏总纲!BD260</f>
        <v>50.580916647832701</v>
      </c>
      <c r="AS260" s="41">
        <f>[1]节奏总纲!BE260</f>
        <v>55.292063568795498</v>
      </c>
    </row>
    <row r="261" spans="17:45" x14ac:dyDescent="0.15">
      <c r="Q261" s="15">
        <v>258</v>
      </c>
      <c r="R261" s="16">
        <f>[1]节奏总纲!AD261</f>
        <v>80.163274134838829</v>
      </c>
      <c r="S261" s="16">
        <f>[1]节奏总纲!AE261</f>
        <v>82.263691235623583</v>
      </c>
      <c r="T261" s="16">
        <f>[1]节奏总纲!AF261</f>
        <v>85.222864950995231</v>
      </c>
      <c r="U261" s="16">
        <f>[1]节奏总纲!AG261</f>
        <v>90.175615288319776</v>
      </c>
      <c r="V261" s="16">
        <f>[1]节奏总纲!AH261</f>
        <v>99.023313221876677</v>
      </c>
      <c r="AN261" s="41">
        <f>[1]节奏总纲!AZ261</f>
        <v>258</v>
      </c>
      <c r="AO261" s="41">
        <f>[1]节奏总纲!BA261</f>
        <v>44.404031962695043</v>
      </c>
      <c r="AP261" s="41">
        <f>[1]节奏总纲!BB261</f>
        <v>45.925034809556202</v>
      </c>
      <c r="AQ261" s="41">
        <f>[1]节奏总纲!BC261</f>
        <v>47.868598006324753</v>
      </c>
      <c r="AR261" s="41">
        <f>[1]节奏总纲!BD261</f>
        <v>50.607674669381879</v>
      </c>
      <c r="AS261" s="41">
        <f>[1]节奏总纲!BE261</f>
        <v>55.31777338999229</v>
      </c>
    </row>
    <row r="262" spans="17:45" x14ac:dyDescent="0.15">
      <c r="Q262" s="15">
        <v>259</v>
      </c>
      <c r="R262" s="16">
        <f>[1]节奏总纲!AD262</f>
        <v>80.217698846451768</v>
      </c>
      <c r="S262" s="16">
        <f>[1]节奏总纲!AE262</f>
        <v>82.318072712565524</v>
      </c>
      <c r="T262" s="16">
        <f>[1]节奏总纲!AF262</f>
        <v>85.277468611782027</v>
      </c>
      <c r="U262" s="16">
        <f>[1]节奏总纲!AG262</f>
        <v>90.23202518434951</v>
      </c>
      <c r="V262" s="16">
        <f>[1]节奏总纲!AH262</f>
        <v>99.081526263999208</v>
      </c>
      <c r="AN262" s="41">
        <f>[1]节奏总纲!AZ262</f>
        <v>259</v>
      </c>
      <c r="AO262" s="41">
        <f>[1]节奏总纲!BA262</f>
        <v>44.429887408998944</v>
      </c>
      <c r="AP262" s="41">
        <f>[1]节奏总纲!BB262</f>
        <v>45.952930913583835</v>
      </c>
      <c r="AQ262" s="41">
        <f>[1]节奏总纲!BC262</f>
        <v>47.896314724088612</v>
      </c>
      <c r="AR262" s="41">
        <f>[1]节奏总纲!BD262</f>
        <v>50.634432690931064</v>
      </c>
      <c r="AS262" s="41">
        <f>[1]节奏总纲!BE262</f>
        <v>55.343483211189074</v>
      </c>
    </row>
    <row r="263" spans="17:45" x14ac:dyDescent="0.15">
      <c r="Q263" s="15">
        <v>260</v>
      </c>
      <c r="R263" s="16">
        <f>[1]节奏总纲!AD263</f>
        <v>80.272123558064706</v>
      </c>
      <c r="S263" s="16">
        <f>[1]节奏总纲!AE263</f>
        <v>82.372454189507465</v>
      </c>
      <c r="T263" s="16">
        <f>[1]节奏总纲!AF263</f>
        <v>85.332072272568837</v>
      </c>
      <c r="U263" s="16">
        <f>[1]节奏总纲!AG263</f>
        <v>90.288435080379244</v>
      </c>
      <c r="V263" s="16">
        <f>[1]节奏总纲!AH263</f>
        <v>99.139739306121726</v>
      </c>
      <c r="AN263" s="41">
        <f>[1]节奏总纲!AZ263</f>
        <v>260</v>
      </c>
      <c r="AO263" s="41">
        <f>[1]节奏总纲!BA263</f>
        <v>44.455742855302844</v>
      </c>
      <c r="AP263" s="41">
        <f>[1]节奏总纲!BB263</f>
        <v>45.98082701761146</v>
      </c>
      <c r="AQ263" s="41">
        <f>[1]节奏总纲!BC263</f>
        <v>47.92403144185247</v>
      </c>
      <c r="AR263" s="41">
        <f>[1]节奏总纲!BD263</f>
        <v>50.661190712480241</v>
      </c>
      <c r="AS263" s="41">
        <f>[1]节奏总纲!BE263</f>
        <v>55.369193032385866</v>
      </c>
    </row>
    <row r="264" spans="17:45" x14ac:dyDescent="0.15">
      <c r="Q264" s="15">
        <v>261</v>
      </c>
      <c r="R264" s="16">
        <f>[1]节奏总纲!AD264</f>
        <v>80.326548269677644</v>
      </c>
      <c r="S264" s="16">
        <f>[1]节奏总纲!AE264</f>
        <v>82.426835666449392</v>
      </c>
      <c r="T264" s="16">
        <f>[1]节奏总纲!AF264</f>
        <v>85.386675933355633</v>
      </c>
      <c r="U264" s="16">
        <f>[1]节奏总纲!AG264</f>
        <v>90.344844976408993</v>
      </c>
      <c r="V264" s="16">
        <f>[1]节奏总纲!AH264</f>
        <v>99.197952348244257</v>
      </c>
      <c r="AN264" s="41">
        <f>[1]节奏总纲!AZ264</f>
        <v>261</v>
      </c>
      <c r="AO264" s="41">
        <f>[1]节奏总纲!BA264</f>
        <v>44.481598301606752</v>
      </c>
      <c r="AP264" s="41">
        <f>[1]节奏总纲!BB264</f>
        <v>46.007529841290832</v>
      </c>
      <c r="AQ264" s="41">
        <f>[1]节奏总纲!BC264</f>
        <v>47.951748159616329</v>
      </c>
      <c r="AR264" s="41">
        <f>[1]节奏总纲!BD264</f>
        <v>50.687948734029419</v>
      </c>
      <c r="AS264" s="41">
        <f>[1]节奏总纲!BE264</f>
        <v>55.39490285358265</v>
      </c>
    </row>
    <row r="265" spans="17:45" x14ac:dyDescent="0.15">
      <c r="Q265" s="15">
        <v>262</v>
      </c>
      <c r="R265" s="16">
        <f>[1]节奏总纲!AD265</f>
        <v>80.380972981290597</v>
      </c>
      <c r="S265" s="16">
        <f>[1]节奏总纲!AE265</f>
        <v>82.481217143391333</v>
      </c>
      <c r="T265" s="16">
        <f>[1]节奏总纲!AF265</f>
        <v>85.441279594142429</v>
      </c>
      <c r="U265" s="16">
        <f>[1]节奏总纲!AG265</f>
        <v>90.401254872438727</v>
      </c>
      <c r="V265" s="16">
        <f>[1]节奏总纲!AH265</f>
        <v>99.256165390366789</v>
      </c>
      <c r="AN265" s="41">
        <f>[1]节奏总纲!AZ265</f>
        <v>262</v>
      </c>
      <c r="AO265" s="41">
        <f>[1]节奏总纲!BA265</f>
        <v>44.507453747910652</v>
      </c>
      <c r="AP265" s="41">
        <f>[1]节奏总纲!BB265</f>
        <v>46.031609894814238</v>
      </c>
      <c r="AQ265" s="41">
        <f>[1]节奏总纲!BC265</f>
        <v>47.979464877380188</v>
      </c>
      <c r="AR265" s="41">
        <f>[1]节奏总纲!BD265</f>
        <v>50.714706755578604</v>
      </c>
      <c r="AS265" s="41">
        <f>[1]节奏总纲!BE265</f>
        <v>55.420612674779434</v>
      </c>
    </row>
    <row r="266" spans="17:45" x14ac:dyDescent="0.15">
      <c r="Q266" s="15">
        <v>263</v>
      </c>
      <c r="R266" s="16">
        <f>[1]节奏总纲!AD266</f>
        <v>80.435397692903535</v>
      </c>
      <c r="S266" s="16">
        <f>[1]节奏总纲!AE266</f>
        <v>82.535598620333275</v>
      </c>
      <c r="T266" s="16">
        <f>[1]节奏总纲!AF266</f>
        <v>85.495883254929225</v>
      </c>
      <c r="U266" s="16">
        <f>[1]节奏总纲!AG266</f>
        <v>90.457664768468462</v>
      </c>
      <c r="V266" s="16">
        <f>[1]节奏总纲!AH266</f>
        <v>99.314378432489306</v>
      </c>
      <c r="AN266" s="41">
        <f>[1]节奏总纲!AZ266</f>
        <v>263</v>
      </c>
      <c r="AO266" s="41">
        <f>[1]节奏总纲!BA266</f>
        <v>44.533309194214553</v>
      </c>
      <c r="AP266" s="41">
        <f>[1]节奏总纲!BB266</f>
        <v>46.055689948337651</v>
      </c>
      <c r="AQ266" s="41">
        <f>[1]节奏总纲!BC266</f>
        <v>48.006200084618079</v>
      </c>
      <c r="AR266" s="41">
        <f>[1]节奏总纲!BD266</f>
        <v>50.741464777127781</v>
      </c>
      <c r="AS266" s="41">
        <f>[1]节奏总纲!BE266</f>
        <v>55.446322495976226</v>
      </c>
    </row>
    <row r="267" spans="17:45" x14ac:dyDescent="0.15">
      <c r="Q267" s="15">
        <v>264</v>
      </c>
      <c r="R267" s="16">
        <f>[1]节奏总纲!AD267</f>
        <v>80.489822404516474</v>
      </c>
      <c r="S267" s="16">
        <f>[1]节奏总纲!AE267</f>
        <v>82.589980097275202</v>
      </c>
      <c r="T267" s="16">
        <f>[1]节奏总纲!AF267</f>
        <v>85.550486915716021</v>
      </c>
      <c r="U267" s="16">
        <f>[1]节奏总纲!AG267</f>
        <v>90.514074664498196</v>
      </c>
      <c r="V267" s="16">
        <f>[1]节奏总纲!AH267</f>
        <v>99.372591474611838</v>
      </c>
      <c r="AN267" s="41">
        <f>[1]节奏总纲!AZ267</f>
        <v>264</v>
      </c>
      <c r="AO267" s="41">
        <f>[1]节奏总纲!BA267</f>
        <v>44.55916464051846</v>
      </c>
      <c r="AP267" s="41">
        <f>[1]节奏总纲!BB267</f>
        <v>46.079770001861057</v>
      </c>
      <c r="AQ267" s="41">
        <f>[1]节奏总纲!BC267</f>
        <v>48.030128751164241</v>
      </c>
      <c r="AR267" s="41">
        <f>[1]节奏总纲!BD267</f>
        <v>50.768222798676959</v>
      </c>
      <c r="AS267" s="41">
        <f>[1]节奏总纲!BE267</f>
        <v>55.47203231717301</v>
      </c>
    </row>
    <row r="268" spans="17:45" x14ac:dyDescent="0.15">
      <c r="Q268" s="15">
        <v>265</v>
      </c>
      <c r="R268" s="16">
        <f>[1]节奏总纲!AD268</f>
        <v>80.544247116129412</v>
      </c>
      <c r="S268" s="16">
        <f>[1]节奏总纲!AE268</f>
        <v>82.644361574217143</v>
      </c>
      <c r="T268" s="16">
        <f>[1]节奏总纲!AF268</f>
        <v>85.605090576502832</v>
      </c>
      <c r="U268" s="16">
        <f>[1]节奏总纲!AG268</f>
        <v>90.57048456052793</v>
      </c>
      <c r="V268" s="16">
        <f>[1]节奏总纲!AH268</f>
        <v>99.430804516734369</v>
      </c>
      <c r="AN268" s="41">
        <f>[1]节奏总纲!AZ268</f>
        <v>265</v>
      </c>
      <c r="AO268" s="41">
        <f>[1]节奏总纲!BA268</f>
        <v>44.585020086822361</v>
      </c>
      <c r="AP268" s="41">
        <f>[1]节奏总纲!BB268</f>
        <v>46.10385005538447</v>
      </c>
      <c r="AQ268" s="41">
        <f>[1]节奏总纲!BC268</f>
        <v>48.054057417710396</v>
      </c>
      <c r="AR268" s="41">
        <f>[1]节奏总纲!BD268</f>
        <v>50.794980820226144</v>
      </c>
      <c r="AS268" s="41">
        <f>[1]节奏总纲!BE268</f>
        <v>55.497742138369794</v>
      </c>
    </row>
    <row r="269" spans="17:45" x14ac:dyDescent="0.15">
      <c r="Q269" s="15">
        <v>266</v>
      </c>
      <c r="R269" s="16">
        <f>[1]节奏总纲!AD269</f>
        <v>80.598671827742351</v>
      </c>
      <c r="S269" s="16">
        <f>[1]节奏总纲!AE269</f>
        <v>82.698743051159084</v>
      </c>
      <c r="T269" s="16">
        <f>[1]节奏总纲!AF269</f>
        <v>85.659694237289628</v>
      </c>
      <c r="U269" s="16">
        <f>[1]节奏总纲!AG269</f>
        <v>90.626894456557665</v>
      </c>
      <c r="V269" s="16">
        <f>[1]节奏总纲!AH269</f>
        <v>99.489017558856887</v>
      </c>
      <c r="AN269" s="41">
        <f>[1]节奏总纲!AZ269</f>
        <v>266</v>
      </c>
      <c r="AO269" s="41">
        <f>[1]节奏总纲!BA269</f>
        <v>44.610875533126261</v>
      </c>
      <c r="AP269" s="41">
        <f>[1]节奏总纲!BB269</f>
        <v>46.127930108907876</v>
      </c>
      <c r="AQ269" s="41">
        <f>[1]节奏总纲!BC269</f>
        <v>48.077986084256551</v>
      </c>
      <c r="AR269" s="41">
        <f>[1]节奏总纲!BD269</f>
        <v>50.821738841775321</v>
      </c>
      <c r="AS269" s="41">
        <f>[1]节奏总纲!BE269</f>
        <v>55.523451959566586</v>
      </c>
    </row>
    <row r="270" spans="17:45" x14ac:dyDescent="0.15">
      <c r="Q270" s="15">
        <v>267</v>
      </c>
      <c r="R270" s="16">
        <f>[1]节奏总纲!AD270</f>
        <v>80.653096539355303</v>
      </c>
      <c r="S270" s="16">
        <f>[1]节奏总纲!AE270</f>
        <v>82.753124528101011</v>
      </c>
      <c r="T270" s="16">
        <f>[1]节奏总纲!AF270</f>
        <v>85.714297898076424</v>
      </c>
      <c r="U270" s="16">
        <f>[1]节奏总纲!AG270</f>
        <v>90.683304352587413</v>
      </c>
      <c r="V270" s="16">
        <f>[1]节奏总纲!AH270</f>
        <v>99.547230600979418</v>
      </c>
      <c r="AN270" s="41">
        <f>[1]节奏总纲!AZ270</f>
        <v>267</v>
      </c>
      <c r="AO270" s="41">
        <f>[1]节奏总纲!BA270</f>
        <v>44.636730979430169</v>
      </c>
      <c r="AP270" s="41">
        <f>[1]节奏总纲!BB270</f>
        <v>46.152010162431289</v>
      </c>
      <c r="AQ270" s="41">
        <f>[1]节奏总纲!BC270</f>
        <v>48.101914750802706</v>
      </c>
      <c r="AR270" s="41">
        <f>[1]节奏总纲!BD270</f>
        <v>50.848496863324499</v>
      </c>
      <c r="AS270" s="41">
        <f>[1]节奏总纲!BE270</f>
        <v>55.54916178076337</v>
      </c>
    </row>
    <row r="271" spans="17:45" x14ac:dyDescent="0.15">
      <c r="Q271" s="15">
        <v>268</v>
      </c>
      <c r="R271" s="16">
        <f>[1]节奏总纲!AD271</f>
        <v>80.707521250968242</v>
      </c>
      <c r="S271" s="16">
        <f>[1]节奏总纲!AE271</f>
        <v>82.807506005042953</v>
      </c>
      <c r="T271" s="16">
        <f>[1]节奏总纲!AF271</f>
        <v>85.76890155886322</v>
      </c>
      <c r="U271" s="16">
        <f>[1]节奏总纲!AG271</f>
        <v>90.739714248617148</v>
      </c>
      <c r="V271" s="16">
        <f>[1]节奏总纲!AH271</f>
        <v>99.605443643101935</v>
      </c>
      <c r="AN271" s="41">
        <f>[1]节奏总纲!AZ271</f>
        <v>268</v>
      </c>
      <c r="AO271" s="41">
        <f>[1]节奏总纲!BA271</f>
        <v>44.662586425734069</v>
      </c>
      <c r="AP271" s="41">
        <f>[1]节奏总纲!BB271</f>
        <v>46.176090215954694</v>
      </c>
      <c r="AQ271" s="41">
        <f>[1]节奏总纲!BC271</f>
        <v>48.125843417348868</v>
      </c>
      <c r="AR271" s="41">
        <f>[1]节奏总纲!BD271</f>
        <v>50.875254884873684</v>
      </c>
      <c r="AS271" s="41">
        <f>[1]节奏总纲!BE271</f>
        <v>55.574871601960162</v>
      </c>
    </row>
    <row r="272" spans="17:45" x14ac:dyDescent="0.15">
      <c r="Q272" s="15">
        <v>269</v>
      </c>
      <c r="R272" s="16">
        <f>[1]节奏总纲!AD272</f>
        <v>80.76194596258118</v>
      </c>
      <c r="S272" s="16">
        <f>[1]节奏总纲!AE272</f>
        <v>82.861887481984894</v>
      </c>
      <c r="T272" s="16">
        <f>[1]节奏总纲!AF272</f>
        <v>85.823505219650016</v>
      </c>
      <c r="U272" s="16">
        <f>[1]节奏总纲!AG272</f>
        <v>90.796124144646882</v>
      </c>
      <c r="V272" s="16">
        <f>[1]节奏总纲!AH272</f>
        <v>99.663656685224467</v>
      </c>
      <c r="AN272" s="41">
        <f>[1]节奏总纲!AZ272</f>
        <v>269</v>
      </c>
      <c r="AO272" s="41">
        <f>[1]节奏总纲!BA272</f>
        <v>44.68844187203797</v>
      </c>
      <c r="AP272" s="41">
        <f>[1]节奏总纲!BB272</f>
        <v>46.200170269478107</v>
      </c>
      <c r="AQ272" s="41">
        <f>[1]节奏总纲!BC272</f>
        <v>48.149772083895023</v>
      </c>
      <c r="AR272" s="41">
        <f>[1]节奏总纲!BD272</f>
        <v>50.902012906422861</v>
      </c>
      <c r="AS272" s="41">
        <f>[1]节奏总纲!BE272</f>
        <v>55.600581423156946</v>
      </c>
    </row>
    <row r="273" spans="17:45" x14ac:dyDescent="0.15">
      <c r="Q273" s="15">
        <v>270</v>
      </c>
      <c r="R273" s="16">
        <f>[1]节奏总纲!AD273</f>
        <v>80.816370674194118</v>
      </c>
      <c r="S273" s="16">
        <f>[1]节奏总纲!AE273</f>
        <v>82.916268958926821</v>
      </c>
      <c r="T273" s="16">
        <f>[1]节奏总纲!AF273</f>
        <v>85.878108880436827</v>
      </c>
      <c r="U273" s="16">
        <f>[1]节奏总纲!AG273</f>
        <v>90.852534040676616</v>
      </c>
      <c r="V273" s="16">
        <f>[1]节奏总纲!AH273</f>
        <v>99.721869727346999</v>
      </c>
      <c r="AN273" s="41">
        <f>[1]节奏总纲!AZ273</f>
        <v>270</v>
      </c>
      <c r="AO273" s="41">
        <f>[1]节奏总纲!BA273</f>
        <v>44.714297318341877</v>
      </c>
      <c r="AP273" s="41">
        <f>[1]节奏总纲!BB273</f>
        <v>46.224250323001513</v>
      </c>
      <c r="AQ273" s="41">
        <f>[1]节奏总纲!BC273</f>
        <v>48.173700750441178</v>
      </c>
      <c r="AR273" s="41">
        <f>[1]节奏总纲!BD273</f>
        <v>50.928770927972039</v>
      </c>
      <c r="AS273" s="41">
        <f>[1]节奏总纲!BE273</f>
        <v>55.62629124435373</v>
      </c>
    </row>
    <row r="274" spans="17:45" x14ac:dyDescent="0.15">
      <c r="Q274" s="15">
        <v>271</v>
      </c>
      <c r="R274" s="16">
        <f>[1]节奏总纲!AD274</f>
        <v>80.870795385807057</v>
      </c>
      <c r="S274" s="16">
        <f>[1]节奏总纲!AE274</f>
        <v>82.970650435868762</v>
      </c>
      <c r="T274" s="16">
        <f>[1]节奏总纲!AF274</f>
        <v>85.932712541223623</v>
      </c>
      <c r="U274" s="16">
        <f>[1]节奏总纲!AG274</f>
        <v>90.908943936706351</v>
      </c>
      <c r="V274" s="16">
        <f>[1]节奏总纲!AH274</f>
        <v>99.780082769469516</v>
      </c>
      <c r="AN274" s="41">
        <f>[1]节奏总纲!AZ274</f>
        <v>271</v>
      </c>
      <c r="AO274" s="41">
        <f>[1]节奏总纲!BA274</f>
        <v>44.740152764645778</v>
      </c>
      <c r="AP274" s="41">
        <f>[1]节奏总纲!BB274</f>
        <v>46.248330376524919</v>
      </c>
      <c r="AQ274" s="41">
        <f>[1]节奏总纲!BC274</f>
        <v>48.19762941698734</v>
      </c>
      <c r="AR274" s="41">
        <f>[1]节奏总纲!BD274</f>
        <v>50.955528949521224</v>
      </c>
      <c r="AS274" s="41">
        <f>[1]节奏总纲!BE274</f>
        <v>55.652001065550522</v>
      </c>
    </row>
    <row r="275" spans="17:45" x14ac:dyDescent="0.15">
      <c r="Q275" s="15">
        <v>272</v>
      </c>
      <c r="R275" s="16">
        <f>[1]节奏总纲!AD275</f>
        <v>80.925220097420009</v>
      </c>
      <c r="S275" s="16">
        <f>[1]节奏总纲!AE275</f>
        <v>83.023342162088809</v>
      </c>
      <c r="T275" s="16">
        <f>[1]节奏总纲!AF275</f>
        <v>85.987316202010419</v>
      </c>
      <c r="U275" s="16">
        <f>[1]节奏总纲!AG275</f>
        <v>90.965353832736099</v>
      </c>
      <c r="V275" s="16">
        <f>[1]节奏总纲!AH275</f>
        <v>99.838295811592047</v>
      </c>
      <c r="AN275" s="41">
        <f>[1]节奏总纲!AZ275</f>
        <v>272</v>
      </c>
      <c r="AO275" s="41">
        <f>[1]节奏总纲!BA275</f>
        <v>44.766008210949678</v>
      </c>
      <c r="AP275" s="41">
        <f>[1]节奏总纲!BB275</f>
        <v>46.272410430048332</v>
      </c>
      <c r="AQ275" s="41">
        <f>[1]节奏总纲!BC275</f>
        <v>48.221558083533495</v>
      </c>
      <c r="AR275" s="41">
        <f>[1]节奏总纲!BD275</f>
        <v>50.982286971070401</v>
      </c>
      <c r="AS275" s="41">
        <f>[1]节奏总纲!BE275</f>
        <v>55.677710886747306</v>
      </c>
    </row>
    <row r="276" spans="17:45" x14ac:dyDescent="0.15">
      <c r="Q276" s="15">
        <v>273</v>
      </c>
      <c r="R276" s="16">
        <f>[1]节奏总纲!AD276</f>
        <v>80.979644809032948</v>
      </c>
      <c r="S276" s="16">
        <f>[1]节奏总纲!AE276</f>
        <v>83.07405267945947</v>
      </c>
      <c r="T276" s="16">
        <f>[1]节奏总纲!AF276</f>
        <v>86.038061368689995</v>
      </c>
      <c r="U276" s="16">
        <f>[1]节奏总纲!AG276</f>
        <v>91.020352770869948</v>
      </c>
      <c r="V276" s="16">
        <f>[1]节奏总纲!AH276</f>
        <v>99.896508853714579</v>
      </c>
      <c r="AN276" s="41">
        <f>[1]节奏总纲!AZ276</f>
        <v>273</v>
      </c>
      <c r="AO276" s="41">
        <f>[1]节奏总纲!BA276</f>
        <v>44.791863657253586</v>
      </c>
      <c r="AP276" s="41">
        <f>[1]节奏总纲!BB276</f>
        <v>46.296490483571738</v>
      </c>
      <c r="AQ276" s="41">
        <f>[1]节奏总纲!BC276</f>
        <v>48.24548675007965</v>
      </c>
      <c r="AR276" s="41">
        <f>[1]节奏总纲!BD276</f>
        <v>51.007810424246486</v>
      </c>
      <c r="AS276" s="41">
        <f>[1]节奏总纲!BE276</f>
        <v>55.703420707944098</v>
      </c>
    </row>
    <row r="277" spans="17:45" x14ac:dyDescent="0.15">
      <c r="Q277" s="15">
        <v>274</v>
      </c>
      <c r="R277" s="16">
        <f>[1]节奏总纲!AD277</f>
        <v>81.031787986768464</v>
      </c>
      <c r="S277" s="16">
        <f>[1]节奏总纲!AE277</f>
        <v>83.124763196830131</v>
      </c>
      <c r="T277" s="16">
        <f>[1]节奏总纲!AF277</f>
        <v>86.087639061133402</v>
      </c>
      <c r="U277" s="16">
        <f>[1]节奏总纲!AG277</f>
        <v>91.073105573528181</v>
      </c>
      <c r="V277" s="16">
        <f>[1]节奏总纲!AH277</f>
        <v>99.954721895837096</v>
      </c>
      <c r="AN277" s="41">
        <f>[1]节奏总纲!AZ277</f>
        <v>274</v>
      </c>
      <c r="AO277" s="41">
        <f>[1]节奏总纲!BA277</f>
        <v>44.817719103557486</v>
      </c>
      <c r="AP277" s="41">
        <f>[1]节奏总纲!BB277</f>
        <v>46.320570537095151</v>
      </c>
      <c r="AQ277" s="41">
        <f>[1]节奏总纲!BC277</f>
        <v>48.269415416625804</v>
      </c>
      <c r="AR277" s="41">
        <f>[1]节奏总纲!BD277</f>
        <v>51.030916192165336</v>
      </c>
      <c r="AS277" s="41">
        <f>[1]节奏总纲!BE277</f>
        <v>55.729130529140882</v>
      </c>
    </row>
    <row r="278" spans="17:45" x14ac:dyDescent="0.15">
      <c r="Q278" s="15">
        <v>275</v>
      </c>
      <c r="R278" s="16">
        <f>[1]节奏总纲!AD278</f>
        <v>81.082568038258216</v>
      </c>
      <c r="S278" s="16">
        <f>[1]节奏总纲!AE278</f>
        <v>83.175473714200777</v>
      </c>
      <c r="T278" s="16">
        <f>[1]节奏总纲!AF278</f>
        <v>86.137216753576809</v>
      </c>
      <c r="U278" s="16">
        <f>[1]节奏总纲!AG278</f>
        <v>91.125858376186414</v>
      </c>
      <c r="V278" s="16">
        <f>[1]节奏总纲!AH278</f>
        <v>100.01191770041967</v>
      </c>
      <c r="AN278" s="41">
        <f>[1]节奏总纲!AZ278</f>
        <v>275</v>
      </c>
      <c r="AO278" s="41">
        <f>[1]节奏总纲!BA278</f>
        <v>44.843574549861387</v>
      </c>
      <c r="AP278" s="41">
        <f>[1]节奏总纲!BB278</f>
        <v>46.344650590618556</v>
      </c>
      <c r="AQ278" s="41">
        <f>[1]节奏总纲!BC278</f>
        <v>48.293344083171966</v>
      </c>
      <c r="AR278" s="41">
        <f>[1]节奏总纲!BD278</f>
        <v>51.054021960084178</v>
      </c>
      <c r="AS278" s="41">
        <f>[1]节奏总纲!BE278</f>
        <v>55.754840350337666</v>
      </c>
    </row>
    <row r="279" spans="17:45" x14ac:dyDescent="0.15">
      <c r="Q279" s="15">
        <v>276</v>
      </c>
      <c r="R279" s="16">
        <f>[1]节奏总纲!AD279</f>
        <v>81.133348089747955</v>
      </c>
      <c r="S279" s="16">
        <f>[1]节奏总纲!AE279</f>
        <v>83.226184231571438</v>
      </c>
      <c r="T279" s="16">
        <f>[1]节奏总纲!AF279</f>
        <v>86.186794446020215</v>
      </c>
      <c r="U279" s="16">
        <f>[1]节奏总纲!AG279</f>
        <v>91.178611178844633</v>
      </c>
      <c r="V279" s="16">
        <f>[1]节奏总纲!AH279</f>
        <v>100.06555271580974</v>
      </c>
      <c r="AN279" s="41">
        <f>[1]节奏总纲!AZ279</f>
        <v>276</v>
      </c>
      <c r="AO279" s="41">
        <f>[1]节奏总纲!BA279</f>
        <v>44.869429996165294</v>
      </c>
      <c r="AP279" s="41">
        <f>[1]节奏总纲!BB279</f>
        <v>46.368730644141969</v>
      </c>
      <c r="AQ279" s="41">
        <f>[1]节奏总纲!BC279</f>
        <v>48.317272749718121</v>
      </c>
      <c r="AR279" s="41">
        <f>[1]节奏总纲!BD279</f>
        <v>51.077127728003028</v>
      </c>
      <c r="AS279" s="41">
        <f>[1]节奏总纲!BE279</f>
        <v>55.780550171534458</v>
      </c>
    </row>
    <row r="280" spans="17:45" x14ac:dyDescent="0.15">
      <c r="Q280" s="15">
        <v>277</v>
      </c>
      <c r="R280" s="16">
        <f>[1]节奏总纲!AD280</f>
        <v>81.184128141237707</v>
      </c>
      <c r="S280" s="16">
        <f>[1]节奏总纲!AE280</f>
        <v>83.276894748942098</v>
      </c>
      <c r="T280" s="16">
        <f>[1]节奏总纲!AF280</f>
        <v>86.236372138463622</v>
      </c>
      <c r="U280" s="16">
        <f>[1]节奏总纲!AG280</f>
        <v>91.231363981502867</v>
      </c>
      <c r="V280" s="16">
        <f>[1]节奏总纲!AH280</f>
        <v>100.11918773119983</v>
      </c>
      <c r="AN280" s="41">
        <f>[1]节奏总纲!AZ280</f>
        <v>277</v>
      </c>
      <c r="AO280" s="41">
        <f>[1]节奏总纲!BA280</f>
        <v>44.895285442469195</v>
      </c>
      <c r="AP280" s="41">
        <f>[1]节奏总纲!BB280</f>
        <v>46.392810697665375</v>
      </c>
      <c r="AQ280" s="41">
        <f>[1]节奏总纲!BC280</f>
        <v>48.341201416264276</v>
      </c>
      <c r="AR280" s="41">
        <f>[1]节奏总纲!BD280</f>
        <v>51.10023349592187</v>
      </c>
      <c r="AS280" s="41">
        <f>[1]节奏总纲!BE280</f>
        <v>55.806259992731242</v>
      </c>
    </row>
    <row r="281" spans="17:45" x14ac:dyDescent="0.15">
      <c r="Q281" s="15">
        <v>278</v>
      </c>
      <c r="R281" s="16">
        <f>[1]节奏总纲!AD281</f>
        <v>81.23490819272746</v>
      </c>
      <c r="S281" s="16">
        <f>[1]节奏总纲!AE281</f>
        <v>83.327605266312744</v>
      </c>
      <c r="T281" s="16">
        <f>[1]节奏总纲!AF281</f>
        <v>86.285949830907029</v>
      </c>
      <c r="U281" s="16">
        <f>[1]节奏总纲!AG281</f>
        <v>91.2841167841611</v>
      </c>
      <c r="V281" s="16">
        <f>[1]节奏总纲!AH281</f>
        <v>100.1728227465899</v>
      </c>
      <c r="AN281" s="41">
        <f>[1]节奏总纲!AZ281</f>
        <v>278</v>
      </c>
      <c r="AO281" s="41">
        <f>[1]节奏总纲!BA281</f>
        <v>44.921140888773095</v>
      </c>
      <c r="AP281" s="41">
        <f>[1]节奏总纲!BB281</f>
        <v>46.416890751188788</v>
      </c>
      <c r="AQ281" s="41">
        <f>[1]节奏总纲!BC281</f>
        <v>48.365130082810438</v>
      </c>
      <c r="AR281" s="41">
        <f>[1]节奏总纲!BD281</f>
        <v>51.12333926384072</v>
      </c>
      <c r="AS281" s="41">
        <f>[1]节奏总纲!BE281</f>
        <v>55.831969813928033</v>
      </c>
    </row>
    <row r="282" spans="17:45" x14ac:dyDescent="0.15">
      <c r="Q282" s="15">
        <v>279</v>
      </c>
      <c r="R282" s="16">
        <f>[1]节奏总纲!AD282</f>
        <v>81.285688244217212</v>
      </c>
      <c r="S282" s="16">
        <f>[1]节奏总纲!AE282</f>
        <v>83.378315783683405</v>
      </c>
      <c r="T282" s="16">
        <f>[1]节奏总纲!AF282</f>
        <v>86.335527523350422</v>
      </c>
      <c r="U282" s="16">
        <f>[1]节奏总纲!AG282</f>
        <v>91.336869586819319</v>
      </c>
      <c r="V282" s="16">
        <f>[1]节奏总纲!AH282</f>
        <v>100.22645776197997</v>
      </c>
      <c r="AN282" s="41">
        <f>[1]节奏总纲!AZ282</f>
        <v>279</v>
      </c>
      <c r="AO282" s="41">
        <f>[1]节奏总纲!BA282</f>
        <v>44.946996335076996</v>
      </c>
      <c r="AP282" s="41">
        <f>[1]节奏总纲!BB282</f>
        <v>46.440970804712194</v>
      </c>
      <c r="AQ282" s="41">
        <f>[1]节奏总纲!BC282</f>
        <v>48.389058749356593</v>
      </c>
      <c r="AR282" s="41">
        <f>[1]节奏总纲!BD282</f>
        <v>51.146445031759569</v>
      </c>
      <c r="AS282" s="41">
        <f>[1]节奏总纲!BE282</f>
        <v>55.857679635124818</v>
      </c>
    </row>
    <row r="283" spans="17:45" x14ac:dyDescent="0.15">
      <c r="Q283" s="15">
        <v>280</v>
      </c>
      <c r="R283" s="16">
        <f>[1]节奏总纲!AD283</f>
        <v>81.336468295706965</v>
      </c>
      <c r="S283" s="16">
        <f>[1]节奏总纲!AE283</f>
        <v>83.429026301054066</v>
      </c>
      <c r="T283" s="16">
        <f>[1]节奏总纲!AF283</f>
        <v>86.385105215793828</v>
      </c>
      <c r="U283" s="16">
        <f>[1]节奏总纲!AG283</f>
        <v>91.389622389477552</v>
      </c>
      <c r="V283" s="16">
        <f>[1]节奏总纲!AH283</f>
        <v>100.28009277737006</v>
      </c>
      <c r="AN283" s="41">
        <f>[1]节奏总纲!AZ283</f>
        <v>280</v>
      </c>
      <c r="AO283" s="41">
        <f>[1]节奏总纲!BA283</f>
        <v>44.972851781380903</v>
      </c>
      <c r="AP283" s="41">
        <f>[1]节奏总纲!BB283</f>
        <v>46.465050858235607</v>
      </c>
      <c r="AQ283" s="41">
        <f>[1]节奏总纲!BC283</f>
        <v>48.412987415902748</v>
      </c>
      <c r="AR283" s="41">
        <f>[1]节奏总纲!BD283</f>
        <v>51.169550799678412</v>
      </c>
      <c r="AS283" s="41">
        <f>[1]节奏总纲!BE283</f>
        <v>55.883389456321602</v>
      </c>
    </row>
    <row r="284" spans="17:45" x14ac:dyDescent="0.15">
      <c r="Q284" s="15">
        <v>281</v>
      </c>
      <c r="R284" s="16">
        <f>[1]节奏总纲!AD284</f>
        <v>81.387248347196717</v>
      </c>
      <c r="S284" s="16">
        <f>[1]节奏总纲!AE284</f>
        <v>83.479736818424712</v>
      </c>
      <c r="T284" s="16">
        <f>[1]节奏总纲!AF284</f>
        <v>86.434682908237235</v>
      </c>
      <c r="U284" s="16">
        <f>[1]节奏总纲!AG284</f>
        <v>91.442375192135771</v>
      </c>
      <c r="V284" s="16">
        <f>[1]节奏总纲!AH284</f>
        <v>100.33372779276013</v>
      </c>
      <c r="AN284" s="41">
        <f>[1]节奏总纲!AZ284</f>
        <v>281</v>
      </c>
      <c r="AO284" s="41">
        <f>[1]节奏总纲!BA284</f>
        <v>44.998707227684804</v>
      </c>
      <c r="AP284" s="41">
        <f>[1]节奏总纲!BB284</f>
        <v>46.489130911759013</v>
      </c>
      <c r="AQ284" s="41">
        <f>[1]节奏总纲!BC284</f>
        <v>48.43691608244891</v>
      </c>
      <c r="AR284" s="41">
        <f>[1]节奏总纲!BD284</f>
        <v>51.192656567597261</v>
      </c>
      <c r="AS284" s="41">
        <f>[1]节奏总纲!BE284</f>
        <v>55.909099277518393</v>
      </c>
    </row>
    <row r="285" spans="17:45" x14ac:dyDescent="0.15">
      <c r="Q285" s="15">
        <v>282</v>
      </c>
      <c r="R285" s="16">
        <f>[1]节奏总纲!AD285</f>
        <v>81.43802839868647</v>
      </c>
      <c r="S285" s="16">
        <f>[1]节奏总纲!AE285</f>
        <v>83.530447335795373</v>
      </c>
      <c r="T285" s="16">
        <f>[1]节奏总纲!AF285</f>
        <v>86.484260600680642</v>
      </c>
      <c r="U285" s="16">
        <f>[1]节奏总纲!AG285</f>
        <v>91.495127994794004</v>
      </c>
      <c r="V285" s="16">
        <f>[1]节奏总纲!AH285</f>
        <v>100.3873628081502</v>
      </c>
      <c r="AN285" s="41">
        <f>[1]节奏总纲!AZ285</f>
        <v>282</v>
      </c>
      <c r="AO285" s="41">
        <f>[1]节奏总纲!BA285</f>
        <v>45.021201039060998</v>
      </c>
      <c r="AP285" s="41">
        <f>[1]节奏总纲!BB285</f>
        <v>46.513210965282425</v>
      </c>
      <c r="AQ285" s="41">
        <f>[1]节奏总纲!BC285</f>
        <v>48.460844748995065</v>
      </c>
      <c r="AR285" s="41">
        <f>[1]节奏总纲!BD285</f>
        <v>51.215762335516104</v>
      </c>
      <c r="AS285" s="41">
        <f>[1]节奏总纲!BE285</f>
        <v>55.934809098715178</v>
      </c>
    </row>
    <row r="286" spans="17:45" x14ac:dyDescent="0.15">
      <c r="Q286" s="15">
        <v>283</v>
      </c>
      <c r="R286" s="16">
        <f>[1]节奏总纲!AD286</f>
        <v>81.488808450176222</v>
      </c>
      <c r="S286" s="16">
        <f>[1]节奏总纲!AE286</f>
        <v>83.581157853166033</v>
      </c>
      <c r="T286" s="16">
        <f>[1]节奏总纲!AF286</f>
        <v>86.533838293124049</v>
      </c>
      <c r="U286" s="16">
        <f>[1]节奏总纲!AG286</f>
        <v>91.547880797452237</v>
      </c>
      <c r="V286" s="16">
        <f>[1]节奏总纲!AH286</f>
        <v>100.44099782354027</v>
      </c>
      <c r="AN286" s="41">
        <f>[1]节奏总纲!AZ286</f>
        <v>283</v>
      </c>
      <c r="AO286" s="41">
        <f>[1]节奏总纲!BA286</f>
        <v>45.043517922283101</v>
      </c>
      <c r="AP286" s="41">
        <f>[1]节奏总纲!BB286</f>
        <v>46.537291018805831</v>
      </c>
      <c r="AQ286" s="41">
        <f>[1]节奏总纲!BC286</f>
        <v>48.48477341554122</v>
      </c>
      <c r="AR286" s="41">
        <f>[1]节奏总纲!BD286</f>
        <v>51.238868103434953</v>
      </c>
      <c r="AS286" s="41">
        <f>[1]节奏总纲!BE286</f>
        <v>55.960518919911962</v>
      </c>
    </row>
    <row r="287" spans="17:45" x14ac:dyDescent="0.15">
      <c r="Q287" s="15">
        <v>284</v>
      </c>
      <c r="R287" s="16">
        <f>[1]节奏总纲!AD287</f>
        <v>81.539588501665975</v>
      </c>
      <c r="S287" s="16">
        <f>[1]节奏总纲!AE287</f>
        <v>83.631868370536679</v>
      </c>
      <c r="T287" s="16">
        <f>[1]节奏总纲!AF287</f>
        <v>86.583415985567456</v>
      </c>
      <c r="U287" s="16">
        <f>[1]节奏总纲!AG287</f>
        <v>91.600633600110456</v>
      </c>
      <c r="V287" s="16">
        <f>[1]节奏总纲!AH287</f>
        <v>100.49463283893036</v>
      </c>
      <c r="AN287" s="41">
        <f>[1]节奏总纲!AZ287</f>
        <v>284</v>
      </c>
      <c r="AO287" s="41">
        <f>[1]节奏总纲!BA287</f>
        <v>45.065834805505204</v>
      </c>
      <c r="AP287" s="41">
        <f>[1]节奏总纲!BB287</f>
        <v>46.561371072329244</v>
      </c>
      <c r="AQ287" s="41">
        <f>[1]节奏总纲!BC287</f>
        <v>48.508702082087382</v>
      </c>
      <c r="AR287" s="41">
        <f>[1]节奏总纲!BD287</f>
        <v>51.261973871353796</v>
      </c>
      <c r="AS287" s="41">
        <f>[1]节奏总纲!BE287</f>
        <v>55.986228741108754</v>
      </c>
    </row>
    <row r="288" spans="17:45" x14ac:dyDescent="0.15">
      <c r="Q288" s="15">
        <v>285</v>
      </c>
      <c r="R288" s="16">
        <f>[1]节奏总纲!AD288</f>
        <v>81.590368553155727</v>
      </c>
      <c r="S288" s="16">
        <f>[1]节奏总纲!AE288</f>
        <v>83.68257888790734</v>
      </c>
      <c r="T288" s="16">
        <f>[1]节奏总纲!AF288</f>
        <v>86.632993678010848</v>
      </c>
      <c r="U288" s="16">
        <f>[1]节奏总纲!AG288</f>
        <v>91.653386402768689</v>
      </c>
      <c r="V288" s="16">
        <f>[1]节奏总纲!AH288</f>
        <v>100.54826785432043</v>
      </c>
      <c r="AN288" s="41">
        <f>[1]节奏总纲!AZ288</f>
        <v>285</v>
      </c>
      <c r="AO288" s="41">
        <f>[1]节奏总纲!BA288</f>
        <v>45.088151688727308</v>
      </c>
      <c r="AP288" s="41">
        <f>[1]节奏总纲!BB288</f>
        <v>46.58545112585265</v>
      </c>
      <c r="AQ288" s="41">
        <f>[1]节奏总纲!BC288</f>
        <v>48.532630748633537</v>
      </c>
      <c r="AR288" s="41">
        <f>[1]节奏总纲!BD288</f>
        <v>51.285079639272645</v>
      </c>
      <c r="AS288" s="41">
        <f>[1]节奏总纲!BE288</f>
        <v>56.010312347085055</v>
      </c>
    </row>
    <row r="289" spans="17:45" x14ac:dyDescent="0.15">
      <c r="Q289" s="15">
        <v>286</v>
      </c>
      <c r="R289" s="16">
        <f>[1]节奏总纲!AD289</f>
        <v>81.64114860464548</v>
      </c>
      <c r="S289" s="16">
        <f>[1]节奏总纲!AE289</f>
        <v>83.733289405278001</v>
      </c>
      <c r="T289" s="16">
        <f>[1]节奏总纲!AF289</f>
        <v>86.682571370454255</v>
      </c>
      <c r="U289" s="16">
        <f>[1]节奏总纲!AG289</f>
        <v>91.706139205426922</v>
      </c>
      <c r="V289" s="16">
        <f>[1]节奏总纲!AH289</f>
        <v>100.6019028697105</v>
      </c>
      <c r="AN289" s="41">
        <f>[1]节奏总纲!AZ289</f>
        <v>286</v>
      </c>
      <c r="AO289" s="41">
        <f>[1]节奏总纲!BA289</f>
        <v>45.110468571949411</v>
      </c>
      <c r="AP289" s="41">
        <f>[1]节奏总纲!BB289</f>
        <v>46.609531179376063</v>
      </c>
      <c r="AQ289" s="41">
        <f>[1]节奏总纲!BC289</f>
        <v>48.556559415179692</v>
      </c>
      <c r="AR289" s="41">
        <f>[1]节奏总纲!BD289</f>
        <v>51.308185407191495</v>
      </c>
      <c r="AS289" s="41">
        <f>[1]节奏总纲!BE289</f>
        <v>56.032520096468168</v>
      </c>
    </row>
    <row r="290" spans="17:45" x14ac:dyDescent="0.15">
      <c r="Q290" s="15">
        <v>287</v>
      </c>
      <c r="R290" s="16">
        <f>[1]节奏总纲!AD290</f>
        <v>81.691928656135218</v>
      </c>
      <c r="S290" s="16">
        <f>[1]节奏总纲!AE290</f>
        <v>83.783999922648647</v>
      </c>
      <c r="T290" s="16">
        <f>[1]节奏总纲!AF290</f>
        <v>86.732149062897662</v>
      </c>
      <c r="U290" s="16">
        <f>[1]节奏总纲!AG290</f>
        <v>91.758892008085141</v>
      </c>
      <c r="V290" s="16">
        <f>[1]节奏总纲!AH290</f>
        <v>100.65553788510059</v>
      </c>
      <c r="AN290" s="41">
        <f>[1]节奏总纲!AZ290</f>
        <v>287</v>
      </c>
      <c r="AO290" s="41">
        <f>[1]节奏总纲!BA290</f>
        <v>45.132785455171515</v>
      </c>
      <c r="AP290" s="41">
        <f>[1]节奏总纲!BB290</f>
        <v>46.633611232899469</v>
      </c>
      <c r="AQ290" s="41">
        <f>[1]节奏总纲!BC290</f>
        <v>48.580488081725846</v>
      </c>
      <c r="AR290" s="41">
        <f>[1]节奏总纲!BD290</f>
        <v>51.331291175110337</v>
      </c>
      <c r="AS290" s="41">
        <f>[1]节奏总纲!BE290</f>
        <v>56.054727845851275</v>
      </c>
    </row>
    <row r="291" spans="17:45" x14ac:dyDescent="0.15">
      <c r="Q291" s="15">
        <v>288</v>
      </c>
      <c r="R291" s="16">
        <f>[1]节奏总纲!AD291</f>
        <v>81.742708707624971</v>
      </c>
      <c r="S291" s="16">
        <f>[1]节奏总纲!AE291</f>
        <v>83.834710440019307</v>
      </c>
      <c r="T291" s="16">
        <f>[1]节奏总纲!AF291</f>
        <v>86.781726755341069</v>
      </c>
      <c r="U291" s="16">
        <f>[1]节奏总纲!AG291</f>
        <v>91.811644810743374</v>
      </c>
      <c r="V291" s="16">
        <f>[1]节奏总纲!AH291</f>
        <v>100.70917290049066</v>
      </c>
      <c r="AN291" s="41">
        <f>[1]节奏总纲!AZ291</f>
        <v>288</v>
      </c>
      <c r="AO291" s="41">
        <f>[1]节奏总纲!BA291</f>
        <v>45.155102338393618</v>
      </c>
      <c r="AP291" s="41">
        <f>[1]节奏总纲!BB291</f>
        <v>46.657691286422882</v>
      </c>
      <c r="AQ291" s="41">
        <f>[1]节奏总纲!BC291</f>
        <v>48.604416748272008</v>
      </c>
      <c r="AR291" s="41">
        <f>[1]节奏总纲!BD291</f>
        <v>51.354396943029187</v>
      </c>
      <c r="AS291" s="41">
        <f>[1]节奏总纲!BE291</f>
        <v>56.076935595234382</v>
      </c>
    </row>
    <row r="292" spans="17:45" x14ac:dyDescent="0.15">
      <c r="Q292" s="15">
        <v>289</v>
      </c>
      <c r="R292" s="16">
        <f>[1]节奏总纲!AD292</f>
        <v>81.793488759114723</v>
      </c>
      <c r="S292" s="16">
        <f>[1]节奏总纲!AE292</f>
        <v>83.885420957389968</v>
      </c>
      <c r="T292" s="16">
        <f>[1]节奏总纲!AF292</f>
        <v>86.831304447784476</v>
      </c>
      <c r="U292" s="16">
        <f>[1]节奏总纲!AG292</f>
        <v>91.864397613401607</v>
      </c>
      <c r="V292" s="16">
        <f>[1]节奏总纲!AH292</f>
        <v>100.76280791588073</v>
      </c>
      <c r="AN292" s="41">
        <f>[1]节奏总纲!AZ292</f>
        <v>289</v>
      </c>
      <c r="AO292" s="41">
        <f>[1]节奏总纲!BA292</f>
        <v>45.177419221615722</v>
      </c>
      <c r="AP292" s="41">
        <f>[1]节奏总纲!BB292</f>
        <v>46.681771339946287</v>
      </c>
      <c r="AQ292" s="41">
        <f>[1]节奏总纲!BC292</f>
        <v>48.628345414818163</v>
      </c>
      <c r="AR292" s="41">
        <f>[1]节奏总纲!BD292</f>
        <v>51.377502710948029</v>
      </c>
      <c r="AS292" s="41">
        <f>[1]节奏总纲!BE292</f>
        <v>56.099143344617488</v>
      </c>
    </row>
    <row r="293" spans="17:45" x14ac:dyDescent="0.15">
      <c r="Q293" s="15">
        <v>290</v>
      </c>
      <c r="R293" s="16">
        <f>[1]节奏总纲!AD293</f>
        <v>81.844268810604476</v>
      </c>
      <c r="S293" s="16">
        <f>[1]节奏总纲!AE293</f>
        <v>83.936131474760614</v>
      </c>
      <c r="T293" s="16">
        <f>[1]节奏总纲!AF293</f>
        <v>86.880882140227882</v>
      </c>
      <c r="U293" s="16">
        <f>[1]节奏总纲!AG293</f>
        <v>91.917150416059826</v>
      </c>
      <c r="V293" s="16">
        <f>[1]节奏总纲!AH293</f>
        <v>100.8164429312708</v>
      </c>
      <c r="AN293" s="41">
        <f>[1]节奏总纲!AZ293</f>
        <v>290</v>
      </c>
      <c r="AO293" s="41">
        <f>[1]节奏总纲!BA293</f>
        <v>45.199736104837825</v>
      </c>
      <c r="AP293" s="41">
        <f>[1]节奏总纲!BB293</f>
        <v>46.7058513934697</v>
      </c>
      <c r="AQ293" s="41">
        <f>[1]节奏总纲!BC293</f>
        <v>48.652274081364318</v>
      </c>
      <c r="AR293" s="41">
        <f>[1]节奏总纲!BD293</f>
        <v>51.400608478866879</v>
      </c>
      <c r="AS293" s="41">
        <f>[1]节奏总纲!BE293</f>
        <v>56.121351094000602</v>
      </c>
    </row>
    <row r="294" spans="17:45" x14ac:dyDescent="0.15">
      <c r="Q294" s="15">
        <v>291</v>
      </c>
      <c r="R294" s="16">
        <f>[1]节奏总纲!AD294</f>
        <v>81.895048862094228</v>
      </c>
      <c r="S294" s="16">
        <f>[1]节奏总纲!AE294</f>
        <v>83.986841992131275</v>
      </c>
      <c r="T294" s="16">
        <f>[1]节奏总纲!AF294</f>
        <v>86.930459832671289</v>
      </c>
      <c r="U294" s="16">
        <f>[1]节奏总纲!AG294</f>
        <v>91.969903218718059</v>
      </c>
      <c r="V294" s="16">
        <f>[1]节奏总纲!AH294</f>
        <v>100.87007794666089</v>
      </c>
      <c r="AN294" s="41">
        <f>[1]节奏总纲!AZ294</f>
        <v>291</v>
      </c>
      <c r="AO294" s="41">
        <f>[1]节奏总纲!BA294</f>
        <v>45.222052988059936</v>
      </c>
      <c r="AP294" s="41">
        <f>[1]节奏总纲!BB294</f>
        <v>46.729931446993106</v>
      </c>
      <c r="AQ294" s="41">
        <f>[1]节奏总纲!BC294</f>
        <v>48.67620274791048</v>
      </c>
      <c r="AR294" s="41">
        <f>[1]节奏总纲!BD294</f>
        <v>51.423714246785721</v>
      </c>
      <c r="AS294" s="41">
        <f>[1]节奏总纲!BE294</f>
        <v>56.143558843383708</v>
      </c>
    </row>
    <row r="295" spans="17:45" x14ac:dyDescent="0.15">
      <c r="Q295" s="15">
        <v>292</v>
      </c>
      <c r="R295" s="16">
        <f>[1]节奏总纲!AD295</f>
        <v>81.945828913583981</v>
      </c>
      <c r="S295" s="16">
        <f>[1]节奏总纲!AE295</f>
        <v>84.036191564035917</v>
      </c>
      <c r="T295" s="16">
        <f>[1]节奏总纲!AF295</f>
        <v>86.980037525114682</v>
      </c>
      <c r="U295" s="16">
        <f>[1]节奏总纲!AG295</f>
        <v>92.021521414287719</v>
      </c>
      <c r="V295" s="16">
        <f>[1]节奏总纲!AH295</f>
        <v>100.92371296205096</v>
      </c>
      <c r="AN295" s="41">
        <f>[1]节奏总纲!AZ295</f>
        <v>292</v>
      </c>
      <c r="AO295" s="41">
        <f>[1]节奏总纲!BA295</f>
        <v>45.244369871282039</v>
      </c>
      <c r="AP295" s="41">
        <f>[1]节奏总纲!BB295</f>
        <v>46.754011500516519</v>
      </c>
      <c r="AQ295" s="41">
        <f>[1]节奏总纲!BC295</f>
        <v>48.700131414456635</v>
      </c>
      <c r="AR295" s="41">
        <f>[1]节奏总纲!BD295</f>
        <v>51.446820014704571</v>
      </c>
      <c r="AS295" s="41">
        <f>[1]节奏总纲!BE295</f>
        <v>56.165766592766815</v>
      </c>
    </row>
    <row r="296" spans="17:45" x14ac:dyDescent="0.15">
      <c r="Q296" s="15">
        <v>293</v>
      </c>
      <c r="R296" s="16">
        <f>[1]节奏总纲!AD296</f>
        <v>81.996608965073733</v>
      </c>
      <c r="S296" s="16">
        <f>[1]节奏总纲!AE296</f>
        <v>84.085064274836242</v>
      </c>
      <c r="T296" s="16">
        <f>[1]节奏总纲!AF296</f>
        <v>87.029133791498197</v>
      </c>
      <c r="U296" s="16">
        <f>[1]节奏总纲!AG296</f>
        <v>92.071632371634976</v>
      </c>
      <c r="V296" s="16">
        <f>[1]节奏总纲!AH296</f>
        <v>100.97734797744103</v>
      </c>
      <c r="AN296" s="41">
        <f>[1]节奏总纲!AZ296</f>
        <v>293</v>
      </c>
      <c r="AO296" s="41">
        <f>[1]节奏总纲!BA296</f>
        <v>45.266686754504143</v>
      </c>
      <c r="AP296" s="41">
        <f>[1]节奏总纲!BB296</f>
        <v>46.778091554039925</v>
      </c>
      <c r="AQ296" s="41">
        <f>[1]节奏总纲!BC296</f>
        <v>48.72406008100279</v>
      </c>
      <c r="AR296" s="41">
        <f>[1]节奏总纲!BD296</f>
        <v>51.46992578262342</v>
      </c>
      <c r="AS296" s="41">
        <f>[1]节奏总纲!BE296</f>
        <v>56.187974342149921</v>
      </c>
    </row>
    <row r="297" spans="17:45" x14ac:dyDescent="0.15">
      <c r="Q297" s="15">
        <v>294</v>
      </c>
      <c r="R297" s="16">
        <f>[1]节奏总纲!AD297</f>
        <v>82.044215515890215</v>
      </c>
      <c r="S297" s="16">
        <f>[1]节奏总纲!AE297</f>
        <v>84.133936985636566</v>
      </c>
      <c r="T297" s="16">
        <f>[1]节奏总纲!AF297</f>
        <v>87.077905547159801</v>
      </c>
      <c r="U297" s="16">
        <f>[1]节奏总纲!AG297</f>
        <v>92.121743328982234</v>
      </c>
      <c r="V297" s="16">
        <f>[1]节奏总纲!AH297</f>
        <v>101.02868392415382</v>
      </c>
      <c r="AN297" s="41">
        <f>[1]节奏总纲!AZ297</f>
        <v>294</v>
      </c>
      <c r="AO297" s="41">
        <f>[1]节奏总纲!BA297</f>
        <v>45.289003637726246</v>
      </c>
      <c r="AP297" s="41">
        <f>[1]节奏总纲!BB297</f>
        <v>46.802171607563338</v>
      </c>
      <c r="AQ297" s="41">
        <f>[1]节奏总纲!BC297</f>
        <v>48.747988747548945</v>
      </c>
      <c r="AR297" s="41">
        <f>[1]节奏总纲!BD297</f>
        <v>51.493031550542263</v>
      </c>
      <c r="AS297" s="41">
        <f>[1]节奏总纲!BE297</f>
        <v>56.210182091533035</v>
      </c>
    </row>
    <row r="298" spans="17:45" x14ac:dyDescent="0.15">
      <c r="Q298" s="15">
        <v>295</v>
      </c>
      <c r="R298" s="16">
        <f>[1]节奏总纲!AD298</f>
        <v>82.091594979242089</v>
      </c>
      <c r="S298" s="16">
        <f>[1]节奏总纲!AE298</f>
        <v>84.182809696436891</v>
      </c>
      <c r="T298" s="16">
        <f>[1]节奏总纲!AF298</f>
        <v>87.126677302821392</v>
      </c>
      <c r="U298" s="16">
        <f>[1]节奏总纲!AG298</f>
        <v>92.171854286329506</v>
      </c>
      <c r="V298" s="16">
        <f>[1]节奏总纲!AH298</f>
        <v>101.07833899530283</v>
      </c>
      <c r="AN298" s="41">
        <f>[1]节奏总纲!AZ298</f>
        <v>295</v>
      </c>
      <c r="AO298" s="41">
        <f>[1]节奏总纲!BA298</f>
        <v>45.31132052094835</v>
      </c>
      <c r="AP298" s="41">
        <f>[1]节奏总纲!BB298</f>
        <v>46.826251661086744</v>
      </c>
      <c r="AQ298" s="41">
        <f>[1]节奏总纲!BC298</f>
        <v>48.771917414095107</v>
      </c>
      <c r="AR298" s="41">
        <f>[1]节奏总纲!BD298</f>
        <v>51.516137318461112</v>
      </c>
      <c r="AS298" s="41">
        <f>[1]节奏总纲!BE298</f>
        <v>56.232389840916142</v>
      </c>
    </row>
    <row r="299" spans="17:45" x14ac:dyDescent="0.15">
      <c r="Q299" s="15">
        <v>296</v>
      </c>
      <c r="R299" s="16">
        <f>[1]节奏总纲!AD299</f>
        <v>82.138974442593963</v>
      </c>
      <c r="S299" s="16">
        <f>[1]节奏总纲!AE299</f>
        <v>84.23168240723723</v>
      </c>
      <c r="T299" s="16">
        <f>[1]节奏总纲!AF299</f>
        <v>87.175449058482982</v>
      </c>
      <c r="U299" s="16">
        <f>[1]节奏总纲!AG299</f>
        <v>92.221965243676763</v>
      </c>
      <c r="V299" s="16">
        <f>[1]节奏总纲!AH299</f>
        <v>101.12799406645185</v>
      </c>
      <c r="AN299" s="41">
        <f>[1]节奏总纲!AZ299</f>
        <v>296</v>
      </c>
      <c r="AO299" s="41">
        <f>[1]节奏总纲!BA299</f>
        <v>45.333637404170453</v>
      </c>
      <c r="AP299" s="41">
        <f>[1]节奏总纲!BB299</f>
        <v>46.850331714610157</v>
      </c>
      <c r="AQ299" s="41">
        <f>[1]节奏总纲!BC299</f>
        <v>48.795846080641262</v>
      </c>
      <c r="AR299" s="41">
        <f>[1]节奏总纲!BD299</f>
        <v>51.539243086379955</v>
      </c>
      <c r="AS299" s="41">
        <f>[1]节奏总纲!BE299</f>
        <v>56.254597590299248</v>
      </c>
    </row>
    <row r="300" spans="17:45" x14ac:dyDescent="0.15">
      <c r="Q300" s="15">
        <v>297</v>
      </c>
      <c r="R300" s="16">
        <f>[1]节奏总纲!AD300</f>
        <v>82.186353905945836</v>
      </c>
      <c r="S300" s="16">
        <f>[1]节奏总纲!AE300</f>
        <v>84.280555118037555</v>
      </c>
      <c r="T300" s="16">
        <f>[1]节奏总纲!AF300</f>
        <v>87.224220814144587</v>
      </c>
      <c r="U300" s="16">
        <f>[1]节奏总纲!AG300</f>
        <v>92.272076201024021</v>
      </c>
      <c r="V300" s="16">
        <f>[1]节奏总纲!AH300</f>
        <v>101.17764913760085</v>
      </c>
      <c r="AN300" s="41">
        <f>[1]节奏总纲!AZ300</f>
        <v>297</v>
      </c>
      <c r="AO300" s="41">
        <f>[1]节奏总纲!BA300</f>
        <v>45.355954287392557</v>
      </c>
      <c r="AP300" s="41">
        <f>[1]节奏总纲!BB300</f>
        <v>46.874411768133562</v>
      </c>
      <c r="AQ300" s="41">
        <f>[1]节奏总纲!BC300</f>
        <v>48.819774747187417</v>
      </c>
      <c r="AR300" s="41">
        <f>[1]节奏总纲!BD300</f>
        <v>51.562348854298804</v>
      </c>
      <c r="AS300" s="41">
        <f>[1]节奏总纲!BE300</f>
        <v>56.276805339682355</v>
      </c>
    </row>
    <row r="301" spans="17:45" x14ac:dyDescent="0.15">
      <c r="Q301" s="15">
        <v>298</v>
      </c>
      <c r="R301" s="16">
        <f>[1]节奏总纲!AD301</f>
        <v>82.23373336929771</v>
      </c>
      <c r="S301" s="16">
        <f>[1]节奏总纲!AE301</f>
        <v>84.329427828837879</v>
      </c>
      <c r="T301" s="16">
        <f>[1]节奏总纲!AF301</f>
        <v>87.272992569806178</v>
      </c>
      <c r="U301" s="16">
        <f>[1]节奏总纲!AG301</f>
        <v>92.322187158371293</v>
      </c>
      <c r="V301" s="16">
        <f>[1]节奏总纲!AH301</f>
        <v>101.22730420874987</v>
      </c>
      <c r="AN301" s="41">
        <f>[1]节奏总纲!AZ301</f>
        <v>298</v>
      </c>
      <c r="AO301" s="41">
        <f>[1]节奏总纲!BA301</f>
        <v>45.37827117061466</v>
      </c>
      <c r="AP301" s="41">
        <f>[1]节奏总纲!BB301</f>
        <v>46.898491821656968</v>
      </c>
      <c r="AQ301" s="41">
        <f>[1]节奏总纲!BC301</f>
        <v>48.843703413733579</v>
      </c>
      <c r="AR301" s="41">
        <f>[1]节奏总纲!BD301</f>
        <v>51.585454622217647</v>
      </c>
      <c r="AS301" s="41">
        <f>[1]节奏总纲!BE301</f>
        <v>56.299013089065468</v>
      </c>
    </row>
    <row r="302" spans="17:45" x14ac:dyDescent="0.15">
      <c r="Q302" s="15">
        <v>299</v>
      </c>
      <c r="R302" s="16">
        <f>[1]节奏总纲!AD302</f>
        <v>82.281112832649583</v>
      </c>
      <c r="S302" s="16">
        <f>[1]节奏总纲!AE302</f>
        <v>84.378300539638204</v>
      </c>
      <c r="T302" s="16">
        <f>[1]节奏总纲!AF302</f>
        <v>87.321764325467768</v>
      </c>
      <c r="U302" s="16">
        <f>[1]节奏总纲!AG302</f>
        <v>92.37229811571855</v>
      </c>
      <c r="V302" s="16">
        <f>[1]节奏总纲!AH302</f>
        <v>101.27695927989888</v>
      </c>
      <c r="AN302" s="41">
        <f>[1]节奏总纲!AZ302</f>
        <v>299</v>
      </c>
      <c r="AO302" s="41">
        <f>[1]节奏总纲!BA302</f>
        <v>45.400588053836763</v>
      </c>
      <c r="AP302" s="41">
        <f>[1]节奏总纲!BB302</f>
        <v>46.922571875180381</v>
      </c>
      <c r="AQ302" s="41">
        <f>[1]节奏总纲!BC302</f>
        <v>48.867632080279733</v>
      </c>
      <c r="AR302" s="41">
        <f>[1]节奏总纲!BD302</f>
        <v>51.608560390136496</v>
      </c>
      <c r="AS302" s="41">
        <f>[1]节奏总纲!BE302</f>
        <v>56.321220838448575</v>
      </c>
    </row>
    <row r="303" spans="17:45" x14ac:dyDescent="0.15">
      <c r="Q303" s="15">
        <v>300</v>
      </c>
      <c r="R303" s="16">
        <f>[1]节奏总纲!AD303</f>
        <v>82.328492296001457</v>
      </c>
      <c r="S303" s="16">
        <f>[1]节奏总纲!AE303</f>
        <v>84.427173250438543</v>
      </c>
      <c r="T303" s="16">
        <f>[1]节奏总纲!AF303</f>
        <v>87.370536081129359</v>
      </c>
      <c r="U303" s="16">
        <f>[1]节奏总纲!AG303</f>
        <v>92.422409073065808</v>
      </c>
      <c r="V303" s="16">
        <f>[1]节奏总纲!AH303</f>
        <v>101.32661435104789</v>
      </c>
      <c r="AN303" s="41">
        <f>[1]节奏总纲!AZ303</f>
        <v>300</v>
      </c>
      <c r="AO303" s="41">
        <f>[1]节奏总纲!BA303</f>
        <v>45.422904937058867</v>
      </c>
      <c r="AP303" s="41">
        <f>[1]节奏总纲!BB303</f>
        <v>46.946651928703787</v>
      </c>
      <c r="AQ303" s="41">
        <f>[1]节奏总纲!BC303</f>
        <v>48.891560746825888</v>
      </c>
      <c r="AR303" s="41">
        <f>[1]节奏总纲!BD303</f>
        <v>51.631666158055346</v>
      </c>
      <c r="AS303" s="41">
        <f>[1]节奏总纲!BE303</f>
        <v>56.343428587831681</v>
      </c>
    </row>
    <row r="304" spans="17:45" x14ac:dyDescent="0.15">
      <c r="Q304" s="15">
        <v>301</v>
      </c>
      <c r="R304" s="16">
        <f>[1]节奏总纲!AD304</f>
        <v>82.375871759353331</v>
      </c>
      <c r="S304" s="16">
        <f>[1]节奏总纲!AE304</f>
        <v>84.476045961238867</v>
      </c>
      <c r="T304" s="16">
        <f>[1]节奏总纲!AF304</f>
        <v>87.419307836790964</v>
      </c>
      <c r="U304" s="16">
        <f>[1]节奏总纲!AG304</f>
        <v>92.472520030413079</v>
      </c>
      <c r="V304" s="16">
        <f>[1]节奏总纲!AH304</f>
        <v>101.3762694221969</v>
      </c>
      <c r="AN304" s="41">
        <f>[1]节奏总纲!AZ304</f>
        <v>301</v>
      </c>
      <c r="AO304" s="41">
        <f>[1]节奏总纲!BA304</f>
        <v>45.44522182028097</v>
      </c>
      <c r="AP304" s="41">
        <f>[1]节奏总纲!BB304</f>
        <v>46.9707319822272</v>
      </c>
      <c r="AQ304" s="41">
        <f>[1]节奏总纲!BC304</f>
        <v>48.91548941337205</v>
      </c>
      <c r="AR304" s="41">
        <f>[1]节奏总纲!BD304</f>
        <v>51.654771925974188</v>
      </c>
      <c r="AS304" s="41">
        <f>[1]节奏总纲!BE304</f>
        <v>56.365636337214795</v>
      </c>
    </row>
    <row r="305" spans="17:45" x14ac:dyDescent="0.15">
      <c r="Q305" s="15">
        <v>302</v>
      </c>
      <c r="R305" s="16">
        <f>[1]节奏总纲!AD305</f>
        <v>82.423251222705204</v>
      </c>
      <c r="S305" s="16">
        <f>[1]节奏总纲!AE305</f>
        <v>84.524918672039192</v>
      </c>
      <c r="T305" s="16">
        <f>[1]节奏总纲!AF305</f>
        <v>87.468079592452554</v>
      </c>
      <c r="U305" s="16">
        <f>[1]节奏总纲!AG305</f>
        <v>92.522630987760337</v>
      </c>
      <c r="V305" s="16">
        <f>[1]节奏总纲!AH305</f>
        <v>101.42592449334592</v>
      </c>
      <c r="AN305" s="41">
        <f>[1]节奏总纲!AZ305</f>
        <v>302</v>
      </c>
      <c r="AO305" s="41">
        <f>[1]节奏总纲!BA305</f>
        <v>45.467538703503074</v>
      </c>
      <c r="AP305" s="41">
        <f>[1]节奏总纲!BB305</f>
        <v>46.994812035750606</v>
      </c>
      <c r="AQ305" s="41">
        <f>[1]节奏总纲!BC305</f>
        <v>48.939418079918205</v>
      </c>
      <c r="AR305" s="41">
        <f>[1]节奏总纲!BD305</f>
        <v>51.677877693893038</v>
      </c>
      <c r="AS305" s="41">
        <f>[1]节奏总纲!BE305</f>
        <v>56.387844086597902</v>
      </c>
    </row>
    <row r="306" spans="17:45" x14ac:dyDescent="0.15">
      <c r="Q306" s="15">
        <v>303</v>
      </c>
      <c r="R306" s="16">
        <f>[1]节奏总纲!AD306</f>
        <v>82.470630686057078</v>
      </c>
      <c r="S306" s="16">
        <f>[1]节奏总纲!AE306</f>
        <v>84.573791382839516</v>
      </c>
      <c r="T306" s="16">
        <f>[1]节奏总纲!AF306</f>
        <v>87.516851348114145</v>
      </c>
      <c r="U306" s="16">
        <f>[1]节奏总纲!AG306</f>
        <v>92.572741945107595</v>
      </c>
      <c r="V306" s="16">
        <f>[1]节奏总纲!AH306</f>
        <v>101.47557956449492</v>
      </c>
      <c r="AN306" s="41">
        <f>[1]节奏总纲!AZ306</f>
        <v>303</v>
      </c>
      <c r="AO306" s="41">
        <f>[1]节奏总纲!BA306</f>
        <v>45.489855586725177</v>
      </c>
      <c r="AP306" s="41">
        <f>[1]节奏总纲!BB306</f>
        <v>47.016308935086101</v>
      </c>
      <c r="AQ306" s="41">
        <f>[1]节奏总纲!BC306</f>
        <v>48.96334674646436</v>
      </c>
      <c r="AR306" s="41">
        <f>[1]节奏总纲!BD306</f>
        <v>51.70098346181188</v>
      </c>
      <c r="AS306" s="41">
        <f>[1]节奏总纲!BE306</f>
        <v>56.410051835981008</v>
      </c>
    </row>
    <row r="307" spans="17:45" x14ac:dyDescent="0.15">
      <c r="Q307" s="15">
        <v>304</v>
      </c>
      <c r="R307" s="16">
        <f>[1]节奏总纲!AD307</f>
        <v>82.518010149408951</v>
      </c>
      <c r="S307" s="16">
        <f>[1]节奏总纲!AE307</f>
        <v>84.622664093639855</v>
      </c>
      <c r="T307" s="16">
        <f>[1]节奏总纲!AF307</f>
        <v>87.565623103775735</v>
      </c>
      <c r="U307" s="16">
        <f>[1]节奏总纲!AG307</f>
        <v>92.622852902454852</v>
      </c>
      <c r="V307" s="16">
        <f>[1]节奏总纲!AH307</f>
        <v>101.52523463564394</v>
      </c>
      <c r="AN307" s="41">
        <f>[1]节奏总纲!AZ307</f>
        <v>304</v>
      </c>
      <c r="AO307" s="41">
        <f>[1]节奏总纲!BA307</f>
        <v>45.512172469947281</v>
      </c>
      <c r="AP307" s="41">
        <f>[1]节奏总纲!BB307</f>
        <v>47.037096473408994</v>
      </c>
      <c r="AQ307" s="41">
        <f>[1]节奏总纲!BC307</f>
        <v>48.987275413010522</v>
      </c>
      <c r="AR307" s="41">
        <f>[1]节奏总纲!BD307</f>
        <v>51.72408922973073</v>
      </c>
      <c r="AS307" s="41">
        <f>[1]节奏总纲!BE307</f>
        <v>56.432259585364115</v>
      </c>
    </row>
    <row r="308" spans="17:45" x14ac:dyDescent="0.15">
      <c r="Q308" s="15">
        <v>305</v>
      </c>
      <c r="R308" s="16">
        <f>[1]节奏总纲!AD308</f>
        <v>82.565389612760825</v>
      </c>
      <c r="S308" s="16">
        <f>[1]节奏总纲!AE308</f>
        <v>84.67153680444018</v>
      </c>
      <c r="T308" s="16">
        <f>[1]节奏总纲!AF308</f>
        <v>87.61439485943734</v>
      </c>
      <c r="U308" s="16">
        <f>[1]节奏总纲!AG308</f>
        <v>92.672963859802124</v>
      </c>
      <c r="V308" s="16">
        <f>[1]节奏总纲!AH308</f>
        <v>101.57488970679294</v>
      </c>
      <c r="AN308" s="41">
        <f>[1]节奏总纲!AZ308</f>
        <v>305</v>
      </c>
      <c r="AO308" s="41">
        <f>[1]节奏总纲!BA308</f>
        <v>45.534489353169384</v>
      </c>
      <c r="AP308" s="41">
        <f>[1]节奏总纲!BB308</f>
        <v>47.057884011731893</v>
      </c>
      <c r="AQ308" s="41">
        <f>[1]节奏总纲!BC308</f>
        <v>49.009673493801003</v>
      </c>
      <c r="AR308" s="41">
        <f>[1]节奏总纲!BD308</f>
        <v>51.747194997649579</v>
      </c>
      <c r="AS308" s="41">
        <f>[1]节奏总纲!BE308</f>
        <v>56.454467334747228</v>
      </c>
    </row>
    <row r="309" spans="17:45" x14ac:dyDescent="0.15">
      <c r="Q309" s="15">
        <v>306</v>
      </c>
      <c r="R309" s="16">
        <f>[1]节奏总纲!AD309</f>
        <v>82.612769076112698</v>
      </c>
      <c r="S309" s="16">
        <f>[1]节奏总纲!AE309</f>
        <v>84.720409515240505</v>
      </c>
      <c r="T309" s="16">
        <f>[1]节奏总纲!AF309</f>
        <v>87.66316661509893</v>
      </c>
      <c r="U309" s="16">
        <f>[1]节奏总纲!AG309</f>
        <v>92.723074817149381</v>
      </c>
      <c r="V309" s="16">
        <f>[1]节奏总纲!AH309</f>
        <v>101.62454477794196</v>
      </c>
      <c r="AN309" s="41">
        <f>[1]节奏总纲!AZ309</f>
        <v>306</v>
      </c>
      <c r="AO309" s="41">
        <f>[1]节奏总纲!BA309</f>
        <v>45.556806236391488</v>
      </c>
      <c r="AP309" s="41">
        <f>[1]节奏总纲!BB309</f>
        <v>47.078671550054786</v>
      </c>
      <c r="AQ309" s="41">
        <f>[1]节奏总纲!BC309</f>
        <v>49.030333272797542</v>
      </c>
      <c r="AR309" s="41">
        <f>[1]节奏总纲!BD309</f>
        <v>51.770300765568422</v>
      </c>
      <c r="AS309" s="41">
        <f>[1]节奏总纲!BE309</f>
        <v>56.476675084130335</v>
      </c>
    </row>
    <row r="310" spans="17:45" x14ac:dyDescent="0.15">
      <c r="Q310" s="15">
        <v>307</v>
      </c>
      <c r="R310" s="16">
        <f>[1]节奏总纲!AD310</f>
        <v>82.660148539464572</v>
      </c>
      <c r="S310" s="16">
        <f>[1]节奏总纲!AE310</f>
        <v>84.769282226040829</v>
      </c>
      <c r="T310" s="16">
        <f>[1]节奏总纲!AF310</f>
        <v>87.711938370760521</v>
      </c>
      <c r="U310" s="16">
        <f>[1]节奏总纲!AG310</f>
        <v>92.773185774496639</v>
      </c>
      <c r="V310" s="16">
        <f>[1]节奏总纲!AH310</f>
        <v>101.67419984909097</v>
      </c>
      <c r="AN310" s="41">
        <f>[1]节奏总纲!AZ310</f>
        <v>307</v>
      </c>
      <c r="AO310" s="41">
        <f>[1]节奏总纲!BA310</f>
        <v>45.579123119613591</v>
      </c>
      <c r="AP310" s="41">
        <f>[1]节奏总纲!BB310</f>
        <v>47.099459088377678</v>
      </c>
      <c r="AQ310" s="41">
        <f>[1]节奏总纲!BC310</f>
        <v>49.05099305179408</v>
      </c>
      <c r="AR310" s="41">
        <f>[1]节奏总纲!BD310</f>
        <v>51.793406533487271</v>
      </c>
      <c r="AS310" s="41">
        <f>[1]节奏总纲!BE310</f>
        <v>56.498882833513441</v>
      </c>
    </row>
    <row r="311" spans="17:45" x14ac:dyDescent="0.15">
      <c r="Q311" s="15">
        <v>308</v>
      </c>
      <c r="R311" s="16">
        <f>[1]节奏总纲!AD311</f>
        <v>82.707528002816446</v>
      </c>
      <c r="S311" s="16">
        <f>[1]节奏总纲!AE311</f>
        <v>84.818154936841154</v>
      </c>
      <c r="T311" s="16">
        <f>[1]节奏总纲!AF311</f>
        <v>87.760710126422126</v>
      </c>
      <c r="U311" s="16">
        <f>[1]节奏总纲!AG311</f>
        <v>92.823296731843911</v>
      </c>
      <c r="V311" s="16">
        <f>[1]节奏总纲!AH311</f>
        <v>101.72385492023999</v>
      </c>
      <c r="AN311" s="41">
        <f>[1]节奏总纲!AZ311</f>
        <v>308</v>
      </c>
      <c r="AO311" s="41">
        <f>[1]节奏总纲!BA311</f>
        <v>45.601440002835695</v>
      </c>
      <c r="AP311" s="41">
        <f>[1]节奏总纲!BB311</f>
        <v>47.12024662670057</v>
      </c>
      <c r="AQ311" s="41">
        <f>[1]节奏总纲!BC311</f>
        <v>49.071652830790612</v>
      </c>
      <c r="AR311" s="41">
        <f>[1]节奏总纲!BD311</f>
        <v>51.816512301406114</v>
      </c>
      <c r="AS311" s="41">
        <f>[1]节奏总纲!BE311</f>
        <v>56.521090582896548</v>
      </c>
    </row>
    <row r="312" spans="17:45" x14ac:dyDescent="0.15">
      <c r="Q312" s="15">
        <v>309</v>
      </c>
      <c r="R312" s="16">
        <f>[1]节奏总纲!AD312</f>
        <v>82.754907466168319</v>
      </c>
      <c r="S312" s="16">
        <f>[1]节奏总纲!AE312</f>
        <v>84.867027647641493</v>
      </c>
      <c r="T312" s="16">
        <f>[1]节奏总纲!AF312</f>
        <v>87.809481882083716</v>
      </c>
      <c r="U312" s="16">
        <f>[1]节奏总纲!AG312</f>
        <v>92.873407689191168</v>
      </c>
      <c r="V312" s="16">
        <f>[1]节奏总纲!AH312</f>
        <v>101.77350999138899</v>
      </c>
      <c r="AN312" s="41">
        <f>[1]节奏总纲!AZ312</f>
        <v>309</v>
      </c>
      <c r="AO312" s="41">
        <f>[1]节奏总纲!BA312</f>
        <v>45.623756886057798</v>
      </c>
      <c r="AP312" s="41">
        <f>[1]节奏总纲!BB312</f>
        <v>47.14103416502347</v>
      </c>
      <c r="AQ312" s="41">
        <f>[1]节奏总纲!BC312</f>
        <v>49.09231260978715</v>
      </c>
      <c r="AR312" s="41">
        <f>[1]节奏总纲!BD312</f>
        <v>51.839618069324963</v>
      </c>
      <c r="AS312" s="41">
        <f>[1]节奏总纲!BE312</f>
        <v>56.543298332279662</v>
      </c>
    </row>
    <row r="313" spans="17:45" x14ac:dyDescent="0.15">
      <c r="Q313" s="15">
        <v>310</v>
      </c>
      <c r="R313" s="16">
        <f>[1]节奏总纲!AD313</f>
        <v>82.802286929520193</v>
      </c>
      <c r="S313" s="16">
        <f>[1]节奏总纲!AE313</f>
        <v>84.915900358441817</v>
      </c>
      <c r="T313" s="16">
        <f>[1]节奏总纲!AF313</f>
        <v>87.858253637745307</v>
      </c>
      <c r="U313" s="16">
        <f>[1]节奏总纲!AG313</f>
        <v>92.923518646538426</v>
      </c>
      <c r="V313" s="16">
        <f>[1]节奏总纲!AH313</f>
        <v>101.82316506253801</v>
      </c>
      <c r="AN313" s="41">
        <f>[1]节奏总纲!AZ313</f>
        <v>310</v>
      </c>
      <c r="AO313" s="41">
        <f>[1]节奏总纲!BA313</f>
        <v>45.646073769279901</v>
      </c>
      <c r="AP313" s="41">
        <f>[1]节奏总纲!BB313</f>
        <v>47.161821703346362</v>
      </c>
      <c r="AQ313" s="41">
        <f>[1]节奏总纲!BC313</f>
        <v>49.112972388783689</v>
      </c>
      <c r="AR313" s="41">
        <f>[1]节奏总纲!BD313</f>
        <v>51.862723837243806</v>
      </c>
      <c r="AS313" s="41">
        <f>[1]节奏总纲!BE313</f>
        <v>56.565506081662768</v>
      </c>
    </row>
    <row r="314" spans="17:45" x14ac:dyDescent="0.15">
      <c r="Q314" s="15">
        <v>311</v>
      </c>
      <c r="R314" s="16">
        <f>[1]节奏总纲!AD314</f>
        <v>82.849666392872066</v>
      </c>
      <c r="S314" s="16">
        <f>[1]节奏总纲!AE314</f>
        <v>84.964773069242142</v>
      </c>
      <c r="T314" s="16">
        <f>[1]节奏总纲!AF314</f>
        <v>87.907025393406897</v>
      </c>
      <c r="U314" s="16">
        <f>[1]节奏总纲!AG314</f>
        <v>92.973629603885698</v>
      </c>
      <c r="V314" s="16">
        <f>[1]节奏总纲!AH314</f>
        <v>101.87282013368701</v>
      </c>
      <c r="AN314" s="41">
        <f>[1]节奏总纲!AZ314</f>
        <v>311</v>
      </c>
      <c r="AO314" s="41">
        <f>[1]节奏总纲!BA314</f>
        <v>45.668390652502012</v>
      </c>
      <c r="AP314" s="41">
        <f>[1]节奏总纲!BB314</f>
        <v>47.182609241669255</v>
      </c>
      <c r="AQ314" s="41">
        <f>[1]节奏总纲!BC314</f>
        <v>49.133632167780227</v>
      </c>
      <c r="AR314" s="41">
        <f>[1]节奏总纲!BD314</f>
        <v>51.885829605162655</v>
      </c>
      <c r="AS314" s="41">
        <f>[1]节奏总纲!BE314</f>
        <v>56.587713831045875</v>
      </c>
    </row>
    <row r="315" spans="17:45" x14ac:dyDescent="0.15">
      <c r="Q315" s="15">
        <v>312</v>
      </c>
      <c r="R315" s="16">
        <f>[1]节奏总纲!AD315</f>
        <v>82.89704585622394</v>
      </c>
      <c r="S315" s="16">
        <f>[1]节奏总纲!AE315</f>
        <v>85.012531647506819</v>
      </c>
      <c r="T315" s="16">
        <f>[1]节奏总纲!AF315</f>
        <v>87.955797149068502</v>
      </c>
      <c r="U315" s="16">
        <f>[1]节奏总纲!AG315</f>
        <v>93.022367647203353</v>
      </c>
      <c r="V315" s="16">
        <f>[1]节奏总纲!AH315</f>
        <v>101.92247520483603</v>
      </c>
      <c r="AN315" s="41">
        <f>[1]节奏总纲!AZ315</f>
        <v>312</v>
      </c>
      <c r="AO315" s="41">
        <f>[1]节奏总纲!BA315</f>
        <v>45.690707535724115</v>
      </c>
      <c r="AP315" s="41">
        <f>[1]节奏总纲!BB315</f>
        <v>47.203396779992147</v>
      </c>
      <c r="AQ315" s="41">
        <f>[1]节奏总纲!BC315</f>
        <v>49.154291946776759</v>
      </c>
      <c r="AR315" s="41">
        <f>[1]节奏总纲!BD315</f>
        <v>51.908935373081505</v>
      </c>
      <c r="AS315" s="41">
        <f>[1]节奏总纲!BE315</f>
        <v>56.609921580428981</v>
      </c>
    </row>
    <row r="316" spans="17:45" x14ac:dyDescent="0.15">
      <c r="Q316" s="15">
        <v>313</v>
      </c>
      <c r="R316" s="16">
        <f>[1]节奏总纲!AD316</f>
        <v>82.944425319575814</v>
      </c>
      <c r="S316" s="16">
        <f>[1]节奏总纲!AE316</f>
        <v>85.057414064088832</v>
      </c>
      <c r="T316" s="16">
        <f>[1]节奏总纲!AF316</f>
        <v>88.004756197276762</v>
      </c>
      <c r="U316" s="16">
        <f>[1]节奏总纲!AG316</f>
        <v>93.069580693431178</v>
      </c>
      <c r="V316" s="16">
        <f>[1]节奏总纲!AH316</f>
        <v>101.97213027598504</v>
      </c>
      <c r="AN316" s="41">
        <f>[1]节奏总纲!AZ316</f>
        <v>313</v>
      </c>
      <c r="AO316" s="41">
        <f>[1]节奏总纲!BA316</f>
        <v>45.713024418946219</v>
      </c>
      <c r="AP316" s="41">
        <f>[1]节奏总纲!BB316</f>
        <v>47.224184318315039</v>
      </c>
      <c r="AQ316" s="41">
        <f>[1]节奏总纲!BC316</f>
        <v>49.174951725773298</v>
      </c>
      <c r="AR316" s="41">
        <f>[1]节奏总纲!BD316</f>
        <v>51.932041141000347</v>
      </c>
      <c r="AS316" s="41">
        <f>[1]节奏总纲!BE316</f>
        <v>56.632129329812095</v>
      </c>
    </row>
    <row r="317" spans="17:45" x14ac:dyDescent="0.15">
      <c r="Q317" s="15">
        <v>314</v>
      </c>
      <c r="R317" s="16">
        <f>[1]节奏总纲!AD317</f>
        <v>82.991804782927687</v>
      </c>
      <c r="S317" s="16">
        <f>[1]节奏总纲!AE317</f>
        <v>85.10229648067083</v>
      </c>
      <c r="T317" s="16">
        <f>[1]节奏总纲!AF317</f>
        <v>88.05552724748766</v>
      </c>
      <c r="U317" s="16">
        <f>[1]节奏总纲!AG317</f>
        <v>93.116793739659002</v>
      </c>
      <c r="V317" s="16">
        <f>[1]节奏总纲!AH317</f>
        <v>102.01969836502204</v>
      </c>
      <c r="AN317" s="41">
        <f>[1]节奏总纲!AZ317</f>
        <v>314</v>
      </c>
      <c r="AO317" s="41">
        <f>[1]节奏总纲!BA317</f>
        <v>45.735341302168322</v>
      </c>
      <c r="AP317" s="41">
        <f>[1]节奏总纲!BB317</f>
        <v>47.244971856637939</v>
      </c>
      <c r="AQ317" s="41">
        <f>[1]节奏总纲!BC317</f>
        <v>49.195611504769836</v>
      </c>
      <c r="AR317" s="41">
        <f>[1]节奏总纲!BD317</f>
        <v>51.955146908919197</v>
      </c>
      <c r="AS317" s="41">
        <f>[1]节奏总纲!BE317</f>
        <v>56.654337079195201</v>
      </c>
    </row>
    <row r="318" spans="17:45" x14ac:dyDescent="0.15">
      <c r="Q318" s="15">
        <v>315</v>
      </c>
      <c r="R318" s="16">
        <f>[1]节奏总纲!AD318</f>
        <v>83.03656019452734</v>
      </c>
      <c r="S318" s="16">
        <f>[1]节奏总纲!AE318</f>
        <v>85.147178897252829</v>
      </c>
      <c r="T318" s="16">
        <f>[1]节奏总纲!AF318</f>
        <v>88.106298297698572</v>
      </c>
      <c r="U318" s="16">
        <f>[1]节奏总纲!AG318</f>
        <v>93.164006785886826</v>
      </c>
      <c r="V318" s="16">
        <f>[1]节奏总纲!AH318</f>
        <v>102.06459660376342</v>
      </c>
      <c r="AN318" s="41">
        <f>[1]节奏总纲!AZ318</f>
        <v>315</v>
      </c>
      <c r="AO318" s="41">
        <f>[1]节奏总纲!BA318</f>
        <v>45.757658185390426</v>
      </c>
      <c r="AP318" s="41">
        <f>[1]节奏总纲!BB318</f>
        <v>47.265759394960831</v>
      </c>
      <c r="AQ318" s="41">
        <f>[1]节奏总纲!BC318</f>
        <v>49.216271283766375</v>
      </c>
      <c r="AR318" s="41">
        <f>[1]节奏总纲!BD318</f>
        <v>51.978252676838039</v>
      </c>
      <c r="AS318" s="41">
        <f>[1]节奏总纲!BE318</f>
        <v>56.676544828578308</v>
      </c>
    </row>
    <row r="319" spans="17:45" x14ac:dyDescent="0.15">
      <c r="Q319" s="15">
        <v>316</v>
      </c>
      <c r="R319" s="16">
        <f>[1]节奏总纲!AD319</f>
        <v>83.080766796955942</v>
      </c>
      <c r="S319" s="16">
        <f>[1]节奏总纲!AE319</f>
        <v>85.192061313834827</v>
      </c>
      <c r="T319" s="16">
        <f>[1]节奏总纲!AF319</f>
        <v>88.15706934790947</v>
      </c>
      <c r="U319" s="16">
        <f>[1]节奏总纲!AG319</f>
        <v>93.211219832114651</v>
      </c>
      <c r="V319" s="16">
        <f>[1]节奏总纲!AH319</f>
        <v>102.1094948425048</v>
      </c>
      <c r="AN319" s="41">
        <f>[1]节奏总纲!AZ319</f>
        <v>316</v>
      </c>
      <c r="AO319" s="41">
        <f>[1]节奏总纲!BA319</f>
        <v>45.779975068612529</v>
      </c>
      <c r="AP319" s="41">
        <f>[1]节奏总纲!BB319</f>
        <v>47.286546933283724</v>
      </c>
      <c r="AQ319" s="41">
        <f>[1]节奏总纲!BC319</f>
        <v>49.236931062762913</v>
      </c>
      <c r="AR319" s="41">
        <f>[1]节奏总纲!BD319</f>
        <v>52.001173105835825</v>
      </c>
      <c r="AS319" s="41">
        <f>[1]节奏总纲!BE319</f>
        <v>56.698752577961415</v>
      </c>
    </row>
    <row r="320" spans="17:45" x14ac:dyDescent="0.15">
      <c r="Q320" s="15">
        <v>317</v>
      </c>
      <c r="R320" s="16">
        <f>[1]节奏总纲!AD320</f>
        <v>83.124973399384558</v>
      </c>
      <c r="S320" s="16">
        <f>[1]节奏总纲!AE320</f>
        <v>85.236943730416826</v>
      </c>
      <c r="T320" s="16">
        <f>[1]节奏总纲!AF320</f>
        <v>88.207840398120382</v>
      </c>
      <c r="U320" s="16">
        <f>[1]节奏总纲!AG320</f>
        <v>93.258432878342475</v>
      </c>
      <c r="V320" s="16">
        <f>[1]节奏总纲!AH320</f>
        <v>102.15439308124618</v>
      </c>
      <c r="AN320" s="41">
        <f>[1]节奏总纲!AZ320</f>
        <v>317</v>
      </c>
      <c r="AO320" s="41">
        <f>[1]节奏总纲!BA320</f>
        <v>45.802291951834633</v>
      </c>
      <c r="AP320" s="41">
        <f>[1]节奏总纲!BB320</f>
        <v>47.307334471606616</v>
      </c>
      <c r="AQ320" s="41">
        <f>[1]节奏总纲!BC320</f>
        <v>49.257590841759445</v>
      </c>
      <c r="AR320" s="41">
        <f>[1]节奏总纲!BD320</f>
        <v>52.021126446631868</v>
      </c>
      <c r="AS320" s="41">
        <f>[1]节奏总纲!BE320</f>
        <v>56.720960327344528</v>
      </c>
    </row>
    <row r="321" spans="17:45" x14ac:dyDescent="0.15">
      <c r="Q321" s="15">
        <v>318</v>
      </c>
      <c r="R321" s="16">
        <f>[1]节奏总纲!AD321</f>
        <v>83.16918000181316</v>
      </c>
      <c r="S321" s="16">
        <f>[1]节奏总纲!AE321</f>
        <v>85.281826146998839</v>
      </c>
      <c r="T321" s="16">
        <f>[1]节奏总纲!AF321</f>
        <v>88.258611448331294</v>
      </c>
      <c r="U321" s="16">
        <f>[1]节奏总纲!AG321</f>
        <v>93.3056459245703</v>
      </c>
      <c r="V321" s="16">
        <f>[1]节奏总纲!AH321</f>
        <v>102.19929131998755</v>
      </c>
      <c r="AN321" s="41">
        <f>[1]节奏总纲!AZ321</f>
        <v>318</v>
      </c>
      <c r="AO321" s="41">
        <f>[1]节奏总纲!BA321</f>
        <v>45.824608835056736</v>
      </c>
      <c r="AP321" s="41">
        <f>[1]节奏总纲!BB321</f>
        <v>47.328122009929508</v>
      </c>
      <c r="AQ321" s="41">
        <f>[1]节奏总纲!BC321</f>
        <v>49.278250620755983</v>
      </c>
      <c r="AR321" s="41">
        <f>[1]节奏总纲!BD321</f>
        <v>52.041079787427918</v>
      </c>
      <c r="AS321" s="41">
        <f>[1]节奏总纲!BE321</f>
        <v>56.743168076727635</v>
      </c>
    </row>
    <row r="322" spans="17:45" x14ac:dyDescent="0.15">
      <c r="Q322" s="15">
        <v>319</v>
      </c>
      <c r="R322" s="16">
        <f>[1]节奏总纲!AD322</f>
        <v>83.213386604241776</v>
      </c>
      <c r="S322" s="16">
        <f>[1]节奏总纲!AE322</f>
        <v>85.326708563580837</v>
      </c>
      <c r="T322" s="16">
        <f>[1]节奏总纲!AF322</f>
        <v>88.309382498542192</v>
      </c>
      <c r="U322" s="16">
        <f>[1]节奏总纲!AG322</f>
        <v>93.352858970798124</v>
      </c>
      <c r="V322" s="16">
        <f>[1]节奏总纲!AH322</f>
        <v>102.24418955872893</v>
      </c>
      <c r="AN322" s="41">
        <f>[1]节奏总纲!AZ322</f>
        <v>319</v>
      </c>
      <c r="AO322" s="41">
        <f>[1]节奏总纲!BA322</f>
        <v>45.84692571827884</v>
      </c>
      <c r="AP322" s="41">
        <f>[1]节奏总纲!BB322</f>
        <v>47.348909548252408</v>
      </c>
      <c r="AQ322" s="41">
        <f>[1]节奏总纲!BC322</f>
        <v>49.298910399752522</v>
      </c>
      <c r="AR322" s="41">
        <f>[1]节奏总纲!BD322</f>
        <v>52.061033128223968</v>
      </c>
      <c r="AS322" s="41">
        <f>[1]节奏总纲!BE322</f>
        <v>56.765375826110741</v>
      </c>
    </row>
    <row r="323" spans="17:45" x14ac:dyDescent="0.15">
      <c r="Q323" s="15">
        <v>320</v>
      </c>
      <c r="R323" s="16">
        <f>[1]节奏总纲!AD323</f>
        <v>83.257593206670379</v>
      </c>
      <c r="S323" s="16">
        <f>[1]节奏总纲!AE323</f>
        <v>85.371590980162836</v>
      </c>
      <c r="T323" s="16">
        <f>[1]节奏总纲!AF323</f>
        <v>88.360153548753104</v>
      </c>
      <c r="U323" s="16">
        <f>[1]节奏总纲!AG323</f>
        <v>93.400072017025948</v>
      </c>
      <c r="V323" s="16">
        <f>[1]节奏总纲!AH323</f>
        <v>102.28908779747032</v>
      </c>
      <c r="AN323" s="41">
        <f>[1]节奏总纲!AZ323</f>
        <v>320</v>
      </c>
      <c r="AO323" s="41">
        <f>[1]节奏总纲!BA323</f>
        <v>45.869242601500943</v>
      </c>
      <c r="AP323" s="41">
        <f>[1]节奏总纲!BB323</f>
        <v>47.3696970865753</v>
      </c>
      <c r="AQ323" s="41">
        <f>[1]节奏总纲!BC323</f>
        <v>49.319570178749061</v>
      </c>
      <c r="AR323" s="41">
        <f>[1]节奏总纲!BD323</f>
        <v>52.080986469020011</v>
      </c>
      <c r="AS323" s="41">
        <f>[1]节奏总纲!BE323</f>
        <v>56.787583575493848</v>
      </c>
    </row>
    <row r="324" spans="17:45" x14ac:dyDescent="0.15">
      <c r="Q324" s="15">
        <v>321</v>
      </c>
      <c r="R324" s="16">
        <f>[1]节奏总纲!AD324</f>
        <v>83.301799809098995</v>
      </c>
      <c r="S324" s="16">
        <f>[1]节奏总纲!AE324</f>
        <v>85.416473396744834</v>
      </c>
      <c r="T324" s="16">
        <f>[1]节奏总纲!AF324</f>
        <v>88.410924598964016</v>
      </c>
      <c r="U324" s="16">
        <f>[1]节奏总纲!AG324</f>
        <v>93.447285063253773</v>
      </c>
      <c r="V324" s="16">
        <f>[1]节奏总纲!AH324</f>
        <v>102.3339860362117</v>
      </c>
      <c r="AN324" s="41">
        <f>[1]节奏总纲!AZ324</f>
        <v>321</v>
      </c>
      <c r="AO324" s="41">
        <f>[1]节奏总纲!BA324</f>
        <v>45.891559484723047</v>
      </c>
      <c r="AP324" s="41">
        <f>[1]节奏总纲!BB324</f>
        <v>47.390484624898193</v>
      </c>
      <c r="AQ324" s="41">
        <f>[1]节奏总纲!BC324</f>
        <v>49.340229957745592</v>
      </c>
      <c r="AR324" s="41">
        <f>[1]节奏总纲!BD324</f>
        <v>52.100939809816062</v>
      </c>
      <c r="AS324" s="41">
        <f>[1]节奏总纲!BE324</f>
        <v>56.809791324876961</v>
      </c>
    </row>
    <row r="325" spans="17:45" x14ac:dyDescent="0.15">
      <c r="Q325" s="15">
        <v>322</v>
      </c>
      <c r="R325" s="16">
        <f>[1]节奏总纲!AD325</f>
        <v>83.346006411527597</v>
      </c>
      <c r="S325" s="16">
        <f>[1]节奏总纲!AE325</f>
        <v>85.461355813326847</v>
      </c>
      <c r="T325" s="16">
        <f>[1]节奏总纲!AF325</f>
        <v>88.461695649174914</v>
      </c>
      <c r="U325" s="16">
        <f>[1]节奏总纲!AG325</f>
        <v>93.494498109481597</v>
      </c>
      <c r="V325" s="16">
        <f>[1]节奏总纲!AH325</f>
        <v>102.37888427495307</v>
      </c>
      <c r="AN325" s="41">
        <f>[1]节奏总纲!AZ325</f>
        <v>322</v>
      </c>
      <c r="AO325" s="41">
        <f>[1]节奏总纲!BA325</f>
        <v>45.91387636794515</v>
      </c>
      <c r="AP325" s="41">
        <f>[1]节奏总纲!BB325</f>
        <v>47.411272163221085</v>
      </c>
      <c r="AQ325" s="41">
        <f>[1]节奏总纲!BC325</f>
        <v>49.360889736742131</v>
      </c>
      <c r="AR325" s="41">
        <f>[1]节奏总纲!BD325</f>
        <v>52.120893150612112</v>
      </c>
      <c r="AS325" s="41">
        <f>[1]节奏总纲!BE325</f>
        <v>56.831999074260068</v>
      </c>
    </row>
    <row r="326" spans="17:45" x14ac:dyDescent="0.15">
      <c r="Q326" s="15">
        <v>323</v>
      </c>
      <c r="R326" s="16">
        <f>[1]节奏总纲!AD326</f>
        <v>83.390213013956213</v>
      </c>
      <c r="S326" s="16">
        <f>[1]节奏总纲!AE326</f>
        <v>85.506238229908845</v>
      </c>
      <c r="T326" s="16">
        <f>[1]节奏总纲!AF326</f>
        <v>88.512466699385826</v>
      </c>
      <c r="U326" s="16">
        <f>[1]节奏总纲!AG326</f>
        <v>93.541711155709422</v>
      </c>
      <c r="V326" s="16">
        <f>[1]节奏总纲!AH326</f>
        <v>102.42378251369445</v>
      </c>
      <c r="AN326" s="41">
        <f>[1]节奏总纲!AZ326</f>
        <v>323</v>
      </c>
      <c r="AO326" s="41">
        <f>[1]节奏总纲!BA326</f>
        <v>45.936193251167253</v>
      </c>
      <c r="AP326" s="41">
        <f>[1]节奏总纲!BB326</f>
        <v>47.432059701543984</v>
      </c>
      <c r="AQ326" s="41">
        <f>[1]节奏总纲!BC326</f>
        <v>49.381549515738669</v>
      </c>
      <c r="AR326" s="41">
        <f>[1]节奏总纲!BD326</f>
        <v>52.140846491408155</v>
      </c>
      <c r="AS326" s="41">
        <f>[1]节奏总纲!BE326</f>
        <v>56.854206823643175</v>
      </c>
    </row>
    <row r="327" spans="17:45" x14ac:dyDescent="0.15">
      <c r="Q327" s="15">
        <v>324</v>
      </c>
      <c r="R327" s="16">
        <f>[1]节奏总纲!AD327</f>
        <v>83.434419616384815</v>
      </c>
      <c r="S327" s="16">
        <f>[1]节奏总纲!AE327</f>
        <v>85.551120646490844</v>
      </c>
      <c r="T327" s="16">
        <f>[1]节奏总纲!AF327</f>
        <v>88.563237749596723</v>
      </c>
      <c r="U327" s="16">
        <f>[1]节奏总纲!AG327</f>
        <v>93.588924201937246</v>
      </c>
      <c r="V327" s="16">
        <f>[1]节奏总纲!AH327</f>
        <v>102.46868075243583</v>
      </c>
      <c r="AN327" s="41">
        <f>[1]节奏总纲!AZ327</f>
        <v>324</v>
      </c>
      <c r="AO327" s="41">
        <f>[1]节奏总纲!BA327</f>
        <v>45.958510134389357</v>
      </c>
      <c r="AP327" s="41">
        <f>[1]节奏总纲!BB327</f>
        <v>47.452847239866877</v>
      </c>
      <c r="AQ327" s="41">
        <f>[1]节奏总纲!BC327</f>
        <v>49.402209294735208</v>
      </c>
      <c r="AR327" s="41">
        <f>[1]节奏总纲!BD327</f>
        <v>52.160799832204205</v>
      </c>
      <c r="AS327" s="41">
        <f>[1]节奏总纲!BE327</f>
        <v>56.876414573026281</v>
      </c>
    </row>
    <row r="328" spans="17:45" x14ac:dyDescent="0.15">
      <c r="Q328" s="15">
        <v>325</v>
      </c>
      <c r="R328" s="16">
        <f>[1]节奏总纲!AD328</f>
        <v>83.478626218813432</v>
      </c>
      <c r="S328" s="16">
        <f>[1]节奏总纲!AE328</f>
        <v>85.596003063072843</v>
      </c>
      <c r="T328" s="16">
        <f>[1]节奏总纲!AF328</f>
        <v>88.614008799807635</v>
      </c>
      <c r="U328" s="16">
        <f>[1]节奏总纲!AG328</f>
        <v>93.63613724816507</v>
      </c>
      <c r="V328" s="16">
        <f>[1]节奏总纲!AH328</f>
        <v>102.51357899117721</v>
      </c>
      <c r="AN328" s="41">
        <f>[1]节奏总纲!AZ328</f>
        <v>325</v>
      </c>
      <c r="AO328" s="41">
        <f>[1]节奏总纲!BA328</f>
        <v>45.98082701761146</v>
      </c>
      <c r="AP328" s="41">
        <f>[1]节奏总纲!BB328</f>
        <v>47.473634778189769</v>
      </c>
      <c r="AQ328" s="41">
        <f>[1]节奏总纲!BC328</f>
        <v>49.422869073731739</v>
      </c>
      <c r="AR328" s="41">
        <f>[1]节奏总纲!BD328</f>
        <v>52.180753173000248</v>
      </c>
      <c r="AS328" s="41">
        <f>[1]节奏总纲!BE328</f>
        <v>56.898622322409395</v>
      </c>
    </row>
    <row r="329" spans="17:45" x14ac:dyDescent="0.15">
      <c r="Q329" s="15">
        <v>326</v>
      </c>
      <c r="R329" s="16">
        <f>[1]节奏总纲!AD329</f>
        <v>83.522832821242034</v>
      </c>
      <c r="S329" s="16">
        <f>[1]节奏总纲!AE329</f>
        <v>85.640885479654855</v>
      </c>
      <c r="T329" s="16">
        <f>[1]节奏总纲!AF329</f>
        <v>88.664779850018547</v>
      </c>
      <c r="U329" s="16">
        <f>[1]节奏总纲!AG329</f>
        <v>93.683350294392895</v>
      </c>
      <c r="V329" s="16">
        <f>[1]节奏总纲!AH329</f>
        <v>102.55847722991859</v>
      </c>
      <c r="AN329" s="41">
        <f>[1]节奏总纲!AZ329</f>
        <v>326</v>
      </c>
      <c r="AO329" s="41">
        <f>[1]节奏总纲!BA329</f>
        <v>46.002713830586146</v>
      </c>
      <c r="AP329" s="41">
        <f>[1]节奏总纲!BB329</f>
        <v>47.494422316512662</v>
      </c>
      <c r="AQ329" s="41">
        <f>[1]节奏总纲!BC329</f>
        <v>49.443528852728278</v>
      </c>
      <c r="AR329" s="41">
        <f>[1]节奏总纲!BD329</f>
        <v>52.200706513796298</v>
      </c>
      <c r="AS329" s="41">
        <f>[1]节奏总纲!BE329</f>
        <v>56.920830071792501</v>
      </c>
    </row>
    <row r="330" spans="17:45" x14ac:dyDescent="0.15">
      <c r="Q330" s="15">
        <v>327</v>
      </c>
      <c r="R330" s="16">
        <f>[1]节奏总纲!AD330</f>
        <v>83.56703942367065</v>
      </c>
      <c r="S330" s="16">
        <f>[1]节奏总纲!AE330</f>
        <v>85.685767896236854</v>
      </c>
      <c r="T330" s="16">
        <f>[1]节奏总纲!AF330</f>
        <v>88.715550900229445</v>
      </c>
      <c r="U330" s="16">
        <f>[1]节奏总纲!AG330</f>
        <v>93.730563340620719</v>
      </c>
      <c r="V330" s="16">
        <f>[1]节奏总纲!AH330</f>
        <v>102.60337546865996</v>
      </c>
      <c r="AN330" s="41">
        <f>[1]节奏总纲!AZ330</f>
        <v>327</v>
      </c>
      <c r="AO330" s="41">
        <f>[1]节奏总纲!BA330</f>
        <v>46.021977873404879</v>
      </c>
      <c r="AP330" s="41">
        <f>[1]节奏总纲!BB330</f>
        <v>47.515209854835554</v>
      </c>
      <c r="AQ330" s="41">
        <f>[1]节奏总纲!BC330</f>
        <v>49.464188631724817</v>
      </c>
      <c r="AR330" s="41">
        <f>[1]节奏总纲!BD330</f>
        <v>52.220659854592348</v>
      </c>
      <c r="AS330" s="41">
        <f>[1]节奏总纲!BE330</f>
        <v>56.943037821175608</v>
      </c>
    </row>
    <row r="331" spans="17:45" x14ac:dyDescent="0.15">
      <c r="Q331" s="15">
        <v>328</v>
      </c>
      <c r="R331" s="16">
        <f>[1]节奏总纲!AD331</f>
        <v>83.611246026099252</v>
      </c>
      <c r="S331" s="16">
        <f>[1]节奏总纲!AE331</f>
        <v>85.730650312818852</v>
      </c>
      <c r="T331" s="16">
        <f>[1]节奏总纲!AF331</f>
        <v>88.766321950440357</v>
      </c>
      <c r="U331" s="16">
        <f>[1]节奏总纲!AG331</f>
        <v>93.777776386848544</v>
      </c>
      <c r="V331" s="16">
        <f>[1]节奏总纲!AH331</f>
        <v>102.64827370740134</v>
      </c>
      <c r="AN331" s="41">
        <f>[1]节奏总纲!AZ331</f>
        <v>328</v>
      </c>
      <c r="AO331" s="41">
        <f>[1]节奏总纲!BA331</f>
        <v>46.041241916223605</v>
      </c>
      <c r="AP331" s="41">
        <f>[1]节奏总纲!BB331</f>
        <v>47.535997393158453</v>
      </c>
      <c r="AQ331" s="41">
        <f>[1]节奏总纲!BC331</f>
        <v>49.484848410721355</v>
      </c>
      <c r="AR331" s="41">
        <f>[1]节奏总纲!BD331</f>
        <v>52.240613195388391</v>
      </c>
      <c r="AS331" s="41">
        <f>[1]节奏总纲!BE331</f>
        <v>56.965245570558714</v>
      </c>
    </row>
    <row r="332" spans="17:45" x14ac:dyDescent="0.15">
      <c r="Q332" s="15">
        <v>329</v>
      </c>
      <c r="R332" s="16">
        <f>[1]节奏总纲!AD332</f>
        <v>83.655452628527868</v>
      </c>
      <c r="S332" s="16">
        <f>[1]节奏总纲!AE332</f>
        <v>85.775532729400851</v>
      </c>
      <c r="T332" s="16">
        <f>[1]节奏总纲!AF332</f>
        <v>88.817093000651269</v>
      </c>
      <c r="U332" s="16">
        <f>[1]节奏总纲!AG332</f>
        <v>93.824989433076368</v>
      </c>
      <c r="V332" s="16">
        <f>[1]节奏总纲!AH332</f>
        <v>102.69317194614273</v>
      </c>
      <c r="AN332" s="41">
        <f>[1]节奏总纲!AZ332</f>
        <v>329</v>
      </c>
      <c r="AO332" s="41">
        <f>[1]节奏总纲!BA332</f>
        <v>46.060505959042331</v>
      </c>
      <c r="AP332" s="41">
        <f>[1]节奏总纲!BB332</f>
        <v>47.556784931481346</v>
      </c>
      <c r="AQ332" s="41">
        <f>[1]节奏总纲!BC332</f>
        <v>49.505508189717887</v>
      </c>
      <c r="AR332" s="41">
        <f>[1]节奏总纲!BD332</f>
        <v>52.260566536184442</v>
      </c>
      <c r="AS332" s="41">
        <f>[1]节奏总纲!BE332</f>
        <v>56.987453319941828</v>
      </c>
    </row>
    <row r="333" spans="17:45" x14ac:dyDescent="0.15">
      <c r="Q333" s="15">
        <v>330</v>
      </c>
      <c r="R333" s="16">
        <f>[1]节奏总纲!AD333</f>
        <v>83.69965923095647</v>
      </c>
      <c r="S333" s="16">
        <f>[1]节奏总纲!AE333</f>
        <v>85.820415145982849</v>
      </c>
      <c r="T333" s="16">
        <f>[1]节奏总纲!AF333</f>
        <v>88.867864050862167</v>
      </c>
      <c r="U333" s="16">
        <f>[1]节奏总纲!AG333</f>
        <v>93.872202479304192</v>
      </c>
      <c r="V333" s="16">
        <f>[1]节奏总纲!AH333</f>
        <v>102.73807018488411</v>
      </c>
      <c r="AN333" s="41">
        <f>[1]节奏总纲!AZ333</f>
        <v>330</v>
      </c>
      <c r="AO333" s="41">
        <f>[1]节奏总纲!BA333</f>
        <v>46.079770001861057</v>
      </c>
      <c r="AP333" s="41">
        <f>[1]节奏总纲!BB333</f>
        <v>47.577572469804238</v>
      </c>
      <c r="AQ333" s="41">
        <f>[1]节奏总纲!BC333</f>
        <v>49.526167968714425</v>
      </c>
      <c r="AR333" s="41">
        <f>[1]节奏总纲!BD333</f>
        <v>52.280519876980485</v>
      </c>
      <c r="AS333" s="41">
        <f>[1]节奏总纲!BE333</f>
        <v>57.008345591208631</v>
      </c>
    </row>
    <row r="334" spans="17:45" x14ac:dyDescent="0.15">
      <c r="Q334" s="15">
        <v>331</v>
      </c>
      <c r="R334" s="16">
        <f>[1]节奏总纲!AD334</f>
        <v>83.743865833385087</v>
      </c>
      <c r="S334" s="16">
        <f>[1]节奏总纲!AE334</f>
        <v>85.865297562564862</v>
      </c>
      <c r="T334" s="16">
        <f>[1]节奏总纲!AF334</f>
        <v>88.918635101073079</v>
      </c>
      <c r="U334" s="16">
        <f>[1]节奏总纲!AG334</f>
        <v>93.919415525532017</v>
      </c>
      <c r="V334" s="16">
        <f>[1]节奏总纲!AH334</f>
        <v>102.78296842362549</v>
      </c>
      <c r="AN334" s="41">
        <f>[1]节奏总纲!AZ334</f>
        <v>331</v>
      </c>
      <c r="AO334" s="41">
        <f>[1]节奏总纲!BA334</f>
        <v>46.099034044679783</v>
      </c>
      <c r="AP334" s="41">
        <f>[1]节奏总纲!BB334</f>
        <v>47.598360008127131</v>
      </c>
      <c r="AQ334" s="41">
        <f>[1]节奏总纲!BC334</f>
        <v>49.546827747710964</v>
      </c>
      <c r="AR334" s="41">
        <f>[1]节奏总纲!BD334</f>
        <v>52.300473217776535</v>
      </c>
      <c r="AS334" s="41">
        <f>[1]节奏总纲!BE334</f>
        <v>57.027529471561998</v>
      </c>
    </row>
    <row r="335" spans="17:45" x14ac:dyDescent="0.15">
      <c r="Q335" s="15">
        <v>332</v>
      </c>
      <c r="R335" s="16">
        <f>[1]节奏总纲!AD335</f>
        <v>83.788072435813689</v>
      </c>
      <c r="S335" s="16">
        <f>[1]节奏总纲!AE335</f>
        <v>85.910179979146861</v>
      </c>
      <c r="T335" s="16">
        <f>[1]节奏总纲!AF335</f>
        <v>88.969406151283977</v>
      </c>
      <c r="U335" s="16">
        <f>[1]节奏总纲!AG335</f>
        <v>93.966628571759841</v>
      </c>
      <c r="V335" s="16">
        <f>[1]节奏总纲!AH335</f>
        <v>102.82786666236686</v>
      </c>
      <c r="AN335" s="41">
        <f>[1]节奏总纲!AZ335</f>
        <v>332</v>
      </c>
      <c r="AO335" s="41">
        <f>[1]节奏总纲!BA335</f>
        <v>46.118298087498509</v>
      </c>
      <c r="AP335" s="41">
        <f>[1]节奏总纲!BB335</f>
        <v>47.619147546450023</v>
      </c>
      <c r="AQ335" s="41">
        <f>[1]节奏总纲!BC335</f>
        <v>49.567487526707502</v>
      </c>
      <c r="AR335" s="41">
        <f>[1]节奏总纲!BD335</f>
        <v>52.320426558572585</v>
      </c>
      <c r="AS335" s="41">
        <f>[1]节奏总纲!BE335</f>
        <v>57.046713351915365</v>
      </c>
    </row>
    <row r="336" spans="17:45" x14ac:dyDescent="0.15">
      <c r="Q336" s="15">
        <v>333</v>
      </c>
      <c r="R336" s="16">
        <f>[1]节奏总纲!AD336</f>
        <v>83.832279038242305</v>
      </c>
      <c r="S336" s="16">
        <f>[1]节奏总纲!AE336</f>
        <v>85.955062395728859</v>
      </c>
      <c r="T336" s="16">
        <f>[1]节奏总纲!AF336</f>
        <v>89.018466905731287</v>
      </c>
      <c r="U336" s="16">
        <f>[1]节奏总纲!AG336</f>
        <v>94.012923283729691</v>
      </c>
      <c r="V336" s="16">
        <f>[1]节奏总纲!AH336</f>
        <v>102.87276490110824</v>
      </c>
      <c r="AN336" s="41">
        <f>[1]节奏总纲!AZ336</f>
        <v>333</v>
      </c>
      <c r="AO336" s="41">
        <f>[1]节奏总纲!BA336</f>
        <v>46.137562130317242</v>
      </c>
      <c r="AP336" s="41">
        <f>[1]节奏总纲!BB336</f>
        <v>47.639935084772922</v>
      </c>
      <c r="AQ336" s="41">
        <f>[1]节奏总纲!BC336</f>
        <v>49.588147305704041</v>
      </c>
      <c r="AR336" s="41">
        <f>[1]节奏总纲!BD336</f>
        <v>52.340379899368628</v>
      </c>
      <c r="AS336" s="41">
        <f>[1]节奏总纲!BE336</f>
        <v>57.065897232268732</v>
      </c>
    </row>
    <row r="337" spans="17:45" x14ac:dyDescent="0.15">
      <c r="Q337" s="15">
        <v>334</v>
      </c>
      <c r="R337" s="16">
        <f>[1]节奏总纲!AD337</f>
        <v>83.876485640670907</v>
      </c>
      <c r="S337" s="16">
        <f>[1]节奏总纲!AE337</f>
        <v>85.999944812310858</v>
      </c>
      <c r="T337" s="16">
        <f>[1]节奏总纲!AF337</f>
        <v>89.064934410075779</v>
      </c>
      <c r="U337" s="16">
        <f>[1]节奏总纲!AG337</f>
        <v>94.057003939090123</v>
      </c>
      <c r="V337" s="16">
        <f>[1]节奏总纲!AH337</f>
        <v>102.91766313984962</v>
      </c>
      <c r="AN337" s="41">
        <f>[1]节奏总纲!AZ337</f>
        <v>334</v>
      </c>
      <c r="AO337" s="41">
        <f>[1]节奏总纲!BA337</f>
        <v>46.156826173135968</v>
      </c>
      <c r="AP337" s="41">
        <f>[1]节奏总纲!BB337</f>
        <v>47.660722623095815</v>
      </c>
      <c r="AQ337" s="41">
        <f>[1]节奏总纲!BC337</f>
        <v>49.608807084700572</v>
      </c>
      <c r="AR337" s="41">
        <f>[1]节奏总纲!BD337</f>
        <v>52.360333240164678</v>
      </c>
      <c r="AS337" s="41">
        <f>[1]节奏总纲!BE337</f>
        <v>57.085081112622099</v>
      </c>
    </row>
    <row r="338" spans="17:45" x14ac:dyDescent="0.15">
      <c r="Q338" s="15">
        <v>335</v>
      </c>
      <c r="R338" s="16">
        <f>[1]节奏总纲!AD338</f>
        <v>83.920692243099523</v>
      </c>
      <c r="S338" s="16">
        <f>[1]节奏总纲!AE338</f>
        <v>86.041129946887025</v>
      </c>
      <c r="T338" s="16">
        <f>[1]节奏总纲!AF338</f>
        <v>89.11140191442027</v>
      </c>
      <c r="U338" s="16">
        <f>[1]节奏总纲!AG338</f>
        <v>94.101084594450555</v>
      </c>
      <c r="V338" s="16">
        <f>[1]节奏总纲!AH338</f>
        <v>102.962561378591</v>
      </c>
      <c r="AN338" s="41">
        <f>[1]节奏总纲!AZ338</f>
        <v>335</v>
      </c>
      <c r="AO338" s="41">
        <f>[1]节奏总纲!BA338</f>
        <v>46.176090215954694</v>
      </c>
      <c r="AP338" s="41">
        <f>[1]节奏总纲!BB338</f>
        <v>47.681510161418707</v>
      </c>
      <c r="AQ338" s="41">
        <f>[1]节奏总纲!BC338</f>
        <v>49.629466863697111</v>
      </c>
      <c r="AR338" s="41">
        <f>[1]节奏总纲!BD338</f>
        <v>52.380286580960728</v>
      </c>
      <c r="AS338" s="41">
        <f>[1]节奏总纲!BE338</f>
        <v>57.104264992975466</v>
      </c>
    </row>
    <row r="339" spans="17:45" x14ac:dyDescent="0.15">
      <c r="Q339" s="15">
        <v>336</v>
      </c>
      <c r="R339" s="16">
        <f>[1]节奏总纲!AD339</f>
        <v>83.964898845528126</v>
      </c>
      <c r="S339" s="16">
        <f>[1]节奏总纲!AE339</f>
        <v>86.082310529666103</v>
      </c>
      <c r="T339" s="16">
        <f>[1]节奏总纲!AF339</f>
        <v>89.157869418764761</v>
      </c>
      <c r="U339" s="16">
        <f>[1]节奏总纲!AG339</f>
        <v>94.145165249810972</v>
      </c>
      <c r="V339" s="16">
        <f>[1]节奏总纲!AH339</f>
        <v>103.00673656424885</v>
      </c>
      <c r="AN339" s="41">
        <f>[1]节奏总纲!AZ339</f>
        <v>336</v>
      </c>
      <c r="AO339" s="41">
        <f>[1]节奏总纲!BA339</f>
        <v>46.19535425877342</v>
      </c>
      <c r="AP339" s="41">
        <f>[1]节奏总纲!BB339</f>
        <v>47.7022976997416</v>
      </c>
      <c r="AQ339" s="41">
        <f>[1]节奏总纲!BC339</f>
        <v>49.65012664269365</v>
      </c>
      <c r="AR339" s="41">
        <f>[1]节奏总纲!BD339</f>
        <v>52.400239921756771</v>
      </c>
      <c r="AS339" s="41">
        <f>[1]节奏总纲!BE339</f>
        <v>57.123448873328833</v>
      </c>
    </row>
    <row r="340" spans="17:45" x14ac:dyDescent="0.15">
      <c r="Q340" s="15">
        <v>337</v>
      </c>
      <c r="R340" s="16">
        <f>[1]节奏总纲!AD340</f>
        <v>84.008495683346354</v>
      </c>
      <c r="S340" s="16">
        <f>[1]节奏总纲!AE340</f>
        <v>86.12349111244518</v>
      </c>
      <c r="T340" s="16">
        <f>[1]节奏总纲!AF340</f>
        <v>89.204336923109267</v>
      </c>
      <c r="U340" s="16">
        <f>[1]节奏总纲!AG340</f>
        <v>94.189245905171404</v>
      </c>
      <c r="V340" s="16">
        <f>[1]节奏总纲!AH340</f>
        <v>103.04728286259964</v>
      </c>
      <c r="AN340" s="41">
        <f>[1]节奏总纲!AZ340</f>
        <v>337</v>
      </c>
      <c r="AO340" s="41">
        <f>[1]节奏总纲!BA340</f>
        <v>46.214618301592147</v>
      </c>
      <c r="AP340" s="41">
        <f>[1]节奏总纲!BB340</f>
        <v>47.723085238064499</v>
      </c>
      <c r="AQ340" s="41">
        <f>[1]节奏总纲!BC340</f>
        <v>49.670786421690188</v>
      </c>
      <c r="AR340" s="41">
        <f>[1]节奏总纲!BD340</f>
        <v>52.420193262552822</v>
      </c>
      <c r="AS340" s="41">
        <f>[1]节奏总纲!BE340</f>
        <v>57.1426327536822</v>
      </c>
    </row>
    <row r="341" spans="17:45" x14ac:dyDescent="0.15">
      <c r="Q341" s="15">
        <v>338</v>
      </c>
      <c r="R341" s="16">
        <f>[1]节奏总纲!AD341</f>
        <v>84.049741901856009</v>
      </c>
      <c r="S341" s="16">
        <f>[1]节奏总纲!AE341</f>
        <v>86.164671695224243</v>
      </c>
      <c r="T341" s="16">
        <f>[1]节奏总纲!AF341</f>
        <v>89.250804427453758</v>
      </c>
      <c r="U341" s="16">
        <f>[1]节奏总纲!AG341</f>
        <v>94.233326560531836</v>
      </c>
      <c r="V341" s="16">
        <f>[1]节奏总纲!AH341</f>
        <v>103.08782916095045</v>
      </c>
      <c r="AN341" s="41">
        <f>[1]节奏总纲!AZ341</f>
        <v>338</v>
      </c>
      <c r="AO341" s="41">
        <f>[1]节奏总纲!BA341</f>
        <v>46.23388234441088</v>
      </c>
      <c r="AP341" s="41">
        <f>[1]节奏总纲!BB341</f>
        <v>47.743872776387391</v>
      </c>
      <c r="AQ341" s="41">
        <f>[1]节奏总纲!BC341</f>
        <v>49.69144620068672</v>
      </c>
      <c r="AR341" s="41">
        <f>[1]节奏总纲!BD341</f>
        <v>52.440146603348865</v>
      </c>
      <c r="AS341" s="41">
        <f>[1]节奏总纲!BE341</f>
        <v>57.161816634035567</v>
      </c>
    </row>
    <row r="342" spans="17:45" x14ac:dyDescent="0.15">
      <c r="Q342" s="15">
        <v>339</v>
      </c>
      <c r="R342" s="16">
        <f>[1]节奏总纲!AD342</f>
        <v>84.090988120365651</v>
      </c>
      <c r="S342" s="16">
        <f>[1]节奏总纲!AE342</f>
        <v>86.20585227800332</v>
      </c>
      <c r="T342" s="16">
        <f>[1]节奏总纲!AF342</f>
        <v>89.29727193179825</v>
      </c>
      <c r="U342" s="16">
        <f>[1]节奏总纲!AG342</f>
        <v>94.277407215892268</v>
      </c>
      <c r="V342" s="16">
        <f>[1]节奏总纲!AH342</f>
        <v>103.12837545930124</v>
      </c>
      <c r="AN342" s="41">
        <f>[1]节奏总纲!AZ342</f>
        <v>339</v>
      </c>
      <c r="AO342" s="41">
        <f>[1]节奏总纲!BA342</f>
        <v>46.253146387229606</v>
      </c>
      <c r="AP342" s="41">
        <f>[1]节奏总纲!BB342</f>
        <v>47.764660314710284</v>
      </c>
      <c r="AQ342" s="41">
        <f>[1]节奏总纲!BC342</f>
        <v>49.712105979683258</v>
      </c>
      <c r="AR342" s="41">
        <f>[1]节奏总纲!BD342</f>
        <v>52.460099944144915</v>
      </c>
      <c r="AS342" s="41">
        <f>[1]节奏总纲!BE342</f>
        <v>57.181000514388934</v>
      </c>
    </row>
    <row r="343" spans="17:45" x14ac:dyDescent="0.15">
      <c r="Q343" s="15">
        <v>340</v>
      </c>
      <c r="R343" s="16">
        <f>[1]节奏总纲!AD343</f>
        <v>84.132234338875293</v>
      </c>
      <c r="S343" s="16">
        <f>[1]节奏总纲!AE343</f>
        <v>86.247032860782397</v>
      </c>
      <c r="T343" s="16">
        <f>[1]节奏总纲!AF343</f>
        <v>89.343739436142741</v>
      </c>
      <c r="U343" s="16">
        <f>[1]节奏总纲!AG343</f>
        <v>94.3214878712527</v>
      </c>
      <c r="V343" s="16">
        <f>[1]节奏总纲!AH343</f>
        <v>103.16892175765203</v>
      </c>
      <c r="AN343" s="41">
        <f>[1]节奏总纲!AZ343</f>
        <v>340</v>
      </c>
      <c r="AO343" s="41">
        <f>[1]节奏总纲!BA343</f>
        <v>46.272410430048332</v>
      </c>
      <c r="AP343" s="41">
        <f>[1]节奏总纲!BB343</f>
        <v>47.785447853033176</v>
      </c>
      <c r="AQ343" s="41">
        <f>[1]节奏总纲!BC343</f>
        <v>49.732765758679797</v>
      </c>
      <c r="AR343" s="41">
        <f>[1]节奏总纲!BD343</f>
        <v>52.480053284940965</v>
      </c>
      <c r="AS343" s="41">
        <f>[1]节奏总纲!BE343</f>
        <v>57.200184394742301</v>
      </c>
    </row>
    <row r="344" spans="17:45" x14ac:dyDescent="0.15">
      <c r="Q344" s="15">
        <v>341</v>
      </c>
      <c r="R344" s="16">
        <f>[1]节奏总纲!AD344</f>
        <v>84.173480557384934</v>
      </c>
      <c r="S344" s="16">
        <f>[1]节奏总纲!AE344</f>
        <v>86.288213443561474</v>
      </c>
      <c r="T344" s="16">
        <f>[1]节奏总纲!AF344</f>
        <v>89.390206940487232</v>
      </c>
      <c r="U344" s="16">
        <f>[1]节奏总纲!AG344</f>
        <v>94.365568526613131</v>
      </c>
      <c r="V344" s="16">
        <f>[1]节奏总纲!AH344</f>
        <v>103.20946805600283</v>
      </c>
      <c r="AN344" s="41">
        <f>[1]节奏总纲!AZ344</f>
        <v>341</v>
      </c>
      <c r="AO344" s="41">
        <f>[1]节奏总纲!BA344</f>
        <v>46.291674472867058</v>
      </c>
      <c r="AP344" s="41">
        <f>[1]节奏总纲!BB344</f>
        <v>47.806235391356068</v>
      </c>
      <c r="AQ344" s="41">
        <f>[1]节奏总纲!BC344</f>
        <v>49.753425537676335</v>
      </c>
      <c r="AR344" s="41">
        <f>[1]节奏总纲!BD344</f>
        <v>52.500006625737008</v>
      </c>
      <c r="AS344" s="41">
        <f>[1]节奏总纲!BE344</f>
        <v>57.219368275095675</v>
      </c>
    </row>
    <row r="345" spans="17:45" x14ac:dyDescent="0.15">
      <c r="Q345" s="15">
        <v>342</v>
      </c>
      <c r="R345" s="16">
        <f>[1]节奏总纲!AD345</f>
        <v>84.214726775894576</v>
      </c>
      <c r="S345" s="16">
        <f>[1]节奏总纲!AE345</f>
        <v>86.329394026340537</v>
      </c>
      <c r="T345" s="16">
        <f>[1]节奏总纲!AF345</f>
        <v>89.436674444831723</v>
      </c>
      <c r="U345" s="16">
        <f>[1]节奏总纲!AG345</f>
        <v>94.409649181973549</v>
      </c>
      <c r="V345" s="16">
        <f>[1]节奏总纲!AH345</f>
        <v>103.25001435435362</v>
      </c>
      <c r="AN345" s="41">
        <f>[1]节奏总纲!AZ345</f>
        <v>342</v>
      </c>
      <c r="AO345" s="41">
        <f>[1]节奏总纲!BA345</f>
        <v>46.310938515685784</v>
      </c>
      <c r="AP345" s="41">
        <f>[1]节奏总纲!BB345</f>
        <v>47.827022929678968</v>
      </c>
      <c r="AQ345" s="41">
        <f>[1]节奏总纲!BC345</f>
        <v>49.774085316672867</v>
      </c>
      <c r="AR345" s="41">
        <f>[1]节奏总纲!BD345</f>
        <v>52.519959966533058</v>
      </c>
      <c r="AS345" s="41">
        <f>[1]节奏总纲!BE345</f>
        <v>57.238552155449042</v>
      </c>
    </row>
    <row r="346" spans="17:45" x14ac:dyDescent="0.15">
      <c r="Q346" s="15">
        <v>343</v>
      </c>
      <c r="R346" s="16">
        <f>[1]节奏总纲!AD346</f>
        <v>84.255972994404218</v>
      </c>
      <c r="S346" s="16">
        <f>[1]节奏总纲!AE346</f>
        <v>86.370574609119615</v>
      </c>
      <c r="T346" s="16">
        <f>[1]节奏总纲!AF346</f>
        <v>89.483141949176215</v>
      </c>
      <c r="U346" s="16">
        <f>[1]节奏总纲!AG346</f>
        <v>94.453729837333981</v>
      </c>
      <c r="V346" s="16">
        <f>[1]节奏总纲!AH346</f>
        <v>103.29056065270443</v>
      </c>
      <c r="AN346" s="41">
        <f>[1]节奏总纲!AZ346</f>
        <v>343</v>
      </c>
      <c r="AO346" s="41">
        <f>[1]节奏总纲!BA346</f>
        <v>46.330202558504517</v>
      </c>
      <c r="AP346" s="41">
        <f>[1]节奏总纲!BB346</f>
        <v>47.84781046800186</v>
      </c>
      <c r="AQ346" s="41">
        <f>[1]节奏总纲!BC346</f>
        <v>49.794745095669406</v>
      </c>
      <c r="AR346" s="41">
        <f>[1]节奏总纲!BD346</f>
        <v>52.539913307329101</v>
      </c>
      <c r="AS346" s="41">
        <f>[1]节奏总纲!BE346</f>
        <v>57.257736035802409</v>
      </c>
    </row>
    <row r="347" spans="17:45" x14ac:dyDescent="0.15">
      <c r="Q347" s="15">
        <v>344</v>
      </c>
      <c r="R347" s="16">
        <f>[1]节奏总纲!AD347</f>
        <v>84.297219212913859</v>
      </c>
      <c r="S347" s="16">
        <f>[1]节奏总纲!AE347</f>
        <v>86.411755191898692</v>
      </c>
      <c r="T347" s="16">
        <f>[1]节奏总纲!AF347</f>
        <v>89.529609453520706</v>
      </c>
      <c r="U347" s="16">
        <f>[1]节奏总纲!AG347</f>
        <v>94.497810492694413</v>
      </c>
      <c r="V347" s="16">
        <f>[1]节奏总纲!AH347</f>
        <v>103.33110695105522</v>
      </c>
      <c r="AN347" s="41">
        <f>[1]节奏总纲!AZ347</f>
        <v>344</v>
      </c>
      <c r="AO347" s="41">
        <f>[1]节奏总纲!BA347</f>
        <v>46.349466601323243</v>
      </c>
      <c r="AP347" s="41">
        <f>[1]节奏总纲!BB347</f>
        <v>47.868598006324753</v>
      </c>
      <c r="AQ347" s="41">
        <f>[1]节奏总纲!BC347</f>
        <v>49.815404874665944</v>
      </c>
      <c r="AR347" s="41">
        <f>[1]节奏总纲!BD347</f>
        <v>52.559866648125151</v>
      </c>
      <c r="AS347" s="41">
        <f>[1]节奏总纲!BE347</f>
        <v>57.276919916155776</v>
      </c>
    </row>
    <row r="348" spans="17:45" x14ac:dyDescent="0.15">
      <c r="Q348" s="15">
        <v>345</v>
      </c>
      <c r="R348" s="16">
        <f>[1]节奏总纲!AD348</f>
        <v>84.338465431423501</v>
      </c>
      <c r="S348" s="16">
        <f>[1]节奏总纲!AE348</f>
        <v>86.452935774677769</v>
      </c>
      <c r="T348" s="16">
        <f>[1]节奏总纲!AF348</f>
        <v>89.576076957865197</v>
      </c>
      <c r="U348" s="16">
        <f>[1]节奏总纲!AG348</f>
        <v>94.541891148054845</v>
      </c>
      <c r="V348" s="16">
        <f>[1]节奏总纲!AH348</f>
        <v>103.37165324940601</v>
      </c>
      <c r="AN348" s="41">
        <f>[1]节奏总纲!AZ348</f>
        <v>345</v>
      </c>
      <c r="AO348" s="41">
        <f>[1]节奏总纲!BA348</f>
        <v>46.368730644141969</v>
      </c>
      <c r="AP348" s="41">
        <f>[1]节奏总纲!BB348</f>
        <v>47.889385544647645</v>
      </c>
      <c r="AQ348" s="41">
        <f>[1]节奏总纲!BC348</f>
        <v>49.836064653662483</v>
      </c>
      <c r="AR348" s="41">
        <f>[1]节奏总纲!BD348</f>
        <v>52.579819988921201</v>
      </c>
      <c r="AS348" s="41">
        <f>[1]节奏总纲!BE348</f>
        <v>57.296103796509144</v>
      </c>
    </row>
    <row r="349" spans="17:45" x14ac:dyDescent="0.15">
      <c r="Q349" s="15">
        <v>346</v>
      </c>
      <c r="R349" s="16">
        <f>[1]节奏总纲!AD349</f>
        <v>84.379711649933142</v>
      </c>
      <c r="S349" s="16">
        <f>[1]节奏总纲!AE349</f>
        <v>86.494116357456846</v>
      </c>
      <c r="T349" s="16">
        <f>[1]节奏总纲!AF349</f>
        <v>89.622544462209689</v>
      </c>
      <c r="U349" s="16">
        <f>[1]节奏总纲!AG349</f>
        <v>94.585971803415276</v>
      </c>
      <c r="V349" s="16">
        <f>[1]节奏总纲!AH349</f>
        <v>103.41219954775681</v>
      </c>
      <c r="AN349" s="41">
        <f>[1]节奏总纲!AZ349</f>
        <v>346</v>
      </c>
      <c r="AO349" s="41">
        <f>[1]节奏总纲!BA349</f>
        <v>46.387994686960695</v>
      </c>
      <c r="AP349" s="41">
        <f>[1]节奏总纲!BB349</f>
        <v>47.910173082970537</v>
      </c>
      <c r="AQ349" s="41">
        <f>[1]节奏总纲!BC349</f>
        <v>49.856724432659014</v>
      </c>
      <c r="AR349" s="41">
        <f>[1]节奏总纲!BD349</f>
        <v>52.599773329717245</v>
      </c>
      <c r="AS349" s="41">
        <f>[1]节奏总纲!BE349</f>
        <v>57.315287676862511</v>
      </c>
    </row>
    <row r="350" spans="17:45" x14ac:dyDescent="0.15">
      <c r="Q350" s="15">
        <v>347</v>
      </c>
      <c r="R350" s="16">
        <f>[1]节奏总纲!AD350</f>
        <v>84.420957868442784</v>
      </c>
      <c r="S350" s="16">
        <f>[1]节奏总纲!AE350</f>
        <v>86.535296940235909</v>
      </c>
      <c r="T350" s="16">
        <f>[1]节奏总纲!AF350</f>
        <v>89.66901196655418</v>
      </c>
      <c r="U350" s="16">
        <f>[1]节奏总纲!AG350</f>
        <v>94.630052458775694</v>
      </c>
      <c r="V350" s="16">
        <f>[1]节奏总纲!AH350</f>
        <v>103.4527458461076</v>
      </c>
      <c r="AN350" s="41">
        <f>[1]节奏总纲!AZ350</f>
        <v>347</v>
      </c>
      <c r="AO350" s="41">
        <f>[1]节奏总纲!BA350</f>
        <v>46.407258729779421</v>
      </c>
      <c r="AP350" s="41">
        <f>[1]节奏总纲!BB350</f>
        <v>47.930960621293437</v>
      </c>
      <c r="AQ350" s="41">
        <f>[1]节奏总纲!BC350</f>
        <v>49.877384211655553</v>
      </c>
      <c r="AR350" s="41">
        <f>[1]节奏总纲!BD350</f>
        <v>52.619726670513295</v>
      </c>
      <c r="AS350" s="41">
        <f>[1]节奏总纲!BE350</f>
        <v>57.334471557215878</v>
      </c>
    </row>
    <row r="351" spans="17:45" x14ac:dyDescent="0.15">
      <c r="Q351" s="15">
        <v>348</v>
      </c>
      <c r="R351" s="16">
        <f>[1]节奏总纲!AD351</f>
        <v>84.462204086952426</v>
      </c>
      <c r="S351" s="16">
        <f>[1]节奏总纲!AE351</f>
        <v>86.576477523014987</v>
      </c>
      <c r="T351" s="16">
        <f>[1]节奏总纲!AF351</f>
        <v>89.715479470898671</v>
      </c>
      <c r="U351" s="16">
        <f>[1]节奏总纲!AG351</f>
        <v>94.674133114136126</v>
      </c>
      <c r="V351" s="16">
        <f>[1]节奏总纲!AH351</f>
        <v>103.49329214445841</v>
      </c>
      <c r="AN351" s="41">
        <f>[1]节奏总纲!AZ351</f>
        <v>348</v>
      </c>
      <c r="AO351" s="41">
        <f>[1]节奏总纲!BA351</f>
        <v>46.426522772598148</v>
      </c>
      <c r="AP351" s="41">
        <f>[1]节奏总纲!BB351</f>
        <v>47.951748159616329</v>
      </c>
      <c r="AQ351" s="41">
        <f>[1]节奏总纲!BC351</f>
        <v>49.898043990652091</v>
      </c>
      <c r="AR351" s="41">
        <f>[1]节奏总纲!BD351</f>
        <v>52.639680011309345</v>
      </c>
      <c r="AS351" s="41">
        <f>[1]节奏总纲!BE351</f>
        <v>57.353655437569245</v>
      </c>
    </row>
    <row r="352" spans="17:45" x14ac:dyDescent="0.15">
      <c r="Q352" s="15">
        <v>349</v>
      </c>
      <c r="R352" s="16">
        <f>[1]节奏总纲!AD352</f>
        <v>84.503450305462081</v>
      </c>
      <c r="S352" s="16">
        <f>[1]节奏总纲!AE352</f>
        <v>86.617658105794064</v>
      </c>
      <c r="T352" s="16">
        <f>[1]节奏总纲!AF352</f>
        <v>89.761946975243163</v>
      </c>
      <c r="U352" s="16">
        <f>[1]节奏总纲!AG352</f>
        <v>94.718213769496558</v>
      </c>
      <c r="V352" s="16">
        <f>[1]节奏总纲!AH352</f>
        <v>103.5338384428092</v>
      </c>
      <c r="AN352" s="41">
        <f>[1]节奏总纲!AZ352</f>
        <v>349</v>
      </c>
      <c r="AO352" s="41">
        <f>[1]节奏总纲!BA352</f>
        <v>46.445786815416881</v>
      </c>
      <c r="AP352" s="41">
        <f>[1]节奏总纲!BB352</f>
        <v>47.972535697939222</v>
      </c>
      <c r="AQ352" s="41">
        <f>[1]节奏总纲!BC352</f>
        <v>49.91870376964863</v>
      </c>
      <c r="AR352" s="41">
        <f>[1]节奏总纲!BD352</f>
        <v>52.659633352105388</v>
      </c>
      <c r="AS352" s="41">
        <f>[1]节奏总纲!BE352</f>
        <v>57.372839317922612</v>
      </c>
    </row>
    <row r="353" spans="17:45" x14ac:dyDescent="0.15">
      <c r="Q353" s="15">
        <v>350</v>
      </c>
      <c r="R353" s="16">
        <f>[1]节奏总纲!AD353</f>
        <v>84.544696523971723</v>
      </c>
      <c r="S353" s="16">
        <f>[1]节奏总纲!AE353</f>
        <v>86.658838688573141</v>
      </c>
      <c r="T353" s="16">
        <f>[1]节奏总纲!AF353</f>
        <v>89.808414479587654</v>
      </c>
      <c r="U353" s="16">
        <f>[1]节奏总纲!AG353</f>
        <v>94.762294424856989</v>
      </c>
      <c r="V353" s="16">
        <f>[1]节奏总纲!AH353</f>
        <v>103.57438474115999</v>
      </c>
      <c r="AN353" s="41">
        <f>[1]节奏总纲!AZ353</f>
        <v>350</v>
      </c>
      <c r="AO353" s="41">
        <f>[1]节奏总纲!BA353</f>
        <v>46.465050858235607</v>
      </c>
      <c r="AP353" s="41">
        <f>[1]节奏总纲!BB353</f>
        <v>47.993323236262114</v>
      </c>
      <c r="AQ353" s="41">
        <f>[1]节奏总纲!BC353</f>
        <v>49.939363548645169</v>
      </c>
      <c r="AR353" s="41">
        <f>[1]节奏总纲!BD353</f>
        <v>52.679586692901438</v>
      </c>
      <c r="AS353" s="41">
        <f>[1]节奏总纲!BE353</f>
        <v>57.392023198275979</v>
      </c>
    </row>
    <row r="354" spans="17:45" x14ac:dyDescent="0.15">
      <c r="Q354" s="15">
        <v>351</v>
      </c>
      <c r="R354" s="16">
        <f>[1]节奏总纲!AD354</f>
        <v>84.585942742481365</v>
      </c>
      <c r="S354" s="16">
        <f>[1]节奏总纲!AE354</f>
        <v>86.700019271352204</v>
      </c>
      <c r="T354" s="16">
        <f>[1]节奏总纲!AF354</f>
        <v>89.854881983932145</v>
      </c>
      <c r="U354" s="16">
        <f>[1]节奏总纲!AG354</f>
        <v>94.806375080217421</v>
      </c>
      <c r="V354" s="16">
        <f>[1]节奏总纲!AH354</f>
        <v>103.61493103951079</v>
      </c>
      <c r="AN354" s="41">
        <f>[1]节奏总纲!AZ354</f>
        <v>351</v>
      </c>
      <c r="AO354" s="41">
        <f>[1]节奏总纲!BA354</f>
        <v>46.484314901054333</v>
      </c>
      <c r="AP354" s="41">
        <f>[1]节奏总纲!BB354</f>
        <v>48.012182251254622</v>
      </c>
      <c r="AQ354" s="41">
        <f>[1]节奏总纲!BC354</f>
        <v>49.9600233276417</v>
      </c>
      <c r="AR354" s="41">
        <f>[1]节奏总纲!BD354</f>
        <v>52.699540033697481</v>
      </c>
      <c r="AS354" s="41">
        <f>[1]节奏总纲!BE354</f>
        <v>57.411207078629346</v>
      </c>
    </row>
    <row r="355" spans="17:45" x14ac:dyDescent="0.15">
      <c r="Q355" s="15">
        <v>352</v>
      </c>
      <c r="R355" s="16">
        <f>[1]节奏总纲!AD355</f>
        <v>84.627188960991006</v>
      </c>
      <c r="S355" s="16">
        <f>[1]节奏总纲!AE355</f>
        <v>86.741199854131281</v>
      </c>
      <c r="T355" s="16">
        <f>[1]节奏总纲!AF355</f>
        <v>89.901349488276637</v>
      </c>
      <c r="U355" s="16">
        <f>[1]节奏总纲!AG355</f>
        <v>94.850455735577853</v>
      </c>
      <c r="V355" s="16">
        <f>[1]节奏总纲!AH355</f>
        <v>103.65547733786158</v>
      </c>
      <c r="AN355" s="41">
        <f>[1]节奏总纲!AZ355</f>
        <v>352</v>
      </c>
      <c r="AO355" s="41">
        <f>[1]节奏总纲!BA355</f>
        <v>46.503578943873059</v>
      </c>
      <c r="AP355" s="41">
        <f>[1]节奏总纲!BB355</f>
        <v>48.030128751164234</v>
      </c>
      <c r="AQ355" s="41">
        <f>[1]节奏总纲!BC355</f>
        <v>49.980683106638239</v>
      </c>
      <c r="AR355" s="41">
        <f>[1]节奏总纲!BD355</f>
        <v>52.719493374493531</v>
      </c>
      <c r="AS355" s="41">
        <f>[1]节奏总纲!BE355</f>
        <v>57.430390958982713</v>
      </c>
    </row>
    <row r="356" spans="17:45" x14ac:dyDescent="0.15">
      <c r="Q356" s="15">
        <v>353</v>
      </c>
      <c r="R356" s="16">
        <f>[1]节奏总纲!AD356</f>
        <v>84.668435179500648</v>
      </c>
      <c r="S356" s="16">
        <f>[1]节奏总纲!AE356</f>
        <v>86.782380436910358</v>
      </c>
      <c r="T356" s="16">
        <f>[1]节奏总纲!AF356</f>
        <v>89.947816992621142</v>
      </c>
      <c r="U356" s="16">
        <f>[1]节奏总纲!AG356</f>
        <v>94.894536390938271</v>
      </c>
      <c r="V356" s="16">
        <f>[1]节奏总纲!AH356</f>
        <v>103.69602363621237</v>
      </c>
      <c r="AN356" s="41">
        <f>[1]节奏总纲!AZ356</f>
        <v>353</v>
      </c>
      <c r="AO356" s="41">
        <f>[1]节奏总纲!BA356</f>
        <v>46.522842986691785</v>
      </c>
      <c r="AP356" s="41">
        <f>[1]节奏总纲!BB356</f>
        <v>48.048075251073854</v>
      </c>
      <c r="AQ356" s="41">
        <f>[1]节奏总纲!BC356</f>
        <v>50.00115951426713</v>
      </c>
      <c r="AR356" s="41">
        <f>[1]节奏总纲!BD356</f>
        <v>52.739446715289581</v>
      </c>
      <c r="AS356" s="41">
        <f>[1]节奏总纲!BE356</f>
        <v>57.44957483933608</v>
      </c>
    </row>
    <row r="357" spans="17:45" x14ac:dyDescent="0.15">
      <c r="Q357" s="15">
        <v>354</v>
      </c>
      <c r="R357" s="16">
        <f>[1]节奏总纲!AD357</f>
        <v>84.709681398010289</v>
      </c>
      <c r="S357" s="16">
        <f>[1]节奏总纲!AE357</f>
        <v>86.823561019689436</v>
      </c>
      <c r="T357" s="16">
        <f>[1]节奏总纲!AF357</f>
        <v>89.994284496965633</v>
      </c>
      <c r="U357" s="16">
        <f>[1]节奏总纲!AG357</f>
        <v>94.938617046298702</v>
      </c>
      <c r="V357" s="16">
        <f>[1]节奏总纲!AH357</f>
        <v>103.73656993456318</v>
      </c>
      <c r="AN357" s="41">
        <f>[1]节奏总纲!AZ357</f>
        <v>354</v>
      </c>
      <c r="AO357" s="41">
        <f>[1]节奏总纲!BA357</f>
        <v>46.542107029510518</v>
      </c>
      <c r="AP357" s="41">
        <f>[1]节奏总纲!BB357</f>
        <v>48.066021750983474</v>
      </c>
      <c r="AQ357" s="41">
        <f>[1]节奏总纲!BC357</f>
        <v>50.018998195299922</v>
      </c>
      <c r="AR357" s="41">
        <f>[1]节奏总纲!BD357</f>
        <v>52.759400056085624</v>
      </c>
      <c r="AS357" s="41">
        <f>[1]节奏总纲!BE357</f>
        <v>57.468758719689447</v>
      </c>
    </row>
    <row r="358" spans="17:45" x14ac:dyDescent="0.15">
      <c r="Q358" s="15">
        <v>355</v>
      </c>
      <c r="R358" s="16">
        <f>[1]节奏总纲!AD358</f>
        <v>84.750927616519931</v>
      </c>
      <c r="S358" s="16">
        <f>[1]节奏总纲!AE358</f>
        <v>86.864741602468499</v>
      </c>
      <c r="T358" s="16">
        <f>[1]节奏总纲!AF358</f>
        <v>90.036066635925749</v>
      </c>
      <c r="U358" s="16">
        <f>[1]节奏总纲!AG358</f>
        <v>94.982697701659134</v>
      </c>
      <c r="V358" s="16">
        <f>[1]节奏总纲!AH358</f>
        <v>103.77711623291397</v>
      </c>
      <c r="AN358" s="41">
        <f>[1]节奏总纲!AZ358</f>
        <v>355</v>
      </c>
      <c r="AO358" s="41">
        <f>[1]节奏总纲!BA358</f>
        <v>46.561371072329244</v>
      </c>
      <c r="AP358" s="41">
        <f>[1]节奏总纲!BB358</f>
        <v>48.083968250893093</v>
      </c>
      <c r="AQ358" s="41">
        <f>[1]节奏总纲!BC358</f>
        <v>50.036836876332707</v>
      </c>
      <c r="AR358" s="41">
        <f>[1]节奏总纲!BD358</f>
        <v>52.779353396881675</v>
      </c>
      <c r="AS358" s="41">
        <f>[1]节奏总纲!BE358</f>
        <v>57.487942600042821</v>
      </c>
    </row>
    <row r="359" spans="17:45" x14ac:dyDescent="0.15">
      <c r="Q359" s="15">
        <v>356</v>
      </c>
      <c r="R359" s="16">
        <f>[1]节奏总纲!AD359</f>
        <v>84.792173835029573</v>
      </c>
      <c r="S359" s="16">
        <f>[1]节奏总纲!AE359</f>
        <v>86.905922185247576</v>
      </c>
      <c r="T359" s="16">
        <f>[1]节奏总纲!AF359</f>
        <v>90.077191648383845</v>
      </c>
      <c r="U359" s="16">
        <f>[1]节奏总纲!AG359</f>
        <v>95.024001308619916</v>
      </c>
      <c r="V359" s="16">
        <f>[1]节奏总纲!AH359</f>
        <v>103.81766253126477</v>
      </c>
      <c r="AN359" s="41">
        <f>[1]节奏总纲!AZ359</f>
        <v>356</v>
      </c>
      <c r="AO359" s="41">
        <f>[1]节奏总纲!BA359</f>
        <v>46.58063511514797</v>
      </c>
      <c r="AP359" s="41">
        <f>[1]节奏总纲!BB359</f>
        <v>48.101914750802706</v>
      </c>
      <c r="AQ359" s="41">
        <f>[1]节奏总纲!BC359</f>
        <v>50.054675557365492</v>
      </c>
      <c r="AR359" s="41">
        <f>[1]节奏总纲!BD359</f>
        <v>52.799306737677718</v>
      </c>
      <c r="AS359" s="41">
        <f>[1]节奏总纲!BE359</f>
        <v>57.507126480396188</v>
      </c>
    </row>
    <row r="360" spans="17:45" x14ac:dyDescent="0.15">
      <c r="Q360" s="15">
        <v>357</v>
      </c>
      <c r="R360" s="16">
        <f>[1]节奏总纲!AD360</f>
        <v>84.833420053539214</v>
      </c>
      <c r="S360" s="16">
        <f>[1]节奏总纲!AE360</f>
        <v>86.947102768026653</v>
      </c>
      <c r="T360" s="16">
        <f>[1]节奏总纲!AF360</f>
        <v>90.118316660841927</v>
      </c>
      <c r="U360" s="16">
        <f>[1]节奏总纲!AG360</f>
        <v>95.063510581451752</v>
      </c>
      <c r="V360" s="16">
        <f>[1]节奏总纲!AH360</f>
        <v>103.85820882961556</v>
      </c>
      <c r="AN360" s="41">
        <f>[1]节奏总纲!AZ360</f>
        <v>357</v>
      </c>
      <c r="AO360" s="41">
        <f>[1]节奏总纲!BA360</f>
        <v>46.599899157966696</v>
      </c>
      <c r="AP360" s="41">
        <f>[1]节奏总纲!BB360</f>
        <v>48.119861250712326</v>
      </c>
      <c r="AQ360" s="41">
        <f>[1]节奏总纲!BC360</f>
        <v>50.072514238398277</v>
      </c>
      <c r="AR360" s="41">
        <f>[1]节奏总纲!BD360</f>
        <v>52.819260078473768</v>
      </c>
      <c r="AS360" s="41">
        <f>[1]节奏总纲!BE360</f>
        <v>57.526310360749555</v>
      </c>
    </row>
    <row r="361" spans="17:45" x14ac:dyDescent="0.15">
      <c r="Q361" s="15">
        <v>358</v>
      </c>
      <c r="R361" s="16">
        <f>[1]节奏总纲!AD361</f>
        <v>84.874666272048856</v>
      </c>
      <c r="S361" s="16">
        <f>[1]节奏总纲!AE361</f>
        <v>86.98828335080573</v>
      </c>
      <c r="T361" s="16">
        <f>[1]节奏总纲!AF361</f>
        <v>90.159441673300023</v>
      </c>
      <c r="U361" s="16">
        <f>[1]节奏总纲!AG361</f>
        <v>95.103019854283588</v>
      </c>
      <c r="V361" s="16">
        <f>[1]节奏总纲!AH361</f>
        <v>103.89875512796635</v>
      </c>
      <c r="AN361" s="41">
        <f>[1]节奏总纲!AZ361</f>
        <v>358</v>
      </c>
      <c r="AO361" s="41">
        <f>[1]节奏总纲!BA361</f>
        <v>46.619163200785422</v>
      </c>
      <c r="AP361" s="41">
        <f>[1]节奏总纲!BB361</f>
        <v>48.137807750621946</v>
      </c>
      <c r="AQ361" s="41">
        <f>[1]节奏总纲!BC361</f>
        <v>50.090352919431069</v>
      </c>
      <c r="AR361" s="41">
        <f>[1]节奏总纲!BD361</f>
        <v>52.839213419269818</v>
      </c>
      <c r="AS361" s="41">
        <f>[1]节奏总纲!BE361</f>
        <v>57.545494241102922</v>
      </c>
    </row>
    <row r="362" spans="17:45" x14ac:dyDescent="0.15">
      <c r="Q362" s="15">
        <v>359</v>
      </c>
      <c r="R362" s="16">
        <f>[1]节奏总纲!AD362</f>
        <v>84.915912490558497</v>
      </c>
      <c r="S362" s="16">
        <f>[1]节奏总纲!AE362</f>
        <v>87.027010646912942</v>
      </c>
      <c r="T362" s="16">
        <f>[1]节奏总纲!AF362</f>
        <v>90.200566685758119</v>
      </c>
      <c r="U362" s="16">
        <f>[1]节奏总纲!AG362</f>
        <v>95.142529127115409</v>
      </c>
      <c r="V362" s="16">
        <f>[1]节奏总纲!AH362</f>
        <v>103.93930142631716</v>
      </c>
      <c r="AN362" s="41">
        <f>[1]节奏总纲!AZ362</f>
        <v>359</v>
      </c>
      <c r="AO362" s="41">
        <f>[1]节奏总纲!BA362</f>
        <v>46.638427243604156</v>
      </c>
      <c r="AP362" s="41">
        <f>[1]节奏总纲!BB362</f>
        <v>48.155754250531558</v>
      </c>
      <c r="AQ362" s="41">
        <f>[1]节奏总纲!BC362</f>
        <v>50.108191600463854</v>
      </c>
      <c r="AR362" s="41">
        <f>[1]节奏总纲!BD362</f>
        <v>52.859166760065861</v>
      </c>
      <c r="AS362" s="41">
        <f>[1]节奏总纲!BE362</f>
        <v>57.564678121456289</v>
      </c>
    </row>
    <row r="363" spans="17:45" x14ac:dyDescent="0.15">
      <c r="Q363" s="15">
        <v>360</v>
      </c>
      <c r="R363" s="16">
        <f>[1]节奏总纲!AD363</f>
        <v>84.957158709068153</v>
      </c>
      <c r="S363" s="16">
        <f>[1]节奏总纲!AE363</f>
        <v>87.064762367263285</v>
      </c>
      <c r="T363" s="16">
        <f>[1]节奏总纲!AF363</f>
        <v>90.241691698216215</v>
      </c>
      <c r="U363" s="16">
        <f>[1]节奏总纲!AG363</f>
        <v>95.182038399947245</v>
      </c>
      <c r="V363" s="16">
        <f>[1]节奏总纲!AH363</f>
        <v>103.97984772466795</v>
      </c>
      <c r="AN363" s="41">
        <f>[1]节奏总纲!AZ363</f>
        <v>360</v>
      </c>
      <c r="AO363" s="41">
        <f>[1]节奏总纲!BA363</f>
        <v>46.657691286422882</v>
      </c>
      <c r="AP363" s="41">
        <f>[1]节奏总纲!BB363</f>
        <v>48.173700750441178</v>
      </c>
      <c r="AQ363" s="41">
        <f>[1]节奏总纲!BC363</f>
        <v>50.126030281496639</v>
      </c>
      <c r="AR363" s="41">
        <f>[1]节奏总纲!BD363</f>
        <v>52.879120100861911</v>
      </c>
      <c r="AS363" s="41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E163"/>
  <sheetViews>
    <sheetView topLeftCell="P122" workbookViewId="0">
      <selection activeCell="AD153" sqref="AD153"/>
    </sheetView>
  </sheetViews>
  <sheetFormatPr defaultColWidth="6.625" defaultRowHeight="11.25" x14ac:dyDescent="0.15"/>
  <cols>
    <col min="1" max="15" width="6.625" style="52"/>
    <col min="16" max="16" width="6.625" style="101"/>
    <col min="17" max="17" width="6.625" style="52"/>
    <col min="18" max="18" width="6.625" style="10"/>
    <col min="19" max="19" width="8.25" style="10" bestFit="1" customWidth="1"/>
    <col min="20" max="23" width="6.625" style="10"/>
    <col min="24" max="24" width="6.625" style="52"/>
    <col min="25" max="25" width="6.625" style="101"/>
    <col min="26" max="28" width="6.625" style="52"/>
    <col min="29" max="29" width="6.625" style="151"/>
    <col min="30" max="16384" width="6.625" style="52"/>
  </cols>
  <sheetData>
    <row r="2" spans="2:57" x14ac:dyDescent="0.15">
      <c r="S2" s="205" t="s">
        <v>324</v>
      </c>
      <c r="T2" s="205"/>
      <c r="U2" s="205"/>
      <c r="V2" s="205"/>
      <c r="W2" s="205"/>
      <c r="AC2" s="153"/>
      <c r="AE2" s="211" t="s">
        <v>513</v>
      </c>
      <c r="AF2" s="211"/>
      <c r="AG2" s="211"/>
      <c r="AH2" s="211"/>
      <c r="AI2" s="211"/>
      <c r="AL2" s="211" t="s">
        <v>516</v>
      </c>
      <c r="AM2" s="211"/>
      <c r="AN2" s="211"/>
      <c r="AO2" s="211"/>
      <c r="AP2" s="211"/>
      <c r="AT2" s="20"/>
      <c r="AU2" s="20"/>
      <c r="AV2" s="20"/>
      <c r="AW2" s="20"/>
      <c r="AX2" s="20"/>
      <c r="AZ2" s="152" t="s">
        <v>522</v>
      </c>
      <c r="BA2" s="157" t="s">
        <v>523</v>
      </c>
      <c r="BB2" s="157" t="s">
        <v>143</v>
      </c>
      <c r="BC2" s="157" t="s">
        <v>156</v>
      </c>
      <c r="BD2" s="157" t="s">
        <v>144</v>
      </c>
      <c r="BE2" s="157" t="s">
        <v>524</v>
      </c>
    </row>
    <row r="3" spans="2:57" ht="13.5" customHeight="1" x14ac:dyDescent="0.15">
      <c r="B3" s="207" t="s">
        <v>294</v>
      </c>
      <c r="C3" s="207"/>
      <c r="D3" s="207"/>
      <c r="E3" s="207"/>
      <c r="F3" s="207"/>
      <c r="G3" s="207"/>
      <c r="H3" s="55"/>
      <c r="I3" s="208" t="s">
        <v>358</v>
      </c>
      <c r="J3" s="209"/>
      <c r="K3" s="209"/>
      <c r="L3" s="209"/>
      <c r="M3" s="209"/>
      <c r="N3" s="210"/>
      <c r="R3" s="96" t="s">
        <v>357</v>
      </c>
      <c r="S3" s="98" t="s">
        <v>0</v>
      </c>
      <c r="T3" s="98" t="s">
        <v>18</v>
      </c>
      <c r="U3" s="98" t="s">
        <v>17</v>
      </c>
      <c r="V3" s="98" t="s">
        <v>16</v>
      </c>
      <c r="W3" s="98" t="s">
        <v>15</v>
      </c>
      <c r="AA3" s="152" t="s">
        <v>512</v>
      </c>
      <c r="AB3" s="153">
        <f>'[1]功能-战损相关'!$D$2</f>
        <v>0.5</v>
      </c>
      <c r="AD3" s="52" t="s">
        <v>357</v>
      </c>
      <c r="AE3" s="52" t="s">
        <v>72</v>
      </c>
      <c r="AF3" s="52" t="s">
        <v>73</v>
      </c>
      <c r="AG3" s="52" t="s">
        <v>74</v>
      </c>
      <c r="AH3" s="52" t="s">
        <v>75</v>
      </c>
      <c r="AI3" s="52" t="s">
        <v>76</v>
      </c>
      <c r="AK3" s="52" t="s">
        <v>357</v>
      </c>
      <c r="AL3" s="52" t="s">
        <v>72</v>
      </c>
      <c r="AM3" s="52" t="s">
        <v>73</v>
      </c>
      <c r="AN3" s="52" t="s">
        <v>74</v>
      </c>
      <c r="AO3" s="52" t="s">
        <v>75</v>
      </c>
      <c r="AP3" s="52" t="s">
        <v>76</v>
      </c>
      <c r="AZ3" s="156"/>
      <c r="BA3" s="156">
        <f>'[1]功能-战损相关'!K3</f>
        <v>1</v>
      </c>
      <c r="BB3" s="156">
        <f>'[1]功能-战损相关'!L3</f>
        <v>1.05</v>
      </c>
      <c r="BC3" s="156">
        <f>'[1]功能-战损相关'!M3</f>
        <v>1.1499999999999999</v>
      </c>
      <c r="BD3" s="156">
        <f>'[1]功能-战损相关'!N3</f>
        <v>1.35</v>
      </c>
      <c r="BE3" s="156">
        <f>'[1]功能-战损相关'!O3</f>
        <v>1.65</v>
      </c>
    </row>
    <row r="4" spans="2:57" x14ac:dyDescent="0.15">
      <c r="B4" s="54" t="s">
        <v>295</v>
      </c>
      <c r="C4" s="54" t="s">
        <v>133</v>
      </c>
      <c r="D4" s="54" t="s">
        <v>149</v>
      </c>
      <c r="E4" s="54" t="s">
        <v>150</v>
      </c>
      <c r="F4" s="54" t="s">
        <v>151</v>
      </c>
      <c r="G4" s="54" t="s">
        <v>152</v>
      </c>
      <c r="H4" s="55"/>
      <c r="I4" s="53" t="s">
        <v>77</v>
      </c>
      <c r="J4" s="53" t="s">
        <v>72</v>
      </c>
      <c r="K4" s="53" t="s">
        <v>73</v>
      </c>
      <c r="L4" s="53" t="s">
        <v>74</v>
      </c>
      <c r="M4" s="53" t="s">
        <v>75</v>
      </c>
      <c r="N4" s="53" t="s">
        <v>76</v>
      </c>
      <c r="R4" s="97">
        <v>1</v>
      </c>
      <c r="S4" s="10">
        <f>'[2]实力验证（按等级）'!AG5</f>
        <v>2500942.3377247532</v>
      </c>
      <c r="T4" s="10">
        <f>'[2]实力验证（按等级）'!AH5</f>
        <v>2512551.12702177</v>
      </c>
      <c r="U4" s="10">
        <f>'[2]实力验证（按等级）'!AI5</f>
        <v>2528283.7177616484</v>
      </c>
      <c r="V4" s="10">
        <f>'[2]实力验证（按等级）'!AJ5</f>
        <v>2545194.8679372855</v>
      </c>
      <c r="W4" s="10">
        <f>'[2]实力验证（按等级）'!AK5</f>
        <v>2558513.9572203495</v>
      </c>
      <c r="AD4" s="52">
        <v>1</v>
      </c>
      <c r="AE4" s="154">
        <f>'[1]功能-战损相关'!H11</f>
        <v>0.17499999999999999</v>
      </c>
      <c r="AF4" s="154">
        <f>'[1]功能-战损相关'!I11</f>
        <v>0.17499999999999999</v>
      </c>
      <c r="AG4" s="154">
        <f>'[1]功能-战损相关'!J11</f>
        <v>0.17499999999999999</v>
      </c>
      <c r="AH4" s="154">
        <f>'[1]功能-战损相关'!K11</f>
        <v>0.17499999999999999</v>
      </c>
      <c r="AI4" s="154">
        <f>'[1]功能-战损相关'!L11</f>
        <v>0.17499999999999999</v>
      </c>
      <c r="AK4" s="52">
        <v>1</v>
      </c>
      <c r="AL4" s="151">
        <f>'[1]功能-战损相关'!BQ11</f>
        <v>2248.5483480446374</v>
      </c>
      <c r="AM4" s="151">
        <f>'[1]功能-战损相关'!BR11</f>
        <v>2306.7559713152582</v>
      </c>
      <c r="AN4" s="151">
        <f>'[1]功能-战损相关'!BS11</f>
        <v>2412.1954631909607</v>
      </c>
      <c r="AO4" s="151">
        <f>'[1]功能-战损相关'!BT11</f>
        <v>2611.761549475988</v>
      </c>
      <c r="AP4" s="151">
        <f>'[1]功能-战损相关'!BU11</f>
        <v>3230.3291043007998</v>
      </c>
    </row>
    <row r="5" spans="2:57" x14ac:dyDescent="0.15">
      <c r="B5" s="53">
        <f>'[1]功能-行军令'!AO5</f>
        <v>3</v>
      </c>
      <c r="C5" s="56">
        <f>'[1]功能-行军令'!AP5</f>
        <v>2</v>
      </c>
      <c r="D5" s="56">
        <f>'[1]功能-行军令'!AQ5</f>
        <v>0</v>
      </c>
      <c r="E5" s="56">
        <f>'[1]功能-行军令'!AR5</f>
        <v>0</v>
      </c>
      <c r="F5" s="56">
        <f>'[1]功能-行军令'!AS5</f>
        <v>0</v>
      </c>
      <c r="G5" s="56">
        <f>'[1]功能-行军令'!AT5</f>
        <v>0</v>
      </c>
      <c r="H5" s="55"/>
      <c r="I5" s="53" t="s">
        <v>296</v>
      </c>
      <c r="J5" s="53">
        <f>基础状态预期!F7</f>
        <v>1</v>
      </c>
      <c r="K5" s="59">
        <f>基础状态预期!G7</f>
        <v>1</v>
      </c>
      <c r="L5" s="59">
        <f>基础状态预期!H7</f>
        <v>1</v>
      </c>
      <c r="M5" s="59">
        <f>基础状态预期!I7</f>
        <v>1</v>
      </c>
      <c r="N5" s="59">
        <f>基础状态预期!J7</f>
        <v>1</v>
      </c>
      <c r="R5" s="97">
        <v>2</v>
      </c>
      <c r="S5" s="10">
        <f>'[2]实力验证（按等级）'!AG6</f>
        <v>3517613.9022695851</v>
      </c>
      <c r="T5" s="10">
        <f>'[2]实力验证（按等级）'!AH6</f>
        <v>3558641.8051986252</v>
      </c>
      <c r="U5" s="10">
        <f>'[2]实力验证（按等级）'!AI6</f>
        <v>3624178.9418164622</v>
      </c>
      <c r="V5" s="10">
        <f>'[2]实力验证（按等级）'!AJ6</f>
        <v>3719323.109157322</v>
      </c>
      <c r="W5" s="10">
        <f>'[2]实力验证（按等级）'!AK6</f>
        <v>3775605.0519301463</v>
      </c>
      <c r="AD5" s="52">
        <v>2</v>
      </c>
      <c r="AE5" s="154">
        <f>'[1]功能-战损相关'!H12</f>
        <v>0.17499999999999999</v>
      </c>
      <c r="AF5" s="154">
        <f>'[1]功能-战损相关'!I12</f>
        <v>0.17499999999999999</v>
      </c>
      <c r="AG5" s="154">
        <f>'[1]功能-战损相关'!J12</f>
        <v>0.17499999999999999</v>
      </c>
      <c r="AH5" s="154">
        <f>'[1]功能-战损相关'!K12</f>
        <v>0.17499999999999999</v>
      </c>
      <c r="AI5" s="154">
        <f>'[1]功能-战损相关'!L12</f>
        <v>0.17499999999999999</v>
      </c>
      <c r="AK5" s="52">
        <v>2</v>
      </c>
      <c r="AL5" s="151">
        <f>'[1]功能-战损相关'!BQ12</f>
        <v>4043.6995542400837</v>
      </c>
      <c r="AM5" s="151">
        <f>'[1]功能-战损相关'!BR12</f>
        <v>4157.2051797637305</v>
      </c>
      <c r="AN5" s="151">
        <f>'[1]功能-战损相关'!BS12</f>
        <v>4352.9686494729203</v>
      </c>
      <c r="AO5" s="151">
        <f>'[1]功能-战损相关'!BT12</f>
        <v>4730.2434752377994</v>
      </c>
      <c r="AP5" s="151">
        <f>'[1]功能-战损相关'!BU12</f>
        <v>5868.8019231120061</v>
      </c>
    </row>
    <row r="6" spans="2:57" x14ac:dyDescent="0.15">
      <c r="B6" s="56">
        <f>'[1]功能-行军令'!AO6</f>
        <v>5</v>
      </c>
      <c r="C6" s="56">
        <f>'[1]功能-行军令'!AP6</f>
        <v>2</v>
      </c>
      <c r="D6" s="56">
        <f>'[1]功能-行军令'!AQ6</f>
        <v>0</v>
      </c>
      <c r="E6" s="56">
        <f>'[1]功能-行军令'!AR6</f>
        <v>0</v>
      </c>
      <c r="F6" s="56">
        <f>'[1]功能-行军令'!AS6</f>
        <v>0</v>
      </c>
      <c r="G6" s="56">
        <f>'[1]功能-行军令'!AT6</f>
        <v>0</v>
      </c>
      <c r="H6" s="55"/>
      <c r="I6" s="56" t="s">
        <v>47</v>
      </c>
      <c r="J6" s="59">
        <f>基础状态预期!F8</f>
        <v>3</v>
      </c>
      <c r="K6" s="59">
        <f>基础状态预期!G8</f>
        <v>2.9699999999999998</v>
      </c>
      <c r="L6" s="59">
        <f>基础状态预期!H8</f>
        <v>2.94</v>
      </c>
      <c r="M6" s="59">
        <f>基础状态预期!I8</f>
        <v>2.91</v>
      </c>
      <c r="N6" s="59">
        <f>基础状态预期!J8</f>
        <v>2.8499999999999996</v>
      </c>
      <c r="R6" s="97">
        <v>3</v>
      </c>
      <c r="S6" s="10">
        <f>'[2]实力验证（按等级）'!AG7</f>
        <v>4754444.5435599517</v>
      </c>
      <c r="T6" s="10">
        <f>'[2]实力验证（按等级）'!AH7</f>
        <v>4841616.0008710045</v>
      </c>
      <c r="U6" s="10">
        <f>'[2]实力验证（按等级）'!AI7</f>
        <v>4989687.1650621761</v>
      </c>
      <c r="V6" s="10">
        <f>'[2]实力验证（按等级）'!AJ7</f>
        <v>5213350.1869225698</v>
      </c>
      <c r="W6" s="10">
        <f>'[2]实力验证（按等级）'!AK7</f>
        <v>5344738.9720740495</v>
      </c>
      <c r="AD6" s="52">
        <v>3</v>
      </c>
      <c r="AE6" s="154">
        <f>'[1]功能-战损相关'!H13</f>
        <v>0.17499999999999999</v>
      </c>
      <c r="AF6" s="154">
        <f>'[1]功能-战损相关'!I13</f>
        <v>0.17499999999999999</v>
      </c>
      <c r="AG6" s="154">
        <f>'[1]功能-战损相关'!J13</f>
        <v>0.17499999999999999</v>
      </c>
      <c r="AH6" s="154">
        <f>'[1]功能-战损相关'!K13</f>
        <v>0.17499999999999999</v>
      </c>
      <c r="AI6" s="154">
        <f>'[1]功能-战损相关'!L13</f>
        <v>0.17499999999999999</v>
      </c>
      <c r="AK6" s="52">
        <v>3</v>
      </c>
      <c r="AL6" s="151">
        <f>'[1]功能-战损相关'!BQ13</f>
        <v>6060.1115363779836</v>
      </c>
      <c r="AM6" s="151">
        <f>'[1]功能-战损相关'!BR13</f>
        <v>6241.0239850379248</v>
      </c>
      <c r="AN6" s="151">
        <f>'[1]功能-战损相关'!BS13</f>
        <v>6547.2339590041365</v>
      </c>
      <c r="AO6" s="151">
        <f>'[1]功能-战损相关'!BT13</f>
        <v>7137.6004324506139</v>
      </c>
      <c r="AP6" s="151">
        <f>'[1]功能-战损相关'!BU13</f>
        <v>8874.5052405545048</v>
      </c>
    </row>
    <row r="7" spans="2:57" x14ac:dyDescent="0.15">
      <c r="B7" s="56">
        <f>'[1]功能-行军令'!AO7</f>
        <v>7</v>
      </c>
      <c r="C7" s="56">
        <f>'[1]功能-行军令'!AP7</f>
        <v>2</v>
      </c>
      <c r="D7" s="56">
        <f>'[1]功能-行军令'!AQ7</f>
        <v>0</v>
      </c>
      <c r="E7" s="56">
        <f>'[1]功能-行军令'!AR7</f>
        <v>0</v>
      </c>
      <c r="F7" s="56">
        <f>'[1]功能-行军令'!AS7</f>
        <v>0</v>
      </c>
      <c r="G7" s="56">
        <f>'[1]功能-行军令'!AT7</f>
        <v>0</v>
      </c>
      <c r="H7" s="55"/>
      <c r="I7" s="56" t="s">
        <v>48</v>
      </c>
      <c r="J7" s="59">
        <f>基础状态预期!F9</f>
        <v>5</v>
      </c>
      <c r="K7" s="59">
        <f>基础状态预期!G9</f>
        <v>4.95</v>
      </c>
      <c r="L7" s="59">
        <f>基础状态预期!H9</f>
        <v>4.9000000000000004</v>
      </c>
      <c r="M7" s="59">
        <f>基础状态预期!I9</f>
        <v>4.8499999999999996</v>
      </c>
      <c r="N7" s="59">
        <f>基础状态预期!J9</f>
        <v>4.75</v>
      </c>
      <c r="R7" s="97">
        <v>4</v>
      </c>
      <c r="S7" s="10">
        <f>'[2]实力验证（按等级）'!AG8</f>
        <v>6297960.1479715873</v>
      </c>
      <c r="T7" s="10">
        <f>'[2]实力验证（按等级）'!AH8</f>
        <v>6453779.6036088541</v>
      </c>
      <c r="U7" s="10">
        <f>'[2]实力验证（按等级）'!AI8</f>
        <v>6724798.2704529865</v>
      </c>
      <c r="V7" s="10">
        <f>'[2]实力验证（按等级）'!AJ8</f>
        <v>7140145.9892949127</v>
      </c>
      <c r="W7" s="10">
        <f>'[2]实力验证（按等级）'!AK8</f>
        <v>7386620.8608106282</v>
      </c>
      <c r="AD7" s="52">
        <v>4</v>
      </c>
      <c r="AE7" s="154">
        <f>'[1]功能-战损相关'!H14</f>
        <v>0.17499999999999999</v>
      </c>
      <c r="AF7" s="154">
        <f>'[1]功能-战损相关'!I14</f>
        <v>0.17499999999999999</v>
      </c>
      <c r="AG7" s="154">
        <f>'[1]功能-战损相关'!J14</f>
        <v>0.17499999999999999</v>
      </c>
      <c r="AH7" s="154">
        <f>'[1]功能-战损相关'!K14</f>
        <v>0.17499999999999999</v>
      </c>
      <c r="AI7" s="154">
        <f>'[1]功能-战损相关'!L14</f>
        <v>0.17499999999999999</v>
      </c>
      <c r="AK7" s="52">
        <v>4</v>
      </c>
      <c r="AL7" s="151">
        <f>'[1]功能-战损相关'!BQ14</f>
        <v>8268.2864316725045</v>
      </c>
      <c r="AM7" s="151">
        <f>'[1]功能-战损相关'!BR14</f>
        <v>8523.2835033463471</v>
      </c>
      <c r="AN7" s="151">
        <f>'[1]功能-战损相关'!BS14</f>
        <v>8948.0925414028588</v>
      </c>
      <c r="AO7" s="151">
        <f>'[1]功能-战损相关'!BT14</f>
        <v>9771.6687333733644</v>
      </c>
      <c r="AP7" s="151">
        <f>'[1]功能-战损相关'!BU14</f>
        <v>10539.264233328082</v>
      </c>
    </row>
    <row r="8" spans="2:57" x14ac:dyDescent="0.15">
      <c r="B8" s="56">
        <f>'[1]功能-行军令'!AO8</f>
        <v>10</v>
      </c>
      <c r="C8" s="56">
        <f>'[1]功能-行军令'!AP8</f>
        <v>1</v>
      </c>
      <c r="D8" s="56">
        <f>'[1]功能-行军令'!AQ8</f>
        <v>1</v>
      </c>
      <c r="E8" s="56">
        <f>'[1]功能-行军令'!AR8</f>
        <v>0</v>
      </c>
      <c r="F8" s="56">
        <f>'[1]功能-行军令'!AS8</f>
        <v>0</v>
      </c>
      <c r="G8" s="56">
        <f>'[1]功能-行军令'!AT8</f>
        <v>0</v>
      </c>
      <c r="H8" s="55"/>
      <c r="I8" s="56" t="s">
        <v>49</v>
      </c>
      <c r="J8" s="59">
        <f>基础状态预期!F10</f>
        <v>8</v>
      </c>
      <c r="K8" s="59">
        <f>基础状态预期!G10</f>
        <v>7.92</v>
      </c>
      <c r="L8" s="59">
        <f>基础状态预期!H10</f>
        <v>7.84</v>
      </c>
      <c r="M8" s="59">
        <f>基础状态预期!I10</f>
        <v>7.76</v>
      </c>
      <c r="N8" s="59">
        <f>基础状态预期!J10</f>
        <v>7.6</v>
      </c>
      <c r="R8" s="97">
        <v>5</v>
      </c>
      <c r="S8" s="10">
        <f>'[2]实力验证（按等级）'!AG9</f>
        <v>8202594.5728685521</v>
      </c>
      <c r="T8" s="10">
        <f>'[2]实力验证（按等级）'!AH9</f>
        <v>8454585.0137271304</v>
      </c>
      <c r="U8" s="10">
        <f>'[2]实力验证（按等级）'!AI9</f>
        <v>8900772.7776471656</v>
      </c>
      <c r="V8" s="10">
        <f>'[2]实力验证（按等级）'!AJ9</f>
        <v>9589372.0036158115</v>
      </c>
      <c r="W8" s="10">
        <f>'[2]实力验证（按等级）'!AK9</f>
        <v>10003839.03697275</v>
      </c>
      <c r="AD8" s="52">
        <v>5</v>
      </c>
      <c r="AE8" s="154">
        <f>'[1]功能-战损相关'!H15</f>
        <v>0.17499999999999999</v>
      </c>
      <c r="AF8" s="154">
        <f>'[1]功能-战损相关'!I15</f>
        <v>0.17499999999999999</v>
      </c>
      <c r="AG8" s="154">
        <f>'[1]功能-战损相关'!J15</f>
        <v>0.17499999999999999</v>
      </c>
      <c r="AH8" s="154">
        <f>'[1]功能-战损相关'!K15</f>
        <v>0.17499999999999999</v>
      </c>
      <c r="AI8" s="154">
        <f>'[1]功能-战损相关'!L15</f>
        <v>0.17499999999999999</v>
      </c>
      <c r="AK8" s="52">
        <v>5</v>
      </c>
      <c r="AL8" s="151">
        <f>'[1]功能-战损相关'!BQ15</f>
        <v>10642.14223318213</v>
      </c>
      <c r="AM8" s="151">
        <f>'[1]功能-战损相关'!BR15</f>
        <v>10764.523753894675</v>
      </c>
      <c r="AN8" s="151">
        <f>'[1]功能-战损相关'!BS15</f>
        <v>10868.996957016981</v>
      </c>
      <c r="AO8" s="151">
        <f>'[1]功能-战损相关'!BT15</f>
        <v>11041.969988693956</v>
      </c>
      <c r="AP8" s="151">
        <f>'[1]功能-战损相关'!BU15</f>
        <v>11199.0805634812</v>
      </c>
    </row>
    <row r="9" spans="2:57" x14ac:dyDescent="0.15">
      <c r="B9" s="56">
        <f>'[1]功能-行军令'!AO9</f>
        <v>13</v>
      </c>
      <c r="C9" s="56">
        <f>'[1]功能-行军令'!AP9</f>
        <v>0.95</v>
      </c>
      <c r="D9" s="56">
        <f>'[1]功能-行军令'!AQ9</f>
        <v>1.05</v>
      </c>
      <c r="E9" s="56">
        <f>'[1]功能-行军令'!AR9</f>
        <v>0</v>
      </c>
      <c r="F9" s="56">
        <f>'[1]功能-行军令'!AS9</f>
        <v>0</v>
      </c>
      <c r="G9" s="56">
        <f>'[1]功能-行军令'!AT9</f>
        <v>0</v>
      </c>
      <c r="H9" s="55"/>
      <c r="I9" s="56" t="s">
        <v>50</v>
      </c>
      <c r="J9" s="59">
        <f>基础状态预期!F11</f>
        <v>11</v>
      </c>
      <c r="K9" s="59">
        <f>基础状态预期!G11</f>
        <v>10.89</v>
      </c>
      <c r="L9" s="59">
        <f>基础状态预期!H11</f>
        <v>10.78</v>
      </c>
      <c r="M9" s="59">
        <f>基础状态预期!I11</f>
        <v>10.67</v>
      </c>
      <c r="N9" s="59">
        <f>基础状态预期!J11</f>
        <v>10.45</v>
      </c>
      <c r="R9" s="97">
        <v>6</v>
      </c>
      <c r="S9" s="10">
        <f>'[2]实力验证（按等级）'!AG10</f>
        <v>10528433.673969768</v>
      </c>
      <c r="T9" s="10">
        <f>'[2]实力验证（按等级）'!AH10</f>
        <v>10911072.297634212</v>
      </c>
      <c r="U9" s="10">
        <f>'[2]实力验证（按等级）'!AI10</f>
        <v>11598670.488152275</v>
      </c>
      <c r="V9" s="10">
        <f>'[2]实力验证（按等级）'!AJ10</f>
        <v>12663949.727054983</v>
      </c>
      <c r="W9" s="10">
        <f>'[2]实力验证（按等级）'!AK10</f>
        <v>13314976.002241483</v>
      </c>
      <c r="AD9" s="52">
        <v>6</v>
      </c>
      <c r="AE9" s="154">
        <f>'[1]功能-战损相关'!H16</f>
        <v>0.17499999999999999</v>
      </c>
      <c r="AF9" s="154">
        <f>'[1]功能-战损相关'!I16</f>
        <v>0.17499999999999999</v>
      </c>
      <c r="AG9" s="154">
        <f>'[1]功能-战损相关'!J16</f>
        <v>0.17499999999999999</v>
      </c>
      <c r="AH9" s="154">
        <f>'[1]功能-战损相关'!K16</f>
        <v>0.17499999999999999</v>
      </c>
      <c r="AI9" s="154">
        <f>'[1]功能-战损相关'!L16</f>
        <v>0.17499999999999999</v>
      </c>
      <c r="AK9" s="52">
        <v>6</v>
      </c>
      <c r="AL9" s="151">
        <f>'[1]功能-战损相关'!BQ16</f>
        <v>11203.862126785061</v>
      </c>
      <c r="AM9" s="151">
        <f>'[1]功能-战损相关'!BR16</f>
        <v>11343.239611979407</v>
      </c>
      <c r="AN9" s="151">
        <f>'[1]功能-战损相关'!BS16</f>
        <v>11461.115021106509</v>
      </c>
      <c r="AO9" s="151">
        <f>'[1]功能-战损相关'!BT16</f>
        <v>11650.56639551759</v>
      </c>
      <c r="AP9" s="151">
        <f>'[1]功能-战损相关'!BU16</f>
        <v>11825.163226367429</v>
      </c>
    </row>
    <row r="10" spans="2:57" x14ac:dyDescent="0.15">
      <c r="B10" s="56">
        <f>'[1]功能-行军令'!AO10</f>
        <v>16</v>
      </c>
      <c r="C10" s="56">
        <f>'[1]功能-行军令'!AP10</f>
        <v>0.89749999999999996</v>
      </c>
      <c r="D10" s="56">
        <f>'[1]功能-行军令'!AQ10</f>
        <v>1.1025</v>
      </c>
      <c r="E10" s="56">
        <f>'[1]功能-行军令'!AR10</f>
        <v>0</v>
      </c>
      <c r="F10" s="56">
        <f>'[1]功能-行军令'!AS10</f>
        <v>0</v>
      </c>
      <c r="G10" s="56">
        <f>'[1]功能-行军令'!AT10</f>
        <v>0</v>
      </c>
      <c r="H10" s="55"/>
      <c r="I10" s="56" t="s">
        <v>51</v>
      </c>
      <c r="J10" s="59">
        <f>基础状态预期!F12</f>
        <v>14</v>
      </c>
      <c r="K10" s="59">
        <f>基础状态预期!G12</f>
        <v>13.86</v>
      </c>
      <c r="L10" s="59">
        <f>基础状态预期!H12</f>
        <v>13.719999999999999</v>
      </c>
      <c r="M10" s="59">
        <f>基础状态预期!I12</f>
        <v>13.58</v>
      </c>
      <c r="N10" s="59">
        <f>基础状态预期!J12</f>
        <v>13.299999999999999</v>
      </c>
      <c r="R10" s="97">
        <v>7</v>
      </c>
      <c r="S10" s="10">
        <f>'[2]实力验证（按等级）'!AG11</f>
        <v>13342678.275277279</v>
      </c>
      <c r="T10" s="10">
        <f>'[2]实力验证（按等级）'!AH11</f>
        <v>13898555.088318793</v>
      </c>
      <c r="U10" s="10">
        <f>'[2]实力验证（按等级）'!AI11</f>
        <v>14910307.153990159</v>
      </c>
      <c r="V10" s="10">
        <f>'[2]实力验证（按等级）'!AJ11</f>
        <v>16454893.129250394</v>
      </c>
      <c r="W10" s="10">
        <f>'[2]实力验证（按等级）'!AK11</f>
        <v>17353174.180493291</v>
      </c>
      <c r="AD10" s="52">
        <v>7</v>
      </c>
      <c r="AE10" s="154">
        <f>'[1]功能-战损相关'!H17</f>
        <v>0.17499999999999999</v>
      </c>
      <c r="AF10" s="154">
        <f>'[1]功能-战损相关'!I17</f>
        <v>0.17499999999999999</v>
      </c>
      <c r="AG10" s="154">
        <f>'[1]功能-战损相关'!J17</f>
        <v>0.17499999999999999</v>
      </c>
      <c r="AH10" s="154">
        <f>'[1]功能-战损相关'!K17</f>
        <v>0.17499999999999999</v>
      </c>
      <c r="AI10" s="154">
        <f>'[1]功能-战损相关'!L17</f>
        <v>0.17499999999999999</v>
      </c>
      <c r="AK10" s="52">
        <v>7</v>
      </c>
      <c r="AL10" s="151">
        <f>'[1]功能-战损相关'!BQ17</f>
        <v>11739.56524364052</v>
      </c>
      <c r="AM10" s="151">
        <f>'[1]功能-战损相关'!BR17</f>
        <v>11884.189916867686</v>
      </c>
      <c r="AN10" s="151">
        <f>'[1]功能-战损相关'!BS17</f>
        <v>12013.157592919635</v>
      </c>
      <c r="AO10" s="151">
        <f>'[1]功能-战损相关'!BT17</f>
        <v>12236.169587018816</v>
      </c>
      <c r="AP10" s="151">
        <f>'[1]功能-战损相关'!BU17</f>
        <v>12420.121690924148</v>
      </c>
    </row>
    <row r="11" spans="2:57" x14ac:dyDescent="0.15">
      <c r="B11" s="56">
        <f>'[1]功能-行军令'!AO11</f>
        <v>20</v>
      </c>
      <c r="C11" s="56">
        <f>'[1]功能-行军令'!AP11</f>
        <v>0.89749999999999996</v>
      </c>
      <c r="D11" s="56">
        <f>'[1]功能-行军令'!AQ11</f>
        <v>0.58500000000000008</v>
      </c>
      <c r="E11" s="56">
        <f>'[1]功能-行军令'!AR11</f>
        <v>0.51749999999999996</v>
      </c>
      <c r="F11" s="56">
        <f>'[1]功能-行军令'!AS11</f>
        <v>0</v>
      </c>
      <c r="G11" s="56">
        <f>'[1]功能-行军令'!AT11</f>
        <v>0</v>
      </c>
      <c r="H11" s="55"/>
      <c r="I11" s="56" t="s">
        <v>52</v>
      </c>
      <c r="J11" s="59">
        <f>基础状态预期!F13</f>
        <v>17</v>
      </c>
      <c r="K11" s="59">
        <f>基础状态预期!G13</f>
        <v>16.829999999999998</v>
      </c>
      <c r="L11" s="59">
        <f>基础状态预期!H13</f>
        <v>16.66</v>
      </c>
      <c r="M11" s="59">
        <f>基础状态预期!I13</f>
        <v>16.489999999999998</v>
      </c>
      <c r="N11" s="59">
        <f>基础状态预期!J13</f>
        <v>16.149999999999999</v>
      </c>
      <c r="R11" s="97">
        <v>8</v>
      </c>
      <c r="S11" s="10">
        <f>'[2]实力验证（按等级）'!AG12</f>
        <v>16720244.161414472</v>
      </c>
      <c r="T11" s="10">
        <f>'[2]实力验证（按等级）'!AH12</f>
        <v>17455221.409964111</v>
      </c>
      <c r="U11" s="10">
        <f>'[2]实力验证（按等级）'!AI12</f>
        <v>18816547.575670704</v>
      </c>
      <c r="V11" s="10">
        <f>'[2]实力验证（按等级）'!AJ12</f>
        <v>20945266.799053114</v>
      </c>
      <c r="W11" s="10">
        <f>'[2]实力验证（按等级）'!AK12</f>
        <v>22228286.709924575</v>
      </c>
      <c r="AD11" s="52">
        <v>8</v>
      </c>
      <c r="AE11" s="154">
        <f>'[1]功能-战损相关'!H18</f>
        <v>0.17499999999999999</v>
      </c>
      <c r="AF11" s="154">
        <f>'[1]功能-战损相关'!I18</f>
        <v>0.17499999999999999</v>
      </c>
      <c r="AG11" s="154">
        <f>'[1]功能-战损相关'!J18</f>
        <v>0.17499999999999999</v>
      </c>
      <c r="AH11" s="154">
        <f>'[1]功能-战损相关'!K18</f>
        <v>0.17499999999999999</v>
      </c>
      <c r="AI11" s="154">
        <f>'[1]功能-战损相关'!L18</f>
        <v>0.17499999999999999</v>
      </c>
      <c r="AK11" s="52">
        <v>8</v>
      </c>
      <c r="AL11" s="151">
        <f>'[1]功能-战损相关'!BQ18</f>
        <v>12256.853610423888</v>
      </c>
      <c r="AM11" s="151">
        <f>'[1]功能-战损相关'!BR18</f>
        <v>12412.174424779643</v>
      </c>
      <c r="AN11" s="151">
        <f>'[1]功能-战损相关'!BS18</f>
        <v>12541.541976481778</v>
      </c>
      <c r="AO11" s="151">
        <f>'[1]功能-战损相关'!BT18</f>
        <v>12788.741106125824</v>
      </c>
      <c r="AP11" s="151">
        <f>'[1]功能-战损相关'!BU18</f>
        <v>12988.763073482594</v>
      </c>
    </row>
    <row r="12" spans="2:57" x14ac:dyDescent="0.15">
      <c r="B12" s="56">
        <f>'[1]功能-行军令'!AO12</f>
        <v>24</v>
      </c>
      <c r="C12" s="56">
        <f>'[1]功能-行军令'!AP12</f>
        <v>0.84574999999999978</v>
      </c>
      <c r="D12" s="56">
        <f>'[1]功能-行军令'!AQ12</f>
        <v>0.58500000000000008</v>
      </c>
      <c r="E12" s="56">
        <f>'[1]功能-行军令'!AR12</f>
        <v>0.56925000000000003</v>
      </c>
      <c r="F12" s="56">
        <f>'[1]功能-行军令'!AS12</f>
        <v>0</v>
      </c>
      <c r="G12" s="56">
        <f>'[1]功能-行军令'!AT12</f>
        <v>0</v>
      </c>
      <c r="H12" s="55"/>
      <c r="I12" s="56" t="s">
        <v>53</v>
      </c>
      <c r="J12" s="59">
        <f>基础状态预期!F14</f>
        <v>20</v>
      </c>
      <c r="K12" s="59">
        <f>基础状态预期!G14</f>
        <v>19.8</v>
      </c>
      <c r="L12" s="59">
        <f>基础状态预期!H14</f>
        <v>19.600000000000001</v>
      </c>
      <c r="M12" s="59">
        <f>基础状态预期!I14</f>
        <v>19.399999999999999</v>
      </c>
      <c r="N12" s="59">
        <f>基础状态预期!J14</f>
        <v>19</v>
      </c>
      <c r="R12" s="97">
        <v>9</v>
      </c>
      <c r="S12" s="10">
        <f>'[2]实力验证（按等级）'!AG13</f>
        <v>20593708.677210752</v>
      </c>
      <c r="T12" s="10">
        <f>'[2]实力验证（按等级）'!AH13</f>
        <v>21577477.206490859</v>
      </c>
      <c r="U12" s="10">
        <f>'[2]实力验证（按等级）'!AI13</f>
        <v>23442342.887406744</v>
      </c>
      <c r="V12" s="10">
        <f>'[2]实力验证（按等级）'!AJ13</f>
        <v>26359481.213368919</v>
      </c>
      <c r="W12" s="10">
        <f>'[2]实力验证（按等级）'!AK13</f>
        <v>28140924.020303339</v>
      </c>
      <c r="AD12" s="52">
        <v>9</v>
      </c>
      <c r="AE12" s="154">
        <f>'[1]功能-战损相关'!H19</f>
        <v>0.17499999999999999</v>
      </c>
      <c r="AF12" s="154">
        <f>'[1]功能-战损相关'!I19</f>
        <v>0.17499999999999999</v>
      </c>
      <c r="AG12" s="154">
        <f>'[1]功能-战损相关'!J19</f>
        <v>0.17499999999999999</v>
      </c>
      <c r="AH12" s="154">
        <f>'[1]功能-战损相关'!K19</f>
        <v>0.17499999999999999</v>
      </c>
      <c r="AI12" s="154">
        <f>'[1]功能-战损相关'!L19</f>
        <v>0.17499999999999999</v>
      </c>
      <c r="AK12" s="52">
        <v>9</v>
      </c>
      <c r="AL12" s="151">
        <f>'[1]功能-战损相关'!BQ19</f>
        <v>12790.484643262458</v>
      </c>
      <c r="AM12" s="151">
        <f>'[1]功能-战损相关'!BR19</f>
        <v>12969.892656262044</v>
      </c>
      <c r="AN12" s="151">
        <f>'[1]功能-战损相关'!BS19</f>
        <v>13106.40597564083</v>
      </c>
      <c r="AO12" s="151">
        <f>'[1]功能-战损相关'!BT19</f>
        <v>13378.092385501526</v>
      </c>
      <c r="AP12" s="151">
        <f>'[1]功能-战损相关'!BU19</f>
        <v>13602.550047176617</v>
      </c>
    </row>
    <row r="13" spans="2:57" x14ac:dyDescent="0.15">
      <c r="B13" s="56">
        <f>'[1]功能-行军令'!AO13</f>
        <v>28</v>
      </c>
      <c r="C13" s="56">
        <f>'[1]功能-行军令'!AP13</f>
        <v>0</v>
      </c>
      <c r="D13" s="56">
        <f>'[1]功能-行军令'!AQ13</f>
        <v>1.43075</v>
      </c>
      <c r="E13" s="56">
        <f>'[1]功能-行军令'!AR13</f>
        <v>0.56925000000000003</v>
      </c>
      <c r="F13" s="56">
        <f>'[1]功能-行军令'!AS13</f>
        <v>0</v>
      </c>
      <c r="G13" s="56">
        <f>'[1]功能-行军令'!AT13</f>
        <v>0</v>
      </c>
      <c r="H13" s="55"/>
      <c r="I13" s="56" t="s">
        <v>54</v>
      </c>
      <c r="J13" s="59">
        <f>基础状态预期!F15</f>
        <v>23</v>
      </c>
      <c r="K13" s="59">
        <f>基础状态预期!G15</f>
        <v>22.77</v>
      </c>
      <c r="L13" s="59">
        <f>基础状态预期!H15</f>
        <v>22.54</v>
      </c>
      <c r="M13" s="59">
        <f>基础状态预期!I15</f>
        <v>22.31</v>
      </c>
      <c r="N13" s="59">
        <f>基础状态预期!J15</f>
        <v>21.849999999999998</v>
      </c>
      <c r="R13" s="97">
        <v>10</v>
      </c>
      <c r="S13" s="10">
        <f>'[2]实力验证（按等级）'!AG14</f>
        <v>25255711.148449022</v>
      </c>
      <c r="T13" s="10">
        <f>'[2]实力验证（按等级）'!AH14</f>
        <v>26448122.542786062</v>
      </c>
      <c r="U13" s="10">
        <f>'[2]实力验证（按等级）'!AI14</f>
        <v>28928887.76854467</v>
      </c>
      <c r="V13" s="10">
        <f>'[2]实力验证（按等级）'!AJ14</f>
        <v>32837407.086666174</v>
      </c>
      <c r="W13" s="10">
        <f>'[2]实力验证（按等级）'!AK14</f>
        <v>35254496.002161905</v>
      </c>
      <c r="AD13" s="52">
        <v>10</v>
      </c>
      <c r="AE13" s="154">
        <f>'[1]功能-战损相关'!H20</f>
        <v>0.17499999999999999</v>
      </c>
      <c r="AF13" s="154">
        <f>'[1]功能-战损相关'!I20</f>
        <v>0.17499999999999999</v>
      </c>
      <c r="AG13" s="154">
        <f>'[1]功能-战损相关'!J20</f>
        <v>0.17499999999999999</v>
      </c>
      <c r="AH13" s="154">
        <f>'[1]功能-战损相关'!K20</f>
        <v>0.17499999999999999</v>
      </c>
      <c r="AI13" s="154">
        <f>'[1]功能-战损相关'!L20</f>
        <v>0.17499999999999999</v>
      </c>
      <c r="AK13" s="52">
        <v>10</v>
      </c>
      <c r="AL13" s="151">
        <f>'[1]功能-战损相关'!BQ20</f>
        <v>13317.895950578408</v>
      </c>
      <c r="AM13" s="151">
        <f>'[1]功能-战损相关'!BR20</f>
        <v>13504.356251988656</v>
      </c>
      <c r="AN13" s="151">
        <f>'[1]功能-战损相关'!BS20</f>
        <v>13665.143106551393</v>
      </c>
      <c r="AO13" s="151">
        <f>'[1]功能-战损相关'!BT20</f>
        <v>13954.252123975108</v>
      </c>
      <c r="AP13" s="151">
        <f>'[1]功能-战损相关'!BU20</f>
        <v>14198.124269091693</v>
      </c>
    </row>
    <row r="14" spans="2:57" x14ac:dyDescent="0.15">
      <c r="B14" s="56">
        <f>'[1]功能-行军令'!AO14</f>
        <v>34</v>
      </c>
      <c r="C14" s="56">
        <f>'[1]功能-行军令'!AP14</f>
        <v>0</v>
      </c>
      <c r="D14" s="56">
        <f>'[1]功能-行军令'!AQ14</f>
        <v>1.43075</v>
      </c>
      <c r="E14" s="56">
        <f>'[1]功能-行军令'!AR14</f>
        <v>0.32925000000000004</v>
      </c>
      <c r="F14" s="56">
        <f>'[1]功能-行军令'!AS14</f>
        <v>0.24</v>
      </c>
      <c r="G14" s="56">
        <f>'[1]功能-行军令'!AT14</f>
        <v>0</v>
      </c>
      <c r="H14" s="55"/>
      <c r="I14" s="56" t="s">
        <v>55</v>
      </c>
      <c r="J14" s="59">
        <f>基础状态预期!F16</f>
        <v>26</v>
      </c>
      <c r="K14" s="59">
        <f>基础状态预期!G16</f>
        <v>25.74</v>
      </c>
      <c r="L14" s="59">
        <f>基础状态预期!H16</f>
        <v>25.48</v>
      </c>
      <c r="M14" s="59">
        <f>基础状态预期!I16</f>
        <v>25.22</v>
      </c>
      <c r="N14" s="59">
        <f>基础状态预期!J16</f>
        <v>24.7</v>
      </c>
      <c r="R14" s="97">
        <v>11</v>
      </c>
      <c r="S14" s="10">
        <f>'[2]实力验证（按等级）'!AG15</f>
        <v>31151245.932571474</v>
      </c>
      <c r="T14" s="10">
        <f>'[2]实力验证（按等级）'!AH15</f>
        <v>32630646.607586019</v>
      </c>
      <c r="U14" s="10">
        <f>'[2]实力验证（按等级）'!AI15</f>
        <v>35684161.018545039</v>
      </c>
      <c r="V14" s="10">
        <f>'[2]实力验证（按等级）'!AJ15</f>
        <v>40751491.849281155</v>
      </c>
      <c r="W14" s="10">
        <f>'[2]实力验证（按等级）'!AK15</f>
        <v>43790689.804847009</v>
      </c>
      <c r="AD14" s="52">
        <v>11</v>
      </c>
      <c r="AE14" s="154">
        <f>'[1]功能-战损相关'!H21</f>
        <v>0.17499999999999999</v>
      </c>
      <c r="AF14" s="154">
        <f>'[1]功能-战损相关'!I21</f>
        <v>0.17499999999999999</v>
      </c>
      <c r="AG14" s="154">
        <f>'[1]功能-战损相关'!J21</f>
        <v>0.17499999999999999</v>
      </c>
      <c r="AH14" s="154">
        <f>'[1]功能-战损相关'!K21</f>
        <v>0.17499999999999999</v>
      </c>
      <c r="AI14" s="154">
        <f>'[1]功能-战损相关'!L21</f>
        <v>0.17499999999999999</v>
      </c>
      <c r="AK14" s="52">
        <v>11</v>
      </c>
      <c r="AL14" s="151">
        <f>'[1]功能-战损相关'!BQ21</f>
        <v>13828.637598980578</v>
      </c>
      <c r="AM14" s="151">
        <f>'[1]功能-战损相关'!BR21</f>
        <v>14020.858998153675</v>
      </c>
      <c r="AN14" s="151">
        <f>'[1]功能-战损相关'!BS21</f>
        <v>14246.598585944401</v>
      </c>
      <c r="AO14" s="151">
        <f>'[1]功能-战损相关'!BT21</f>
        <v>14501.984435995524</v>
      </c>
      <c r="AP14" s="151">
        <f>'[1]功能-战损相关'!BU21</f>
        <v>14788.352338300736</v>
      </c>
    </row>
    <row r="15" spans="2:57" x14ac:dyDescent="0.15">
      <c r="B15" s="56">
        <f>'[1]功能-行军令'!AO15</f>
        <v>39</v>
      </c>
      <c r="C15" s="56">
        <f>'[1]功能-行军令'!AP15</f>
        <v>0</v>
      </c>
      <c r="D15" s="56">
        <f>'[1]功能-行军令'!AQ15</f>
        <v>1.41875</v>
      </c>
      <c r="E15" s="56">
        <f>'[1]功能-行军令'!AR15</f>
        <v>0.32925000000000004</v>
      </c>
      <c r="F15" s="56">
        <f>'[1]功能-行军令'!AS15</f>
        <v>0.252</v>
      </c>
      <c r="G15" s="56">
        <f>'[1]功能-行军令'!AT15</f>
        <v>0</v>
      </c>
      <c r="H15" s="55"/>
      <c r="I15" s="56" t="s">
        <v>56</v>
      </c>
      <c r="J15" s="59">
        <f>基础状态预期!F17</f>
        <v>29</v>
      </c>
      <c r="K15" s="59">
        <f>基础状态预期!G17</f>
        <v>28.71</v>
      </c>
      <c r="L15" s="59">
        <f>基础状态预期!H17</f>
        <v>28.419999999999998</v>
      </c>
      <c r="M15" s="59">
        <f>基础状态预期!I17</f>
        <v>28.13</v>
      </c>
      <c r="N15" s="59">
        <f>基础状态预期!J17</f>
        <v>27.549999999999997</v>
      </c>
      <c r="R15" s="97">
        <v>12</v>
      </c>
      <c r="S15" s="10">
        <f>'[2]实力验证（按等级）'!AG16</f>
        <v>36454186.24602744</v>
      </c>
      <c r="T15" s="10">
        <f>'[2]实力验证（按等级）'!AH16</f>
        <v>38411040.442854345</v>
      </c>
      <c r="U15" s="10">
        <f>'[2]实力验证（按等级）'!AI16</f>
        <v>41764953.106182843</v>
      </c>
      <c r="V15" s="10">
        <f>'[2]实力验证（按等级）'!AJ16</f>
        <v>47818324.841685817</v>
      </c>
      <c r="W15" s="10">
        <f>'[2]实力验证（按等级）'!AK16</f>
        <v>51683234.108758226</v>
      </c>
      <c r="AD15" s="52">
        <v>12</v>
      </c>
      <c r="AE15" s="154">
        <f>'[1]功能-战损相关'!H22</f>
        <v>0.17499999999999999</v>
      </c>
      <c r="AF15" s="154">
        <f>'[1]功能-战损相关'!I22</f>
        <v>0.17499999999999999</v>
      </c>
      <c r="AG15" s="154">
        <f>'[1]功能-战损相关'!J22</f>
        <v>0.17499999999999999</v>
      </c>
      <c r="AH15" s="154">
        <f>'[1]功能-战损相关'!K22</f>
        <v>0.17499999999999999</v>
      </c>
      <c r="AI15" s="154">
        <f>'[1]功能-战损相关'!L22</f>
        <v>0.17499999999999999</v>
      </c>
      <c r="AK15" s="52">
        <v>12</v>
      </c>
      <c r="AL15" s="151">
        <f>'[1]功能-战损相关'!BQ22</f>
        <v>14305.27937822939</v>
      </c>
      <c r="AM15" s="151">
        <f>'[1]功能-战损相关'!BR22</f>
        <v>14518.766147767561</v>
      </c>
      <c r="AN15" s="151">
        <f>'[1]功能-战损相关'!BS22</f>
        <v>14757.139771178683</v>
      </c>
      <c r="AO15" s="151">
        <f>'[1]功能-战损相关'!BT22</f>
        <v>15037.343592838777</v>
      </c>
      <c r="AP15" s="151">
        <f>'[1]功能-战损相关'!BU22</f>
        <v>15339.355058741708</v>
      </c>
    </row>
    <row r="16" spans="2:57" x14ac:dyDescent="0.15">
      <c r="B16" s="56">
        <f>'[1]功能-行军令'!AO16</f>
        <v>44</v>
      </c>
      <c r="C16" s="56">
        <f>'[1]功能-行军令'!AP16</f>
        <v>0</v>
      </c>
      <c r="D16" s="56">
        <f>'[1]功能-行军令'!AQ16</f>
        <v>1.40615</v>
      </c>
      <c r="E16" s="56">
        <f>'[1]功能-行军令'!AR16</f>
        <v>0.32925000000000004</v>
      </c>
      <c r="F16" s="56">
        <f>'[1]功能-行军令'!AS16</f>
        <v>0.2646</v>
      </c>
      <c r="G16" s="56">
        <f>'[1]功能-行军令'!AT16</f>
        <v>0</v>
      </c>
      <c r="H16" s="55"/>
      <c r="I16" s="56" t="s">
        <v>116</v>
      </c>
      <c r="J16" s="59">
        <f>基础状态预期!F18</f>
        <v>33</v>
      </c>
      <c r="K16" s="59">
        <f>基础状态预期!G18</f>
        <v>32.67</v>
      </c>
      <c r="L16" s="59">
        <f>基础状态预期!H18</f>
        <v>32.339999999999996</v>
      </c>
      <c r="M16" s="59">
        <f>基础状态预期!I18</f>
        <v>32.01</v>
      </c>
      <c r="N16" s="59">
        <f>基础状态预期!J18</f>
        <v>31.349999999999998</v>
      </c>
      <c r="R16" s="97">
        <v>13</v>
      </c>
      <c r="S16" s="10">
        <f>'[2]实力验证（按等级）'!AG17</f>
        <v>42466432.07112775</v>
      </c>
      <c r="T16" s="10">
        <f>'[2]实力验证（按等级）'!AH17</f>
        <v>44743424.707510956</v>
      </c>
      <c r="U16" s="10">
        <f>'[2]实力验证（按等级）'!AI17</f>
        <v>48916222.87786743</v>
      </c>
      <c r="V16" s="10">
        <f>'[2]实力验证（按等级）'!AJ17</f>
        <v>55686074.49266132</v>
      </c>
      <c r="W16" s="10">
        <f>'[2]实力验证（按等级）'!AK17</f>
        <v>60571564.619509675</v>
      </c>
      <c r="AD16" s="52">
        <v>13</v>
      </c>
      <c r="AE16" s="154">
        <f>'[1]功能-战损相关'!H23</f>
        <v>0.17499999999999999</v>
      </c>
      <c r="AF16" s="154">
        <f>'[1]功能-战损相关'!I23</f>
        <v>0.17499999999999999</v>
      </c>
      <c r="AG16" s="154">
        <f>'[1]功能-战损相关'!J23</f>
        <v>0.17499999999999999</v>
      </c>
      <c r="AH16" s="154">
        <f>'[1]功能-战损相关'!K23</f>
        <v>0.17499999999999999</v>
      </c>
      <c r="AI16" s="154">
        <f>'[1]功能-战损相关'!L23</f>
        <v>0.17499999999999999</v>
      </c>
      <c r="AK16" s="52">
        <v>13</v>
      </c>
      <c r="AL16" s="151">
        <f>'[1]功能-战损相关'!BQ23</f>
        <v>14785.914554498728</v>
      </c>
      <c r="AM16" s="151">
        <f>'[1]功能-战损相关'!BR23</f>
        <v>15009.422468889954</v>
      </c>
      <c r="AN16" s="151">
        <f>'[1]功能-战损相关'!BS23</f>
        <v>15273.227407678758</v>
      </c>
      <c r="AO16" s="151">
        <f>'[1]功能-战损相关'!BT23</f>
        <v>15557.992752764627</v>
      </c>
      <c r="AP16" s="151">
        <f>'[1]功能-战损相关'!BU23</f>
        <v>15889.090253363343</v>
      </c>
    </row>
    <row r="17" spans="2:42" x14ac:dyDescent="0.15">
      <c r="B17" s="56">
        <f>'[1]功能-行军令'!AO17</f>
        <v>53</v>
      </c>
      <c r="C17" s="56">
        <f>'[1]功能-行军令'!AP17</f>
        <v>0</v>
      </c>
      <c r="D17" s="56">
        <f>'[1]功能-行军令'!AQ17</f>
        <v>0</v>
      </c>
      <c r="E17" s="56">
        <f>'[1]功能-行军令'!AR17</f>
        <v>1.7354000000000001</v>
      </c>
      <c r="F17" s="56">
        <f>'[1]功能-行军令'!AS17</f>
        <v>0.2326</v>
      </c>
      <c r="G17" s="56">
        <f>'[1]功能-行军令'!AT17</f>
        <v>3.2000000000000001E-2</v>
      </c>
      <c r="H17" s="55"/>
      <c r="I17" s="56" t="s">
        <v>117</v>
      </c>
      <c r="J17" s="59">
        <f>基础状态预期!F19</f>
        <v>37</v>
      </c>
      <c r="K17" s="59">
        <f>基础状态预期!G19</f>
        <v>36.630000000000003</v>
      </c>
      <c r="L17" s="59">
        <f>基础状态预期!H19</f>
        <v>36.26</v>
      </c>
      <c r="M17" s="59">
        <f>基础状态预期!I19</f>
        <v>35.89</v>
      </c>
      <c r="N17" s="59">
        <f>基础状态预期!J19</f>
        <v>35.15</v>
      </c>
      <c r="R17" s="97">
        <v>14</v>
      </c>
      <c r="S17" s="10">
        <f>'[2]实力验证（按等级）'!AG18</f>
        <v>49181288.387785874</v>
      </c>
      <c r="T17" s="10">
        <f>'[2]实力验证（按等级）'!AH18</f>
        <v>51818304.304795213</v>
      </c>
      <c r="U17" s="10">
        <f>'[2]实力验证（按等级）'!AI18</f>
        <v>56458514.811316945</v>
      </c>
      <c r="V17" s="10">
        <f>'[2]实力验证（按等级）'!AJ18</f>
        <v>64349164.316842355</v>
      </c>
      <c r="W17" s="10">
        <f>'[2]实力验证（按等级）'!AK18</f>
        <v>70235899.992936194</v>
      </c>
      <c r="AD17" s="52">
        <v>14</v>
      </c>
      <c r="AE17" s="154">
        <f>'[1]功能-战损相关'!H24</f>
        <v>0.17499999999999999</v>
      </c>
      <c r="AF17" s="154">
        <f>'[1]功能-战损相关'!I24</f>
        <v>0.17499999999999999</v>
      </c>
      <c r="AG17" s="154">
        <f>'[1]功能-战损相关'!J24</f>
        <v>0.17499999999999999</v>
      </c>
      <c r="AH17" s="154">
        <f>'[1]功能-战损相关'!K24</f>
        <v>0.17499999999999999</v>
      </c>
      <c r="AI17" s="154">
        <f>'[1]功能-战损相关'!L24</f>
        <v>0.17499999999999999</v>
      </c>
      <c r="AK17" s="52">
        <v>14</v>
      </c>
      <c r="AL17" s="151">
        <f>'[1]功能-战损相关'!BQ24</f>
        <v>15245.692752232681</v>
      </c>
      <c r="AM17" s="151">
        <f>'[1]功能-战损相关'!BR24</f>
        <v>15480.57413134269</v>
      </c>
      <c r="AN17" s="151">
        <f>'[1]功能-战损相关'!BS24</f>
        <v>15735.174745557462</v>
      </c>
      <c r="AO17" s="151">
        <f>'[1]功能-战损相关'!BT24</f>
        <v>16040.716801145274</v>
      </c>
      <c r="AP17" s="151">
        <f>'[1]功能-战损相关'!BU24</f>
        <v>16348.892413560312</v>
      </c>
    </row>
    <row r="18" spans="2:42" x14ac:dyDescent="0.15">
      <c r="B18" s="56">
        <f>'[1]功能-行军令'!AO18</f>
        <v>59</v>
      </c>
      <c r="C18" s="56">
        <f>'[1]功能-行军令'!AP18</f>
        <v>0</v>
      </c>
      <c r="D18" s="56">
        <f>'[1]功能-行军令'!AQ18</f>
        <v>0</v>
      </c>
      <c r="E18" s="56">
        <f>'[1]功能-行军令'!AR18</f>
        <v>1.7338</v>
      </c>
      <c r="F18" s="56">
        <f>'[1]功能-行军令'!AS18</f>
        <v>0.2326</v>
      </c>
      <c r="G18" s="56">
        <f>'[1]功能-行军令'!AT18</f>
        <v>3.3600000000000005E-2</v>
      </c>
      <c r="H18" s="55"/>
      <c r="I18" s="56" t="s">
        <v>118</v>
      </c>
      <c r="J18" s="59">
        <f>基础状态预期!F20</f>
        <v>42</v>
      </c>
      <c r="K18" s="59">
        <f>基础状态预期!G20</f>
        <v>41.58</v>
      </c>
      <c r="L18" s="59">
        <f>基础状态预期!H20</f>
        <v>41.16</v>
      </c>
      <c r="M18" s="59">
        <f>基础状态预期!I20</f>
        <v>40.74</v>
      </c>
      <c r="N18" s="59">
        <f>基础状态预期!J20</f>
        <v>39.9</v>
      </c>
      <c r="R18" s="97">
        <v>15</v>
      </c>
      <c r="S18" s="10">
        <f>'[2]实力验证（按等级）'!AG19</f>
        <v>56668906.874310911</v>
      </c>
      <c r="T18" s="10">
        <f>'[2]实力验证（按等级）'!AH19</f>
        <v>59670136.480765641</v>
      </c>
      <c r="U18" s="10">
        <f>'[2]实力验证（按等级）'!AI19</f>
        <v>64967995.7755403</v>
      </c>
      <c r="V18" s="10">
        <f>'[2]实力验证（按等级）'!AJ19</f>
        <v>73998650.198157847</v>
      </c>
      <c r="W18" s="10">
        <f>'[2]实力验证（按等级）'!AK19</f>
        <v>83229794.639286384</v>
      </c>
      <c r="AD18" s="52">
        <v>15</v>
      </c>
      <c r="AE18" s="154">
        <f>'[1]功能-战损相关'!H25</f>
        <v>0.17499999999999999</v>
      </c>
      <c r="AF18" s="154">
        <f>'[1]功能-战损相关'!I25</f>
        <v>0.17499999999999999</v>
      </c>
      <c r="AG18" s="154">
        <f>'[1]功能-战损相关'!J25</f>
        <v>0.17499999999999999</v>
      </c>
      <c r="AH18" s="154">
        <f>'[1]功能-战损相关'!K25</f>
        <v>0.17499999999999999</v>
      </c>
      <c r="AI18" s="154">
        <f>'[1]功能-战损相关'!L25</f>
        <v>0.17499999999999999</v>
      </c>
      <c r="AK18" s="52">
        <v>15</v>
      </c>
      <c r="AL18" s="151">
        <f>'[1]功能-战损相关'!BQ25</f>
        <v>15699.99530094968</v>
      </c>
      <c r="AM18" s="151">
        <f>'[1]功能-战损相关'!BR25</f>
        <v>15936.249355958294</v>
      </c>
      <c r="AN18" s="151">
        <f>'[1]功能-战损相关'!BS25</f>
        <v>16214.938295683567</v>
      </c>
      <c r="AO18" s="151">
        <f>'[1]功能-战损相关'!BT25</f>
        <v>16512.472596853186</v>
      </c>
      <c r="AP18" s="151">
        <f>'[1]功能-战损相关'!BU25</f>
        <v>16851.993479695826</v>
      </c>
    </row>
    <row r="19" spans="2:42" x14ac:dyDescent="0.15">
      <c r="B19" s="56">
        <f>'[1]功能-行军令'!AO19</f>
        <v>65</v>
      </c>
      <c r="C19" s="56">
        <f>'[1]功能-行军令'!AP19</f>
        <v>0</v>
      </c>
      <c r="D19" s="56">
        <f>'[1]功能-行军令'!AQ19</f>
        <v>0</v>
      </c>
      <c r="E19" s="56">
        <f>'[1]功能-行军令'!AR19</f>
        <v>1.7321200000000001</v>
      </c>
      <c r="F19" s="56">
        <f>'[1]功能-行军令'!AS19</f>
        <v>0.2326</v>
      </c>
      <c r="G19" s="56">
        <f>'[1]功能-行军令'!AT19</f>
        <v>3.5280000000000006E-2</v>
      </c>
      <c r="H19" s="55"/>
      <c r="I19" s="56" t="s">
        <v>119</v>
      </c>
      <c r="J19" s="59">
        <f>基础状态预期!F21</f>
        <v>48</v>
      </c>
      <c r="K19" s="59">
        <f>基础状态预期!G21</f>
        <v>47.519999999999996</v>
      </c>
      <c r="L19" s="59">
        <f>基础状态预期!H21</f>
        <v>47.04</v>
      </c>
      <c r="M19" s="59">
        <f>基础状态预期!I21</f>
        <v>46.56</v>
      </c>
      <c r="N19" s="59">
        <f>基础状态预期!J21</f>
        <v>45.599999999999994</v>
      </c>
      <c r="R19" s="97">
        <v>16</v>
      </c>
      <c r="S19" s="10">
        <f>'[2]实力验证（按等级）'!AG20</f>
        <v>64990227.109226428</v>
      </c>
      <c r="T19" s="10">
        <f>'[2]实力验证（按等级）'!AH20</f>
        <v>68423037.728104293</v>
      </c>
      <c r="U19" s="10">
        <f>'[2]实力验证（按等级）'!AI20</f>
        <v>74366596.230185285</v>
      </c>
      <c r="V19" s="10">
        <f>'[2]实力验证（按等级）'!AJ20</f>
        <v>87325711.633703664</v>
      </c>
      <c r="W19" s="10">
        <f>'[2]实力验证（按等级）'!AK20</f>
        <v>96399037.297201857</v>
      </c>
      <c r="AD19" s="52">
        <v>16</v>
      </c>
      <c r="AE19" s="154">
        <f>'[1]功能-战损相关'!H26</f>
        <v>0.17499999999999999</v>
      </c>
      <c r="AF19" s="154">
        <f>'[1]功能-战损相关'!I26</f>
        <v>0.17499999999999999</v>
      </c>
      <c r="AG19" s="154">
        <f>'[1]功能-战损相关'!J26</f>
        <v>0.17499999999999999</v>
      </c>
      <c r="AH19" s="154">
        <f>'[1]功能-战损相关'!K26</f>
        <v>0.17499999999999999</v>
      </c>
      <c r="AI19" s="154">
        <f>'[1]功能-战损相关'!L26</f>
        <v>0.17499999999999999</v>
      </c>
      <c r="AK19" s="52">
        <v>16</v>
      </c>
      <c r="AL19" s="151">
        <f>'[1]功能-战损相关'!BQ26</f>
        <v>16148.907374708127</v>
      </c>
      <c r="AM19" s="151">
        <f>'[1]功能-战损相关'!BR26</f>
        <v>16394.372198178306</v>
      </c>
      <c r="AN19" s="151">
        <f>'[1]功能-战损相关'!BS26</f>
        <v>16669.961978706775</v>
      </c>
      <c r="AO19" s="151">
        <f>'[1]功能-战损相关'!BT26</f>
        <v>16993.833270512951</v>
      </c>
      <c r="AP19" s="151">
        <f>'[1]功能-战损相关'!BU26</f>
        <v>17361.837778268975</v>
      </c>
    </row>
    <row r="20" spans="2:42" x14ac:dyDescent="0.15">
      <c r="B20" s="56">
        <f>'[1]功能-行军令'!AO20</f>
        <v>72</v>
      </c>
      <c r="C20" s="56">
        <f>'[1]功能-行军令'!AP20</f>
        <v>0</v>
      </c>
      <c r="D20" s="56">
        <f>'[1]功能-行军令'!AQ20</f>
        <v>0</v>
      </c>
      <c r="E20" s="56">
        <f>'[1]功能-行军令'!AR20</f>
        <v>1.7321200000000001</v>
      </c>
      <c r="F20" s="56">
        <f>'[1]功能-行军令'!AS20</f>
        <v>0.2326</v>
      </c>
      <c r="G20" s="56">
        <f>'[1]功能-行军令'!AT20</f>
        <v>3.5280000000000006E-2</v>
      </c>
      <c r="H20" s="55"/>
      <c r="I20" s="56" t="s">
        <v>120</v>
      </c>
      <c r="J20" s="59">
        <f>基础状态预期!F22</f>
        <v>54</v>
      </c>
      <c r="K20" s="59">
        <f>基础状态预期!G22</f>
        <v>53.46</v>
      </c>
      <c r="L20" s="59">
        <f>基础状态预期!H22</f>
        <v>52.92</v>
      </c>
      <c r="M20" s="59">
        <f>基础状态预期!I22</f>
        <v>52.379999999999995</v>
      </c>
      <c r="N20" s="59">
        <f>基础状态预期!J22</f>
        <v>51.3</v>
      </c>
      <c r="R20" s="97">
        <v>17</v>
      </c>
      <c r="S20" s="10">
        <f>'[2]实力验证（按等级）'!AG21</f>
        <v>74207948.724123523</v>
      </c>
      <c r="T20" s="10">
        <f>'[2]实力验证（按等级）'!AH21</f>
        <v>78081250.711244583</v>
      </c>
      <c r="U20" s="10">
        <f>'[2]实力验证（按等级）'!AI21</f>
        <v>85916197.426843271</v>
      </c>
      <c r="V20" s="10">
        <f>'[2]实力验证（按等级）'!AJ21</f>
        <v>100008020.67512073</v>
      </c>
      <c r="W20" s="10">
        <f>'[2]实力验证（按等级）'!AK21</f>
        <v>110609783.8684231</v>
      </c>
      <c r="AD20" s="52">
        <v>17</v>
      </c>
      <c r="AE20" s="154">
        <f>'[1]功能-战损相关'!H27</f>
        <v>0.17499999999999999</v>
      </c>
      <c r="AF20" s="154">
        <f>'[1]功能-战损相关'!I27</f>
        <v>0.17499999999999999</v>
      </c>
      <c r="AG20" s="154">
        <f>'[1]功能-战损相关'!J27</f>
        <v>0.17499999999999999</v>
      </c>
      <c r="AH20" s="154">
        <f>'[1]功能-战损相关'!K27</f>
        <v>0.17499999999999999</v>
      </c>
      <c r="AI20" s="154">
        <f>'[1]功能-战损相关'!L27</f>
        <v>0.17499999999999999</v>
      </c>
      <c r="AK20" s="52">
        <v>17</v>
      </c>
      <c r="AL20" s="151">
        <f>'[1]功能-战损相关'!BQ27</f>
        <v>16583.763611798491</v>
      </c>
      <c r="AM20" s="151">
        <f>'[1]功能-战损相关'!BR27</f>
        <v>16830.181239714489</v>
      </c>
      <c r="AN20" s="151">
        <f>'[1]功能-战损相关'!BS27</f>
        <v>17109.507950578074</v>
      </c>
      <c r="AO20" s="151">
        <f>'[1]功能-战损相关'!BT27</f>
        <v>17438.51930923092</v>
      </c>
      <c r="AP20" s="151">
        <f>'[1]功能-战损相关'!BU27</f>
        <v>17783.03593605724</v>
      </c>
    </row>
    <row r="21" spans="2:42" x14ac:dyDescent="0.15">
      <c r="B21" s="56">
        <f>'[1]功能-行军令'!AO21</f>
        <v>79</v>
      </c>
      <c r="C21" s="56">
        <f>'[1]功能-行军令'!AP21</f>
        <v>0</v>
      </c>
      <c r="D21" s="56">
        <f>'[1]功能-行军令'!AQ21</f>
        <v>0</v>
      </c>
      <c r="E21" s="56">
        <f>'[1]功能-行军令'!AR21</f>
        <v>1.7321200000000001</v>
      </c>
      <c r="F21" s="56">
        <f>'[1]功能-行军令'!AS21</f>
        <v>0.2326</v>
      </c>
      <c r="G21" s="56">
        <f>'[1]功能-行军令'!AT21</f>
        <v>3.5280000000000006E-2</v>
      </c>
      <c r="H21" s="55"/>
      <c r="I21" s="56" t="s">
        <v>121</v>
      </c>
      <c r="J21" s="59">
        <f>基础状态预期!F23</f>
        <v>60</v>
      </c>
      <c r="K21" s="59">
        <f>基础状态预期!G23</f>
        <v>59.4</v>
      </c>
      <c r="L21" s="59">
        <f>基础状态预期!H23</f>
        <v>58.8</v>
      </c>
      <c r="M21" s="59">
        <f>基础状态预期!I23</f>
        <v>58.199999999999996</v>
      </c>
      <c r="N21" s="59">
        <f>基础状态预期!J23</f>
        <v>57</v>
      </c>
      <c r="R21" s="97">
        <v>18</v>
      </c>
      <c r="S21" s="10">
        <f>'[2]实力验证（按等级）'!AG22</f>
        <v>84473849.12777929</v>
      </c>
      <c r="T21" s="10">
        <f>'[2]实力验证（按等级）'!AH22</f>
        <v>90080644.903325424</v>
      </c>
      <c r="U21" s="10">
        <f>'[2]实力验证（按等级）'!AI22</f>
        <v>98088054.85969153</v>
      </c>
      <c r="V21" s="10">
        <f>'[2]实力验证（按等级）'!AJ22</f>
        <v>114247782.53533351</v>
      </c>
      <c r="W21" s="10">
        <f>'[2]实力验证（按等级）'!AK22</f>
        <v>126603588.17368154</v>
      </c>
      <c r="AD21" s="52">
        <v>18</v>
      </c>
      <c r="AE21" s="154">
        <f>'[1]功能-战损相关'!H28</f>
        <v>0.17499999999999999</v>
      </c>
      <c r="AF21" s="154">
        <f>'[1]功能-战损相关'!I28</f>
        <v>0.17499999999999999</v>
      </c>
      <c r="AG21" s="154">
        <f>'[1]功能-战损相关'!J28</f>
        <v>0.17499999999999999</v>
      </c>
      <c r="AH21" s="154">
        <f>'[1]功能-战损相关'!K28</f>
        <v>0.17499999999999999</v>
      </c>
      <c r="AI21" s="154">
        <f>'[1]功能-战损相关'!L28</f>
        <v>0.17499999999999999</v>
      </c>
      <c r="AK21" s="52">
        <v>18</v>
      </c>
      <c r="AL21" s="151">
        <f>'[1]功能-战损相关'!BQ28</f>
        <v>17022.643636141263</v>
      </c>
      <c r="AM21" s="151">
        <f>'[1]功能-战损相关'!BR28</f>
        <v>17274.156486689222</v>
      </c>
      <c r="AN21" s="151">
        <f>'[1]功能-战损相关'!BS28</f>
        <v>17573.454135862841</v>
      </c>
      <c r="AO21" s="151">
        <f>'[1]功能-战损相关'!BT28</f>
        <v>17904.029737405883</v>
      </c>
      <c r="AP21" s="151">
        <f>'[1]功能-战损相关'!BU28</f>
        <v>18257.213231131871</v>
      </c>
    </row>
    <row r="22" spans="2:42" x14ac:dyDescent="0.15">
      <c r="B22" s="56"/>
      <c r="C22" s="56"/>
      <c r="D22" s="56"/>
      <c r="E22" s="56"/>
      <c r="F22" s="56"/>
      <c r="G22" s="56"/>
      <c r="H22" s="55"/>
      <c r="I22" s="56" t="s">
        <v>122</v>
      </c>
      <c r="J22" s="59">
        <f>基础状态预期!F24</f>
        <v>66</v>
      </c>
      <c r="K22" s="59">
        <f>基础状态预期!G24</f>
        <v>65.34</v>
      </c>
      <c r="L22" s="59">
        <f>基础状态预期!H24</f>
        <v>64.679999999999993</v>
      </c>
      <c r="M22" s="59">
        <f>基础状态预期!I24</f>
        <v>64.02</v>
      </c>
      <c r="N22" s="59">
        <f>基础状态预期!J24</f>
        <v>62.699999999999996</v>
      </c>
      <c r="R22" s="97">
        <v>19</v>
      </c>
      <c r="S22" s="10">
        <f>'[2]实力验证（按等级）'!AG23</f>
        <v>97092739.529055282</v>
      </c>
      <c r="T22" s="10">
        <f>'[2]实力验证（按等级）'!AH23</f>
        <v>102424848.33304232</v>
      </c>
      <c r="U22" s="10">
        <f>'[2]实力验证（按等级）'!AI23</f>
        <v>111459026.35237275</v>
      </c>
      <c r="V22" s="10">
        <f>'[2]实力验证（按等级）'!AJ23</f>
        <v>129794671.59577434</v>
      </c>
      <c r="W22" s="10">
        <f>'[2]实力验证（按等级）'!AK23</f>
        <v>144196082.70585909</v>
      </c>
      <c r="AD22" s="52">
        <v>19</v>
      </c>
      <c r="AE22" s="154">
        <f>'[1]功能-战损相关'!H29</f>
        <v>0.17499999999999999</v>
      </c>
      <c r="AF22" s="154">
        <f>'[1]功能-战损相关'!I29</f>
        <v>0.17499999999999999</v>
      </c>
      <c r="AG22" s="154">
        <f>'[1]功能-战损相关'!J29</f>
        <v>0.17499999999999999</v>
      </c>
      <c r="AH22" s="154">
        <f>'[1]功能-战损相关'!K29</f>
        <v>0.17499999999999999</v>
      </c>
      <c r="AI22" s="154">
        <f>'[1]功能-战损相关'!L29</f>
        <v>0.17499999999999999</v>
      </c>
      <c r="AK22" s="52">
        <v>19</v>
      </c>
      <c r="AL22" s="151">
        <f>'[1]功能-战损相关'!BQ29</f>
        <v>17443.465147012586</v>
      </c>
      <c r="AM22" s="151">
        <f>'[1]功能-战损相关'!BR29</f>
        <v>17714.616315332431</v>
      </c>
      <c r="AN22" s="151">
        <f>'[1]功能-战损相关'!BS29</f>
        <v>18009.472748593165</v>
      </c>
      <c r="AO22" s="151">
        <f>'[1]功能-战损相关'!BT29</f>
        <v>18349.012408830909</v>
      </c>
      <c r="AP22" s="151">
        <f>'[1]功能-战损相关'!BU29</f>
        <v>18703.315104965339</v>
      </c>
    </row>
    <row r="23" spans="2:42" x14ac:dyDescent="0.15">
      <c r="B23" s="56"/>
      <c r="C23" s="56"/>
      <c r="D23" s="56"/>
      <c r="E23" s="56"/>
      <c r="F23" s="56"/>
      <c r="G23" s="56"/>
      <c r="H23" s="55"/>
      <c r="I23" s="56" t="s">
        <v>123</v>
      </c>
      <c r="J23" s="59">
        <f>基础状态预期!F25</f>
        <v>72</v>
      </c>
      <c r="K23" s="59">
        <f>基础状态预期!G25</f>
        <v>71.28</v>
      </c>
      <c r="L23" s="59">
        <f>基础状态预期!H25</f>
        <v>70.56</v>
      </c>
      <c r="M23" s="59">
        <f>基础状态预期!I25</f>
        <v>69.84</v>
      </c>
      <c r="N23" s="59">
        <f>基础状态预期!J25</f>
        <v>68.399999999999991</v>
      </c>
      <c r="R23" s="97">
        <v>20</v>
      </c>
      <c r="S23" s="10">
        <f>'[2]实力验证（按等级）'!AG24</f>
        <v>110144620.22414869</v>
      </c>
      <c r="T23" s="10">
        <f>'[2]实力验证（按等级）'!AH24</f>
        <v>115445562.46305668</v>
      </c>
      <c r="U23" s="10">
        <f>'[2]实力验证（按等级）'!AI24</f>
        <v>125674411.9734911</v>
      </c>
      <c r="V23" s="10">
        <f>'[2]实力验证（按等级）'!AJ24</f>
        <v>145770611.62993407</v>
      </c>
      <c r="W23" s="10">
        <f>'[2]实力验证（按等级）'!AK24</f>
        <v>161968150.41018134</v>
      </c>
      <c r="AD23" s="52">
        <v>20</v>
      </c>
      <c r="AE23" s="154">
        <f>'[1]功能-战损相关'!H30</f>
        <v>0.17499999999999999</v>
      </c>
      <c r="AF23" s="154">
        <f>'[1]功能-战损相关'!I30</f>
        <v>0.17499999999999999</v>
      </c>
      <c r="AG23" s="154">
        <f>'[1]功能-战损相关'!J30</f>
        <v>0.17499999999999999</v>
      </c>
      <c r="AH23" s="154">
        <f>'[1]功能-战损相关'!K30</f>
        <v>0.17499999999999999</v>
      </c>
      <c r="AI23" s="154">
        <f>'[1]功能-战损相关'!L30</f>
        <v>0.17499999999999999</v>
      </c>
      <c r="AK23" s="52">
        <v>20</v>
      </c>
      <c r="AL23" s="151">
        <f>'[1]功能-战损相关'!BQ30</f>
        <v>17873.038768239676</v>
      </c>
      <c r="AM23" s="151">
        <f>'[1]功能-战损相关'!BR30</f>
        <v>18132.340581236589</v>
      </c>
      <c r="AN23" s="151">
        <f>'[1]功能-战损相关'!BS30</f>
        <v>18432.926603447799</v>
      </c>
      <c r="AO23" s="151">
        <f>'[1]功能-战损相关'!BT30</f>
        <v>18770.918390141444</v>
      </c>
      <c r="AP23" s="151">
        <f>'[1]功能-战损相关'!BU30</f>
        <v>19142.602374803315</v>
      </c>
    </row>
    <row r="24" spans="2:42" x14ac:dyDescent="0.15">
      <c r="B24" s="56"/>
      <c r="C24" s="56"/>
      <c r="D24" s="56"/>
      <c r="E24" s="56"/>
      <c r="F24" s="56"/>
      <c r="G24" s="56"/>
      <c r="H24" s="55"/>
      <c r="I24" s="56" t="s">
        <v>124</v>
      </c>
      <c r="J24" s="59">
        <f>基础状态预期!F26</f>
        <v>78</v>
      </c>
      <c r="K24" s="59">
        <f>基础状态预期!G26</f>
        <v>77.22</v>
      </c>
      <c r="L24" s="59">
        <f>基础状态预期!H26</f>
        <v>76.44</v>
      </c>
      <c r="M24" s="59">
        <f>基础状态预期!I26</f>
        <v>75.66</v>
      </c>
      <c r="N24" s="59">
        <f>基础状态预期!J26</f>
        <v>74.099999999999994</v>
      </c>
      <c r="R24" s="97">
        <v>21</v>
      </c>
      <c r="S24" s="10">
        <f>'[2]实力验证（按等级）'!AG25</f>
        <v>124011515.2977726</v>
      </c>
      <c r="T24" s="10">
        <f>'[2]实力验证（按等级）'!AH25</f>
        <v>130277771.47316694</v>
      </c>
      <c r="U24" s="10">
        <f>'[2]实力验证（按等级）'!AI25</f>
        <v>142119364.55980265</v>
      </c>
      <c r="V24" s="10">
        <f>'[2]实力验证（按等级）'!AJ25</f>
        <v>165229383.39593121</v>
      </c>
      <c r="W24" s="10">
        <f>'[2]实力验证（按等级）'!AK25</f>
        <v>184050369.49733725</v>
      </c>
      <c r="AD24" s="52">
        <v>21</v>
      </c>
      <c r="AE24" s="154">
        <f>'[1]功能-战损相关'!H31</f>
        <v>0.17499999999999999</v>
      </c>
      <c r="AF24" s="154">
        <f>'[1]功能-战损相关'!I31</f>
        <v>0.17499999999999999</v>
      </c>
      <c r="AG24" s="154">
        <f>'[1]功能-战损相关'!J31</f>
        <v>0.17499999999999999</v>
      </c>
      <c r="AH24" s="154">
        <f>'[1]功能-战损相关'!K31</f>
        <v>0.17499999999999999</v>
      </c>
      <c r="AI24" s="154">
        <f>'[1]功能-战损相关'!L31</f>
        <v>0.17499999999999999</v>
      </c>
      <c r="AK24" s="52">
        <v>21</v>
      </c>
      <c r="AL24" s="151">
        <f>'[1]功能-战损相关'!BQ31</f>
        <v>18284.092293350164</v>
      </c>
      <c r="AM24" s="151">
        <f>'[1]功能-战损相关'!BR31</f>
        <v>18555.716863652662</v>
      </c>
      <c r="AN24" s="151">
        <f>'[1]功能-战损相关'!BS31</f>
        <v>18858.482117313426</v>
      </c>
      <c r="AO24" s="151">
        <f>'[1]功能-战损相关'!BT31</f>
        <v>19214.964286706236</v>
      </c>
      <c r="AP24" s="151">
        <f>'[1]功能-战损相关'!BU31</f>
        <v>19584.884317710967</v>
      </c>
    </row>
    <row r="25" spans="2:42" x14ac:dyDescent="0.15">
      <c r="B25" s="53"/>
      <c r="C25" s="54"/>
      <c r="D25" s="54"/>
      <c r="E25" s="54"/>
      <c r="F25" s="54"/>
      <c r="G25" s="54"/>
      <c r="H25" s="55"/>
      <c r="I25" s="56" t="s">
        <v>125</v>
      </c>
      <c r="J25" s="59">
        <f>基础状态预期!F27</f>
        <v>84</v>
      </c>
      <c r="K25" s="59">
        <f>基础状态预期!G27</f>
        <v>83.16</v>
      </c>
      <c r="L25" s="59">
        <f>基础状态预期!H27</f>
        <v>82.32</v>
      </c>
      <c r="M25" s="59">
        <f>基础状态预期!I27</f>
        <v>81.48</v>
      </c>
      <c r="N25" s="59">
        <f>基础状态预期!J27</f>
        <v>79.8</v>
      </c>
      <c r="R25" s="97">
        <v>22</v>
      </c>
      <c r="S25" s="10">
        <f>'[2]实力验证（按等级）'!AG26</f>
        <v>139148312.07440865</v>
      </c>
      <c r="T25" s="10">
        <f>'[2]实力验证（按等级）'!AH26</f>
        <v>146458362.48842931</v>
      </c>
      <c r="U25" s="10">
        <f>'[2]实力验证（按等级）'!AI26</f>
        <v>159945855.59718224</v>
      </c>
      <c r="V25" s="10">
        <f>'[2]实力验证（按等级）'!AJ26</f>
        <v>186321501.20982739</v>
      </c>
      <c r="W25" s="10">
        <f>'[2]实力验证（按等级）'!AK26</f>
        <v>209683074.08323205</v>
      </c>
      <c r="AD25" s="52">
        <v>22</v>
      </c>
      <c r="AE25" s="154">
        <f>'[1]功能-战损相关'!H32</f>
        <v>0.17499999999999999</v>
      </c>
      <c r="AF25" s="154">
        <f>'[1]功能-战损相关'!I32</f>
        <v>0.17499999999999999</v>
      </c>
      <c r="AG25" s="154">
        <f>'[1]功能-战损相关'!J32</f>
        <v>0.17499999999999999</v>
      </c>
      <c r="AH25" s="154">
        <f>'[1]功能-战损相关'!K32</f>
        <v>0.17499999999999999</v>
      </c>
      <c r="AI25" s="154">
        <f>'[1]功能-战损相关'!L32</f>
        <v>0.17499999999999999</v>
      </c>
      <c r="AK25" s="52">
        <v>22</v>
      </c>
      <c r="AL25" s="151">
        <f>'[1]功能-战损相关'!BQ32</f>
        <v>18704.995716644822</v>
      </c>
      <c r="AM25" s="151">
        <f>'[1]功能-战损相关'!BR32</f>
        <v>18973.677391866557</v>
      </c>
      <c r="AN25" s="151">
        <f>'[1]功能-战损相关'!BS32</f>
        <v>19293.673582075731</v>
      </c>
      <c r="AO25" s="151">
        <f>'[1]功能-战损相关'!BT32</f>
        <v>19642.417429381196</v>
      </c>
      <c r="AP25" s="151">
        <f>'[1]功能-战损相关'!BU32</f>
        <v>20035.833194556111</v>
      </c>
    </row>
    <row r="26" spans="2:42" x14ac:dyDescent="0.15">
      <c r="R26" s="97">
        <v>23</v>
      </c>
      <c r="S26" s="10">
        <f>'[2]实力验证（按等级）'!AG27</f>
        <v>155487214.34633771</v>
      </c>
      <c r="T26" s="10">
        <f>'[2]实力验证（按等级）'!AH27</f>
        <v>164049787.01567936</v>
      </c>
      <c r="U26" s="10">
        <f>'[2]实力验证（按等级）'!AI27</f>
        <v>178992601.1665135</v>
      </c>
      <c r="V26" s="10">
        <f>'[2]实力验证（按等级）'!AJ27</f>
        <v>209292441.71672618</v>
      </c>
      <c r="W26" s="10">
        <f>'[2]实力验证（按等级）'!AK27</f>
        <v>237071214.7780205</v>
      </c>
      <c r="AD26" s="52">
        <v>23</v>
      </c>
      <c r="AE26" s="154">
        <f>'[1]功能-战损相关'!H33</f>
        <v>0.17499999999999999</v>
      </c>
      <c r="AF26" s="154">
        <f>'[1]功能-战损相关'!I33</f>
        <v>0.17499999999999999</v>
      </c>
      <c r="AG26" s="154">
        <f>'[1]功能-战损相关'!J33</f>
        <v>0.17499999999999999</v>
      </c>
      <c r="AH26" s="154">
        <f>'[1]功能-战损相关'!K33</f>
        <v>0.17499999999999999</v>
      </c>
      <c r="AI26" s="154">
        <f>'[1]功能-战损相关'!L33</f>
        <v>0.17499999999999999</v>
      </c>
      <c r="AK26" s="52">
        <v>23</v>
      </c>
      <c r="AL26" s="151">
        <f>'[1]功能-战损相关'!BQ33</f>
        <v>19109.651874634848</v>
      </c>
      <c r="AM26" s="151">
        <f>'[1]功能-战损相关'!BR33</f>
        <v>19387.616679749921</v>
      </c>
      <c r="AN26" s="151">
        <f>'[1]功能-战损相关'!BS33</f>
        <v>19697.831263057364</v>
      </c>
      <c r="AO26" s="151">
        <f>'[1]功能-战损相关'!BT33</f>
        <v>20064.236389962738</v>
      </c>
      <c r="AP26" s="151">
        <f>'[1]功能-战损相关'!BU33</f>
        <v>20430.520988688892</v>
      </c>
    </row>
    <row r="27" spans="2:42" x14ac:dyDescent="0.15">
      <c r="R27" s="97">
        <v>24</v>
      </c>
      <c r="S27" s="10">
        <f>'[2]实力验证（按等级）'!AG28</f>
        <v>173040303.04507613</v>
      </c>
      <c r="T27" s="10">
        <f>'[2]实力验证（按等级）'!AH28</f>
        <v>182901245.8285104</v>
      </c>
      <c r="U27" s="10">
        <f>'[2]实力验证（按等级）'!AI28</f>
        <v>199914438.6377871</v>
      </c>
      <c r="V27" s="10">
        <f>'[2]实力验证（按等级）'!AJ28</f>
        <v>235210849.09693313</v>
      </c>
      <c r="W27" s="10">
        <f>'[2]实力验证（按等级）'!AK28</f>
        <v>267603711.94958422</v>
      </c>
      <c r="AD27" s="52">
        <v>24</v>
      </c>
      <c r="AE27" s="154">
        <f>'[1]功能-战损相关'!H34</f>
        <v>0.17499999999999999</v>
      </c>
      <c r="AF27" s="154">
        <f>'[1]功能-战损相关'!I34</f>
        <v>0.17499999999999999</v>
      </c>
      <c r="AG27" s="154">
        <f>'[1]功能-战损相关'!J34</f>
        <v>0.17499999999999999</v>
      </c>
      <c r="AH27" s="154">
        <f>'[1]功能-战损相关'!K34</f>
        <v>0.17499999999999999</v>
      </c>
      <c r="AI27" s="154">
        <f>'[1]功能-战损相关'!L34</f>
        <v>0.17499999999999999</v>
      </c>
      <c r="AK27" s="52">
        <v>24</v>
      </c>
      <c r="AL27" s="151">
        <f>'[1]功能-战损相关'!BQ34</f>
        <v>19522.446875584319</v>
      </c>
      <c r="AM27" s="151">
        <f>'[1]功能-战损相关'!BR34</f>
        <v>19799.83712073163</v>
      </c>
      <c r="AN27" s="151">
        <f>'[1]功能-战损相关'!BS34</f>
        <v>20126.246745279273</v>
      </c>
      <c r="AO27" s="151">
        <f>'[1]功能-战损相关'!BT34</f>
        <v>20479.614283886254</v>
      </c>
      <c r="AP27" s="151">
        <f>'[1]功能-战损相关'!BU34</f>
        <v>20865.548662819885</v>
      </c>
    </row>
    <row r="28" spans="2:42" x14ac:dyDescent="0.15">
      <c r="R28" s="97">
        <v>25</v>
      </c>
      <c r="S28" s="10">
        <f>'[2]实力验证（按等级）'!AG29</f>
        <v>191810348.82408726</v>
      </c>
      <c r="T28" s="10">
        <f>'[2]实力验证（按等级）'!AH29</f>
        <v>203229060.9780764</v>
      </c>
      <c r="U28" s="10">
        <f>'[2]实力验证（按等级）'!AI29</f>
        <v>223105394.77147272</v>
      </c>
      <c r="V28" s="10">
        <f>'[2]实力验证（按等级）'!AJ29</f>
        <v>263758114.92296505</v>
      </c>
      <c r="W28" s="10">
        <f>'[2]实力验证（按等级）'!AK29</f>
        <v>300553391.85262156</v>
      </c>
      <c r="AD28" s="52">
        <v>25</v>
      </c>
      <c r="AE28" s="154">
        <f>'[1]功能-战损相关'!H35</f>
        <v>0.17499999999999999</v>
      </c>
      <c r="AF28" s="154">
        <f>'[1]功能-战损相关'!I35</f>
        <v>0.17499999999999999</v>
      </c>
      <c r="AG28" s="154">
        <f>'[1]功能-战损相关'!J35</f>
        <v>0.17499999999999999</v>
      </c>
      <c r="AH28" s="154">
        <f>'[1]功能-战损相关'!K35</f>
        <v>0.17499999999999999</v>
      </c>
      <c r="AI28" s="154">
        <f>'[1]功能-战损相关'!L35</f>
        <v>0.17499999999999999</v>
      </c>
      <c r="AK28" s="52">
        <v>25</v>
      </c>
      <c r="AL28" s="151">
        <f>'[1]功能-战损相关'!BQ35</f>
        <v>19923.369943858015</v>
      </c>
      <c r="AM28" s="151">
        <f>'[1]功能-战损相关'!BR35</f>
        <v>20212.036541549212</v>
      </c>
      <c r="AN28" s="151">
        <f>'[1]功能-战损相关'!BS35</f>
        <v>20533.295811182776</v>
      </c>
      <c r="AO28" s="151">
        <f>'[1]功能-战损相关'!BT35</f>
        <v>20903.899973814947</v>
      </c>
      <c r="AP28" s="151">
        <f>'[1]功能-战损相关'!BU35</f>
        <v>21266.564057848984</v>
      </c>
    </row>
    <row r="29" spans="2:42" x14ac:dyDescent="0.15">
      <c r="R29" s="97">
        <v>26</v>
      </c>
      <c r="S29" s="10">
        <f>'[2]实力验证（按等级）'!AG30</f>
        <v>212039877.0005196</v>
      </c>
      <c r="T29" s="10">
        <f>'[2]实力验证（按等级）'!AH30</f>
        <v>225725969.0940904</v>
      </c>
      <c r="U29" s="10">
        <f>'[2]实力验证（按等级）'!AI30</f>
        <v>248645699.2012209</v>
      </c>
      <c r="V29" s="10">
        <f>'[2]实力验证（按等级）'!AJ30</f>
        <v>294430976.87597489</v>
      </c>
      <c r="W29" s="10">
        <f>'[2]实力验证（按等级）'!AK30</f>
        <v>336818125.12213206</v>
      </c>
      <c r="AD29" s="52">
        <v>26</v>
      </c>
      <c r="AE29" s="154">
        <f>'[1]功能-战损相关'!H36</f>
        <v>0.17499999999999999</v>
      </c>
      <c r="AF29" s="154">
        <f>'[1]功能-战损相关'!I36</f>
        <v>0.17499999999999999</v>
      </c>
      <c r="AG29" s="154">
        <f>'[1]功能-战损相关'!J36</f>
        <v>0.17499999999999999</v>
      </c>
      <c r="AH29" s="154">
        <f>'[1]功能-战损相关'!K36</f>
        <v>0.17499999999999999</v>
      </c>
      <c r="AI29" s="154">
        <f>'[1]功能-战损相关'!L36</f>
        <v>0.17499999999999999</v>
      </c>
      <c r="AK29" s="52">
        <v>26</v>
      </c>
      <c r="AL29" s="151">
        <f>'[1]功能-战损相关'!BQ36</f>
        <v>20328.555851545043</v>
      </c>
      <c r="AM29" s="151">
        <f>'[1]功能-战损相关'!BR36</f>
        <v>20615.546513294172</v>
      </c>
      <c r="AN29" s="151">
        <f>'[1]功能-战损相关'!BS36</f>
        <v>20944.015800784357</v>
      </c>
      <c r="AO29" s="151">
        <f>'[1]功能-战损相关'!BT36</f>
        <v>21299.014174281026</v>
      </c>
      <c r="AP29" s="151">
        <f>'[1]功能-战损相关'!BU36</f>
        <v>21684.368121798896</v>
      </c>
    </row>
    <row r="30" spans="2:42" x14ac:dyDescent="0.15">
      <c r="R30" s="97">
        <v>27</v>
      </c>
      <c r="S30" s="10">
        <f>'[2]实力验证（按等级）'!AG31</f>
        <v>234303337.62250504</v>
      </c>
      <c r="T30" s="10">
        <f>'[2]实力验证（按等级）'!AH31</f>
        <v>250535801.93848112</v>
      </c>
      <c r="U30" s="10">
        <f>'[2]实力验证（按等级）'!AI31</f>
        <v>276221000.05680114</v>
      </c>
      <c r="V30" s="10">
        <f>'[2]实力验证（按等级）'!AJ31</f>
        <v>327998655.09882361</v>
      </c>
      <c r="W30" s="10">
        <f>'[2]实力验证（按等级）'!AK31</f>
        <v>376135431.58809137</v>
      </c>
      <c r="AD30" s="52">
        <v>27</v>
      </c>
      <c r="AE30" s="154">
        <f>'[1]功能-战损相关'!H37</f>
        <v>0.17499999999999999</v>
      </c>
      <c r="AF30" s="154">
        <f>'[1]功能-战损相关'!I37</f>
        <v>0.17499999999999999</v>
      </c>
      <c r="AG30" s="154">
        <f>'[1]功能-战损相关'!J37</f>
        <v>0.17499999999999999</v>
      </c>
      <c r="AH30" s="154">
        <f>'[1]功能-战损相关'!K37</f>
        <v>0.17499999999999999</v>
      </c>
      <c r="AI30" s="154">
        <f>'[1]功能-战损相关'!L37</f>
        <v>0.17499999999999999</v>
      </c>
      <c r="AK30" s="52">
        <v>27</v>
      </c>
      <c r="AL30" s="151">
        <f>'[1]功能-战损相关'!BQ37</f>
        <v>20727.850103547455</v>
      </c>
      <c r="AM30" s="151">
        <f>'[1]功能-战损相关'!BR37</f>
        <v>21018.318495043044</v>
      </c>
      <c r="AN30" s="151">
        <f>'[1]功能-战损相关'!BS37</f>
        <v>21344.83395974031</v>
      </c>
      <c r="AO30" s="151">
        <f>'[1]功能-战损相关'!BT37</f>
        <v>21709.05355519391</v>
      </c>
      <c r="AP30" s="151">
        <f>'[1]功能-战损相关'!BU37</f>
        <v>22082.923938134274</v>
      </c>
    </row>
    <row r="31" spans="2:42" x14ac:dyDescent="0.15">
      <c r="R31" s="97">
        <v>28</v>
      </c>
      <c r="S31" s="10">
        <f>'[2]实力验证（按等级）'!AG32</f>
        <v>258772942.94949698</v>
      </c>
      <c r="T31" s="10">
        <f>'[2]实力验证（按等级）'!AH32</f>
        <v>278752629.17379761</v>
      </c>
      <c r="U31" s="10">
        <f>'[2]实力验证（按等级）'!AI32</f>
        <v>308875655.14103073</v>
      </c>
      <c r="V31" s="10">
        <f>'[2]实力验证（按等级）'!AJ32</f>
        <v>377543276.84780419</v>
      </c>
      <c r="W31" s="10">
        <f>'[2]实力验证（按等级）'!AK32</f>
        <v>438956425.5332306</v>
      </c>
      <c r="AD31" s="52">
        <v>28</v>
      </c>
      <c r="AE31" s="154">
        <f>'[1]功能-战损相关'!H38</f>
        <v>0.17499999999999999</v>
      </c>
      <c r="AF31" s="154">
        <f>'[1]功能-战损相关'!I38</f>
        <v>0.17499999999999999</v>
      </c>
      <c r="AG31" s="154">
        <f>'[1]功能-战损相关'!J38</f>
        <v>0.17499999999999999</v>
      </c>
      <c r="AH31" s="154">
        <f>'[1]功能-战损相关'!K38</f>
        <v>0.17499999999999999</v>
      </c>
      <c r="AI31" s="154">
        <f>'[1]功能-战损相关'!L38</f>
        <v>0.17499999999999999</v>
      </c>
      <c r="AK31" s="52">
        <v>28</v>
      </c>
      <c r="AL31" s="151">
        <f>'[1]功能-战损相关'!BQ38</f>
        <v>21125.873451150896</v>
      </c>
      <c r="AM31" s="151">
        <f>'[1]功能-战损相关'!BR38</f>
        <v>21417.859575070979</v>
      </c>
      <c r="AN31" s="151">
        <f>'[1]功能-战损相关'!BS38</f>
        <v>21739.992016956552</v>
      </c>
      <c r="AO31" s="151">
        <f>'[1]功能-战损相关'!BT38</f>
        <v>22103.054459271203</v>
      </c>
      <c r="AP31" s="151">
        <f>'[1]功能-战损相关'!BU38</f>
        <v>22512.268894038181</v>
      </c>
    </row>
    <row r="32" spans="2:42" x14ac:dyDescent="0.15">
      <c r="R32" s="97">
        <v>29</v>
      </c>
      <c r="S32" s="10">
        <f>'[2]实力验证（按等级）'!AG33</f>
        <v>289247356.62344933</v>
      </c>
      <c r="T32" s="10">
        <f>'[2]实力验证（按等级）'!AH33</f>
        <v>315029864.91769123</v>
      </c>
      <c r="U32" s="10">
        <f>'[2]实力验证（按等级）'!AI33</f>
        <v>355412504.38045931</v>
      </c>
      <c r="V32" s="10">
        <f>'[2]实力验证（按等级）'!AJ33</f>
        <v>440868190.48662281</v>
      </c>
      <c r="W32" s="10">
        <f>'[2]实力验证（按等级）'!AK33</f>
        <v>513778377.00304615</v>
      </c>
      <c r="AD32" s="52">
        <v>29</v>
      </c>
      <c r="AE32" s="154">
        <f>'[1]功能-战损相关'!H39</f>
        <v>0.17499999999999999</v>
      </c>
      <c r="AF32" s="154">
        <f>'[1]功能-战损相关'!I39</f>
        <v>0.17499999999999999</v>
      </c>
      <c r="AG32" s="154">
        <f>'[1]功能-战损相关'!J39</f>
        <v>0.17499999999999999</v>
      </c>
      <c r="AH32" s="154">
        <f>'[1]功能-战损相关'!K39</f>
        <v>0.17499999999999999</v>
      </c>
      <c r="AI32" s="154">
        <f>'[1]功能-战损相关'!L39</f>
        <v>0.17499999999999999</v>
      </c>
      <c r="AK32" s="52">
        <v>29</v>
      </c>
      <c r="AL32" s="151">
        <f>'[1]功能-战损相关'!BQ39</f>
        <v>21525.197042502012</v>
      </c>
      <c r="AM32" s="151">
        <f>'[1]功能-战损相关'!BR39</f>
        <v>21816.911043893935</v>
      </c>
      <c r="AN32" s="151">
        <f>'[1]功能-战损相关'!BS39</f>
        <v>22153.526877818404</v>
      </c>
      <c r="AO32" s="151">
        <f>'[1]功能-战损相关'!BT39</f>
        <v>22532.831238715677</v>
      </c>
      <c r="AP32" s="151">
        <f>'[1]功能-战损相关'!BU39</f>
        <v>22930.4167106192</v>
      </c>
    </row>
    <row r="33" spans="18:42" x14ac:dyDescent="0.15">
      <c r="R33" s="97">
        <v>30</v>
      </c>
      <c r="S33" s="10">
        <f>'[2]实力验证（按等级）'!AG34</f>
        <v>322528775.06946361</v>
      </c>
      <c r="T33" s="10">
        <f>'[2]实力验证（按等级）'!AH34</f>
        <v>354941752.34761715</v>
      </c>
      <c r="U33" s="10">
        <f>'[2]实力验证（按等级）'!AI34</f>
        <v>407230902.40827125</v>
      </c>
      <c r="V33" s="10">
        <f>'[2]实力验证（按等级）'!AJ34</f>
        <v>512178597.05554879</v>
      </c>
      <c r="W33" s="10">
        <f>'[2]实力验证（按等级）'!AK34</f>
        <v>599162786.77292776</v>
      </c>
      <c r="AD33" s="52">
        <v>30</v>
      </c>
      <c r="AE33" s="154">
        <f>'[1]功能-战损相关'!H40</f>
        <v>0.17499999999999999</v>
      </c>
      <c r="AF33" s="154">
        <f>'[1]功能-战损相关'!I40</f>
        <v>0.17499999999999999</v>
      </c>
      <c r="AG33" s="154">
        <f>'[1]功能-战损相关'!J40</f>
        <v>0.17499999999999999</v>
      </c>
      <c r="AH33" s="154">
        <f>'[1]功能-战损相关'!K40</f>
        <v>0.17499999999999999</v>
      </c>
      <c r="AI33" s="154">
        <f>'[1]功能-战损相关'!L40</f>
        <v>0.17499999999999999</v>
      </c>
      <c r="AK33" s="52">
        <v>30</v>
      </c>
      <c r="AL33" s="151">
        <f>'[1]功能-战损相关'!BQ40</f>
        <v>21916.459403299952</v>
      </c>
      <c r="AM33" s="151">
        <f>'[1]功能-战损相关'!BR40</f>
        <v>22220.381838478032</v>
      </c>
      <c r="AN33" s="151">
        <f>'[1]功能-战损相关'!BS40</f>
        <v>22554.045166598484</v>
      </c>
      <c r="AO33" s="151">
        <f>'[1]功能-战损相关'!BT40</f>
        <v>22930.989830468632</v>
      </c>
      <c r="AP33" s="151">
        <f>'[1]功能-战损相关'!BU40</f>
        <v>23349.0455050583</v>
      </c>
    </row>
    <row r="34" spans="18:42" x14ac:dyDescent="0.15">
      <c r="R34" s="97">
        <v>31</v>
      </c>
      <c r="S34" s="10">
        <f>'[2]实力验证（按等级）'!AG35</f>
        <v>364782422.61474568</v>
      </c>
      <c r="T34" s="10">
        <f>'[2]实力验证（按等级）'!AH35</f>
        <v>405220773.69824272</v>
      </c>
      <c r="U34" s="10">
        <f>'[2]实力验证（按等级）'!AI35</f>
        <v>472570447.51737475</v>
      </c>
      <c r="V34" s="10">
        <f>'[2]实力验证（按等级）'!AJ35</f>
        <v>602278757.97480738</v>
      </c>
      <c r="W34" s="10">
        <f>'[2]实力验证（按等级）'!AK35</f>
        <v>705979455.02680838</v>
      </c>
      <c r="AD34" s="52">
        <v>31</v>
      </c>
      <c r="AE34" s="154">
        <f>'[1]功能-战损相关'!H41</f>
        <v>0.17499999999999999</v>
      </c>
      <c r="AF34" s="154">
        <f>'[1]功能-战损相关'!I41</f>
        <v>0.17499999999999999</v>
      </c>
      <c r="AG34" s="154">
        <f>'[1]功能-战损相关'!J41</f>
        <v>0.17499999999999999</v>
      </c>
      <c r="AH34" s="154">
        <f>'[1]功能-战损相关'!K41</f>
        <v>0.17499999999999999</v>
      </c>
      <c r="AI34" s="154">
        <f>'[1]功能-战损相关'!L41</f>
        <v>0.17499999999999999</v>
      </c>
      <c r="AK34" s="52">
        <v>31</v>
      </c>
      <c r="AL34" s="151">
        <f>'[1]功能-战损相关'!BQ41</f>
        <v>22317.113722583847</v>
      </c>
      <c r="AM34" s="151">
        <f>'[1]功能-战损相关'!BR41</f>
        <v>22614.171075812199</v>
      </c>
      <c r="AN34" s="151">
        <f>'[1]功能-战损相关'!BS41</f>
        <v>22958.801720773874</v>
      </c>
      <c r="AO34" s="151">
        <f>'[1]功能-战损相关'!BT41</f>
        <v>23334.064807550258</v>
      </c>
      <c r="AP34" s="151">
        <f>'[1]功能-战损相关'!BU41</f>
        <v>23745.773089543407</v>
      </c>
    </row>
    <row r="35" spans="18:42" x14ac:dyDescent="0.15">
      <c r="R35" s="97">
        <v>32</v>
      </c>
      <c r="S35" s="10">
        <f>'[2]实力验证（按等级）'!AG36</f>
        <v>411115141.2572822</v>
      </c>
      <c r="T35" s="10">
        <f>'[2]实力验证（按等级）'!AH36</f>
        <v>461346959.65392756</v>
      </c>
      <c r="U35" s="10">
        <f>'[2]实力验证（按等级）'!AI36</f>
        <v>546237723.17719245</v>
      </c>
      <c r="V35" s="10">
        <f>'[2]实力验证（按等级）'!AJ36</f>
        <v>705306013.31479943</v>
      </c>
      <c r="W35" s="10">
        <f>'[2]实力验证（按等级）'!AK36</f>
        <v>828700391.71375811</v>
      </c>
      <c r="AD35" s="52">
        <v>32</v>
      </c>
      <c r="AE35" s="154">
        <f>'[1]功能-战损相关'!H42</f>
        <v>0.17499999999999999</v>
      </c>
      <c r="AF35" s="154">
        <f>'[1]功能-战损相关'!I42</f>
        <v>0.17499999999999999</v>
      </c>
      <c r="AG35" s="154">
        <f>'[1]功能-战损相关'!J42</f>
        <v>0.17499999999999999</v>
      </c>
      <c r="AH35" s="154">
        <f>'[1]功能-战损相关'!K42</f>
        <v>0.17499999999999999</v>
      </c>
      <c r="AI35" s="154">
        <f>'[1]功能-战损相关'!L42</f>
        <v>0.17499999999999999</v>
      </c>
      <c r="AK35" s="52">
        <v>32</v>
      </c>
      <c r="AL35" s="151">
        <f>'[1]功能-战损相关'!BQ42</f>
        <v>22701.978121255335</v>
      </c>
      <c r="AM35" s="151">
        <f>'[1]功能-战损相关'!BR42</f>
        <v>23018.220793894663</v>
      </c>
      <c r="AN35" s="151">
        <f>'[1]功能-战损相关'!BS42</f>
        <v>23349.144373388724</v>
      </c>
      <c r="AO35" s="151">
        <f>'[1]功能-战损相关'!BT42</f>
        <v>23732.479145114994</v>
      </c>
      <c r="AP35" s="151">
        <f>'[1]功能-战损相关'!BU42</f>
        <v>24156.732064696011</v>
      </c>
    </row>
    <row r="36" spans="18:42" x14ac:dyDescent="0.15">
      <c r="R36" s="97">
        <v>33</v>
      </c>
      <c r="S36" s="10">
        <f>'[2]实力验证（按等级）'!AG37</f>
        <v>462406435.26508874</v>
      </c>
      <c r="T36" s="10">
        <f>'[2]实力验证（按等级）'!AH37</f>
        <v>523158196.73408353</v>
      </c>
      <c r="U36" s="10">
        <f>'[2]实力验证（按等级）'!AI37</f>
        <v>629672602.05337322</v>
      </c>
      <c r="V36" s="10">
        <f>'[2]实力验证（按等级）'!AJ37</f>
        <v>822572191.69280231</v>
      </c>
      <c r="W36" s="10">
        <f>'[2]实力验证（按等级）'!AK37</f>
        <v>967755957.44532418</v>
      </c>
      <c r="AD36" s="52">
        <v>33</v>
      </c>
      <c r="AE36" s="154">
        <f>'[1]功能-战损相关'!H43</f>
        <v>0.17499999999999999</v>
      </c>
      <c r="AF36" s="154">
        <f>'[1]功能-战损相关'!I43</f>
        <v>0.17499999999999999</v>
      </c>
      <c r="AG36" s="154">
        <f>'[1]功能-战损相关'!J43</f>
        <v>0.17499999999999999</v>
      </c>
      <c r="AH36" s="154">
        <f>'[1]功能-战损相关'!K43</f>
        <v>0.17499999999999999</v>
      </c>
      <c r="AI36" s="154">
        <f>'[1]功能-战损相关'!L43</f>
        <v>0.17499999999999999</v>
      </c>
      <c r="AK36" s="52">
        <v>33</v>
      </c>
      <c r="AL36" s="151">
        <f>'[1]功能-战损相关'!BQ43</f>
        <v>23104.978386849165</v>
      </c>
      <c r="AM36" s="151">
        <f>'[1]功能-战损相关'!BR43</f>
        <v>23394.521257832293</v>
      </c>
      <c r="AN36" s="151">
        <f>'[1]功能-战损相关'!BS43</f>
        <v>23744.112227426602</v>
      </c>
      <c r="AO36" s="151">
        <f>'[1]功能-战损相关'!BT43</f>
        <v>24125.555405836152</v>
      </c>
      <c r="AP36" s="151">
        <f>'[1]功能-战损相关'!BU43</f>
        <v>24542.437551662177</v>
      </c>
    </row>
    <row r="37" spans="18:42" x14ac:dyDescent="0.15">
      <c r="R37" s="97">
        <v>34</v>
      </c>
      <c r="S37" s="10">
        <f>'[2]实力验证（按等级）'!AG38</f>
        <v>518434860.73755288</v>
      </c>
      <c r="T37" s="10">
        <f>'[2]实力验证（按等级）'!AH38</f>
        <v>592392631.70706499</v>
      </c>
      <c r="U37" s="10">
        <f>'[2]实力验证（按等级）'!AI38</f>
        <v>723395185.49715197</v>
      </c>
      <c r="V37" s="10">
        <f>'[2]实力验证（按等级）'!AJ38</f>
        <v>946792192.19333053</v>
      </c>
      <c r="W37" s="10">
        <f>'[2]实力验证（按等级）'!AK38</f>
        <v>1106419513.3338375</v>
      </c>
      <c r="AD37" s="52">
        <v>34</v>
      </c>
      <c r="AE37" s="154">
        <f>'[1]功能-战损相关'!H44</f>
        <v>0.17499999999999999</v>
      </c>
      <c r="AF37" s="154">
        <f>'[1]功能-战损相关'!I44</f>
        <v>0.17499999999999999</v>
      </c>
      <c r="AG37" s="154">
        <f>'[1]功能-战损相关'!J44</f>
        <v>0.17499999999999999</v>
      </c>
      <c r="AH37" s="154">
        <f>'[1]功能-战损相关'!K44</f>
        <v>0.17499999999999999</v>
      </c>
      <c r="AI37" s="154">
        <f>'[1]功能-战损相关'!L44</f>
        <v>0.17499999999999999</v>
      </c>
      <c r="AK37" s="52">
        <v>34</v>
      </c>
      <c r="AL37" s="151">
        <f>'[1]功能-战损相关'!BQ44</f>
        <v>23483.774582731614</v>
      </c>
      <c r="AM37" s="151">
        <f>'[1]功能-战损相关'!BR44</f>
        <v>23797.75927748813</v>
      </c>
      <c r="AN37" s="151">
        <f>'[1]功能-战损相关'!BS44</f>
        <v>24135.316068193777</v>
      </c>
      <c r="AO37" s="151">
        <f>'[1]功能-战损相关'!BT44</f>
        <v>24531.949329431118</v>
      </c>
      <c r="AP37" s="151">
        <f>'[1]功能-战损相关'!BU44</f>
        <v>24952.286837002954</v>
      </c>
    </row>
    <row r="38" spans="18:42" x14ac:dyDescent="0.15">
      <c r="R38" s="97">
        <v>35</v>
      </c>
      <c r="S38" s="10">
        <f>'[2]实力验证（按等级）'!AG39</f>
        <v>586639351.80056155</v>
      </c>
      <c r="T38" s="10">
        <f>'[2]实力验证（按等级）'!AH39</f>
        <v>671181465.84544921</v>
      </c>
      <c r="U38" s="10">
        <f>'[2]实力验证（按等级）'!AI39</f>
        <v>813996763.31507385</v>
      </c>
      <c r="V38" s="10">
        <f>'[2]实力验证（按等级）'!AJ39</f>
        <v>1065099528.8160341</v>
      </c>
      <c r="W38" s="10">
        <f>'[2]实力验证（按等级）'!AK39</f>
        <v>1244958033.5808771</v>
      </c>
      <c r="AD38" s="52">
        <v>35</v>
      </c>
      <c r="AE38" s="154">
        <f>'[1]功能-战损相关'!H45</f>
        <v>0.17499999999999999</v>
      </c>
      <c r="AF38" s="154">
        <f>'[1]功能-战损相关'!I45</f>
        <v>0.17499999999999999</v>
      </c>
      <c r="AG38" s="154">
        <f>'[1]功能-战损相关'!J45</f>
        <v>0.17499999999999999</v>
      </c>
      <c r="AH38" s="154">
        <f>'[1]功能-战损相关'!K45</f>
        <v>0.17499999999999999</v>
      </c>
      <c r="AI38" s="154">
        <f>'[1]功能-战损相关'!L45</f>
        <v>0.17499999999999999</v>
      </c>
      <c r="AK38" s="52">
        <v>35</v>
      </c>
      <c r="AL38" s="151">
        <f>'[1]功能-战损相关'!BQ45</f>
        <v>23881.145477683771</v>
      </c>
      <c r="AM38" s="151">
        <f>'[1]功能-战损相关'!BR45</f>
        <v>24183.565044815005</v>
      </c>
      <c r="AN38" s="151">
        <f>'[1]功能-战损相关'!BS45</f>
        <v>24546.523223862801</v>
      </c>
      <c r="AO38" s="151">
        <f>'[1]功能-战损相关'!BT45</f>
        <v>24925.14647902923</v>
      </c>
      <c r="AP38" s="151">
        <f>'[1]功能-战损相关'!BU45</f>
        <v>25341.747741223102</v>
      </c>
    </row>
    <row r="39" spans="18:42" x14ac:dyDescent="0.15">
      <c r="R39" s="97">
        <v>36</v>
      </c>
      <c r="S39" s="10">
        <f>'[2]实力验证（按等级）'!AG40</f>
        <v>671063252.04045093</v>
      </c>
      <c r="T39" s="10">
        <f>'[2]实力验证（按等级）'!AH40</f>
        <v>759956205.69744217</v>
      </c>
      <c r="U39" s="10">
        <f>'[2]实力验证（按等级）'!AI40</f>
        <v>908563953.99370503</v>
      </c>
      <c r="V39" s="10">
        <f>'[2]实力验证（按等级）'!AJ40</f>
        <v>1194932579.3067853</v>
      </c>
      <c r="W39" s="10">
        <f>'[2]实力验证（按等级）'!AK40</f>
        <v>1396111330.487324</v>
      </c>
      <c r="AD39" s="52">
        <v>36</v>
      </c>
      <c r="AE39" s="154">
        <f>'[1]功能-战损相关'!H46</f>
        <v>0.17499999999999999</v>
      </c>
      <c r="AF39" s="154">
        <f>'[1]功能-战损相关'!I46</f>
        <v>0.17499999999999999</v>
      </c>
      <c r="AG39" s="154">
        <f>'[1]功能-战损相关'!J46</f>
        <v>0.17499999999999999</v>
      </c>
      <c r="AH39" s="154">
        <f>'[1]功能-战损相关'!K46</f>
        <v>0.17499999999999999</v>
      </c>
      <c r="AI39" s="154">
        <f>'[1]功能-战损相关'!L46</f>
        <v>0.17499999999999999</v>
      </c>
      <c r="AK39" s="52">
        <v>36</v>
      </c>
      <c r="AL39" s="151">
        <f>'[1]功能-战损相关'!BQ46</f>
        <v>24262.934833681298</v>
      </c>
      <c r="AM39" s="151">
        <f>'[1]功能-战损相关'!BR46</f>
        <v>24584.481289245523</v>
      </c>
      <c r="AN39" s="151">
        <f>'[1]功能-战损相关'!BS46</f>
        <v>24925.629150417448</v>
      </c>
      <c r="AO39" s="151">
        <f>'[1]功能-战损相关'!BT46</f>
        <v>25319.756085455461</v>
      </c>
      <c r="AP39" s="151">
        <f>'[1]功能-战损相关'!BU46</f>
        <v>25719.789750508524</v>
      </c>
    </row>
    <row r="40" spans="18:42" x14ac:dyDescent="0.15">
      <c r="R40" s="97">
        <v>37</v>
      </c>
      <c r="S40" s="10">
        <f>'[2]实力验证（按等级）'!AG41</f>
        <v>765228113.03418422</v>
      </c>
      <c r="T40" s="10">
        <f>'[2]实力验证（按等级）'!AH41</f>
        <v>857543207.85048747</v>
      </c>
      <c r="U40" s="10">
        <f>'[2]实力验证（按等级）'!AI41</f>
        <v>1012002983.2311871</v>
      </c>
      <c r="V40" s="10">
        <f>'[2]实力验证（按等级）'!AJ41</f>
        <v>1335579760.0817645</v>
      </c>
      <c r="W40" s="10">
        <f>'[2]实力验证（按等级）'!AK41</f>
        <v>1562022937.7065461</v>
      </c>
      <c r="AD40" s="52">
        <v>37</v>
      </c>
      <c r="AE40" s="154">
        <f>'[1]功能-战损相关'!H47</f>
        <v>0.17499999999999999</v>
      </c>
      <c r="AF40" s="154">
        <f>'[1]功能-战损相关'!I47</f>
        <v>0.17499999999999999</v>
      </c>
      <c r="AG40" s="154">
        <f>'[1]功能-战损相关'!J47</f>
        <v>0.17499999999999999</v>
      </c>
      <c r="AH40" s="154">
        <f>'[1]功能-战损相关'!K47</f>
        <v>0.17499999999999999</v>
      </c>
      <c r="AI40" s="154">
        <f>'[1]功能-战损相关'!L47</f>
        <v>0.17499999999999999</v>
      </c>
      <c r="AK40" s="52">
        <v>37</v>
      </c>
      <c r="AL40" s="151">
        <f>'[1]功能-战损相关'!BQ47</f>
        <v>24654.124462031832</v>
      </c>
      <c r="AM40" s="151">
        <f>'[1]功能-战损相关'!BR47</f>
        <v>24966.872148653525</v>
      </c>
      <c r="AN40" s="151">
        <f>'[1]功能-战损相关'!BS47</f>
        <v>25322.759756967607</v>
      </c>
      <c r="AO40" s="151">
        <f>'[1]功能-战损相关'!BT47</f>
        <v>25692.244821149776</v>
      </c>
      <c r="AP40" s="151">
        <f>'[1]功能-战损相关'!BU47</f>
        <v>26112.233865552356</v>
      </c>
    </row>
    <row r="41" spans="18:42" x14ac:dyDescent="0.15">
      <c r="R41" s="97">
        <v>38</v>
      </c>
      <c r="S41" s="10">
        <f>'[2]实力验证（按等级）'!AG42</f>
        <v>869687145.95988965</v>
      </c>
      <c r="T41" s="10">
        <f>'[2]实力验证（按等级）'!AH42</f>
        <v>965098566.1252234</v>
      </c>
      <c r="U41" s="10">
        <f>'[2]实力验证（按等级）'!AI42</f>
        <v>1123999309.882174</v>
      </c>
      <c r="V41" s="10">
        <f>'[2]实力验证（按等级）'!AJ42</f>
        <v>1489922592.3131473</v>
      </c>
      <c r="W41" s="10">
        <f>'[2]实力验证（按等级）'!AK42</f>
        <v>1743103311.0734911</v>
      </c>
      <c r="AD41" s="52">
        <v>38</v>
      </c>
      <c r="AE41" s="154">
        <f>'[1]功能-战损相关'!H48</f>
        <v>0.17499999999999999</v>
      </c>
      <c r="AF41" s="154">
        <f>'[1]功能-战损相关'!I48</f>
        <v>0.17499999999999999</v>
      </c>
      <c r="AG41" s="154">
        <f>'[1]功能-战损相关'!J48</f>
        <v>0.17499999999999999</v>
      </c>
      <c r="AH41" s="154">
        <f>'[1]功能-战损相关'!K48</f>
        <v>0.17499999999999999</v>
      </c>
      <c r="AI41" s="154">
        <f>'[1]功能-战损相关'!L48</f>
        <v>0.17499999999999999</v>
      </c>
      <c r="AK41" s="52">
        <v>38</v>
      </c>
      <c r="AL41" s="151">
        <f>'[1]功能-战损相关'!BQ48</f>
        <v>25040.334495858137</v>
      </c>
      <c r="AM41" s="151">
        <f>'[1]功能-战损相关'!BR48</f>
        <v>25355.131204769084</v>
      </c>
      <c r="AN41" s="151">
        <f>'[1]功能-战损相关'!BS48</f>
        <v>25696.939356544754</v>
      </c>
      <c r="AO41" s="151">
        <f>'[1]功能-战损相关'!BT48</f>
        <v>26083.351938219472</v>
      </c>
      <c r="AP41" s="151">
        <f>'[1]功能-战损相关'!BU48</f>
        <v>26493.35330926592</v>
      </c>
    </row>
    <row r="42" spans="18:42" x14ac:dyDescent="0.15">
      <c r="R42" s="97">
        <v>39</v>
      </c>
      <c r="S42" s="10">
        <f>'[2]实力验证（按等级）'!AG43</f>
        <v>985744635.33144271</v>
      </c>
      <c r="T42" s="10">
        <f>'[2]实力验证（按等级）'!AH43</f>
        <v>1082927249.5845897</v>
      </c>
      <c r="U42" s="10">
        <f>'[2]实力验证（按等级）'!AI43</f>
        <v>1246081277.2338703</v>
      </c>
      <c r="V42" s="10">
        <f>'[2]实力验证（按等级）'!AJ43</f>
        <v>1657503635.920706</v>
      </c>
      <c r="W42" s="10">
        <f>'[2]实力验证（按等级）'!AK43</f>
        <v>1942743812.3657856</v>
      </c>
      <c r="AD42" s="52">
        <v>39</v>
      </c>
      <c r="AE42" s="154">
        <f>'[1]功能-战损相关'!H49</f>
        <v>0.17499999999999999</v>
      </c>
      <c r="AF42" s="154">
        <f>'[1]功能-战损相关'!I49</f>
        <v>0.17499999999999999</v>
      </c>
      <c r="AG42" s="154">
        <f>'[1]功能-战损相关'!J49</f>
        <v>0.17499999999999999</v>
      </c>
      <c r="AH42" s="154">
        <f>'[1]功能-战损相关'!K49</f>
        <v>0.17499999999999999</v>
      </c>
      <c r="AI42" s="154">
        <f>'[1]功能-战损相关'!L49</f>
        <v>0.17499999999999999</v>
      </c>
      <c r="AK42" s="52">
        <v>39</v>
      </c>
      <c r="AL42" s="151">
        <f>'[1]功能-战损相关'!BQ49</f>
        <v>25425.638296842873</v>
      </c>
      <c r="AM42" s="151">
        <f>'[1]功能-战损相关'!BR49</f>
        <v>25738.249983393205</v>
      </c>
      <c r="AN42" s="151">
        <f>'[1]功能-战损相关'!BS49</f>
        <v>26079.604088159595</v>
      </c>
      <c r="AO42" s="151">
        <f>'[1]功能-战损相关'!BT49</f>
        <v>26458.130097416903</v>
      </c>
      <c r="AP42" s="151">
        <f>'[1]功能-战损相关'!BU49</f>
        <v>26889.851082089684</v>
      </c>
    </row>
    <row r="43" spans="18:42" x14ac:dyDescent="0.15">
      <c r="R43" s="97">
        <v>40</v>
      </c>
      <c r="S43" s="10">
        <f>'[2]实力验证（按等级）'!AG44</f>
        <v>1114627674.0678918</v>
      </c>
      <c r="T43" s="10">
        <f>'[2]实力验证（按等级）'!AH44</f>
        <v>1204144248.2560749</v>
      </c>
      <c r="U43" s="10">
        <f>'[2]实力验证（按等级）'!AI44</f>
        <v>1377101238.6111512</v>
      </c>
      <c r="V43" s="10">
        <f>'[2]实力验证（按等级）'!AJ44</f>
        <v>1844843361.6026855</v>
      </c>
      <c r="W43" s="10">
        <f>'[2]实力验证（按等级）'!AK44</f>
        <v>2164405241.9144382</v>
      </c>
      <c r="AD43" s="52">
        <v>40</v>
      </c>
      <c r="AE43" s="154">
        <f>'[1]功能-战损相关'!H50</f>
        <v>0.17499999999999999</v>
      </c>
      <c r="AF43" s="154">
        <f>'[1]功能-战损相关'!I50</f>
        <v>0.17499999999999999</v>
      </c>
      <c r="AG43" s="154">
        <f>'[1]功能-战损相关'!J50</f>
        <v>0.17499999999999999</v>
      </c>
      <c r="AH43" s="154">
        <f>'[1]功能-战损相关'!K50</f>
        <v>0.17499999999999999</v>
      </c>
      <c r="AI43" s="154">
        <f>'[1]功能-战损相关'!L50</f>
        <v>0.17499999999999999</v>
      </c>
      <c r="AK43" s="52">
        <v>40</v>
      </c>
      <c r="AL43" s="151">
        <f>'[1]功能-战损相关'!BQ50</f>
        <v>25816.677841663593</v>
      </c>
      <c r="AM43" s="151">
        <f>'[1]功能-战损相关'!BR50</f>
        <v>26116.0261270091</v>
      </c>
      <c r="AN43" s="151">
        <f>'[1]功能-战损相关'!BS50</f>
        <v>26466.439234335092</v>
      </c>
      <c r="AO43" s="151">
        <f>'[1]功能-战损相关'!BT50</f>
        <v>26858.30014229106</v>
      </c>
      <c r="AP43" s="151">
        <f>'[1]功能-战损相关'!BU50</f>
        <v>27281.034166490135</v>
      </c>
    </row>
    <row r="44" spans="18:42" x14ac:dyDescent="0.15">
      <c r="R44" s="97">
        <v>41</v>
      </c>
      <c r="S44" s="10">
        <f>'[2]实力验证（按等级）'!AG45</f>
        <v>1208361840.7086716</v>
      </c>
      <c r="T44" s="10">
        <f>'[2]实力验证（按等级）'!AH45</f>
        <v>1299166454.4735599</v>
      </c>
      <c r="U44" s="10">
        <f>'[2]实力验证（按等级）'!AI45</f>
        <v>1492476290.3951929</v>
      </c>
      <c r="V44" s="10">
        <f>'[2]实力验证（按等级）'!AJ45</f>
        <v>2018840449.1087105</v>
      </c>
      <c r="W44" s="10">
        <f>'[2]实力验证（按等级）'!AK45</f>
        <v>2373898571.7960372</v>
      </c>
      <c r="AD44" s="52">
        <v>41</v>
      </c>
      <c r="AE44" s="154">
        <f>'[1]功能-战损相关'!H51</f>
        <v>0.17499999999999999</v>
      </c>
      <c r="AF44" s="154">
        <f>'[1]功能-战损相关'!I51</f>
        <v>0.17499999999999999</v>
      </c>
      <c r="AG44" s="154">
        <f>'[1]功能-战损相关'!J51</f>
        <v>0.17499999999999999</v>
      </c>
      <c r="AH44" s="154">
        <f>'[1]功能-战损相关'!K51</f>
        <v>0.17499999999999999</v>
      </c>
      <c r="AI44" s="154">
        <f>'[1]功能-战损相关'!L51</f>
        <v>0.17499999999999999</v>
      </c>
      <c r="AK44" s="52">
        <v>41</v>
      </c>
      <c r="AL44" s="151">
        <f>'[1]功能-战损相关'!BQ51</f>
        <v>26196.367516524246</v>
      </c>
      <c r="AM44" s="151">
        <f>'[1]功能-战损相关'!BR51</f>
        <v>26511.545836250072</v>
      </c>
      <c r="AN44" s="151">
        <f>'[1]功能-战损相关'!BS51</f>
        <v>26856.351156249213</v>
      </c>
      <c r="AO44" s="151">
        <f>'[1]功能-战损相关'!BT51</f>
        <v>27248.787813519517</v>
      </c>
      <c r="AP44" s="151">
        <f>'[1]功能-战损相关'!BU51</f>
        <v>27692.082144688728</v>
      </c>
    </row>
    <row r="45" spans="18:42" x14ac:dyDescent="0.15">
      <c r="R45" s="97">
        <v>42</v>
      </c>
      <c r="S45" s="10">
        <f>'[2]实力验证（按等级）'!AG46</f>
        <v>1309386531.6129212</v>
      </c>
      <c r="T45" s="10">
        <f>'[2]实力验证（按等级）'!AH46</f>
        <v>1400694195.0283229</v>
      </c>
      <c r="U45" s="10">
        <f>'[2]实力验证（按等级）'!AI46</f>
        <v>1615743212.2088633</v>
      </c>
      <c r="V45" s="10">
        <f>'[2]实力验证（按等级）'!AJ46</f>
        <v>2208620586.6351266</v>
      </c>
      <c r="W45" s="10">
        <f>'[2]实力验证（按等级）'!AK46</f>
        <v>2597633692.5105996</v>
      </c>
      <c r="AD45" s="52">
        <v>42</v>
      </c>
      <c r="AE45" s="154">
        <f>'[1]功能-战损相关'!H52</f>
        <v>0.17499999999999999</v>
      </c>
      <c r="AF45" s="154">
        <f>'[1]功能-战损相关'!I52</f>
        <v>0.17499999999999999</v>
      </c>
      <c r="AG45" s="154">
        <f>'[1]功能-战损相关'!J52</f>
        <v>0.17499999999999999</v>
      </c>
      <c r="AH45" s="154">
        <f>'[1]功能-战损相关'!K52</f>
        <v>0.17499999999999999</v>
      </c>
      <c r="AI45" s="154">
        <f>'[1]功能-战损相关'!L52</f>
        <v>0.17499999999999999</v>
      </c>
      <c r="AK45" s="52">
        <v>42</v>
      </c>
      <c r="AL45" s="151">
        <f>'[1]功能-战损相关'!BQ52</f>
        <v>26592.529400033454</v>
      </c>
      <c r="AM45" s="151">
        <f>'[1]功能-战损相关'!BR52</f>
        <v>26900.790225397817</v>
      </c>
      <c r="AN45" s="151">
        <f>'[1]功能-战损相关'!BS52</f>
        <v>27260.036155478989</v>
      </c>
      <c r="AO45" s="151">
        <f>'[1]功能-战损相关'!BT52</f>
        <v>27653.496979453037</v>
      </c>
      <c r="AP45" s="151">
        <f>'[1]功能-战损相关'!BU52</f>
        <v>28084.238348579431</v>
      </c>
    </row>
    <row r="46" spans="18:42" x14ac:dyDescent="0.15">
      <c r="R46" s="97">
        <v>43</v>
      </c>
      <c r="S46" s="10">
        <f>'[2]实力验证（按等级）'!AG47</f>
        <v>1416507296.4894397</v>
      </c>
      <c r="T46" s="10">
        <f>'[2]实力验证（按等级）'!AH47</f>
        <v>1514059276.9994433</v>
      </c>
      <c r="U46" s="10">
        <f>'[2]实力验证（按等级）'!AI47</f>
        <v>1746405080.2070704</v>
      </c>
      <c r="V46" s="10">
        <f>'[2]实力验证（按等级）'!AJ47</f>
        <v>2412743534.7972569</v>
      </c>
      <c r="W46" s="10">
        <f>'[2]实力验证（按等级）'!AK47</f>
        <v>2843823608.0871139</v>
      </c>
      <c r="AD46" s="52">
        <v>43</v>
      </c>
      <c r="AE46" s="154">
        <f>'[1]功能-战损相关'!H53</f>
        <v>0.17499999999999999</v>
      </c>
      <c r="AF46" s="154">
        <f>'[1]功能-战损相关'!I53</f>
        <v>0.17499999999999999</v>
      </c>
      <c r="AG46" s="154">
        <f>'[1]功能-战损相关'!J53</f>
        <v>0.17499999999999999</v>
      </c>
      <c r="AH46" s="154">
        <f>'[1]功能-战损相关'!K53</f>
        <v>0.17499999999999999</v>
      </c>
      <c r="AI46" s="154">
        <f>'[1]功能-战损相关'!L53</f>
        <v>0.17499999999999999</v>
      </c>
      <c r="AK46" s="52">
        <v>43</v>
      </c>
      <c r="AL46" s="151">
        <f>'[1]功能-战损相关'!BQ53</f>
        <v>26966.855695977109</v>
      </c>
      <c r="AM46" s="151">
        <f>'[1]功能-战损相关'!BR53</f>
        <v>27299.415787428585</v>
      </c>
      <c r="AN46" s="151">
        <f>'[1]功能-战损相关'!BS53</f>
        <v>27643.646079543898</v>
      </c>
      <c r="AO46" s="151">
        <f>'[1]功能-战损相关'!BT53</f>
        <v>28037.023179301235</v>
      </c>
      <c r="AP46" s="151">
        <f>'[1]功能-战损相关'!BU53</f>
        <v>28478.535157814767</v>
      </c>
    </row>
    <row r="47" spans="18:42" x14ac:dyDescent="0.15">
      <c r="R47" s="97">
        <v>44</v>
      </c>
      <c r="S47" s="10">
        <f>'[2]实力验证（按等级）'!AG48</f>
        <v>1531387285.1047876</v>
      </c>
      <c r="T47" s="10">
        <f>'[2]实力验证（按等级）'!AH48</f>
        <v>1636721925.1823375</v>
      </c>
      <c r="U47" s="10">
        <f>'[2]实力验证（按等级）'!AI48</f>
        <v>1891329268.5888007</v>
      </c>
      <c r="V47" s="10">
        <f>'[2]实力验证（按等级）'!AJ48</f>
        <v>2640951328.3898458</v>
      </c>
      <c r="W47" s="10">
        <f>'[2]实力验证（按等级）'!AK48</f>
        <v>3103973215.7466865</v>
      </c>
      <c r="AD47" s="52">
        <v>44</v>
      </c>
      <c r="AE47" s="154">
        <f>'[1]功能-战损相关'!H54</f>
        <v>0.17499999999999999</v>
      </c>
      <c r="AF47" s="154">
        <f>'[1]功能-战损相关'!I54</f>
        <v>0.17499999999999999</v>
      </c>
      <c r="AG47" s="154">
        <f>'[1]功能-战损相关'!J54</f>
        <v>0.17499999999999999</v>
      </c>
      <c r="AH47" s="154">
        <f>'[1]功能-战损相关'!K54</f>
        <v>0.17499999999999999</v>
      </c>
      <c r="AI47" s="154">
        <f>'[1]功能-战损相关'!L54</f>
        <v>0.17499999999999999</v>
      </c>
      <c r="AK47" s="52">
        <v>44</v>
      </c>
      <c r="AL47" s="151">
        <f>'[1]功能-战损相关'!BQ54</f>
        <v>27359.435870794659</v>
      </c>
      <c r="AM47" s="151">
        <f>'[1]功能-战损相关'!BR54</f>
        <v>27673.4576930884</v>
      </c>
      <c r="AN47" s="151">
        <f>'[1]功能-战损相关'!BS54</f>
        <v>28037.807671175789</v>
      </c>
      <c r="AO47" s="151">
        <f>'[1]功能-战损相关'!BT54</f>
        <v>28419.323573824284</v>
      </c>
      <c r="AP47" s="151">
        <f>'[1]功能-战损相关'!BU54</f>
        <v>28849.896956963439</v>
      </c>
    </row>
    <row r="48" spans="18:42" x14ac:dyDescent="0.15">
      <c r="R48" s="97">
        <v>45</v>
      </c>
      <c r="S48" s="10">
        <f>'[2]实力验证（按等级）'!AG49</f>
        <v>1652344461.7568762</v>
      </c>
      <c r="T48" s="10">
        <f>'[2]实力验证（按等级）'!AH49</f>
        <v>1771665008.1633749</v>
      </c>
      <c r="U48" s="10">
        <f>'[2]实力验证（按等级）'!AI49</f>
        <v>2054154588.3694124</v>
      </c>
      <c r="V48" s="10">
        <f>'[2]实力验证（按等级）'!AJ49</f>
        <v>2883186241.1385736</v>
      </c>
      <c r="W48" s="10">
        <f>'[2]实力验证（按等级）'!AK49</f>
        <v>3381842471.8732958</v>
      </c>
      <c r="AD48" s="52">
        <v>45</v>
      </c>
      <c r="AE48" s="154">
        <f>'[1]功能-战损相关'!H55</f>
        <v>0.17499999999999999</v>
      </c>
      <c r="AF48" s="154">
        <f>'[1]功能-战损相关'!I55</f>
        <v>0.17499999999999999</v>
      </c>
      <c r="AG48" s="154">
        <f>'[1]功能-战损相关'!J55</f>
        <v>0.17499999999999999</v>
      </c>
      <c r="AH48" s="154">
        <f>'[1]功能-战损相关'!K55</f>
        <v>0.17499999999999999</v>
      </c>
      <c r="AI48" s="154">
        <f>'[1]功能-战损相关'!L55</f>
        <v>0.17499999999999999</v>
      </c>
      <c r="AK48" s="52">
        <v>45</v>
      </c>
      <c r="AL48" s="151">
        <f>'[1]功能-战损相关'!BQ55</f>
        <v>27737.534687114843</v>
      </c>
      <c r="AM48" s="151">
        <f>'[1]功能-战损相关'!BR55</f>
        <v>28066.085602954641</v>
      </c>
      <c r="AN48" s="151">
        <f>'[1]功能-战损相关'!BS55</f>
        <v>28411.176313704349</v>
      </c>
      <c r="AO48" s="151">
        <f>'[1]功能-战损相关'!BT55</f>
        <v>28809.742132750442</v>
      </c>
      <c r="AP48" s="151">
        <f>'[1]功能-战损相关'!BU55</f>
        <v>29236.660456874415</v>
      </c>
    </row>
    <row r="49" spans="18:42" x14ac:dyDescent="0.15">
      <c r="R49" s="97">
        <v>46</v>
      </c>
      <c r="S49" s="10">
        <f>'[2]实力验证（按等级）'!AG50</f>
        <v>1782730254.2289977</v>
      </c>
      <c r="T49" s="10">
        <f>'[2]实力验证（按等级）'!AH50</f>
        <v>1916118267.3565414</v>
      </c>
      <c r="U49" s="10">
        <f>'[2]实力验证（按等级）'!AI50</f>
        <v>2235186469.5688386</v>
      </c>
      <c r="V49" s="10">
        <f>'[2]实力验证（按等级）'!AJ50</f>
        <v>3132209096.411756</v>
      </c>
      <c r="W49" s="10">
        <f>'[2]实力验证（按等级）'!AK50</f>
        <v>3677169352.775394</v>
      </c>
      <c r="AD49" s="52">
        <v>46</v>
      </c>
      <c r="AE49" s="154">
        <f>'[1]功能-战损相关'!H56</f>
        <v>0.17499999999999999</v>
      </c>
      <c r="AF49" s="154">
        <f>'[1]功能-战损相关'!I56</f>
        <v>0.17499999999999999</v>
      </c>
      <c r="AG49" s="154">
        <f>'[1]功能-战损相关'!J56</f>
        <v>0.17499999999999999</v>
      </c>
      <c r="AH49" s="154">
        <f>'[1]功能-战损相关'!K56</f>
        <v>0.17499999999999999</v>
      </c>
      <c r="AI49" s="154">
        <f>'[1]功能-战损相关'!L56</f>
        <v>0.17499999999999999</v>
      </c>
      <c r="AK49" s="52">
        <v>46</v>
      </c>
      <c r="AL49" s="151">
        <f>'[1]功能-战损相关'!BQ56</f>
        <v>28124.615356159957</v>
      </c>
      <c r="AM49" s="151">
        <f>'[1]功能-战损相关'!BR56</f>
        <v>28444.266471224233</v>
      </c>
      <c r="AN49" s="151">
        <f>'[1]功能-战损相关'!BS56</f>
        <v>28800.900204307654</v>
      </c>
      <c r="AO49" s="151">
        <f>'[1]功能-战损相关'!BT56</f>
        <v>29185.17543750786</v>
      </c>
      <c r="AP49" s="151">
        <f>'[1]功能-战损相关'!BU56</f>
        <v>29604.791867343152</v>
      </c>
    </row>
    <row r="50" spans="18:42" x14ac:dyDescent="0.15">
      <c r="R50" s="97">
        <v>47</v>
      </c>
      <c r="S50" s="10">
        <f>'[2]实力验证（按等级）'!AG51</f>
        <v>1922212911.6302655</v>
      </c>
      <c r="T50" s="10">
        <f>'[2]实力验证（按等级）'!AH51</f>
        <v>2070770500.1939652</v>
      </c>
      <c r="U50" s="10">
        <f>'[2]实力验证（按等级）'!AI51</f>
        <v>2421898243.3443255</v>
      </c>
      <c r="V50" s="10">
        <f>'[2]实力验证（按等级）'!AJ51</f>
        <v>3399179481.587697</v>
      </c>
      <c r="W50" s="10">
        <f>'[2]实力验证（按等级）'!AK51</f>
        <v>3992594340.4826674</v>
      </c>
      <c r="AD50" s="52">
        <v>47</v>
      </c>
      <c r="AE50" s="154">
        <f>'[1]功能-战损相关'!H57</f>
        <v>0.17499999999999999</v>
      </c>
      <c r="AF50" s="154">
        <f>'[1]功能-战损相关'!I57</f>
        <v>0.17499999999999999</v>
      </c>
      <c r="AG50" s="154">
        <f>'[1]功能-战损相关'!J57</f>
        <v>0.17499999999999999</v>
      </c>
      <c r="AH50" s="154">
        <f>'[1]功能-战损相关'!K57</f>
        <v>0.17499999999999999</v>
      </c>
      <c r="AI50" s="154">
        <f>'[1]功能-战损相关'!L57</f>
        <v>0.17499999999999999</v>
      </c>
      <c r="AK50" s="52">
        <v>47</v>
      </c>
      <c r="AL50" s="151">
        <f>'[1]功能-战损相关'!BQ57</f>
        <v>28508.74516170939</v>
      </c>
      <c r="AM50" s="151">
        <f>'[1]功能-战损相关'!BR57</f>
        <v>28829.673809869633</v>
      </c>
      <c r="AN50" s="151">
        <f>'[1]功能-战损相关'!BS57</f>
        <v>29177.056222488442</v>
      </c>
      <c r="AO50" s="151">
        <f>'[1]功能-战损相关'!BT57</f>
        <v>29577.813445305525</v>
      </c>
      <c r="AP50" s="151">
        <f>'[1]功能-战损相关'!BU57</f>
        <v>29974.553446545629</v>
      </c>
    </row>
    <row r="51" spans="18:42" x14ac:dyDescent="0.15">
      <c r="R51" s="97">
        <v>48</v>
      </c>
      <c r="S51" s="10">
        <f>'[2]实力验证（按等级）'!AG52</f>
        <v>2072487013.9325819</v>
      </c>
      <c r="T51" s="10">
        <f>'[2]实力验证（按等级）'!AH52</f>
        <v>2232789882.9133391</v>
      </c>
      <c r="U51" s="10">
        <f>'[2]实力验证（按等级）'!AI52</f>
        <v>2619934997.1075778</v>
      </c>
      <c r="V51" s="10">
        <f>'[2]实力验证（按等级）'!AJ52</f>
        <v>3681258848.4841647</v>
      </c>
      <c r="W51" s="10">
        <f>'[2]实力验证（按等级）'!AK52</f>
        <v>4329480684.4115114</v>
      </c>
      <c r="AD51" s="52">
        <v>48</v>
      </c>
      <c r="AE51" s="154">
        <f>'[1]功能-战损相关'!H58</f>
        <v>0.17499999999999999</v>
      </c>
      <c r="AF51" s="154">
        <f>'[1]功能-战损相关'!I58</f>
        <v>0.17499999999999999</v>
      </c>
      <c r="AG51" s="154">
        <f>'[1]功能-战损相关'!J58</f>
        <v>0.17499999999999999</v>
      </c>
      <c r="AH51" s="154">
        <f>'[1]功能-战损相关'!K58</f>
        <v>0.17499999999999999</v>
      </c>
      <c r="AI51" s="154">
        <f>'[1]功能-战损相关'!L58</f>
        <v>0.17499999999999999</v>
      </c>
      <c r="AK51" s="52">
        <v>48</v>
      </c>
      <c r="AL51" s="151">
        <f>'[1]功能-战损相关'!BQ58</f>
        <v>28890.557389266367</v>
      </c>
      <c r="AM51" s="151">
        <f>'[1]功能-战损相关'!BR58</f>
        <v>29211.61074174738</v>
      </c>
      <c r="AN51" s="151">
        <f>'[1]功能-战损相关'!BS58</f>
        <v>29563.174142833523</v>
      </c>
      <c r="AO51" s="151">
        <f>'[1]功能-战损相关'!BT58</f>
        <v>29937.002027164534</v>
      </c>
      <c r="AP51" s="151">
        <f>'[1]功能-战损相关'!BU58</f>
        <v>30350.905627034659</v>
      </c>
    </row>
    <row r="52" spans="18:42" x14ac:dyDescent="0.15">
      <c r="R52" s="97">
        <v>49</v>
      </c>
      <c r="S52" s="10">
        <f>'[2]实力验证（按等级）'!AG53</f>
        <v>2232217784.4527807</v>
      </c>
      <c r="T52" s="10">
        <f>'[2]实力验证（按等级）'!AH53</f>
        <v>2400429511.3869858</v>
      </c>
      <c r="U52" s="10">
        <f>'[2]实力验证（按等级）'!AI53</f>
        <v>2829547256.2726111</v>
      </c>
      <c r="V52" s="10">
        <f>'[2]实力验证（按等级）'!AJ53</f>
        <v>4083864661.1848373</v>
      </c>
      <c r="W52" s="10">
        <f>'[2]实力验证（按等级）'!AK53</f>
        <v>4687115264.3525486</v>
      </c>
      <c r="AD52" s="52">
        <v>49</v>
      </c>
      <c r="AE52" s="154">
        <f>'[1]功能-战损相关'!H59</f>
        <v>0.17499999999999999</v>
      </c>
      <c r="AF52" s="154">
        <f>'[1]功能-战损相关'!I59</f>
        <v>0.17499999999999999</v>
      </c>
      <c r="AG52" s="154">
        <f>'[1]功能-战损相关'!J59</f>
        <v>0.17499999999999999</v>
      </c>
      <c r="AH52" s="154">
        <f>'[1]功能-战损相关'!K59</f>
        <v>0.17499999999999999</v>
      </c>
      <c r="AI52" s="154">
        <f>'[1]功能-战损相关'!L59</f>
        <v>0.17499999999999999</v>
      </c>
      <c r="AK52" s="52">
        <v>49</v>
      </c>
      <c r="AL52" s="151">
        <f>'[1]功能-战损相关'!BQ59</f>
        <v>29280.753375527798</v>
      </c>
      <c r="AM52" s="151">
        <f>'[1]功能-战损相关'!BR59</f>
        <v>29592.363826315603</v>
      </c>
      <c r="AN52" s="151">
        <f>'[1]功能-战损相关'!BS59</f>
        <v>29940.20195135285</v>
      </c>
      <c r="AO52" s="151">
        <f>'[1]功能-战损相关'!BT59</f>
        <v>30312.535600886717</v>
      </c>
      <c r="AP52" s="151">
        <f>'[1]功能-战损相关'!BU59</f>
        <v>30727.475421930525</v>
      </c>
    </row>
    <row r="53" spans="18:42" x14ac:dyDescent="0.15">
      <c r="R53" s="97">
        <v>50</v>
      </c>
      <c r="S53" s="10">
        <f>'[2]实力验证（按等级）'!AG54</f>
        <v>2403870602.6783042</v>
      </c>
      <c r="T53" s="10">
        <f>'[2]实力验证（按等级）'!AH54</f>
        <v>2597508283.538415</v>
      </c>
      <c r="U53" s="10">
        <f>'[2]实力验证（按等级）'!AI54</f>
        <v>3206677064.3153291</v>
      </c>
      <c r="V53" s="10">
        <f>'[2]实力验证（按等级）'!AJ54</f>
        <v>4414234162.1227169</v>
      </c>
      <c r="W53" s="10">
        <f>'[2]实力验证（按等级）'!AK54</f>
        <v>5069652552.4829378</v>
      </c>
      <c r="AD53" s="52">
        <v>50</v>
      </c>
      <c r="AE53" s="154">
        <f>'[1]功能-战损相关'!H60</f>
        <v>0.17499999999999999</v>
      </c>
      <c r="AF53" s="154">
        <f>'[1]功能-战损相关'!I60</f>
        <v>0.17499999999999999</v>
      </c>
      <c r="AG53" s="154">
        <f>'[1]功能-战损相关'!J60</f>
        <v>0.17499999999999999</v>
      </c>
      <c r="AH53" s="154">
        <f>'[1]功能-战损相关'!K60</f>
        <v>0.17499999999999999</v>
      </c>
      <c r="AI53" s="154">
        <f>'[1]功能-战损相关'!L60</f>
        <v>0.17499999999999999</v>
      </c>
      <c r="AK53" s="52">
        <v>50</v>
      </c>
      <c r="AL53" s="151">
        <f>'[1]功能-战损相关'!BQ60</f>
        <v>29657.512328299134</v>
      </c>
      <c r="AM53" s="151">
        <f>'[1]功能-战损相关'!BR60</f>
        <v>29984.637894060746</v>
      </c>
      <c r="AN53" s="151">
        <f>'[1]功能-战损相关'!BS60</f>
        <v>30313.63943783924</v>
      </c>
      <c r="AO53" s="151">
        <f>'[1]功能-战损相关'!BT60</f>
        <v>30692.640475339227</v>
      </c>
      <c r="AP53" s="151">
        <f>'[1]功能-战损相关'!BU60</f>
        <v>31127.687617365435</v>
      </c>
    </row>
    <row r="54" spans="18:42" x14ac:dyDescent="0.15">
      <c r="R54" s="97">
        <v>51</v>
      </c>
      <c r="S54" s="10">
        <f>'[2]实力验证（按等级）'!AG55</f>
        <v>2631410885.1050634</v>
      </c>
      <c r="T54" s="10">
        <f>'[2]实力验证（按等级）'!AH55</f>
        <v>2843825685.8433061</v>
      </c>
      <c r="U54" s="10">
        <f>'[2]实力验证（按等级）'!AI55</f>
        <v>3705993231.2880187</v>
      </c>
      <c r="V54" s="10">
        <f>'[2]实力验证（按等级）'!AJ55</f>
        <v>4854790231.9206638</v>
      </c>
      <c r="W54" s="10">
        <f>'[2]实力验证（按等级）'!AK55</f>
        <v>5609424994.8148003</v>
      </c>
      <c r="AD54" s="52">
        <v>51</v>
      </c>
      <c r="AE54" s="154">
        <f>'[1]功能-战损相关'!H61</f>
        <v>0.17499999999999999</v>
      </c>
      <c r="AF54" s="154">
        <f>'[1]功能-战损相关'!I61</f>
        <v>0.17499999999999999</v>
      </c>
      <c r="AG54" s="154">
        <f>'[1]功能-战损相关'!J61</f>
        <v>0.17499999999999999</v>
      </c>
      <c r="AH54" s="154">
        <f>'[1]功能-战损相关'!K61</f>
        <v>0.17499999999999999</v>
      </c>
      <c r="AI54" s="154">
        <f>'[1]功能-战损相关'!L61</f>
        <v>0.17499999999999999</v>
      </c>
      <c r="AK54" s="52">
        <v>51</v>
      </c>
      <c r="AL54" s="151">
        <f>'[1]功能-战损相关'!BQ61</f>
        <v>30052.699760148054</v>
      </c>
      <c r="AM54" s="151">
        <f>'[1]功能-战损相关'!BR61</f>
        <v>30346.802170614454</v>
      </c>
      <c r="AN54" s="151">
        <f>'[1]功能-战损相关'!BS61</f>
        <v>30696.635059067026</v>
      </c>
      <c r="AO54" s="151">
        <f>'[1]功能-战损相关'!BT61</f>
        <v>31075.116682165113</v>
      </c>
      <c r="AP54" s="151">
        <f>'[1]功能-战损相关'!BU61</f>
        <v>31495.155958861691</v>
      </c>
    </row>
    <row r="55" spans="18:42" x14ac:dyDescent="0.15">
      <c r="R55" s="97">
        <v>52</v>
      </c>
      <c r="S55" s="10">
        <f>'[2]实力验证（按等级）'!AG56</f>
        <v>2874661759.15241</v>
      </c>
      <c r="T55" s="10">
        <f>'[2]实力验证（按等级）'!AH56</f>
        <v>3117907769.4607525</v>
      </c>
      <c r="U55" s="10">
        <f>'[2]实力验证（按等级）'!AI56</f>
        <v>4260012077.1089864</v>
      </c>
      <c r="V55" s="10">
        <f>'[2]实力验证（按等级）'!AJ56</f>
        <v>5333378221.3084641</v>
      </c>
      <c r="W55" s="10">
        <f>'[2]实力验证（按等级）'!AK56</f>
        <v>6196687287.1841888</v>
      </c>
      <c r="AD55" s="52">
        <v>52</v>
      </c>
      <c r="AE55" s="154">
        <f>'[1]功能-战损相关'!H62</f>
        <v>0.17499999999999999</v>
      </c>
      <c r="AF55" s="154">
        <f>'[1]功能-战损相关'!I62</f>
        <v>0.17499999999999999</v>
      </c>
      <c r="AG55" s="154">
        <f>'[1]功能-战损相关'!J62</f>
        <v>0.17499999999999999</v>
      </c>
      <c r="AH55" s="154">
        <f>'[1]功能-战损相关'!K62</f>
        <v>0.17499999999999999</v>
      </c>
      <c r="AI55" s="154">
        <f>'[1]功能-战损相关'!L62</f>
        <v>0.17499999999999999</v>
      </c>
      <c r="AK55" s="52">
        <v>52</v>
      </c>
      <c r="AL55" s="151">
        <f>'[1]功能-战损相关'!BQ62</f>
        <v>30425.671429213551</v>
      </c>
      <c r="AM55" s="151">
        <f>'[1]功能-战损相关'!BR62</f>
        <v>30742.20234435716</v>
      </c>
      <c r="AN55" s="151">
        <f>'[1]功能-战损相关'!BS62</f>
        <v>31082.254335020792</v>
      </c>
      <c r="AO55" s="151">
        <f>'[1]功能-战损相关'!BT62</f>
        <v>31472.925371399018</v>
      </c>
      <c r="AP55" s="151">
        <f>'[1]功能-战损相关'!BU62</f>
        <v>31885.823965107222</v>
      </c>
    </row>
    <row r="56" spans="18:42" x14ac:dyDescent="0.15">
      <c r="R56" s="97">
        <v>53</v>
      </c>
      <c r="S56" s="10">
        <f>'[2]实力验证（按等级）'!AG57</f>
        <v>3138015545.077332</v>
      </c>
      <c r="T56" s="10">
        <f>'[2]实力验证（按等级）'!AH57</f>
        <v>3415030943.7491274</v>
      </c>
      <c r="U56" s="10">
        <f>'[2]实力验证（按等级）'!AI57</f>
        <v>4874688547.7065468</v>
      </c>
      <c r="V56" s="10">
        <f>'[2]实力验证（按等级）'!AJ57</f>
        <v>5860706837.2126265</v>
      </c>
      <c r="W56" s="10">
        <f>'[2]实力验证（按等级）'!AK57</f>
        <v>6825933024.0080338</v>
      </c>
      <c r="AD56" s="52">
        <v>53</v>
      </c>
      <c r="AE56" s="154">
        <f>'[1]功能-战损相关'!H63</f>
        <v>0.17499999999999999</v>
      </c>
      <c r="AF56" s="154">
        <f>'[1]功能-战损相关'!I63</f>
        <v>0.17499999999999999</v>
      </c>
      <c r="AG56" s="154">
        <f>'[1]功能-战损相关'!J63</f>
        <v>0.17499999999999999</v>
      </c>
      <c r="AH56" s="154">
        <f>'[1]功能-战损相关'!K63</f>
        <v>0.17499999999999999</v>
      </c>
      <c r="AI56" s="154">
        <f>'[1]功能-战损相关'!L63</f>
        <v>0.17499999999999999</v>
      </c>
      <c r="AK56" s="52">
        <v>53</v>
      </c>
      <c r="AL56" s="151">
        <f>'[1]功能-战损相关'!BQ63</f>
        <v>30815.658186490433</v>
      </c>
      <c r="AM56" s="151">
        <f>'[1]功能-战损相关'!BR63</f>
        <v>31124.219134456896</v>
      </c>
      <c r="AN56" s="151">
        <f>'[1]功能-战损相关'!BS63</f>
        <v>31489.887121075815</v>
      </c>
      <c r="AO56" s="151">
        <f>'[1]功能-战损相关'!BT63</f>
        <v>31852.454963012169</v>
      </c>
      <c r="AP56" s="151">
        <f>'[1]功能-战损相关'!BU63</f>
        <v>32264.979935870633</v>
      </c>
    </row>
    <row r="57" spans="18:42" x14ac:dyDescent="0.15">
      <c r="R57" s="97">
        <v>54</v>
      </c>
      <c r="S57" s="10">
        <f>'[2]实力验证（按等级）'!AG58</f>
        <v>3429189760.1377234</v>
      </c>
      <c r="T57" s="10">
        <f>'[2]实力验证（按等级）'!AH58</f>
        <v>3752506002.098546</v>
      </c>
      <c r="U57" s="10">
        <f>'[2]实力验证（按等级）'!AI58</f>
        <v>5243847917.6751442</v>
      </c>
      <c r="V57" s="10">
        <f>'[2]实力验证（按等级）'!AJ58</f>
        <v>6480211565.5990629</v>
      </c>
      <c r="W57" s="10">
        <f>'[2]实力验证（按等级）'!AK58</f>
        <v>7498309837.0180206</v>
      </c>
      <c r="AD57" s="52">
        <v>54</v>
      </c>
      <c r="AE57" s="154">
        <f>'[1]功能-战损相关'!H64</f>
        <v>0.17499999999999999</v>
      </c>
      <c r="AF57" s="154">
        <f>'[1]功能-战损相关'!I64</f>
        <v>0.17499999999999999</v>
      </c>
      <c r="AG57" s="154">
        <f>'[1]功能-战损相关'!J64</f>
        <v>0.17499999999999999</v>
      </c>
      <c r="AH57" s="154">
        <f>'[1]功能-战损相关'!K64</f>
        <v>0.17499999999999999</v>
      </c>
      <c r="AI57" s="154">
        <f>'[1]功能-战损相关'!L64</f>
        <v>0.17499999999999999</v>
      </c>
      <c r="AK57" s="52">
        <v>54</v>
      </c>
      <c r="AL57" s="151">
        <f>'[1]功能-战损相关'!BQ64</f>
        <v>31195.177862328317</v>
      </c>
      <c r="AM57" s="151">
        <f>'[1]功能-战损相关'!BR64</f>
        <v>31519.588356982174</v>
      </c>
      <c r="AN57" s="151">
        <f>'[1]功能-战损相关'!BS64</f>
        <v>31857.163832055867</v>
      </c>
      <c r="AO57" s="151">
        <f>'[1]功能-战损相关'!BT64</f>
        <v>32238.837443937402</v>
      </c>
      <c r="AP57" s="151">
        <f>'[1]功能-战损相关'!BU64</f>
        <v>32632.021475158719</v>
      </c>
    </row>
    <row r="58" spans="18:42" x14ac:dyDescent="0.15">
      <c r="R58" s="97">
        <v>55</v>
      </c>
      <c r="S58" s="10">
        <f>'[2]实力验证（按等级）'!AG59</f>
        <v>3755367555.0644693</v>
      </c>
      <c r="T58" s="10">
        <f>'[2]实力验证（按等级）'!AH59</f>
        <v>4120601770.7390547</v>
      </c>
      <c r="U58" s="10">
        <f>'[2]实力验证（按等级）'!AI59</f>
        <v>5562919249.5066624</v>
      </c>
      <c r="V58" s="10">
        <f>'[2]实力验证（按等级）'!AJ59</f>
        <v>7150228580.6479073</v>
      </c>
      <c r="W58" s="10">
        <f>'[2]实力验证（按等级）'!AK59</f>
        <v>8228554343.982769</v>
      </c>
      <c r="AD58" s="52">
        <v>55</v>
      </c>
      <c r="AE58" s="154">
        <f>'[1]功能-战损相关'!H65</f>
        <v>0.17499999999999999</v>
      </c>
      <c r="AF58" s="154">
        <f>'[1]功能-战损相关'!I65</f>
        <v>0.17499999999999999</v>
      </c>
      <c r="AG58" s="154">
        <f>'[1]功能-战损相关'!J65</f>
        <v>0.17499999999999999</v>
      </c>
      <c r="AH58" s="154">
        <f>'[1]功能-战损相关'!K65</f>
        <v>0.17499999999999999</v>
      </c>
      <c r="AI58" s="154">
        <f>'[1]功能-战损相关'!L65</f>
        <v>0.17499999999999999</v>
      </c>
      <c r="AK58" s="52">
        <v>55</v>
      </c>
      <c r="AL58" s="151">
        <f>'[1]功能-战损相关'!BQ65</f>
        <v>31580.16540890589</v>
      </c>
      <c r="AM58" s="151">
        <f>'[1]功能-战损相关'!BR65</f>
        <v>31895.680964449926</v>
      </c>
      <c r="AN58" s="151">
        <f>'[1]功能-战损相关'!BS65</f>
        <v>32237.316849466009</v>
      </c>
      <c r="AO58" s="151">
        <f>'[1]功能-战损相关'!BT65</f>
        <v>32601.702575226562</v>
      </c>
      <c r="AP58" s="151">
        <f>'[1]功能-战损相关'!BU65</f>
        <v>33011.594294455877</v>
      </c>
    </row>
    <row r="59" spans="18:42" x14ac:dyDescent="0.15">
      <c r="R59" s="97">
        <v>56</v>
      </c>
      <c r="S59" s="10">
        <f>'[2]实力验证（按等级）'!AG60</f>
        <v>4114489185.9321122</v>
      </c>
      <c r="T59" s="10">
        <f>'[2]实力验证（按等级）'!AH60</f>
        <v>4515975351.5105457</v>
      </c>
      <c r="U59" s="10">
        <f>'[2]实力验证（按等级）'!AI60</f>
        <v>5897814731.131608</v>
      </c>
      <c r="V59" s="10">
        <f>'[2]实力验证（按等级）'!AJ60</f>
        <v>7875021413.4335938</v>
      </c>
      <c r="W59" s="10">
        <f>'[2]实力验证（按等级）'!AK60</f>
        <v>9011027145.6591301</v>
      </c>
      <c r="AD59" s="52">
        <v>56</v>
      </c>
      <c r="AE59" s="154">
        <f>'[1]功能-战损相关'!H66</f>
        <v>0.17499999999999999</v>
      </c>
      <c r="AF59" s="154">
        <f>'[1]功能-战损相关'!I66</f>
        <v>0.17499999999999999</v>
      </c>
      <c r="AG59" s="154">
        <f>'[1]功能-战损相关'!J66</f>
        <v>0.17499999999999999</v>
      </c>
      <c r="AH59" s="154">
        <f>'[1]功能-战损相关'!K66</f>
        <v>0.17499999999999999</v>
      </c>
      <c r="AI59" s="154">
        <f>'[1]功能-战损相关'!L66</f>
        <v>0.17499999999999999</v>
      </c>
      <c r="AK59" s="52">
        <v>56</v>
      </c>
      <c r="AL59" s="151">
        <f>'[1]功能-战损相关'!BQ66</f>
        <v>31966.135744381314</v>
      </c>
      <c r="AM59" s="151">
        <f>'[1]功能-战损相关'!BR66</f>
        <v>32271.900282224047</v>
      </c>
      <c r="AN59" s="151">
        <f>'[1]功能-战损相关'!BS66</f>
        <v>32611.45608212733</v>
      </c>
      <c r="AO59" s="151">
        <f>'[1]功能-战损相关'!BT66</f>
        <v>32981.803196157874</v>
      </c>
      <c r="AP59" s="151">
        <f>'[1]功能-战损相关'!BU66</f>
        <v>33393.059111175295</v>
      </c>
    </row>
    <row r="60" spans="18:42" x14ac:dyDescent="0.15">
      <c r="R60" s="97">
        <v>57</v>
      </c>
      <c r="S60" s="10">
        <f>'[2]实力验证（按等级）'!AG61</f>
        <v>4501148176.633275</v>
      </c>
      <c r="T60" s="10">
        <f>'[2]实力验证（按等级）'!AH61</f>
        <v>4943617301.2031717</v>
      </c>
      <c r="U60" s="10">
        <f>'[2]实力验证（按等级）'!AI61</f>
        <v>6252062346.4433861</v>
      </c>
      <c r="V60" s="10">
        <f>'[2]实力验证（按等级）'!AJ61</f>
        <v>8658423528.557394</v>
      </c>
      <c r="W60" s="10">
        <f>'[2]实力验证（按等级）'!AK61</f>
        <v>9860643374.1437511</v>
      </c>
      <c r="AD60" s="52">
        <v>57</v>
      </c>
      <c r="AE60" s="154">
        <f>'[1]功能-战损相关'!H67</f>
        <v>0.17499999999999999</v>
      </c>
      <c r="AF60" s="154">
        <f>'[1]功能-战损相关'!I67</f>
        <v>0.17499999999999999</v>
      </c>
      <c r="AG60" s="154">
        <f>'[1]功能-战损相关'!J67</f>
        <v>0.17499999999999999</v>
      </c>
      <c r="AH60" s="154">
        <f>'[1]功能-战损相关'!K67</f>
        <v>0.17499999999999999</v>
      </c>
      <c r="AI60" s="154">
        <f>'[1]功能-战损相关'!L67</f>
        <v>0.17499999999999999</v>
      </c>
      <c r="AK60" s="52">
        <v>57</v>
      </c>
      <c r="AL60" s="151">
        <f>'[1]功能-战损相关'!BQ67</f>
        <v>32346.313015973112</v>
      </c>
      <c r="AM60" s="151">
        <f>'[1]功能-战损相关'!BR67</f>
        <v>32661.604150238745</v>
      </c>
      <c r="AN60" s="151">
        <f>'[1]功能-战损相关'!BS67</f>
        <v>32989.993129295508</v>
      </c>
      <c r="AO60" s="151">
        <f>'[1]功能-战损相关'!BT67</f>
        <v>33365.136520615073</v>
      </c>
      <c r="AP60" s="151">
        <f>'[1]功能-战损相关'!BU67</f>
        <v>33796.823027192258</v>
      </c>
    </row>
    <row r="61" spans="18:42" x14ac:dyDescent="0.15">
      <c r="R61" s="97">
        <v>58</v>
      </c>
      <c r="S61" s="10">
        <f>'[2]实力验证（按等级）'!AG62</f>
        <v>4919170748.7369661</v>
      </c>
      <c r="T61" s="10">
        <f>'[2]实力验证（按等级）'!AH62</f>
        <v>5400126151.0675211</v>
      </c>
      <c r="U61" s="10">
        <f>'[2]实力验证（按等级）'!AI62</f>
        <v>6628526190.9665785</v>
      </c>
      <c r="V61" s="10">
        <f>'[2]实力验证（按等级）'!AJ62</f>
        <v>9514006958.3999977</v>
      </c>
      <c r="W61" s="10">
        <f>'[2]实力验证（按等级）'!AK62</f>
        <v>11362633774.996845</v>
      </c>
      <c r="AD61" s="52">
        <v>58</v>
      </c>
      <c r="AE61" s="154">
        <f>'[1]功能-战损相关'!H68</f>
        <v>0.17499999999999999</v>
      </c>
      <c r="AF61" s="154">
        <f>'[1]功能-战损相关'!I68</f>
        <v>0.17499999999999999</v>
      </c>
      <c r="AG61" s="154">
        <f>'[1]功能-战损相关'!J68</f>
        <v>0.17499999999999999</v>
      </c>
      <c r="AH61" s="154">
        <f>'[1]功能-战损相关'!K68</f>
        <v>0.17499999999999999</v>
      </c>
      <c r="AI61" s="154">
        <f>'[1]功能-战损相关'!L68</f>
        <v>0.17499999999999999</v>
      </c>
      <c r="AK61" s="52">
        <v>58</v>
      </c>
      <c r="AL61" s="151">
        <f>'[1]功能-战损相关'!BQ68</f>
        <v>32738.617550403837</v>
      </c>
      <c r="AM61" s="151">
        <f>'[1]功能-战损相关'!BR68</f>
        <v>33033.200035586138</v>
      </c>
      <c r="AN61" s="151">
        <f>'[1]功能-战损相关'!BS68</f>
        <v>33379.387807298714</v>
      </c>
      <c r="AO61" s="151">
        <f>'[1]功能-战损相关'!BT68</f>
        <v>33764.380661449868</v>
      </c>
      <c r="AP61" s="151">
        <f>'[1]功能-战损相关'!BU68</f>
        <v>34179.557017281695</v>
      </c>
    </row>
    <row r="62" spans="18:42" x14ac:dyDescent="0.15">
      <c r="R62" s="97">
        <v>59</v>
      </c>
      <c r="S62" s="10">
        <f>'[2]实力验证（按等级）'!AG63</f>
        <v>5366889375.5351114</v>
      </c>
      <c r="T62" s="10">
        <f>'[2]实力验证（按等级）'!AH63</f>
        <v>5891645691.0921555</v>
      </c>
      <c r="U62" s="10">
        <f>'[2]实力验证（按等级）'!AI63</f>
        <v>7028862404.590621</v>
      </c>
      <c r="V62" s="10">
        <f>'[2]实力验证（按等级）'!AJ63</f>
        <v>10456823037.867395</v>
      </c>
      <c r="W62" s="10">
        <f>'[2]实力验证（按等级）'!AK63</f>
        <v>12442997444.044724</v>
      </c>
      <c r="AD62" s="52">
        <v>59</v>
      </c>
      <c r="AE62" s="154">
        <f>'[1]功能-战损相关'!H69</f>
        <v>0.17499999999999999</v>
      </c>
      <c r="AF62" s="154">
        <f>'[1]功能-战损相关'!I69</f>
        <v>0.17499999999999999</v>
      </c>
      <c r="AG62" s="154">
        <f>'[1]功能-战损相关'!J69</f>
        <v>0.17499999999999999</v>
      </c>
      <c r="AH62" s="154">
        <f>'[1]功能-战损相关'!K69</f>
        <v>0.17499999999999999</v>
      </c>
      <c r="AI62" s="154">
        <f>'[1]功能-战损相关'!L69</f>
        <v>0.17499999999999999</v>
      </c>
      <c r="AK62" s="52">
        <v>59</v>
      </c>
      <c r="AL62" s="151">
        <f>'[1]功能-战损相关'!BQ69</f>
        <v>33114.162091481856</v>
      </c>
      <c r="AM62" s="151">
        <f>'[1]功能-战损相关'!BR69</f>
        <v>33430.273616388418</v>
      </c>
      <c r="AN62" s="151">
        <f>'[1]功能-战损相关'!BS69</f>
        <v>33774.071239698183</v>
      </c>
      <c r="AO62" s="151">
        <f>'[1]功能-战损相关'!BT69</f>
        <v>34160.008113208256</v>
      </c>
      <c r="AP62" s="151">
        <f>'[1]功能-战损相关'!BU69</f>
        <v>34589.221641987235</v>
      </c>
    </row>
    <row r="63" spans="18:42" x14ac:dyDescent="0.15">
      <c r="R63" s="97">
        <v>60</v>
      </c>
      <c r="S63" s="10">
        <f>'[2]实力验证（按等级）'!AG64</f>
        <v>5917377049.2652283</v>
      </c>
      <c r="T63" s="10">
        <f>'[2]实力验证（按等级）'!AH64</f>
        <v>6648763157.6546144</v>
      </c>
      <c r="U63" s="10">
        <f>'[2]实力验证（按等级）'!AI64</f>
        <v>7903848123.9578209</v>
      </c>
      <c r="V63" s="10">
        <f>'[2]实力验证（按等级）'!AJ64</f>
        <v>11835488739.268</v>
      </c>
      <c r="W63" s="10">
        <f>'[2]实力验证（按等级）'!AK64</f>
        <v>14047576480.860092</v>
      </c>
      <c r="AD63" s="52">
        <v>60</v>
      </c>
      <c r="AE63" s="154">
        <f>'[1]功能-战损相关'!H70</f>
        <v>0.17499999999999999</v>
      </c>
      <c r="AF63" s="154">
        <f>'[1]功能-战损相关'!I70</f>
        <v>0.17499999999999999</v>
      </c>
      <c r="AG63" s="154">
        <f>'[1]功能-战损相关'!J70</f>
        <v>0.17499999999999999</v>
      </c>
      <c r="AH63" s="154">
        <f>'[1]功能-战损相关'!K70</f>
        <v>0.17499999999999999</v>
      </c>
      <c r="AI63" s="154">
        <f>'[1]功能-战损相关'!L70</f>
        <v>0.17499999999999999</v>
      </c>
      <c r="AK63" s="52">
        <v>60</v>
      </c>
      <c r="AL63" s="151">
        <f>'[1]功能-战损相关'!BQ70</f>
        <v>33508.047949105283</v>
      </c>
      <c r="AM63" s="151">
        <f>'[1]功能-战损相关'!BR70</f>
        <v>33817.365411221537</v>
      </c>
      <c r="AN63" s="151">
        <f>'[1]功能-战损相关'!BS70</f>
        <v>34179.499892029096</v>
      </c>
      <c r="AO63" s="151">
        <f>'[1]功能-战损相关'!BT70</f>
        <v>34558.116663578228</v>
      </c>
      <c r="AP63" s="151">
        <f>'[1]功能-战损相关'!BU70</f>
        <v>34990.655185645504</v>
      </c>
    </row>
    <row r="64" spans="18:42" x14ac:dyDescent="0.15">
      <c r="R64" s="97">
        <v>61</v>
      </c>
      <c r="S64" s="10">
        <f>'[2]实力验证（按等级）'!AG65</f>
        <v>6627116227.2140369</v>
      </c>
      <c r="T64" s="10">
        <f>'[2]实力验证（按等级）'!AH65</f>
        <v>7628038011.9606028</v>
      </c>
      <c r="U64" s="10">
        <f>'[2]实力验证（按等级）'!AI65</f>
        <v>9103947911.9516239</v>
      </c>
      <c r="V64" s="10">
        <f>'[2]实力验证（按等级）'!AJ65</f>
        <v>13572911265.754667</v>
      </c>
      <c r="W64" s="10">
        <f>'[2]实力验证（按等级）'!AK65</f>
        <v>15952493901.311255</v>
      </c>
      <c r="AD64" s="52">
        <v>61</v>
      </c>
      <c r="AE64" s="154">
        <f>'[1]功能-战损相关'!H71</f>
        <v>0.17499999999999999</v>
      </c>
      <c r="AF64" s="154">
        <f>'[1]功能-战损相关'!I71</f>
        <v>0.17499999999999999</v>
      </c>
      <c r="AG64" s="154">
        <f>'[1]功能-战损相关'!J71</f>
        <v>0.17499999999999999</v>
      </c>
      <c r="AH64" s="154">
        <f>'[1]功能-战损相关'!K71</f>
        <v>0.17499999999999999</v>
      </c>
      <c r="AI64" s="154">
        <f>'[1]功能-战损相关'!L71</f>
        <v>0.17499999999999999</v>
      </c>
      <c r="AK64" s="52">
        <v>61</v>
      </c>
      <c r="AL64" s="151">
        <f>'[1]功能-战损相关'!BQ71</f>
        <v>33899.692994909994</v>
      </c>
      <c r="AM64" s="151">
        <f>'[1]功能-战损相关'!BR71</f>
        <v>34230.672767362288</v>
      </c>
      <c r="AN64" s="151">
        <f>'[1]功能-战损相关'!BS71</f>
        <v>34573.935811922041</v>
      </c>
      <c r="AO64" s="151">
        <f>'[1]功能-战损相关'!BT71</f>
        <v>34966.58927255874</v>
      </c>
      <c r="AP64" s="151">
        <f>'[1]功能-战损相关'!BU71</f>
        <v>35399.429220488229</v>
      </c>
    </row>
    <row r="65" spans="18:42" x14ac:dyDescent="0.15">
      <c r="R65" s="97">
        <v>62</v>
      </c>
      <c r="S65" s="10">
        <f>'[2]实力验证（按等级）'!AG66</f>
        <v>7417049112.8358173</v>
      </c>
      <c r="T65" s="10">
        <f>'[2]实力验证（按等级）'!AH66</f>
        <v>8706392278.1061211</v>
      </c>
      <c r="U65" s="10">
        <f>'[2]实力验证（按等级）'!AI66</f>
        <v>10455931819.655769</v>
      </c>
      <c r="V65" s="10">
        <f>'[2]实力验证（按等级）'!AJ66</f>
        <v>15520545699.283031</v>
      </c>
      <c r="W65" s="10">
        <f>'[2]实力验证（按等级）'!AK66</f>
        <v>18077083765.054848</v>
      </c>
      <c r="AD65" s="52">
        <v>62</v>
      </c>
      <c r="AE65" s="154">
        <f>'[1]功能-战损相关'!H72</f>
        <v>0.17499999999999999</v>
      </c>
      <c r="AF65" s="154">
        <f>'[1]功能-战损相关'!I72</f>
        <v>0.17499999999999999</v>
      </c>
      <c r="AG65" s="154">
        <f>'[1]功能-战损相关'!J72</f>
        <v>0.17499999999999999</v>
      </c>
      <c r="AH65" s="154">
        <f>'[1]功能-战损相关'!K72</f>
        <v>0.17499999999999999</v>
      </c>
      <c r="AI65" s="154">
        <f>'[1]功能-战损相关'!L72</f>
        <v>0.17499999999999999</v>
      </c>
      <c r="AK65" s="52">
        <v>62</v>
      </c>
      <c r="AL65" s="151">
        <f>'[1]功能-战损相关'!BQ72</f>
        <v>34307.968172860645</v>
      </c>
      <c r="AM65" s="151">
        <f>'[1]功能-战损相关'!BR72</f>
        <v>34622.757533515796</v>
      </c>
      <c r="AN65" s="151">
        <f>'[1]功能-战损相关'!BS72</f>
        <v>34989.592466558708</v>
      </c>
      <c r="AO65" s="151">
        <f>'[1]功能-战损相关'!BT72</f>
        <v>35371.562439169371</v>
      </c>
      <c r="AP65" s="151">
        <f>'[1]功能-战损相关'!BU72</f>
        <v>35813.719454409395</v>
      </c>
    </row>
    <row r="66" spans="18:42" x14ac:dyDescent="0.15">
      <c r="R66" s="97">
        <v>63</v>
      </c>
      <c r="S66" s="10">
        <f>'[2]实力验证（按等级）'!AG67</f>
        <v>8283951721.2840586</v>
      </c>
      <c r="T66" s="10">
        <f>'[2]实力验证（按等级）'!AH67</f>
        <v>9908403159.017971</v>
      </c>
      <c r="U66" s="10">
        <f>'[2]实力验证（按等级）'!AI67</f>
        <v>11968449069.093992</v>
      </c>
      <c r="V66" s="10">
        <f>'[2]实力验证（按等级）'!AJ67</f>
        <v>17705592059.799412</v>
      </c>
      <c r="W66" s="10">
        <f>'[2]实力验证（按等级）'!AK67</f>
        <v>20434758926.277058</v>
      </c>
      <c r="AD66" s="52">
        <v>63</v>
      </c>
      <c r="AE66" s="154">
        <f>'[1]功能-战损相关'!H73</f>
        <v>0.17499999999999999</v>
      </c>
      <c r="AF66" s="154">
        <f>'[1]功能-战损相关'!I73</f>
        <v>0.17499999999999999</v>
      </c>
      <c r="AG66" s="154">
        <f>'[1]功能-战损相关'!J73</f>
        <v>0.17499999999999999</v>
      </c>
      <c r="AH66" s="154">
        <f>'[1]功能-战损相关'!K73</f>
        <v>0.17499999999999999</v>
      </c>
      <c r="AI66" s="154">
        <f>'[1]功能-战损相关'!L73</f>
        <v>0.17499999999999999</v>
      </c>
      <c r="AK66" s="52">
        <v>63</v>
      </c>
      <c r="AL66" s="151">
        <f>'[1]功能-战损相关'!BQ73</f>
        <v>34704.352091510933</v>
      </c>
      <c r="AM66" s="151">
        <f>'[1]功能-战损相关'!BR73</f>
        <v>35034.858045628251</v>
      </c>
      <c r="AN66" s="151">
        <f>'[1]功能-战损相关'!BS73</f>
        <v>35383.397490420328</v>
      </c>
      <c r="AO66" s="151">
        <f>'[1]功能-战损相关'!BT73</f>
        <v>35786.211425435817</v>
      </c>
      <c r="AP66" s="151">
        <f>'[1]功能-战损相关'!BU73</f>
        <v>36229.828122872852</v>
      </c>
    </row>
    <row r="67" spans="18:42" x14ac:dyDescent="0.15">
      <c r="R67" s="97">
        <v>64</v>
      </c>
      <c r="S67" s="10">
        <f>'[2]实力验证（按等级）'!AG68</f>
        <v>9240620416.2152882</v>
      </c>
      <c r="T67" s="10">
        <f>'[2]实力验证（按等级）'!AH68</f>
        <v>11237707533.937748</v>
      </c>
      <c r="U67" s="10">
        <f>'[2]实力验证（按等级）'!AI68</f>
        <v>13671923904.979399</v>
      </c>
      <c r="V67" s="10">
        <f>'[2]实力验证（按等级）'!AJ68</f>
        <v>20141939580.023312</v>
      </c>
      <c r="W67" s="10">
        <f>'[2]实力验证（按等级）'!AK68</f>
        <v>23042665547.112934</v>
      </c>
      <c r="AD67" s="52">
        <v>64</v>
      </c>
      <c r="AE67" s="154">
        <f>'[1]功能-战损相关'!H74</f>
        <v>0.17499999999999999</v>
      </c>
      <c r="AF67" s="154">
        <f>'[1]功能-战损相关'!I74</f>
        <v>0.17499999999999999</v>
      </c>
      <c r="AG67" s="154">
        <f>'[1]功能-战损相关'!J74</f>
        <v>0.17499999999999999</v>
      </c>
      <c r="AH67" s="154">
        <f>'[1]功能-战损相关'!K74</f>
        <v>0.17499999999999999</v>
      </c>
      <c r="AI67" s="154">
        <f>'[1]功能-战损相关'!L74</f>
        <v>0.17499999999999999</v>
      </c>
      <c r="AK67" s="52">
        <v>64</v>
      </c>
      <c r="AL67" s="151">
        <f>'[1]功能-战损相关'!BQ74</f>
        <v>35109.956698102127</v>
      </c>
      <c r="AM67" s="151">
        <f>'[1]功能-战损相关'!BR74</f>
        <v>35432.251390917016</v>
      </c>
      <c r="AN67" s="151">
        <f>'[1]功能-战损相关'!BS74</f>
        <v>35800.008489358705</v>
      </c>
      <c r="AO67" s="151">
        <f>'[1]功能-战损相关'!BT74</f>
        <v>36191.861674101776</v>
      </c>
      <c r="AP67" s="151">
        <f>'[1]功能-战损相关'!BU74</f>
        <v>36625.603810874964</v>
      </c>
    </row>
    <row r="68" spans="18:42" x14ac:dyDescent="0.15">
      <c r="R68" s="97">
        <v>65</v>
      </c>
      <c r="S68" s="10">
        <f>'[2]实力验证（按等级）'!AG69</f>
        <v>10291360345.657532</v>
      </c>
      <c r="T68" s="10">
        <f>'[2]实力验证（按等级）'!AH69</f>
        <v>12729386632.478436</v>
      </c>
      <c r="U68" s="10">
        <f>'[2]实力验证（按等级）'!AI69</f>
        <v>15598670162.272053</v>
      </c>
      <c r="V68" s="10">
        <f>'[2]实力验证（按等级）'!AJ69</f>
        <v>22784702376.89204</v>
      </c>
      <c r="W68" s="10">
        <f>'[2]实力验证（按等级）'!AK69</f>
        <v>25846169334.491756</v>
      </c>
      <c r="AD68" s="52">
        <v>65</v>
      </c>
      <c r="AE68" s="154">
        <f>'[1]功能-战损相关'!H75</f>
        <v>0.17499999999999999</v>
      </c>
      <c r="AF68" s="154">
        <f>'[1]功能-战损相关'!I75</f>
        <v>0.17499999999999999</v>
      </c>
      <c r="AG68" s="154">
        <f>'[1]功能-战损相关'!J75</f>
        <v>0.17499999999999999</v>
      </c>
      <c r="AH68" s="154">
        <f>'[1]功能-战损相关'!K75</f>
        <v>0.17499999999999999</v>
      </c>
      <c r="AI68" s="154">
        <f>'[1]功能-战损相关'!L75</f>
        <v>0.17499999999999999</v>
      </c>
      <c r="AK68" s="52">
        <v>65</v>
      </c>
      <c r="AL68" s="151">
        <f>'[1]功能-战损相关'!BQ75</f>
        <v>35509.114956867706</v>
      </c>
      <c r="AM68" s="151">
        <f>'[1]功能-战损相关'!BR75</f>
        <v>35838.109571007364</v>
      </c>
      <c r="AN68" s="151">
        <f>'[1]功能-战损相关'!BS75</f>
        <v>36200.660089819903</v>
      </c>
      <c r="AO68" s="151">
        <f>'[1]功能-战损相关'!BT75</f>
        <v>36603.448651542742</v>
      </c>
      <c r="AP68" s="151">
        <f>'[1]功能-战损相关'!BU75</f>
        <v>37013.33775841209</v>
      </c>
    </row>
    <row r="69" spans="18:42" x14ac:dyDescent="0.15">
      <c r="R69" s="97">
        <v>66</v>
      </c>
      <c r="S69" s="10">
        <f>'[2]实力验证（按等级）'!AG70</f>
        <v>11357600580.520784</v>
      </c>
      <c r="T69" s="10">
        <f>'[2]实力验证（按等级）'!AH70</f>
        <v>14330121852.494209</v>
      </c>
      <c r="U69" s="10">
        <f>'[2]实力验证（按等级）'!AI70</f>
        <v>17689877029.030956</v>
      </c>
      <c r="V69" s="10">
        <f>'[2]实力验证（按等级）'!AJ70</f>
        <v>25581602257.658161</v>
      </c>
      <c r="W69" s="10">
        <f>'[2]实力验证（按等级）'!AK70</f>
        <v>28955591685.958424</v>
      </c>
      <c r="AD69" s="52">
        <v>66</v>
      </c>
      <c r="AE69" s="154">
        <f>'[1]功能-战损相关'!H76</f>
        <v>0.17499999999999999</v>
      </c>
      <c r="AF69" s="154">
        <f>'[1]功能-战损相关'!I76</f>
        <v>0.17499999999999999</v>
      </c>
      <c r="AG69" s="154">
        <f>'[1]功能-战损相关'!J76</f>
        <v>0.17499999999999999</v>
      </c>
      <c r="AH69" s="154">
        <f>'[1]功能-战损相关'!K76</f>
        <v>0.17499999999999999</v>
      </c>
      <c r="AI69" s="154">
        <f>'[1]功能-战损相关'!L76</f>
        <v>0.17499999999999999</v>
      </c>
      <c r="AK69" s="52">
        <v>66</v>
      </c>
      <c r="AL69" s="151">
        <f>'[1]功能-战损相关'!BQ76</f>
        <v>35912.100289502756</v>
      </c>
      <c r="AM69" s="151">
        <f>'[1]功能-战损相关'!BR76</f>
        <v>36239.974721168328</v>
      </c>
      <c r="AN69" s="151">
        <f>'[1]功能-战损相关'!BS76</f>
        <v>36614.277593643317</v>
      </c>
      <c r="AO69" s="151">
        <f>'[1]功能-战损相关'!BT76</f>
        <v>36985.49185729865</v>
      </c>
      <c r="AP69" s="151">
        <f>'[1]功能-战损相关'!BU76</f>
        <v>37410.528720409871</v>
      </c>
    </row>
    <row r="70" spans="18:42" x14ac:dyDescent="0.15">
      <c r="R70" s="97">
        <v>67</v>
      </c>
      <c r="S70" s="10">
        <f>'[2]实力验证（按等级）'!AG71</f>
        <v>12510483928.199541</v>
      </c>
      <c r="T70" s="10">
        <f>'[2]实力验证（按等级）'!AH71</f>
        <v>16100224603.337389</v>
      </c>
      <c r="U70" s="10">
        <f>'[2]实力验证（按等级）'!AI71</f>
        <v>19973353079.234703</v>
      </c>
      <c r="V70" s="10">
        <f>'[2]实力验证（按等级）'!AJ71</f>
        <v>28703943975.206669</v>
      </c>
      <c r="W70" s="10">
        <f>'[2]实力验证（按等级）'!AK71</f>
        <v>32465670349.875198</v>
      </c>
      <c r="AD70" s="52">
        <v>67</v>
      </c>
      <c r="AE70" s="154">
        <f>'[1]功能-战损相关'!H77</f>
        <v>0.17499999999999999</v>
      </c>
      <c r="AF70" s="154">
        <f>'[1]功能-战损相关'!I77</f>
        <v>0.17499999999999999</v>
      </c>
      <c r="AG70" s="154">
        <f>'[1]功能-战损相关'!J77</f>
        <v>0.17499999999999999</v>
      </c>
      <c r="AH70" s="154">
        <f>'[1]功能-战损相关'!K77</f>
        <v>0.17499999999999999</v>
      </c>
      <c r="AI70" s="154">
        <f>'[1]功能-战损相关'!L77</f>
        <v>0.17499999999999999</v>
      </c>
      <c r="AK70" s="52">
        <v>67</v>
      </c>
      <c r="AL70" s="151">
        <f>'[1]功能-战损相关'!BQ77</f>
        <v>36314.052023548284</v>
      </c>
      <c r="AM70" s="151">
        <f>'[1]功能-战损相关'!BR77</f>
        <v>36647.301992097156</v>
      </c>
      <c r="AN70" s="151">
        <f>'[1]功能-战损相关'!BS77</f>
        <v>37000.033400766275</v>
      </c>
      <c r="AO70" s="151">
        <f>'[1]功能-战损相关'!BT77</f>
        <v>37385.307185808502</v>
      </c>
      <c r="AP70" s="151">
        <f>'[1]功能-战损相关'!BU77</f>
        <v>37802.933229622409</v>
      </c>
    </row>
    <row r="71" spans="18:42" x14ac:dyDescent="0.15">
      <c r="R71" s="97">
        <v>68</v>
      </c>
      <c r="S71" s="10">
        <f>'[2]实力验证（按等级）'!AG72</f>
        <v>13748081745.07011</v>
      </c>
      <c r="T71" s="10">
        <f>'[2]实力验证（按等级）'!AH72</f>
        <v>18044968921.395988</v>
      </c>
      <c r="U71" s="10">
        <f>'[2]实力验证（按等级）'!AI72</f>
        <v>22484388941.350174</v>
      </c>
      <c r="V71" s="10">
        <f>'[2]实力验证（按等级）'!AJ72</f>
        <v>32294624906.175423</v>
      </c>
      <c r="W71" s="10">
        <f>'[2]实力验证（按等级）'!AK72</f>
        <v>36467028423.521591</v>
      </c>
      <c r="AD71" s="52">
        <v>68</v>
      </c>
      <c r="AE71" s="154">
        <f>'[1]功能-战损相关'!H78</f>
        <v>0.17499999999999999</v>
      </c>
      <c r="AF71" s="154">
        <f>'[1]功能-战损相关'!I78</f>
        <v>0.17499999999999999</v>
      </c>
      <c r="AG71" s="154">
        <f>'[1]功能-战损相关'!J78</f>
        <v>0.17499999999999999</v>
      </c>
      <c r="AH71" s="154">
        <f>'[1]功能-战损相关'!K78</f>
        <v>0.17499999999999999</v>
      </c>
      <c r="AI71" s="154">
        <f>'[1]功能-战损相关'!L78</f>
        <v>0.17499999999999999</v>
      </c>
      <c r="AK71" s="52">
        <v>68</v>
      </c>
      <c r="AL71" s="151">
        <f>'[1]功能-战损相关'!BQ78</f>
        <v>36714.467629883104</v>
      </c>
      <c r="AM71" s="151">
        <f>'[1]功能-战损相关'!BR78</f>
        <v>37043.351914312683</v>
      </c>
      <c r="AN71" s="151">
        <f>'[1]功能-战损相关'!BS78</f>
        <v>37387.937924037484</v>
      </c>
      <c r="AO71" s="151">
        <f>'[1]功能-战损相关'!BT78</f>
        <v>37770.121098530639</v>
      </c>
      <c r="AP71" s="151">
        <f>'[1]功能-战损相关'!BU78</f>
        <v>38195.832437615245</v>
      </c>
    </row>
    <row r="72" spans="18:42" x14ac:dyDescent="0.15">
      <c r="R72" s="97">
        <v>69</v>
      </c>
      <c r="S72" s="10">
        <f>'[2]实力验证（按等级）'!AG73</f>
        <v>15087525912.741196</v>
      </c>
      <c r="T72" s="10">
        <f>'[2]实力验证（按等级）'!AH73</f>
        <v>20177981263.67828</v>
      </c>
      <c r="U72" s="10">
        <f>'[2]实力验证（按等级）'!AI73</f>
        <v>25342040440.621204</v>
      </c>
      <c r="V72" s="10">
        <f>'[2]实力验证（按等级）'!AJ73</f>
        <v>36184376234.898529</v>
      </c>
      <c r="W72" s="10">
        <f>'[2]实力验证（按等级）'!AK73</f>
        <v>40916977649.438889</v>
      </c>
      <c r="AD72" s="52">
        <v>69</v>
      </c>
      <c r="AE72" s="154">
        <f>'[1]功能-战损相关'!H79</f>
        <v>0.17499999999999999</v>
      </c>
      <c r="AF72" s="154">
        <f>'[1]功能-战损相关'!I79</f>
        <v>0.17499999999999999</v>
      </c>
      <c r="AG72" s="154">
        <f>'[1]功能-战损相关'!J79</f>
        <v>0.17499999999999999</v>
      </c>
      <c r="AH72" s="154">
        <f>'[1]功能-战损相关'!K79</f>
        <v>0.17499999999999999</v>
      </c>
      <c r="AI72" s="154">
        <f>'[1]功能-战损相关'!L79</f>
        <v>0.17499999999999999</v>
      </c>
      <c r="AK72" s="52">
        <v>69</v>
      </c>
      <c r="AL72" s="151">
        <f>'[1]功能-战损相关'!BQ79</f>
        <v>37119.221294519244</v>
      </c>
      <c r="AM72" s="151">
        <f>'[1]功能-战损相关'!BR79</f>
        <v>37434.0519683405</v>
      </c>
      <c r="AN72" s="151">
        <f>'[1]功能-战损相关'!BS79</f>
        <v>37786.40968519701</v>
      </c>
      <c r="AO72" s="151">
        <f>'[1]功能-战损相关'!BT79</f>
        <v>38178.402685191657</v>
      </c>
      <c r="AP72" s="151">
        <f>'[1]功能-战损相关'!BU79</f>
        <v>38581.417861999485</v>
      </c>
    </row>
    <row r="73" spans="18:42" x14ac:dyDescent="0.15">
      <c r="R73" s="97">
        <v>70</v>
      </c>
      <c r="S73" s="10">
        <f>'[2]实力验证（按等级）'!AG74</f>
        <v>16713226433.191002</v>
      </c>
      <c r="T73" s="10">
        <f>'[2]实力验证（按等级）'!AH74</f>
        <v>22807470458.664074</v>
      </c>
      <c r="U73" s="10">
        <f>'[2]实力验证（按等级）'!AI74</f>
        <v>29774778818.105591</v>
      </c>
      <c r="V73" s="10">
        <f>'[2]实力验证（按等级）'!AJ74</f>
        <v>43078786469.037064</v>
      </c>
      <c r="W73" s="10">
        <f>'[2]实力验证（按等级）'!AK74</f>
        <v>47080706073.243546</v>
      </c>
      <c r="AD73" s="52">
        <v>70</v>
      </c>
      <c r="AE73" s="154">
        <f>'[1]功能-战损相关'!H80</f>
        <v>0.17499999999999999</v>
      </c>
      <c r="AF73" s="154">
        <f>'[1]功能-战损相关'!I80</f>
        <v>0.17499999999999999</v>
      </c>
      <c r="AG73" s="154">
        <f>'[1]功能-战损相关'!J80</f>
        <v>0.17499999999999999</v>
      </c>
      <c r="AH73" s="154">
        <f>'[1]功能-战损相关'!K80</f>
        <v>0.17499999999999999</v>
      </c>
      <c r="AI73" s="154">
        <f>'[1]功能-战损相关'!L80</f>
        <v>0.17499999999999999</v>
      </c>
      <c r="AK73" s="52">
        <v>70</v>
      </c>
      <c r="AL73" s="151">
        <f>'[1]功能-战损相关'!BQ80</f>
        <v>37517.115084809178</v>
      </c>
      <c r="AM73" s="151">
        <f>'[1]功能-战损相关'!BR80</f>
        <v>37840.323337640613</v>
      </c>
      <c r="AN73" s="151">
        <f>'[1]功能-战损相关'!BS80</f>
        <v>38196.00563534972</v>
      </c>
      <c r="AO73" s="151">
        <f>'[1]功能-战损相关'!BT80</f>
        <v>38569.020486276473</v>
      </c>
      <c r="AP73" s="151">
        <f>'[1]功能-战损相关'!BU80</f>
        <v>38988.199282418987</v>
      </c>
    </row>
    <row r="74" spans="18:42" x14ac:dyDescent="0.15">
      <c r="R74" s="97">
        <v>71</v>
      </c>
      <c r="S74" s="10">
        <f>'[2]实力验证（按等级）'!AG75</f>
        <v>18693509292.253475</v>
      </c>
      <c r="T74" s="10">
        <f>'[2]实力验证（按等级）'!AH75</f>
        <v>25513818672.744999</v>
      </c>
      <c r="U74" s="10">
        <f>'[2]实力验证（按等级）'!AI75</f>
        <v>32978039245.982857</v>
      </c>
      <c r="V74" s="10">
        <f>'[2]实力验证（按等级）'!AJ75</f>
        <v>48070154885.968971</v>
      </c>
      <c r="W74" s="10">
        <f>'[2]实力验证（按等级）'!AK75</f>
        <v>52818080007.327293</v>
      </c>
      <c r="AD74" s="52">
        <v>71</v>
      </c>
      <c r="AE74" s="154">
        <f>'[1]功能-战损相关'!H81</f>
        <v>0.17499999999999999</v>
      </c>
      <c r="AF74" s="154">
        <f>'[1]功能-战损相关'!I81</f>
        <v>0.17499999999999999</v>
      </c>
      <c r="AG74" s="154">
        <f>'[1]功能-战损相关'!J81</f>
        <v>0.17499999999999999</v>
      </c>
      <c r="AH74" s="154">
        <f>'[1]功能-战损相关'!K81</f>
        <v>0.17499999999999999</v>
      </c>
      <c r="AI74" s="154">
        <f>'[1]功能-战损相关'!L81</f>
        <v>0.17499999999999999</v>
      </c>
      <c r="AK74" s="52">
        <v>71</v>
      </c>
      <c r="AL74" s="151">
        <f>'[1]功能-战损相关'!BQ81</f>
        <v>37924.670234029443</v>
      </c>
      <c r="AM74" s="151">
        <f>'[1]功能-战损相关'!BR81</f>
        <v>38242.275365876136</v>
      </c>
      <c r="AN74" s="151">
        <f>'[1]功能-战损相关'!BS81</f>
        <v>38596.310029082073</v>
      </c>
      <c r="AO74" s="151">
        <f>'[1]功能-战损相关'!BT81</f>
        <v>38971.846649793544</v>
      </c>
      <c r="AP74" s="151">
        <f>'[1]功能-战损相关'!BU81</f>
        <v>39381.741972269738</v>
      </c>
    </row>
    <row r="75" spans="18:42" x14ac:dyDescent="0.15">
      <c r="R75" s="97">
        <v>72</v>
      </c>
      <c r="S75" s="10">
        <f>'[2]实力验证（按等级）'!AG76</f>
        <v>20965522409.048748</v>
      </c>
      <c r="T75" s="10">
        <f>'[2]实力验证（按等级）'!AH76</f>
        <v>28538093513.168133</v>
      </c>
      <c r="U75" s="10">
        <f>'[2]实力验证（按等级）'!AI76</f>
        <v>36491988730.763268</v>
      </c>
      <c r="V75" s="10">
        <f>'[2]实力验证（按等级）'!AJ76</f>
        <v>53691972505.89315</v>
      </c>
      <c r="W75" s="10">
        <f>'[2]实力验证（按等级）'!AK76</f>
        <v>59441806606.542496</v>
      </c>
      <c r="AD75" s="52">
        <v>72</v>
      </c>
      <c r="AE75" s="154">
        <f>'[1]功能-战损相关'!H82</f>
        <v>0.17499999999999999</v>
      </c>
      <c r="AF75" s="154">
        <f>'[1]功能-战损相关'!I82</f>
        <v>0.17499999999999999</v>
      </c>
      <c r="AG75" s="154">
        <f>'[1]功能-战损相关'!J82</f>
        <v>0.17499999999999999</v>
      </c>
      <c r="AH75" s="154">
        <f>'[1]功能-战损相关'!K82</f>
        <v>0.17499999999999999</v>
      </c>
      <c r="AI75" s="154">
        <f>'[1]功能-战损相关'!L82</f>
        <v>0.17499999999999999</v>
      </c>
      <c r="AK75" s="52">
        <v>72</v>
      </c>
      <c r="AL75" s="151">
        <f>'[1]功能-战损相关'!BQ82</f>
        <v>38320.088581582175</v>
      </c>
      <c r="AM75" s="151">
        <f>'[1]功能-战损相关'!BR82</f>
        <v>38650.036688132692</v>
      </c>
      <c r="AN75" s="151">
        <f>'[1]功能-战损相关'!BS82</f>
        <v>38987.225556794314</v>
      </c>
      <c r="AO75" s="151">
        <f>'[1]功能-战损相关'!BT82</f>
        <v>39362.916830879913</v>
      </c>
      <c r="AP75" s="151">
        <f>'[1]功能-战损相关'!BU82</f>
        <v>39788.847710491682</v>
      </c>
    </row>
    <row r="76" spans="18:42" x14ac:dyDescent="0.15">
      <c r="R76" s="97">
        <v>73</v>
      </c>
      <c r="S76" s="10">
        <f>'[2]实力验证（按等级）'!AG77</f>
        <v>23525863744.354038</v>
      </c>
      <c r="T76" s="10">
        <f>'[2]实力验证（按等级）'!AH77</f>
        <v>31792370432.593513</v>
      </c>
      <c r="U76" s="10">
        <f>'[2]实力验证（按等级）'!AI77</f>
        <v>40538132843.642273</v>
      </c>
      <c r="V76" s="10">
        <f>'[2]实力验证（按等级）'!AJ77</f>
        <v>60968080731.819069</v>
      </c>
      <c r="W76" s="10">
        <f>'[2]实力验证（按等级）'!AK77</f>
        <v>67484398725.435532</v>
      </c>
      <c r="AD76" s="52">
        <v>73</v>
      </c>
      <c r="AE76" s="154">
        <f>'[1]功能-战损相关'!H83</f>
        <v>0.17499999999999999</v>
      </c>
      <c r="AF76" s="154">
        <f>'[1]功能-战损相关'!I83</f>
        <v>0.17499999999999999</v>
      </c>
      <c r="AG76" s="154">
        <f>'[1]功能-战损相关'!J83</f>
        <v>0.17499999999999999</v>
      </c>
      <c r="AH76" s="154">
        <f>'[1]功能-战损相关'!K83</f>
        <v>0.17499999999999999</v>
      </c>
      <c r="AI76" s="154">
        <f>'[1]功能-战损相关'!L83</f>
        <v>0.17499999999999999</v>
      </c>
      <c r="AK76" s="52">
        <v>73</v>
      </c>
      <c r="AL76" s="151">
        <f>'[1]功能-战损相关'!BQ83</f>
        <v>38730.437377290997</v>
      </c>
      <c r="AM76" s="151">
        <f>'[1]功能-战损相关'!BR83</f>
        <v>39036.563024138435</v>
      </c>
      <c r="AN76" s="151">
        <f>'[1]功能-战损相关'!BS83</f>
        <v>39385.757637721472</v>
      </c>
      <c r="AO76" s="151">
        <f>'[1]功能-战损相关'!BT83</f>
        <v>39762.441133214117</v>
      </c>
      <c r="AP76" s="151">
        <f>'[1]功能-战损相关'!BU83</f>
        <v>40176.730121773042</v>
      </c>
    </row>
    <row r="77" spans="18:42" x14ac:dyDescent="0.15">
      <c r="R77" s="97">
        <v>74</v>
      </c>
      <c r="S77" s="10">
        <f>'[2]实力验证（按等级）'!AG78</f>
        <v>26382509903.003498</v>
      </c>
      <c r="T77" s="10">
        <f>'[2]实力验证（按等级）'!AH78</f>
        <v>35381743931.854942</v>
      </c>
      <c r="U77" s="10">
        <f>'[2]实力验证（按等级）'!AI78</f>
        <v>45129219047.827774</v>
      </c>
      <c r="V77" s="10">
        <f>'[2]实力验证（按等级）'!AJ78</f>
        <v>69253198436.110565</v>
      </c>
      <c r="W77" s="10">
        <f>'[2]实力验证（按等级）'!AK78</f>
        <v>77196190762.163925</v>
      </c>
      <c r="AD77" s="52">
        <v>74</v>
      </c>
      <c r="AE77" s="154">
        <f>'[1]功能-战损相关'!H84</f>
        <v>0.17499999999999999</v>
      </c>
      <c r="AF77" s="154">
        <f>'[1]功能-战损相关'!I84</f>
        <v>0.17499999999999999</v>
      </c>
      <c r="AG77" s="154">
        <f>'[1]功能-战损相关'!J84</f>
        <v>0.17499999999999999</v>
      </c>
      <c r="AH77" s="154">
        <f>'[1]功能-战损相关'!K84</f>
        <v>0.17499999999999999</v>
      </c>
      <c r="AI77" s="154">
        <f>'[1]功能-战损相关'!L84</f>
        <v>0.17499999999999999</v>
      </c>
      <c r="AK77" s="52">
        <v>74</v>
      </c>
      <c r="AL77" s="151">
        <f>'[1]功能-战损相关'!BQ84</f>
        <v>39123.425208622575</v>
      </c>
      <c r="AM77" s="151">
        <f>'[1]功能-战损相关'!BR84</f>
        <v>39446.448888305029</v>
      </c>
      <c r="AN77" s="151">
        <f>'[1]功能-战损相关'!BS84</f>
        <v>39787.688115959929</v>
      </c>
      <c r="AO77" s="151">
        <f>'[1]功能-战损相关'!BT84</f>
        <v>40167.068998669558</v>
      </c>
      <c r="AP77" s="151">
        <f>'[1]功能-战损相关'!BU84</f>
        <v>40592.586050159116</v>
      </c>
    </row>
    <row r="78" spans="18:42" x14ac:dyDescent="0.15">
      <c r="R78" s="97">
        <v>75</v>
      </c>
      <c r="S78" s="10">
        <f>'[2]实力验证（按等级）'!AG79</f>
        <v>29593492437.362267</v>
      </c>
      <c r="T78" s="10">
        <f>'[2]实力验证（按等级）'!AH79</f>
        <v>39607894389.604225</v>
      </c>
      <c r="U78" s="10">
        <f>'[2]实力验证（按等级）'!AI79</f>
        <v>50408384707.183891</v>
      </c>
      <c r="V78" s="10">
        <f>'[2]实力验证（按等级）'!AJ79</f>
        <v>78579359307.776794</v>
      </c>
      <c r="W78" s="10">
        <f>'[2]实力验证（按等级）'!AK79</f>
        <v>88166729215.041351</v>
      </c>
      <c r="AD78" s="52">
        <v>75</v>
      </c>
      <c r="AE78" s="154">
        <f>'[1]功能-战损相关'!H85</f>
        <v>0.17499999999999999</v>
      </c>
      <c r="AF78" s="154">
        <f>'[1]功能-战损相关'!I85</f>
        <v>0.17499999999999999</v>
      </c>
      <c r="AG78" s="154">
        <f>'[1]功能-战损相关'!J85</f>
        <v>0.17499999999999999</v>
      </c>
      <c r="AH78" s="154">
        <f>'[1]功能-战损相关'!K85</f>
        <v>0.17499999999999999</v>
      </c>
      <c r="AI78" s="154">
        <f>'[1]功能-战损相关'!L85</f>
        <v>0.17499999999999999</v>
      </c>
      <c r="AK78" s="52">
        <v>75</v>
      </c>
      <c r="AL78" s="151">
        <f>'[1]功能-战损相关'!BQ85</f>
        <v>39536.006321839093</v>
      </c>
      <c r="AM78" s="151">
        <f>'[1]功能-战损相关'!BR85</f>
        <v>39842.128191646087</v>
      </c>
      <c r="AN78" s="151">
        <f>'[1]功能-战损相关'!BS85</f>
        <v>40199.497944125265</v>
      </c>
      <c r="AO78" s="151">
        <f>'[1]功能-战损相关'!BT85</f>
        <v>40572.147698264722</v>
      </c>
      <c r="AP78" s="151">
        <f>'[1]功能-战损相关'!BU85</f>
        <v>40994.485327126182</v>
      </c>
    </row>
    <row r="79" spans="18:42" x14ac:dyDescent="0.15">
      <c r="R79" s="97">
        <v>76</v>
      </c>
      <c r="S79" s="10">
        <f>'[2]实力验证（按等级）'!AG80</f>
        <v>33550218502.872448</v>
      </c>
      <c r="T79" s="10">
        <f>'[2]实力验证（按等级）'!AH80</f>
        <v>44515133956.714569</v>
      </c>
      <c r="U79" s="10">
        <f>'[2]实力验证（按等级）'!AI80</f>
        <v>56625964974.852211</v>
      </c>
      <c r="V79" s="10">
        <f>'[2]实力验证（按等级）'!AJ80</f>
        <v>89021128098.951904</v>
      </c>
      <c r="W79" s="10">
        <f>'[2]实力验证（按等级）'!AK80</f>
        <v>101161887115.69157</v>
      </c>
      <c r="AD79" s="52">
        <v>76</v>
      </c>
      <c r="AE79" s="154">
        <f>'[1]功能-战损相关'!H86</f>
        <v>0.17499999999999999</v>
      </c>
      <c r="AF79" s="154">
        <f>'[1]功能-战损相关'!I86</f>
        <v>0.17499999999999999</v>
      </c>
      <c r="AG79" s="154">
        <f>'[1]功能-战损相关'!J86</f>
        <v>0.17499999999999999</v>
      </c>
      <c r="AH79" s="154">
        <f>'[1]功能-战损相关'!K86</f>
        <v>0.17499999999999999</v>
      </c>
      <c r="AI79" s="154">
        <f>'[1]功能-战损相关'!L86</f>
        <v>0.17499999999999999</v>
      </c>
      <c r="AK79" s="52">
        <v>76</v>
      </c>
      <c r="AL79" s="151">
        <f>'[1]功能-战损相关'!BQ86</f>
        <v>39927.154576896573</v>
      </c>
      <c r="AM79" s="151">
        <f>'[1]功能-战损相关'!BR86</f>
        <v>40254.280541459222</v>
      </c>
      <c r="AN79" s="151">
        <f>'[1]功能-战损相关'!BS86</f>
        <v>40593.173701026673</v>
      </c>
      <c r="AO79" s="151">
        <f>'[1]功能-战损相关'!BT86</f>
        <v>40979.785816214629</v>
      </c>
      <c r="AP79" s="151">
        <f>'[1]功能-战损相关'!BU86</f>
        <v>41417.693782637238</v>
      </c>
    </row>
    <row r="80" spans="18:42" x14ac:dyDescent="0.15">
      <c r="R80" s="97">
        <v>77</v>
      </c>
      <c r="S80" s="10">
        <f>'[2]实力验证（按等级）'!AG81</f>
        <v>38029113599.522835</v>
      </c>
      <c r="T80" s="10">
        <f>'[2]实力验证（按等级）'!AH81</f>
        <v>49998617515.464722</v>
      </c>
      <c r="U80" s="10">
        <f>'[2]实力验证（按等级）'!AI81</f>
        <v>63709087755.008392</v>
      </c>
      <c r="V80" s="10">
        <f>'[2]实力验证（按等级）'!AJ81</f>
        <v>100522753764.47116</v>
      </c>
      <c r="W80" s="10">
        <f>'[2]实力验证（按等级）'!AK81</f>
        <v>115616684673.88719</v>
      </c>
      <c r="AD80" s="52">
        <v>77</v>
      </c>
      <c r="AE80" s="154">
        <f>'[1]功能-战损相关'!H87</f>
        <v>0.17499999999999999</v>
      </c>
      <c r="AF80" s="154">
        <f>'[1]功能-战损相关'!I87</f>
        <v>0.17499999999999999</v>
      </c>
      <c r="AG80" s="154">
        <f>'[1]功能-战损相关'!J87</f>
        <v>0.17499999999999999</v>
      </c>
      <c r="AH80" s="154">
        <f>'[1]功能-战损相关'!K87</f>
        <v>0.17499999999999999</v>
      </c>
      <c r="AI80" s="154">
        <f>'[1]功能-战损相关'!L87</f>
        <v>0.17499999999999999</v>
      </c>
      <c r="AK80" s="52">
        <v>77</v>
      </c>
      <c r="AL80" s="151">
        <f>'[1]功能-战损相关'!BQ87</f>
        <v>40337.177414792459</v>
      </c>
      <c r="AM80" s="151">
        <f>'[1]功能-战损相关'!BR87</f>
        <v>40648.048169493333</v>
      </c>
      <c r="AN80" s="151">
        <f>'[1]功能-战损相关'!BS87</f>
        <v>41008.641590073967</v>
      </c>
      <c r="AO80" s="151">
        <f>'[1]功能-战损相关'!BT87</f>
        <v>41386.115026094638</v>
      </c>
      <c r="AP80" s="151">
        <f>'[1]功能-战损相关'!BU87</f>
        <v>41802.655344919272</v>
      </c>
    </row>
    <row r="81" spans="18:42" x14ac:dyDescent="0.15">
      <c r="R81" s="97">
        <v>78</v>
      </c>
      <c r="S81" s="10">
        <f>'[2]实力验证（按等级）'!AG82</f>
        <v>42311322543.831848</v>
      </c>
      <c r="T81" s="10">
        <f>'[2]实力验证（按等级）'!AH82</f>
        <v>55549793247.333328</v>
      </c>
      <c r="U81" s="10">
        <f>'[2]实力验证（按等级）'!AI82</f>
        <v>71257224075.659485</v>
      </c>
      <c r="V81" s="10">
        <f>'[2]实力验证（按等级）'!AJ82</f>
        <v>113537371398.37228</v>
      </c>
      <c r="W81" s="10">
        <f>'[2]实力验证（按等级）'!AK82</f>
        <v>130612023095.6922</v>
      </c>
      <c r="AD81" s="52">
        <v>78</v>
      </c>
      <c r="AE81" s="154">
        <f>'[1]功能-战损相关'!H88</f>
        <v>0.17499999999999999</v>
      </c>
      <c r="AF81" s="154">
        <f>'[1]功能-战损相关'!I88</f>
        <v>0.17499999999999999</v>
      </c>
      <c r="AG81" s="154">
        <f>'[1]功能-战损相关'!J88</f>
        <v>0.17499999999999999</v>
      </c>
      <c r="AH81" s="154">
        <f>'[1]功能-战损相关'!K88</f>
        <v>0.17499999999999999</v>
      </c>
      <c r="AI81" s="154">
        <f>'[1]功能-战损相关'!L88</f>
        <v>0.17499999999999999</v>
      </c>
      <c r="AK81" s="52">
        <v>78</v>
      </c>
      <c r="AL81" s="151">
        <f>'[1]功能-战损相关'!BQ88</f>
        <v>40731.299978758034</v>
      </c>
      <c r="AM81" s="151">
        <f>'[1]功能-战损相关'!BR88</f>
        <v>41058.301366645457</v>
      </c>
      <c r="AN81" s="151">
        <f>'[1]功能-战损相关'!BS88</f>
        <v>41405.321630078397</v>
      </c>
      <c r="AO81" s="151">
        <f>'[1]功能-战损相关'!BT88</f>
        <v>41791.990732805934</v>
      </c>
      <c r="AP81" s="151">
        <f>'[1]功能-战损相关'!BU88</f>
        <v>42198.240367279148</v>
      </c>
    </row>
    <row r="82" spans="18:42" x14ac:dyDescent="0.15">
      <c r="R82" s="97">
        <v>79</v>
      </c>
      <c r="S82" s="10">
        <f>'[2]实力验证（按等级）'!AG83</f>
        <v>46912587948.310265</v>
      </c>
      <c r="T82" s="10">
        <f>'[2]实力验证（按等级）'!AH83</f>
        <v>62264274600.280205</v>
      </c>
      <c r="U82" s="10">
        <f>'[2]实力验证（按等级）'!AI83</f>
        <v>79479911376.990692</v>
      </c>
      <c r="V82" s="10">
        <f>'[2]实力验证（按等级）'!AJ83</f>
        <v>128009602782.00302</v>
      </c>
      <c r="W82" s="10">
        <f>'[2]实力验证（按等级）'!AK83</f>
        <v>147367280723.80609</v>
      </c>
      <c r="AD82" s="52">
        <v>79</v>
      </c>
      <c r="AE82" s="154">
        <f>'[1]功能-战损相关'!H89</f>
        <v>0.17499999999999999</v>
      </c>
      <c r="AF82" s="154">
        <f>'[1]功能-战损相关'!I89</f>
        <v>0.17499999999999999</v>
      </c>
      <c r="AG82" s="154">
        <f>'[1]功能-战损相关'!J89</f>
        <v>0.17499999999999999</v>
      </c>
      <c r="AH82" s="154">
        <f>'[1]功能-战损相关'!K89</f>
        <v>0.17499999999999999</v>
      </c>
      <c r="AI82" s="154">
        <f>'[1]功能-战损相关'!L89</f>
        <v>0.17499999999999999</v>
      </c>
      <c r="AK82" s="52">
        <v>79</v>
      </c>
      <c r="AL82" s="151">
        <f>'[1]功能-战损相关'!BQ89</f>
        <v>41138.809843937299</v>
      </c>
      <c r="AM82" s="151">
        <f>'[1]功能-战损相关'!BR89</f>
        <v>41456.191078994314</v>
      </c>
      <c r="AN82" s="151">
        <f>'[1]功能-战损相关'!BS89</f>
        <v>41822.351366496761</v>
      </c>
      <c r="AO82" s="151">
        <f>'[1]功能-战损相关'!BT89</f>
        <v>42178.001739691128</v>
      </c>
      <c r="AP82" s="151">
        <f>'[1]功能-战损相关'!BU89</f>
        <v>42590.501872833825</v>
      </c>
    </row>
    <row r="83" spans="18:42" x14ac:dyDescent="0.15">
      <c r="R83" s="97">
        <v>80</v>
      </c>
      <c r="S83" s="10">
        <f>'[2]实力验证（按等级）'!AG84</f>
        <v>51969465658.945274</v>
      </c>
      <c r="T83" s="10">
        <f>'[2]实力验证（按等级）'!AH84</f>
        <v>70031141689.118744</v>
      </c>
      <c r="U83" s="10">
        <f>'[2]实力验证（按等级）'!AI84</f>
        <v>88418476034.983047</v>
      </c>
      <c r="V83" s="10">
        <f>'[2]实力验证（按等级）'!AJ84</f>
        <v>144321584957.61758</v>
      </c>
      <c r="W83" s="10">
        <f>'[2]实力验证（按等级）'!AK84</f>
        <v>166494020141.14893</v>
      </c>
      <c r="AD83" s="52">
        <v>80</v>
      </c>
      <c r="AE83" s="154">
        <f>'[1]功能-战损相关'!H90</f>
        <v>0.17499999999999999</v>
      </c>
      <c r="AF83" s="154">
        <f>'[1]功能-战损相关'!I90</f>
        <v>0.17499999999999999</v>
      </c>
      <c r="AG83" s="154">
        <f>'[1]功能-战损相关'!J90</f>
        <v>0.17499999999999999</v>
      </c>
      <c r="AH83" s="154">
        <f>'[1]功能-战损相关'!K90</f>
        <v>0.17499999999999999</v>
      </c>
      <c r="AI83" s="154">
        <f>'[1]功能-战损相关'!L90</f>
        <v>0.17499999999999999</v>
      </c>
      <c r="AK83" s="52">
        <v>80</v>
      </c>
      <c r="AL83" s="151">
        <f>'[1]功能-战损相关'!BQ90</f>
        <v>41535.87937427</v>
      </c>
      <c r="AM83" s="151">
        <f>'[1]功能-战损相关'!BR90</f>
        <v>41867.184599346634</v>
      </c>
      <c r="AN83" s="151">
        <f>'[1]功能-战损相关'!BS90</f>
        <v>42201.241434997952</v>
      </c>
      <c r="AO83" s="151">
        <f>'[1]功能-战损相关'!BT90</f>
        <v>42575.725654140835</v>
      </c>
      <c r="AP83" s="151">
        <f>'[1]功能-战损相关'!BU90</f>
        <v>42979.519255664185</v>
      </c>
    </row>
    <row r="84" spans="18:42" x14ac:dyDescent="0.15">
      <c r="R84" s="97">
        <v>81</v>
      </c>
      <c r="S84" s="10">
        <f>'[2]实力验证（按等级）'!AG85</f>
        <v>57593934624.744339</v>
      </c>
      <c r="T84" s="10">
        <f>'[2]实力验证（按等级）'!AH85</f>
        <v>79460208802.669342</v>
      </c>
      <c r="U84" s="10">
        <f>'[2]实力验证（按等级）'!AI85</f>
        <v>99123359490.370316</v>
      </c>
      <c r="V84" s="10">
        <f>'[2]实力验证（按等级）'!AJ85</f>
        <v>167283194022.06854</v>
      </c>
      <c r="W84" s="10">
        <f>'[2]实力验证（按等级）'!AK85</f>
        <v>192967462253.32809</v>
      </c>
      <c r="AD84" s="52">
        <v>81</v>
      </c>
      <c r="AE84" s="154">
        <f>'[1]功能-战损相关'!H91</f>
        <v>0.17499999999999999</v>
      </c>
      <c r="AF84" s="154">
        <f>'[1]功能-战损相关'!I91</f>
        <v>0.17499999999999999</v>
      </c>
      <c r="AG84" s="154">
        <f>'[1]功能-战损相关'!J91</f>
        <v>0.17499999999999999</v>
      </c>
      <c r="AH84" s="154">
        <f>'[1]功能-战损相关'!K91</f>
        <v>0.17499999999999999</v>
      </c>
      <c r="AI84" s="154">
        <f>'[1]功能-战损相关'!L91</f>
        <v>0.17499999999999999</v>
      </c>
      <c r="AK84" s="52">
        <v>81</v>
      </c>
      <c r="AL84" s="151">
        <f>'[1]功能-战损相关'!BQ91</f>
        <v>41940.920255931793</v>
      </c>
      <c r="AM84" s="151">
        <f>'[1]功能-战损相关'!BR91</f>
        <v>42252.803910848917</v>
      </c>
      <c r="AN84" s="151">
        <f>'[1]功能-战损相关'!BS91</f>
        <v>42596.587133882567</v>
      </c>
      <c r="AO84" s="151">
        <f>'[1]功能-战损相关'!BT91</f>
        <v>42960.999496182994</v>
      </c>
      <c r="AP84" s="151">
        <f>'[1]功能-战损相关'!BU91</f>
        <v>43374.899645230747</v>
      </c>
    </row>
    <row r="85" spans="18:42" x14ac:dyDescent="0.15">
      <c r="R85" s="97">
        <v>82</v>
      </c>
      <c r="S85" s="10">
        <f>'[2]实力验证（按等级）'!AG86</f>
        <v>64537003218.46505</v>
      </c>
      <c r="T85" s="10">
        <f>'[2]实力验证（按等级）'!AH86</f>
        <v>89162244960.018356</v>
      </c>
      <c r="U85" s="10">
        <f>'[2]实力验证（按等级）'!AI86</f>
        <v>111135570746.83786</v>
      </c>
      <c r="V85" s="10">
        <f>'[2]实力验证（按等级）'!AJ86</f>
        <v>193691173980.54868</v>
      </c>
      <c r="W85" s="10">
        <f>'[2]实力验证（按等级）'!AK86</f>
        <v>222194504024.68362</v>
      </c>
      <c r="AD85" s="52">
        <v>82</v>
      </c>
      <c r="AE85" s="154">
        <f>'[1]功能-战损相关'!H92</f>
        <v>0.17499999999999999</v>
      </c>
      <c r="AF85" s="154">
        <f>'[1]功能-战损相关'!I92</f>
        <v>0.17499999999999999</v>
      </c>
      <c r="AG85" s="154">
        <f>'[1]功能-战损相关'!J92</f>
        <v>0.17499999999999999</v>
      </c>
      <c r="AH85" s="154">
        <f>'[1]功能-战损相关'!K92</f>
        <v>0.17499999999999999</v>
      </c>
      <c r="AI85" s="154">
        <f>'[1]功能-战损相关'!L92</f>
        <v>0.17499999999999999</v>
      </c>
      <c r="AK85" s="52">
        <v>82</v>
      </c>
      <c r="AL85" s="151">
        <f>'[1]功能-战损相关'!BQ92</f>
        <v>42340.906230572313</v>
      </c>
      <c r="AM85" s="151">
        <f>'[1]功能-战损相关'!BR92</f>
        <v>42653.861359875489</v>
      </c>
      <c r="AN85" s="151">
        <f>'[1]功能-战损相关'!BS92</f>
        <v>42989.248941065678</v>
      </c>
      <c r="AO85" s="151">
        <f>'[1]功能-战损相关'!BT92</f>
        <v>43371.459512213733</v>
      </c>
      <c r="AP85" s="151">
        <f>'[1]功能-战损相关'!BU92</f>
        <v>43763.011403026059</v>
      </c>
    </row>
    <row r="86" spans="18:42" x14ac:dyDescent="0.15">
      <c r="R86" s="97">
        <v>83</v>
      </c>
      <c r="S86" s="10">
        <f>'[2]实力验证（按等级）'!AG87</f>
        <v>72071603978.586655</v>
      </c>
      <c r="T86" s="10">
        <f>'[2]实力验证（按等级）'!AH87</f>
        <v>99146550461.506516</v>
      </c>
      <c r="U86" s="10">
        <f>'[2]实力验证（按等级）'!AI87</f>
        <v>125444723820.06358</v>
      </c>
      <c r="V86" s="10">
        <f>'[2]实力验证（按等级）'!AJ87</f>
        <v>222985480253.78174</v>
      </c>
      <c r="W86" s="10">
        <f>'[2]实力验证（按等级）'!AK87</f>
        <v>249931280665.27191</v>
      </c>
      <c r="AD86" s="52">
        <v>83</v>
      </c>
      <c r="AE86" s="154">
        <f>'[1]功能-战损相关'!H93</f>
        <v>0.17499999999999999</v>
      </c>
      <c r="AF86" s="154">
        <f>'[1]功能-战损相关'!I93</f>
        <v>0.17499999999999999</v>
      </c>
      <c r="AG86" s="154">
        <f>'[1]功能-战损相关'!J93</f>
        <v>0.17499999999999999</v>
      </c>
      <c r="AH86" s="154">
        <f>'[1]功能-战损相关'!K93</f>
        <v>0.17499999999999999</v>
      </c>
      <c r="AI86" s="154">
        <f>'[1]功能-战损相关'!L93</f>
        <v>0.17499999999999999</v>
      </c>
      <c r="AK86" s="52">
        <v>83</v>
      </c>
      <c r="AL86" s="151">
        <f>'[1]功能-战损相关'!BQ93</f>
        <v>42743.520869615764</v>
      </c>
      <c r="AM86" s="151">
        <f>'[1]功能-战损相关'!BR93</f>
        <v>43056.795797237894</v>
      </c>
      <c r="AN86" s="151">
        <f>'[1]功能-战损相关'!BS93</f>
        <v>43401.622259151904</v>
      </c>
      <c r="AO86" s="151">
        <f>'[1]功能-战损相关'!BT93</f>
        <v>43761.210430269035</v>
      </c>
      <c r="AP86" s="151">
        <f>'[1]功能-战损相关'!BU93</f>
        <v>44169.492083425008</v>
      </c>
    </row>
    <row r="87" spans="18:42" x14ac:dyDescent="0.15">
      <c r="R87" s="97">
        <v>84</v>
      </c>
      <c r="S87" s="10">
        <f>'[2]实力验证（按等级）'!AG88</f>
        <v>80341016567.806427</v>
      </c>
      <c r="T87" s="10">
        <f>'[2]实力验证（按等级）'!AH88</f>
        <v>110453468713.56036</v>
      </c>
      <c r="U87" s="10">
        <f>'[2]实力验证（按等级）'!AI88</f>
        <v>141674989165.75101</v>
      </c>
      <c r="V87" s="10">
        <f>'[2]实力验证（按等级）'!AJ88</f>
        <v>255614262998.43701</v>
      </c>
      <c r="W87" s="10">
        <f>'[2]实力验证（按等级）'!AK88</f>
        <v>282991212268.13672</v>
      </c>
      <c r="AD87" s="52">
        <v>84</v>
      </c>
      <c r="AE87" s="154">
        <f>'[1]功能-战损相关'!H94</f>
        <v>0.17499999999999999</v>
      </c>
      <c r="AF87" s="154">
        <f>'[1]功能-战损相关'!I94</f>
        <v>0.17499999999999999</v>
      </c>
      <c r="AG87" s="154">
        <f>'[1]功能-战损相关'!J94</f>
        <v>0.17499999999999999</v>
      </c>
      <c r="AH87" s="154">
        <f>'[1]功能-战损相关'!K94</f>
        <v>0.17499999999999999</v>
      </c>
      <c r="AI87" s="154">
        <f>'[1]功能-战损相关'!L94</f>
        <v>0.17499999999999999</v>
      </c>
      <c r="AK87" s="52">
        <v>84</v>
      </c>
      <c r="AL87" s="151">
        <f>'[1]功能-战损相关'!BQ94</f>
        <v>43146.390236048159</v>
      </c>
      <c r="AM87" s="151">
        <f>'[1]功能-战损相关'!BR94</f>
        <v>43461.707741804363</v>
      </c>
      <c r="AN87" s="151">
        <f>'[1]功能-战损相关'!BS94</f>
        <v>43796.441396025963</v>
      </c>
      <c r="AO87" s="151">
        <f>'[1]功能-战损相关'!BT94</f>
        <v>44165.5403741478</v>
      </c>
      <c r="AP87" s="151">
        <f>'[1]功能-战损相关'!BU94</f>
        <v>44567.553588692201</v>
      </c>
    </row>
    <row r="88" spans="18:42" x14ac:dyDescent="0.15">
      <c r="R88" s="97">
        <v>85</v>
      </c>
      <c r="S88" s="10">
        <f>'[2]实力验证（按等级）'!AG89</f>
        <v>88498451758.774551</v>
      </c>
      <c r="T88" s="10">
        <f>'[2]实力验证（按等级）'!AH89</f>
        <v>123853924928.43893</v>
      </c>
      <c r="U88" s="10">
        <f>'[2]实力验证（按等级）'!AI89</f>
        <v>160754180785.24683</v>
      </c>
      <c r="V88" s="10">
        <f>'[2]实力验证（按等级）'!AJ89</f>
        <v>286819296970.30273</v>
      </c>
      <c r="W88" s="10">
        <f>'[2]实力验证（按等级）'!AK89</f>
        <v>319505385545.02148</v>
      </c>
      <c r="AD88" s="52">
        <v>85</v>
      </c>
      <c r="AE88" s="154">
        <f>'[1]功能-战损相关'!H95</f>
        <v>0.17499999999999999</v>
      </c>
      <c r="AF88" s="154">
        <f>'[1]功能-战损相关'!I95</f>
        <v>0.17499999999999999</v>
      </c>
      <c r="AG88" s="154">
        <f>'[1]功能-战损相关'!J95</f>
        <v>0.17499999999999999</v>
      </c>
      <c r="AH88" s="154">
        <f>'[1]功能-战损相关'!K95</f>
        <v>0.17499999999999999</v>
      </c>
      <c r="AI88" s="154">
        <f>'[1]功能-战损相关'!L95</f>
        <v>0.17499999999999999</v>
      </c>
      <c r="AK88" s="52">
        <v>85</v>
      </c>
      <c r="AL88" s="151">
        <f>'[1]功能-战损相关'!BQ95</f>
        <v>43546.620184607789</v>
      </c>
      <c r="AM88" s="151">
        <f>'[1]功能-战损相关'!BR95</f>
        <v>43858.555607076705</v>
      </c>
      <c r="AN88" s="151">
        <f>'[1]功能-战损相关'!BS95</f>
        <v>44193.283300315597</v>
      </c>
      <c r="AO88" s="151">
        <f>'[1]功能-战损相关'!BT95</f>
        <v>44564.258358383755</v>
      </c>
      <c r="AP88" s="151">
        <f>'[1]功能-战损相关'!BU95</f>
        <v>44978.09469266732</v>
      </c>
    </row>
    <row r="89" spans="18:42" x14ac:dyDescent="0.15">
      <c r="R89" s="97">
        <v>86</v>
      </c>
      <c r="S89" s="10">
        <f>'[2]实力验证（按等级）'!AG90</f>
        <v>98456867807.29538</v>
      </c>
      <c r="T89" s="10">
        <f>'[2]实力验证（按等级）'!AH90</f>
        <v>139938255519.49017</v>
      </c>
      <c r="U89" s="10">
        <f>'[2]实力验证（按等级）'!AI90</f>
        <v>182554671096.97653</v>
      </c>
      <c r="V89" s="10">
        <f>'[2]实力验证（按等级）'!AJ90</f>
        <v>320044645918.05981</v>
      </c>
      <c r="W89" s="10">
        <f>'[2]实力验证（按等级）'!AK90</f>
        <v>353424364109.22052</v>
      </c>
      <c r="AD89" s="52">
        <v>86</v>
      </c>
      <c r="AE89" s="154">
        <f>'[1]功能-战损相关'!H96</f>
        <v>0.17499999999999999</v>
      </c>
      <c r="AF89" s="154">
        <f>'[1]功能-战损相关'!I96</f>
        <v>0.17499999999999999</v>
      </c>
      <c r="AG89" s="154">
        <f>'[1]功能-战损相关'!J96</f>
        <v>0.17499999999999999</v>
      </c>
      <c r="AH89" s="154">
        <f>'[1]功能-战损相关'!K96</f>
        <v>0.17499999999999999</v>
      </c>
      <c r="AI89" s="154">
        <f>'[1]功能-战损相关'!L96</f>
        <v>0.17499999999999999</v>
      </c>
      <c r="AK89" s="52">
        <v>86</v>
      </c>
      <c r="AL89" s="151">
        <f>'[1]功能-战损相关'!BQ96</f>
        <v>43952.337907805551</v>
      </c>
      <c r="AM89" s="151">
        <f>'[1]功能-战损相关'!BR96</f>
        <v>44256.448910146712</v>
      </c>
      <c r="AN89" s="151">
        <f>'[1]功能-战损相关'!BS96</f>
        <v>44596.269861380424</v>
      </c>
      <c r="AO89" s="151">
        <f>'[1]功能-战损相关'!BT96</f>
        <v>44981.896021995381</v>
      </c>
      <c r="AP89" s="151">
        <f>'[1]功能-战损相关'!BU96</f>
        <v>45336.545904638588</v>
      </c>
    </row>
    <row r="90" spans="18:42" x14ac:dyDescent="0.15">
      <c r="R90" s="97">
        <v>87</v>
      </c>
      <c r="S90" s="10">
        <f>'[2]实力验证（按等级）'!AG91</f>
        <v>110220995569.70839</v>
      </c>
      <c r="T90" s="10">
        <f>'[2]实力验证（按等级）'!AH91</f>
        <v>157898935846.76813</v>
      </c>
      <c r="U90" s="10">
        <f>'[2]实力验证（按等级）'!AI91</f>
        <v>205711222197.36432</v>
      </c>
      <c r="V90" s="10">
        <f>'[2]实力验证（按等级）'!AJ91</f>
        <v>355473098134.71289</v>
      </c>
      <c r="W90" s="10">
        <f>'[2]实力验证（按等级）'!AK91</f>
        <v>391639976427.04315</v>
      </c>
      <c r="AD90" s="52">
        <v>87</v>
      </c>
      <c r="AE90" s="154">
        <f>'[1]功能-战损相关'!H97</f>
        <v>0.17499999999999999</v>
      </c>
      <c r="AF90" s="154">
        <f>'[1]功能-战损相关'!I97</f>
        <v>0.17499999999999999</v>
      </c>
      <c r="AG90" s="154">
        <f>'[1]功能-战损相关'!J97</f>
        <v>0.17499999999999999</v>
      </c>
      <c r="AH90" s="154">
        <f>'[1]功能-战损相关'!K97</f>
        <v>0.17499999999999999</v>
      </c>
      <c r="AI90" s="154">
        <f>'[1]功能-战损相关'!L97</f>
        <v>0.17499999999999999</v>
      </c>
      <c r="AK90" s="52">
        <v>87</v>
      </c>
      <c r="AL90" s="151">
        <f>'[1]功能-战损相关'!BQ97</f>
        <v>44350.22358388939</v>
      </c>
      <c r="AM90" s="151">
        <f>'[1]功能-战损相关'!BR97</f>
        <v>44665.748320134728</v>
      </c>
      <c r="AN90" s="151">
        <f>'[1]功能-战损相关'!BS97</f>
        <v>45005.859780154547</v>
      </c>
      <c r="AO90" s="151">
        <f>'[1]功能-战损相关'!BT97</f>
        <v>45357.754142183738</v>
      </c>
      <c r="AP90" s="151">
        <f>'[1]功能-战损相关'!BU97</f>
        <v>45709.515746132769</v>
      </c>
    </row>
    <row r="91" spans="18:42" x14ac:dyDescent="0.15">
      <c r="R91" s="97">
        <v>88</v>
      </c>
      <c r="S91" s="10">
        <f>'[2]实力验证（按等级）'!AG92</f>
        <v>121390772111.9249</v>
      </c>
      <c r="T91" s="10">
        <f>'[2]实力验证（按等级）'!AH92</f>
        <v>177690068226.38574</v>
      </c>
      <c r="U91" s="10">
        <f>'[2]实力验证（按等级）'!AI92</f>
        <v>232074296991.78113</v>
      </c>
      <c r="V91" s="10">
        <f>'[2]实力验证（按等级）'!AJ92</f>
        <v>393047076057.62164</v>
      </c>
      <c r="W91" s="10">
        <f>'[2]实力验证（按等级）'!AK92</f>
        <v>431152831151.74615</v>
      </c>
      <c r="AD91" s="52">
        <v>88</v>
      </c>
      <c r="AE91" s="154">
        <f>'[1]功能-战损相关'!H98</f>
        <v>0.17499999999999999</v>
      </c>
      <c r="AF91" s="154">
        <f>'[1]功能-战损相关'!I98</f>
        <v>0.17499999999999999</v>
      </c>
      <c r="AG91" s="154">
        <f>'[1]功能-战损相关'!J98</f>
        <v>0.17499999999999999</v>
      </c>
      <c r="AH91" s="154">
        <f>'[1]功能-战损相关'!K98</f>
        <v>0.17499999999999999</v>
      </c>
      <c r="AI91" s="154">
        <f>'[1]功能-战损相关'!L98</f>
        <v>0.17499999999999999</v>
      </c>
      <c r="AK91" s="52">
        <v>88</v>
      </c>
      <c r="AL91" s="151">
        <f>'[1]功能-战损相关'!BQ98</f>
        <v>44758.753108241181</v>
      </c>
      <c r="AM91" s="151">
        <f>'[1]功能-战损相关'!BR98</f>
        <v>45070.977704275174</v>
      </c>
      <c r="AN91" s="151">
        <f>'[1]功能-战损相关'!BS98</f>
        <v>45403.809799079936</v>
      </c>
      <c r="AO91" s="151">
        <f>'[1]功能-战损相关'!BT98</f>
        <v>45727.406084914248</v>
      </c>
      <c r="AP91" s="151">
        <f>'[1]功能-战损相关'!BU98</f>
        <v>46077.982470935218</v>
      </c>
    </row>
    <row r="92" spans="18:42" x14ac:dyDescent="0.15">
      <c r="R92" s="97">
        <v>89</v>
      </c>
      <c r="S92" s="10">
        <f>'[2]实力验证（按等级）'!AG93</f>
        <v>131381122842.35004</v>
      </c>
      <c r="T92" s="10">
        <f>'[2]实力验证（按等级）'!AH93</f>
        <v>196844537027.71439</v>
      </c>
      <c r="U92" s="10">
        <f>'[2]实力验证（按等级）'!AI93</f>
        <v>260691918795.09793</v>
      </c>
      <c r="V92" s="10">
        <f>'[2]实力验证（按等级）'!AJ93</f>
        <v>433778226976.76917</v>
      </c>
      <c r="W92" s="10">
        <f>'[2]实力验证（按等级）'!AK93</f>
        <v>471263450846.60565</v>
      </c>
      <c r="AD92" s="52">
        <v>89</v>
      </c>
      <c r="AE92" s="154">
        <f>'[1]功能-战损相关'!H99</f>
        <v>0.17499999999999999</v>
      </c>
      <c r="AF92" s="154">
        <f>'[1]功能-战损相关'!I99</f>
        <v>0.17499999999999999</v>
      </c>
      <c r="AG92" s="154">
        <f>'[1]功能-战损相关'!J99</f>
        <v>0.17499999999999999</v>
      </c>
      <c r="AH92" s="154">
        <f>'[1]功能-战损相关'!K99</f>
        <v>0.17499999999999999</v>
      </c>
      <c r="AI92" s="154">
        <f>'[1]功能-战损相关'!L99</f>
        <v>0.17499999999999999</v>
      </c>
      <c r="AK92" s="52">
        <v>89</v>
      </c>
      <c r="AL92" s="151">
        <f>'[1]功能-战损相关'!BQ99</f>
        <v>45154.333846049347</v>
      </c>
      <c r="AM92" s="151">
        <f>'[1]功能-战损相关'!BR99</f>
        <v>45473.384974650042</v>
      </c>
      <c r="AN92" s="151">
        <f>'[1]功能-战损相关'!BS99</f>
        <v>45767.962073780356</v>
      </c>
      <c r="AO92" s="151">
        <f>'[1]功能-战损相关'!BT99</f>
        <v>46100.610713030939</v>
      </c>
      <c r="AP92" s="151">
        <f>'[1]功能-战损相关'!BU99</f>
        <v>46436.600956460279</v>
      </c>
    </row>
    <row r="93" spans="18:42" x14ac:dyDescent="0.15">
      <c r="R93" s="97">
        <v>90</v>
      </c>
      <c r="S93" s="10">
        <f>'[2]实力验证（按等级）'!AG94</f>
        <v>141194626700.41611</v>
      </c>
      <c r="T93" s="10">
        <f>'[2]实力验证（按等级）'!AH94</f>
        <v>215978241241.75308</v>
      </c>
      <c r="U93" s="10">
        <f>'[2]实力验证（按等级）'!AI94</f>
        <v>294673307662.74152</v>
      </c>
      <c r="V93" s="10">
        <f>'[2]实力验证（按等级）'!AJ94</f>
        <v>475778154554.66064</v>
      </c>
      <c r="W93" s="10">
        <f>'[2]实力验证（按等级）'!AK94</f>
        <v>515652631768.33466</v>
      </c>
      <c r="AD93" s="52">
        <v>90</v>
      </c>
      <c r="AE93" s="154">
        <f>'[1]功能-战损相关'!H100</f>
        <v>0.17499999999999999</v>
      </c>
      <c r="AF93" s="154">
        <f>'[1]功能-战损相关'!I100</f>
        <v>0.17499999999999999</v>
      </c>
      <c r="AG93" s="154">
        <f>'[1]功能-战损相关'!J100</f>
        <v>0.17499999999999999</v>
      </c>
      <c r="AH93" s="154">
        <f>'[1]功能-战损相关'!K100</f>
        <v>0.17499999999999999</v>
      </c>
      <c r="AI93" s="154">
        <f>'[1]功能-战损相关'!L100</f>
        <v>0.17499999999999999</v>
      </c>
      <c r="AK93" s="52">
        <v>90</v>
      </c>
      <c r="AL93" s="151">
        <f>'[1]功能-战损相关'!BQ100</f>
        <v>45565.63748411728</v>
      </c>
      <c r="AM93" s="151">
        <f>'[1]功能-战损相关'!BR100</f>
        <v>45838.328592863836</v>
      </c>
      <c r="AN93" s="151">
        <f>'[1]功能-战损相关'!BS100</f>
        <v>46152.715411840174</v>
      </c>
      <c r="AO93" s="151">
        <f>'[1]功能-战损相关'!BT100</f>
        <v>46454.622958016989</v>
      </c>
      <c r="AP93" s="151">
        <f>'[1]功能-战损相关'!BU100</f>
        <v>46799.613286044572</v>
      </c>
    </row>
    <row r="94" spans="18:42" x14ac:dyDescent="0.15">
      <c r="R94" s="97">
        <v>91</v>
      </c>
      <c r="S94" s="10">
        <f>'[2]实力验证（按等级）'!AG95</f>
        <v>152015796361.76077</v>
      </c>
      <c r="T94" s="10">
        <f>'[2]实力验证（按等级）'!AH95</f>
        <v>239657291065.96359</v>
      </c>
      <c r="U94" s="10">
        <f>'[2]实力验证（按等级）'!AI95</f>
        <v>324572790927.5426</v>
      </c>
      <c r="V94" s="10">
        <f>'[2]实力验证（按等级）'!AJ95</f>
        <v>518062509043.31586</v>
      </c>
      <c r="W94" s="10">
        <f>'[2]实力验证（按等级）'!AK95</f>
        <v>564585186553.10522</v>
      </c>
      <c r="AD94" s="52">
        <v>91</v>
      </c>
      <c r="AE94" s="154">
        <f>'[1]功能-战损相关'!H101</f>
        <v>0.17499999999999999</v>
      </c>
      <c r="AF94" s="154">
        <f>'[1]功能-战损相关'!I101</f>
        <v>0.17499999999999999</v>
      </c>
      <c r="AG94" s="154">
        <f>'[1]功能-战损相关'!J101</f>
        <v>0.17499999999999999</v>
      </c>
      <c r="AH94" s="154">
        <f>'[1]功能-战损相关'!K101</f>
        <v>0.17499999999999999</v>
      </c>
      <c r="AI94" s="154">
        <f>'[1]功能-战损相关'!L101</f>
        <v>0.17499999999999999</v>
      </c>
      <c r="AK94" s="52">
        <v>91</v>
      </c>
      <c r="AL94" s="151">
        <f>'[1]功能-战损相关'!BQ101</f>
        <v>45958.951580539047</v>
      </c>
      <c r="AM94" s="151">
        <f>'[1]功能-战损相关'!BR101</f>
        <v>46251.252975703872</v>
      </c>
      <c r="AN94" s="151">
        <f>'[1]功能-战损相关'!BS101</f>
        <v>46532.975724966607</v>
      </c>
      <c r="AO94" s="151">
        <f>'[1]功能-战损相关'!BT101</f>
        <v>46859.23282365199</v>
      </c>
      <c r="AP94" s="151">
        <f>'[1]功能-战损相关'!BU101</f>
        <v>47180.550331192178</v>
      </c>
    </row>
    <row r="95" spans="18:42" x14ac:dyDescent="0.15">
      <c r="R95" s="97">
        <v>92</v>
      </c>
      <c r="S95" s="10">
        <f>'[2]实力验证（按等级）'!AG96</f>
        <v>165007221065.7121</v>
      </c>
      <c r="T95" s="10">
        <f>'[2]实力验证（按等级）'!AH96</f>
        <v>263997499270.90152</v>
      </c>
      <c r="U95" s="10">
        <f>'[2]实力验证（按等级）'!AI96</f>
        <v>353522823101.72919</v>
      </c>
      <c r="V95" s="10">
        <f>'[2]实力验证（按等级）'!AJ96</f>
        <v>565084583227.26453</v>
      </c>
      <c r="W95" s="10">
        <f>'[2]实力验证（按等级）'!AK96</f>
        <v>613122123238.51758</v>
      </c>
      <c r="AD95" s="52">
        <v>92</v>
      </c>
      <c r="AE95" s="154">
        <f>'[1]功能-战损相关'!H102</f>
        <v>0.17499999999999999</v>
      </c>
      <c r="AF95" s="154">
        <f>'[1]功能-战损相关'!I102</f>
        <v>0.17499999999999999</v>
      </c>
      <c r="AG95" s="154">
        <f>'[1]功能-战损相关'!J102</f>
        <v>0.17499999999999999</v>
      </c>
      <c r="AH95" s="154">
        <f>'[1]功能-战损相关'!K102</f>
        <v>0.17499999999999999</v>
      </c>
      <c r="AI95" s="154">
        <f>'[1]功能-战损相关'!L102</f>
        <v>0.17499999999999999</v>
      </c>
      <c r="AK95" s="52">
        <v>92</v>
      </c>
      <c r="AL95" s="151">
        <f>'[1]功能-战损相关'!BQ102</f>
        <v>46371.882376020993</v>
      </c>
      <c r="AM95" s="151">
        <f>'[1]功能-战损相关'!BR102</f>
        <v>46634.571203901578</v>
      </c>
      <c r="AN95" s="151">
        <f>'[1]功能-战损相关'!BS102</f>
        <v>46938.570005662565</v>
      </c>
      <c r="AO95" s="151">
        <f>'[1]功能-战损相关'!BT102</f>
        <v>47242.137996006291</v>
      </c>
      <c r="AP95" s="151">
        <f>'[1]功能-战损相关'!BU102</f>
        <v>47570.981998570212</v>
      </c>
    </row>
    <row r="96" spans="18:42" x14ac:dyDescent="0.15">
      <c r="R96" s="97">
        <v>93</v>
      </c>
      <c r="S96" s="10">
        <f>'[2]实力验证（按等级）'!AG97</f>
        <v>178101358948.66779</v>
      </c>
      <c r="T96" s="10">
        <f>'[2]实力验证（按等级）'!AH97</f>
        <v>290025421740.04443</v>
      </c>
      <c r="U96" s="10">
        <f>'[2]实力验证（按等级）'!AI97</f>
        <v>385596143909.70514</v>
      </c>
      <c r="V96" s="10">
        <f>'[2]实力验证（按等级）'!AJ97</f>
        <v>616357484116.73657</v>
      </c>
      <c r="W96" s="10">
        <f>'[2]实力验证（按等级）'!AK97</f>
        <v>663349016442.96643</v>
      </c>
      <c r="AD96" s="52">
        <v>93</v>
      </c>
      <c r="AE96" s="154">
        <f>'[1]功能-战损相关'!H103</f>
        <v>0.17499999999999999</v>
      </c>
      <c r="AF96" s="154">
        <f>'[1]功能-战损相关'!I103</f>
        <v>0.17499999999999999</v>
      </c>
      <c r="AG96" s="154">
        <f>'[1]功能-战损相关'!J103</f>
        <v>0.17499999999999999</v>
      </c>
      <c r="AH96" s="154">
        <f>'[1]功能-战损相关'!K103</f>
        <v>0.17499999999999999</v>
      </c>
      <c r="AI96" s="154">
        <f>'[1]功能-战损相关'!L103</f>
        <v>0.17499999999999999</v>
      </c>
      <c r="AK96" s="52">
        <v>93</v>
      </c>
      <c r="AL96" s="151">
        <f>'[1]功能-战损相关'!BQ103</f>
        <v>46764.075597314775</v>
      </c>
      <c r="AM96" s="151">
        <f>'[1]功能-战损相关'!BR103</f>
        <v>47043.957265121062</v>
      </c>
      <c r="AN96" s="151">
        <f>'[1]功能-战损相关'!BS103</f>
        <v>47328.186379023071</v>
      </c>
      <c r="AO96" s="151">
        <f>'[1]功能-战损相关'!BT103</f>
        <v>47638.793272321127</v>
      </c>
      <c r="AP96" s="151">
        <f>'[1]功能-战损相关'!BU103</f>
        <v>47948.525286454329</v>
      </c>
    </row>
    <row r="97" spans="18:42" x14ac:dyDescent="0.15">
      <c r="R97" s="97">
        <v>94</v>
      </c>
      <c r="S97" s="10">
        <f>'[2]实力验证（按等级）'!AG98</f>
        <v>191494811122.79636</v>
      </c>
      <c r="T97" s="10">
        <f>'[2]实力验证（按等级）'!AH98</f>
        <v>315228779823.68054</v>
      </c>
      <c r="U97" s="10">
        <f>'[2]实力验证（按等级）'!AI98</f>
        <v>421908447503.61011</v>
      </c>
      <c r="V97" s="10">
        <f>'[2]实力验证（按等级）'!AJ98</f>
        <v>669848011089.11304</v>
      </c>
      <c r="W97" s="10">
        <f>'[2]实力验证（按等级）'!AK98</f>
        <v>716636300186.26855</v>
      </c>
      <c r="AD97" s="52">
        <v>94</v>
      </c>
      <c r="AE97" s="154">
        <f>'[1]功能-战损相关'!H104</f>
        <v>0.17499999999999999</v>
      </c>
      <c r="AF97" s="154">
        <f>'[1]功能-战损相关'!I104</f>
        <v>0.17499999999999999</v>
      </c>
      <c r="AG97" s="154">
        <f>'[1]功能-战损相关'!J104</f>
        <v>0.17499999999999999</v>
      </c>
      <c r="AH97" s="154">
        <f>'[1]功能-战损相关'!K104</f>
        <v>0.17499999999999999</v>
      </c>
      <c r="AI97" s="154">
        <f>'[1]功能-战损相关'!L104</f>
        <v>0.17499999999999999</v>
      </c>
      <c r="AK97" s="52">
        <v>94</v>
      </c>
      <c r="AL97" s="151">
        <f>'[1]功能-战损相关'!BQ104</f>
        <v>47174.617046736246</v>
      </c>
      <c r="AM97" s="151">
        <f>'[1]功能-战损相关'!BR104</f>
        <v>47434.721645615035</v>
      </c>
      <c r="AN97" s="151">
        <f>'[1]功能-战损相关'!BS104</f>
        <v>47728.84597557097</v>
      </c>
      <c r="AO97" s="151">
        <f>'[1]功能-战损相关'!BT104</f>
        <v>48020.71806415738</v>
      </c>
      <c r="AP97" s="151">
        <f>'[1]功能-战损相关'!BU104</f>
        <v>48338.919207819403</v>
      </c>
    </row>
    <row r="98" spans="18:42" x14ac:dyDescent="0.15">
      <c r="R98" s="97">
        <v>95</v>
      </c>
      <c r="S98" s="10">
        <f>'[2]实力验证（按等级）'!AG99</f>
        <v>206131869336.98758</v>
      </c>
      <c r="T98" s="10">
        <f>'[2]实力验证（按等级）'!AH99</f>
        <v>342918770815.42181</v>
      </c>
      <c r="U98" s="10">
        <f>'[2]实力验证（按等级）'!AI99</f>
        <v>458367193020.32532</v>
      </c>
      <c r="V98" s="10">
        <f>'[2]实力验证（按等级）'!AJ99</f>
        <v>719253562452.57898</v>
      </c>
      <c r="W98" s="10">
        <f>'[2]实力验证（按等级）'!AK99</f>
        <v>774794990504.65906</v>
      </c>
      <c r="AD98" s="52">
        <v>95</v>
      </c>
      <c r="AE98" s="154">
        <f>'[1]功能-战损相关'!H105</f>
        <v>0.17499999999999999</v>
      </c>
      <c r="AF98" s="154">
        <f>'[1]功能-战损相关'!I105</f>
        <v>0.17499999999999999</v>
      </c>
      <c r="AG98" s="154">
        <f>'[1]功能-战损相关'!J105</f>
        <v>0.17499999999999999</v>
      </c>
      <c r="AH98" s="154">
        <f>'[1]功能-战损相关'!K105</f>
        <v>0.17499999999999999</v>
      </c>
      <c r="AI98" s="154">
        <f>'[1]功能-战损相关'!L105</f>
        <v>0.17499999999999999</v>
      </c>
      <c r="AK98" s="52">
        <v>95</v>
      </c>
      <c r="AL98" s="151">
        <f>'[1]功能-战损相关'!BQ105</f>
        <v>47569.703220562107</v>
      </c>
      <c r="AM98" s="151">
        <f>'[1]功能-战损相关'!BR105</f>
        <v>47844.871748232807</v>
      </c>
      <c r="AN98" s="151">
        <f>'[1]功能-战损相关'!BS105</f>
        <v>48115.96403402002</v>
      </c>
      <c r="AO98" s="151">
        <f>'[1]功能-战损相关'!BT105</f>
        <v>48412.311224008081</v>
      </c>
      <c r="AP98" s="151">
        <f>'[1]功能-战损相关'!BU105</f>
        <v>48742.973823353859</v>
      </c>
    </row>
    <row r="99" spans="18:42" x14ac:dyDescent="0.15">
      <c r="R99" s="97">
        <v>96</v>
      </c>
      <c r="S99" s="10">
        <f>'[2]实力验证（按等级）'!AG100</f>
        <v>222410767982.5896</v>
      </c>
      <c r="T99" s="10">
        <f>'[2]实力验证（按等级）'!AH100</f>
        <v>377457805858.8158</v>
      </c>
      <c r="U99" s="10">
        <f>'[2]实力验证（按等级）'!AI100</f>
        <v>493727706148.94843</v>
      </c>
      <c r="V99" s="10">
        <f>'[2]实力验证（按等级）'!AJ100</f>
        <v>774464620554.89465</v>
      </c>
      <c r="W99" s="10">
        <f>'[2]实力验证（按等级）'!AK100</f>
        <v>837756638004.5271</v>
      </c>
      <c r="AD99" s="52">
        <v>96</v>
      </c>
      <c r="AE99" s="154">
        <f>'[1]功能-战损相关'!H106</f>
        <v>0.17499999999999999</v>
      </c>
      <c r="AF99" s="154">
        <f>'[1]功能-战损相关'!I106</f>
        <v>0.17499999999999999</v>
      </c>
      <c r="AG99" s="154">
        <f>'[1]功能-战损相关'!J106</f>
        <v>0.17499999999999999</v>
      </c>
      <c r="AH99" s="154">
        <f>'[1]功能-战损相关'!K106</f>
        <v>0.17499999999999999</v>
      </c>
      <c r="AI99" s="154">
        <f>'[1]功能-战损相关'!L106</f>
        <v>0.17499999999999999</v>
      </c>
      <c r="AK99" s="52">
        <v>96</v>
      </c>
      <c r="AL99" s="151">
        <f>'[1]功能-战损相关'!BQ106</f>
        <v>47977.894281348767</v>
      </c>
      <c r="AM99" s="151">
        <f>'[1]功能-战损相关'!BR106</f>
        <v>48234.52231793086</v>
      </c>
      <c r="AN99" s="151">
        <f>'[1]功能-战损相关'!BS106</f>
        <v>48507.475589100613</v>
      </c>
      <c r="AO99" s="151">
        <f>'[1]功能-战损相关'!BT106</f>
        <v>48811.417751044632</v>
      </c>
      <c r="AP99" s="151">
        <f>'[1]功能-战损相关'!BU106</f>
        <v>49152.789792665033</v>
      </c>
    </row>
    <row r="100" spans="18:42" x14ac:dyDescent="0.15">
      <c r="R100" s="97">
        <v>97</v>
      </c>
      <c r="S100" s="10">
        <f>'[2]实力验证（按等级）'!AG101</f>
        <v>241408406059.63605</v>
      </c>
      <c r="T100" s="10">
        <f>'[2]实力验证（按等级）'!AH101</f>
        <v>405080427945.72186</v>
      </c>
      <c r="U100" s="10">
        <f>'[2]实力验证（按等级）'!AI101</f>
        <v>533286970688.27606</v>
      </c>
      <c r="V100" s="10">
        <f>'[2]实力验证（按等级）'!AJ101</f>
        <v>835060330920.45862</v>
      </c>
      <c r="W100" s="10">
        <f>'[2]实力验证（按等级）'!AK101</f>
        <v>906661174600.74817</v>
      </c>
      <c r="AD100" s="52">
        <v>97</v>
      </c>
      <c r="AE100" s="154">
        <f>'[1]功能-战损相关'!H107</f>
        <v>0.17499999999999999</v>
      </c>
      <c r="AF100" s="154">
        <f>'[1]功能-战损相关'!I107</f>
        <v>0.17499999999999999</v>
      </c>
      <c r="AG100" s="154">
        <f>'[1]功能-战损相关'!J107</f>
        <v>0.17499999999999999</v>
      </c>
      <c r="AH100" s="154">
        <f>'[1]功能-战损相关'!K107</f>
        <v>0.17499999999999999</v>
      </c>
      <c r="AI100" s="154">
        <f>'[1]功能-战损相关'!L107</f>
        <v>0.17499999999999999</v>
      </c>
      <c r="AK100" s="52">
        <v>97</v>
      </c>
      <c r="AL100" s="151">
        <f>'[1]功能-战损相关'!BQ107</f>
        <v>48375.830554767323</v>
      </c>
      <c r="AM100" s="151">
        <f>'[1]功能-战损相关'!BR107</f>
        <v>48633.921476656818</v>
      </c>
      <c r="AN100" s="151">
        <f>'[1]功能-战损相关'!BS107</f>
        <v>48919.39662735704</v>
      </c>
      <c r="AO100" s="151">
        <f>'[1]功能-战损相关'!BT107</f>
        <v>49232.334250959597</v>
      </c>
      <c r="AP100" s="151">
        <f>'[1]功能-战损相关'!BU107</f>
        <v>49581.099571605337</v>
      </c>
    </row>
    <row r="101" spans="18:42" x14ac:dyDescent="0.15">
      <c r="R101" s="97">
        <v>98</v>
      </c>
      <c r="S101" s="10">
        <f>'[2]实力验证（按等级）'!AG102</f>
        <v>259073124156.10739</v>
      </c>
      <c r="T101" s="10">
        <f>'[2]实力验证（按等级）'!AH102</f>
        <v>432076228196.1037</v>
      </c>
      <c r="U101" s="10">
        <f>'[2]实力验证（按等级）'!AI102</f>
        <v>576102824283.24866</v>
      </c>
      <c r="V101" s="10">
        <f>'[2]实力验证（按等级）'!AJ102</f>
        <v>898306620720.31079</v>
      </c>
      <c r="W101" s="10">
        <f>'[2]实力验证（按等级）'!AK102</f>
        <v>980369755886.23022</v>
      </c>
      <c r="AD101" s="52">
        <v>98</v>
      </c>
      <c r="AE101" s="154">
        <f>'[1]功能-战损相关'!H108</f>
        <v>0.17499999999999999</v>
      </c>
      <c r="AF101" s="154">
        <f>'[1]功能-战损相关'!I108</f>
        <v>0.17499999999999999</v>
      </c>
      <c r="AG101" s="154">
        <f>'[1]功能-战损相关'!J108</f>
        <v>0.17499999999999999</v>
      </c>
      <c r="AH101" s="154">
        <f>'[1]功能-战损相关'!K108</f>
        <v>0.17499999999999999</v>
      </c>
      <c r="AI101" s="154">
        <f>'[1]功能-战损相关'!L108</f>
        <v>0.17499999999999999</v>
      </c>
      <c r="AK101" s="52">
        <v>98</v>
      </c>
      <c r="AL101" s="151">
        <f>'[1]功能-战损相关'!BQ108</f>
        <v>48781.709201814236</v>
      </c>
      <c r="AM101" s="151">
        <f>'[1]功能-战损相关'!BR108</f>
        <v>49045.958011000308</v>
      </c>
      <c r="AN101" s="151">
        <f>'[1]功能-战损相关'!BS108</f>
        <v>49340.414143986345</v>
      </c>
      <c r="AO101" s="151">
        <f>'[1]功能-战损相关'!BT108</f>
        <v>49659.289831599548</v>
      </c>
      <c r="AP101" s="151">
        <f>'[1]功能-战损相关'!BU108</f>
        <v>50013.130866435218</v>
      </c>
    </row>
    <row r="102" spans="18:42" x14ac:dyDescent="0.15">
      <c r="R102" s="97">
        <v>99</v>
      </c>
      <c r="S102" s="10">
        <f>'[2]实力验证（按等级）'!AG103</f>
        <v>278968339542.28888</v>
      </c>
      <c r="T102" s="10">
        <f>'[2]实力验证（按等级）'!AH103</f>
        <v>460971014274.35718</v>
      </c>
      <c r="U102" s="10">
        <f>'[2]实力验证（按等级）'!AI103</f>
        <v>621835012016.28418</v>
      </c>
      <c r="V102" s="10">
        <f>'[2]实力验证（按等级）'!AJ103</f>
        <v>965412990806.67249</v>
      </c>
      <c r="W102" s="10">
        <f>'[2]实力验证（按等级）'!AK103</f>
        <v>1046416280730.1427</v>
      </c>
      <c r="AD102" s="52">
        <v>99</v>
      </c>
      <c r="AE102" s="154">
        <f>'[1]功能-战损相关'!H109</f>
        <v>0.17499999999999999</v>
      </c>
      <c r="AF102" s="154">
        <f>'[1]功能-战损相关'!I109</f>
        <v>0.17499999999999999</v>
      </c>
      <c r="AG102" s="154">
        <f>'[1]功能-战损相关'!J109</f>
        <v>0.17499999999999999</v>
      </c>
      <c r="AH102" s="154">
        <f>'[1]功能-战损相关'!K109</f>
        <v>0.17499999999999999</v>
      </c>
      <c r="AI102" s="154">
        <f>'[1]功能-战损相关'!L109</f>
        <v>0.17499999999999999</v>
      </c>
      <c r="AK102" s="52">
        <v>99</v>
      </c>
      <c r="AL102" s="151">
        <f>'[1]功能-战损相关'!BQ109</f>
        <v>49182.452710182348</v>
      </c>
      <c r="AM102" s="151">
        <f>'[1]功能-战损相关'!BR109</f>
        <v>49456.291853484225</v>
      </c>
      <c r="AN102" s="151">
        <f>'[1]功能-战损相关'!BS109</f>
        <v>49754.038523649666</v>
      </c>
      <c r="AO102" s="151">
        <f>'[1]功能-战损相关'!BT109</f>
        <v>50078.190172639603</v>
      </c>
      <c r="AP102" s="151">
        <f>'[1]功能-战损相关'!BU109</f>
        <v>50404.486255846874</v>
      </c>
    </row>
    <row r="103" spans="18:42" x14ac:dyDescent="0.15">
      <c r="R103" s="97">
        <v>100</v>
      </c>
      <c r="S103" s="10">
        <f>'[2]实力验证（按等级）'!AG104</f>
        <v>300598449635.71094</v>
      </c>
      <c r="T103" s="10">
        <f>'[2]实力验证（按等级）'!AH104</f>
        <v>491622421438.68463</v>
      </c>
      <c r="U103" s="10">
        <f>'[2]实力验证（按等级）'!AI104</f>
        <v>670530919201.91357</v>
      </c>
      <c r="V103" s="10">
        <f>'[2]实力验证（按等级）'!AJ104</f>
        <v>1035679304581.652</v>
      </c>
      <c r="W103" s="10">
        <f>'[2]实力验证（按等级）'!AK104</f>
        <v>1116286601562.885</v>
      </c>
      <c r="AD103" s="52">
        <v>100</v>
      </c>
      <c r="AE103" s="154">
        <f>'[1]功能-战损相关'!H110</f>
        <v>0.17499999999999999</v>
      </c>
      <c r="AF103" s="154">
        <f>'[1]功能-战损相关'!I110</f>
        <v>0.17499999999999999</v>
      </c>
      <c r="AG103" s="154">
        <f>'[1]功能-战损相关'!J110</f>
        <v>0.17499999999999999</v>
      </c>
      <c r="AH103" s="154">
        <f>'[1]功能-战损相关'!K110</f>
        <v>0.17499999999999999</v>
      </c>
      <c r="AI103" s="154">
        <f>'[1]功能-战损相关'!L110</f>
        <v>0.17499999999999999</v>
      </c>
      <c r="AK103" s="52">
        <v>100</v>
      </c>
      <c r="AL103" s="151">
        <f>'[1]功能-战损相关'!BQ110</f>
        <v>49586.055973331779</v>
      </c>
      <c r="AM103" s="151">
        <f>'[1]功能-战损相关'!BR110</f>
        <v>49861.456984115051</v>
      </c>
      <c r="AN103" s="151">
        <f>'[1]功能-战损相关'!BS110</f>
        <v>50160.025259461479</v>
      </c>
      <c r="AO103" s="151">
        <f>'[1]功能-战损相关'!BT110</f>
        <v>50470.706674178771</v>
      </c>
      <c r="AP103" s="151">
        <f>'[1]功能-战损相关'!BU110</f>
        <v>50789.476576840651</v>
      </c>
    </row>
    <row r="104" spans="18:42" x14ac:dyDescent="0.15">
      <c r="R104" s="186">
        <v>101</v>
      </c>
      <c r="S104" s="10">
        <f>'[2]实力验证（按等级）'!AG105</f>
        <v>325177337271.02313</v>
      </c>
      <c r="T104" s="10">
        <f>'[2]实力验证（按等级）'!AH105</f>
        <v>526197729326.34827</v>
      </c>
      <c r="U104" s="10">
        <f>'[2]实力验证（按等级）'!AI105</f>
        <v>716226045406.17334</v>
      </c>
      <c r="V104" s="10">
        <f>'[2]实力验证（按等级）'!AJ105</f>
        <v>1085889985543.5287</v>
      </c>
      <c r="W104" s="10">
        <f>'[2]实力验证（按等级）'!AK105</f>
        <v>1166497975441.0535</v>
      </c>
      <c r="AD104" s="185">
        <v>101</v>
      </c>
      <c r="AE104" s="154">
        <f>'[1]功能-战损相关'!H111</f>
        <v>0.17499999999999999</v>
      </c>
      <c r="AF104" s="154">
        <f>'[1]功能-战损相关'!I111</f>
        <v>0.17499999999999999</v>
      </c>
      <c r="AG104" s="154">
        <f>'[1]功能-战损相关'!J111</f>
        <v>0.17499999999999999</v>
      </c>
      <c r="AH104" s="154">
        <f>'[1]功能-战损相关'!K111</f>
        <v>0.17499999999999999</v>
      </c>
      <c r="AI104" s="154">
        <f>'[1]功能-战损相关'!L111</f>
        <v>0.17499999999999999</v>
      </c>
      <c r="AJ104" s="185"/>
      <c r="AK104" s="185">
        <v>101</v>
      </c>
      <c r="AL104" s="185">
        <f>'[1]功能-战损相关'!BQ111</f>
        <v>49989.563993691845</v>
      </c>
      <c r="AM104" s="185">
        <f>'[1]功能-战损相关'!BR111</f>
        <v>50266.173560484443</v>
      </c>
      <c r="AN104" s="185">
        <f>'[1]功能-战损相关'!BS111</f>
        <v>50559.411182899443</v>
      </c>
      <c r="AO104" s="185">
        <f>'[1]功能-战损相关'!BT111</f>
        <v>50851.185101387382</v>
      </c>
      <c r="AP104" s="185">
        <f>'[1]功能-战损相关'!BU111</f>
        <v>51178.412090652098</v>
      </c>
    </row>
    <row r="105" spans="18:42" x14ac:dyDescent="0.15">
      <c r="R105" s="186">
        <v>102</v>
      </c>
      <c r="S105" s="10">
        <f>'[2]实力验证（按等级）'!AG106</f>
        <v>350382919136.55585</v>
      </c>
      <c r="T105" s="10">
        <f>'[2]实力验证（按等级）'!AH106</f>
        <v>562881451956.09998</v>
      </c>
      <c r="U105" s="10">
        <f>'[2]实力验证（按等级）'!AI106</f>
        <v>764003156695.40613</v>
      </c>
      <c r="V105" s="10">
        <f>'[2]实力验证（按等级）'!AJ106</f>
        <v>1138991989780.1814</v>
      </c>
      <c r="W105" s="10">
        <f>'[2]实力验证（按等级）'!AK106</f>
        <v>1219312249354.1638</v>
      </c>
      <c r="AD105" s="185">
        <v>102</v>
      </c>
      <c r="AE105" s="154">
        <f>'[1]功能-战损相关'!H112</f>
        <v>0.17499999999999999</v>
      </c>
      <c r="AF105" s="154">
        <f>'[1]功能-战损相关'!I112</f>
        <v>0.17499999999999999</v>
      </c>
      <c r="AG105" s="154">
        <f>'[1]功能-战损相关'!J112</f>
        <v>0.17499999999999999</v>
      </c>
      <c r="AH105" s="154">
        <f>'[1]功能-战损相关'!K112</f>
        <v>0.17499999999999999</v>
      </c>
      <c r="AI105" s="154">
        <f>'[1]功能-战损相关'!L112</f>
        <v>0.17499999999999999</v>
      </c>
      <c r="AJ105" s="185"/>
      <c r="AK105" s="185">
        <v>102</v>
      </c>
      <c r="AL105" s="185">
        <f>'[1]功能-战损相关'!BQ112</f>
        <v>50390.92799287918</v>
      </c>
      <c r="AM105" s="185">
        <f>'[1]功能-战损相关'!BR112</f>
        <v>50663.707643523274</v>
      </c>
      <c r="AN105" s="185">
        <f>'[1]功能-战损相关'!BS112</f>
        <v>50936.406207793872</v>
      </c>
      <c r="AO105" s="185">
        <f>'[1]功能-战损相关'!BT112</f>
        <v>51239.461805284271</v>
      </c>
      <c r="AP105" s="185">
        <f>'[1]功能-战损相关'!BU112</f>
        <v>51566.756276281769</v>
      </c>
    </row>
    <row r="106" spans="18:42" x14ac:dyDescent="0.15">
      <c r="R106" s="186">
        <v>103</v>
      </c>
      <c r="S106" s="10">
        <f>'[2]实力验证（按等级）'!AG107</f>
        <v>377339982918.39746</v>
      </c>
      <c r="T106" s="10">
        <f>'[2]实力验证（按等级）'!AH107</f>
        <v>601858984447.29199</v>
      </c>
      <c r="U106" s="10">
        <f>'[2]实力验证（按等级）'!AI107</f>
        <v>815562227350.41479</v>
      </c>
      <c r="V106" s="10">
        <f>'[2]实力验证（按等级）'!AJ107</f>
        <v>1195501063176.7769</v>
      </c>
      <c r="W106" s="10">
        <f>'[2]实力验证（按等级）'!AK107</f>
        <v>1276892891246.7656</v>
      </c>
      <c r="AD106" s="185">
        <v>103</v>
      </c>
      <c r="AE106" s="154">
        <f>'[1]功能-战损相关'!H113</f>
        <v>0.17499999999999999</v>
      </c>
      <c r="AF106" s="154">
        <f>'[1]功能-战损相关'!I113</f>
        <v>0.17499999999999999</v>
      </c>
      <c r="AG106" s="154">
        <f>'[1]功能-战损相关'!J113</f>
        <v>0.17499999999999999</v>
      </c>
      <c r="AH106" s="154">
        <f>'[1]功能-战损相关'!K113</f>
        <v>0.17499999999999999</v>
      </c>
      <c r="AI106" s="154">
        <f>'[1]功能-战损相关'!L113</f>
        <v>0.17499999999999999</v>
      </c>
      <c r="AJ106" s="185"/>
      <c r="AK106" s="185">
        <v>103</v>
      </c>
      <c r="AL106" s="185">
        <f>'[1]功能-战损相关'!BQ113</f>
        <v>50797.158070207079</v>
      </c>
      <c r="AM106" s="185">
        <f>'[1]功能-战损相关'!BR113</f>
        <v>51050.258200237586</v>
      </c>
      <c r="AN106" s="185">
        <f>'[1]功能-战损相关'!BS113</f>
        <v>51335.072033985656</v>
      </c>
      <c r="AO106" s="185">
        <f>'[1]功能-战损相关'!BT113</f>
        <v>51632.725199327222</v>
      </c>
      <c r="AP106" s="185">
        <f>'[1]功能-战损相关'!BU113</f>
        <v>51972.156940655797</v>
      </c>
    </row>
    <row r="107" spans="18:42" x14ac:dyDescent="0.15">
      <c r="R107" s="186">
        <v>104</v>
      </c>
      <c r="S107" s="10">
        <f>'[2]实力验证（按等级）'!AG108</f>
        <v>406047071009.42273</v>
      </c>
      <c r="T107" s="10">
        <f>'[2]实力验证（按等级）'!AH108</f>
        <v>640400287542.34583</v>
      </c>
      <c r="U107" s="10">
        <f>'[2]实力验证（按等级）'!AI108</f>
        <v>871219878828.20605</v>
      </c>
      <c r="V107" s="10">
        <f>'[2]实力验证（按等级）'!AJ108</f>
        <v>1256807566746.1646</v>
      </c>
      <c r="W107" s="10">
        <f>'[2]实力验证（按等级）'!AK108</f>
        <v>1340646438384.989</v>
      </c>
      <c r="AD107" s="185">
        <v>104</v>
      </c>
      <c r="AE107" s="154">
        <f>'[1]功能-战损相关'!H114</f>
        <v>0.17499999999999999</v>
      </c>
      <c r="AF107" s="154">
        <f>'[1]功能-战损相关'!I114</f>
        <v>0.17499999999999999</v>
      </c>
      <c r="AG107" s="154">
        <f>'[1]功能-战损相关'!J114</f>
        <v>0.17499999999999999</v>
      </c>
      <c r="AH107" s="154">
        <f>'[1]功能-战损相关'!K114</f>
        <v>0.17499999999999999</v>
      </c>
      <c r="AI107" s="154">
        <f>'[1]功能-战损相关'!L114</f>
        <v>0.17499999999999999</v>
      </c>
      <c r="AJ107" s="185"/>
      <c r="AK107" s="185">
        <v>104</v>
      </c>
      <c r="AL107" s="185">
        <f>'[1]功能-战损相关'!BQ114</f>
        <v>51196.318048501889</v>
      </c>
      <c r="AM107" s="185">
        <f>'[1]功能-战损相关'!BR114</f>
        <v>51462.014361640642</v>
      </c>
      <c r="AN107" s="185">
        <f>'[1]功能-战损相关'!BS114</f>
        <v>51738.920041363104</v>
      </c>
      <c r="AO107" s="185">
        <f>'[1]功能-战损相关'!BT114</f>
        <v>52054.339971101414</v>
      </c>
      <c r="AP107" s="185">
        <f>'[1]功能-战损相关'!BU114</f>
        <v>52376.038051390889</v>
      </c>
    </row>
    <row r="108" spans="18:42" x14ac:dyDescent="0.15">
      <c r="R108" s="186">
        <v>105</v>
      </c>
      <c r="S108" s="10">
        <f>'[2]实力验证（按等级）'!AG109</f>
        <v>434232466922.12708</v>
      </c>
      <c r="T108" s="10">
        <f>'[2]实力验证（按等级）'!AH109</f>
        <v>680503789423.12354</v>
      </c>
      <c r="U108" s="10">
        <f>'[2]实力验证（按等级）'!AI109</f>
        <v>930941856445.53137</v>
      </c>
      <c r="V108" s="10">
        <f>'[2]实力验证（按等级）'!AJ109</f>
        <v>1320215554499.4302</v>
      </c>
      <c r="W108" s="10">
        <f>'[2]实力验证（按等级）'!AK109</f>
        <v>1408783724267.8291</v>
      </c>
      <c r="AD108" s="185">
        <v>105</v>
      </c>
      <c r="AE108" s="154">
        <f>'[1]功能-战损相关'!H115</f>
        <v>0.17499999999999999</v>
      </c>
      <c r="AF108" s="154">
        <f>'[1]功能-战损相关'!I115</f>
        <v>0.17499999999999999</v>
      </c>
      <c r="AG108" s="154">
        <f>'[1]功能-战损相关'!J115</f>
        <v>0.17499999999999999</v>
      </c>
      <c r="AH108" s="154">
        <f>'[1]功能-战损相关'!K115</f>
        <v>0.17499999999999999</v>
      </c>
      <c r="AI108" s="154">
        <f>'[1]功能-战损相关'!L115</f>
        <v>0.17499999999999999</v>
      </c>
      <c r="AJ108" s="185"/>
      <c r="AK108" s="185">
        <v>105</v>
      </c>
      <c r="AL108" s="185">
        <f>'[1]功能-战损相关'!BQ115</f>
        <v>51605.228098956526</v>
      </c>
      <c r="AM108" s="185">
        <f>'[1]功能-战损相关'!BR115</f>
        <v>51862.171797727846</v>
      </c>
      <c r="AN108" s="185">
        <f>'[1]功能-战损相关'!BS115</f>
        <v>52157.216982511702</v>
      </c>
      <c r="AO108" s="185">
        <f>'[1]功能-战损相关'!BT115</f>
        <v>52453.437974758723</v>
      </c>
      <c r="AP108" s="185">
        <f>'[1]功能-战损相关'!BU115</f>
        <v>52786.717587064835</v>
      </c>
    </row>
    <row r="109" spans="18:42" x14ac:dyDescent="0.15">
      <c r="R109" s="186">
        <v>106</v>
      </c>
      <c r="S109" s="10">
        <f>'[2]实力验证（按等级）'!AG110</f>
        <v>464012943685.50641</v>
      </c>
      <c r="T109" s="10">
        <f>'[2]实力验证（按等级）'!AH110</f>
        <v>724460775785.35986</v>
      </c>
      <c r="U109" s="10">
        <f>'[2]实力验证（按等级）'!AI110</f>
        <v>987750957308.63281</v>
      </c>
      <c r="V109" s="10">
        <f>'[2]实力验证（按等级）'!AJ110</f>
        <v>1388933822567.8606</v>
      </c>
      <c r="W109" s="10">
        <f>'[2]实力验证（按等级）'!AK110</f>
        <v>1472742828698.2161</v>
      </c>
      <c r="AD109" s="185">
        <v>106</v>
      </c>
      <c r="AE109" s="154">
        <f>'[1]功能-战损相关'!H116</f>
        <v>0.17499999999999999</v>
      </c>
      <c r="AF109" s="154">
        <f>'[1]功能-战损相关'!I116</f>
        <v>0.17499999999999999</v>
      </c>
      <c r="AG109" s="154">
        <f>'[1]功能-战损相关'!J116</f>
        <v>0.17499999999999999</v>
      </c>
      <c r="AH109" s="154">
        <f>'[1]功能-战损相关'!K116</f>
        <v>0.17499999999999999</v>
      </c>
      <c r="AI109" s="154">
        <f>'[1]功能-战损相关'!L116</f>
        <v>0.17499999999999999</v>
      </c>
      <c r="AJ109" s="185"/>
      <c r="AK109" s="185">
        <v>106</v>
      </c>
      <c r="AL109" s="185">
        <f>'[1]功能-战损相关'!BQ116</f>
        <v>52002.218453697424</v>
      </c>
      <c r="AM109" s="185">
        <f>'[1]功能-战损相关'!BR116</f>
        <v>52277.89594451632</v>
      </c>
      <c r="AN109" s="185">
        <f>'[1]功能-战损相关'!BS116</f>
        <v>52551.502338655162</v>
      </c>
      <c r="AO109" s="185">
        <f>'[1]功能-战损相关'!BT116</f>
        <v>52864.946341883908</v>
      </c>
      <c r="AP109" s="185">
        <f>'[1]功能-战损相关'!BU116</f>
        <v>53167.247441617859</v>
      </c>
    </row>
    <row r="110" spans="18:42" x14ac:dyDescent="0.15">
      <c r="R110" s="186">
        <v>107</v>
      </c>
      <c r="S110" s="10">
        <f>'[2]实力验证（按等级）'!AG111</f>
        <v>496042477168.00787</v>
      </c>
      <c r="T110" s="10">
        <f>'[2]实力验证（按等级）'!AH111</f>
        <v>770438484520.82056</v>
      </c>
      <c r="U110" s="10">
        <f>'[2]实力验证（按等级）'!AI111</f>
        <v>1042947729427.2115</v>
      </c>
      <c r="V110" s="10">
        <f>'[2]实力验证（按等级）'!AJ111</f>
        <v>1456287815532.8667</v>
      </c>
      <c r="W110" s="10">
        <f>'[2]实力验证（按等级）'!AK111</f>
        <v>1537298005242.6614</v>
      </c>
      <c r="AD110" s="185">
        <v>107</v>
      </c>
      <c r="AE110" s="154">
        <f>'[1]功能-战损相关'!H117</f>
        <v>0.17499999999999999</v>
      </c>
      <c r="AF110" s="154">
        <f>'[1]功能-战损相关'!I117</f>
        <v>0.17499999999999999</v>
      </c>
      <c r="AG110" s="154">
        <f>'[1]功能-战损相关'!J117</f>
        <v>0.17499999999999999</v>
      </c>
      <c r="AH110" s="154">
        <f>'[1]功能-战损相关'!K117</f>
        <v>0.17499999999999999</v>
      </c>
      <c r="AI110" s="154">
        <f>'[1]功能-战损相关'!L117</f>
        <v>0.17499999999999999</v>
      </c>
      <c r="AJ110" s="185"/>
      <c r="AK110" s="185">
        <v>107</v>
      </c>
      <c r="AL110" s="185">
        <f>'[1]功能-战损相关'!BQ117</f>
        <v>52413.766848401552</v>
      </c>
      <c r="AM110" s="185">
        <f>'[1]功能-战损相关'!BR117</f>
        <v>52669.708695270201</v>
      </c>
      <c r="AN110" s="185">
        <f>'[1]功能-战损相关'!BS117</f>
        <v>52966.792596027997</v>
      </c>
      <c r="AO110" s="185">
        <f>'[1]功能-战损相关'!BT117</f>
        <v>53242.182275957115</v>
      </c>
      <c r="AP110" s="185">
        <f>'[1]功能-战损相关'!BU117</f>
        <v>53562.061750914014</v>
      </c>
    </row>
    <row r="111" spans="18:42" x14ac:dyDescent="0.15">
      <c r="R111" s="186">
        <v>108</v>
      </c>
      <c r="S111" s="10">
        <f>'[2]实力验证（按等级）'!AG112</f>
        <v>527327772813.48401</v>
      </c>
      <c r="T111" s="10">
        <f>'[2]实力验证（按等级）'!AH112</f>
        <v>819069511071.64368</v>
      </c>
      <c r="U111" s="10">
        <f>'[2]实力验证（按等级）'!AI112</f>
        <v>1097425096955.3557</v>
      </c>
      <c r="V111" s="10">
        <f>'[2]实力验证（按等级）'!AJ112</f>
        <v>1520521198985.2512</v>
      </c>
      <c r="W111" s="10">
        <f>'[2]实力验证（按等级）'!AK112</f>
        <v>1603170604764.5032</v>
      </c>
      <c r="AD111" s="185">
        <v>108</v>
      </c>
      <c r="AE111" s="154">
        <f>'[1]功能-战损相关'!H118</f>
        <v>0.17499999999999999</v>
      </c>
      <c r="AF111" s="154">
        <f>'[1]功能-战损相关'!I118</f>
        <v>0.17499999999999999</v>
      </c>
      <c r="AG111" s="154">
        <f>'[1]功能-战损相关'!J118</f>
        <v>0.17499999999999999</v>
      </c>
      <c r="AH111" s="154">
        <f>'[1]功能-战损相关'!K118</f>
        <v>0.17499999999999999</v>
      </c>
      <c r="AI111" s="154">
        <f>'[1]功能-战损相关'!L118</f>
        <v>0.17499999999999999</v>
      </c>
      <c r="AJ111" s="185"/>
      <c r="AK111" s="185">
        <v>108</v>
      </c>
      <c r="AL111" s="185">
        <f>'[1]功能-战损相关'!BQ118</f>
        <v>52808.621160598595</v>
      </c>
      <c r="AM111" s="185">
        <f>'[1]功能-战损相关'!BR118</f>
        <v>53082.943889595408</v>
      </c>
      <c r="AN111" s="185">
        <f>'[1]功能-战损相关'!BS118</f>
        <v>53342.035387713826</v>
      </c>
      <c r="AO111" s="185">
        <f>'[1]功能-战损相关'!BT118</f>
        <v>53638.524234342869</v>
      </c>
      <c r="AP111" s="185">
        <f>'[1]功能-战损相关'!BU118</f>
        <v>53949.980697430314</v>
      </c>
    </row>
    <row r="112" spans="18:42" x14ac:dyDescent="0.15">
      <c r="R112" s="186">
        <v>109</v>
      </c>
      <c r="S112" s="10">
        <f>'[2]实力验证（按等级）'!AG113</f>
        <v>558429569608.96948</v>
      </c>
      <c r="T112" s="10">
        <f>'[2]实力验证（按等级）'!AH113</f>
        <v>869128962748.98938</v>
      </c>
      <c r="U112" s="10">
        <f>'[2]实力验证（按等级）'!AI113</f>
        <v>1155198345364.7068</v>
      </c>
      <c r="V112" s="10">
        <f>'[2]实力验证（按等级）'!AJ113</f>
        <v>1586699288970.6604</v>
      </c>
      <c r="W112" s="10">
        <f>'[2]实力验证（按等级）'!AK113</f>
        <v>1672309104989.7974</v>
      </c>
      <c r="AD112" s="185">
        <v>109</v>
      </c>
      <c r="AE112" s="154">
        <f>'[1]功能-战损相关'!H119</f>
        <v>0.17499999999999999</v>
      </c>
      <c r="AF112" s="154">
        <f>'[1]功能-战损相关'!I119</f>
        <v>0.17499999999999999</v>
      </c>
      <c r="AG112" s="154">
        <f>'[1]功能-战损相关'!J119</f>
        <v>0.17499999999999999</v>
      </c>
      <c r="AH112" s="154">
        <f>'[1]功能-战损相关'!K119</f>
        <v>0.17499999999999999</v>
      </c>
      <c r="AI112" s="154">
        <f>'[1]功能-战损相关'!L119</f>
        <v>0.17499999999999999</v>
      </c>
      <c r="AJ112" s="185"/>
      <c r="AK112" s="185">
        <v>109</v>
      </c>
      <c r="AL112" s="185">
        <f>'[1]功能-战损相关'!BQ119</f>
        <v>53222.766792956456</v>
      </c>
      <c r="AM112" s="185">
        <f>'[1]功能-战损相关'!BR119</f>
        <v>53463.476268788363</v>
      </c>
      <c r="AN112" s="185">
        <f>'[1]功能-战损相关'!BS119</f>
        <v>53738.685853582363</v>
      </c>
      <c r="AO112" s="185">
        <f>'[1]功能-战损相关'!BT119</f>
        <v>54025.113312319096</v>
      </c>
      <c r="AP112" s="185">
        <f>'[1]功能-战损相关'!BU119</f>
        <v>54357.35468479844</v>
      </c>
    </row>
    <row r="113" spans="18:42" x14ac:dyDescent="0.15">
      <c r="R113" s="186">
        <v>110</v>
      </c>
      <c r="S113" s="10">
        <f>'[2]实力验证（按等级）'!AG114</f>
        <v>590578550323.21179</v>
      </c>
      <c r="T113" s="10">
        <f>'[2]实力验证（按等级）'!AH114</f>
        <v>922355483919.09021</v>
      </c>
      <c r="U113" s="10">
        <f>'[2]实力验证（按等级）'!AI114</f>
        <v>1216094530415.0444</v>
      </c>
      <c r="V113" s="10">
        <f>'[2]实力验证（按等级）'!AJ114</f>
        <v>1657142694600.5959</v>
      </c>
      <c r="W113" s="10">
        <f>'[2]实力验证（按等级）'!AK114</f>
        <v>1749715011083.5745</v>
      </c>
      <c r="AD113" s="185">
        <v>110</v>
      </c>
      <c r="AE113" s="154">
        <f>'[1]功能-战损相关'!H120</f>
        <v>0.17499999999999999</v>
      </c>
      <c r="AF113" s="154">
        <f>'[1]功能-战损相关'!I120</f>
        <v>0.17499999999999999</v>
      </c>
      <c r="AG113" s="154">
        <f>'[1]功能-战损相关'!J120</f>
        <v>0.17499999999999999</v>
      </c>
      <c r="AH113" s="154">
        <f>'[1]功能-战损相关'!K120</f>
        <v>0.17499999999999999</v>
      </c>
      <c r="AI113" s="154">
        <f>'[1]功能-战损相关'!L120</f>
        <v>0.17499999999999999</v>
      </c>
      <c r="AJ113" s="185"/>
      <c r="AK113" s="185">
        <v>110</v>
      </c>
      <c r="AL113" s="185">
        <f>'[1]功能-战损相关'!BQ120</f>
        <v>53615.51785511378</v>
      </c>
      <c r="AM113" s="185">
        <f>'[1]功能-战损相关'!BR120</f>
        <v>53873.512929509918</v>
      </c>
      <c r="AN113" s="185">
        <f>'[1]功能-战损相关'!BS120</f>
        <v>54143.845698431876</v>
      </c>
      <c r="AO113" s="185">
        <f>'[1]功能-战损相关'!BT120</f>
        <v>54443.966168683088</v>
      </c>
      <c r="AP113" s="185">
        <f>'[1]功能-战损相关'!BU120</f>
        <v>54763.934828944773</v>
      </c>
    </row>
    <row r="114" spans="18:42" x14ac:dyDescent="0.15">
      <c r="R114" s="186">
        <v>111</v>
      </c>
      <c r="S114" s="10">
        <f>'[2]实力验证（按等级）'!AG115</f>
        <v>630250221969.3988</v>
      </c>
      <c r="T114" s="10">
        <f>'[2]实力验证（按等级）'!AH115</f>
        <v>977133372085.68909</v>
      </c>
      <c r="U114" s="10">
        <f>'[2]实力验证（按等级）'!AI115</f>
        <v>1282340812167.7852</v>
      </c>
      <c r="V114" s="10">
        <f>'[2]实力验证（按等级）'!AJ115</f>
        <v>1726409379210.1294</v>
      </c>
      <c r="W114" s="10">
        <f>'[2]实力验证（按等级）'!AK115</f>
        <v>1830070457134.1497</v>
      </c>
      <c r="AD114" s="185">
        <v>111</v>
      </c>
      <c r="AE114" s="154">
        <f>'[1]功能-战损相关'!H121</f>
        <v>0.17499999999999999</v>
      </c>
      <c r="AF114" s="154">
        <f>'[1]功能-战损相关'!I121</f>
        <v>0.17499999999999999</v>
      </c>
      <c r="AG114" s="154">
        <f>'[1]功能-战损相关'!J121</f>
        <v>0.17499999999999999</v>
      </c>
      <c r="AH114" s="154">
        <f>'[1]功能-战损相关'!K121</f>
        <v>0.17499999999999999</v>
      </c>
      <c r="AI114" s="154">
        <f>'[1]功能-战损相关'!L121</f>
        <v>0.17499999999999999</v>
      </c>
      <c r="AJ114" s="185"/>
      <c r="AK114" s="185">
        <v>111</v>
      </c>
      <c r="AL114" s="185">
        <f>'[1]功能-战损相关'!BQ121</f>
        <v>54027.845205412603</v>
      </c>
      <c r="AM114" s="185">
        <f>'[1]功能-战损相关'!BR121</f>
        <v>54276.772344433382</v>
      </c>
      <c r="AN114" s="185">
        <f>'[1]功能-战损相关'!BS121</f>
        <v>54559.334526980063</v>
      </c>
      <c r="AO114" s="185">
        <f>'[1]功能-战损相关'!BT121</f>
        <v>54856.10385174898</v>
      </c>
      <c r="AP114" s="185">
        <f>'[1]功能-战损相关'!BU121</f>
        <v>55189.120588233658</v>
      </c>
    </row>
    <row r="115" spans="18:42" x14ac:dyDescent="0.15">
      <c r="R115" s="186">
        <v>112</v>
      </c>
      <c r="S115" s="10">
        <f>'[2]实力验证（按等级）'!AG116</f>
        <v>671983829658.41162</v>
      </c>
      <c r="T115" s="10">
        <f>'[2]实力验证（按等级）'!AH116</f>
        <v>1034796012481.9519</v>
      </c>
      <c r="U115" s="10">
        <f>'[2]实力验证（按等级）'!AI116</f>
        <v>1354915172000.9807</v>
      </c>
      <c r="V115" s="10">
        <f>'[2]实力验证（按等级）'!AJ116</f>
        <v>1800145074306.575</v>
      </c>
      <c r="W115" s="10">
        <f>'[2]实力验证（按等级）'!AK116</f>
        <v>1911474603096.2397</v>
      </c>
      <c r="AD115" s="185">
        <v>112</v>
      </c>
      <c r="AE115" s="154">
        <f>'[1]功能-战损相关'!H122</f>
        <v>0.17499999999999999</v>
      </c>
      <c r="AF115" s="154">
        <f>'[1]功能-战损相关'!I122</f>
        <v>0.17499999999999999</v>
      </c>
      <c r="AG115" s="154">
        <f>'[1]功能-战损相关'!J122</f>
        <v>0.17499999999999999</v>
      </c>
      <c r="AH115" s="154">
        <f>'[1]功能-战损相关'!K122</f>
        <v>0.17499999999999999</v>
      </c>
      <c r="AI115" s="154">
        <f>'[1]功能-战损相关'!L122</f>
        <v>0.17499999999999999</v>
      </c>
      <c r="AJ115" s="185"/>
      <c r="AK115" s="185">
        <v>112</v>
      </c>
      <c r="AL115" s="185">
        <f>'[1]功能-战损相关'!BQ122</f>
        <v>54422.900036718325</v>
      </c>
      <c r="AM115" s="185">
        <f>'[1]功能-战损相关'!BR122</f>
        <v>54688.042744078477</v>
      </c>
      <c r="AN115" s="185">
        <f>'[1]功能-战损相关'!BS122</f>
        <v>54962.501716510989</v>
      </c>
      <c r="AO115" s="185">
        <f>'[1]功能-战损相关'!BT122</f>
        <v>55268.233415023977</v>
      </c>
      <c r="AP115" s="185">
        <f>'[1]功能-战损相关'!BU122</f>
        <v>55575.24145051057</v>
      </c>
    </row>
    <row r="116" spans="18:42" x14ac:dyDescent="0.15">
      <c r="R116" s="186">
        <v>113</v>
      </c>
      <c r="S116" s="10">
        <f>'[2]实力验证（按等级）'!AG117</f>
        <v>716443648838.76343</v>
      </c>
      <c r="T116" s="10">
        <f>'[2]实力验证（按等级）'!AH117</f>
        <v>1098245863323.4453</v>
      </c>
      <c r="U116" s="10">
        <f>'[2]实力验证（按等级）'!AI117</f>
        <v>1433252538788.6936</v>
      </c>
      <c r="V116" s="10">
        <f>'[2]实力验证（按等级）'!AJ117</f>
        <v>1875549482657.6313</v>
      </c>
      <c r="W116" s="10">
        <f>'[2]实力验证（按等级）'!AK117</f>
        <v>1996566874761.5068</v>
      </c>
      <c r="AD116" s="185">
        <v>113</v>
      </c>
      <c r="AE116" s="154">
        <f>'[1]功能-战损相关'!H123</f>
        <v>0.17499999999999999</v>
      </c>
      <c r="AF116" s="154">
        <f>'[1]功能-战损相关'!I123</f>
        <v>0.17499999999999999</v>
      </c>
      <c r="AG116" s="154">
        <f>'[1]功能-战损相关'!J123</f>
        <v>0.17499999999999999</v>
      </c>
      <c r="AH116" s="154">
        <f>'[1]功能-战损相关'!K123</f>
        <v>0.17499999999999999</v>
      </c>
      <c r="AI116" s="154">
        <f>'[1]功能-战损相关'!L123</f>
        <v>0.17499999999999999</v>
      </c>
      <c r="AJ116" s="185"/>
      <c r="AK116" s="185">
        <v>113</v>
      </c>
      <c r="AL116" s="185">
        <f>'[1]功能-战损相关'!BQ123</f>
        <v>54833.007508746385</v>
      </c>
      <c r="AM116" s="185">
        <f>'[1]功能-战损相关'!BR123</f>
        <v>55089.519371904702</v>
      </c>
      <c r="AN116" s="185">
        <f>'[1]功能-战损相关'!BS123</f>
        <v>55372.774676603738</v>
      </c>
      <c r="AO116" s="185">
        <f>'[1]功能-战损相关'!BT123</f>
        <v>55661.351228881118</v>
      </c>
      <c r="AP116" s="185">
        <f>'[1]功能-战损相关'!BU123</f>
        <v>55967.651219444735</v>
      </c>
    </row>
    <row r="117" spans="18:42" x14ac:dyDescent="0.15">
      <c r="R117" s="186">
        <v>114</v>
      </c>
      <c r="S117" s="10">
        <f>'[2]实力验证（按等级）'!AG118</f>
        <v>765699731686.12964</v>
      </c>
      <c r="T117" s="10">
        <f>'[2]实力验证（按等级）'!AH118</f>
        <v>1166677572535.2859</v>
      </c>
      <c r="U117" s="10">
        <f>'[2]实力验证（按等级）'!AI118</f>
        <v>1514392154181.4539</v>
      </c>
      <c r="V117" s="10">
        <f>'[2]实力验证（按等级）'!AJ118</f>
        <v>1953563238553.2764</v>
      </c>
      <c r="W117" s="10">
        <f>'[2]实力验证（按等级）'!AK118</f>
        <v>2085437392879.864</v>
      </c>
      <c r="AD117" s="185">
        <v>114</v>
      </c>
      <c r="AE117" s="154">
        <f>'[1]功能-战损相关'!H124</f>
        <v>0.17499999999999999</v>
      </c>
      <c r="AF117" s="154">
        <f>'[1]功能-战损相关'!I124</f>
        <v>0.17499999999999999</v>
      </c>
      <c r="AG117" s="154">
        <f>'[1]功能-战损相关'!J124</f>
        <v>0.17499999999999999</v>
      </c>
      <c r="AH117" s="154">
        <f>'[1]功能-战损相关'!K124</f>
        <v>0.17499999999999999</v>
      </c>
      <c r="AI117" s="154">
        <f>'[1]功能-战损相关'!L124</f>
        <v>0.17499999999999999</v>
      </c>
      <c r="AJ117" s="185"/>
      <c r="AK117" s="185">
        <v>114</v>
      </c>
      <c r="AL117" s="185">
        <f>'[1]功能-战损相关'!BQ124</f>
        <v>55230.759085194601</v>
      </c>
      <c r="AM117" s="185">
        <f>'[1]功能-战损相关'!BR124</f>
        <v>55496.925612949344</v>
      </c>
      <c r="AN117" s="185">
        <f>'[1]功能-战损相关'!BS124</f>
        <v>55765.869883442705</v>
      </c>
      <c r="AO117" s="185">
        <f>'[1]功能-战损相关'!BT124</f>
        <v>56049.408714923455</v>
      </c>
      <c r="AP117" s="185">
        <f>'[1]功能-战损相关'!BU124</f>
        <v>56357.016514292292</v>
      </c>
    </row>
    <row r="118" spans="18:42" x14ac:dyDescent="0.15">
      <c r="R118" s="186">
        <v>115</v>
      </c>
      <c r="S118" s="10">
        <f>'[2]实力验证（按等级）'!AG119</f>
        <v>817985581875.27368</v>
      </c>
      <c r="T118" s="10">
        <f>'[2]实力验证（按等级）'!AH119</f>
        <v>1237405863473.4399</v>
      </c>
      <c r="U118" s="10">
        <f>'[2]实力验证（按等级）'!AI119</f>
        <v>1598978611883.5857</v>
      </c>
      <c r="V118" s="10">
        <f>'[2]实力验证（按等级）'!AJ119</f>
        <v>2035826244870.5244</v>
      </c>
      <c r="W118" s="10">
        <f>'[2]实力验证（按等级）'!AK119</f>
        <v>2178752934131.8147</v>
      </c>
      <c r="AD118" s="185">
        <v>115</v>
      </c>
      <c r="AE118" s="154">
        <f>'[1]功能-战损相关'!H125</f>
        <v>0.17499999999999999</v>
      </c>
      <c r="AF118" s="154">
        <f>'[1]功能-战损相关'!I125</f>
        <v>0.17499999999999999</v>
      </c>
      <c r="AG118" s="154">
        <f>'[1]功能-战损相关'!J125</f>
        <v>0.17499999999999999</v>
      </c>
      <c r="AH118" s="154">
        <f>'[1]功能-战损相关'!K125</f>
        <v>0.17499999999999999</v>
      </c>
      <c r="AI118" s="154">
        <f>'[1]功能-战损相关'!L125</f>
        <v>0.17499999999999999</v>
      </c>
      <c r="AJ118" s="185"/>
      <c r="AK118" s="185">
        <v>115</v>
      </c>
      <c r="AL118" s="185">
        <f>'[1]功能-战损相关'!BQ125</f>
        <v>55638.680218278896</v>
      </c>
      <c r="AM118" s="185">
        <f>'[1]功能-战损相关'!BR125</f>
        <v>55887.805659134203</v>
      </c>
      <c r="AN118" s="185">
        <f>'[1]功能-战损相关'!BS125</f>
        <v>56150.079230450952</v>
      </c>
      <c r="AO118" s="185">
        <f>'[1]功能-战损相关'!BT125</f>
        <v>56435.811319498709</v>
      </c>
      <c r="AP118" s="185">
        <f>'[1]功能-战损相关'!BU125</f>
        <v>56742.259625919542</v>
      </c>
    </row>
    <row r="119" spans="18:42" x14ac:dyDescent="0.15">
      <c r="R119" s="186">
        <v>116</v>
      </c>
      <c r="S119" s="10">
        <f>'[2]实力验证（按等级）'!AG120</f>
        <v>872195180459.86707</v>
      </c>
      <c r="T119" s="10">
        <f>'[2]实力验证（按等级）'!AH120</f>
        <v>1302789617574.4448</v>
      </c>
      <c r="U119" s="10">
        <f>'[2]实力验证（按等级）'!AI120</f>
        <v>1688724163676.458</v>
      </c>
      <c r="V119" s="10">
        <f>'[2]实力验证（按等级）'!AJ120</f>
        <v>2123451319165.8225</v>
      </c>
      <c r="W119" s="10">
        <f>'[2]实力验证（按等级）'!AK120</f>
        <v>2275381793427.2417</v>
      </c>
      <c r="AD119" s="185">
        <v>116</v>
      </c>
      <c r="AE119" s="154">
        <f>'[1]功能-战损相关'!H126</f>
        <v>0.17499999999999999</v>
      </c>
      <c r="AF119" s="154">
        <f>'[1]功能-战损相关'!I126</f>
        <v>0.17499999999999999</v>
      </c>
      <c r="AG119" s="154">
        <f>'[1]功能-战损相关'!J126</f>
        <v>0.17499999999999999</v>
      </c>
      <c r="AH119" s="154">
        <f>'[1]功能-战损相关'!K126</f>
        <v>0.17499999999999999</v>
      </c>
      <c r="AI119" s="154">
        <f>'[1]功能-战损相关'!L126</f>
        <v>0.17499999999999999</v>
      </c>
      <c r="AJ119" s="185"/>
      <c r="AK119" s="185">
        <v>116</v>
      </c>
      <c r="AL119" s="185">
        <f>'[1]功能-战损相关'!BQ126</f>
        <v>56039.086316280256</v>
      </c>
      <c r="AM119" s="185">
        <f>'[1]功能-战损相关'!BR126</f>
        <v>56286.358642986481</v>
      </c>
      <c r="AN119" s="185">
        <f>'[1]功能-战损相关'!BS126</f>
        <v>56552.570840597749</v>
      </c>
      <c r="AO119" s="185">
        <f>'[1]功能-战损相关'!BT126</f>
        <v>56838.317268960745</v>
      </c>
      <c r="AP119" s="185">
        <f>'[1]功能-战损相关'!BU126</f>
        <v>57150.03303362149</v>
      </c>
    </row>
    <row r="120" spans="18:42" x14ac:dyDescent="0.15">
      <c r="R120" s="186">
        <v>117</v>
      </c>
      <c r="S120" s="10">
        <f>'[2]实力验证（按等级）'!AG121</f>
        <v>928590505776.26489</v>
      </c>
      <c r="T120" s="10">
        <f>'[2]实力验证（按等级）'!AH121</f>
        <v>1370516214841.5974</v>
      </c>
      <c r="U120" s="10">
        <f>'[2]实力验证（按等级）'!AI121</f>
        <v>1778243057229.1572</v>
      </c>
      <c r="V120" s="10">
        <f>'[2]实力验证（按等级）'!AJ121</f>
        <v>2210334309880.9683</v>
      </c>
      <c r="W120" s="10">
        <f>'[2]实力验证（按等级）'!AK121</f>
        <v>2372548976573.7222</v>
      </c>
      <c r="AD120" s="185">
        <v>117</v>
      </c>
      <c r="AE120" s="154">
        <f>'[1]功能-战损相关'!H127</f>
        <v>0.17499999999999999</v>
      </c>
      <c r="AF120" s="154">
        <f>'[1]功能-战损相关'!I127</f>
        <v>0.17499999999999999</v>
      </c>
      <c r="AG120" s="154">
        <f>'[1]功能-战损相关'!J127</f>
        <v>0.17499999999999999</v>
      </c>
      <c r="AH120" s="154">
        <f>'[1]功能-战损相关'!K127</f>
        <v>0.17499999999999999</v>
      </c>
      <c r="AI120" s="154">
        <f>'[1]功能-战损相关'!L127</f>
        <v>0.17499999999999999</v>
      </c>
      <c r="AJ120" s="185"/>
      <c r="AK120" s="185">
        <v>117</v>
      </c>
      <c r="AL120" s="185">
        <f>'[1]功能-战损相关'!BQ127</f>
        <v>56444.853885308214</v>
      </c>
      <c r="AM120" s="185">
        <f>'[1]功能-战损相关'!BR127</f>
        <v>56693.148838549758</v>
      </c>
      <c r="AN120" s="185">
        <f>'[1]功能-战损相关'!BS127</f>
        <v>56956.558774473146</v>
      </c>
      <c r="AO120" s="185">
        <f>'[1]功能-战损相关'!BT127</f>
        <v>57249.444819006676</v>
      </c>
      <c r="AP120" s="185">
        <f>'[1]功能-战损相关'!BU127</f>
        <v>57556.037516583892</v>
      </c>
    </row>
    <row r="121" spans="18:42" x14ac:dyDescent="0.15">
      <c r="R121" s="186">
        <v>118</v>
      </c>
      <c r="S121" s="10">
        <f>'[2]实力验证（按等级）'!AG122</f>
        <v>988070057730.43225</v>
      </c>
      <c r="T121" s="10">
        <f>'[2]实力验证（按等级）'!AH122</f>
        <v>1440269737567.7488</v>
      </c>
      <c r="U121" s="10">
        <f>'[2]实力验证（按等级）'!AI122</f>
        <v>1872654949878.3813</v>
      </c>
      <c r="V121" s="10">
        <f>'[2]实力验证（按等级）'!AJ122</f>
        <v>2300070917849.8315</v>
      </c>
      <c r="W121" s="10">
        <f>'[2]实力验证（按等级）'!AK122</f>
        <v>2472167381564.2734</v>
      </c>
      <c r="AD121" s="185">
        <v>118</v>
      </c>
      <c r="AE121" s="154">
        <f>'[1]功能-战损相关'!H128</f>
        <v>0.17499999999999999</v>
      </c>
      <c r="AF121" s="154">
        <f>'[1]功能-战损相关'!I128</f>
        <v>0.17499999999999999</v>
      </c>
      <c r="AG121" s="154">
        <f>'[1]功能-战损相关'!J128</f>
        <v>0.17499999999999999</v>
      </c>
      <c r="AH121" s="154">
        <f>'[1]功能-战损相关'!K128</f>
        <v>0.17499999999999999</v>
      </c>
      <c r="AI121" s="154">
        <f>'[1]功能-战损相关'!L128</f>
        <v>0.17499999999999999</v>
      </c>
      <c r="AJ121" s="185"/>
      <c r="AK121" s="185">
        <v>118</v>
      </c>
      <c r="AL121" s="185">
        <f>'[1]功能-战损相关'!BQ128</f>
        <v>56847.873027895868</v>
      </c>
      <c r="AM121" s="185">
        <f>'[1]功能-战损相关'!BR128</f>
        <v>57095.295278304358</v>
      </c>
      <c r="AN121" s="185">
        <f>'[1]功能-战损相关'!BS128</f>
        <v>57367.924892646493</v>
      </c>
      <c r="AO121" s="185">
        <f>'[1]功能-战损相关'!BT128</f>
        <v>57655.276042908328</v>
      </c>
      <c r="AP121" s="185">
        <f>'[1]功能-战损相关'!BU128</f>
        <v>57967.3249542579</v>
      </c>
    </row>
    <row r="122" spans="18:42" x14ac:dyDescent="0.15">
      <c r="R122" s="186">
        <v>119</v>
      </c>
      <c r="S122" s="10">
        <f>'[2]实力验证（按等级）'!AG123</f>
        <v>1050898635826.3508</v>
      </c>
      <c r="T122" s="10">
        <f>'[2]实力验证（按等级）'!AH123</f>
        <v>1513664711880.9297</v>
      </c>
      <c r="U122" s="10">
        <f>'[2]实力验证（按等级）'!AI123</f>
        <v>1970989907483.9067</v>
      </c>
      <c r="V122" s="10">
        <f>'[2]实力验证（按等级）'!AJ123</f>
        <v>2393645779050.519</v>
      </c>
      <c r="W122" s="10">
        <f>'[2]实力验证（按等级）'!AK123</f>
        <v>2573628103746.6328</v>
      </c>
      <c r="AD122" s="185">
        <v>119</v>
      </c>
      <c r="AE122" s="154">
        <f>'[1]功能-战损相关'!H129</f>
        <v>0.17499999999999999</v>
      </c>
      <c r="AF122" s="154">
        <f>'[1]功能-战损相关'!I129</f>
        <v>0.17499999999999999</v>
      </c>
      <c r="AG122" s="154">
        <f>'[1]功能-战损相关'!J129</f>
        <v>0.17499999999999999</v>
      </c>
      <c r="AH122" s="154">
        <f>'[1]功能-战损相关'!K129</f>
        <v>0.17499999999999999</v>
      </c>
      <c r="AI122" s="154">
        <f>'[1]功能-战损相关'!L129</f>
        <v>0.17499999999999999</v>
      </c>
      <c r="AJ122" s="185"/>
      <c r="AK122" s="185">
        <v>119</v>
      </c>
      <c r="AL122" s="185">
        <f>'[1]功能-战损相关'!BQ129</f>
        <v>57251.519067646746</v>
      </c>
      <c r="AM122" s="185">
        <f>'[1]功能-战损相关'!BR129</f>
        <v>57506.310299097575</v>
      </c>
      <c r="AN122" s="185">
        <f>'[1]功能-战损相关'!BS129</f>
        <v>57772.668230575306</v>
      </c>
      <c r="AO122" s="185">
        <f>'[1]功能-战损相关'!BT129</f>
        <v>58068.986390281432</v>
      </c>
      <c r="AP122" s="185">
        <f>'[1]功能-战损相关'!BU129</f>
        <v>58352.793895744166</v>
      </c>
    </row>
    <row r="123" spans="18:42" x14ac:dyDescent="0.15">
      <c r="R123" s="186">
        <v>120</v>
      </c>
      <c r="S123" s="10">
        <f>'[2]实力验证（按等级）'!AG124</f>
        <v>1117411916949.6262</v>
      </c>
      <c r="T123" s="10">
        <f>'[2]实力验证（按等级）'!AH124</f>
        <v>1590113268395.9263</v>
      </c>
      <c r="U123" s="10">
        <f>'[2]实力验证（按等级）'!AI124</f>
        <v>2074248866798.8716</v>
      </c>
      <c r="V123" s="10">
        <f>'[2]实力验证（按等级）'!AJ124</f>
        <v>2488164483617.855</v>
      </c>
      <c r="W123" s="10">
        <f>'[2]实力验证（按等级）'!AK124</f>
        <v>2679872882265.9785</v>
      </c>
      <c r="AD123" s="185">
        <v>120</v>
      </c>
      <c r="AE123" s="154">
        <f>'[1]功能-战损相关'!H130</f>
        <v>0.17499999999999999</v>
      </c>
      <c r="AF123" s="154">
        <f>'[1]功能-战损相关'!I130</f>
        <v>0.17499999999999999</v>
      </c>
      <c r="AG123" s="154">
        <f>'[1]功能-战损相关'!J130</f>
        <v>0.17499999999999999</v>
      </c>
      <c r="AH123" s="154">
        <f>'[1]功能-战损相关'!K130</f>
        <v>0.17499999999999999</v>
      </c>
      <c r="AI123" s="154">
        <f>'[1]功能-战损相关'!L130</f>
        <v>0.17499999999999999</v>
      </c>
      <c r="AJ123" s="185"/>
      <c r="AK123" s="185">
        <v>120</v>
      </c>
      <c r="AL123" s="185">
        <f>'[1]功能-战损相关'!BQ130</f>
        <v>57657.110538376583</v>
      </c>
      <c r="AM123" s="185">
        <f>'[1]功能-战损相关'!BR130</f>
        <v>57908.601255882757</v>
      </c>
      <c r="AN123" s="185">
        <f>'[1]功能-战损相关'!BS130</f>
        <v>58184.7593430997</v>
      </c>
      <c r="AO123" s="185">
        <f>'[1]功能-战损相关'!BT130</f>
        <v>58447.988926881619</v>
      </c>
      <c r="AP123" s="185">
        <f>'[1]功能-战损相关'!BU130</f>
        <v>58751.251323014287</v>
      </c>
    </row>
    <row r="124" spans="18:42" x14ac:dyDescent="0.15">
      <c r="R124" s="186">
        <v>121</v>
      </c>
      <c r="S124" s="10">
        <f>'[2]实力验证（按等级）'!AG125</f>
        <v>1177493088258.2791</v>
      </c>
      <c r="T124" s="10">
        <f>'[2]实力验证（按等级）'!AH125</f>
        <v>1666057875362.415</v>
      </c>
      <c r="U124" s="10">
        <f>'[2]实力验证（按等级）'!AI125</f>
        <v>2172935194512.7556</v>
      </c>
      <c r="V124" s="10">
        <f>'[2]实力验证（按等级）'!AJ125</f>
        <v>2587301448757.5933</v>
      </c>
      <c r="W124" s="10">
        <f>'[2]实力验证（按等级）'!AK125</f>
        <v>2789395095769.0474</v>
      </c>
      <c r="AD124" s="185">
        <v>121</v>
      </c>
      <c r="AE124" s="154">
        <f>'[1]功能-战损相关'!H131</f>
        <v>0.17499999999999999</v>
      </c>
      <c r="AF124" s="154">
        <f>'[1]功能-战损相关'!I131</f>
        <v>0.17499999999999999</v>
      </c>
      <c r="AG124" s="154">
        <f>'[1]功能-战损相关'!J131</f>
        <v>0.17499999999999999</v>
      </c>
      <c r="AH124" s="154">
        <f>'[1]功能-战损相关'!K131</f>
        <v>0.17499999999999999</v>
      </c>
      <c r="AI124" s="154">
        <f>'[1]功能-战损相关'!L131</f>
        <v>0.17499999999999999</v>
      </c>
      <c r="AJ124" s="185"/>
      <c r="AK124" s="185">
        <v>121</v>
      </c>
      <c r="AL124" s="185">
        <f>'[1]功能-战损相关'!BQ131</f>
        <v>58058.666366733305</v>
      </c>
      <c r="AM124" s="185">
        <f>'[1]功能-战损相关'!BR131</f>
        <v>58313.952746687362</v>
      </c>
      <c r="AN124" s="185">
        <f>'[1]功能-战损相关'!BS131</f>
        <v>58562.478868897742</v>
      </c>
      <c r="AO124" s="185">
        <f>'[1]功能-战损相关'!BT131</f>
        <v>58844.303253523642</v>
      </c>
      <c r="AP124" s="185">
        <f>'[1]功能-战损相关'!BU131</f>
        <v>59140.747899754599</v>
      </c>
    </row>
    <row r="125" spans="18:42" x14ac:dyDescent="0.15">
      <c r="R125" s="186">
        <v>122</v>
      </c>
      <c r="S125" s="10">
        <f>'[2]实力验证（按等级）'!AG126</f>
        <v>1240556607536.0759</v>
      </c>
      <c r="T125" s="10">
        <f>'[2]实力验证（按等级）'!AH126</f>
        <v>1744429350426.1501</v>
      </c>
      <c r="U125" s="10">
        <f>'[2]实力验证（按等级）'!AI126</f>
        <v>2277782284765.1533</v>
      </c>
      <c r="V125" s="10">
        <f>'[2]实力验证（按等级）'!AJ126</f>
        <v>2689563256220.0728</v>
      </c>
      <c r="W125" s="10">
        <f>'[2]实力验证（按等级）'!AK126</f>
        <v>2902945620101.8672</v>
      </c>
      <c r="AD125" s="185">
        <v>122</v>
      </c>
      <c r="AE125" s="154">
        <f>'[1]功能-战损相关'!H132</f>
        <v>0.17499999999999999</v>
      </c>
      <c r="AF125" s="154">
        <f>'[1]功能-战损相关'!I132</f>
        <v>0.17499999999999999</v>
      </c>
      <c r="AG125" s="154">
        <f>'[1]功能-战损相关'!J132</f>
        <v>0.17499999999999999</v>
      </c>
      <c r="AH125" s="154">
        <f>'[1]功能-战损相关'!K132</f>
        <v>0.17499999999999999</v>
      </c>
      <c r="AI125" s="154">
        <f>'[1]功能-战损相关'!L132</f>
        <v>0.17499999999999999</v>
      </c>
      <c r="AJ125" s="185"/>
      <c r="AK125" s="185">
        <v>122</v>
      </c>
      <c r="AL125" s="185">
        <f>'[1]功能-战损相关'!BQ132</f>
        <v>58466.79021792284</v>
      </c>
      <c r="AM125" s="185">
        <f>'[1]功能-战损相关'!BR132</f>
        <v>58700.87589840524</v>
      </c>
      <c r="AN125" s="185">
        <f>'[1]功能-战损相关'!BS132</f>
        <v>58965.13478510367</v>
      </c>
      <c r="AO125" s="185">
        <f>'[1]功能-战损相关'!BT132</f>
        <v>59232.965672433304</v>
      </c>
      <c r="AP125" s="185">
        <f>'[1]功能-战损相关'!BU132</f>
        <v>59549.249042574258</v>
      </c>
    </row>
    <row r="126" spans="18:42" x14ac:dyDescent="0.15">
      <c r="R126" s="186">
        <v>123</v>
      </c>
      <c r="S126" s="10">
        <f>'[2]实力验证（按等级）'!AG127</f>
        <v>1304415246777.4851</v>
      </c>
      <c r="T126" s="10">
        <f>'[2]实力验证（按等级）'!AH127</f>
        <v>1827951811826.8872</v>
      </c>
      <c r="U126" s="10">
        <f>'[2]实力验证（按等级）'!AI127</f>
        <v>2387248705048.8042</v>
      </c>
      <c r="V126" s="10">
        <f>'[2]实力验证（按等级）'!AJ127</f>
        <v>2797771656365.2085</v>
      </c>
      <c r="W126" s="10">
        <f>'[2]实力验证（按等级）'!AK127</f>
        <v>3018944456745.1396</v>
      </c>
      <c r="AD126" s="185">
        <v>123</v>
      </c>
      <c r="AE126" s="154">
        <f>'[1]功能-战损相关'!H133</f>
        <v>0.17499999999999999</v>
      </c>
      <c r="AF126" s="154">
        <f>'[1]功能-战损相关'!I133</f>
        <v>0.17499999999999999</v>
      </c>
      <c r="AG126" s="154">
        <f>'[1]功能-战损相关'!J133</f>
        <v>0.17499999999999999</v>
      </c>
      <c r="AH126" s="154">
        <f>'[1]功能-战损相关'!K133</f>
        <v>0.17499999999999999</v>
      </c>
      <c r="AI126" s="154">
        <f>'[1]功能-战损相关'!L133</f>
        <v>0.17499999999999999</v>
      </c>
      <c r="AJ126" s="185"/>
      <c r="AK126" s="185">
        <v>123</v>
      </c>
      <c r="AL126" s="185">
        <f>'[1]功能-战损相关'!BQ133</f>
        <v>58866.286458044</v>
      </c>
      <c r="AM126" s="185">
        <f>'[1]功能-战损相关'!BR133</f>
        <v>59114.844728803568</v>
      </c>
      <c r="AN126" s="185">
        <f>'[1]功能-战损相关'!BS133</f>
        <v>59368.635657023828</v>
      </c>
      <c r="AO126" s="185">
        <f>'[1]功能-战损相关'!BT133</f>
        <v>59659.841588871583</v>
      </c>
      <c r="AP126" s="185">
        <f>'[1]功能-战损相关'!BU133</f>
        <v>59959.050812960966</v>
      </c>
    </row>
    <row r="127" spans="18:42" x14ac:dyDescent="0.15">
      <c r="R127" s="186">
        <v>124</v>
      </c>
      <c r="S127" s="10">
        <f>'[2]实力验证（按等级）'!AG128</f>
        <v>1370964756348.8572</v>
      </c>
      <c r="T127" s="10">
        <f>'[2]实力验证（按等级）'!AH128</f>
        <v>1914790769112.7632</v>
      </c>
      <c r="U127" s="10">
        <f>'[2]实力验证（按等级）'!AI128</f>
        <v>2501772120949.6577</v>
      </c>
      <c r="V127" s="10">
        <f>'[2]实力验证（按等级）'!AJ128</f>
        <v>2904939944899.0757</v>
      </c>
      <c r="W127" s="10">
        <f>'[2]实力验证（按等级）'!AK128</f>
        <v>3138528295807.3921</v>
      </c>
      <c r="AD127" s="185">
        <v>124</v>
      </c>
      <c r="AE127" s="154">
        <f>'[1]功能-战损相关'!H134</f>
        <v>0.17499999999999999</v>
      </c>
      <c r="AF127" s="154">
        <f>'[1]功能-战损相关'!I134</f>
        <v>0.17499999999999999</v>
      </c>
      <c r="AG127" s="154">
        <f>'[1]功能-战损相关'!J134</f>
        <v>0.17499999999999999</v>
      </c>
      <c r="AH127" s="154">
        <f>'[1]功能-战损相关'!K134</f>
        <v>0.17499999999999999</v>
      </c>
      <c r="AI127" s="154">
        <f>'[1]功能-战损相关'!L134</f>
        <v>0.17499999999999999</v>
      </c>
      <c r="AJ127" s="185"/>
      <c r="AK127" s="185">
        <v>124</v>
      </c>
      <c r="AL127" s="185">
        <f>'[1]功能-战损相关'!BQ134</f>
        <v>59276.903514305552</v>
      </c>
      <c r="AM127" s="185">
        <f>'[1]功能-战损相关'!BR134</f>
        <v>59517.026014163763</v>
      </c>
      <c r="AN127" s="185">
        <f>'[1]功能-战损相关'!BS134</f>
        <v>59788.391817155767</v>
      </c>
      <c r="AO127" s="185">
        <f>'[1]功能-战损相关'!BT134</f>
        <v>60065.493547239064</v>
      </c>
      <c r="AP127" s="185">
        <f>'[1]功能-战损相关'!BU134</f>
        <v>60386.186476790535</v>
      </c>
    </row>
    <row r="128" spans="18:42" x14ac:dyDescent="0.15">
      <c r="R128" s="186">
        <v>125</v>
      </c>
      <c r="S128" s="10">
        <f>'[2]实力验证（按等级）'!AG129</f>
        <v>1440142412139.6699</v>
      </c>
      <c r="T128" s="10">
        <f>'[2]实力验证（按等级）'!AH129</f>
        <v>2004375593882.7095</v>
      </c>
      <c r="U128" s="10">
        <f>'[2]实力验证（按等级）'!AI129</f>
        <v>2617134380791.7769</v>
      </c>
      <c r="V128" s="10">
        <f>'[2]实力验证（按等级）'!AJ129</f>
        <v>3015624062080.4937</v>
      </c>
      <c r="W128" s="10">
        <f>'[2]实力验证（按等级）'!AK129</f>
        <v>3266467083194.4033</v>
      </c>
      <c r="AD128" s="185">
        <v>125</v>
      </c>
      <c r="AE128" s="154">
        <f>'[1]功能-战损相关'!H135</f>
        <v>0.17499999999999999</v>
      </c>
      <c r="AF128" s="154">
        <f>'[1]功能-战损相关'!I135</f>
        <v>0.17499999999999999</v>
      </c>
      <c r="AG128" s="154">
        <f>'[1]功能-战损相关'!J135</f>
        <v>0.17499999999999999</v>
      </c>
      <c r="AH128" s="154">
        <f>'[1]功能-战损相关'!K135</f>
        <v>0.17499999999999999</v>
      </c>
      <c r="AI128" s="154">
        <f>'[1]功能-战损相关'!L135</f>
        <v>0.17499999999999999</v>
      </c>
      <c r="AJ128" s="185"/>
      <c r="AK128" s="185">
        <v>125</v>
      </c>
      <c r="AL128" s="185">
        <f>'[1]功能-战损相关'!BQ135</f>
        <v>59674.370115829006</v>
      </c>
      <c r="AM128" s="185">
        <f>'[1]功能-战损相关'!BR135</f>
        <v>59929.658919554531</v>
      </c>
      <c r="AN128" s="185">
        <f>'[1]功能-战损相关'!BS135</f>
        <v>60189.594199246319</v>
      </c>
      <c r="AO128" s="185">
        <f>'[1]功能-战损相关'!BT135</f>
        <v>60482.885245877114</v>
      </c>
      <c r="AP128" s="185">
        <f>'[1]功能-战损相关'!BU135</f>
        <v>60762.183456480918</v>
      </c>
    </row>
    <row r="129" spans="18:42" x14ac:dyDescent="0.15">
      <c r="R129" s="186">
        <v>126</v>
      </c>
      <c r="S129" s="10">
        <f>'[2]实力验证（按等级）'!AG130</f>
        <v>1512652599160.4297</v>
      </c>
      <c r="T129" s="10">
        <f>'[2]实力验证（按等级）'!AH130</f>
        <v>2089991289112.3501</v>
      </c>
      <c r="U129" s="10">
        <f>'[2]实力验证（按等级）'!AI130</f>
        <v>2731884424318.0156</v>
      </c>
      <c r="V129" s="10">
        <f>'[2]实力验证（按等级）'!AJ130</f>
        <v>3128948316924.6484</v>
      </c>
      <c r="W129" s="10">
        <f>'[2]实力验证（按等级）'!AK130</f>
        <v>3395762900361.3213</v>
      </c>
      <c r="AD129" s="185">
        <v>126</v>
      </c>
      <c r="AE129" s="154">
        <f>'[1]功能-战损相关'!H136</f>
        <v>0.17499999999999999</v>
      </c>
      <c r="AF129" s="154">
        <f>'[1]功能-战损相关'!I136</f>
        <v>0.17499999999999999</v>
      </c>
      <c r="AG129" s="154">
        <f>'[1]功能-战损相关'!J136</f>
        <v>0.17499999999999999</v>
      </c>
      <c r="AH129" s="154">
        <f>'[1]功能-战损相关'!K136</f>
        <v>0.17499999999999999</v>
      </c>
      <c r="AI129" s="154">
        <f>'[1]功能-战损相关'!L136</f>
        <v>0.17499999999999999</v>
      </c>
      <c r="AJ129" s="185"/>
      <c r="AK129" s="185">
        <v>126</v>
      </c>
      <c r="AL129" s="185">
        <f>'[1]功能-战损相关'!BQ136</f>
        <v>60087.441973708337</v>
      </c>
      <c r="AM129" s="185">
        <f>'[1]功能-战损相关'!BR136</f>
        <v>60329.676445108533</v>
      </c>
      <c r="AN129" s="185">
        <f>'[1]功能-战损相关'!BS136</f>
        <v>60604.208846028756</v>
      </c>
      <c r="AO129" s="185">
        <f>'[1]功能-战损相关'!BT136</f>
        <v>60864.954944758982</v>
      </c>
      <c r="AP129" s="185">
        <f>'[1]功能-战损相关'!BU136</f>
        <v>61150.192902982366</v>
      </c>
    </row>
    <row r="130" spans="18:42" x14ac:dyDescent="0.15">
      <c r="R130" s="186">
        <v>127</v>
      </c>
      <c r="S130" s="10">
        <f>'[2]实力验证（按等级）'!AG131</f>
        <v>1587816694311.8164</v>
      </c>
      <c r="T130" s="10">
        <f>'[2]实力验证（按等级）'!AH131</f>
        <v>2179905901991.5703</v>
      </c>
      <c r="U130" s="10">
        <f>'[2]实力验证（按等级）'!AI131</f>
        <v>2856024333350.5571</v>
      </c>
      <c r="V130" s="10">
        <f>'[2]实力验证（按等级）'!AJ131</f>
        <v>3248156778386.8945</v>
      </c>
      <c r="W130" s="10">
        <f>'[2]实力验证（按等级）'!AK131</f>
        <v>3529717319372.8999</v>
      </c>
      <c r="AD130" s="185">
        <v>127</v>
      </c>
      <c r="AE130" s="154">
        <f>'[1]功能-战损相关'!H137</f>
        <v>0.17499999999999999</v>
      </c>
      <c r="AF130" s="154">
        <f>'[1]功能-战损相关'!I137</f>
        <v>0.17499999999999999</v>
      </c>
      <c r="AG130" s="154">
        <f>'[1]功能-战损相关'!J137</f>
        <v>0.17499999999999999</v>
      </c>
      <c r="AH130" s="154">
        <f>'[1]功能-战损相关'!K137</f>
        <v>0.17499999999999999</v>
      </c>
      <c r="AI130" s="154">
        <f>'[1]功能-战损相关'!L137</f>
        <v>0.17499999999999999</v>
      </c>
      <c r="AJ130" s="185"/>
      <c r="AK130" s="185">
        <v>127</v>
      </c>
      <c r="AL130" s="185">
        <f>'[1]功能-战损相关'!BQ137</f>
        <v>60482.908233050621</v>
      </c>
      <c r="AM130" s="185">
        <f>'[1]功能-战损相关'!BR137</f>
        <v>60742.531512071801</v>
      </c>
      <c r="AN130" s="185">
        <f>'[1]功能-战损相关'!BS137</f>
        <v>60983.565855483554</v>
      </c>
      <c r="AO130" s="185">
        <f>'[1]功能-战损相关'!BT137</f>
        <v>61247.51059487756</v>
      </c>
      <c r="AP130" s="185">
        <f>'[1]功能-战损相关'!BU137</f>
        <v>61538.178671182868</v>
      </c>
    </row>
    <row r="131" spans="18:42" x14ac:dyDescent="0.15">
      <c r="R131" s="186">
        <v>128</v>
      </c>
      <c r="S131" s="10">
        <f>'[2]实力验证（按等级）'!AG132</f>
        <v>1667343072717.3696</v>
      </c>
      <c r="T131" s="10">
        <f>'[2]实力验证（按等级）'!AH132</f>
        <v>2270466631632.249</v>
      </c>
      <c r="U131" s="10">
        <f>'[2]实力验证（按等级）'!AI132</f>
        <v>2987820760709.417</v>
      </c>
      <c r="V131" s="10">
        <f>'[2]实力验证（按等级）'!AJ132</f>
        <v>3371954136946.1909</v>
      </c>
      <c r="W131" s="10">
        <f>'[2]实力验证（按等级）'!AK132</f>
        <v>3669760043264.0229</v>
      </c>
      <c r="AD131" s="185">
        <v>128</v>
      </c>
      <c r="AE131" s="154">
        <f>'[1]功能-战损相关'!H138</f>
        <v>0.17499999999999999</v>
      </c>
      <c r="AF131" s="154">
        <f>'[1]功能-战损相关'!I138</f>
        <v>0.17499999999999999</v>
      </c>
      <c r="AG131" s="154">
        <f>'[1]功能-战损相关'!J138</f>
        <v>0.17499999999999999</v>
      </c>
      <c r="AH131" s="154">
        <f>'[1]功能-战损相关'!K138</f>
        <v>0.17499999999999999</v>
      </c>
      <c r="AI131" s="154">
        <f>'[1]功能-战损相关'!L138</f>
        <v>0.17499999999999999</v>
      </c>
      <c r="AJ131" s="185"/>
      <c r="AK131" s="185">
        <v>128</v>
      </c>
      <c r="AL131" s="185">
        <f>'[1]功能-战损相关'!BQ138</f>
        <v>60898.145659637827</v>
      </c>
      <c r="AM131" s="185">
        <f>'[1]功能-战损相关'!BR138</f>
        <v>61119.852971019616</v>
      </c>
      <c r="AN131" s="185">
        <f>'[1]功能-战损相关'!BS138</f>
        <v>61368.296119207902</v>
      </c>
      <c r="AO131" s="185">
        <f>'[1]功能-战损相关'!BT138</f>
        <v>61634.523474164045</v>
      </c>
      <c r="AP131" s="185">
        <f>'[1]功能-战损相关'!BU138</f>
        <v>61933.383037414686</v>
      </c>
    </row>
    <row r="132" spans="18:42" x14ac:dyDescent="0.15">
      <c r="R132" s="186">
        <v>129</v>
      </c>
      <c r="S132" s="10">
        <f>'[2]实力验证（按等级）'!AG133</f>
        <v>1749806875594.364</v>
      </c>
      <c r="T132" s="10">
        <f>'[2]实力验证（按等级）'!AH133</f>
        <v>2366526161027.7744</v>
      </c>
      <c r="U132" s="10">
        <f>'[2]实力验证（按等级）'!AI133</f>
        <v>3127555087102.0654</v>
      </c>
      <c r="V132" s="10">
        <f>'[2]实力验证（按等级）'!AJ133</f>
        <v>3503487212452.958</v>
      </c>
      <c r="W132" s="10">
        <f>'[2]实力验证（按等级）'!AK133</f>
        <v>3817573542660.7837</v>
      </c>
      <c r="AD132" s="185">
        <v>129</v>
      </c>
      <c r="AE132" s="154">
        <f>'[1]功能-战损相关'!H139</f>
        <v>0.17499999999999999</v>
      </c>
      <c r="AF132" s="154">
        <f>'[1]功能-战损相关'!I139</f>
        <v>0.17499999999999999</v>
      </c>
      <c r="AG132" s="154">
        <f>'[1]功能-战损相关'!J139</f>
        <v>0.17499999999999999</v>
      </c>
      <c r="AH132" s="154">
        <f>'[1]功能-战损相关'!K139</f>
        <v>0.17499999999999999</v>
      </c>
      <c r="AI132" s="154">
        <f>'[1]功能-战损相关'!L139</f>
        <v>0.17499999999999999</v>
      </c>
      <c r="AJ132" s="185"/>
      <c r="AK132" s="185">
        <v>129</v>
      </c>
      <c r="AL132" s="185">
        <f>'[1]功能-战损相关'!BQ139</f>
        <v>61291.891837268377</v>
      </c>
      <c r="AM132" s="185">
        <f>'[1]功能-战损相关'!BR139</f>
        <v>61529.244423280608</v>
      </c>
      <c r="AN132" s="185">
        <f>'[1]功能-战损相关'!BS139</f>
        <v>61778.18557642158</v>
      </c>
      <c r="AO132" s="185">
        <f>'[1]功能-战损相关'!BT139</f>
        <v>62052.025040962028</v>
      </c>
      <c r="AP132" s="185">
        <f>'[1]功能-战损相关'!BU139</f>
        <v>62348.630919519761</v>
      </c>
    </row>
    <row r="133" spans="18:42" x14ac:dyDescent="0.15">
      <c r="R133" s="186">
        <v>130</v>
      </c>
      <c r="S133" s="10">
        <f>'[2]实力验证（按等级）'!AG134</f>
        <v>1836976141012.9031</v>
      </c>
      <c r="T133" s="10">
        <f>'[2]实力验证（按等级）'!AH134</f>
        <v>2466170543953.7251</v>
      </c>
      <c r="U133" s="10">
        <f>'[2]实力验证（按等级）'!AI134</f>
        <v>3274081945728.2383</v>
      </c>
      <c r="V133" s="10">
        <f>'[2]实力验证（按等级）'!AJ134</f>
        <v>3640235839018.8804</v>
      </c>
      <c r="W133" s="10">
        <f>'[2]实力验证（按等级）'!AK134</f>
        <v>3971085034585.7236</v>
      </c>
      <c r="AD133" s="185">
        <v>130</v>
      </c>
      <c r="AE133" s="154">
        <f>'[1]功能-战损相关'!H140</f>
        <v>0.17499999999999999</v>
      </c>
      <c r="AF133" s="154">
        <f>'[1]功能-战损相关'!I140</f>
        <v>0.17499999999999999</v>
      </c>
      <c r="AG133" s="154">
        <f>'[1]功能-战损相关'!J140</f>
        <v>0.17499999999999999</v>
      </c>
      <c r="AH133" s="154">
        <f>'[1]功能-战损相关'!K140</f>
        <v>0.17499999999999999</v>
      </c>
      <c r="AI133" s="154">
        <f>'[1]功能-战损相关'!L140</f>
        <v>0.17499999999999999</v>
      </c>
      <c r="AJ133" s="185"/>
      <c r="AK133" s="185">
        <v>130</v>
      </c>
      <c r="AL133" s="185">
        <f>'[1]功能-战损相关'!BQ140</f>
        <v>61705.01607005579</v>
      </c>
      <c r="AM133" s="185">
        <f>'[1]功能-战损相关'!BR140</f>
        <v>61934.375779916219</v>
      </c>
      <c r="AN133" s="185">
        <f>'[1]功能-战损相关'!BS140</f>
        <v>62192.722004311756</v>
      </c>
      <c r="AO133" s="185">
        <f>'[1]功能-战损相关'!BT140</f>
        <v>62468.844863500257</v>
      </c>
      <c r="AP133" s="185">
        <f>'[1]功能-战损相关'!BU140</f>
        <v>62766.418440728216</v>
      </c>
    </row>
    <row r="134" spans="18:42" x14ac:dyDescent="0.15">
      <c r="R134" s="186">
        <v>131</v>
      </c>
      <c r="S134" s="10">
        <f>'[2]实力验证（按等级）'!AG135</f>
        <v>1924457365014.697</v>
      </c>
      <c r="T134" s="10">
        <f>'[2]实力验证（按等级）'!AH135</f>
        <v>2577866287578.7617</v>
      </c>
      <c r="U134" s="10">
        <f>'[2]实力验证（按等级）'!AI135</f>
        <v>3403807567239.9971</v>
      </c>
      <c r="V134" s="10">
        <f>'[2]实力验证（按等级）'!AJ135</f>
        <v>3781449835553.9526</v>
      </c>
      <c r="W134" s="10">
        <f>'[2]实力验证（按等级）'!AK135</f>
        <v>4121813027988.3818</v>
      </c>
      <c r="AD134" s="185">
        <v>131</v>
      </c>
      <c r="AE134" s="154">
        <f>'[1]功能-战损相关'!H141</f>
        <v>0.17499999999999999</v>
      </c>
      <c r="AF134" s="154">
        <f>'[1]功能-战损相关'!I141</f>
        <v>0.17499999999999999</v>
      </c>
      <c r="AG134" s="154">
        <f>'[1]功能-战损相关'!J141</f>
        <v>0.17499999999999999</v>
      </c>
      <c r="AH134" s="154">
        <f>'[1]功能-战损相关'!K141</f>
        <v>0.17499999999999999</v>
      </c>
      <c r="AI134" s="154">
        <f>'[1]功能-战损相关'!L141</f>
        <v>0.17499999999999999</v>
      </c>
      <c r="AJ134" s="185"/>
      <c r="AK134" s="185">
        <v>131</v>
      </c>
      <c r="AL134" s="185">
        <f>'[1]功能-战损相关'!BQ141</f>
        <v>62101.312103105985</v>
      </c>
      <c r="AM134" s="185">
        <f>'[1]功能-战损相关'!BR141</f>
        <v>62344.077332309294</v>
      </c>
      <c r="AN134" s="185">
        <f>'[1]功能-战损相关'!BS141</f>
        <v>62600.894537504886</v>
      </c>
      <c r="AO134" s="185">
        <f>'[1]功能-战损相关'!BT141</f>
        <v>62881.568202293776</v>
      </c>
      <c r="AP134" s="185">
        <f>'[1]功能-战损相关'!BU141</f>
        <v>63170.095907186478</v>
      </c>
    </row>
    <row r="135" spans="18:42" x14ac:dyDescent="0.15">
      <c r="R135" s="186">
        <v>132</v>
      </c>
      <c r="S135" s="10">
        <f>'[2]实力验证（按等级）'!AG136</f>
        <v>2016562923305.2998</v>
      </c>
      <c r="T135" s="10">
        <f>'[2]实力验证（按等级）'!AH136</f>
        <v>2694030076319.1025</v>
      </c>
      <c r="U135" s="10">
        <f>'[2]实力验证（按等级）'!AI136</f>
        <v>3538837136548.8501</v>
      </c>
      <c r="V135" s="10">
        <f>'[2]实力验证（按等级）'!AJ136</f>
        <v>3920412914957.1699</v>
      </c>
      <c r="W135" s="10">
        <f>'[2]实力验证（按等级）'!AK136</f>
        <v>4266278589902.126</v>
      </c>
      <c r="AD135" s="185">
        <v>132</v>
      </c>
      <c r="AE135" s="154">
        <f>'[1]功能-战损相关'!H142</f>
        <v>0.17499999999999999</v>
      </c>
      <c r="AF135" s="154">
        <f>'[1]功能-战损相关'!I142</f>
        <v>0.17499999999999999</v>
      </c>
      <c r="AG135" s="154">
        <f>'[1]功能-战损相关'!J142</f>
        <v>0.17499999999999999</v>
      </c>
      <c r="AH135" s="154">
        <f>'[1]功能-战损相关'!K142</f>
        <v>0.17499999999999999</v>
      </c>
      <c r="AI135" s="154">
        <f>'[1]功能-战损相关'!L142</f>
        <v>0.17499999999999999</v>
      </c>
      <c r="AJ135" s="185"/>
      <c r="AK135" s="185">
        <v>132</v>
      </c>
      <c r="AL135" s="185">
        <f>'[1]功能-战损相关'!BQ142</f>
        <v>62512.353202702536</v>
      </c>
      <c r="AM135" s="185">
        <f>'[1]功能-战损相关'!BR142</f>
        <v>62749.254201676333</v>
      </c>
      <c r="AN135" s="185">
        <f>'[1]功能-战损相关'!BS142</f>
        <v>63014.233260071211</v>
      </c>
      <c r="AO135" s="185">
        <f>'[1]功能-战损相关'!BT142</f>
        <v>63284.570726852995</v>
      </c>
      <c r="AP135" s="185">
        <f>'[1]功能-战损相关'!BU142</f>
        <v>63558.957242384895</v>
      </c>
    </row>
    <row r="136" spans="18:42" x14ac:dyDescent="0.15">
      <c r="R136" s="186">
        <v>133</v>
      </c>
      <c r="S136" s="10">
        <f>'[2]实力验证（按等级）'!AG137</f>
        <v>2112058228847.4805</v>
      </c>
      <c r="T136" s="10">
        <f>'[2]实力验证（按等级）'!AH137</f>
        <v>2815434476186.9399</v>
      </c>
      <c r="U136" s="10">
        <f>'[2]实力验证（按等级）'!AI137</f>
        <v>3670866993830.2998</v>
      </c>
      <c r="V136" s="10">
        <f>'[2]实力验证（按等级）'!AJ137</f>
        <v>4052128917308.0942</v>
      </c>
      <c r="W136" s="10">
        <f>'[2]实力验证（按等级）'!AK137</f>
        <v>4415758829038.6719</v>
      </c>
      <c r="AD136" s="185">
        <v>133</v>
      </c>
      <c r="AE136" s="154">
        <f>'[1]功能-战损相关'!H143</f>
        <v>0.17499999999999999</v>
      </c>
      <c r="AF136" s="154">
        <f>'[1]功能-战损相关'!I143</f>
        <v>0.17499999999999999</v>
      </c>
      <c r="AG136" s="154">
        <f>'[1]功能-战损相关'!J143</f>
        <v>0.17499999999999999</v>
      </c>
      <c r="AH136" s="154">
        <f>'[1]功能-战损相关'!K143</f>
        <v>0.17499999999999999</v>
      </c>
      <c r="AI136" s="154">
        <f>'[1]功能-战损相关'!L143</f>
        <v>0.17499999999999999</v>
      </c>
      <c r="AJ136" s="185"/>
      <c r="AK136" s="185">
        <v>133</v>
      </c>
      <c r="AL136" s="185">
        <f>'[1]功能-战损相关'!BQ143</f>
        <v>62911.160361841015</v>
      </c>
      <c r="AM136" s="185">
        <f>'[1]功能-战损相关'!BR143</f>
        <v>63158.255062723692</v>
      </c>
      <c r="AN136" s="185">
        <f>'[1]功能-战损相关'!BS143</f>
        <v>63410.501146705807</v>
      </c>
      <c r="AO136" s="185">
        <f>'[1]功能-战损相关'!BT143</f>
        <v>63666.010503389422</v>
      </c>
      <c r="AP136" s="185">
        <f>'[1]功能-战损相关'!BU143</f>
        <v>63954.206297947778</v>
      </c>
    </row>
    <row r="137" spans="18:42" x14ac:dyDescent="0.15">
      <c r="R137" s="186">
        <v>134</v>
      </c>
      <c r="S137" s="10">
        <f>'[2]实力验证（按等级）'!AG138</f>
        <v>2212309439192.8096</v>
      </c>
      <c r="T137" s="10">
        <f>'[2]实力验证（按等级）'!AH138</f>
        <v>2934797870911.251</v>
      </c>
      <c r="U137" s="10">
        <f>'[2]实力验证（按等级）'!AI138</f>
        <v>3797740022202.1592</v>
      </c>
      <c r="V137" s="10">
        <f>'[2]实力验证（按等级）'!AJ138</f>
        <v>4189393231179.9922</v>
      </c>
      <c r="W137" s="10">
        <f>'[2]实力验证（按等级）'!AK138</f>
        <v>4569068873562.0117</v>
      </c>
      <c r="AD137" s="185">
        <v>134</v>
      </c>
      <c r="AE137" s="154">
        <f>'[1]功能-战损相关'!H144</f>
        <v>0.17499999999999999</v>
      </c>
      <c r="AF137" s="154">
        <f>'[1]功能-战损相关'!I144</f>
        <v>0.17499999999999999</v>
      </c>
      <c r="AG137" s="154">
        <f>'[1]功能-战损相关'!J144</f>
        <v>0.17499999999999999</v>
      </c>
      <c r="AH137" s="154">
        <f>'[1]功能-战损相关'!K144</f>
        <v>0.17499999999999999</v>
      </c>
      <c r="AI137" s="154">
        <f>'[1]功能-战损相关'!L144</f>
        <v>0.17499999999999999</v>
      </c>
      <c r="AJ137" s="185"/>
      <c r="AK137" s="185">
        <v>134</v>
      </c>
      <c r="AL137" s="185">
        <f>'[1]功能-战损相关'!BQ144</f>
        <v>63320.147748797659</v>
      </c>
      <c r="AM137" s="185">
        <f>'[1]功能-战损相关'!BR144</f>
        <v>63551.426015199439</v>
      </c>
      <c r="AN137" s="185">
        <f>'[1]功能-战损相关'!BS144</f>
        <v>63793.104050272101</v>
      </c>
      <c r="AO137" s="185">
        <f>'[1]功能-战损相关'!BT144</f>
        <v>64061.935021670863</v>
      </c>
      <c r="AP137" s="185">
        <f>'[1]功能-战损相关'!BU144</f>
        <v>64342.477641800608</v>
      </c>
    </row>
    <row r="138" spans="18:42" x14ac:dyDescent="0.15">
      <c r="R138" s="186">
        <v>135</v>
      </c>
      <c r="S138" s="10">
        <f>'[2]实力验证（按等级）'!AG139</f>
        <v>2310325879767.6743</v>
      </c>
      <c r="T138" s="10">
        <f>'[2]实力验证（按等级）'!AH139</f>
        <v>3053558054297.9458</v>
      </c>
      <c r="U138" s="10">
        <f>'[2]实力验证（按等级）'!AI139</f>
        <v>3931389940868.5952</v>
      </c>
      <c r="V138" s="10">
        <f>'[2]实力验证（按等级）'!AJ139</f>
        <v>4331189298920.1069</v>
      </c>
      <c r="W138" s="10">
        <f>'[2]实力验证（按等级）'!AK139</f>
        <v>4729300846026.8438</v>
      </c>
      <c r="AD138" s="185">
        <v>135</v>
      </c>
      <c r="AE138" s="154">
        <f>'[1]功能-战损相关'!H145</f>
        <v>0.17499999999999999</v>
      </c>
      <c r="AF138" s="154">
        <f>'[1]功能-战损相关'!I145</f>
        <v>0.17499999999999999</v>
      </c>
      <c r="AG138" s="154">
        <f>'[1]功能-战损相关'!J145</f>
        <v>0.17499999999999999</v>
      </c>
      <c r="AH138" s="154">
        <f>'[1]功能-战损相关'!K145</f>
        <v>0.17499999999999999</v>
      </c>
      <c r="AI138" s="154">
        <f>'[1]功能-战损相关'!L145</f>
        <v>0.17499999999999999</v>
      </c>
      <c r="AJ138" s="185"/>
      <c r="AK138" s="185">
        <v>135</v>
      </c>
      <c r="AL138" s="185">
        <f>'[1]功能-战损相关'!BQ145</f>
        <v>63721.428108577151</v>
      </c>
      <c r="AM138" s="185">
        <f>'[1]功能-战损相关'!BR145</f>
        <v>63949.803830442565</v>
      </c>
      <c r="AN138" s="185">
        <f>'[1]功能-战损相关'!BS145</f>
        <v>64198.638644055973</v>
      </c>
      <c r="AO138" s="185">
        <f>'[1]功能-战损相关'!BT145</f>
        <v>64460.725615766918</v>
      </c>
      <c r="AP138" s="185">
        <f>'[1]功能-战损相关'!BU145</f>
        <v>64762.987773038752</v>
      </c>
    </row>
    <row r="139" spans="18:42" x14ac:dyDescent="0.15">
      <c r="R139" s="186">
        <v>136</v>
      </c>
      <c r="S139" s="10">
        <f>'[2]实力验证（按等级）'!AG140</f>
        <v>2405170419422.2822</v>
      </c>
      <c r="T139" s="10">
        <f>'[2]实力验证（按等级）'!AH140</f>
        <v>3182847724295.5859</v>
      </c>
      <c r="U139" s="10">
        <f>'[2]实力验证（按等级）'!AI140</f>
        <v>4075911762855.8379</v>
      </c>
      <c r="V139" s="10">
        <f>'[2]实力验证（按等级）'!AJ140</f>
        <v>4486538606097.623</v>
      </c>
      <c r="W139" s="10">
        <f>'[2]实力验证（按等级）'!AK140</f>
        <v>4878959735845.1426</v>
      </c>
      <c r="AD139" s="185">
        <v>136</v>
      </c>
      <c r="AE139" s="154">
        <f>'[1]功能-战损相关'!H146</f>
        <v>0.17499999999999999</v>
      </c>
      <c r="AF139" s="154">
        <f>'[1]功能-战损相关'!I146</f>
        <v>0.17499999999999999</v>
      </c>
      <c r="AG139" s="154">
        <f>'[1]功能-战损相关'!J146</f>
        <v>0.17499999999999999</v>
      </c>
      <c r="AH139" s="154">
        <f>'[1]功能-战损相关'!K146</f>
        <v>0.17499999999999999</v>
      </c>
      <c r="AI139" s="154">
        <f>'[1]功能-战损相关'!L146</f>
        <v>0.17499999999999999</v>
      </c>
      <c r="AJ139" s="185"/>
      <c r="AK139" s="185">
        <v>136</v>
      </c>
      <c r="AL139" s="185">
        <f>'[1]功能-战损相关'!BQ146</f>
        <v>64128.390581832726</v>
      </c>
      <c r="AM139" s="185">
        <f>'[1]功能-战损相关'!BR146</f>
        <v>64360.603339651228</v>
      </c>
      <c r="AN139" s="185">
        <f>'[1]功能-战损相关'!BS146</f>
        <v>64611.097770497792</v>
      </c>
      <c r="AO139" s="185">
        <f>'[1]功能-战损相关'!BT146</f>
        <v>64888.1964801207</v>
      </c>
      <c r="AP139" s="185">
        <f>'[1]功能-战损相关'!BU146</f>
        <v>65173.208658492673</v>
      </c>
    </row>
    <row r="140" spans="18:42" x14ac:dyDescent="0.15">
      <c r="R140" s="186">
        <v>137</v>
      </c>
      <c r="S140" s="10">
        <f>'[2]实力验证（按等级）'!AG141</f>
        <v>2503351559653.4033</v>
      </c>
      <c r="T140" s="10">
        <f>'[2]实力验证（按等级）'!AH141</f>
        <v>3316704619923.9458</v>
      </c>
      <c r="U140" s="10">
        <f>'[2]实力验证（按等级）'!AI141</f>
        <v>4225957420781.9912</v>
      </c>
      <c r="V140" s="10">
        <f>'[2]实力验证（按等级）'!AJ141</f>
        <v>4640280681811.5352</v>
      </c>
      <c r="W140" s="10">
        <f>'[2]实力验证（按等级）'!AK141</f>
        <v>5033456487114.6475</v>
      </c>
      <c r="AD140" s="185">
        <v>137</v>
      </c>
      <c r="AE140" s="154">
        <f>'[1]功能-战损相关'!H147</f>
        <v>0.17499999999999999</v>
      </c>
      <c r="AF140" s="154">
        <f>'[1]功能-战损相关'!I147</f>
        <v>0.17499999999999999</v>
      </c>
      <c r="AG140" s="154">
        <f>'[1]功能-战损相关'!J147</f>
        <v>0.17499999999999999</v>
      </c>
      <c r="AH140" s="154">
        <f>'[1]功能-战损相关'!K147</f>
        <v>0.17499999999999999</v>
      </c>
      <c r="AI140" s="154">
        <f>'[1]功能-战损相关'!L147</f>
        <v>0.17499999999999999</v>
      </c>
      <c r="AJ140" s="185"/>
      <c r="AK140" s="185">
        <v>137</v>
      </c>
      <c r="AL140" s="185">
        <f>'[1]功能-战损相关'!BQ147</f>
        <v>64532.107007390223</v>
      </c>
      <c r="AM140" s="185">
        <f>'[1]功能-战损相关'!BR147</f>
        <v>64766.836301344258</v>
      </c>
      <c r="AN140" s="185">
        <f>'[1]功能-战损相关'!BS147</f>
        <v>65027.532306867186</v>
      </c>
      <c r="AO140" s="185">
        <f>'[1]功能-战损相关'!BT147</f>
        <v>65292.10147973409</v>
      </c>
      <c r="AP140" s="185">
        <f>'[1]功能-战损相关'!BU147</f>
        <v>65592.96642388319</v>
      </c>
    </row>
    <row r="141" spans="18:42" x14ac:dyDescent="0.15">
      <c r="R141" s="186">
        <v>138</v>
      </c>
      <c r="S141" s="10">
        <f>'[2]实力验证（按等级）'!AG142</f>
        <v>2605265296795.312</v>
      </c>
      <c r="T141" s="10">
        <f>'[2]实力验证（按等级）'!AH142</f>
        <v>3459510645336.6113</v>
      </c>
      <c r="U141" s="10">
        <f>'[2]实力验证（按等级）'!AI142</f>
        <v>4380489040661.5098</v>
      </c>
      <c r="V141" s="10">
        <f>'[2]实力验证（按等级）'!AJ142</f>
        <v>4799641347975.3418</v>
      </c>
      <c r="W141" s="10">
        <f>'[2]实力验证（按等级）'!AK142</f>
        <v>5186674817728.4258</v>
      </c>
      <c r="AD141" s="185">
        <v>138</v>
      </c>
      <c r="AE141" s="154">
        <f>'[1]功能-战损相关'!H148</f>
        <v>0.17499999999999999</v>
      </c>
      <c r="AF141" s="154">
        <f>'[1]功能-战损相关'!I148</f>
        <v>0.17499999999999999</v>
      </c>
      <c r="AG141" s="154">
        <f>'[1]功能-战损相关'!J148</f>
        <v>0.17499999999999999</v>
      </c>
      <c r="AH141" s="154">
        <f>'[1]功能-战损相关'!K148</f>
        <v>0.17499999999999999</v>
      </c>
      <c r="AI141" s="154">
        <f>'[1]功能-战损相关'!L148</f>
        <v>0.17499999999999999</v>
      </c>
      <c r="AJ141" s="185"/>
      <c r="AK141" s="185">
        <v>138</v>
      </c>
      <c r="AL141" s="185">
        <f>'[1]功能-战损相关'!BQ148</f>
        <v>64937.072762006595</v>
      </c>
      <c r="AM141" s="185">
        <f>'[1]功能-战损相关'!BR148</f>
        <v>65176.641601086973</v>
      </c>
      <c r="AN141" s="185">
        <f>'[1]功能-战损相关'!BS148</f>
        <v>65428.166670407925</v>
      </c>
      <c r="AO141" s="185">
        <f>'[1]功能-战损相关'!BT148</f>
        <v>65709.873259080807</v>
      </c>
      <c r="AP141" s="185">
        <f>'[1]功能-战损相关'!BU148</f>
        <v>65972.259619696066</v>
      </c>
    </row>
    <row r="142" spans="18:42" x14ac:dyDescent="0.15">
      <c r="R142" s="186">
        <v>139</v>
      </c>
      <c r="S142" s="10">
        <f>'[2]实力验证（按等级）'!AG143</f>
        <v>2710852059143.4082</v>
      </c>
      <c r="T142" s="10">
        <f>'[2]实力验证（按等级）'!AH143</f>
        <v>3615944041212.8652</v>
      </c>
      <c r="U142" s="10">
        <f>'[2]实力验证（按等级）'!AI143</f>
        <v>4541155312055.9209</v>
      </c>
      <c r="V142" s="10">
        <f>'[2]实力验证（按等级）'!AJ143</f>
        <v>4958700035838.75</v>
      </c>
      <c r="W142" s="10">
        <f>'[2]实力验证（按等级）'!AK143</f>
        <v>5347232076677.6055</v>
      </c>
      <c r="AD142" s="185">
        <v>139</v>
      </c>
      <c r="AE142" s="154">
        <f>'[1]功能-战损相关'!H149</f>
        <v>0.17499999999999999</v>
      </c>
      <c r="AF142" s="154">
        <f>'[1]功能-战损相关'!I149</f>
        <v>0.17499999999999999</v>
      </c>
      <c r="AG142" s="154">
        <f>'[1]功能-战损相关'!J149</f>
        <v>0.17499999999999999</v>
      </c>
      <c r="AH142" s="154">
        <f>'[1]功能-战损相关'!K149</f>
        <v>0.17499999999999999</v>
      </c>
      <c r="AI142" s="154">
        <f>'[1]功能-战损相关'!L149</f>
        <v>0.17499999999999999</v>
      </c>
      <c r="AJ142" s="185"/>
      <c r="AK142" s="185">
        <v>139</v>
      </c>
      <c r="AL142" s="185">
        <f>'[1]功能-战损相关'!BQ149</f>
        <v>65343.18889478084</v>
      </c>
      <c r="AM142" s="185">
        <f>'[1]功能-战损相关'!BR149</f>
        <v>65578.269807833232</v>
      </c>
      <c r="AN142" s="185">
        <f>'[1]功能-战损相关'!BS149</f>
        <v>65842.94131749816</v>
      </c>
      <c r="AO142" s="185">
        <f>'[1]功能-战损相关'!BT149</f>
        <v>66088.6537930185</v>
      </c>
      <c r="AP142" s="185">
        <f>'[1]功能-战损相关'!BU149</f>
        <v>66370.726033702551</v>
      </c>
    </row>
    <row r="143" spans="18:42" x14ac:dyDescent="0.15">
      <c r="R143" s="186">
        <v>140</v>
      </c>
      <c r="S143" s="10">
        <f>'[2]实力验证（按等级）'!AG144</f>
        <v>2819890813605.2451</v>
      </c>
      <c r="T143" s="10">
        <f>'[2]实力验证（按等级）'!AH144</f>
        <v>3779234777986.4995</v>
      </c>
      <c r="U143" s="10">
        <f>'[2]实力验证（按等级）'!AI144</f>
        <v>4702580406936.3438</v>
      </c>
      <c r="V143" s="10">
        <f>'[2]实力验证（按等级）'!AJ144</f>
        <v>5124883712705.6357</v>
      </c>
      <c r="W143" s="10">
        <f>'[2]实力验证（按等级）'!AK144</f>
        <v>5521227767424.96</v>
      </c>
      <c r="AD143" s="185">
        <v>140</v>
      </c>
      <c r="AE143" s="154">
        <f>'[1]功能-战损相关'!H150</f>
        <v>0.17499999999999999</v>
      </c>
      <c r="AF143" s="154">
        <f>'[1]功能-战损相关'!I150</f>
        <v>0.17499999999999999</v>
      </c>
      <c r="AG143" s="154">
        <f>'[1]功能-战损相关'!J150</f>
        <v>0.17499999999999999</v>
      </c>
      <c r="AH143" s="154">
        <f>'[1]功能-战损相关'!K150</f>
        <v>0.17499999999999999</v>
      </c>
      <c r="AI143" s="154">
        <f>'[1]功能-战损相关'!L150</f>
        <v>0.17499999999999999</v>
      </c>
      <c r="AJ143" s="185"/>
      <c r="AK143" s="185">
        <v>140</v>
      </c>
      <c r="AL143" s="185">
        <f>'[1]功能-战损相关'!BQ150</f>
        <v>65746.18553900611</v>
      </c>
      <c r="AM143" s="185">
        <f>'[1]功能-战损相关'!BR150</f>
        <v>65988.439880715086</v>
      </c>
      <c r="AN143" s="185">
        <f>'[1]功能-战损相关'!BS150</f>
        <v>66221.191918444267</v>
      </c>
      <c r="AO143" s="185">
        <f>'[1]功能-战损相关'!BT150</f>
        <v>66483.018932763531</v>
      </c>
      <c r="AP143" s="185">
        <f>'[1]功能-战损相关'!BU150</f>
        <v>66759.230547944317</v>
      </c>
    </row>
    <row r="144" spans="18:42" x14ac:dyDescent="0.15">
      <c r="R144" s="186">
        <v>141</v>
      </c>
      <c r="S144" s="10">
        <f>'[2]实力验证（按等级）'!AG145</f>
        <v>2931240769948.7607</v>
      </c>
      <c r="T144" s="10">
        <f>'[2]实力验证（按等级）'!AH145</f>
        <v>3942153132624.1255</v>
      </c>
      <c r="U144" s="10">
        <f>'[2]实力验证（按等级）'!AI145</f>
        <v>4872328318404.3799</v>
      </c>
      <c r="V144" s="10">
        <f>'[2]实力验证（按等级）'!AJ145</f>
        <v>5307906072887.833</v>
      </c>
      <c r="W144" s="10">
        <f>'[2]实力验证（按等级）'!AK145</f>
        <v>5706128370164.7793</v>
      </c>
      <c r="AD144" s="185">
        <v>141</v>
      </c>
      <c r="AE144" s="154">
        <f>'[1]功能-战损相关'!H151</f>
        <v>0.17499999999999999</v>
      </c>
      <c r="AF144" s="154">
        <f>'[1]功能-战损相关'!I151</f>
        <v>0.17499999999999999</v>
      </c>
      <c r="AG144" s="154">
        <f>'[1]功能-战损相关'!J151</f>
        <v>0.17499999999999999</v>
      </c>
      <c r="AH144" s="154">
        <f>'[1]功能-战损相关'!K151</f>
        <v>0.17499999999999999</v>
      </c>
      <c r="AI144" s="154">
        <f>'[1]功能-战损相关'!L151</f>
        <v>0.17499999999999999</v>
      </c>
      <c r="AJ144" s="185"/>
      <c r="AK144" s="185">
        <v>141</v>
      </c>
      <c r="AL144" s="185">
        <f>'[1]功能-战损相关'!BQ151</f>
        <v>66154.665781715972</v>
      </c>
      <c r="AM144" s="185">
        <f>'[1]功能-战损相关'!BR151</f>
        <v>66375.40961394296</v>
      </c>
      <c r="AN144" s="185">
        <f>'[1]功能-战损相关'!BS151</f>
        <v>66620.626154842539</v>
      </c>
      <c r="AO144" s="185">
        <f>'[1]功能-战损相关'!BT151</f>
        <v>66877.331834992263</v>
      </c>
      <c r="AP144" s="185">
        <f>'[1]功能-战损相关'!BU151</f>
        <v>67165.947732073168</v>
      </c>
    </row>
    <row r="145" spans="18:42" x14ac:dyDescent="0.15">
      <c r="R145" s="186">
        <v>142</v>
      </c>
      <c r="S145" s="10">
        <f>'[2]实力验证（按等级）'!AG146</f>
        <v>3046011956485.7837</v>
      </c>
      <c r="T145" s="10">
        <f>'[2]实力验证（按等级）'!AH146</f>
        <v>4114643140475.9307</v>
      </c>
      <c r="U145" s="10">
        <f>'[2]实力验证（按等级）'!AI146</f>
        <v>5057061620890.959</v>
      </c>
      <c r="V145" s="10">
        <f>'[2]实力验证（按等级）'!AJ146</f>
        <v>5501213606733.8545</v>
      </c>
      <c r="W145" s="10">
        <f>'[2]实力验证（按等级）'!AK146</f>
        <v>5897474836383.667</v>
      </c>
      <c r="AD145" s="185">
        <v>142</v>
      </c>
      <c r="AE145" s="154">
        <f>'[1]功能-战损相关'!H152</f>
        <v>0.17499999999999999</v>
      </c>
      <c r="AF145" s="154">
        <f>'[1]功能-战损相关'!I152</f>
        <v>0.17499999999999999</v>
      </c>
      <c r="AG145" s="154">
        <f>'[1]功能-战损相关'!J152</f>
        <v>0.17499999999999999</v>
      </c>
      <c r="AH145" s="154">
        <f>'[1]功能-战损相关'!K152</f>
        <v>0.17499999999999999</v>
      </c>
      <c r="AI145" s="154">
        <f>'[1]功能-战损相关'!L152</f>
        <v>0.17499999999999999</v>
      </c>
      <c r="AJ145" s="185"/>
      <c r="AK145" s="185">
        <v>142</v>
      </c>
      <c r="AL145" s="185">
        <f>'[1]功能-战损相关'!BQ152</f>
        <v>66555.720353411656</v>
      </c>
      <c r="AM145" s="185">
        <f>'[1]功能-战损相关'!BR152</f>
        <v>66790.642258554755</v>
      </c>
      <c r="AN145" s="185">
        <f>'[1]功能-战损相关'!BS152</f>
        <v>67028.159674693801</v>
      </c>
      <c r="AO145" s="185">
        <f>'[1]功能-战损相关'!BT152</f>
        <v>67297.275524934113</v>
      </c>
      <c r="AP145" s="185">
        <f>'[1]功能-战损相关'!BU152</f>
        <v>67576.722249196799</v>
      </c>
    </row>
    <row r="146" spans="18:42" x14ac:dyDescent="0.15">
      <c r="R146" s="186">
        <v>143</v>
      </c>
      <c r="S146" s="10">
        <f>'[2]实力验证（按等级）'!AG147</f>
        <v>3167305603186.1577</v>
      </c>
      <c r="T146" s="10">
        <f>'[2]实力验证（按等级）'!AH147</f>
        <v>4294757257453.5698</v>
      </c>
      <c r="U146" s="10">
        <f>'[2]实力验证（按等级）'!AI147</f>
        <v>5249792083427.2891</v>
      </c>
      <c r="V146" s="10">
        <f>'[2]实力验证（按等级）'!AJ147</f>
        <v>5699432843825.7373</v>
      </c>
      <c r="W146" s="10">
        <f>'[2]实力验证（按等级）'!AK147</f>
        <v>6096239926695.8682</v>
      </c>
      <c r="AD146" s="185">
        <v>143</v>
      </c>
      <c r="AE146" s="154">
        <f>'[1]功能-战损相关'!H153</f>
        <v>0.17499999999999999</v>
      </c>
      <c r="AF146" s="154">
        <f>'[1]功能-战损相关'!I153</f>
        <v>0.17499999999999999</v>
      </c>
      <c r="AG146" s="154">
        <f>'[1]功能-战损相关'!J153</f>
        <v>0.17499999999999999</v>
      </c>
      <c r="AH146" s="154">
        <f>'[1]功能-战损相关'!K153</f>
        <v>0.17499999999999999</v>
      </c>
      <c r="AI146" s="154">
        <f>'[1]功能-战损相关'!L153</f>
        <v>0.17499999999999999</v>
      </c>
      <c r="AJ146" s="185"/>
      <c r="AK146" s="185">
        <v>143</v>
      </c>
      <c r="AL146" s="185">
        <f>'[1]功能-战损相关'!BQ153</f>
        <v>66966.529854499779</v>
      </c>
      <c r="AM146" s="185">
        <f>'[1]功能-战损相关'!BR153</f>
        <v>67190.63199264284</v>
      </c>
      <c r="AN146" s="185">
        <f>'[1]功能-战损相关'!BS153</f>
        <v>67446.170005550724</v>
      </c>
      <c r="AO146" s="185">
        <f>'[1]功能-战损相关'!BT153</f>
        <v>67706.213192033465</v>
      </c>
      <c r="AP146" s="185">
        <f>'[1]功能-战损相关'!BU153</f>
        <v>67998.762005345576</v>
      </c>
    </row>
    <row r="147" spans="18:42" x14ac:dyDescent="0.15">
      <c r="R147" s="186">
        <v>144</v>
      </c>
      <c r="S147" s="10">
        <f>'[2]实力验证（按等级）'!AG148</f>
        <v>3295082498867.3838</v>
      </c>
      <c r="T147" s="10">
        <f>'[2]实力验证（按等级）'!AH148</f>
        <v>4486749397700.1104</v>
      </c>
      <c r="U147" s="10">
        <f>'[2]实力验证（按等级）'!AI148</f>
        <v>5446985856537.1807</v>
      </c>
      <c r="V147" s="10">
        <f>'[2]实力验证（按等级）'!AJ148</f>
        <v>5905103212133.96</v>
      </c>
      <c r="W147" s="10">
        <f>'[2]实力验证（按等级）'!AK148</f>
        <v>6296369779738.8535</v>
      </c>
      <c r="AD147" s="185">
        <v>144</v>
      </c>
      <c r="AE147" s="154">
        <f>'[1]功能-战损相关'!H154</f>
        <v>0.17499999999999999</v>
      </c>
      <c r="AF147" s="154">
        <f>'[1]功能-战损相关'!I154</f>
        <v>0.17499999999999999</v>
      </c>
      <c r="AG147" s="154">
        <f>'[1]功能-战损相关'!J154</f>
        <v>0.17499999999999999</v>
      </c>
      <c r="AH147" s="154">
        <f>'[1]功能-战损相关'!K154</f>
        <v>0.17499999999999999</v>
      </c>
      <c r="AI147" s="154">
        <f>'[1]功能-战损相关'!L154</f>
        <v>0.17499999999999999</v>
      </c>
      <c r="AJ147" s="185"/>
      <c r="AK147" s="185">
        <v>144</v>
      </c>
      <c r="AL147" s="185">
        <f>'[1]功能-战损相关'!BQ154</f>
        <v>67365.668836964527</v>
      </c>
      <c r="AM147" s="185">
        <f>'[1]功能-战损相关'!BR154</f>
        <v>67605.856358972116</v>
      </c>
      <c r="AN147" s="185">
        <f>'[1]功能-战损相关'!BS154</f>
        <v>67848.78740196045</v>
      </c>
      <c r="AO147" s="185">
        <f>'[1]功能-战损相关'!BT154</f>
        <v>68122.690611922299</v>
      </c>
      <c r="AP147" s="185">
        <f>'[1]功能-战损相关'!BU154</f>
        <v>68392.95647693018</v>
      </c>
    </row>
    <row r="148" spans="18:42" x14ac:dyDescent="0.15">
      <c r="R148" s="186">
        <v>145</v>
      </c>
      <c r="S148" s="10">
        <f>'[2]实力验证（按等级）'!AG149</f>
        <v>3428759153933.1904</v>
      </c>
      <c r="T148" s="10">
        <f>'[2]实力验证（按等级）'!AH149</f>
        <v>4684902681090.4639</v>
      </c>
      <c r="U148" s="10">
        <f>'[2]实力验证（按等级）'!AI149</f>
        <v>5652752442779.0039</v>
      </c>
      <c r="V148" s="10">
        <f>'[2]实力验证（按等级）'!AJ149</f>
        <v>6113813550876.1992</v>
      </c>
      <c r="W148" s="10">
        <f>'[2]实力验证（按等级）'!AK149</f>
        <v>6501390235423.8193</v>
      </c>
      <c r="AD148" s="185">
        <v>145</v>
      </c>
      <c r="AE148" s="154">
        <f>'[1]功能-战损相关'!H155</f>
        <v>0.17499999999999999</v>
      </c>
      <c r="AF148" s="154">
        <f>'[1]功能-战损相关'!I155</f>
        <v>0.17499999999999999</v>
      </c>
      <c r="AG148" s="154">
        <f>'[1]功能-战损相关'!J155</f>
        <v>0.17499999999999999</v>
      </c>
      <c r="AH148" s="154">
        <f>'[1]功能-战损相关'!K155</f>
        <v>0.17499999999999999</v>
      </c>
      <c r="AI148" s="154">
        <f>'[1]功能-战损相关'!L155</f>
        <v>0.17499999999999999</v>
      </c>
      <c r="AJ148" s="185"/>
      <c r="AK148" s="185">
        <v>145</v>
      </c>
      <c r="AL148" s="185">
        <f>'[1]功能-战损相关'!BQ155</f>
        <v>67778.773474676462</v>
      </c>
      <c r="AM148" s="185">
        <f>'[1]功能-战损相关'!BR155</f>
        <v>68007.153979337309</v>
      </c>
      <c r="AN148" s="185">
        <f>'[1]功能-战损相关'!BS155</f>
        <v>68264.826416237949</v>
      </c>
      <c r="AO148" s="185">
        <f>'[1]功能-战损相关'!BT155</f>
        <v>68516.872274783251</v>
      </c>
      <c r="AP148" s="185">
        <f>'[1]功能-战损相关'!BU155</f>
        <v>68786.580596321844</v>
      </c>
    </row>
    <row r="149" spans="18:42" x14ac:dyDescent="0.15">
      <c r="R149" s="186">
        <v>146</v>
      </c>
      <c r="S149" s="10">
        <f>'[2]实力验证（按等级）'!AG150</f>
        <v>3565956999207.7896</v>
      </c>
      <c r="T149" s="10">
        <f>'[2]实力验证（按等级）'!AH150</f>
        <v>4892418798349.7539</v>
      </c>
      <c r="U149" s="10">
        <f>'[2]实力验证（按等级）'!AI150</f>
        <v>5861095392317.3428</v>
      </c>
      <c r="V149" s="10">
        <f>'[2]实力验证（按等级）'!AJ150</f>
        <v>6327506214607.4834</v>
      </c>
      <c r="W149" s="10">
        <f>'[2]实力验证（按等级）'!AK150</f>
        <v>6715415354879.5039</v>
      </c>
      <c r="AD149" s="185">
        <v>146</v>
      </c>
      <c r="AE149" s="154">
        <f>'[1]功能-战损相关'!H156</f>
        <v>0.17499999999999999</v>
      </c>
      <c r="AF149" s="154">
        <f>'[1]功能-战损相关'!I156</f>
        <v>0.17499999999999999</v>
      </c>
      <c r="AG149" s="154">
        <f>'[1]功能-战损相关'!J156</f>
        <v>0.17499999999999999</v>
      </c>
      <c r="AH149" s="154">
        <f>'[1]功能-战损相关'!K156</f>
        <v>0.17499999999999999</v>
      </c>
      <c r="AI149" s="154">
        <f>'[1]功能-战损相关'!L156</f>
        <v>0.17499999999999999</v>
      </c>
      <c r="AJ149" s="185"/>
      <c r="AK149" s="185">
        <v>146</v>
      </c>
      <c r="AL149" s="185">
        <f>'[1]功能-战损相关'!BQ156</f>
        <v>68176.022811897346</v>
      </c>
      <c r="AM149" s="185">
        <f>'[1]功能-战损相关'!BR156</f>
        <v>68419.760703191248</v>
      </c>
      <c r="AN149" s="185">
        <f>'[1]功能-战损相关'!BS156</f>
        <v>68651.775304781229</v>
      </c>
      <c r="AO149" s="185">
        <f>'[1]功能-战损相关'!BT156</f>
        <v>68904.447954315896</v>
      </c>
      <c r="AP149" s="185">
        <f>'[1]功能-战损相关'!BU156</f>
        <v>69175.455249456281</v>
      </c>
    </row>
    <row r="150" spans="18:42" x14ac:dyDescent="0.15">
      <c r="R150" s="186">
        <v>147</v>
      </c>
      <c r="S150" s="10">
        <f>'[2]实力验证（按等级）'!AG151</f>
        <v>3709812504834.4033</v>
      </c>
      <c r="T150" s="10">
        <f>'[2]实力验证（按等级）'!AH151</f>
        <v>5104602435310.7588</v>
      </c>
      <c r="U150" s="10">
        <f>'[2]实力验证（按等级）'!AI151</f>
        <v>6076317281783.9199</v>
      </c>
      <c r="V150" s="10">
        <f>'[2]实力验证（按等级）'!AJ151</f>
        <v>6559673817634.4805</v>
      </c>
      <c r="W150" s="10">
        <f>'[2]实力验证（按等级）'!AK151</f>
        <v>6941010659814.4463</v>
      </c>
      <c r="AD150" s="185">
        <v>147</v>
      </c>
      <c r="AE150" s="154">
        <f>'[1]功能-战损相关'!H157</f>
        <v>0.17499999999999999</v>
      </c>
      <c r="AF150" s="154">
        <f>'[1]功能-战损相关'!I157</f>
        <v>0.17499999999999999</v>
      </c>
      <c r="AG150" s="154">
        <f>'[1]功能-战损相关'!J157</f>
        <v>0.17499999999999999</v>
      </c>
      <c r="AH150" s="154">
        <f>'[1]功能-战损相关'!K157</f>
        <v>0.17499999999999999</v>
      </c>
      <c r="AI150" s="154">
        <f>'[1]功能-战损相关'!L157</f>
        <v>0.17499999999999999</v>
      </c>
      <c r="AJ150" s="185"/>
      <c r="AK150" s="185">
        <v>147</v>
      </c>
      <c r="AL150" s="185">
        <f>'[1]功能-战损相关'!BQ157</f>
        <v>68591.389178138721</v>
      </c>
      <c r="AM150" s="185">
        <f>'[1]功能-战损相关'!BR157</f>
        <v>68803.847614128958</v>
      </c>
      <c r="AN150" s="185">
        <f>'[1]功能-战损相关'!BS157</f>
        <v>69038.60879043254</v>
      </c>
      <c r="AO150" s="185">
        <f>'[1]功能-战损相关'!BT157</f>
        <v>69287.958095747585</v>
      </c>
      <c r="AP150" s="185">
        <f>'[1]功能-战损相关'!BU157</f>
        <v>69563.482075791355</v>
      </c>
    </row>
    <row r="151" spans="18:42" x14ac:dyDescent="0.15">
      <c r="R151" s="186">
        <v>148</v>
      </c>
      <c r="S151" s="10">
        <f>'[2]实力验证（按等级）'!AG152</f>
        <v>3857033392391.4951</v>
      </c>
      <c r="T151" s="10">
        <f>'[2]实力验证（按等级）'!AH152</f>
        <v>5328715468468.9854</v>
      </c>
      <c r="U151" s="10">
        <f>'[2]实力验证（按等级）'!AI152</f>
        <v>6315681257196.0859</v>
      </c>
      <c r="V151" s="10">
        <f>'[2]实力验证（按等级）'!AJ152</f>
        <v>6819068649450.2344</v>
      </c>
      <c r="W151" s="10">
        <f>'[2]实力验证（按等级）'!AK152</f>
        <v>7174246605463.0527</v>
      </c>
      <c r="AD151" s="185">
        <v>148</v>
      </c>
      <c r="AE151" s="154">
        <f>'[1]功能-战损相关'!H158</f>
        <v>0.17499999999999999</v>
      </c>
      <c r="AF151" s="154">
        <f>'[1]功能-战损相关'!I158</f>
        <v>0.17499999999999999</v>
      </c>
      <c r="AG151" s="154">
        <f>'[1]功能-战损相关'!J158</f>
        <v>0.17499999999999999</v>
      </c>
      <c r="AH151" s="154">
        <f>'[1]功能-战损相关'!K158</f>
        <v>0.17499999999999999</v>
      </c>
      <c r="AI151" s="154">
        <f>'[1]功能-战损相关'!L158</f>
        <v>0.17499999999999999</v>
      </c>
      <c r="AJ151" s="185"/>
      <c r="AK151" s="185">
        <v>148</v>
      </c>
      <c r="AL151" s="185">
        <f>'[1]功能-战损相关'!BQ158</f>
        <v>68986.774289497538</v>
      </c>
      <c r="AM151" s="185">
        <f>'[1]功能-战损相关'!BR158</f>
        <v>69214.482176029269</v>
      </c>
      <c r="AN151" s="185">
        <f>'[1]功能-战损相关'!BS158</f>
        <v>69441.427034716937</v>
      </c>
      <c r="AO151" s="185">
        <f>'[1]功能-战损相关'!BT158</f>
        <v>69691.986065018471</v>
      </c>
      <c r="AP151" s="185">
        <f>'[1]功能-战损相关'!BU158</f>
        <v>69960.882309560708</v>
      </c>
    </row>
    <row r="152" spans="18:42" x14ac:dyDescent="0.15">
      <c r="R152" s="186">
        <v>149</v>
      </c>
      <c r="S152" s="10">
        <f>'[2]实力验证（按等级）'!AG153</f>
        <v>4011579701628.6763</v>
      </c>
      <c r="T152" s="10">
        <f>'[2]实力验证（按等级）'!AH153</f>
        <v>5576393775727.3535</v>
      </c>
      <c r="U152" s="10">
        <f>'[2]实力验证（按等级）'!AI153</f>
        <v>6576039867674.4209</v>
      </c>
      <c r="V152" s="10">
        <f>'[2]实力验证（按等级）'!AJ153</f>
        <v>7087424595251.918</v>
      </c>
      <c r="W152" s="10">
        <f>'[2]实力验证（按等级）'!AK153</f>
        <v>7421502738373.6563</v>
      </c>
      <c r="AD152" s="185">
        <v>149</v>
      </c>
      <c r="AE152" s="154">
        <f>'[1]功能-战损相关'!H159</f>
        <v>0.17499999999999999</v>
      </c>
      <c r="AF152" s="154">
        <f>'[1]功能-战损相关'!I159</f>
        <v>0.17499999999999999</v>
      </c>
      <c r="AG152" s="154">
        <f>'[1]功能-战损相关'!J159</f>
        <v>0.17499999999999999</v>
      </c>
      <c r="AH152" s="154">
        <f>'[1]功能-战损相关'!K159</f>
        <v>0.17499999999999999</v>
      </c>
      <c r="AI152" s="154">
        <f>'[1]功能-战损相关'!L159</f>
        <v>0.17499999999999999</v>
      </c>
      <c r="AJ152" s="185"/>
      <c r="AK152" s="185">
        <v>149</v>
      </c>
      <c r="AL152" s="185">
        <f>'[1]功能-战损相关'!BQ159</f>
        <v>69401.924743829528</v>
      </c>
      <c r="AM152" s="185">
        <f>'[1]功能-战损相关'!BR159</f>
        <v>69616.362889405835</v>
      </c>
      <c r="AN152" s="185">
        <f>'[1]功能-战损相关'!BS159</f>
        <v>69846.049178794638</v>
      </c>
      <c r="AO152" s="185">
        <f>'[1]功能-战损相关'!BT159</f>
        <v>70096.359566088911</v>
      </c>
      <c r="AP152" s="185">
        <f>'[1]功能-战损相关'!BU159</f>
        <v>70346.420964340985</v>
      </c>
    </row>
    <row r="153" spans="18:42" x14ac:dyDescent="0.15">
      <c r="R153" s="186">
        <v>150</v>
      </c>
      <c r="S153" s="10">
        <f>'[2]实力验证（按等级）'!AG154</f>
        <v>4186591790021.915</v>
      </c>
      <c r="T153" s="10">
        <f>'[2]实力验证（按等级）'!AH154</f>
        <v>5833889248254.6133</v>
      </c>
      <c r="U153" s="10">
        <f>'[2]实力验证（按等级）'!AI154</f>
        <v>6845546771351.4238</v>
      </c>
      <c r="V153" s="10">
        <f>'[2]实力验证（按等级）'!AJ154</f>
        <v>7373877068712.3057</v>
      </c>
      <c r="W153" s="10">
        <f>'[2]实力验证（按等级）'!AK154</f>
        <v>7716239356076.1914</v>
      </c>
      <c r="AD153" s="185">
        <v>150</v>
      </c>
      <c r="AE153" s="154">
        <f>'[1]功能-战损相关'!H160</f>
        <v>0.17499999999999999</v>
      </c>
      <c r="AF153" s="154">
        <f>'[1]功能-战损相关'!I160</f>
        <v>0.17499999999999999</v>
      </c>
      <c r="AG153" s="154">
        <f>'[1]功能-战损相关'!J160</f>
        <v>0.17499999999999999</v>
      </c>
      <c r="AH153" s="154">
        <f>'[1]功能-战损相关'!K160</f>
        <v>0.17499999999999999</v>
      </c>
      <c r="AI153" s="154">
        <f>'[1]功能-战损相关'!L160</f>
        <v>0.17499999999999999</v>
      </c>
      <c r="AJ153" s="185"/>
      <c r="AK153" s="185">
        <v>150</v>
      </c>
      <c r="AL153" s="185">
        <f>'[1]功能-战损相关'!BQ160</f>
        <v>69748.45547826757</v>
      </c>
      <c r="AM153" s="185">
        <f>'[1]功能-战损相关'!BR160</f>
        <v>69984.353687534574</v>
      </c>
      <c r="AN153" s="185">
        <f>'[1]功能-战损相关'!BS160</f>
        <v>70248.9095247613</v>
      </c>
      <c r="AO153" s="185">
        <f>'[1]功能-战损相关'!BT160</f>
        <v>70493.041226629372</v>
      </c>
      <c r="AP153" s="185">
        <f>'[1]功能-战损相关'!BU160</f>
        <v>70754.691835789883</v>
      </c>
    </row>
    <row r="154" spans="18:42" x14ac:dyDescent="0.15">
      <c r="R154" s="186">
        <v>151</v>
      </c>
      <c r="S154" s="10">
        <f>'[2]实力验证（按等级）'!AG155</f>
        <v>4367043288146.0723</v>
      </c>
      <c r="T154" s="10">
        <f>'[2]实力验证（按等级）'!AH155</f>
        <v>6065658336686.6299</v>
      </c>
      <c r="U154" s="10">
        <f>'[2]实力验证（按等级）'!AI155</f>
        <v>7100651304449.4434</v>
      </c>
      <c r="V154" s="10">
        <f>'[2]实力验证（按等级）'!AJ155</f>
        <v>7682646816970.25</v>
      </c>
      <c r="W154" s="10">
        <f>'[2]实力验证（按等级）'!AK155</f>
        <v>8016143946027.5947</v>
      </c>
      <c r="AD154" s="185">
        <v>151</v>
      </c>
      <c r="AE154" s="154">
        <f>'[1]功能-战损相关'!H161</f>
        <v>0.17499999999999999</v>
      </c>
      <c r="AF154" s="154">
        <f>'[1]功能-战损相关'!I161</f>
        <v>0.17499999999999999</v>
      </c>
      <c r="AG154" s="154">
        <f>'[1]功能-战损相关'!J161</f>
        <v>0.17499999999999999</v>
      </c>
      <c r="AH154" s="154">
        <f>'[1]功能-战损相关'!K161</f>
        <v>0.17499999999999999</v>
      </c>
      <c r="AI154" s="154">
        <f>'[1]功能-战损相关'!L161</f>
        <v>0.17499999999999999</v>
      </c>
      <c r="AJ154" s="185"/>
      <c r="AK154" s="185">
        <v>151</v>
      </c>
      <c r="AL154" s="185">
        <f>'[1]功能-战损相关'!BQ161</f>
        <v>70057.972937971543</v>
      </c>
      <c r="AM154" s="185">
        <f>'[1]功能-战损相关'!BR161</f>
        <v>70282.962000561718</v>
      </c>
      <c r="AN154" s="185">
        <f>'[1]功能-战损相关'!BS161</f>
        <v>70550.747205912252</v>
      </c>
      <c r="AO154" s="185">
        <f>'[1]功能-战损相关'!BT161</f>
        <v>70827.069159917912</v>
      </c>
      <c r="AP154" s="185">
        <f>'[1]功能-战损相关'!BU161</f>
        <v>71150.381250442384</v>
      </c>
    </row>
    <row r="155" spans="18:42" x14ac:dyDescent="0.15">
      <c r="R155" s="186">
        <v>152</v>
      </c>
      <c r="S155" s="10">
        <f>'[2]实力验证（按等级）'!AG156</f>
        <v>4552941230330.791</v>
      </c>
      <c r="T155" s="10">
        <f>'[2]实力验证（按等级）'!AH156</f>
        <v>6305892398506.4863</v>
      </c>
      <c r="U155" s="10">
        <f>'[2]实力验证（按等级）'!AI156</f>
        <v>7384998596561.1289</v>
      </c>
      <c r="V155" s="10">
        <f>'[2]实力验证（按等级）'!AJ156</f>
        <v>8002841372033.5078</v>
      </c>
      <c r="W155" s="10">
        <f>'[2]实力验证（按等级）'!AK156</f>
        <v>8178820314145.2402</v>
      </c>
      <c r="AD155" s="185">
        <v>152</v>
      </c>
      <c r="AE155" s="154">
        <f>'[1]功能-战损相关'!H162</f>
        <v>0.17499999999999999</v>
      </c>
      <c r="AF155" s="154">
        <f>'[1]功能-战损相关'!I162</f>
        <v>0.17499999999999999</v>
      </c>
      <c r="AG155" s="154">
        <f>'[1]功能-战损相关'!J162</f>
        <v>0.17499999999999999</v>
      </c>
      <c r="AH155" s="154">
        <f>'[1]功能-战损相关'!K162</f>
        <v>0.17499999999999999</v>
      </c>
      <c r="AI155" s="154">
        <f>'[1]功能-战损相关'!L162</f>
        <v>0.17499999999999999</v>
      </c>
      <c r="AJ155" s="185"/>
      <c r="AK155" s="185">
        <v>152</v>
      </c>
      <c r="AL155" s="185">
        <f>'[1]功能-战损相关'!BQ162</f>
        <v>70352.655413310567</v>
      </c>
      <c r="AM155" s="185">
        <f>'[1]功能-战损相关'!BR162</f>
        <v>70582.4740238253</v>
      </c>
      <c r="AN155" s="185">
        <f>'[1]功能-战损相关'!BS162</f>
        <v>70861.088437229919</v>
      </c>
      <c r="AO155" s="185">
        <f>'[1]功能-战损相关'!BT162</f>
        <v>71165.205482532619</v>
      </c>
      <c r="AP155" s="185">
        <f>'[1]功能-战损相关'!BU162</f>
        <v>71340</v>
      </c>
    </row>
    <row r="156" spans="18:42" x14ac:dyDescent="0.15">
      <c r="R156" s="186">
        <v>153</v>
      </c>
      <c r="S156" s="10">
        <f>'[2]实力验证（按等级）'!AG157</f>
        <v>4755804539197.374</v>
      </c>
      <c r="T156" s="10">
        <f>'[2]实力验证（按等级）'!AH157</f>
        <v>6571103774285.6123</v>
      </c>
      <c r="U156" s="10">
        <f>'[2]实力验证（按等级）'!AI157</f>
        <v>7683435554273.4326</v>
      </c>
      <c r="V156" s="10">
        <f>'[2]实力验证（按等级）'!AJ157</f>
        <v>8171466610931.7314</v>
      </c>
      <c r="W156" s="10">
        <f>'[2]实力验证（按等级）'!AK157</f>
        <v>8295754139873.792</v>
      </c>
      <c r="AD156" s="185">
        <v>153</v>
      </c>
      <c r="AE156" s="154">
        <f>'[1]功能-战损相关'!H163</f>
        <v>0.17499999999999999</v>
      </c>
      <c r="AF156" s="154">
        <f>'[1]功能-战损相关'!I163</f>
        <v>0.17499999999999999</v>
      </c>
      <c r="AG156" s="154">
        <f>'[1]功能-战损相关'!J163</f>
        <v>0.17499999999999999</v>
      </c>
      <c r="AH156" s="154">
        <f>'[1]功能-战损相关'!K163</f>
        <v>0.17499999999999999</v>
      </c>
      <c r="AI156" s="154">
        <f>'[1]功能-战损相关'!L163</f>
        <v>0.17499999999999999</v>
      </c>
      <c r="AJ156" s="185"/>
      <c r="AK156" s="185">
        <v>153</v>
      </c>
      <c r="AL156" s="185">
        <f>'[1]功能-战损相关'!BQ163</f>
        <v>70660.227706366917</v>
      </c>
      <c r="AM156" s="185">
        <f>'[1]功能-战损相关'!BR163</f>
        <v>70911.017375325406</v>
      </c>
      <c r="AN156" s="185">
        <f>'[1]功能-战损相关'!BS163</f>
        <v>71191.655344947096</v>
      </c>
      <c r="AO156" s="185">
        <f>'[1]功能-战损相关'!BT163</f>
        <v>71340</v>
      </c>
      <c r="AP156" s="185">
        <f>'[1]功能-战损相关'!BU163</f>
        <v>71340</v>
      </c>
    </row>
    <row r="157" spans="18:42" x14ac:dyDescent="0.15">
      <c r="R157" s="186">
        <v>154</v>
      </c>
      <c r="S157" s="10">
        <f>'[2]实力验证（按等级）'!AG158</f>
        <v>4965864012787.2734</v>
      </c>
      <c r="T157" s="10">
        <f>'[2]实力验证（按等级）'!AH158</f>
        <v>6846102456162.4707</v>
      </c>
      <c r="U157" s="10">
        <f>'[2]实力验证（按等级）'!AI158</f>
        <v>7840905701314.5117</v>
      </c>
      <c r="V157" s="10">
        <f>'[2]实力验证（按等级）'!AJ158</f>
        <v>8287907035700.1777</v>
      </c>
      <c r="W157" s="10">
        <f>'[2]实力验证（按等级）'!AK158</f>
        <v>8326285373859.8105</v>
      </c>
      <c r="AD157" s="185">
        <v>154</v>
      </c>
      <c r="AE157" s="154">
        <f>'[1]功能-战损相关'!H164</f>
        <v>0.17499999999999999</v>
      </c>
      <c r="AF157" s="154">
        <f>'[1]功能-战损相关'!I164</f>
        <v>0.17499999999999999</v>
      </c>
      <c r="AG157" s="154">
        <f>'[1]功能-战损相关'!J164</f>
        <v>0.17499999999999999</v>
      </c>
      <c r="AH157" s="154">
        <f>'[1]功能-战损相关'!K164</f>
        <v>0.17499999999999999</v>
      </c>
      <c r="AI157" s="154">
        <f>'[1]功能-战损相关'!L164</f>
        <v>0.17499999999999999</v>
      </c>
      <c r="AJ157" s="185"/>
      <c r="AK157" s="185">
        <v>154</v>
      </c>
      <c r="AL157" s="185">
        <f>'[1]功能-战损相关'!BQ164</f>
        <v>70941.336640349618</v>
      </c>
      <c r="AM157" s="185">
        <f>'[1]功能-战损相关'!BR164</f>
        <v>71218.45727464123</v>
      </c>
      <c r="AN157" s="185">
        <f>'[1]功能-战损相关'!BS164</f>
        <v>71340</v>
      </c>
      <c r="AO157" s="185">
        <f>'[1]功能-战损相关'!BT164</f>
        <v>71340</v>
      </c>
      <c r="AP157" s="185">
        <f>'[1]功能-战损相关'!BU164</f>
        <v>71340</v>
      </c>
    </row>
    <row r="158" spans="18:42" x14ac:dyDescent="0.15">
      <c r="R158" s="186">
        <v>155</v>
      </c>
      <c r="S158" s="10">
        <f>'[2]实力验证（按等级）'!AG159</f>
        <v>5185463857377.6865</v>
      </c>
      <c r="T158" s="10">
        <f>'[2]实力验证（按等级）'!AH159</f>
        <v>7062533123563.4932</v>
      </c>
      <c r="U158" s="10">
        <f>'[2]实力验证（按等级）'!AI159</f>
        <v>7950985111067.0244</v>
      </c>
      <c r="V158" s="10">
        <f>'[2]实力验证（按等级）'!AJ159</f>
        <v>8322500007643.8691</v>
      </c>
      <c r="W158" s="10">
        <f>'[2]实力验证（按等级）'!AK159</f>
        <v>8349163035427.791</v>
      </c>
      <c r="AD158" s="185">
        <v>155</v>
      </c>
      <c r="AE158" s="154">
        <f>'[1]功能-战损相关'!H165</f>
        <v>0.17499999999999999</v>
      </c>
      <c r="AF158" s="154">
        <f>'[1]功能-战损相关'!I165</f>
        <v>0.17499999999999999</v>
      </c>
      <c r="AG158" s="154">
        <f>'[1]功能-战损相关'!J165</f>
        <v>0.17499999999999999</v>
      </c>
      <c r="AH158" s="154">
        <f>'[1]功能-战损相关'!K165</f>
        <v>0.17499999999999999</v>
      </c>
      <c r="AI158" s="154">
        <f>'[1]功能-战损相关'!L165</f>
        <v>0.17499999999999999</v>
      </c>
      <c r="AJ158" s="185"/>
      <c r="AK158" s="185">
        <v>155</v>
      </c>
      <c r="AL158" s="185">
        <f>'[1]功能-战损相关'!BQ165</f>
        <v>71230.65107653536</v>
      </c>
      <c r="AM158" s="185">
        <f>'[1]功能-战损相关'!BR165</f>
        <v>71340</v>
      </c>
      <c r="AN158" s="185">
        <f>'[1]功能-战损相关'!BS165</f>
        <v>71340</v>
      </c>
      <c r="AO158" s="185">
        <f>'[1]功能-战损相关'!BT165</f>
        <v>71340</v>
      </c>
      <c r="AP158" s="185">
        <f>'[1]功能-战损相关'!BU165</f>
        <v>71340</v>
      </c>
    </row>
    <row r="159" spans="18:42" x14ac:dyDescent="0.15">
      <c r="R159" s="186">
        <v>156</v>
      </c>
      <c r="S159" s="10">
        <f>'[2]实力验证（按等级）'!AG160</f>
        <v>5340105721302.0449</v>
      </c>
      <c r="T159" s="10">
        <f>'[2]实力验证（按等级）'!AH160</f>
        <v>7215023832631.3643</v>
      </c>
      <c r="U159" s="10">
        <f>'[2]实力验证（按等级）'!AI160</f>
        <v>7985056738211.5264</v>
      </c>
      <c r="V159" s="10">
        <f>'[2]实力验证（按等级）'!AJ160</f>
        <v>8345214877873.707</v>
      </c>
      <c r="W159" s="10">
        <f>'[2]实力验证（按等级）'!AK160</f>
        <v>8372064738431.3262</v>
      </c>
      <c r="AD159" s="185">
        <v>156</v>
      </c>
      <c r="AE159" s="154">
        <f>'[1]功能-战损相关'!H166</f>
        <v>0.17499999999999999</v>
      </c>
      <c r="AF159" s="154">
        <f>'[1]功能-战损相关'!I166</f>
        <v>0.17499999999999999</v>
      </c>
      <c r="AG159" s="154">
        <f>'[1]功能-战损相关'!J166</f>
        <v>0.17499999999999999</v>
      </c>
      <c r="AH159" s="154">
        <f>'[1]功能-战损相关'!K166</f>
        <v>0.17499999999999999</v>
      </c>
      <c r="AI159" s="154">
        <f>'[1]功能-战损相关'!L166</f>
        <v>0.17499999999999999</v>
      </c>
      <c r="AJ159" s="185"/>
      <c r="AK159" s="185">
        <v>156</v>
      </c>
      <c r="AL159" s="185">
        <f>'[1]功能-战损相关'!BQ166</f>
        <v>71340</v>
      </c>
      <c r="AM159" s="185">
        <f>'[1]功能-战损相关'!BR166</f>
        <v>71340</v>
      </c>
      <c r="AN159" s="185">
        <f>'[1]功能-战损相关'!BS166</f>
        <v>71340</v>
      </c>
      <c r="AO159" s="185">
        <f>'[1]功能-战损相关'!BT166</f>
        <v>71340</v>
      </c>
      <c r="AP159" s="185">
        <f>'[1]功能-战损相关'!BU166</f>
        <v>71340</v>
      </c>
    </row>
    <row r="160" spans="18:42" x14ac:dyDescent="0.15">
      <c r="R160" s="186">
        <v>157</v>
      </c>
      <c r="S160" s="10">
        <f>'[2]实力验证（按等级）'!AG161</f>
        <v>5456723225307.9561</v>
      </c>
      <c r="T160" s="10">
        <f>'[2]实力验证（按等级）'!AH161</f>
        <v>7336601735120.9385</v>
      </c>
      <c r="U160" s="10">
        <f>'[2]实力验证（按等级）'!AI161</f>
        <v>8005682271181.3535</v>
      </c>
      <c r="V160" s="10">
        <f>'[2]实力验证（按等级）'!AJ161</f>
        <v>8367953610819.9883</v>
      </c>
      <c r="W160" s="10">
        <f>'[2]实力验证（按等级）'!AK161</f>
        <v>8394990506562.2773</v>
      </c>
      <c r="AD160" s="185">
        <v>157</v>
      </c>
      <c r="AE160" s="154">
        <f>'[1]功能-战损相关'!H167</f>
        <v>0.17499999999999999</v>
      </c>
      <c r="AF160" s="154">
        <f>'[1]功能-战损相关'!I167</f>
        <v>0.17499999999999999</v>
      </c>
      <c r="AG160" s="154">
        <f>'[1]功能-战损相关'!J167</f>
        <v>0.17499999999999999</v>
      </c>
      <c r="AH160" s="154">
        <f>'[1]功能-战损相关'!K167</f>
        <v>0.17499999999999999</v>
      </c>
      <c r="AI160" s="154">
        <f>'[1]功能-战损相关'!L167</f>
        <v>0.17499999999999999</v>
      </c>
      <c r="AJ160" s="185"/>
      <c r="AK160" s="185">
        <v>157</v>
      </c>
      <c r="AL160" s="185">
        <f>'[1]功能-战损相关'!BQ167</f>
        <v>71340</v>
      </c>
      <c r="AM160" s="185">
        <f>'[1]功能-战损相关'!BR167</f>
        <v>71340</v>
      </c>
      <c r="AN160" s="185">
        <f>'[1]功能-战损相关'!BS167</f>
        <v>71340</v>
      </c>
      <c r="AO160" s="185">
        <f>'[1]功能-战损相关'!BT167</f>
        <v>71340</v>
      </c>
      <c r="AP160" s="185">
        <f>'[1]功能-战损相关'!BU167</f>
        <v>71340</v>
      </c>
    </row>
    <row r="161" spans="18:42" x14ac:dyDescent="0.15">
      <c r="R161" s="186">
        <v>158</v>
      </c>
      <c r="S161" s="10">
        <f>'[2]实力验证（按等级）'!AG162</f>
        <v>5535852791495.8271</v>
      </c>
      <c r="T161" s="10">
        <f>'[2]实力验证（按等级）'!AH162</f>
        <v>7413074531714.0469</v>
      </c>
      <c r="U161" s="10">
        <f>'[2]实力验证（按等级）'!AI162</f>
        <v>8026329514993.3389</v>
      </c>
      <c r="V161" s="10">
        <f>'[2]实力验证（按等级）'!AJ162</f>
        <v>8390716229932.3213</v>
      </c>
      <c r="W161" s="10">
        <f>'[2]实力验证（按等级）'!AK162</f>
        <v>8417940363503.5801</v>
      </c>
      <c r="AD161" s="185">
        <v>158</v>
      </c>
      <c r="AE161" s="154">
        <f>'[1]功能-战损相关'!H168</f>
        <v>0.17499999999999999</v>
      </c>
      <c r="AF161" s="154">
        <f>'[1]功能-战损相关'!I168</f>
        <v>0.17499999999999999</v>
      </c>
      <c r="AG161" s="154">
        <f>'[1]功能-战损相关'!J168</f>
        <v>0.17499999999999999</v>
      </c>
      <c r="AH161" s="154">
        <f>'[1]功能-战损相关'!K168</f>
        <v>0.17499999999999999</v>
      </c>
      <c r="AI161" s="154">
        <f>'[1]功能-战损相关'!L168</f>
        <v>0.17499999999999999</v>
      </c>
      <c r="AJ161" s="185"/>
      <c r="AK161" s="185">
        <v>158</v>
      </c>
      <c r="AL161" s="185">
        <f>'[1]功能-战损相关'!BQ168</f>
        <v>71340</v>
      </c>
      <c r="AM161" s="185">
        <f>'[1]功能-战损相关'!BR168</f>
        <v>71340</v>
      </c>
      <c r="AN161" s="185">
        <f>'[1]功能-战损相关'!BS168</f>
        <v>71340</v>
      </c>
      <c r="AO161" s="185">
        <f>'[1]功能-战损相关'!BT168</f>
        <v>71340</v>
      </c>
      <c r="AP161" s="185">
        <f>'[1]功能-战损相关'!BU168</f>
        <v>71340</v>
      </c>
    </row>
    <row r="162" spans="18:42" x14ac:dyDescent="0.15">
      <c r="R162" s="186">
        <v>159</v>
      </c>
      <c r="S162" s="10">
        <f>'[2]实力验证（按等级）'!AG163</f>
        <v>5594135675255.8008</v>
      </c>
      <c r="T162" s="10">
        <f>'[2]实力验证（按等级）'!AH163</f>
        <v>7465569860707.7344</v>
      </c>
      <c r="U162" s="10">
        <f>'[2]实力验证（按等级）'!AI163</f>
        <v>8046998490664.168</v>
      </c>
      <c r="V162" s="10">
        <f>'[2]实力验证（按等级）'!AJ163</f>
        <v>8413502758651.5518</v>
      </c>
      <c r="W162" s="10">
        <f>'[2]实力验证（按等级）'!AK163</f>
        <v>8440914332929.2715</v>
      </c>
      <c r="AD162" s="185">
        <v>159</v>
      </c>
      <c r="AE162" s="154">
        <f>'[1]功能-战损相关'!H169</f>
        <v>0.17499999999999999</v>
      </c>
      <c r="AF162" s="154">
        <f>'[1]功能-战损相关'!I169</f>
        <v>0.17499999999999999</v>
      </c>
      <c r="AG162" s="154">
        <f>'[1]功能-战损相关'!J169</f>
        <v>0.17499999999999999</v>
      </c>
      <c r="AH162" s="154">
        <f>'[1]功能-战损相关'!K169</f>
        <v>0.17499999999999999</v>
      </c>
      <c r="AI162" s="154">
        <f>'[1]功能-战损相关'!L169</f>
        <v>0.17499999999999999</v>
      </c>
      <c r="AJ162" s="185"/>
      <c r="AK162" s="185">
        <v>159</v>
      </c>
      <c r="AL162" s="185">
        <f>'[1]功能-战损相关'!BQ169</f>
        <v>71340</v>
      </c>
      <c r="AM162" s="185">
        <f>'[1]功能-战损相关'!BR169</f>
        <v>71340</v>
      </c>
      <c r="AN162" s="185">
        <f>'[1]功能-战损相关'!BS169</f>
        <v>71340</v>
      </c>
      <c r="AO162" s="185">
        <f>'[1]功能-战损相关'!BT169</f>
        <v>71340</v>
      </c>
      <c r="AP162" s="185">
        <f>'[1]功能-战损相关'!BU169</f>
        <v>71340</v>
      </c>
    </row>
    <row r="163" spans="18:42" x14ac:dyDescent="0.15">
      <c r="R163" s="186">
        <v>160</v>
      </c>
      <c r="S163" s="10">
        <f>'[2]实力验证（按等级）'!AG164</f>
        <v>5652795902298.7197</v>
      </c>
      <c r="T163" s="10">
        <f>'[2]实力验证（按等级）'!AH164</f>
        <v>7518308934544.7461</v>
      </c>
      <c r="U163" s="10">
        <f>'[2]实力验证（按等级）'!AI164</f>
        <v>8067686578281.4102</v>
      </c>
      <c r="V163" s="10">
        <f>'[2]实力验证（按等级）'!AJ164</f>
        <v>8436310475078.4697</v>
      </c>
      <c r="W163" s="10">
        <f>'[2]实力验证（按等级）'!AK164</f>
        <v>8463909684191.9248</v>
      </c>
      <c r="AD163" s="185">
        <v>160</v>
      </c>
      <c r="AE163" s="154">
        <f>'[1]功能-战损相关'!H170</f>
        <v>0.17499999999999999</v>
      </c>
      <c r="AF163" s="154">
        <f>'[1]功能-战损相关'!I170</f>
        <v>0.17499999999999999</v>
      </c>
      <c r="AG163" s="154">
        <f>'[1]功能-战损相关'!J170</f>
        <v>0.17499999999999999</v>
      </c>
      <c r="AH163" s="154">
        <f>'[1]功能-战损相关'!K170</f>
        <v>0.17499999999999999</v>
      </c>
      <c r="AI163" s="154">
        <f>'[1]功能-战损相关'!L170</f>
        <v>0.17499999999999999</v>
      </c>
      <c r="AJ163" s="185"/>
      <c r="AK163" s="185">
        <v>160</v>
      </c>
      <c r="AL163" s="185">
        <f>'[1]功能-战损相关'!BQ170</f>
        <v>71340</v>
      </c>
      <c r="AM163" s="185">
        <f>'[1]功能-战损相关'!BR170</f>
        <v>71340</v>
      </c>
      <c r="AN163" s="185">
        <f>'[1]功能-战损相关'!BS170</f>
        <v>71340</v>
      </c>
      <c r="AO163" s="185">
        <f>'[1]功能-战损相关'!BT170</f>
        <v>71340</v>
      </c>
      <c r="AP163" s="185">
        <f>'[1]功能-战损相关'!BU170</f>
        <v>71340</v>
      </c>
    </row>
  </sheetData>
  <mergeCells count="5">
    <mergeCell ref="B3:G3"/>
    <mergeCell ref="I3:N3"/>
    <mergeCell ref="S2:W2"/>
    <mergeCell ref="AE2:AI2"/>
    <mergeCell ref="AL2:AP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C4:M39"/>
  <sheetViews>
    <sheetView topLeftCell="A13" workbookViewId="0">
      <selection activeCell="O49" sqref="O49"/>
    </sheetView>
  </sheetViews>
  <sheetFormatPr defaultColWidth="6.625" defaultRowHeight="11.25" x14ac:dyDescent="0.15"/>
  <cols>
    <col min="1" max="4" width="6.625" style="10"/>
    <col min="5" max="5" width="8.25" style="10" bestFit="1" customWidth="1"/>
    <col min="6" max="16384" width="6.625" style="10"/>
  </cols>
  <sheetData>
    <row r="4" spans="3:13" x14ac:dyDescent="0.15">
      <c r="G4" s="34">
        <v>0.99</v>
      </c>
      <c r="H4" s="34">
        <v>0.98</v>
      </c>
      <c r="I4" s="34">
        <v>0.97</v>
      </c>
      <c r="J4" s="34">
        <v>0.95</v>
      </c>
    </row>
    <row r="5" spans="3:13" x14ac:dyDescent="0.15">
      <c r="D5" s="212" t="s">
        <v>359</v>
      </c>
      <c r="E5" s="212"/>
      <c r="F5" s="212"/>
      <c r="G5" s="212"/>
      <c r="H5" s="212"/>
      <c r="I5" s="212"/>
      <c r="J5" s="212"/>
    </row>
    <row r="6" spans="3:13" x14ac:dyDescent="0.15">
      <c r="D6" s="60" t="s">
        <v>77</v>
      </c>
      <c r="E6" s="60" t="s">
        <v>299</v>
      </c>
      <c r="F6" s="70" t="s">
        <v>72</v>
      </c>
      <c r="G6" s="33" t="s">
        <v>73</v>
      </c>
      <c r="H6" s="33" t="s">
        <v>74</v>
      </c>
      <c r="I6" s="33" t="s">
        <v>75</v>
      </c>
      <c r="J6" s="33" t="s">
        <v>76</v>
      </c>
    </row>
    <row r="7" spans="3:13" x14ac:dyDescent="0.15">
      <c r="D7" s="60">
        <v>0</v>
      </c>
      <c r="E7" s="60" t="s">
        <v>296</v>
      </c>
      <c r="F7" s="114">
        <v>1</v>
      </c>
      <c r="G7" s="60">
        <v>1</v>
      </c>
      <c r="H7" s="60">
        <v>1</v>
      </c>
      <c r="I7" s="60">
        <v>1</v>
      </c>
      <c r="J7" s="60">
        <v>1</v>
      </c>
      <c r="L7" s="113"/>
      <c r="M7" s="113"/>
    </row>
    <row r="8" spans="3:13" x14ac:dyDescent="0.15">
      <c r="C8" s="10">
        <f>F8-F7</f>
        <v>2</v>
      </c>
      <c r="D8" s="60">
        <v>1</v>
      </c>
      <c r="E8" s="57" t="s">
        <v>47</v>
      </c>
      <c r="F8" s="114">
        <v>3</v>
      </c>
      <c r="G8" s="58">
        <f>$F8*G$4</f>
        <v>2.9699999999999998</v>
      </c>
      <c r="H8" s="58">
        <f t="shared" ref="H8:J23" si="0">$F8*H$4</f>
        <v>2.94</v>
      </c>
      <c r="I8" s="58">
        <f t="shared" si="0"/>
        <v>2.91</v>
      </c>
      <c r="J8" s="58">
        <f t="shared" si="0"/>
        <v>2.8499999999999996</v>
      </c>
      <c r="L8" s="113"/>
      <c r="M8" s="113"/>
    </row>
    <row r="9" spans="3:13" x14ac:dyDescent="0.15">
      <c r="C9" s="10">
        <f t="shared" ref="C9:C27" si="1">F9-F8</f>
        <v>2</v>
      </c>
      <c r="D9" s="60">
        <v>2</v>
      </c>
      <c r="E9" s="57" t="s">
        <v>48</v>
      </c>
      <c r="F9" s="114">
        <v>5</v>
      </c>
      <c r="G9" s="58">
        <f t="shared" ref="G9:J28" si="2">$F9*G$4</f>
        <v>4.95</v>
      </c>
      <c r="H9" s="58">
        <f t="shared" si="0"/>
        <v>4.9000000000000004</v>
      </c>
      <c r="I9" s="58">
        <f t="shared" si="0"/>
        <v>4.8499999999999996</v>
      </c>
      <c r="J9" s="58">
        <f t="shared" si="0"/>
        <v>4.75</v>
      </c>
      <c r="L9" s="113"/>
      <c r="M9" s="113"/>
    </row>
    <row r="10" spans="3:13" x14ac:dyDescent="0.15">
      <c r="C10" s="10">
        <f t="shared" si="1"/>
        <v>3</v>
      </c>
      <c r="D10" s="60">
        <v>3</v>
      </c>
      <c r="E10" s="57" t="s">
        <v>49</v>
      </c>
      <c r="F10" s="114">
        <v>8</v>
      </c>
      <c r="G10" s="58">
        <f t="shared" si="2"/>
        <v>7.92</v>
      </c>
      <c r="H10" s="58">
        <f t="shared" si="0"/>
        <v>7.84</v>
      </c>
      <c r="I10" s="58">
        <f t="shared" si="0"/>
        <v>7.76</v>
      </c>
      <c r="J10" s="58">
        <f t="shared" si="0"/>
        <v>7.6</v>
      </c>
      <c r="L10" s="113"/>
      <c r="M10" s="113"/>
    </row>
    <row r="11" spans="3:13" x14ac:dyDescent="0.15">
      <c r="C11" s="10">
        <f t="shared" si="1"/>
        <v>3</v>
      </c>
      <c r="D11" s="60">
        <v>4</v>
      </c>
      <c r="E11" s="57" t="s">
        <v>50</v>
      </c>
      <c r="F11" s="114">
        <v>11</v>
      </c>
      <c r="G11" s="58">
        <f t="shared" si="2"/>
        <v>10.89</v>
      </c>
      <c r="H11" s="58">
        <f t="shared" si="0"/>
        <v>10.78</v>
      </c>
      <c r="I11" s="58">
        <f t="shared" si="0"/>
        <v>10.67</v>
      </c>
      <c r="J11" s="58">
        <f t="shared" si="0"/>
        <v>10.45</v>
      </c>
      <c r="L11" s="113"/>
      <c r="M11" s="113"/>
    </row>
    <row r="12" spans="3:13" x14ac:dyDescent="0.15">
      <c r="C12" s="10">
        <f t="shared" si="1"/>
        <v>3</v>
      </c>
      <c r="D12" s="60">
        <v>5</v>
      </c>
      <c r="E12" s="57" t="s">
        <v>51</v>
      </c>
      <c r="F12" s="114">
        <v>14</v>
      </c>
      <c r="G12" s="58">
        <f t="shared" si="2"/>
        <v>13.86</v>
      </c>
      <c r="H12" s="58">
        <f t="shared" si="0"/>
        <v>13.719999999999999</v>
      </c>
      <c r="I12" s="58">
        <f t="shared" si="0"/>
        <v>13.58</v>
      </c>
      <c r="J12" s="58">
        <f t="shared" si="0"/>
        <v>13.299999999999999</v>
      </c>
      <c r="L12" s="113"/>
      <c r="M12" s="113"/>
    </row>
    <row r="13" spans="3:13" x14ac:dyDescent="0.15">
      <c r="C13" s="10">
        <f t="shared" si="1"/>
        <v>3</v>
      </c>
      <c r="D13" s="60">
        <v>6</v>
      </c>
      <c r="E13" s="57" t="s">
        <v>52</v>
      </c>
      <c r="F13" s="114">
        <v>17</v>
      </c>
      <c r="G13" s="58">
        <f t="shared" si="2"/>
        <v>16.829999999999998</v>
      </c>
      <c r="H13" s="58">
        <f t="shared" si="0"/>
        <v>16.66</v>
      </c>
      <c r="I13" s="58">
        <f t="shared" si="0"/>
        <v>16.489999999999998</v>
      </c>
      <c r="J13" s="58">
        <f t="shared" si="0"/>
        <v>16.149999999999999</v>
      </c>
      <c r="L13" s="113"/>
      <c r="M13" s="113"/>
    </row>
    <row r="14" spans="3:13" x14ac:dyDescent="0.15">
      <c r="C14" s="10">
        <f t="shared" si="1"/>
        <v>3</v>
      </c>
      <c r="D14" s="60">
        <v>7</v>
      </c>
      <c r="E14" s="57" t="s">
        <v>53</v>
      </c>
      <c r="F14" s="114">
        <v>20</v>
      </c>
      <c r="G14" s="58">
        <f t="shared" si="2"/>
        <v>19.8</v>
      </c>
      <c r="H14" s="58">
        <f t="shared" si="0"/>
        <v>19.600000000000001</v>
      </c>
      <c r="I14" s="58">
        <f t="shared" si="0"/>
        <v>19.399999999999999</v>
      </c>
      <c r="J14" s="58">
        <f t="shared" si="0"/>
        <v>19</v>
      </c>
      <c r="L14" s="113"/>
      <c r="M14" s="113"/>
    </row>
    <row r="15" spans="3:13" x14ac:dyDescent="0.15">
      <c r="C15" s="10">
        <f t="shared" si="1"/>
        <v>3</v>
      </c>
      <c r="D15" s="60">
        <v>8</v>
      </c>
      <c r="E15" s="57" t="s">
        <v>54</v>
      </c>
      <c r="F15" s="114">
        <v>23</v>
      </c>
      <c r="G15" s="58">
        <f t="shared" si="2"/>
        <v>22.77</v>
      </c>
      <c r="H15" s="58">
        <f t="shared" si="0"/>
        <v>22.54</v>
      </c>
      <c r="I15" s="58">
        <f t="shared" si="0"/>
        <v>22.31</v>
      </c>
      <c r="J15" s="58">
        <f t="shared" si="0"/>
        <v>21.849999999999998</v>
      </c>
      <c r="L15" s="113"/>
      <c r="M15" s="113"/>
    </row>
    <row r="16" spans="3:13" x14ac:dyDescent="0.15">
      <c r="C16" s="10">
        <f t="shared" si="1"/>
        <v>3</v>
      </c>
      <c r="D16" s="60">
        <v>9</v>
      </c>
      <c r="E16" s="57" t="s">
        <v>55</v>
      </c>
      <c r="F16" s="114">
        <v>26</v>
      </c>
      <c r="G16" s="58">
        <f t="shared" si="2"/>
        <v>25.74</v>
      </c>
      <c r="H16" s="58">
        <f t="shared" si="0"/>
        <v>25.48</v>
      </c>
      <c r="I16" s="58">
        <f t="shared" si="0"/>
        <v>25.22</v>
      </c>
      <c r="J16" s="58">
        <f t="shared" si="0"/>
        <v>24.7</v>
      </c>
      <c r="L16" s="113"/>
      <c r="M16" s="113"/>
    </row>
    <row r="17" spans="3:13" x14ac:dyDescent="0.15">
      <c r="C17" s="10">
        <f t="shared" si="1"/>
        <v>3</v>
      </c>
      <c r="D17" s="60">
        <v>10</v>
      </c>
      <c r="E17" s="57" t="s">
        <v>56</v>
      </c>
      <c r="F17" s="114">
        <v>29</v>
      </c>
      <c r="G17" s="58">
        <f t="shared" si="2"/>
        <v>28.71</v>
      </c>
      <c r="H17" s="58">
        <f t="shared" si="0"/>
        <v>28.419999999999998</v>
      </c>
      <c r="I17" s="58">
        <f t="shared" si="0"/>
        <v>28.13</v>
      </c>
      <c r="J17" s="58">
        <f t="shared" si="0"/>
        <v>27.549999999999997</v>
      </c>
      <c r="L17" s="113"/>
      <c r="M17" s="113"/>
    </row>
    <row r="18" spans="3:13" x14ac:dyDescent="0.15">
      <c r="C18" s="10">
        <f t="shared" si="1"/>
        <v>4</v>
      </c>
      <c r="D18" s="60">
        <v>11</v>
      </c>
      <c r="E18" s="57" t="s">
        <v>116</v>
      </c>
      <c r="F18" s="114">
        <v>33</v>
      </c>
      <c r="G18" s="58">
        <f t="shared" si="2"/>
        <v>32.67</v>
      </c>
      <c r="H18" s="58">
        <f t="shared" si="0"/>
        <v>32.339999999999996</v>
      </c>
      <c r="I18" s="58">
        <f t="shared" si="0"/>
        <v>32.01</v>
      </c>
      <c r="J18" s="58">
        <f t="shared" si="0"/>
        <v>31.349999999999998</v>
      </c>
      <c r="L18" s="113"/>
      <c r="M18" s="113"/>
    </row>
    <row r="19" spans="3:13" x14ac:dyDescent="0.15">
      <c r="C19" s="10">
        <f t="shared" si="1"/>
        <v>4</v>
      </c>
      <c r="D19" s="60">
        <v>12</v>
      </c>
      <c r="E19" s="57" t="s">
        <v>117</v>
      </c>
      <c r="F19" s="114">
        <v>37</v>
      </c>
      <c r="G19" s="58">
        <f t="shared" si="2"/>
        <v>36.630000000000003</v>
      </c>
      <c r="H19" s="58">
        <f t="shared" si="0"/>
        <v>36.26</v>
      </c>
      <c r="I19" s="58">
        <f t="shared" si="0"/>
        <v>35.89</v>
      </c>
      <c r="J19" s="58">
        <f t="shared" si="0"/>
        <v>35.15</v>
      </c>
      <c r="L19" s="113"/>
      <c r="M19" s="113"/>
    </row>
    <row r="20" spans="3:13" x14ac:dyDescent="0.15">
      <c r="C20" s="10">
        <f t="shared" si="1"/>
        <v>5</v>
      </c>
      <c r="D20" s="60">
        <v>13</v>
      </c>
      <c r="E20" s="57" t="s">
        <v>118</v>
      </c>
      <c r="F20" s="114">
        <v>42</v>
      </c>
      <c r="G20" s="58">
        <f t="shared" si="2"/>
        <v>41.58</v>
      </c>
      <c r="H20" s="58">
        <f t="shared" si="0"/>
        <v>41.16</v>
      </c>
      <c r="I20" s="58">
        <f t="shared" si="0"/>
        <v>40.74</v>
      </c>
      <c r="J20" s="58">
        <f t="shared" si="0"/>
        <v>39.9</v>
      </c>
      <c r="L20" s="113"/>
      <c r="M20" s="113"/>
    </row>
    <row r="21" spans="3:13" x14ac:dyDescent="0.15">
      <c r="C21" s="10">
        <f t="shared" si="1"/>
        <v>6</v>
      </c>
      <c r="D21" s="60">
        <v>14</v>
      </c>
      <c r="E21" s="57" t="s">
        <v>119</v>
      </c>
      <c r="F21" s="114">
        <v>48</v>
      </c>
      <c r="G21" s="58">
        <f t="shared" si="2"/>
        <v>47.519999999999996</v>
      </c>
      <c r="H21" s="58">
        <f t="shared" si="0"/>
        <v>47.04</v>
      </c>
      <c r="I21" s="58">
        <f t="shared" si="0"/>
        <v>46.56</v>
      </c>
      <c r="J21" s="58">
        <f>$F21*J$4</f>
        <v>45.599999999999994</v>
      </c>
      <c r="L21" s="113"/>
      <c r="M21" s="113"/>
    </row>
    <row r="22" spans="3:13" x14ac:dyDescent="0.15">
      <c r="C22" s="10">
        <f t="shared" si="1"/>
        <v>6</v>
      </c>
      <c r="D22" s="60">
        <v>15</v>
      </c>
      <c r="E22" s="57" t="s">
        <v>120</v>
      </c>
      <c r="F22" s="114">
        <v>54</v>
      </c>
      <c r="G22" s="58">
        <f t="shared" si="2"/>
        <v>53.46</v>
      </c>
      <c r="H22" s="58">
        <f t="shared" si="0"/>
        <v>52.92</v>
      </c>
      <c r="I22" s="58">
        <f t="shared" si="0"/>
        <v>52.379999999999995</v>
      </c>
      <c r="J22" s="58">
        <f t="shared" si="0"/>
        <v>51.3</v>
      </c>
      <c r="L22" s="113"/>
      <c r="M22" s="113"/>
    </row>
    <row r="23" spans="3:13" x14ac:dyDescent="0.15">
      <c r="C23" s="10">
        <f t="shared" si="1"/>
        <v>6</v>
      </c>
      <c r="D23" s="60">
        <v>16</v>
      </c>
      <c r="E23" s="57" t="s">
        <v>121</v>
      </c>
      <c r="F23" s="114">
        <v>60</v>
      </c>
      <c r="G23" s="58">
        <f t="shared" si="2"/>
        <v>59.4</v>
      </c>
      <c r="H23" s="58">
        <f t="shared" si="0"/>
        <v>58.8</v>
      </c>
      <c r="I23" s="58">
        <f t="shared" si="0"/>
        <v>58.199999999999996</v>
      </c>
      <c r="J23" s="58">
        <f t="shared" si="0"/>
        <v>57</v>
      </c>
      <c r="L23" s="113"/>
      <c r="M23" s="113"/>
    </row>
    <row r="24" spans="3:13" x14ac:dyDescent="0.15">
      <c r="C24" s="10">
        <f t="shared" si="1"/>
        <v>6</v>
      </c>
      <c r="D24" s="60">
        <v>17</v>
      </c>
      <c r="E24" s="57" t="s">
        <v>122</v>
      </c>
      <c r="F24" s="114">
        <v>66</v>
      </c>
      <c r="G24" s="58">
        <f t="shared" si="2"/>
        <v>65.34</v>
      </c>
      <c r="H24" s="58">
        <f t="shared" si="2"/>
        <v>64.679999999999993</v>
      </c>
      <c r="I24" s="58">
        <f t="shared" si="2"/>
        <v>64.02</v>
      </c>
      <c r="J24" s="58">
        <f t="shared" si="2"/>
        <v>62.699999999999996</v>
      </c>
      <c r="L24" s="113"/>
      <c r="M24" s="113"/>
    </row>
    <row r="25" spans="3:13" x14ac:dyDescent="0.15">
      <c r="C25" s="10">
        <f t="shared" si="1"/>
        <v>6</v>
      </c>
      <c r="D25" s="60">
        <v>18</v>
      </c>
      <c r="E25" s="57" t="s">
        <v>123</v>
      </c>
      <c r="F25" s="114">
        <v>72</v>
      </c>
      <c r="G25" s="58">
        <f t="shared" si="2"/>
        <v>71.28</v>
      </c>
      <c r="H25" s="58">
        <f t="shared" si="2"/>
        <v>70.56</v>
      </c>
      <c r="I25" s="58">
        <f t="shared" si="2"/>
        <v>69.84</v>
      </c>
      <c r="J25" s="58">
        <f t="shared" si="2"/>
        <v>68.399999999999991</v>
      </c>
      <c r="L25" s="113"/>
      <c r="M25" s="113"/>
    </row>
    <row r="26" spans="3:13" x14ac:dyDescent="0.15">
      <c r="C26" s="10">
        <f t="shared" si="1"/>
        <v>6</v>
      </c>
      <c r="D26" s="60">
        <v>19</v>
      </c>
      <c r="E26" s="57" t="s">
        <v>124</v>
      </c>
      <c r="F26" s="114">
        <v>78</v>
      </c>
      <c r="G26" s="58">
        <f t="shared" si="2"/>
        <v>77.22</v>
      </c>
      <c r="H26" s="58">
        <f t="shared" si="2"/>
        <v>76.44</v>
      </c>
      <c r="I26" s="58">
        <f t="shared" si="2"/>
        <v>75.66</v>
      </c>
      <c r="J26" s="58">
        <f t="shared" si="2"/>
        <v>74.099999999999994</v>
      </c>
      <c r="L26" s="113"/>
      <c r="M26" s="113"/>
    </row>
    <row r="27" spans="3:13" x14ac:dyDescent="0.15">
      <c r="C27" s="10">
        <f t="shared" si="1"/>
        <v>6</v>
      </c>
      <c r="D27" s="60">
        <v>20</v>
      </c>
      <c r="E27" s="57" t="s">
        <v>125</v>
      </c>
      <c r="F27" s="114">
        <v>84</v>
      </c>
      <c r="G27" s="58">
        <f t="shared" si="2"/>
        <v>83.16</v>
      </c>
      <c r="H27" s="58">
        <f t="shared" si="2"/>
        <v>82.32</v>
      </c>
      <c r="I27" s="58">
        <f t="shared" si="2"/>
        <v>81.48</v>
      </c>
      <c r="J27" s="58">
        <f t="shared" si="2"/>
        <v>79.8</v>
      </c>
      <c r="L27" s="113"/>
      <c r="M27" s="113"/>
    </row>
    <row r="28" spans="3:13" x14ac:dyDescent="0.15">
      <c r="C28" s="10">
        <f t="shared" ref="C28:C39" si="3">F28-F27</f>
        <v>6</v>
      </c>
      <c r="D28" s="199">
        <v>21</v>
      </c>
      <c r="E28" s="195" t="s">
        <v>541</v>
      </c>
      <c r="F28" s="199">
        <v>90</v>
      </c>
      <c r="G28" s="197">
        <f t="shared" si="2"/>
        <v>89.1</v>
      </c>
      <c r="H28" s="197">
        <f t="shared" si="2"/>
        <v>88.2</v>
      </c>
      <c r="I28" s="197">
        <f t="shared" si="2"/>
        <v>87.3</v>
      </c>
      <c r="J28" s="197">
        <f t="shared" si="2"/>
        <v>85.5</v>
      </c>
    </row>
    <row r="29" spans="3:13" x14ac:dyDescent="0.15">
      <c r="C29" s="10">
        <f t="shared" si="3"/>
        <v>6</v>
      </c>
      <c r="D29" s="199">
        <v>22</v>
      </c>
      <c r="E29" s="195" t="s">
        <v>542</v>
      </c>
      <c r="F29" s="199">
        <v>96</v>
      </c>
      <c r="G29" s="197">
        <f t="shared" ref="G29:J39" si="4">$F29*G$4</f>
        <v>95.039999999999992</v>
      </c>
      <c r="H29" s="197">
        <f t="shared" si="4"/>
        <v>94.08</v>
      </c>
      <c r="I29" s="197">
        <f t="shared" si="4"/>
        <v>93.12</v>
      </c>
      <c r="J29" s="197">
        <f t="shared" si="4"/>
        <v>91.199999999999989</v>
      </c>
    </row>
    <row r="30" spans="3:13" x14ac:dyDescent="0.15">
      <c r="C30" s="10">
        <f t="shared" si="3"/>
        <v>6</v>
      </c>
      <c r="D30" s="199">
        <v>23</v>
      </c>
      <c r="E30" s="195" t="s">
        <v>543</v>
      </c>
      <c r="F30" s="199">
        <v>102</v>
      </c>
      <c r="G30" s="197">
        <f t="shared" si="4"/>
        <v>100.98</v>
      </c>
      <c r="H30" s="197">
        <f t="shared" si="4"/>
        <v>99.96</v>
      </c>
      <c r="I30" s="197">
        <f t="shared" si="4"/>
        <v>98.94</v>
      </c>
      <c r="J30" s="197">
        <f t="shared" si="4"/>
        <v>96.899999999999991</v>
      </c>
    </row>
    <row r="31" spans="3:13" x14ac:dyDescent="0.15">
      <c r="C31" s="10">
        <f t="shared" si="3"/>
        <v>6</v>
      </c>
      <c r="D31" s="199">
        <v>24</v>
      </c>
      <c r="E31" s="195" t="s">
        <v>544</v>
      </c>
      <c r="F31" s="199">
        <v>108</v>
      </c>
      <c r="G31" s="197">
        <f t="shared" si="4"/>
        <v>106.92</v>
      </c>
      <c r="H31" s="197">
        <f t="shared" si="4"/>
        <v>105.84</v>
      </c>
      <c r="I31" s="197">
        <f t="shared" si="4"/>
        <v>104.75999999999999</v>
      </c>
      <c r="J31" s="197">
        <f t="shared" si="4"/>
        <v>102.6</v>
      </c>
    </row>
    <row r="32" spans="3:13" x14ac:dyDescent="0.15">
      <c r="C32" s="10">
        <f t="shared" si="3"/>
        <v>6</v>
      </c>
      <c r="D32" s="199">
        <v>25</v>
      </c>
      <c r="E32" s="195" t="s">
        <v>545</v>
      </c>
      <c r="F32" s="199">
        <v>114</v>
      </c>
      <c r="G32" s="197">
        <f t="shared" si="4"/>
        <v>112.86</v>
      </c>
      <c r="H32" s="197">
        <f t="shared" si="4"/>
        <v>111.72</v>
      </c>
      <c r="I32" s="197">
        <f t="shared" si="4"/>
        <v>110.58</v>
      </c>
      <c r="J32" s="197">
        <f t="shared" si="4"/>
        <v>108.3</v>
      </c>
    </row>
    <row r="33" spans="3:10" x14ac:dyDescent="0.15">
      <c r="C33" s="10">
        <f t="shared" si="3"/>
        <v>6</v>
      </c>
      <c r="D33" s="199">
        <v>26</v>
      </c>
      <c r="E33" s="195" t="s">
        <v>546</v>
      </c>
      <c r="F33" s="199">
        <v>120</v>
      </c>
      <c r="G33" s="197">
        <f t="shared" si="4"/>
        <v>118.8</v>
      </c>
      <c r="H33" s="197">
        <f t="shared" si="4"/>
        <v>117.6</v>
      </c>
      <c r="I33" s="197">
        <f t="shared" si="4"/>
        <v>116.39999999999999</v>
      </c>
      <c r="J33" s="197">
        <f t="shared" si="4"/>
        <v>114</v>
      </c>
    </row>
    <row r="34" spans="3:10" x14ac:dyDescent="0.15">
      <c r="C34" s="10">
        <f t="shared" si="3"/>
        <v>6</v>
      </c>
      <c r="D34" s="199">
        <v>27</v>
      </c>
      <c r="E34" s="195" t="s">
        <v>547</v>
      </c>
      <c r="F34" s="199">
        <v>126</v>
      </c>
      <c r="G34" s="197">
        <f t="shared" si="4"/>
        <v>124.74</v>
      </c>
      <c r="H34" s="197">
        <f t="shared" si="4"/>
        <v>123.48</v>
      </c>
      <c r="I34" s="197">
        <f t="shared" si="4"/>
        <v>122.22</v>
      </c>
      <c r="J34" s="197">
        <f t="shared" si="4"/>
        <v>119.69999999999999</v>
      </c>
    </row>
    <row r="35" spans="3:10" x14ac:dyDescent="0.15">
      <c r="C35" s="10">
        <f t="shared" si="3"/>
        <v>6</v>
      </c>
      <c r="D35" s="199">
        <v>28</v>
      </c>
      <c r="E35" s="195" t="s">
        <v>548</v>
      </c>
      <c r="F35" s="199">
        <v>132</v>
      </c>
      <c r="G35" s="197">
        <f t="shared" si="4"/>
        <v>130.68</v>
      </c>
      <c r="H35" s="197">
        <f t="shared" si="4"/>
        <v>129.35999999999999</v>
      </c>
      <c r="I35" s="197">
        <f t="shared" si="4"/>
        <v>128.04</v>
      </c>
      <c r="J35" s="197">
        <f t="shared" si="4"/>
        <v>125.39999999999999</v>
      </c>
    </row>
    <row r="36" spans="3:10" x14ac:dyDescent="0.15">
      <c r="C36" s="10">
        <f t="shared" si="3"/>
        <v>6</v>
      </c>
      <c r="D36" s="199">
        <v>29</v>
      </c>
      <c r="E36" s="195" t="s">
        <v>549</v>
      </c>
      <c r="F36" s="199">
        <v>138</v>
      </c>
      <c r="G36" s="197">
        <f t="shared" si="4"/>
        <v>136.62</v>
      </c>
      <c r="H36" s="197">
        <f t="shared" si="4"/>
        <v>135.24</v>
      </c>
      <c r="I36" s="197">
        <f t="shared" si="4"/>
        <v>133.85999999999999</v>
      </c>
      <c r="J36" s="197">
        <f t="shared" si="4"/>
        <v>131.1</v>
      </c>
    </row>
    <row r="37" spans="3:10" x14ac:dyDescent="0.15">
      <c r="C37" s="10">
        <f t="shared" si="3"/>
        <v>6</v>
      </c>
      <c r="D37" s="199">
        <v>30</v>
      </c>
      <c r="E37" s="195" t="s">
        <v>550</v>
      </c>
      <c r="F37" s="199">
        <v>144</v>
      </c>
      <c r="G37" s="197">
        <f t="shared" si="4"/>
        <v>142.56</v>
      </c>
      <c r="H37" s="197">
        <f t="shared" si="4"/>
        <v>141.12</v>
      </c>
      <c r="I37" s="197">
        <f t="shared" si="4"/>
        <v>139.68</v>
      </c>
      <c r="J37" s="197">
        <f t="shared" si="4"/>
        <v>136.79999999999998</v>
      </c>
    </row>
    <row r="38" spans="3:10" x14ac:dyDescent="0.15">
      <c r="C38" s="10">
        <f t="shared" si="3"/>
        <v>6</v>
      </c>
      <c r="D38" s="199">
        <v>31</v>
      </c>
      <c r="E38" s="195" t="s">
        <v>551</v>
      </c>
      <c r="F38" s="199">
        <v>150</v>
      </c>
      <c r="G38" s="197">
        <f t="shared" si="4"/>
        <v>148.5</v>
      </c>
      <c r="H38" s="197">
        <f t="shared" si="4"/>
        <v>147</v>
      </c>
      <c r="I38" s="197">
        <f t="shared" si="4"/>
        <v>145.5</v>
      </c>
      <c r="J38" s="197">
        <f t="shared" si="4"/>
        <v>142.5</v>
      </c>
    </row>
    <row r="39" spans="3:10" x14ac:dyDescent="0.15">
      <c r="C39" s="10">
        <f t="shared" si="3"/>
        <v>6</v>
      </c>
      <c r="D39" s="199">
        <v>32</v>
      </c>
      <c r="E39" s="195" t="s">
        <v>552</v>
      </c>
      <c r="F39" s="199">
        <v>156</v>
      </c>
      <c r="G39" s="197">
        <f t="shared" si="4"/>
        <v>154.44</v>
      </c>
      <c r="H39" s="197">
        <f t="shared" si="4"/>
        <v>152.88</v>
      </c>
      <c r="I39" s="197">
        <f t="shared" si="4"/>
        <v>151.32</v>
      </c>
      <c r="J39" s="197">
        <f t="shared" si="4"/>
        <v>148.19999999999999</v>
      </c>
    </row>
  </sheetData>
  <mergeCells count="1">
    <mergeCell ref="D5:J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C2:U164"/>
  <sheetViews>
    <sheetView topLeftCell="A4" workbookViewId="0">
      <selection activeCell="J49" sqref="J49:J50"/>
    </sheetView>
  </sheetViews>
  <sheetFormatPr defaultColWidth="6" defaultRowHeight="11.25" x14ac:dyDescent="0.15"/>
  <cols>
    <col min="1" max="8" width="6" style="10"/>
    <col min="9" max="9" width="6.75" style="10" bestFit="1" customWidth="1"/>
    <col min="10" max="15" width="6" style="10"/>
    <col min="16" max="16" width="6.25" style="32" customWidth="1"/>
    <col min="17" max="17" width="6.25" style="10"/>
    <col min="18" max="19" width="6.375" style="10" bestFit="1" customWidth="1"/>
    <col min="20" max="20" width="8" style="10" customWidth="1"/>
    <col min="21" max="21" width="7.5" style="10" bestFit="1" customWidth="1"/>
    <col min="22" max="16384" width="6" style="10"/>
  </cols>
  <sheetData>
    <row r="2" spans="3:21" x14ac:dyDescent="0.15">
      <c r="R2" s="80" t="s">
        <v>0</v>
      </c>
      <c r="S2" s="77"/>
      <c r="T2" s="213" t="s">
        <v>345</v>
      </c>
      <c r="U2" s="213"/>
    </row>
    <row r="3" spans="3:21" x14ac:dyDescent="0.15">
      <c r="H3" s="33"/>
      <c r="I3" s="214" t="s">
        <v>298</v>
      </c>
      <c r="J3" s="214"/>
      <c r="K3" s="214"/>
      <c r="L3" s="214"/>
      <c r="M3" s="214"/>
      <c r="R3" s="81" t="s">
        <v>357</v>
      </c>
      <c r="S3" s="76" t="s">
        <v>344</v>
      </c>
      <c r="T3" s="76" t="s">
        <v>344</v>
      </c>
      <c r="U3" s="33" t="s">
        <v>27</v>
      </c>
    </row>
    <row r="4" spans="3:21" x14ac:dyDescent="0.15">
      <c r="C4" s="60" t="s">
        <v>77</v>
      </c>
      <c r="D4" s="33" t="s">
        <v>297</v>
      </c>
      <c r="H4" s="33" t="s">
        <v>357</v>
      </c>
      <c r="I4" s="61" t="s">
        <v>0</v>
      </c>
      <c r="J4" s="61" t="s">
        <v>18</v>
      </c>
      <c r="K4" s="61" t="s">
        <v>17</v>
      </c>
      <c r="L4" s="61" t="s">
        <v>16</v>
      </c>
      <c r="M4" s="61" t="s">
        <v>15</v>
      </c>
      <c r="R4" s="76">
        <v>10</v>
      </c>
      <c r="S4" s="76">
        <f t="shared" ref="S4:S13" si="0">INDEX($I$5:$I$164,R4,1)</f>
        <v>3.6666666666666665</v>
      </c>
      <c r="T4" s="82">
        <f>S4*INDEX([2]非r将兵属性验证!$V$7:$V$166+[2]非r将兵属性验证!$AP$7:$AP$166,R4,1)</f>
        <v>1130039.3166518072</v>
      </c>
      <c r="U4" s="33">
        <f t="shared" ref="U4:U13" si="1">SUM(T4:T4)</f>
        <v>1130039.3166518072</v>
      </c>
    </row>
    <row r="5" spans="3:21" x14ac:dyDescent="0.15">
      <c r="C5" s="60">
        <v>0</v>
      </c>
      <c r="D5" s="60">
        <v>0</v>
      </c>
      <c r="H5" s="60">
        <v>1</v>
      </c>
      <c r="I5" s="60">
        <f>求节点(基础状态预期!F$7:F$39,$D$5:$D$37,$H5)</f>
        <v>0</v>
      </c>
      <c r="J5" s="199">
        <f>求节点(基础状态预期!G$7:G$39,$D$5:$D$37,$H5)</f>
        <v>0</v>
      </c>
      <c r="K5" s="199">
        <f>求节点(基础状态预期!H$7:H$39,$D$5:$D$37,$H5)</f>
        <v>0</v>
      </c>
      <c r="L5" s="199">
        <f>求节点(基础状态预期!I$7:I$39,$D$5:$D$37,$H5)</f>
        <v>0</v>
      </c>
      <c r="M5" s="199">
        <f>求节点(基础状态预期!J$7:J$39,$D$5:$D$37,$H5)</f>
        <v>0</v>
      </c>
      <c r="R5" s="76">
        <v>20</v>
      </c>
      <c r="S5" s="76">
        <f t="shared" si="0"/>
        <v>7</v>
      </c>
      <c r="T5" s="83">
        <f>(S5-S4)*INDEX([2]非r将兵属性验证!$V$7:$V$166+[2]非r将兵属性验证!$AP$7:$AP$166,R5,1)+T4</f>
        <v>4928256.6919281501</v>
      </c>
      <c r="U5" s="33">
        <f t="shared" si="1"/>
        <v>4928256.6919281501</v>
      </c>
    </row>
    <row r="6" spans="3:21" x14ac:dyDescent="0.15">
      <c r="C6" s="60">
        <v>1</v>
      </c>
      <c r="D6" s="60">
        <v>1</v>
      </c>
      <c r="H6" s="60">
        <v>2</v>
      </c>
      <c r="I6" s="199">
        <f>求节点(基础状态预期!F$7:F$39,$D$5:$D$37,$H6)</f>
        <v>0.5</v>
      </c>
      <c r="J6" s="199">
        <f>求节点(基础状态预期!G$7:G$39,$D$5:$D$37,$H6)</f>
        <v>0.50761421319796962</v>
      </c>
      <c r="K6" s="199">
        <f>求节点(基础状态预期!H$7:H$39,$D$5:$D$37,$H6)</f>
        <v>0.51546391752577325</v>
      </c>
      <c r="L6" s="199">
        <f>求节点(基础状态预期!I$7:I$39,$D$5:$D$37,$H6)</f>
        <v>0.52356020942408377</v>
      </c>
      <c r="M6" s="199">
        <f>求节点(基础状态预期!J$7:J$39,$D$5:$D$37,$H6)</f>
        <v>0.54054054054054068</v>
      </c>
      <c r="R6" s="76">
        <v>30</v>
      </c>
      <c r="S6" s="76">
        <f t="shared" si="0"/>
        <v>10.25</v>
      </c>
      <c r="T6" s="83">
        <f>(S6-S5)*INDEX([2]非r将兵属性验证!$V$7:$V$166+[2]非r将兵属性验证!$AP$7:$AP$166,R6,1)+T5</f>
        <v>14485844.633899815</v>
      </c>
      <c r="U6" s="33">
        <f t="shared" si="1"/>
        <v>14485844.633899815</v>
      </c>
    </row>
    <row r="7" spans="3:21" x14ac:dyDescent="0.15">
      <c r="C7" s="60">
        <v>2</v>
      </c>
      <c r="D7" s="60">
        <v>2</v>
      </c>
      <c r="H7" s="60">
        <v>3</v>
      </c>
      <c r="I7" s="199">
        <f>求节点(基础状态预期!F$7:F$39,$D$5:$D$37,$H7)</f>
        <v>1</v>
      </c>
      <c r="J7" s="199">
        <f>求节点(基础状态预期!G$7:G$39,$D$5:$D$37,$H7)</f>
        <v>1.0151515151515154</v>
      </c>
      <c r="K7" s="199">
        <f>求节点(基础状态预期!H$7:H$39,$D$5:$D$37,$H7)</f>
        <v>1.0306122448979591</v>
      </c>
      <c r="L7" s="199">
        <f>求节点(基础状态预期!I$7:I$39,$D$5:$D$37,$H7)</f>
        <v>1.0463917525773194</v>
      </c>
      <c r="M7" s="199">
        <f>求节点(基础状态预期!J$7:J$39,$D$5:$D$37,$H7)</f>
        <v>1.0789473684210529</v>
      </c>
      <c r="R7" s="76">
        <v>40</v>
      </c>
      <c r="S7" s="76">
        <f t="shared" si="0"/>
        <v>12.6</v>
      </c>
      <c r="T7" s="83">
        <f>(S7-S6)*INDEX([2]非r将兵属性验证!$V$7:$V$166+[2]非r将兵属性验证!$AP$7:$AP$166,R7,1)+T6</f>
        <v>34697709.692507714</v>
      </c>
      <c r="U7" s="33">
        <f t="shared" si="1"/>
        <v>34697709.692507714</v>
      </c>
    </row>
    <row r="8" spans="3:21" x14ac:dyDescent="0.15">
      <c r="C8" s="60">
        <v>3</v>
      </c>
      <c r="D8" s="78">
        <v>3</v>
      </c>
      <c r="H8" s="60">
        <v>4</v>
      </c>
      <c r="I8" s="199">
        <f>求节点(基础状态预期!F$7:F$39,$D$5:$D$37,$H8)</f>
        <v>1.5</v>
      </c>
      <c r="J8" s="199">
        <f>求节点(基础状态预期!G$7:G$39,$D$5:$D$37,$H8)</f>
        <v>1.5202020202020203</v>
      </c>
      <c r="K8" s="199">
        <f>求节点(基础状态预期!H$7:H$39,$D$5:$D$37,$H8)</f>
        <v>1.5408163265306123</v>
      </c>
      <c r="L8" s="199">
        <f>求节点(基础状态预期!I$7:I$39,$D$5:$D$37,$H8)</f>
        <v>1.561855670103093</v>
      </c>
      <c r="M8" s="199">
        <f>求节点(基础状态预期!J$7:J$39,$D$5:$D$37,$H8)</f>
        <v>1.6052631578947367</v>
      </c>
      <c r="R8" s="76">
        <v>50</v>
      </c>
      <c r="S8" s="76">
        <f t="shared" si="0"/>
        <v>14.333333333333334</v>
      </c>
      <c r="T8" s="83">
        <f>(S8-S7)*INDEX([2]非r将兵属性验证!$V$7:$V$166+[2]非r将兵属性验证!$AP$7:$AP$166,R8,1)+T7</f>
        <v>63061262.131186545</v>
      </c>
      <c r="U8" s="33">
        <f t="shared" si="1"/>
        <v>63061262.131186545</v>
      </c>
    </row>
    <row r="9" spans="3:21" x14ac:dyDescent="0.15">
      <c r="C9" s="60">
        <v>4</v>
      </c>
      <c r="D9" s="78">
        <v>4</v>
      </c>
      <c r="H9" s="60">
        <v>5</v>
      </c>
      <c r="I9" s="199">
        <f>求节点(基础状态预期!F$7:F$39,$D$5:$D$37,$H9)</f>
        <v>2</v>
      </c>
      <c r="J9" s="199">
        <f>求节点(基础状态预期!G$7:G$39,$D$5:$D$37,$H9)</f>
        <v>2.0168350168350169</v>
      </c>
      <c r="K9" s="199">
        <f>求节点(基础状态预期!H$7:H$39,$D$5:$D$37,$H9)</f>
        <v>2.0340136054421767</v>
      </c>
      <c r="L9" s="199">
        <f>求节点(基础状态预期!I$7:I$39,$D$5:$D$37,$H9)</f>
        <v>2.0515463917525776</v>
      </c>
      <c r="M9" s="199">
        <f>求节点(基础状态预期!J$7:J$39,$D$5:$D$37,$H9)</f>
        <v>2.0877192982456139</v>
      </c>
      <c r="R9" s="76">
        <v>60</v>
      </c>
      <c r="S9" s="76">
        <f t="shared" si="0"/>
        <v>16</v>
      </c>
      <c r="T9" s="83">
        <f>(S9-S8)*INDEX([2]非r将兵属性验证!$V$7:$V$166+[2]非r将兵属性验证!$AP$7:$AP$166,R9,1)+T8</f>
        <v>117508206.00068533</v>
      </c>
      <c r="U9" s="33">
        <f t="shared" si="1"/>
        <v>117508206.00068533</v>
      </c>
    </row>
    <row r="10" spans="3:21" x14ac:dyDescent="0.15">
      <c r="C10" s="60">
        <v>5</v>
      </c>
      <c r="D10" s="78">
        <v>5</v>
      </c>
      <c r="H10" s="60">
        <v>6</v>
      </c>
      <c r="I10" s="199">
        <f>求节点(基础状态预期!F$7:F$39,$D$5:$D$37,$H10)</f>
        <v>2.3333333333333335</v>
      </c>
      <c r="J10" s="199">
        <f>求节点(基础状态预期!G$7:G$39,$D$5:$D$37,$H10)</f>
        <v>2.3535353535353534</v>
      </c>
      <c r="K10" s="199">
        <f>求节点(基础状态预期!H$7:H$39,$D$5:$D$37,$H10)</f>
        <v>2.3741496598639453</v>
      </c>
      <c r="L10" s="199">
        <f>求节点(基础状态预期!I$7:I$39,$D$5:$D$37,$H10)</f>
        <v>2.395189003436426</v>
      </c>
      <c r="M10" s="199">
        <f>求节点(基础状态预期!J$7:J$39,$D$5:$D$37,$H10)</f>
        <v>2.4385964912280702</v>
      </c>
      <c r="R10" s="76">
        <v>70</v>
      </c>
      <c r="S10" s="76">
        <f t="shared" si="0"/>
        <v>17.666666666666668</v>
      </c>
      <c r="T10" s="83">
        <f>(S10-S9)*INDEX([2]非r将兵属性验证!$V$7:$V$166+[2]非r将兵属性验证!$AP$7:$AP$166,R10,1)+T9</f>
        <v>245208877.12188184</v>
      </c>
      <c r="U10" s="33">
        <f t="shared" si="1"/>
        <v>245208877.12188184</v>
      </c>
    </row>
    <row r="11" spans="3:21" x14ac:dyDescent="0.15">
      <c r="C11" s="60">
        <v>6</v>
      </c>
      <c r="D11" s="78">
        <v>6</v>
      </c>
      <c r="H11" s="60">
        <v>7</v>
      </c>
      <c r="I11" s="199">
        <f>求节点(基础状态预期!F$7:F$39,$D$5:$D$37,$H11)</f>
        <v>2.6666666666666665</v>
      </c>
      <c r="J11" s="199">
        <f>求节点(基础状态预期!G$7:G$39,$D$5:$D$37,$H11)</f>
        <v>2.6902356902356903</v>
      </c>
      <c r="K11" s="199">
        <f>求节点(基础状态预期!H$7:H$39,$D$5:$D$37,$H11)</f>
        <v>2.7142857142857144</v>
      </c>
      <c r="L11" s="199">
        <f>求节点(基础状态预期!I$7:I$39,$D$5:$D$37,$H11)</f>
        <v>2.738831615120275</v>
      </c>
      <c r="M11" s="199">
        <f>求节点(基础状态预期!J$7:J$39,$D$5:$D$37,$H11)</f>
        <v>2.7894736842105265</v>
      </c>
      <c r="R11" s="76">
        <v>80</v>
      </c>
      <c r="S11" s="76">
        <f t="shared" si="0"/>
        <v>19.333333333333332</v>
      </c>
      <c r="T11" s="83">
        <f>(S11-S10)*INDEX([2]非r将兵属性验证!$V$7:$V$166+[2]非r将兵属性验证!$AP$7:$AP$166,R11,1)+T10</f>
        <v>580025453.03953421</v>
      </c>
      <c r="U11" s="33">
        <f t="shared" si="1"/>
        <v>580025453.03953421</v>
      </c>
    </row>
    <row r="12" spans="3:21" x14ac:dyDescent="0.15">
      <c r="C12" s="60">
        <v>7</v>
      </c>
      <c r="D12" s="78">
        <v>7</v>
      </c>
      <c r="H12" s="60">
        <v>8</v>
      </c>
      <c r="I12" s="199">
        <f>求节点(基础状态预期!F$7:F$39,$D$5:$D$37,$H12)</f>
        <v>3</v>
      </c>
      <c r="J12" s="199">
        <f>求节点(基础状态预期!G$7:G$39,$D$5:$D$37,$H12)</f>
        <v>3.0269360269360268</v>
      </c>
      <c r="K12" s="199">
        <f>求节点(基础状态预期!H$7:H$39,$D$5:$D$37,$H12)</f>
        <v>3.0544217687074831</v>
      </c>
      <c r="L12" s="199">
        <f>求节点(基础状态预期!I$7:I$39,$D$5:$D$37,$H12)</f>
        <v>3.0824742268041239</v>
      </c>
      <c r="M12" s="199">
        <f>求节点(基础状态预期!J$7:J$39,$D$5:$D$37,$H12)</f>
        <v>3.1403508771929824</v>
      </c>
      <c r="R12" s="76">
        <v>90</v>
      </c>
      <c r="S12" s="76">
        <f t="shared" si="0"/>
        <v>21</v>
      </c>
      <c r="T12" s="83">
        <f>(S12-S11)*INDEX([2]非r将兵属性验证!$V$7:$V$166+[2]非r将兵属性验证!$AP$7:$AP$166,R12,1)+T11</f>
        <v>1370922182.1177812</v>
      </c>
      <c r="U12" s="33">
        <f t="shared" si="1"/>
        <v>1370922182.1177812</v>
      </c>
    </row>
    <row r="13" spans="3:21" x14ac:dyDescent="0.15">
      <c r="C13" s="60">
        <v>8</v>
      </c>
      <c r="D13" s="78">
        <v>8</v>
      </c>
      <c r="H13" s="60">
        <v>9</v>
      </c>
      <c r="I13" s="199">
        <f>求节点(基础状态预期!F$7:F$39,$D$5:$D$37,$H13)</f>
        <v>3.3333333333333335</v>
      </c>
      <c r="J13" s="199">
        <f>求节点(基础状态预期!G$7:G$39,$D$5:$D$37,$H13)</f>
        <v>3.3636363636363638</v>
      </c>
      <c r="K13" s="199">
        <f>求节点(基础状态预期!H$7:H$39,$D$5:$D$37,$H13)</f>
        <v>3.3945578231292517</v>
      </c>
      <c r="L13" s="199">
        <f>求节点(基础状态预期!I$7:I$39,$D$5:$D$37,$H13)</f>
        <v>3.4261168384879728</v>
      </c>
      <c r="M13" s="199">
        <f>求节点(基础状态预期!J$7:J$39,$D$5:$D$37,$H13)</f>
        <v>3.4912280701754388</v>
      </c>
      <c r="R13" s="76">
        <v>100</v>
      </c>
      <c r="S13" s="76">
        <f t="shared" si="0"/>
        <v>22.666666666666668</v>
      </c>
      <c r="T13" s="83">
        <f>(S13-S12)*INDEX([2]非r将兵属性验证!$V$7:$V$166+[2]非r将兵属性验证!$AP$7:$AP$166,R13,1)+T12</f>
        <v>2896686464.6752</v>
      </c>
      <c r="U13" s="33">
        <f t="shared" si="1"/>
        <v>2896686464.6752</v>
      </c>
    </row>
    <row r="14" spans="3:21" x14ac:dyDescent="0.15">
      <c r="C14" s="60">
        <v>9</v>
      </c>
      <c r="D14" s="78">
        <v>9</v>
      </c>
      <c r="H14" s="60">
        <v>10</v>
      </c>
      <c r="I14" s="199">
        <f>求节点(基础状态预期!F$7:F$39,$D$5:$D$37,$H14)</f>
        <v>3.6666666666666665</v>
      </c>
      <c r="J14" s="199">
        <f>求节点(基础状态预期!G$7:G$39,$D$5:$D$37,$H14)</f>
        <v>3.7003367003367003</v>
      </c>
      <c r="K14" s="199">
        <f>求节点(基础状态预期!H$7:H$39,$D$5:$D$37,$H14)</f>
        <v>3.7346938775510203</v>
      </c>
      <c r="L14" s="199">
        <f>求节点(基础状态预期!I$7:I$39,$D$5:$D$37,$H14)</f>
        <v>3.7697594501718212</v>
      </c>
      <c r="M14" s="199">
        <f>求节点(基础状态预期!J$7:J$39,$D$5:$D$37,$H14)</f>
        <v>3.8421052631578947</v>
      </c>
      <c r="R14" s="188">
        <v>110</v>
      </c>
      <c r="S14" s="188">
        <f t="shared" ref="S14:S19" si="2">INDEX($I$5:$I$164,R14,1)</f>
        <v>24.333333333333332</v>
      </c>
      <c r="T14" s="83">
        <f>(S14-S13)*INDEX([2]非r将兵属性验证!$V$7:$V$166+[2]非r将兵属性验证!$AP$7:$AP$166,R14,1)+T13</f>
        <v>5647605489.650959</v>
      </c>
      <c r="U14" s="33">
        <f t="shared" ref="U14:U19" si="3">SUM(T14:T14)</f>
        <v>5647605489.650959</v>
      </c>
    </row>
    <row r="15" spans="3:21" x14ac:dyDescent="0.15">
      <c r="C15" s="60">
        <v>10</v>
      </c>
      <c r="D15" s="78">
        <v>10</v>
      </c>
      <c r="H15" s="60">
        <v>11</v>
      </c>
      <c r="I15" s="199">
        <f>求节点(基础状态预期!F$7:F$39,$D$5:$D$37,$H15)</f>
        <v>4</v>
      </c>
      <c r="J15" s="199">
        <f>求节点(基础状态预期!G$7:G$39,$D$5:$D$37,$H15)</f>
        <v>4.0370370370370372</v>
      </c>
      <c r="K15" s="199">
        <f>求节点(基础状态预期!H$7:H$39,$D$5:$D$37,$H15)</f>
        <v>4.074829931972789</v>
      </c>
      <c r="L15" s="199">
        <f>求节点(基础状态预期!I$7:I$39,$D$5:$D$37,$H15)</f>
        <v>4.1134020618556697</v>
      </c>
      <c r="M15" s="199">
        <f>求节点(基础状态预期!J$7:J$39,$D$5:$D$37,$H15)</f>
        <v>4.192982456140351</v>
      </c>
      <c r="R15" s="188">
        <v>120</v>
      </c>
      <c r="S15" s="188">
        <f t="shared" si="2"/>
        <v>26</v>
      </c>
      <c r="T15" s="83">
        <f>(S15-S14)*INDEX([2]非r将兵属性验证!$V$7:$V$166+[2]非r将兵属性验证!$AP$7:$AP$166,R15,1)+T14</f>
        <v>10541450633.142773</v>
      </c>
      <c r="U15" s="33">
        <f t="shared" si="3"/>
        <v>10541450633.142773</v>
      </c>
    </row>
    <row r="16" spans="3:21" x14ac:dyDescent="0.15">
      <c r="C16" s="60">
        <v>11</v>
      </c>
      <c r="D16" s="78">
        <v>11</v>
      </c>
      <c r="H16" s="60">
        <v>12</v>
      </c>
      <c r="I16" s="199">
        <f>求节点(基础状态预期!F$7:F$39,$D$5:$D$37,$H16)</f>
        <v>4.333333333333333</v>
      </c>
      <c r="J16" s="199">
        <f>求节点(基础状态预期!G$7:G$39,$D$5:$D$37,$H16)</f>
        <v>4.3737373737373737</v>
      </c>
      <c r="K16" s="199">
        <f>求节点(基础状态预期!H$7:H$39,$D$5:$D$37,$H16)</f>
        <v>4.4149659863945585</v>
      </c>
      <c r="L16" s="199">
        <f>求节点(基础状态预期!I$7:I$39,$D$5:$D$37,$H16)</f>
        <v>4.4570446735395191</v>
      </c>
      <c r="M16" s="199">
        <f>求节点(基础状态预期!J$7:J$39,$D$5:$D$37,$H16)</f>
        <v>4.5438596491228074</v>
      </c>
      <c r="R16" s="188">
        <v>130</v>
      </c>
      <c r="S16" s="188">
        <f t="shared" si="2"/>
        <v>27.666666666666668</v>
      </c>
      <c r="T16" s="83">
        <f>(S16-S15)*INDEX([2]非r将兵属性验证!$V$7:$V$166+[2]非r将兵属性验证!$AP$7:$AP$166,R16,1)+T15</f>
        <v>18243266758.184189</v>
      </c>
      <c r="U16" s="33">
        <f t="shared" si="3"/>
        <v>18243266758.184189</v>
      </c>
    </row>
    <row r="17" spans="3:21" x14ac:dyDescent="0.15">
      <c r="C17" s="60">
        <v>12</v>
      </c>
      <c r="D17" s="78">
        <v>12</v>
      </c>
      <c r="H17" s="60">
        <v>13</v>
      </c>
      <c r="I17" s="199">
        <f>求节点(基础状态预期!F$7:F$39,$D$5:$D$37,$H17)</f>
        <v>4.666666666666667</v>
      </c>
      <c r="J17" s="199">
        <f>求节点(基础状态预期!G$7:G$39,$D$5:$D$37,$H17)</f>
        <v>4.7104377104377102</v>
      </c>
      <c r="K17" s="199">
        <f>求节点(基础状态预期!H$7:H$39,$D$5:$D$37,$H17)</f>
        <v>4.7551020408163271</v>
      </c>
      <c r="L17" s="199">
        <f>求节点(基础状态预期!I$7:I$39,$D$5:$D$37,$H17)</f>
        <v>4.8006872852233675</v>
      </c>
      <c r="M17" s="199">
        <f>求节点(基础状态预期!J$7:J$39,$D$5:$D$37,$H17)</f>
        <v>4.8947368421052637</v>
      </c>
      <c r="R17" s="188">
        <v>140</v>
      </c>
      <c r="S17" s="188">
        <f t="shared" si="2"/>
        <v>29.333333333333332</v>
      </c>
      <c r="T17" s="83">
        <f>(S17-S16)*INDEX([2]非r将兵属性验证!$V$7:$V$166+[2]非r将兵属性验证!$AP$7:$AP$166,R17,1)+T16</f>
        <v>29698637785.036465</v>
      </c>
      <c r="U17" s="33">
        <f t="shared" si="3"/>
        <v>29698637785.036465</v>
      </c>
    </row>
    <row r="18" spans="3:21" x14ac:dyDescent="0.15">
      <c r="C18" s="60">
        <v>13</v>
      </c>
      <c r="D18" s="78">
        <v>13</v>
      </c>
      <c r="H18" s="60">
        <v>14</v>
      </c>
      <c r="I18" s="199">
        <f>求节点(基础状态预期!F$7:F$39,$D$5:$D$37,$H18)</f>
        <v>5</v>
      </c>
      <c r="J18" s="199">
        <f>求节点(基础状态预期!G$7:G$39,$D$5:$D$37,$H18)</f>
        <v>5.0471380471380476</v>
      </c>
      <c r="K18" s="199">
        <f>求节点(基础状态预期!H$7:H$39,$D$5:$D$37,$H18)</f>
        <v>5.0952380952380958</v>
      </c>
      <c r="L18" s="199">
        <f>求节点(基础状态预期!I$7:I$39,$D$5:$D$37,$H18)</f>
        <v>5.1443298969072169</v>
      </c>
      <c r="M18" s="199">
        <f>求节点(基础状态预期!J$7:J$39,$D$5:$D$37,$H18)</f>
        <v>5.2456140350877201</v>
      </c>
      <c r="R18" s="188">
        <v>150</v>
      </c>
      <c r="S18" s="188">
        <f t="shared" si="2"/>
        <v>31</v>
      </c>
      <c r="T18" s="83">
        <f>(S18-S17)*INDEX([2]非r将兵属性验证!$V$7:$V$166+[2]非r将兵属性验证!$AP$7:$AP$166,R18,1)+T17</f>
        <v>46354557793.194916</v>
      </c>
      <c r="U18" s="33">
        <f t="shared" si="3"/>
        <v>46354557793.194916</v>
      </c>
    </row>
    <row r="19" spans="3:21" x14ac:dyDescent="0.15">
      <c r="C19" s="60">
        <v>14</v>
      </c>
      <c r="D19" s="78">
        <v>14</v>
      </c>
      <c r="H19" s="60">
        <v>15</v>
      </c>
      <c r="I19" s="199">
        <f>求节点(基础状态预期!F$7:F$39,$D$5:$D$37,$H19)</f>
        <v>5.333333333333333</v>
      </c>
      <c r="J19" s="199">
        <f>求节点(基础状态预期!G$7:G$39,$D$5:$D$37,$H19)</f>
        <v>5.3838383838383841</v>
      </c>
      <c r="K19" s="199">
        <f>求节点(基础状态预期!H$7:H$39,$D$5:$D$37,$H19)</f>
        <v>5.4353741496598644</v>
      </c>
      <c r="L19" s="199">
        <f>求节点(基础状态预期!I$7:I$39,$D$5:$D$37,$H19)</f>
        <v>5.4879725085910653</v>
      </c>
      <c r="M19" s="199">
        <f>求节点(基础状态预期!J$7:J$39,$D$5:$D$37,$H19)</f>
        <v>5.5964912280701755</v>
      </c>
      <c r="R19" s="188">
        <v>160</v>
      </c>
      <c r="S19" s="188">
        <f t="shared" si="2"/>
        <v>32.820512820512818</v>
      </c>
      <c r="T19" s="83">
        <f>(S19-S18)*INDEX([2]非r将兵属性验证!$V$7:$V$166+[2]非r将兵属性验证!$AP$7:$AP$166,R19,1)+T18</f>
        <v>69784946893.992706</v>
      </c>
      <c r="U19" s="33">
        <f t="shared" si="3"/>
        <v>69784946893.992706</v>
      </c>
    </row>
    <row r="20" spans="3:21" x14ac:dyDescent="0.15">
      <c r="C20" s="60">
        <v>15</v>
      </c>
      <c r="D20" s="78">
        <v>15</v>
      </c>
      <c r="H20" s="60">
        <v>16</v>
      </c>
      <c r="I20" s="199">
        <f>求节点(基础状态预期!F$7:F$39,$D$5:$D$37,$H20)</f>
        <v>5.666666666666667</v>
      </c>
      <c r="J20" s="199">
        <f>求节点(基础状态预期!G$7:G$39,$D$5:$D$37,$H20)</f>
        <v>5.7205387205387215</v>
      </c>
      <c r="K20" s="199">
        <f>求节点(基础状态预期!H$7:H$39,$D$5:$D$37,$H20)</f>
        <v>5.7755102040816331</v>
      </c>
      <c r="L20" s="199">
        <f>求节点(基础状态预期!I$7:I$39,$D$5:$D$37,$H20)</f>
        <v>5.8316151202749147</v>
      </c>
      <c r="M20" s="199">
        <f>求节点(基础状态预期!J$7:J$39,$D$5:$D$37,$H20)</f>
        <v>5.9473684210526319</v>
      </c>
    </row>
    <row r="21" spans="3:21" x14ac:dyDescent="0.15">
      <c r="C21" s="60">
        <v>16</v>
      </c>
      <c r="D21" s="78">
        <v>16</v>
      </c>
      <c r="H21" s="60">
        <v>17</v>
      </c>
      <c r="I21" s="199">
        <f>求节点(基础状态预期!F$7:F$39,$D$5:$D$37,$H21)</f>
        <v>6</v>
      </c>
      <c r="J21" s="199">
        <f>求节点(基础状态预期!G$7:G$39,$D$5:$D$37,$H21)</f>
        <v>6.057239057239058</v>
      </c>
      <c r="K21" s="199">
        <f>求节点(基础状态预期!H$7:H$39,$D$5:$D$37,$H21)</f>
        <v>6.1156462585034017</v>
      </c>
      <c r="L21" s="199">
        <f>求节点(基础状态预期!I$7:I$39,$D$5:$D$37,$H21)</f>
        <v>6.1752577319587632</v>
      </c>
      <c r="M21" s="199">
        <f>求节点(基础状态预期!J$7:J$39,$D$5:$D$37,$H21)</f>
        <v>6.2982456140350882</v>
      </c>
    </row>
    <row r="22" spans="3:21" x14ac:dyDescent="0.15">
      <c r="C22" s="60">
        <v>17</v>
      </c>
      <c r="D22" s="78">
        <v>17</v>
      </c>
      <c r="H22" s="60">
        <v>18</v>
      </c>
      <c r="I22" s="199">
        <f>求节点(基础状态预期!F$7:F$39,$D$5:$D$37,$H22)</f>
        <v>6.333333333333333</v>
      </c>
      <c r="J22" s="199">
        <f>求节点(基础状态预期!G$7:G$39,$D$5:$D$37,$H22)</f>
        <v>6.3939393939393945</v>
      </c>
      <c r="K22" s="199">
        <f>求节点(基础状态预期!H$7:H$39,$D$5:$D$37,$H22)</f>
        <v>6.4557823129251695</v>
      </c>
      <c r="L22" s="199">
        <f>求节点(基础状态预期!I$7:I$39,$D$5:$D$37,$H22)</f>
        <v>6.5189003436426125</v>
      </c>
      <c r="M22" s="199">
        <f>求节点(基础状态预期!J$7:J$39,$D$5:$D$37,$H22)</f>
        <v>6.6491228070175437</v>
      </c>
      <c r="R22" s="79"/>
    </row>
    <row r="23" spans="3:21" x14ac:dyDescent="0.15">
      <c r="C23" s="60">
        <v>18</v>
      </c>
      <c r="D23" s="78">
        <v>18</v>
      </c>
      <c r="H23" s="60">
        <v>19</v>
      </c>
      <c r="I23" s="199">
        <f>求节点(基础状态预期!F$7:F$39,$D$5:$D$37,$H23)</f>
        <v>6.666666666666667</v>
      </c>
      <c r="J23" s="199">
        <f>求节点(基础状态预期!G$7:G$39,$D$5:$D$37,$H23)</f>
        <v>6.730639730639731</v>
      </c>
      <c r="K23" s="199">
        <f>求节点(基础状态预期!H$7:H$39,$D$5:$D$37,$H23)</f>
        <v>6.7959183673469381</v>
      </c>
      <c r="L23" s="199">
        <f>求节点(基础状态预期!I$7:I$39,$D$5:$D$37,$H23)</f>
        <v>6.862542955326461</v>
      </c>
      <c r="M23" s="199">
        <f>求节点(基础状态预期!J$7:J$39,$D$5:$D$37,$H23)</f>
        <v>7</v>
      </c>
    </row>
    <row r="24" spans="3:21" x14ac:dyDescent="0.15">
      <c r="C24" s="60">
        <v>19</v>
      </c>
      <c r="D24" s="78">
        <v>19</v>
      </c>
      <c r="H24" s="60">
        <v>20</v>
      </c>
      <c r="I24" s="199">
        <f>求节点(基础状态预期!F$7:F$39,$D$5:$D$37,$H24)</f>
        <v>7</v>
      </c>
      <c r="J24" s="199">
        <f>求节点(基础状态预期!G$7:G$39,$D$5:$D$37,$H24)</f>
        <v>7.0673400673400675</v>
      </c>
      <c r="K24" s="199">
        <f>求节点(基础状态预期!H$7:H$39,$D$5:$D$37,$H24)</f>
        <v>7.1360544217687067</v>
      </c>
      <c r="L24" s="199">
        <f>求节点(基础状态预期!I$7:I$39,$D$5:$D$37,$H24)</f>
        <v>7.2061855670103094</v>
      </c>
      <c r="M24" s="199">
        <f>求节点(基础状态预期!J$7:J$39,$D$5:$D$37,$H24)</f>
        <v>7.3508771929824563</v>
      </c>
    </row>
    <row r="25" spans="3:21" x14ac:dyDescent="0.15">
      <c r="C25" s="199">
        <v>20</v>
      </c>
      <c r="D25" s="199">
        <v>20</v>
      </c>
      <c r="H25" s="60">
        <v>21</v>
      </c>
      <c r="I25" s="199">
        <f>求节点(基础状态预期!F$7:F$39,$D$5:$D$37,$H25)</f>
        <v>7.333333333333333</v>
      </c>
      <c r="J25" s="199">
        <f>求节点(基础状态预期!G$7:G$39,$D$5:$D$37,$H25)</f>
        <v>7.404040404040404</v>
      </c>
      <c r="K25" s="199">
        <f>求节点(基础状态预期!H$7:H$39,$D$5:$D$37,$H25)</f>
        <v>7.4761904761904763</v>
      </c>
      <c r="L25" s="199">
        <f>求节点(基础状态预期!I$7:I$39,$D$5:$D$37,$H25)</f>
        <v>7.5498281786941588</v>
      </c>
      <c r="M25" s="199">
        <f>求节点(基础状态预期!J$7:J$39,$D$5:$D$37,$H25)</f>
        <v>7.7017543859649127</v>
      </c>
      <c r="R25" s="80" t="s">
        <v>18</v>
      </c>
      <c r="S25" s="77"/>
      <c r="T25" s="213"/>
      <c r="U25" s="213"/>
    </row>
    <row r="26" spans="3:21" x14ac:dyDescent="0.15">
      <c r="C26" s="199">
        <v>21</v>
      </c>
      <c r="D26" s="199">
        <v>21</v>
      </c>
      <c r="H26" s="60">
        <v>22</v>
      </c>
      <c r="I26" s="199">
        <f>求节点(基础状态预期!F$7:F$39,$D$5:$D$37,$H26)</f>
        <v>7.666666666666667</v>
      </c>
      <c r="J26" s="199">
        <f>求节点(基础状态预期!G$7:G$39,$D$5:$D$37,$H26)</f>
        <v>7.7407407407407405</v>
      </c>
      <c r="K26" s="199">
        <f>求节点(基础状态预期!H$7:H$39,$D$5:$D$37,$H26)</f>
        <v>7.8163265306122449</v>
      </c>
      <c r="L26" s="199">
        <f>求节点(基础状态预期!I$7:I$39,$D$5:$D$37,$H26)</f>
        <v>7.8934707903780073</v>
      </c>
      <c r="M26" s="199">
        <f>求节点(基础状态预期!J$7:J$39,$D$5:$D$37,$H26)</f>
        <v>8.0526315789473699</v>
      </c>
      <c r="R26" s="81" t="s">
        <v>357</v>
      </c>
      <c r="S26" s="76" t="s">
        <v>26</v>
      </c>
      <c r="T26" s="76" t="s">
        <v>26</v>
      </c>
      <c r="U26" s="33" t="s">
        <v>27</v>
      </c>
    </row>
    <row r="27" spans="3:21" x14ac:dyDescent="0.15">
      <c r="C27" s="199">
        <v>22</v>
      </c>
      <c r="D27" s="199">
        <v>22</v>
      </c>
      <c r="H27" s="60">
        <v>23</v>
      </c>
      <c r="I27" s="199">
        <f>求节点(基础状态预期!F$7:F$39,$D$5:$D$37,$H27)</f>
        <v>8</v>
      </c>
      <c r="J27" s="199">
        <f>求节点(基础状态预期!G$7:G$39,$D$5:$D$37,$H27)</f>
        <v>8.0774410774410779</v>
      </c>
      <c r="K27" s="199">
        <f>求节点(基础状态预期!H$7:H$39,$D$5:$D$37,$H27)</f>
        <v>8.1564625850340136</v>
      </c>
      <c r="L27" s="199">
        <f>求节点(基础状态预期!I$7:I$39,$D$5:$D$37,$H27)</f>
        <v>8.2371134020618566</v>
      </c>
      <c r="M27" s="199">
        <f>求节点(基础状态预期!J$7:J$39,$D$5:$D$37,$H27)</f>
        <v>8.4035087719298254</v>
      </c>
      <c r="R27" s="76">
        <v>10</v>
      </c>
      <c r="S27" s="76">
        <f t="shared" ref="S27:S36" si="4">INDEX($J$5:$J$164,R27,1)</f>
        <v>3.7003367003367003</v>
      </c>
      <c r="T27" s="82">
        <f>S27*INDEX([2]小r将兵属性验证!$V$7:$V$166+[2]小r将兵属性验证!$AP$7:$AP$166,R27,1)</f>
        <v>1190438.9010156044</v>
      </c>
      <c r="U27" s="33">
        <f t="shared" ref="U27:U36" si="5">SUM(T27:T27)</f>
        <v>1190438.9010156044</v>
      </c>
    </row>
    <row r="28" spans="3:21" x14ac:dyDescent="0.15">
      <c r="C28" s="199">
        <v>23</v>
      </c>
      <c r="D28" s="199">
        <v>23</v>
      </c>
      <c r="H28" s="60">
        <v>24</v>
      </c>
      <c r="I28" s="199">
        <f>求节点(基础状态预期!F$7:F$39,$D$5:$D$37,$H28)</f>
        <v>8.3333333333333339</v>
      </c>
      <c r="J28" s="199">
        <f>求节点(基础状态预期!G$7:G$39,$D$5:$D$37,$H28)</f>
        <v>8.4141414141414153</v>
      </c>
      <c r="K28" s="199">
        <f>求节点(基础状态预期!H$7:H$39,$D$5:$D$37,$H28)</f>
        <v>8.4965986394557831</v>
      </c>
      <c r="L28" s="199">
        <f>求节点(基础状态预期!I$7:I$39,$D$5:$D$37,$H28)</f>
        <v>8.5807560137457042</v>
      </c>
      <c r="M28" s="199">
        <f>求节点(基础状态预期!J$7:J$39,$D$5:$D$37,$H28)</f>
        <v>8.7543859649122808</v>
      </c>
      <c r="R28" s="76">
        <v>20</v>
      </c>
      <c r="S28" s="76">
        <f t="shared" si="4"/>
        <v>7.0673400673400675</v>
      </c>
      <c r="T28" s="83">
        <f>(S28-S27)*INDEX([2]小r将兵属性验证!$V$7:$V$166+[2]小r将兵属性验证!$AP$7:$AP$166,R28,1)+T27</f>
        <v>5196024.4385525435</v>
      </c>
      <c r="U28" s="33">
        <f t="shared" si="5"/>
        <v>5196024.4385525435</v>
      </c>
    </row>
    <row r="29" spans="3:21" x14ac:dyDescent="0.15">
      <c r="C29" s="199">
        <v>24</v>
      </c>
      <c r="D29" s="199">
        <v>24</v>
      </c>
      <c r="H29" s="60">
        <v>25</v>
      </c>
      <c r="I29" s="199">
        <f>求节点(基础状态预期!F$7:F$39,$D$5:$D$37,$H29)</f>
        <v>8.6666666666666661</v>
      </c>
      <c r="J29" s="199">
        <f>求节点(基础状态预期!G$7:G$39,$D$5:$D$37,$H29)</f>
        <v>8.7508417508417509</v>
      </c>
      <c r="K29" s="199">
        <f>求节点(基础状态预期!H$7:H$39,$D$5:$D$37,$H29)</f>
        <v>8.8367346938775508</v>
      </c>
      <c r="L29" s="199">
        <f>求节点(基础状态预期!I$7:I$39,$D$5:$D$37,$H29)</f>
        <v>8.9243986254295535</v>
      </c>
      <c r="M29" s="199">
        <f>求节点(基础状态预期!J$7:J$39,$D$5:$D$37,$H29)</f>
        <v>9.1052631578947363</v>
      </c>
      <c r="R29" s="76">
        <v>30</v>
      </c>
      <c r="S29" s="76">
        <f t="shared" si="4"/>
        <v>10.325757575757576</v>
      </c>
      <c r="T29" s="83">
        <f>(S29-S28)*INDEX([2]小r将兵属性验证!$V$7:$V$166+[2]小r将兵属性验证!$AP$7:$AP$166,R29,1)+T28</f>
        <v>15561745.084994623</v>
      </c>
      <c r="U29" s="33">
        <f t="shared" si="5"/>
        <v>15561745.084994623</v>
      </c>
    </row>
    <row r="30" spans="3:21" x14ac:dyDescent="0.15">
      <c r="C30" s="199">
        <v>25</v>
      </c>
      <c r="D30" s="199">
        <v>25</v>
      </c>
      <c r="H30" s="60">
        <v>26</v>
      </c>
      <c r="I30" s="199">
        <f>求节点(基础状态预期!F$7:F$39,$D$5:$D$37,$H30)</f>
        <v>9</v>
      </c>
      <c r="J30" s="199">
        <f>求节点(基础状态预期!G$7:G$39,$D$5:$D$37,$H30)</f>
        <v>9.0875420875420883</v>
      </c>
      <c r="K30" s="199">
        <f>求节点(基础状态预期!H$7:H$39,$D$5:$D$37,$H30)</f>
        <v>9.1768707482993204</v>
      </c>
      <c r="L30" s="199">
        <f>求节点(基础状态预期!I$7:I$39,$D$5:$D$37,$H30)</f>
        <v>9.2680412371134029</v>
      </c>
      <c r="M30" s="199">
        <f>求节点(基础状态预期!J$7:J$39,$D$5:$D$37,$H30)</f>
        <v>9.4561403508771935</v>
      </c>
      <c r="R30" s="76">
        <v>40</v>
      </c>
      <c r="S30" s="76">
        <f t="shared" si="4"/>
        <v>12.680808080808081</v>
      </c>
      <c r="T30" s="83">
        <f>(S30-S29)*INDEX([2]小r将兵属性验证!$V$7:$V$166+[2]小r将兵属性验证!$AP$7:$AP$166,R30,1)+T29</f>
        <v>36998808.655981116</v>
      </c>
      <c r="U30" s="33">
        <f t="shared" si="5"/>
        <v>36998808.655981116</v>
      </c>
    </row>
    <row r="31" spans="3:21" x14ac:dyDescent="0.15">
      <c r="C31" s="199">
        <v>26</v>
      </c>
      <c r="D31" s="199">
        <v>26</v>
      </c>
      <c r="H31" s="60">
        <v>27</v>
      </c>
      <c r="I31" s="199">
        <f>求节点(基础状态预期!F$7:F$39,$D$5:$D$37,$H31)</f>
        <v>9.3333333333333339</v>
      </c>
      <c r="J31" s="199">
        <f>求节点(基础状态预期!G$7:G$39,$D$5:$D$37,$H31)</f>
        <v>9.4242424242424239</v>
      </c>
      <c r="K31" s="199">
        <f>求节点(基础状态预期!H$7:H$39,$D$5:$D$37,$H31)</f>
        <v>9.5170068027210881</v>
      </c>
      <c r="L31" s="199">
        <f>求节点(基础状态预期!I$7:I$39,$D$5:$D$37,$H31)</f>
        <v>9.6116838487972505</v>
      </c>
      <c r="M31" s="199">
        <f>求节点(基础状态预期!J$7:J$39,$D$5:$D$37,$H31)</f>
        <v>9.8070175438596507</v>
      </c>
      <c r="R31" s="76">
        <v>50</v>
      </c>
      <c r="S31" s="76">
        <f t="shared" si="4"/>
        <v>14.417508417508419</v>
      </c>
      <c r="T31" s="83">
        <f>(S31-S30)*INDEX([2]小r将兵属性验证!$V$7:$V$166+[2]小r将兵属性验证!$AP$7:$AP$166,R31,1)+T30</f>
        <v>66943308.419975087</v>
      </c>
      <c r="U31" s="33">
        <f t="shared" si="5"/>
        <v>66943308.419975087</v>
      </c>
    </row>
    <row r="32" spans="3:21" x14ac:dyDescent="0.15">
      <c r="C32" s="199">
        <v>27</v>
      </c>
      <c r="D32" s="199">
        <v>27</v>
      </c>
      <c r="H32" s="60">
        <v>28</v>
      </c>
      <c r="I32" s="199">
        <f>求节点(基础状态预期!F$7:F$39,$D$5:$D$37,$H32)</f>
        <v>9.6666666666666661</v>
      </c>
      <c r="J32" s="199">
        <f>求节点(基础状态预期!G$7:G$39,$D$5:$D$37,$H32)</f>
        <v>9.7609427609427613</v>
      </c>
      <c r="K32" s="199">
        <f>求节点(基础状态预期!H$7:H$39,$D$5:$D$37,$H32)</f>
        <v>9.8571428571428577</v>
      </c>
      <c r="L32" s="199">
        <f>求节点(基础状态预期!I$7:I$39,$D$5:$D$37,$H32)</f>
        <v>9.9553264604810998</v>
      </c>
      <c r="M32" s="199">
        <f>求节点(基础状态预期!J$7:J$39,$D$5:$D$37,$H32)</f>
        <v>10.118421052631581</v>
      </c>
      <c r="R32" s="76">
        <v>60</v>
      </c>
      <c r="S32" s="76">
        <f t="shared" si="4"/>
        <v>16.1010101010101</v>
      </c>
      <c r="T32" s="83">
        <f>(S32-S31)*INDEX([2]小r将兵属性验证!$V$7:$V$166+[2]小r将兵属性验证!$AP$7:$AP$166,R32,1)+T31</f>
        <v>127523416.45409369</v>
      </c>
      <c r="U32" s="33">
        <f t="shared" si="5"/>
        <v>127523416.45409369</v>
      </c>
    </row>
    <row r="33" spans="3:21" x14ac:dyDescent="0.15">
      <c r="C33" s="199">
        <v>28</v>
      </c>
      <c r="D33" s="199">
        <v>28</v>
      </c>
      <c r="H33" s="60">
        <v>29</v>
      </c>
      <c r="I33" s="199">
        <f>求节点(基础状态预期!F$7:F$39,$D$5:$D$37,$H33)</f>
        <v>10</v>
      </c>
      <c r="J33" s="199">
        <f>求节点(基础状态预期!G$7:G$39,$D$5:$D$37,$H33)</f>
        <v>10.073232323232324</v>
      </c>
      <c r="K33" s="199">
        <f>求节点(基础状态预期!H$7:H$39,$D$5:$D$37,$H33)</f>
        <v>10.147959183673469</v>
      </c>
      <c r="L33" s="199">
        <f>求节点(基础状态预期!I$7:I$39,$D$5:$D$37,$H33)</f>
        <v>10.224226804123711</v>
      </c>
      <c r="M33" s="199">
        <f>求节点(基础状态预期!J$7:J$39,$D$5:$D$37,$H33)</f>
        <v>10.381578947368421</v>
      </c>
      <c r="R33" s="76">
        <v>70</v>
      </c>
      <c r="S33" s="76">
        <f t="shared" si="4"/>
        <v>17.784511784511785</v>
      </c>
      <c r="T33" s="83">
        <f>(S33-S32)*INDEX([2]小r将兵属性验证!$V$7:$V$166+[2]小r将兵属性验证!$AP$7:$AP$166,R33,1)+T32</f>
        <v>300554648.18662786</v>
      </c>
      <c r="U33" s="33">
        <f t="shared" si="5"/>
        <v>300554648.18662786</v>
      </c>
    </row>
    <row r="34" spans="3:21" x14ac:dyDescent="0.15">
      <c r="C34" s="199">
        <v>29</v>
      </c>
      <c r="D34" s="199">
        <v>29</v>
      </c>
      <c r="H34" s="60">
        <v>30</v>
      </c>
      <c r="I34" s="199">
        <f>求节点(基础状态预期!F$7:F$39,$D$5:$D$37,$H34)</f>
        <v>10.25</v>
      </c>
      <c r="J34" s="199">
        <f>求节点(基础状态预期!G$7:G$39,$D$5:$D$37,$H34)</f>
        <v>10.325757575757576</v>
      </c>
      <c r="K34" s="199">
        <f>求节点(基础状态预期!H$7:H$39,$D$5:$D$37,$H34)</f>
        <v>10.403061224489797</v>
      </c>
      <c r="L34" s="199">
        <f>求节点(基础状态预期!I$7:I$39,$D$5:$D$37,$H34)</f>
        <v>10.481958762886599</v>
      </c>
      <c r="M34" s="199">
        <f>求节点(基础状态预期!J$7:J$39,$D$5:$D$37,$H34)</f>
        <v>10.644736842105264</v>
      </c>
      <c r="R34" s="76">
        <v>80</v>
      </c>
      <c r="S34" s="76">
        <f t="shared" si="4"/>
        <v>19.468013468013467</v>
      </c>
      <c r="T34" s="83">
        <f>(S34-S33)*INDEX([2]小r将兵属性验证!$V$7:$V$166+[2]小r将兵属性验证!$AP$7:$AP$166,R34,1)+T33</f>
        <v>750115426.82194006</v>
      </c>
      <c r="U34" s="33">
        <f t="shared" si="5"/>
        <v>750115426.82194006</v>
      </c>
    </row>
    <row r="35" spans="3:21" x14ac:dyDescent="0.15">
      <c r="C35" s="199">
        <v>30</v>
      </c>
      <c r="D35" s="199">
        <v>30</v>
      </c>
      <c r="H35" s="60">
        <v>31</v>
      </c>
      <c r="I35" s="199">
        <f>求节点(基础状态预期!F$7:F$39,$D$5:$D$37,$H35)</f>
        <v>10.5</v>
      </c>
      <c r="J35" s="199">
        <f>求节点(基础状态预期!G$7:G$39,$D$5:$D$37,$H35)</f>
        <v>10.578282828282829</v>
      </c>
      <c r="K35" s="199">
        <f>求节点(基础状态预期!H$7:H$39,$D$5:$D$37,$H35)</f>
        <v>10.658163265306124</v>
      </c>
      <c r="L35" s="199">
        <f>求节点(基础状态预期!I$7:I$39,$D$5:$D$37,$H35)</f>
        <v>10.739690721649485</v>
      </c>
      <c r="M35" s="199">
        <f>求节点(基础状态预期!J$7:J$39,$D$5:$D$37,$H35)</f>
        <v>10.907894736842106</v>
      </c>
      <c r="R35" s="76">
        <v>90</v>
      </c>
      <c r="S35" s="76">
        <f t="shared" si="4"/>
        <v>21.151515151515152</v>
      </c>
      <c r="T35" s="83">
        <f>(S35-S34)*INDEX([2]小r将兵属性验证!$V$7:$V$166+[2]小r将兵属性验证!$AP$7:$AP$166,R35,1)+T34</f>
        <v>1915395783.2709899</v>
      </c>
      <c r="U35" s="33">
        <f t="shared" si="5"/>
        <v>1915395783.2709899</v>
      </c>
    </row>
    <row r="36" spans="3:21" x14ac:dyDescent="0.15">
      <c r="C36" s="199">
        <v>31</v>
      </c>
      <c r="D36" s="199">
        <v>31</v>
      </c>
      <c r="H36" s="60">
        <v>32</v>
      </c>
      <c r="I36" s="199">
        <f>求节点(基础状态预期!F$7:F$39,$D$5:$D$37,$H36)</f>
        <v>10.75</v>
      </c>
      <c r="J36" s="199">
        <f>求节点(基础状态预期!G$7:G$39,$D$5:$D$37,$H36)</f>
        <v>10.83080808080808</v>
      </c>
      <c r="K36" s="199">
        <f>求节点(基础状态预期!H$7:H$39,$D$5:$D$37,$H36)</f>
        <v>10.913265306122449</v>
      </c>
      <c r="L36" s="199">
        <f>求节点(基础状态预期!I$7:I$39,$D$5:$D$37,$H36)</f>
        <v>10.997422680412372</v>
      </c>
      <c r="M36" s="199">
        <f>求节点(基础状态预期!J$7:J$39,$D$5:$D$37,$H36)</f>
        <v>11.171052631578949</v>
      </c>
      <c r="R36" s="76">
        <v>100</v>
      </c>
      <c r="S36" s="76">
        <f t="shared" si="4"/>
        <v>22.835016835016834</v>
      </c>
      <c r="T36" s="83">
        <f>(S36-S35)*INDEX([2]小r将兵属性验证!$V$7:$V$166+[2]小r将兵属性验证!$AP$7:$AP$166,R36,1)+T35</f>
        <v>4297063881.2626791</v>
      </c>
      <c r="U36" s="33">
        <f t="shared" si="5"/>
        <v>4297063881.2626791</v>
      </c>
    </row>
    <row r="37" spans="3:21" x14ac:dyDescent="0.15">
      <c r="C37" s="199">
        <v>32</v>
      </c>
      <c r="D37" s="199">
        <v>32</v>
      </c>
      <c r="H37" s="60">
        <v>33</v>
      </c>
      <c r="I37" s="199">
        <f>求节点(基础状态预期!F$7:F$39,$D$5:$D$37,$H37)</f>
        <v>11</v>
      </c>
      <c r="J37" s="199">
        <f>求节点(基础状态预期!G$7:G$39,$D$5:$D$37,$H37)</f>
        <v>11.083333333333332</v>
      </c>
      <c r="K37" s="199">
        <f>求节点(基础状态预期!H$7:H$39,$D$5:$D$37,$H37)</f>
        <v>11.168367346938776</v>
      </c>
      <c r="L37" s="199">
        <f>求节点(基础状态预期!I$7:I$39,$D$5:$D$37,$H37)</f>
        <v>11.255154639175258</v>
      </c>
      <c r="M37" s="199">
        <f>求节点(基础状态预期!J$7:J$39,$D$5:$D$37,$H37)</f>
        <v>11.434210526315789</v>
      </c>
      <c r="R37" s="188">
        <v>110</v>
      </c>
      <c r="S37" s="188">
        <f t="shared" ref="S37:S41" si="6">INDEX($J$5:$J$164,R37,1)</f>
        <v>24.518518518518519</v>
      </c>
      <c r="T37" s="83">
        <f>(S37-S36)*INDEX([2]小r将兵属性验证!$V$7:$V$166+[2]小r将兵属性验证!$AP$7:$AP$166,R37,1)+T36</f>
        <v>8403079280.6689892</v>
      </c>
      <c r="U37" s="33">
        <f t="shared" ref="U37:U42" si="7">SUM(T37:T37)</f>
        <v>8403079280.6689892</v>
      </c>
    </row>
    <row r="38" spans="3:21" x14ac:dyDescent="0.15">
      <c r="H38" s="60">
        <v>34</v>
      </c>
      <c r="I38" s="199">
        <f>求节点(基础状态预期!F$7:F$39,$D$5:$D$37,$H38)</f>
        <v>11.25</v>
      </c>
      <c r="J38" s="199">
        <f>求节点(基础状态预期!G$7:G$39,$D$5:$D$37,$H38)</f>
        <v>11.335858585858585</v>
      </c>
      <c r="K38" s="199">
        <f>求节点(基础状态预期!H$7:H$39,$D$5:$D$37,$H38)</f>
        <v>11.423469387755103</v>
      </c>
      <c r="L38" s="199">
        <f>求节点(基础状态预期!I$7:I$39,$D$5:$D$37,$H38)</f>
        <v>11.512886597938145</v>
      </c>
      <c r="M38" s="199">
        <f>求节点(基础状态预期!J$7:J$39,$D$5:$D$37,$H38)</f>
        <v>11.697368421052632</v>
      </c>
      <c r="R38" s="188">
        <v>120</v>
      </c>
      <c r="S38" s="188">
        <f t="shared" si="6"/>
        <v>26.202020202020204</v>
      </c>
      <c r="T38" s="83">
        <f>(S38-S37)*INDEX([2]小r将兵属性验证!$V$7:$V$166+[2]小r将兵属性验证!$AP$7:$AP$166,R38,1)+T37</f>
        <v>15080184763.768675</v>
      </c>
      <c r="U38" s="33">
        <f t="shared" si="7"/>
        <v>15080184763.768675</v>
      </c>
    </row>
    <row r="39" spans="3:21" x14ac:dyDescent="0.15">
      <c r="H39" s="60">
        <v>35</v>
      </c>
      <c r="I39" s="199">
        <f>求节点(基础状态预期!F$7:F$39,$D$5:$D$37,$H39)</f>
        <v>11.5</v>
      </c>
      <c r="J39" s="199">
        <f>求节点(基础状态预期!G$7:G$39,$D$5:$D$37,$H39)</f>
        <v>11.588383838383837</v>
      </c>
      <c r="K39" s="199">
        <f>求节点(基础状态预期!H$7:H$39,$D$5:$D$37,$H39)</f>
        <v>11.678571428571429</v>
      </c>
      <c r="L39" s="199">
        <f>求节点(基础状态预期!I$7:I$39,$D$5:$D$37,$H39)</f>
        <v>11.770618556701031</v>
      </c>
      <c r="M39" s="199">
        <f>求节点(基础状态预期!J$7:J$39,$D$5:$D$37,$H39)</f>
        <v>11.960526315789474</v>
      </c>
      <c r="R39" s="188">
        <v>130</v>
      </c>
      <c r="S39" s="188">
        <f t="shared" si="6"/>
        <v>27.885521885521886</v>
      </c>
      <c r="T39" s="83">
        <f>(S39-S38)*INDEX([2]小r将兵属性验证!$V$7:$V$166+[2]小r将兵属性验证!$AP$7:$AP$166,R39,1)+T38</f>
        <v>25261562255.459457</v>
      </c>
      <c r="U39" s="33">
        <f t="shared" si="7"/>
        <v>25261562255.459457</v>
      </c>
    </row>
    <row r="40" spans="3:21" x14ac:dyDescent="0.15">
      <c r="H40" s="60">
        <v>36</v>
      </c>
      <c r="I40" s="199">
        <f>求节点(基础状态预期!F$7:F$39,$D$5:$D$37,$H40)</f>
        <v>11.75</v>
      </c>
      <c r="J40" s="199">
        <f>求节点(基础状态预期!G$7:G$39,$D$5:$D$37,$H40)</f>
        <v>11.84090909090909</v>
      </c>
      <c r="K40" s="199">
        <f>求节点(基础状态预期!H$7:H$39,$D$5:$D$37,$H40)</f>
        <v>11.933673469387756</v>
      </c>
      <c r="L40" s="199">
        <f>求节点(基础状态预期!I$7:I$39,$D$5:$D$37,$H40)</f>
        <v>12.022680412371134</v>
      </c>
      <c r="M40" s="199">
        <f>求节点(基础状态预期!J$7:J$39,$D$5:$D$37,$H40)</f>
        <v>12.178947368421053</v>
      </c>
      <c r="R40" s="188">
        <v>140</v>
      </c>
      <c r="S40" s="188">
        <f t="shared" si="6"/>
        <v>29.569023569023567</v>
      </c>
      <c r="T40" s="83">
        <f>(S40-S39)*INDEX([2]小r将兵属性验证!$V$7:$V$166+[2]小r将兵属性验证!$AP$7:$AP$166,R40,1)+T39</f>
        <v>40611462551.187767</v>
      </c>
      <c r="U40" s="33">
        <f t="shared" si="7"/>
        <v>40611462551.187767</v>
      </c>
    </row>
    <row r="41" spans="3:21" x14ac:dyDescent="0.15">
      <c r="H41" s="60">
        <v>37</v>
      </c>
      <c r="I41" s="199">
        <f>求节点(基础状态预期!F$7:F$39,$D$5:$D$37,$H41)</f>
        <v>12</v>
      </c>
      <c r="J41" s="199">
        <f>求节点(基础状态预期!G$7:G$39,$D$5:$D$37,$H41)</f>
        <v>12.074747474747474</v>
      </c>
      <c r="K41" s="199">
        <f>求节点(基础状态预期!H$7:H$39,$D$5:$D$37,$H41)</f>
        <v>12.151020408163266</v>
      </c>
      <c r="L41" s="199">
        <f>求节点(基础状态预期!I$7:I$39,$D$5:$D$37,$H41)</f>
        <v>12.228865979381442</v>
      </c>
      <c r="M41" s="199">
        <f>求节点(基础状态预期!J$7:J$39,$D$5:$D$37,$H41)</f>
        <v>12.389473684210527</v>
      </c>
      <c r="R41" s="188">
        <v>150</v>
      </c>
      <c r="S41" s="188">
        <f t="shared" si="6"/>
        <v>31.252525252525253</v>
      </c>
      <c r="T41" s="83">
        <f>(S41-S40)*INDEX([2]小r将兵属性验证!$V$7:$V$166+[2]小r将兵属性验证!$AP$7:$AP$166,R41,1)+T40</f>
        <v>63173708505.063362</v>
      </c>
      <c r="U41" s="33">
        <f t="shared" si="7"/>
        <v>63173708505.063362</v>
      </c>
    </row>
    <row r="42" spans="3:21" x14ac:dyDescent="0.15">
      <c r="H42" s="60">
        <v>38</v>
      </c>
      <c r="I42" s="199">
        <f>求节点(基础状态预期!F$7:F$39,$D$5:$D$37,$H42)</f>
        <v>12.2</v>
      </c>
      <c r="J42" s="199">
        <f>求节点(基础状态预期!G$7:G$39,$D$5:$D$37,$H42)</f>
        <v>12.276767676767676</v>
      </c>
      <c r="K42" s="199">
        <f>求节点(基础状态预期!H$7:H$39,$D$5:$D$37,$H42)</f>
        <v>12.355102040816327</v>
      </c>
      <c r="L42" s="199">
        <f>求节点(基础状态预期!I$7:I$39,$D$5:$D$37,$H42)</f>
        <v>12.435051546391753</v>
      </c>
      <c r="M42" s="199">
        <f>求节点(基础状态预期!J$7:J$39,$D$5:$D$37,$H42)</f>
        <v>12.6</v>
      </c>
      <c r="R42" s="188">
        <v>160</v>
      </c>
      <c r="S42" s="188">
        <f>INDEX($J$5:$J$164,R42,1)</f>
        <v>33.152033152033155</v>
      </c>
      <c r="T42" s="83">
        <f>(S42-S41)*INDEX([2]小r将兵属性验证!$V$7:$V$166+[2]小r将兵属性验证!$AP$7:$AP$166,R42,1)+T41</f>
        <v>94593940498.087891</v>
      </c>
      <c r="U42" s="33">
        <f t="shared" si="7"/>
        <v>94593940498.087891</v>
      </c>
    </row>
    <row r="43" spans="3:21" x14ac:dyDescent="0.15">
      <c r="H43" s="60">
        <v>39</v>
      </c>
      <c r="I43" s="199">
        <f>求节点(基础状态预期!F$7:F$39,$D$5:$D$37,$H43)</f>
        <v>12.4</v>
      </c>
      <c r="J43" s="199">
        <f>求节点(基础状态预期!G$7:G$39,$D$5:$D$37,$H43)</f>
        <v>12.478787878787879</v>
      </c>
      <c r="K43" s="199">
        <f>求节点(基础状态预期!H$7:H$39,$D$5:$D$37,$H43)</f>
        <v>12.559183673469388</v>
      </c>
      <c r="L43" s="199">
        <f>求节点(基础状态预期!I$7:I$39,$D$5:$D$37,$H43)</f>
        <v>12.641237113402061</v>
      </c>
      <c r="M43" s="199">
        <f>求节点(基础状态预期!J$7:J$39,$D$5:$D$37,$H43)</f>
        <v>12.810526315789474</v>
      </c>
    </row>
    <row r="44" spans="3:21" x14ac:dyDescent="0.15">
      <c r="H44" s="60">
        <v>40</v>
      </c>
      <c r="I44" s="199">
        <f>求节点(基础状态预期!F$7:F$39,$D$5:$D$37,$H44)</f>
        <v>12.6</v>
      </c>
      <c r="J44" s="199">
        <f>求节点(基础状态预期!G$7:G$39,$D$5:$D$37,$H44)</f>
        <v>12.680808080808081</v>
      </c>
      <c r="K44" s="199">
        <f>求节点(基础状态预期!H$7:H$39,$D$5:$D$37,$H44)</f>
        <v>12.763265306122449</v>
      </c>
      <c r="L44" s="199">
        <f>求节点(基础状态预期!I$7:I$39,$D$5:$D$37,$H44)</f>
        <v>12.847422680412372</v>
      </c>
      <c r="M44" s="199">
        <f>求节点(基础状态预期!J$7:J$39,$D$5:$D$37,$H44)</f>
        <v>13.017543859649123</v>
      </c>
    </row>
    <row r="45" spans="3:21" x14ac:dyDescent="0.15">
      <c r="H45" s="60">
        <v>41</v>
      </c>
      <c r="I45" s="199">
        <f>求节点(基础状态预期!F$7:F$39,$D$5:$D$37,$H45)</f>
        <v>12.8</v>
      </c>
      <c r="J45" s="199">
        <f>求节点(基础状态预期!G$7:G$39,$D$5:$D$37,$H45)</f>
        <v>12.882828282828283</v>
      </c>
      <c r="K45" s="199">
        <f>求节点(基础状态预期!H$7:H$39,$D$5:$D$37,$H45)</f>
        <v>12.967346938775512</v>
      </c>
      <c r="L45" s="199">
        <f>求节点(基础状态预期!I$7:I$39,$D$5:$D$37,$H45)</f>
        <v>13.0446735395189</v>
      </c>
      <c r="M45" s="199">
        <f>求节点(基础状态预期!J$7:J$39,$D$5:$D$37,$H45)</f>
        <v>13.192982456140351</v>
      </c>
    </row>
    <row r="46" spans="3:21" x14ac:dyDescent="0.15">
      <c r="H46" s="60">
        <v>42</v>
      </c>
      <c r="I46" s="199">
        <f>求节点(基础状态预期!F$7:F$39,$D$5:$D$37,$H46)</f>
        <v>13</v>
      </c>
      <c r="J46" s="199">
        <f>求节点(基础状态预期!G$7:G$39,$D$5:$D$37,$H46)</f>
        <v>13.070707070707071</v>
      </c>
      <c r="K46" s="199">
        <f>求节点(基础状态预期!H$7:H$39,$D$5:$D$37,$H46)</f>
        <v>13.142857142857144</v>
      </c>
      <c r="L46" s="199">
        <f>求节点(基础状态预期!I$7:I$39,$D$5:$D$37,$H46)</f>
        <v>13.216494845360824</v>
      </c>
      <c r="M46" s="199">
        <f>求节点(基础状态预期!J$7:J$39,$D$5:$D$37,$H46)</f>
        <v>13.368421052631579</v>
      </c>
    </row>
    <row r="47" spans="3:21" x14ac:dyDescent="0.15">
      <c r="H47" s="60">
        <v>43</v>
      </c>
      <c r="I47" s="199">
        <f>求节点(基础状态预期!F$7:F$39,$D$5:$D$37,$H47)</f>
        <v>13.166666666666666</v>
      </c>
      <c r="J47" s="199">
        <f>求节点(基础状态预期!G$7:G$39,$D$5:$D$37,$H47)</f>
        <v>13.239057239057239</v>
      </c>
      <c r="K47" s="199">
        <f>求节点(基础状态预期!H$7:H$39,$D$5:$D$37,$H47)</f>
        <v>13.312925170068027</v>
      </c>
      <c r="L47" s="199">
        <f>求节点(基础状态预期!I$7:I$39,$D$5:$D$37,$H47)</f>
        <v>13.38831615120275</v>
      </c>
      <c r="M47" s="199">
        <f>求节点(基础状态预期!J$7:J$39,$D$5:$D$37,$H47)</f>
        <v>13.543859649122808</v>
      </c>
    </row>
    <row r="48" spans="3:21" x14ac:dyDescent="0.15">
      <c r="H48" s="60">
        <v>44</v>
      </c>
      <c r="I48" s="199">
        <f>求节点(基础状态预期!F$7:F$39,$D$5:$D$37,$H48)</f>
        <v>13.333333333333334</v>
      </c>
      <c r="J48" s="199">
        <f>求节点(基础状态预期!G$7:G$39,$D$5:$D$37,$H48)</f>
        <v>13.407407407407408</v>
      </c>
      <c r="K48" s="199">
        <f>求节点(基础状态预期!H$7:H$39,$D$5:$D$37,$H48)</f>
        <v>13.482993197278912</v>
      </c>
      <c r="L48" s="199">
        <f>求节点(基础状态预期!I$7:I$39,$D$5:$D$37,$H48)</f>
        <v>13.560137457044673</v>
      </c>
      <c r="M48" s="199">
        <f>求节点(基础状态预期!J$7:J$39,$D$5:$D$37,$H48)</f>
        <v>13.719298245614036</v>
      </c>
      <c r="R48" s="80" t="s">
        <v>17</v>
      </c>
      <c r="S48" s="77"/>
      <c r="T48" s="213"/>
      <c r="U48" s="213"/>
    </row>
    <row r="49" spans="8:21" x14ac:dyDescent="0.15">
      <c r="H49" s="60">
        <v>45</v>
      </c>
      <c r="I49" s="199">
        <f>求节点(基础状态预期!F$7:F$39,$D$5:$D$37,$H49)</f>
        <v>13.5</v>
      </c>
      <c r="J49" s="199">
        <f>求节点(基础状态预期!G$7:G$39,$D$5:$D$37,$H49)</f>
        <v>13.575757575757576</v>
      </c>
      <c r="K49" s="199">
        <f>求节点(基础状态预期!H$7:H$39,$D$5:$D$37,$H49)</f>
        <v>13.653061224489797</v>
      </c>
      <c r="L49" s="199">
        <f>求节点(基础状态预期!I$7:I$39,$D$5:$D$37,$H49)</f>
        <v>13.731958762886597</v>
      </c>
      <c r="M49" s="199">
        <f>求节点(基础状态预期!J$7:J$39,$D$5:$D$37,$H49)</f>
        <v>13.894736842105264</v>
      </c>
      <c r="R49" s="81" t="s">
        <v>357</v>
      </c>
      <c r="S49" s="76" t="s">
        <v>26</v>
      </c>
      <c r="T49" s="76" t="s">
        <v>26</v>
      </c>
      <c r="U49" s="33" t="s">
        <v>27</v>
      </c>
    </row>
    <row r="50" spans="8:21" x14ac:dyDescent="0.15">
      <c r="H50" s="60">
        <v>46</v>
      </c>
      <c r="I50" s="199">
        <f>求节点(基础状态预期!F$7:F$39,$D$5:$D$37,$H50)</f>
        <v>13.666666666666666</v>
      </c>
      <c r="J50" s="199">
        <f>求节点(基础状态预期!G$7:G$39,$D$5:$D$37,$H50)</f>
        <v>13.744107744107744</v>
      </c>
      <c r="K50" s="199">
        <f>求节点(基础状态预期!H$7:H$39,$D$5:$D$37,$H50)</f>
        <v>13.823129251700681</v>
      </c>
      <c r="L50" s="199">
        <f>求节点(基础状态预期!I$7:I$39,$D$5:$D$37,$H50)</f>
        <v>13.903780068728523</v>
      </c>
      <c r="M50" s="199">
        <f>求节点(基础状态预期!J$7:J$39,$D$5:$D$37,$H50)</f>
        <v>14.070175438596491</v>
      </c>
      <c r="R50" s="76">
        <v>10</v>
      </c>
      <c r="S50" s="76">
        <f t="shared" ref="S50:S59" si="8">INDEX($K$5:$K$164,R50,1)</f>
        <v>3.7346938775510203</v>
      </c>
      <c r="T50" s="82">
        <f>S50*INDEX([2]中r将兵属性验证!$V$7:$V$166+[2]中r将兵属性验证!$AP$7:$AP$166,R50,1)</f>
        <v>1306188.0365771311</v>
      </c>
      <c r="U50" s="33">
        <f t="shared" ref="U50:U59" si="9">SUM(T50:T50)</f>
        <v>1306188.0365771311</v>
      </c>
    </row>
    <row r="51" spans="8:21" x14ac:dyDescent="0.15">
      <c r="H51" s="60">
        <v>47</v>
      </c>
      <c r="I51" s="199">
        <f>求节点(基础状态预期!F$7:F$39,$D$5:$D$37,$H51)</f>
        <v>13.833333333333334</v>
      </c>
      <c r="J51" s="199">
        <f>求节点(基础状态预期!G$7:G$39,$D$5:$D$37,$H51)</f>
        <v>13.912457912457914</v>
      </c>
      <c r="K51" s="199">
        <f>求节点(基础状态预期!H$7:H$39,$D$5:$D$37,$H51)</f>
        <v>13.993197278911564</v>
      </c>
      <c r="L51" s="199">
        <f>求节点(基础状态预期!I$7:I$39,$D$5:$D$37,$H51)</f>
        <v>14.075601374570446</v>
      </c>
      <c r="M51" s="199">
        <f>求节点(基础状态预期!J$7:J$39,$D$5:$D$37,$H51)</f>
        <v>14.245614035087721</v>
      </c>
      <c r="R51" s="76">
        <v>20</v>
      </c>
      <c r="S51" s="76">
        <f t="shared" si="8"/>
        <v>7.1360544217687067</v>
      </c>
      <c r="T51" s="83">
        <f>(S51-S50)*INDEX([2]中r将兵属性验证!$V$7:$V$166+[2]中r将兵属性验证!$AP$7:$AP$166,R51,1)+T50</f>
        <v>5695423.4640359581</v>
      </c>
      <c r="U51" s="33">
        <f t="shared" si="9"/>
        <v>5695423.4640359581</v>
      </c>
    </row>
    <row r="52" spans="8:21" x14ac:dyDescent="0.15">
      <c r="H52" s="60">
        <v>48</v>
      </c>
      <c r="I52" s="199">
        <f>求节点(基础状态预期!F$7:F$39,$D$5:$D$37,$H52)</f>
        <v>14</v>
      </c>
      <c r="J52" s="199">
        <f>求节点(基础状态预期!G$7:G$39,$D$5:$D$37,$H52)</f>
        <v>14.080808080808081</v>
      </c>
      <c r="K52" s="199">
        <f>求节点(基础状态预期!H$7:H$39,$D$5:$D$37,$H52)</f>
        <v>14.163265306122449</v>
      </c>
      <c r="L52" s="199">
        <f>求节点(基础状态预期!I$7:I$39,$D$5:$D$37,$H52)</f>
        <v>14.24742268041237</v>
      </c>
      <c r="M52" s="199">
        <f>求节点(基础状态预期!J$7:J$39,$D$5:$D$37,$H52)</f>
        <v>14.421052631578949</v>
      </c>
      <c r="R52" s="76">
        <v>30</v>
      </c>
      <c r="S52" s="76">
        <f t="shared" si="8"/>
        <v>10.403061224489797</v>
      </c>
      <c r="T52" s="83">
        <f>(S52-S51)*INDEX([2]中r将兵属性验证!$V$7:$V$166+[2]中r将兵属性验证!$AP$7:$AP$166,R52,1)+T51</f>
        <v>17360339.883840665</v>
      </c>
      <c r="U52" s="33">
        <f t="shared" si="9"/>
        <v>17360339.883840665</v>
      </c>
    </row>
    <row r="53" spans="8:21" x14ac:dyDescent="0.15">
      <c r="H53" s="60">
        <v>49</v>
      </c>
      <c r="I53" s="199">
        <f>求节点(基础状态预期!F$7:F$39,$D$5:$D$37,$H53)</f>
        <v>14.166666666666666</v>
      </c>
      <c r="J53" s="199">
        <f>求节点(基础状态预期!G$7:G$39,$D$5:$D$37,$H53)</f>
        <v>14.249158249158249</v>
      </c>
      <c r="K53" s="199">
        <f>求节点(基础状态预期!H$7:H$39,$D$5:$D$37,$H53)</f>
        <v>14.333333333333334</v>
      </c>
      <c r="L53" s="199">
        <f>求节点(基础状态预期!I$7:I$39,$D$5:$D$37,$H53)</f>
        <v>14.419243986254296</v>
      </c>
      <c r="M53" s="199">
        <f>求节点(基础状态预期!J$7:J$39,$D$5:$D$37,$H53)</f>
        <v>14.596491228070176</v>
      </c>
      <c r="R53" s="76">
        <v>40</v>
      </c>
      <c r="S53" s="76">
        <f t="shared" si="8"/>
        <v>12.763265306122449</v>
      </c>
      <c r="T53" s="83">
        <f>(S53-S52)*INDEX([2]中r将兵属性验证!$V$7:$V$166+[2]中r将兵属性验证!$AP$7:$AP$166,R53,1)+T52</f>
        <v>41081505.043868057</v>
      </c>
      <c r="U53" s="33">
        <f t="shared" si="9"/>
        <v>41081505.043868057</v>
      </c>
    </row>
    <row r="54" spans="8:21" x14ac:dyDescent="0.15">
      <c r="H54" s="60">
        <v>50</v>
      </c>
      <c r="I54" s="199">
        <f>求节点(基础状态预期!F$7:F$39,$D$5:$D$37,$H54)</f>
        <v>14.333333333333334</v>
      </c>
      <c r="J54" s="199">
        <f>求节点(基础状态预期!G$7:G$39,$D$5:$D$37,$H54)</f>
        <v>14.417508417508419</v>
      </c>
      <c r="K54" s="199">
        <f>求节点(基础状态预期!H$7:H$39,$D$5:$D$37,$H54)</f>
        <v>14.503401360544217</v>
      </c>
      <c r="L54" s="199">
        <f>求节点(基础状态预期!I$7:I$39,$D$5:$D$37,$H54)</f>
        <v>14.59106529209622</v>
      </c>
      <c r="M54" s="199">
        <f>求节点(基础状态预期!J$7:J$39,$D$5:$D$37,$H54)</f>
        <v>14.771929824561404</v>
      </c>
      <c r="R54" s="76">
        <v>50</v>
      </c>
      <c r="S54" s="76">
        <f t="shared" si="8"/>
        <v>14.503401360544217</v>
      </c>
      <c r="T54" s="83">
        <f>(S54-S53)*INDEX([2]中r将兵属性验证!$V$7:$V$166+[2]中r将兵属性验证!$AP$7:$AP$166,R54,1)+T53</f>
        <v>76842389.386722758</v>
      </c>
      <c r="U54" s="33">
        <f t="shared" si="9"/>
        <v>76842389.386722758</v>
      </c>
    </row>
    <row r="55" spans="8:21" x14ac:dyDescent="0.15">
      <c r="H55" s="60">
        <v>51</v>
      </c>
      <c r="I55" s="199">
        <f>求节点(基础状态预期!F$7:F$39,$D$5:$D$37,$H55)</f>
        <v>14.5</v>
      </c>
      <c r="J55" s="199">
        <f>求节点(基础状态预期!G$7:G$39,$D$5:$D$37,$H55)</f>
        <v>14.585858585858587</v>
      </c>
      <c r="K55" s="199">
        <f>求节点(基础状态预期!H$7:H$39,$D$5:$D$37,$H55)</f>
        <v>14.673469387755102</v>
      </c>
      <c r="L55" s="199">
        <f>求节点(基础状态预期!I$7:I$39,$D$5:$D$37,$H55)</f>
        <v>14.762886597938145</v>
      </c>
      <c r="M55" s="199">
        <f>求节点(基础状态预期!J$7:J$39,$D$5:$D$37,$H55)</f>
        <v>14.947368421052632</v>
      </c>
      <c r="R55" s="76">
        <v>60</v>
      </c>
      <c r="S55" s="76">
        <f t="shared" si="8"/>
        <v>16.204081632653061</v>
      </c>
      <c r="T55" s="83">
        <f>(S55-S54)*INDEX([2]中r将兵属性验证!$V$7:$V$166+[2]中r将兵属性验证!$AP$7:$AP$166,R55,1)+T54</f>
        <v>146801327.54615515</v>
      </c>
      <c r="U55" s="33">
        <f t="shared" si="9"/>
        <v>146801327.54615515</v>
      </c>
    </row>
    <row r="56" spans="8:21" x14ac:dyDescent="0.15">
      <c r="H56" s="60">
        <v>52</v>
      </c>
      <c r="I56" s="199">
        <f>求节点(基础状态预期!F$7:F$39,$D$5:$D$37,$H56)</f>
        <v>14.666666666666666</v>
      </c>
      <c r="J56" s="199">
        <f>求节点(基础状态预期!G$7:G$39,$D$5:$D$37,$H56)</f>
        <v>14.754208754208754</v>
      </c>
      <c r="K56" s="199">
        <f>求节点(基础状态预期!H$7:H$39,$D$5:$D$37,$H56)</f>
        <v>14.843537414965986</v>
      </c>
      <c r="L56" s="199">
        <f>求节点(基础状态预期!I$7:I$39,$D$5:$D$37,$H56)</f>
        <v>14.934707903780069</v>
      </c>
      <c r="M56" s="199">
        <f>求节点(基础状态预期!J$7:J$39,$D$5:$D$37,$H56)</f>
        <v>15.12280701754386</v>
      </c>
      <c r="R56" s="76">
        <v>70</v>
      </c>
      <c r="S56" s="76">
        <f t="shared" si="8"/>
        <v>17.904761904761905</v>
      </c>
      <c r="T56" s="83">
        <f>(S56-S55)*INDEX([2]中r将兵属性验证!$V$7:$V$166+[2]中r将兵属性验证!$AP$7:$AP$166,R56,1)+T55</f>
        <v>367673239.75222164</v>
      </c>
      <c r="U56" s="33">
        <f t="shared" si="9"/>
        <v>367673239.75222164</v>
      </c>
    </row>
    <row r="57" spans="8:21" x14ac:dyDescent="0.15">
      <c r="H57" s="60">
        <v>53</v>
      </c>
      <c r="I57" s="199">
        <f>求节点(基础状态预期!F$7:F$39,$D$5:$D$37,$H57)</f>
        <v>14.833333333333334</v>
      </c>
      <c r="J57" s="199">
        <f>求节点(基础状态预期!G$7:G$39,$D$5:$D$37,$H57)</f>
        <v>14.922558922558922</v>
      </c>
      <c r="K57" s="199">
        <f>求节点(基础状态预期!H$7:H$39,$D$5:$D$37,$H57)</f>
        <v>15.013605442176871</v>
      </c>
      <c r="L57" s="199">
        <f>求节点(基础状态预期!I$7:I$39,$D$5:$D$37,$H57)</f>
        <v>15.106529209621995</v>
      </c>
      <c r="M57" s="199">
        <f>求节点(基础状态预期!J$7:J$39,$D$5:$D$37,$H57)</f>
        <v>15.298245614035087</v>
      </c>
      <c r="R57" s="76">
        <v>80</v>
      </c>
      <c r="S57" s="76">
        <f t="shared" si="8"/>
        <v>19.605442176870749</v>
      </c>
      <c r="T57" s="83">
        <f>(S57-S56)*INDEX([2]中r将兵属性验证!$V$7:$V$166+[2]中r将兵属性验证!$AP$7:$AP$166,R57,1)+T56</f>
        <v>917351031.46032</v>
      </c>
      <c r="U57" s="33">
        <f t="shared" si="9"/>
        <v>917351031.46032</v>
      </c>
    </row>
    <row r="58" spans="8:21" x14ac:dyDescent="0.15">
      <c r="H58" s="60">
        <v>54</v>
      </c>
      <c r="I58" s="199">
        <f>求节点(基础状态预期!F$7:F$39,$D$5:$D$37,$H58)</f>
        <v>15</v>
      </c>
      <c r="J58" s="199">
        <f>求节点(基础状态预期!G$7:G$39,$D$5:$D$37,$H58)</f>
        <v>15.09090909090909</v>
      </c>
      <c r="K58" s="199">
        <f>求节点(基础状态预期!H$7:H$39,$D$5:$D$37,$H58)</f>
        <v>15.183673469387754</v>
      </c>
      <c r="L58" s="199">
        <f>求节点(基础状态预期!I$7:I$39,$D$5:$D$37,$H58)</f>
        <v>15.278350515463918</v>
      </c>
      <c r="M58" s="199">
        <f>求节点(基础状态预期!J$7:J$39,$D$5:$D$37,$H58)</f>
        <v>15.473684210526317</v>
      </c>
      <c r="R58" s="76">
        <v>90</v>
      </c>
      <c r="S58" s="76">
        <f t="shared" si="8"/>
        <v>21.306122448979593</v>
      </c>
      <c r="T58" s="83">
        <f>(S58-S57)*INDEX([2]中r将兵属性验证!$V$7:$V$166+[2]中r将兵属性验证!$AP$7:$AP$166,R58,1)+T57</f>
        <v>2431705031.5425234</v>
      </c>
      <c r="U58" s="33">
        <f t="shared" si="9"/>
        <v>2431705031.5425234</v>
      </c>
    </row>
    <row r="59" spans="8:21" x14ac:dyDescent="0.15">
      <c r="H59" s="60">
        <v>55</v>
      </c>
      <c r="I59" s="199">
        <f>求节点(基础状态预期!F$7:F$39,$D$5:$D$37,$H59)</f>
        <v>15.166666666666666</v>
      </c>
      <c r="J59" s="199">
        <f>求节点(基础状态预期!G$7:G$39,$D$5:$D$37,$H59)</f>
        <v>15.25925925925926</v>
      </c>
      <c r="K59" s="199">
        <f>求节点(基础状态预期!H$7:H$39,$D$5:$D$37,$H59)</f>
        <v>15.353741496598639</v>
      </c>
      <c r="L59" s="199">
        <f>求节点(基础状态预期!I$7:I$39,$D$5:$D$37,$H59)</f>
        <v>15.450171821305842</v>
      </c>
      <c r="M59" s="199">
        <f>求节点(基础状态预期!J$7:J$39,$D$5:$D$37,$H59)</f>
        <v>15.649122807017545</v>
      </c>
      <c r="R59" s="76">
        <v>100</v>
      </c>
      <c r="S59" s="76">
        <f t="shared" si="8"/>
        <v>23.006802721088437</v>
      </c>
      <c r="T59" s="83">
        <f>(S59-S58)*INDEX([2]中r将兵属性验证!$V$7:$V$166+[2]中r将兵属性验证!$AP$7:$AP$166,R59,1)+T58</f>
        <v>5522195183.1926441</v>
      </c>
      <c r="U59" s="33">
        <f t="shared" si="9"/>
        <v>5522195183.1926441</v>
      </c>
    </row>
    <row r="60" spans="8:21" x14ac:dyDescent="0.15">
      <c r="H60" s="60">
        <v>56</v>
      </c>
      <c r="I60" s="199">
        <f>求节点(基础状态预期!F$7:F$39,$D$5:$D$37,$H60)</f>
        <v>15.333333333333334</v>
      </c>
      <c r="J60" s="199">
        <f>求节点(基础状态预期!G$7:G$39,$D$5:$D$37,$H60)</f>
        <v>15.427609427609427</v>
      </c>
      <c r="K60" s="199">
        <f>求节点(基础状态预期!H$7:H$39,$D$5:$D$37,$H60)</f>
        <v>15.523809523809524</v>
      </c>
      <c r="L60" s="199">
        <f>求节点(基础状态预期!I$7:I$39,$D$5:$D$37,$H60)</f>
        <v>15.621993127147768</v>
      </c>
      <c r="M60" s="199">
        <f>求节点(基础状态预期!J$7:J$39,$D$5:$D$37,$H60)</f>
        <v>15.824561403508772</v>
      </c>
      <c r="R60" s="188">
        <v>110</v>
      </c>
      <c r="S60" s="188">
        <f t="shared" ref="S60:S65" si="10">INDEX($K$5:$K$164,R60,1)</f>
        <v>24.707482993197278</v>
      </c>
      <c r="T60" s="83">
        <f>(S60-S59)*INDEX([2]中r将兵属性验证!$V$7:$V$166+[2]中r将兵属性验证!$AP$7:$AP$166,R60,1)+T59</f>
        <v>10836409072.27869</v>
      </c>
      <c r="U60" s="33">
        <f t="shared" ref="U60:U65" si="11">SUM(T60:T60)</f>
        <v>10836409072.27869</v>
      </c>
    </row>
    <row r="61" spans="8:21" x14ac:dyDescent="0.15">
      <c r="H61" s="60">
        <v>57</v>
      </c>
      <c r="I61" s="199">
        <f>求节点(基础状态预期!F$7:F$39,$D$5:$D$37,$H61)</f>
        <v>15.5</v>
      </c>
      <c r="J61" s="199">
        <f>求节点(基础状态预期!G$7:G$39,$D$5:$D$37,$H61)</f>
        <v>15.595959595959595</v>
      </c>
      <c r="K61" s="199">
        <f>求节点(基础状态预期!H$7:H$39,$D$5:$D$37,$H61)</f>
        <v>15.693877551020408</v>
      </c>
      <c r="L61" s="199">
        <f>求节点(基础状态预期!I$7:I$39,$D$5:$D$37,$H61)</f>
        <v>15.793814432989691</v>
      </c>
      <c r="M61" s="199">
        <f>求节点(基础状态预期!J$7:J$39,$D$5:$D$37,$H61)</f>
        <v>16</v>
      </c>
      <c r="R61" s="188">
        <v>120</v>
      </c>
      <c r="S61" s="188">
        <f t="shared" si="10"/>
        <v>26.408163265306122</v>
      </c>
      <c r="T61" s="83">
        <f>(S61-S60)*INDEX([2]中r将兵属性验证!$V$7:$V$166+[2]中r将兵属性验证!$AP$7:$AP$166,R61,1)+T60</f>
        <v>19640327573.018105</v>
      </c>
      <c r="U61" s="33">
        <f t="shared" si="11"/>
        <v>19640327573.018105</v>
      </c>
    </row>
    <row r="62" spans="8:21" x14ac:dyDescent="0.15">
      <c r="H62" s="60">
        <v>58</v>
      </c>
      <c r="I62" s="199">
        <f>求节点(基础状态预期!F$7:F$39,$D$5:$D$37,$H62)</f>
        <v>15.666666666666666</v>
      </c>
      <c r="J62" s="199">
        <f>求节点(基础状态预期!G$7:G$39,$D$5:$D$37,$H62)</f>
        <v>15.764309764309765</v>
      </c>
      <c r="K62" s="199">
        <f>求节点(基础状态预期!H$7:H$39,$D$5:$D$37,$H62)</f>
        <v>15.863945578231293</v>
      </c>
      <c r="L62" s="199">
        <f>求节点(基础状态预期!I$7:I$39,$D$5:$D$37,$H62)</f>
        <v>15.965635738831615</v>
      </c>
      <c r="M62" s="199">
        <f>求节点(基础状态预期!J$7:J$39,$D$5:$D$37,$H62)</f>
        <v>16.17543859649123</v>
      </c>
      <c r="R62" s="188">
        <v>130</v>
      </c>
      <c r="S62" s="188">
        <f t="shared" si="10"/>
        <v>28.10884353741497</v>
      </c>
      <c r="T62" s="83">
        <f>(S62-S61)*INDEX([2]中r将兵属性验证!$V$7:$V$166+[2]中r将兵属性验证!$AP$7:$AP$166,R62,1)+T61</f>
        <v>33184850689.763573</v>
      </c>
      <c r="U62" s="33">
        <f t="shared" si="11"/>
        <v>33184850689.763573</v>
      </c>
    </row>
    <row r="63" spans="8:21" x14ac:dyDescent="0.15">
      <c r="H63" s="60">
        <v>59</v>
      </c>
      <c r="I63" s="199">
        <f>求节点(基础状态预期!F$7:F$39,$D$5:$D$37,$H63)</f>
        <v>15.833333333333334</v>
      </c>
      <c r="J63" s="199">
        <f>求节点(基础状态预期!G$7:G$39,$D$5:$D$37,$H63)</f>
        <v>15.932659932659933</v>
      </c>
      <c r="K63" s="199">
        <f>求节点(基础状态预期!H$7:H$39,$D$5:$D$37,$H63)</f>
        <v>16.034013605442176</v>
      </c>
      <c r="L63" s="199">
        <f>求节点(基础状态预期!I$7:I$39,$D$5:$D$37,$H63)</f>
        <v>16.137457044673539</v>
      </c>
      <c r="M63" s="199">
        <f>求节点(基础状态预期!J$7:J$39,$D$5:$D$37,$H63)</f>
        <v>16.350877192982455</v>
      </c>
      <c r="R63" s="188">
        <v>140</v>
      </c>
      <c r="S63" s="188">
        <f t="shared" si="10"/>
        <v>29.80952380952381</v>
      </c>
      <c r="T63" s="83">
        <f>(S63-S62)*INDEX([2]中r将兵属性验证!$V$7:$V$166+[2]中r将兵属性验证!$AP$7:$AP$166,R63,1)+T62</f>
        <v>51841891090.354126</v>
      </c>
      <c r="U63" s="33">
        <f t="shared" si="11"/>
        <v>51841891090.354126</v>
      </c>
    </row>
    <row r="64" spans="8:21" x14ac:dyDescent="0.15">
      <c r="H64" s="60">
        <v>60</v>
      </c>
      <c r="I64" s="199">
        <f>求节点(基础状态预期!F$7:F$39,$D$5:$D$37,$H64)</f>
        <v>16</v>
      </c>
      <c r="J64" s="199">
        <f>求节点(基础状态预期!G$7:G$39,$D$5:$D$37,$H64)</f>
        <v>16.1010101010101</v>
      </c>
      <c r="K64" s="199">
        <f>求节点(基础状态预期!H$7:H$39,$D$5:$D$37,$H64)</f>
        <v>16.204081632653061</v>
      </c>
      <c r="L64" s="199">
        <f>求节点(基础状态预期!I$7:I$39,$D$5:$D$37,$H64)</f>
        <v>16.309278350515466</v>
      </c>
      <c r="M64" s="199">
        <f>求节点(基础状态预期!J$7:J$39,$D$5:$D$37,$H64)</f>
        <v>16.526315789473685</v>
      </c>
      <c r="R64" s="188">
        <v>150</v>
      </c>
      <c r="S64" s="188">
        <f t="shared" si="10"/>
        <v>31.510204081632654</v>
      </c>
      <c r="T64" s="83">
        <f>(S64-S63)*INDEX([2]中r将兵属性验证!$V$7:$V$166+[2]中r将兵属性验证!$AP$7:$AP$166,R64,1)+T63</f>
        <v>77583615996.838135</v>
      </c>
      <c r="U64" s="33">
        <f t="shared" si="11"/>
        <v>77583615996.838135</v>
      </c>
    </row>
    <row r="65" spans="8:21" x14ac:dyDescent="0.15">
      <c r="H65" s="60">
        <v>61</v>
      </c>
      <c r="I65" s="199">
        <f>求节点(基础状态预期!F$7:F$39,$D$5:$D$37,$H65)</f>
        <v>16.166666666666668</v>
      </c>
      <c r="J65" s="199">
        <f>求节点(基础状态预期!G$7:G$39,$D$5:$D$37,$H65)</f>
        <v>16.26936026936027</v>
      </c>
      <c r="K65" s="199">
        <f>求节点(基础状态预期!H$7:H$39,$D$5:$D$37,$H65)</f>
        <v>16.374149659863946</v>
      </c>
      <c r="L65" s="199">
        <f>求节点(基础状态预期!I$7:I$39,$D$5:$D$37,$H65)</f>
        <v>16.48109965635739</v>
      </c>
      <c r="M65" s="199">
        <f>求节点(基础状态预期!J$7:J$39,$D$5:$D$37,$H65)</f>
        <v>16.701754385964914</v>
      </c>
      <c r="R65" s="188">
        <v>160</v>
      </c>
      <c r="S65" s="188">
        <f t="shared" si="10"/>
        <v>33.490319204604923</v>
      </c>
      <c r="T65" s="83">
        <f>(S65-S64)*INDEX([2]中r将兵属性验证!$V$7:$V$166+[2]中r将兵属性验证!$AP$7:$AP$166,R65,1)+T64</f>
        <v>111534330654.41855</v>
      </c>
      <c r="U65" s="33">
        <f t="shared" si="11"/>
        <v>111534330654.41855</v>
      </c>
    </row>
    <row r="66" spans="8:21" x14ac:dyDescent="0.15">
      <c r="H66" s="60">
        <v>62</v>
      </c>
      <c r="I66" s="199">
        <f>求节点(基础状态预期!F$7:F$39,$D$5:$D$37,$H66)</f>
        <v>16.333333333333332</v>
      </c>
      <c r="J66" s="199">
        <f>求节点(基础状态预期!G$7:G$39,$D$5:$D$37,$H66)</f>
        <v>16.437710437710436</v>
      </c>
      <c r="K66" s="199">
        <f>求节点(基础状态预期!H$7:H$39,$D$5:$D$37,$H66)</f>
        <v>16.544217687074831</v>
      </c>
      <c r="L66" s="199">
        <f>求节点(基础状态预期!I$7:I$39,$D$5:$D$37,$H66)</f>
        <v>16.652920962199314</v>
      </c>
      <c r="M66" s="199">
        <f>求节点(基础状态预期!J$7:J$39,$D$5:$D$37,$H66)</f>
        <v>16.87719298245614</v>
      </c>
    </row>
    <row r="67" spans="8:21" x14ac:dyDescent="0.15">
      <c r="H67" s="60">
        <v>63</v>
      </c>
      <c r="I67" s="199">
        <f>求节点(基础状态预期!F$7:F$39,$D$5:$D$37,$H67)</f>
        <v>16.5</v>
      </c>
      <c r="J67" s="199">
        <f>求节点(基础状态预期!G$7:G$39,$D$5:$D$37,$H67)</f>
        <v>16.606060606060606</v>
      </c>
      <c r="K67" s="199">
        <f>求节点(基础状态预期!H$7:H$39,$D$5:$D$37,$H67)</f>
        <v>16.714285714285715</v>
      </c>
      <c r="L67" s="199">
        <f>求节点(基础状态预期!I$7:I$39,$D$5:$D$37,$H67)</f>
        <v>16.824742268041238</v>
      </c>
      <c r="M67" s="199">
        <f>求节点(基础状态预期!J$7:J$39,$D$5:$D$37,$H67)</f>
        <v>17.05263157894737</v>
      </c>
    </row>
    <row r="68" spans="8:21" x14ac:dyDescent="0.15">
      <c r="H68" s="60">
        <v>64</v>
      </c>
      <c r="I68" s="199">
        <f>求节点(基础状态预期!F$7:F$39,$D$5:$D$37,$H68)</f>
        <v>16.666666666666668</v>
      </c>
      <c r="J68" s="199">
        <f>求节点(基础状态预期!G$7:G$39,$D$5:$D$37,$H68)</f>
        <v>16.774410774410775</v>
      </c>
      <c r="K68" s="199">
        <f>求节点(基础状态预期!H$7:H$39,$D$5:$D$37,$H68)</f>
        <v>16.8843537414966</v>
      </c>
      <c r="L68" s="199">
        <f>求节点(基础状态预期!I$7:I$39,$D$5:$D$37,$H68)</f>
        <v>16.996563573883162</v>
      </c>
      <c r="M68" s="199">
        <f>求节点(基础状态预期!J$7:J$39,$D$5:$D$37,$H68)</f>
        <v>17.228070175438596</v>
      </c>
    </row>
    <row r="69" spans="8:21" x14ac:dyDescent="0.15">
      <c r="H69" s="60">
        <v>65</v>
      </c>
      <c r="I69" s="199">
        <f>求节点(基础状态预期!F$7:F$39,$D$5:$D$37,$H69)</f>
        <v>16.833333333333332</v>
      </c>
      <c r="J69" s="199">
        <f>求节点(基础状态预期!G$7:G$39,$D$5:$D$37,$H69)</f>
        <v>16.942760942760941</v>
      </c>
      <c r="K69" s="199">
        <f>求节点(基础状态预期!H$7:H$39,$D$5:$D$37,$H69)</f>
        <v>17.054421768707485</v>
      </c>
      <c r="L69" s="199">
        <f>求节点(基础状态预期!I$7:I$39,$D$5:$D$37,$H69)</f>
        <v>17.168384879725085</v>
      </c>
      <c r="M69" s="199">
        <f>求节点(基础状态预期!J$7:J$39,$D$5:$D$37,$H69)</f>
        <v>17.403508771929825</v>
      </c>
    </row>
    <row r="70" spans="8:21" x14ac:dyDescent="0.15">
      <c r="H70" s="60">
        <v>66</v>
      </c>
      <c r="I70" s="199">
        <f>求节点(基础状态预期!F$7:F$39,$D$5:$D$37,$H70)</f>
        <v>17</v>
      </c>
      <c r="J70" s="199">
        <f>求节点(基础状态预期!G$7:G$39,$D$5:$D$37,$H70)</f>
        <v>17.111111111111111</v>
      </c>
      <c r="K70" s="199">
        <f>求节点(基础状态预期!H$7:H$39,$D$5:$D$37,$H70)</f>
        <v>17.22448979591837</v>
      </c>
      <c r="L70" s="199">
        <f>求节点(基础状态预期!I$7:I$39,$D$5:$D$37,$H70)</f>
        <v>17.340206185567009</v>
      </c>
      <c r="M70" s="199">
        <f>求节点(基础状态预期!J$7:J$39,$D$5:$D$37,$H70)</f>
        <v>17.578947368421055</v>
      </c>
    </row>
    <row r="71" spans="8:21" x14ac:dyDescent="0.15">
      <c r="H71" s="60">
        <v>67</v>
      </c>
      <c r="I71" s="199">
        <f>求节点(基础状态预期!F$7:F$39,$D$5:$D$37,$H71)</f>
        <v>17.166666666666668</v>
      </c>
      <c r="J71" s="199">
        <f>求节点(基础状态预期!G$7:G$39,$D$5:$D$37,$H71)</f>
        <v>17.27946127946128</v>
      </c>
      <c r="K71" s="199">
        <f>求节点(基础状态预期!H$7:H$39,$D$5:$D$37,$H71)</f>
        <v>17.394557823129251</v>
      </c>
      <c r="L71" s="199">
        <f>求节点(基础状态预期!I$7:I$39,$D$5:$D$37,$H71)</f>
        <v>17.512027491408936</v>
      </c>
      <c r="M71" s="199">
        <f>求节点(基础状态预期!J$7:J$39,$D$5:$D$37,$H71)</f>
        <v>17.754385964912281</v>
      </c>
      <c r="R71" s="80" t="s">
        <v>16</v>
      </c>
      <c r="S71" s="77"/>
      <c r="T71" s="213"/>
      <c r="U71" s="213"/>
    </row>
    <row r="72" spans="8:21" x14ac:dyDescent="0.15">
      <c r="H72" s="60">
        <v>68</v>
      </c>
      <c r="I72" s="199">
        <f>求节点(基础状态预期!F$7:F$39,$D$5:$D$37,$H72)</f>
        <v>17.333333333333332</v>
      </c>
      <c r="J72" s="199">
        <f>求节点(基础状态预期!G$7:G$39,$D$5:$D$37,$H72)</f>
        <v>17.447811447811446</v>
      </c>
      <c r="K72" s="199">
        <f>求节点(基础状态预期!H$7:H$39,$D$5:$D$37,$H72)</f>
        <v>17.564625850340136</v>
      </c>
      <c r="L72" s="199">
        <f>求节点(基础状态预期!I$7:I$39,$D$5:$D$37,$H72)</f>
        <v>17.68384879725086</v>
      </c>
      <c r="M72" s="199">
        <f>求节点(基础状态预期!J$7:J$39,$D$5:$D$37,$H72)</f>
        <v>17.92982456140351</v>
      </c>
      <c r="R72" s="81" t="s">
        <v>357</v>
      </c>
      <c r="S72" s="76" t="s">
        <v>26</v>
      </c>
      <c r="T72" s="76" t="s">
        <v>26</v>
      </c>
      <c r="U72" s="33" t="s">
        <v>27</v>
      </c>
    </row>
    <row r="73" spans="8:21" x14ac:dyDescent="0.15">
      <c r="H73" s="60">
        <v>69</v>
      </c>
      <c r="I73" s="199">
        <f>求节点(基础状态预期!F$7:F$39,$D$5:$D$37,$H73)</f>
        <v>17.5</v>
      </c>
      <c r="J73" s="199">
        <f>求节点(基础状态预期!G$7:G$39,$D$5:$D$37,$H73)</f>
        <v>17.616161616161616</v>
      </c>
      <c r="K73" s="199">
        <f>求节点(基础状态预期!H$7:H$39,$D$5:$D$37,$H73)</f>
        <v>17.73469387755102</v>
      </c>
      <c r="L73" s="199">
        <f>求节点(基础状态预期!I$7:I$39,$D$5:$D$37,$H73)</f>
        <v>17.855670103092784</v>
      </c>
      <c r="M73" s="199">
        <f>求节点(基础状态预期!J$7:J$39,$D$5:$D$37,$H73)</f>
        <v>18.10526315789474</v>
      </c>
      <c r="R73" s="76">
        <v>10</v>
      </c>
      <c r="S73" s="76">
        <f t="shared" ref="S73:S82" si="12">INDEX($L$5:$L$164,R73,1)</f>
        <v>3.7697594501718212</v>
      </c>
      <c r="T73" s="82">
        <f>S73*INDEX([2]大r将兵属性验证!$V$7:$V$166+[2]大r将兵属性验证!$AP$7:$AP$166,R73,1)</f>
        <v>1449219.8123616611</v>
      </c>
      <c r="U73" s="33">
        <f t="shared" ref="U73:U82" si="13">SUM(T73:T73)</f>
        <v>1449219.8123616611</v>
      </c>
    </row>
    <row r="74" spans="8:21" x14ac:dyDescent="0.15">
      <c r="H74" s="60">
        <v>70</v>
      </c>
      <c r="I74" s="199">
        <f>求节点(基础状态预期!F$7:F$39,$D$5:$D$37,$H74)</f>
        <v>17.666666666666668</v>
      </c>
      <c r="J74" s="199">
        <f>求节点(基础状态预期!G$7:G$39,$D$5:$D$37,$H74)</f>
        <v>17.784511784511785</v>
      </c>
      <c r="K74" s="199">
        <f>求节点(基础状态预期!H$7:H$39,$D$5:$D$37,$H74)</f>
        <v>17.904761904761905</v>
      </c>
      <c r="L74" s="199">
        <f>求节点(基础状态预期!I$7:I$39,$D$5:$D$37,$H74)</f>
        <v>18.027491408934708</v>
      </c>
      <c r="M74" s="199">
        <f>求节点(基础状态预期!J$7:J$39,$D$5:$D$37,$H74)</f>
        <v>18.280701754385966</v>
      </c>
      <c r="R74" s="76">
        <v>20</v>
      </c>
      <c r="S74" s="76">
        <f t="shared" si="12"/>
        <v>7.2061855670103094</v>
      </c>
      <c r="T74" s="83">
        <f>(S74-S73)*INDEX([2]大r将兵属性验证!$V$7:$V$166+[2]大r将兵属性验证!$AP$7:$AP$166,R74,1)+T73</f>
        <v>6414916.6381888995</v>
      </c>
      <c r="U74" s="33">
        <f t="shared" si="13"/>
        <v>6414916.6381888995</v>
      </c>
    </row>
    <row r="75" spans="8:21" x14ac:dyDescent="0.15">
      <c r="H75" s="60">
        <v>71</v>
      </c>
      <c r="I75" s="199">
        <f>求节点(基础状态预期!F$7:F$39,$D$5:$D$37,$H75)</f>
        <v>17.833333333333332</v>
      </c>
      <c r="J75" s="199">
        <f>求节点(基础状态预期!G$7:G$39,$D$5:$D$37,$H75)</f>
        <v>17.952861952861952</v>
      </c>
      <c r="K75" s="199">
        <f>求节点(基础状态预期!H$7:H$39,$D$5:$D$37,$H75)</f>
        <v>18.07482993197279</v>
      </c>
      <c r="L75" s="199">
        <f>求节点(基础状态预期!I$7:I$39,$D$5:$D$37,$H75)</f>
        <v>18.199312714776632</v>
      </c>
      <c r="M75" s="199">
        <f>求节点(基础状态预期!J$7:J$39,$D$5:$D$37,$H75)</f>
        <v>18.456140350877195</v>
      </c>
      <c r="R75" s="76">
        <v>30</v>
      </c>
      <c r="S75" s="76">
        <f t="shared" si="12"/>
        <v>10.481958762886599</v>
      </c>
      <c r="T75" s="83">
        <f>(S75-S74)*INDEX([2]大r将兵属性验证!$V$7:$V$166+[2]大r将兵属性验证!$AP$7:$AP$166,R75,1)+T74</f>
        <v>20231854.177821435</v>
      </c>
      <c r="U75" s="33">
        <f t="shared" si="13"/>
        <v>20231854.177821435</v>
      </c>
    </row>
    <row r="76" spans="8:21" x14ac:dyDescent="0.15">
      <c r="H76" s="60">
        <v>72</v>
      </c>
      <c r="I76" s="199">
        <f>求节点(基础状态预期!F$7:F$39,$D$5:$D$37,$H76)</f>
        <v>18</v>
      </c>
      <c r="J76" s="199">
        <f>求节点(基础状态预期!G$7:G$39,$D$5:$D$37,$H76)</f>
        <v>18.121212121212121</v>
      </c>
      <c r="K76" s="199">
        <f>求节点(基础状态预期!H$7:H$39,$D$5:$D$37,$H76)</f>
        <v>18.244897959183675</v>
      </c>
      <c r="L76" s="199">
        <f>求节点(基础状态预期!I$7:I$39,$D$5:$D$37,$H76)</f>
        <v>18.371134020618555</v>
      </c>
      <c r="M76" s="199">
        <f>求节点(基础状态预期!J$7:J$39,$D$5:$D$37,$H76)</f>
        <v>18.631578947368421</v>
      </c>
      <c r="R76" s="76">
        <v>40</v>
      </c>
      <c r="S76" s="76">
        <f t="shared" si="12"/>
        <v>12.847422680412372</v>
      </c>
      <c r="T76" s="83">
        <f>(S76-S75)*INDEX([2]大r将兵属性验证!$V$7:$V$166+[2]大r将兵属性验证!$AP$7:$AP$166,R76,1)+T75</f>
        <v>49615875.105382219</v>
      </c>
      <c r="U76" s="33">
        <f t="shared" si="13"/>
        <v>49615875.105382219</v>
      </c>
    </row>
    <row r="77" spans="8:21" x14ac:dyDescent="0.15">
      <c r="H77" s="60">
        <v>73</v>
      </c>
      <c r="I77" s="199">
        <f>求节点(基础状态预期!F$7:F$39,$D$5:$D$37,$H77)</f>
        <v>18.166666666666668</v>
      </c>
      <c r="J77" s="199">
        <f>求节点(基础状态预期!G$7:G$39,$D$5:$D$37,$H77)</f>
        <v>18.289562289562291</v>
      </c>
      <c r="K77" s="199">
        <f>求节点(基础状态预期!H$7:H$39,$D$5:$D$37,$H77)</f>
        <v>18.414965986394559</v>
      </c>
      <c r="L77" s="199">
        <f>求节点(基础状态预期!I$7:I$39,$D$5:$D$37,$H77)</f>
        <v>18.542955326460483</v>
      </c>
      <c r="M77" s="199">
        <f>求节点(基础状态预期!J$7:J$39,$D$5:$D$37,$H77)</f>
        <v>18.807017543859651</v>
      </c>
      <c r="R77" s="76">
        <v>50</v>
      </c>
      <c r="S77" s="76">
        <f t="shared" si="12"/>
        <v>14.59106529209622</v>
      </c>
      <c r="T77" s="83">
        <f>(S77-S76)*INDEX([2]大r将兵属性验证!$V$7:$V$166+[2]大r将兵属性验证!$AP$7:$AP$166,R77,1)+T76</f>
        <v>94827274.050274506</v>
      </c>
      <c r="U77" s="33">
        <f t="shared" si="13"/>
        <v>94827274.050274506</v>
      </c>
    </row>
    <row r="78" spans="8:21" x14ac:dyDescent="0.15">
      <c r="H78" s="60">
        <v>74</v>
      </c>
      <c r="I78" s="199">
        <f>求节点(基础状态预期!F$7:F$39,$D$5:$D$37,$H78)</f>
        <v>18.333333333333332</v>
      </c>
      <c r="J78" s="199">
        <f>求节点(基础状态预期!G$7:G$39,$D$5:$D$37,$H78)</f>
        <v>18.457912457912457</v>
      </c>
      <c r="K78" s="199">
        <f>求节点(基础状态预期!H$7:H$39,$D$5:$D$37,$H78)</f>
        <v>18.585034013605441</v>
      </c>
      <c r="L78" s="199">
        <f>求节点(基础状态预期!I$7:I$39,$D$5:$D$37,$H78)</f>
        <v>18.714776632302407</v>
      </c>
      <c r="M78" s="199">
        <f>求节点(基础状态预期!J$7:J$39,$D$5:$D$37,$H78)</f>
        <v>18.982456140350877</v>
      </c>
      <c r="R78" s="76">
        <v>60</v>
      </c>
      <c r="S78" s="76">
        <f t="shared" si="12"/>
        <v>16.309278350515466</v>
      </c>
      <c r="T78" s="83">
        <f>(S78-S77)*INDEX([2]大r将兵属性验证!$V$7:$V$166+[2]大r将兵属性验证!$AP$7:$AP$166,R78,1)+T77</f>
        <v>188341710.79570073</v>
      </c>
      <c r="U78" s="33">
        <f t="shared" si="13"/>
        <v>188341710.79570073</v>
      </c>
    </row>
    <row r="79" spans="8:21" x14ac:dyDescent="0.15">
      <c r="H79" s="60">
        <v>75</v>
      </c>
      <c r="I79" s="199">
        <f>求节点(基础状态预期!F$7:F$39,$D$5:$D$37,$H79)</f>
        <v>18.5</v>
      </c>
      <c r="J79" s="199">
        <f>求节点(基础状态预期!G$7:G$39,$D$5:$D$37,$H79)</f>
        <v>18.626262626262626</v>
      </c>
      <c r="K79" s="199">
        <f>求节点(基础状态预期!H$7:H$39,$D$5:$D$37,$H79)</f>
        <v>18.755102040816325</v>
      </c>
      <c r="L79" s="199">
        <f>求节点(基础状态预期!I$7:I$39,$D$5:$D$37,$H79)</f>
        <v>18.88659793814433</v>
      </c>
      <c r="M79" s="199">
        <f>求节点(基础状态预期!J$7:J$39,$D$5:$D$37,$H79)</f>
        <v>19.157894736842106</v>
      </c>
      <c r="R79" s="76">
        <v>70</v>
      </c>
      <c r="S79" s="76">
        <f t="shared" si="12"/>
        <v>18.027491408934708</v>
      </c>
      <c r="T79" s="83">
        <f>(S79-S78)*INDEX([2]大r将兵属性验证!$V$7:$V$166+[2]大r将兵属性验证!$AP$7:$AP$166,R79,1)+T78</f>
        <v>475374589.80357891</v>
      </c>
      <c r="U79" s="33">
        <f t="shared" si="13"/>
        <v>475374589.80357891</v>
      </c>
    </row>
    <row r="80" spans="8:21" x14ac:dyDescent="0.15">
      <c r="H80" s="60">
        <v>76</v>
      </c>
      <c r="I80" s="199">
        <f>求节点(基础状态预期!F$7:F$39,$D$5:$D$37,$H80)</f>
        <v>18.666666666666668</v>
      </c>
      <c r="J80" s="199">
        <f>求节点(基础状态预期!G$7:G$39,$D$5:$D$37,$H80)</f>
        <v>18.794612794612796</v>
      </c>
      <c r="K80" s="199">
        <f>求节点(基础状态预期!H$7:H$39,$D$5:$D$37,$H80)</f>
        <v>18.92517006802721</v>
      </c>
      <c r="L80" s="199">
        <f>求节点(基础状态预期!I$7:I$39,$D$5:$D$37,$H80)</f>
        <v>19.058419243986254</v>
      </c>
      <c r="M80" s="199">
        <f>求节点(基础状态预期!J$7:J$39,$D$5:$D$37,$H80)</f>
        <v>19.333333333333336</v>
      </c>
      <c r="R80" s="76">
        <v>80</v>
      </c>
      <c r="S80" s="76">
        <f t="shared" si="12"/>
        <v>19.745704467353953</v>
      </c>
      <c r="T80" s="83">
        <f>(S80-S79)*INDEX([2]大r将兵属性验证!$V$7:$V$166+[2]大r将兵属性验证!$AP$7:$AP$166,R80,1)+T79</f>
        <v>1277367987.3892076</v>
      </c>
      <c r="U80" s="33">
        <f t="shared" si="13"/>
        <v>1277367987.3892076</v>
      </c>
    </row>
    <row r="81" spans="8:21" x14ac:dyDescent="0.15">
      <c r="H81" s="60">
        <v>77</v>
      </c>
      <c r="I81" s="199">
        <f>求节点(基础状态预期!F$7:F$39,$D$5:$D$37,$H81)</f>
        <v>18.833333333333332</v>
      </c>
      <c r="J81" s="199">
        <f>求节点(基础状态预期!G$7:G$39,$D$5:$D$37,$H81)</f>
        <v>18.962962962962962</v>
      </c>
      <c r="K81" s="199">
        <f>求节点(基础状态预期!H$7:H$39,$D$5:$D$37,$H81)</f>
        <v>19.095238095238095</v>
      </c>
      <c r="L81" s="199">
        <f>求节点(基础状态预期!I$7:I$39,$D$5:$D$37,$H81)</f>
        <v>19.230240549828178</v>
      </c>
      <c r="M81" s="199">
        <f>求节点(基础状态预期!J$7:J$39,$D$5:$D$37,$H81)</f>
        <v>19.508771929824562</v>
      </c>
      <c r="R81" s="76">
        <v>90</v>
      </c>
      <c r="S81" s="76">
        <f t="shared" si="12"/>
        <v>21.463917525773194</v>
      </c>
      <c r="T81" s="83">
        <f>(S81-S80)*INDEX([2]大r将兵属性验证!$V$7:$V$166+[2]大r将兵属性验证!$AP$7:$AP$166,R81,1)+T80</f>
        <v>3517768091.1245651</v>
      </c>
      <c r="U81" s="33">
        <f t="shared" si="13"/>
        <v>3517768091.1245651</v>
      </c>
    </row>
    <row r="82" spans="8:21" x14ac:dyDescent="0.15">
      <c r="H82" s="60">
        <v>78</v>
      </c>
      <c r="I82" s="199">
        <f>求节点(基础状态预期!F$7:F$39,$D$5:$D$37,$H82)</f>
        <v>19</v>
      </c>
      <c r="J82" s="199">
        <f>求节点(基础状态预期!G$7:G$39,$D$5:$D$37,$H82)</f>
        <v>19.131313131313131</v>
      </c>
      <c r="K82" s="199">
        <f>求节点(基础状态预期!H$7:H$39,$D$5:$D$37,$H82)</f>
        <v>19.26530612244898</v>
      </c>
      <c r="L82" s="199">
        <f>求节点(基础状态预期!I$7:I$39,$D$5:$D$37,$H82)</f>
        <v>19.402061855670102</v>
      </c>
      <c r="M82" s="199">
        <f>求节点(基础状态预期!J$7:J$39,$D$5:$D$37,$H82)</f>
        <v>19.684210526315791</v>
      </c>
      <c r="R82" s="76">
        <v>100</v>
      </c>
      <c r="S82" s="76">
        <f t="shared" si="12"/>
        <v>23.182130584192439</v>
      </c>
      <c r="T82" s="83">
        <f>(S82-S81)*INDEX([2]大r将兵属性验证!$V$7:$V$166+[2]大r将兵属性验证!$AP$7:$AP$166,R82,1)+T81</f>
        <v>8248419112.9915657</v>
      </c>
      <c r="U82" s="33">
        <f t="shared" si="13"/>
        <v>8248419112.9915657</v>
      </c>
    </row>
    <row r="83" spans="8:21" x14ac:dyDescent="0.15">
      <c r="H83" s="60">
        <v>79</v>
      </c>
      <c r="I83" s="199">
        <f>求节点(基础状态预期!F$7:F$39,$D$5:$D$37,$H83)</f>
        <v>19.166666666666668</v>
      </c>
      <c r="J83" s="199">
        <f>求节点(基础状态预期!G$7:G$39,$D$5:$D$37,$H83)</f>
        <v>19.299663299663301</v>
      </c>
      <c r="K83" s="199">
        <f>求节点(基础状态预期!H$7:H$39,$D$5:$D$37,$H83)</f>
        <v>19.435374149659864</v>
      </c>
      <c r="L83" s="199">
        <f>求节点(基础状态预期!I$7:I$39,$D$5:$D$37,$H83)</f>
        <v>19.573883161512029</v>
      </c>
      <c r="M83" s="199">
        <f>求节点(基础状态预期!J$7:J$39,$D$5:$D$37,$H83)</f>
        <v>19.859649122807017</v>
      </c>
      <c r="R83" s="188">
        <v>110</v>
      </c>
      <c r="S83" s="188">
        <f t="shared" ref="S83:S88" si="14">INDEX($L$5:$L$164,R83,1)</f>
        <v>24.900343642611684</v>
      </c>
      <c r="T83" s="83">
        <f>(S83-S82)*INDEX([2]大r将兵属性验证!$V$7:$V$166+[2]大r将兵属性验证!$AP$7:$AP$166,R83,1)+T82</f>
        <v>15578642982.62364</v>
      </c>
      <c r="U83" s="33">
        <f t="shared" ref="U83:U88" si="15">SUM(T83:T83)</f>
        <v>15578642982.62364</v>
      </c>
    </row>
    <row r="84" spans="8:21" x14ac:dyDescent="0.15">
      <c r="H84" s="60">
        <v>80</v>
      </c>
      <c r="I84" s="199">
        <f>求节点(基础状态预期!F$7:F$39,$D$5:$D$37,$H84)</f>
        <v>19.333333333333332</v>
      </c>
      <c r="J84" s="199">
        <f>求节点(基础状态预期!G$7:G$39,$D$5:$D$37,$H84)</f>
        <v>19.468013468013467</v>
      </c>
      <c r="K84" s="199">
        <f>求节点(基础状态预期!H$7:H$39,$D$5:$D$37,$H84)</f>
        <v>19.605442176870749</v>
      </c>
      <c r="L84" s="199">
        <f>求节点(基础状态预期!I$7:I$39,$D$5:$D$37,$H84)</f>
        <v>19.745704467353953</v>
      </c>
      <c r="M84" s="199">
        <f>求节点(基础状态预期!J$7:J$39,$D$5:$D$37,$H84)</f>
        <v>20.035087719298247</v>
      </c>
      <c r="R84" s="188">
        <v>120</v>
      </c>
      <c r="S84" s="188">
        <f t="shared" si="14"/>
        <v>26.618556701030929</v>
      </c>
      <c r="T84" s="83">
        <f>(S84-S83)*INDEX([2]大r将兵属性验证!$V$7:$V$166+[2]大r将兵属性验证!$AP$7:$AP$166,R84,1)+T83</f>
        <v>26177004045.741753</v>
      </c>
      <c r="U84" s="33">
        <f t="shared" si="15"/>
        <v>26177004045.741753</v>
      </c>
    </row>
    <row r="85" spans="8:21" x14ac:dyDescent="0.15">
      <c r="H85" s="78">
        <v>81</v>
      </c>
      <c r="I85" s="199">
        <f>求节点(基础状态预期!F$7:F$39,$D$5:$D$37,$H85)</f>
        <v>19.5</v>
      </c>
      <c r="J85" s="199">
        <f>求节点(基础状态预期!G$7:G$39,$D$5:$D$37,$H85)</f>
        <v>19.636363636363637</v>
      </c>
      <c r="K85" s="199">
        <f>求节点(基础状态预期!H$7:H$39,$D$5:$D$37,$H85)</f>
        <v>19.775510204081634</v>
      </c>
      <c r="L85" s="199">
        <f>求节点(基础状态预期!I$7:I$39,$D$5:$D$37,$H85)</f>
        <v>19.917525773195877</v>
      </c>
      <c r="M85" s="199">
        <f>求节点(基础状态预期!J$7:J$39,$D$5:$D$37,$H85)</f>
        <v>20.210526315789473</v>
      </c>
      <c r="R85" s="188">
        <v>130</v>
      </c>
      <c r="S85" s="188">
        <f t="shared" si="14"/>
        <v>28.336769759450174</v>
      </c>
      <c r="T85" s="83">
        <f>(S85-S84)*INDEX([2]大r将兵属性验证!$V$7:$V$166+[2]大r将兵属性验证!$AP$7:$AP$166,R85,1)+T84</f>
        <v>41013755290.856613</v>
      </c>
      <c r="U85" s="33">
        <f t="shared" si="15"/>
        <v>41013755290.856613</v>
      </c>
    </row>
    <row r="86" spans="8:21" x14ac:dyDescent="0.15">
      <c r="H86" s="78">
        <v>82</v>
      </c>
      <c r="I86" s="199">
        <f>求节点(基础状态预期!F$7:F$39,$D$5:$D$37,$H86)</f>
        <v>19.666666666666668</v>
      </c>
      <c r="J86" s="199">
        <f>求节点(基础状态预期!G$7:G$39,$D$5:$D$37,$H86)</f>
        <v>19.804713804713806</v>
      </c>
      <c r="K86" s="199">
        <f>求节点(基础状态预期!H$7:H$39,$D$5:$D$37,$H86)</f>
        <v>19.945578231292519</v>
      </c>
      <c r="L86" s="199">
        <f>求节点(基础状态预期!I$7:I$39,$D$5:$D$37,$H86)</f>
        <v>20.0893470790378</v>
      </c>
      <c r="M86" s="199">
        <f>求节点(基础状态预期!J$7:J$39,$D$5:$D$37,$H86)</f>
        <v>20.385964912280702</v>
      </c>
      <c r="R86" s="188">
        <v>140</v>
      </c>
      <c r="S86" s="188">
        <f t="shared" si="14"/>
        <v>30.054982817869416</v>
      </c>
      <c r="T86" s="83">
        <f>(S86-S85)*INDEX([2]大r将兵属性验证!$V$7:$V$166+[2]大r将兵属性验证!$AP$7:$AP$166,R86,1)+T85</f>
        <v>60873259364.187004</v>
      </c>
      <c r="U86" s="33">
        <f t="shared" si="15"/>
        <v>60873259364.187004</v>
      </c>
    </row>
    <row r="87" spans="8:21" x14ac:dyDescent="0.15">
      <c r="H87" s="78">
        <v>83</v>
      </c>
      <c r="I87" s="199">
        <f>求节点(基础状态预期!F$7:F$39,$D$5:$D$37,$H87)</f>
        <v>19.833333333333332</v>
      </c>
      <c r="J87" s="199">
        <f>求节点(基础状态预期!G$7:G$39,$D$5:$D$37,$H87)</f>
        <v>19.973063973063972</v>
      </c>
      <c r="K87" s="199">
        <f>求节点(基础状态预期!H$7:H$39,$D$5:$D$37,$H87)</f>
        <v>20.115646258503403</v>
      </c>
      <c r="L87" s="199">
        <f>求节点(基础状态预期!I$7:I$39,$D$5:$D$37,$H87)</f>
        <v>20.261168384879724</v>
      </c>
      <c r="M87" s="199">
        <f>求节点(基础状态预期!J$7:J$39,$D$5:$D$37,$H87)</f>
        <v>20.561403508771932</v>
      </c>
      <c r="R87" s="188">
        <v>150</v>
      </c>
      <c r="S87" s="188">
        <f t="shared" si="14"/>
        <v>31.773195876288661</v>
      </c>
      <c r="T87" s="83">
        <f>(S87-S86)*INDEX([2]大r将兵属性验证!$V$7:$V$166+[2]大r将兵属性验证!$AP$7:$AP$166,R87,1)+T86</f>
        <v>87824702100.029663</v>
      </c>
      <c r="U87" s="33">
        <f t="shared" si="15"/>
        <v>87824702100.029663</v>
      </c>
    </row>
    <row r="88" spans="8:21" x14ac:dyDescent="0.15">
      <c r="H88" s="78">
        <v>84</v>
      </c>
      <c r="I88" s="199">
        <f>求节点(基础状态预期!F$7:F$39,$D$5:$D$37,$H88)</f>
        <v>20</v>
      </c>
      <c r="J88" s="199">
        <f>求节点(基础状态预期!G$7:G$39,$D$5:$D$37,$H88)</f>
        <v>20.141414141414142</v>
      </c>
      <c r="K88" s="199">
        <f>求节点(基础状态预期!H$7:H$39,$D$5:$D$37,$H88)</f>
        <v>20.285714285714285</v>
      </c>
      <c r="L88" s="199">
        <f>求节点(基础状态预期!I$7:I$39,$D$5:$D$37,$H88)</f>
        <v>20.432989690721648</v>
      </c>
      <c r="M88" s="199">
        <f>求节点(基础状态预期!J$7:J$39,$D$5:$D$37,$H88)</f>
        <v>20.736842105263158</v>
      </c>
      <c r="R88" s="188">
        <v>160</v>
      </c>
      <c r="S88" s="188">
        <f t="shared" si="14"/>
        <v>33.835580227332805</v>
      </c>
      <c r="T88" s="83">
        <f>(S88-S87)*INDEX([2]大r将兵属性验证!$V$7:$V$166+[2]大r将兵属性验证!$AP$7:$AP$166,R88,1)+T87</f>
        <v>123561840734.35318</v>
      </c>
      <c r="U88" s="33">
        <f t="shared" si="15"/>
        <v>123561840734.35318</v>
      </c>
    </row>
    <row r="89" spans="8:21" x14ac:dyDescent="0.15">
      <c r="H89" s="78">
        <v>85</v>
      </c>
      <c r="I89" s="199">
        <f>求节点(基础状态预期!F$7:F$39,$D$5:$D$37,$H89)</f>
        <v>20.166666666666668</v>
      </c>
      <c r="J89" s="199">
        <f>求节点(基础状态预期!G$7:G$39,$D$5:$D$37,$H89)</f>
        <v>20.309764309764311</v>
      </c>
      <c r="K89" s="199">
        <f>求节点(基础状态预期!H$7:H$39,$D$5:$D$37,$H89)</f>
        <v>20.455782312925169</v>
      </c>
      <c r="L89" s="199">
        <f>求节点(基础状态预期!I$7:I$39,$D$5:$D$37,$H89)</f>
        <v>20.604810996563575</v>
      </c>
      <c r="M89" s="199">
        <f>求节点(基础状态预期!J$7:J$39,$D$5:$D$37,$H89)</f>
        <v>20.912280701754387</v>
      </c>
    </row>
    <row r="90" spans="8:21" x14ac:dyDescent="0.15">
      <c r="H90" s="78">
        <v>86</v>
      </c>
      <c r="I90" s="199">
        <f>求节点(基础状态预期!F$7:F$39,$D$5:$D$37,$H90)</f>
        <v>20.333333333333332</v>
      </c>
      <c r="J90" s="199">
        <f>求节点(基础状态预期!G$7:G$39,$D$5:$D$37,$H90)</f>
        <v>20.478114478114477</v>
      </c>
      <c r="K90" s="199">
        <f>求节点(基础状态预期!H$7:H$39,$D$5:$D$37,$H90)</f>
        <v>20.625850340136054</v>
      </c>
      <c r="L90" s="199">
        <f>求节点(基础状态预期!I$7:I$39,$D$5:$D$37,$H90)</f>
        <v>20.776632302405499</v>
      </c>
      <c r="M90" s="199">
        <f>求节点(基础状态预期!J$7:J$39,$D$5:$D$37,$H90)</f>
        <v>21.087719298245613</v>
      </c>
    </row>
    <row r="91" spans="8:21" x14ac:dyDescent="0.15">
      <c r="H91" s="78">
        <v>87</v>
      </c>
      <c r="I91" s="199">
        <f>求节点(基础状态预期!F$7:F$39,$D$5:$D$37,$H91)</f>
        <v>20.5</v>
      </c>
      <c r="J91" s="199">
        <f>求节点(基础状态预期!G$7:G$39,$D$5:$D$37,$H91)</f>
        <v>20.646464646464647</v>
      </c>
      <c r="K91" s="199">
        <f>求节点(基础状态预期!H$7:H$39,$D$5:$D$37,$H91)</f>
        <v>20.795918367346939</v>
      </c>
      <c r="L91" s="199">
        <f>求节点(基础状态预期!I$7:I$39,$D$5:$D$37,$H91)</f>
        <v>20.948453608247423</v>
      </c>
      <c r="M91" s="199">
        <f>求节点(基础状态预期!J$7:J$39,$D$5:$D$37,$H91)</f>
        <v>21.263157894736842</v>
      </c>
    </row>
    <row r="92" spans="8:21" x14ac:dyDescent="0.15">
      <c r="H92" s="78">
        <v>88</v>
      </c>
      <c r="I92" s="199">
        <f>求节点(基础状态预期!F$7:F$39,$D$5:$D$37,$H92)</f>
        <v>20.666666666666668</v>
      </c>
      <c r="J92" s="199">
        <f>求节点(基础状态预期!G$7:G$39,$D$5:$D$37,$H92)</f>
        <v>20.814814814814817</v>
      </c>
      <c r="K92" s="199">
        <f>求节点(基础状态预期!H$7:H$39,$D$5:$D$37,$H92)</f>
        <v>20.965986394557824</v>
      </c>
      <c r="L92" s="199">
        <f>求节点(基础状态预期!I$7:I$39,$D$5:$D$37,$H92)</f>
        <v>21.120274914089347</v>
      </c>
      <c r="M92" s="199">
        <f>求节点(基础状态预期!J$7:J$39,$D$5:$D$37,$H92)</f>
        <v>21.438596491228072</v>
      </c>
    </row>
    <row r="93" spans="8:21" x14ac:dyDescent="0.15">
      <c r="H93" s="78">
        <v>89</v>
      </c>
      <c r="I93" s="199">
        <f>求节点(基础状态预期!F$7:F$39,$D$5:$D$37,$H93)</f>
        <v>20.833333333333332</v>
      </c>
      <c r="J93" s="199">
        <f>求节点(基础状态预期!G$7:G$39,$D$5:$D$37,$H93)</f>
        <v>20.983164983164983</v>
      </c>
      <c r="K93" s="199">
        <f>求节点(基础状态预期!H$7:H$39,$D$5:$D$37,$H93)</f>
        <v>21.136054421768709</v>
      </c>
      <c r="L93" s="199">
        <f>求节点(基础状态预期!I$7:I$39,$D$5:$D$37,$H93)</f>
        <v>21.29209621993127</v>
      </c>
      <c r="M93" s="199">
        <f>求节点(基础状态预期!J$7:J$39,$D$5:$D$37,$H93)</f>
        <v>21.614035087719298</v>
      </c>
    </row>
    <row r="94" spans="8:21" x14ac:dyDescent="0.15">
      <c r="H94" s="78">
        <v>90</v>
      </c>
      <c r="I94" s="199">
        <f>求节点(基础状态预期!F$7:F$39,$D$5:$D$37,$H94)</f>
        <v>21</v>
      </c>
      <c r="J94" s="199">
        <f>求节点(基础状态预期!G$7:G$39,$D$5:$D$37,$H94)</f>
        <v>21.151515151515152</v>
      </c>
      <c r="K94" s="199">
        <f>求节点(基础状态预期!H$7:H$39,$D$5:$D$37,$H94)</f>
        <v>21.306122448979593</v>
      </c>
      <c r="L94" s="199">
        <f>求节点(基础状态预期!I$7:I$39,$D$5:$D$37,$H94)</f>
        <v>21.463917525773194</v>
      </c>
      <c r="M94" s="199">
        <f>求节点(基础状态预期!J$7:J$39,$D$5:$D$37,$H94)</f>
        <v>21.789473684210527</v>
      </c>
      <c r="R94" s="80" t="s">
        <v>15</v>
      </c>
      <c r="S94" s="77"/>
      <c r="T94" s="213"/>
      <c r="U94" s="213"/>
    </row>
    <row r="95" spans="8:21" x14ac:dyDescent="0.15">
      <c r="H95" s="78">
        <v>91</v>
      </c>
      <c r="I95" s="199">
        <f>求节点(基础状态预期!F$7:F$39,$D$5:$D$37,$H95)</f>
        <v>21.166666666666668</v>
      </c>
      <c r="J95" s="199">
        <f>求节点(基础状态预期!G$7:G$39,$D$5:$D$37,$H95)</f>
        <v>21.319865319865322</v>
      </c>
      <c r="K95" s="199">
        <f>求节点(基础状态预期!H$7:H$39,$D$5:$D$37,$H95)</f>
        <v>21.476190476190474</v>
      </c>
      <c r="L95" s="199">
        <f>求节点(基础状态预期!I$7:I$39,$D$5:$D$37,$H95)</f>
        <v>21.635738831615122</v>
      </c>
      <c r="M95" s="199">
        <f>求节点(基础状态预期!J$7:J$39,$D$5:$D$37,$H95)</f>
        <v>21.964912280701757</v>
      </c>
      <c r="R95" s="81" t="s">
        <v>357</v>
      </c>
      <c r="S95" s="76" t="s">
        <v>26</v>
      </c>
      <c r="T95" s="76" t="s">
        <v>26</v>
      </c>
      <c r="U95" s="33" t="s">
        <v>27</v>
      </c>
    </row>
    <row r="96" spans="8:21" x14ac:dyDescent="0.15">
      <c r="H96" s="78">
        <v>92</v>
      </c>
      <c r="I96" s="199">
        <f>求节点(基础状态预期!F$7:F$39,$D$5:$D$37,$H96)</f>
        <v>21.333333333333332</v>
      </c>
      <c r="J96" s="199">
        <f>求节点(基础状态预期!G$7:G$39,$D$5:$D$37,$H96)</f>
        <v>21.488215488215488</v>
      </c>
      <c r="K96" s="199">
        <f>求节点(基础状态预期!H$7:H$39,$D$5:$D$37,$H96)</f>
        <v>21.646258503401359</v>
      </c>
      <c r="L96" s="199">
        <f>求节点(基础状态预期!I$7:I$39,$D$5:$D$37,$H96)</f>
        <v>21.807560137457045</v>
      </c>
      <c r="M96" s="199">
        <f>求节点(基础状态预期!J$7:J$39,$D$5:$D$37,$H96)</f>
        <v>22.140350877192983</v>
      </c>
      <c r="R96" s="76">
        <v>10</v>
      </c>
      <c r="S96" s="76">
        <f t="shared" ref="S96:S105" si="16">INDEX($M$5:$M$164,R96,1)</f>
        <v>3.8421052631578947</v>
      </c>
      <c r="T96" s="82">
        <f>S96*INDEX([2]超r将兵属性验证!$V$7:$V$166+[2]超r将兵属性验证!$AP$7:$AP$166,R96,1)</f>
        <v>1583275.9887993825</v>
      </c>
      <c r="U96" s="33">
        <f t="shared" ref="U96:U105" si="17">SUM(T96:T96)</f>
        <v>1583275.9887993825</v>
      </c>
    </row>
    <row r="97" spans="8:21" x14ac:dyDescent="0.15">
      <c r="H97" s="78">
        <v>93</v>
      </c>
      <c r="I97" s="199">
        <f>求节点(基础状态预期!F$7:F$39,$D$5:$D$37,$H97)</f>
        <v>21.5</v>
      </c>
      <c r="J97" s="199">
        <f>求节点(基础状态预期!G$7:G$39,$D$5:$D$37,$H97)</f>
        <v>21.656565656565657</v>
      </c>
      <c r="K97" s="199">
        <f>求节点(基础状态预期!H$7:H$39,$D$5:$D$37,$H97)</f>
        <v>21.816326530612244</v>
      </c>
      <c r="L97" s="199">
        <f>求节点(基础状态预期!I$7:I$39,$D$5:$D$37,$H97)</f>
        <v>21.979381443298969</v>
      </c>
      <c r="M97" s="199">
        <f>求节点(基础状态预期!J$7:J$39,$D$5:$D$37,$H97)</f>
        <v>22.315789473684212</v>
      </c>
      <c r="R97" s="76">
        <v>20</v>
      </c>
      <c r="S97" s="76">
        <f t="shared" si="16"/>
        <v>7.3508771929824563</v>
      </c>
      <c r="T97" s="83">
        <f>(S97-S96)*INDEX([2]超r将兵属性验证!$V$7:$V$166+[2]超r将兵属性验证!$AP$7:$AP$166,R97,1)+T96</f>
        <v>7106188.2577641718</v>
      </c>
      <c r="U97" s="33">
        <f t="shared" si="17"/>
        <v>7106188.2577641718</v>
      </c>
    </row>
    <row r="98" spans="8:21" x14ac:dyDescent="0.15">
      <c r="H98" s="78">
        <v>94</v>
      </c>
      <c r="I98" s="199">
        <f>求节点(基础状态预期!F$7:F$39,$D$5:$D$37,$H98)</f>
        <v>21.666666666666668</v>
      </c>
      <c r="J98" s="199">
        <f>求节点(基础状态预期!G$7:G$39,$D$5:$D$37,$H98)</f>
        <v>21.824915824915827</v>
      </c>
      <c r="K98" s="199">
        <f>求节点(基础状态预期!H$7:H$39,$D$5:$D$37,$H98)</f>
        <v>21.986394557823129</v>
      </c>
      <c r="L98" s="199">
        <f>求节点(基础状态预期!I$7:I$39,$D$5:$D$37,$H98)</f>
        <v>22.151202749140893</v>
      </c>
      <c r="M98" s="199">
        <f>求节点(基础状态预期!J$7:J$39,$D$5:$D$37,$H98)</f>
        <v>22.491228070175442</v>
      </c>
      <c r="R98" s="76">
        <v>30</v>
      </c>
      <c r="S98" s="76">
        <f t="shared" si="16"/>
        <v>10.644736842105264</v>
      </c>
      <c r="T98" s="83">
        <f>(S98-S97)*INDEX([2]超r将兵属性验证!$V$7:$V$166+[2]超r将兵属性验证!$AP$7:$AP$166,R98,1)+T97</f>
        <v>23039005.486587543</v>
      </c>
      <c r="U98" s="33">
        <f t="shared" si="17"/>
        <v>23039005.486587543</v>
      </c>
    </row>
    <row r="99" spans="8:21" x14ac:dyDescent="0.15">
      <c r="H99" s="78">
        <v>95</v>
      </c>
      <c r="I99" s="199">
        <f>求节点(基础状态预期!F$7:F$39,$D$5:$D$37,$H99)</f>
        <v>21.833333333333332</v>
      </c>
      <c r="J99" s="199">
        <f>求节点(基础状态预期!G$7:G$39,$D$5:$D$37,$H99)</f>
        <v>21.993265993265993</v>
      </c>
      <c r="K99" s="199">
        <f>求节点(基础状态预期!H$7:H$39,$D$5:$D$37,$H99)</f>
        <v>22.156462585034014</v>
      </c>
      <c r="L99" s="199">
        <f>求节点(基础状态预期!I$7:I$39,$D$5:$D$37,$H99)</f>
        <v>22.323024054982817</v>
      </c>
      <c r="M99" s="199">
        <f>求节点(基础状态预期!J$7:J$39,$D$5:$D$37,$H99)</f>
        <v>22.666666666666668</v>
      </c>
      <c r="R99" s="76">
        <v>40</v>
      </c>
      <c r="S99" s="76">
        <f t="shared" si="16"/>
        <v>13.017543859649123</v>
      </c>
      <c r="T99" s="83">
        <f>(S99-S98)*INDEX([2]超r将兵属性验证!$V$7:$V$166+[2]超r将兵属性验证!$AP$7:$AP$166,R99,1)+T98</f>
        <v>57229340.338507101</v>
      </c>
      <c r="U99" s="33">
        <f t="shared" si="17"/>
        <v>57229340.338507101</v>
      </c>
    </row>
    <row r="100" spans="8:21" x14ac:dyDescent="0.15">
      <c r="H100" s="78">
        <v>96</v>
      </c>
      <c r="I100" s="199">
        <f>求节点(基础状态预期!F$7:F$39,$D$5:$D$37,$H100)</f>
        <v>22</v>
      </c>
      <c r="J100" s="199">
        <f>求节点(基础状态预期!G$7:G$39,$D$5:$D$37,$H100)</f>
        <v>22.161616161616163</v>
      </c>
      <c r="K100" s="199">
        <f>求节点(基础状态预期!H$7:H$39,$D$5:$D$37,$H100)</f>
        <v>22.326530612244898</v>
      </c>
      <c r="L100" s="199">
        <f>求节点(基础状态预期!I$7:I$39,$D$5:$D$37,$H100)</f>
        <v>22.494845360824741</v>
      </c>
      <c r="M100" s="199">
        <f>求节点(基础状态预期!J$7:J$39,$D$5:$D$37,$H100)</f>
        <v>22.842105263157897</v>
      </c>
      <c r="R100" s="76">
        <v>50</v>
      </c>
      <c r="S100" s="76">
        <f t="shared" si="16"/>
        <v>14.771929824561404</v>
      </c>
      <c r="T100" s="83">
        <f>(S100-S99)*INDEX([2]超r将兵属性验证!$V$7:$V$166+[2]超r将兵属性验证!$AP$7:$AP$166,R100,1)+T99</f>
        <v>109560492.27240251</v>
      </c>
      <c r="U100" s="33">
        <f t="shared" si="17"/>
        <v>109560492.27240251</v>
      </c>
    </row>
    <row r="101" spans="8:21" x14ac:dyDescent="0.15">
      <c r="H101" s="78">
        <v>97</v>
      </c>
      <c r="I101" s="199">
        <f>求节点(基础状态预期!F$7:F$39,$D$5:$D$37,$H101)</f>
        <v>22.166666666666668</v>
      </c>
      <c r="J101" s="199">
        <f>求节点(基础状态预期!G$7:G$39,$D$5:$D$37,$H101)</f>
        <v>22.329966329966332</v>
      </c>
      <c r="K101" s="199">
        <f>求节点(基础状态预期!H$7:H$39,$D$5:$D$37,$H101)</f>
        <v>22.496598639455783</v>
      </c>
      <c r="L101" s="199">
        <f>求节点(基础状态预期!I$7:I$39,$D$5:$D$37,$H101)</f>
        <v>22.666666666666668</v>
      </c>
      <c r="M101" s="199">
        <f>求节点(基础状态预期!J$7:J$39,$D$5:$D$37,$H101)</f>
        <v>23.017543859649123</v>
      </c>
      <c r="R101" s="76">
        <v>60</v>
      </c>
      <c r="S101" s="76">
        <f t="shared" si="16"/>
        <v>16.526315789473685</v>
      </c>
      <c r="T101" s="83">
        <f>(S101-S100)*INDEX([2]超r将兵属性验证!$V$7:$V$166+[2]超r将兵属性验证!$AP$7:$AP$166,R101,1)+T100</f>
        <v>216682124.82654783</v>
      </c>
      <c r="U101" s="33">
        <f t="shared" si="17"/>
        <v>216682124.82654783</v>
      </c>
    </row>
    <row r="102" spans="8:21" x14ac:dyDescent="0.15">
      <c r="H102" s="78">
        <v>98</v>
      </c>
      <c r="I102" s="199">
        <f>求节点(基础状态预期!F$7:F$39,$D$5:$D$37,$H102)</f>
        <v>22.333333333333332</v>
      </c>
      <c r="J102" s="199">
        <f>求节点(基础状态预期!G$7:G$39,$D$5:$D$37,$H102)</f>
        <v>22.498316498316498</v>
      </c>
      <c r="K102" s="199">
        <f>求节点(基础状态预期!H$7:H$39,$D$5:$D$37,$H102)</f>
        <v>22.666666666666668</v>
      </c>
      <c r="L102" s="199">
        <f>求节点(基础状态预期!I$7:I$39,$D$5:$D$37,$H102)</f>
        <v>22.838487972508592</v>
      </c>
      <c r="M102" s="199">
        <f>求节点(基础状态预期!J$7:J$39,$D$5:$D$37,$H102)</f>
        <v>23.192982456140353</v>
      </c>
      <c r="R102" s="76">
        <v>70</v>
      </c>
      <c r="S102" s="76">
        <f t="shared" si="16"/>
        <v>18.280701754385966</v>
      </c>
      <c r="T102" s="83">
        <f>(S102-S101)*INDEX([2]超r将兵属性验证!$V$7:$V$166+[2]超r将兵属性验证!$AP$7:$AP$166,R102,1)+T101</f>
        <v>521262752.95260835</v>
      </c>
      <c r="U102" s="33">
        <f t="shared" si="17"/>
        <v>521262752.95260835</v>
      </c>
    </row>
    <row r="103" spans="8:21" x14ac:dyDescent="0.15">
      <c r="H103" s="78">
        <v>99</v>
      </c>
      <c r="I103" s="199">
        <f>求节点(基础状态预期!F$7:F$39,$D$5:$D$37,$H103)</f>
        <v>22.5</v>
      </c>
      <c r="J103" s="199">
        <f>求节点(基础状态预期!G$7:G$39,$D$5:$D$37,$H103)</f>
        <v>22.666666666666668</v>
      </c>
      <c r="K103" s="199">
        <f>求节点(基础状态预期!H$7:H$39,$D$5:$D$37,$H103)</f>
        <v>22.836734693877553</v>
      </c>
      <c r="L103" s="199">
        <f>求节点(基础状态预期!I$7:I$39,$D$5:$D$37,$H103)</f>
        <v>23.010309278350515</v>
      </c>
      <c r="M103" s="199">
        <f>求节点(基础状态预期!J$7:J$39,$D$5:$D$37,$H103)</f>
        <v>23.368421052631579</v>
      </c>
      <c r="R103" s="76">
        <v>80</v>
      </c>
      <c r="S103" s="76">
        <f t="shared" si="16"/>
        <v>20.035087719298247</v>
      </c>
      <c r="T103" s="83">
        <f>(S103-S102)*INDEX([2]超r将兵属性验证!$V$7:$V$166+[2]超r将兵属性验证!$AP$7:$AP$166,R103,1)+T102</f>
        <v>1419578317.8736205</v>
      </c>
      <c r="U103" s="33">
        <f t="shared" si="17"/>
        <v>1419578317.8736205</v>
      </c>
    </row>
    <row r="104" spans="8:21" x14ac:dyDescent="0.15">
      <c r="H104" s="190">
        <v>100</v>
      </c>
      <c r="I104" s="199">
        <f>求节点(基础状态预期!F$7:F$39,$D$5:$D$37,$H104)</f>
        <v>22.666666666666668</v>
      </c>
      <c r="J104" s="199">
        <f>求节点(基础状态预期!G$7:G$39,$D$5:$D$37,$H104)</f>
        <v>22.835016835016834</v>
      </c>
      <c r="K104" s="199">
        <f>求节点(基础状态预期!H$7:H$39,$D$5:$D$37,$H104)</f>
        <v>23.006802721088437</v>
      </c>
      <c r="L104" s="199">
        <f>求节点(基础状态预期!I$7:I$39,$D$5:$D$37,$H104)</f>
        <v>23.182130584192439</v>
      </c>
      <c r="M104" s="199">
        <f>求节点(基础状态预期!J$7:J$39,$D$5:$D$37,$H104)</f>
        <v>23.543859649122808</v>
      </c>
      <c r="R104" s="76">
        <v>90</v>
      </c>
      <c r="S104" s="76">
        <f t="shared" si="16"/>
        <v>21.789473684210527</v>
      </c>
      <c r="T104" s="83">
        <f>(S104-S103)*INDEX([2]超r将兵属性验证!$V$7:$V$166+[2]超r将兵属性验证!$AP$7:$AP$166,R104,1)+T103</f>
        <v>3892361848.1050282</v>
      </c>
      <c r="U104" s="33">
        <f>SUM(T104:T104)</f>
        <v>3892361848.1050282</v>
      </c>
    </row>
    <row r="105" spans="8:21" x14ac:dyDescent="0.15">
      <c r="H105" s="190">
        <v>101</v>
      </c>
      <c r="I105" s="199">
        <f>求节点(基础状态预期!F$7:F$39,$D$5:$D$37,$H105)</f>
        <v>22.833333333333332</v>
      </c>
      <c r="J105" s="199">
        <f>求节点(基础状态预期!G$7:G$39,$D$5:$D$37,$H105)</f>
        <v>23.003367003367003</v>
      </c>
      <c r="K105" s="199">
        <f>求节点(基础状态预期!H$7:H$39,$D$5:$D$37,$H105)</f>
        <v>23.176870748299322</v>
      </c>
      <c r="L105" s="199">
        <f>求节点(基础状态预期!I$7:I$39,$D$5:$D$37,$H105)</f>
        <v>23.353951890034367</v>
      </c>
      <c r="M105" s="199">
        <f>求节点(基础状态预期!J$7:J$39,$D$5:$D$37,$H105)</f>
        <v>23.719298245614038</v>
      </c>
      <c r="R105" s="76">
        <v>100</v>
      </c>
      <c r="S105" s="76">
        <f t="shared" si="16"/>
        <v>23.543859649122808</v>
      </c>
      <c r="T105" s="83">
        <f>(S105-S104)*INDEX([2]超r将兵属性验证!$V$7:$V$166+[2]超r将兵属性验证!$AP$7:$AP$166,R105,1)+T104</f>
        <v>9102916559.314621</v>
      </c>
      <c r="U105" s="33">
        <f t="shared" si="17"/>
        <v>9102916559.314621</v>
      </c>
    </row>
    <row r="106" spans="8:21" x14ac:dyDescent="0.15">
      <c r="H106" s="190">
        <v>102</v>
      </c>
      <c r="I106" s="199">
        <f>求节点(基础状态预期!F$7:F$39,$D$5:$D$37,$H106)</f>
        <v>23</v>
      </c>
      <c r="J106" s="199">
        <f>求节点(基础状态预期!G$7:G$39,$D$5:$D$37,$H106)</f>
        <v>23.171717171717169</v>
      </c>
      <c r="K106" s="199">
        <f>求节点(基础状态预期!H$7:H$39,$D$5:$D$37,$H106)</f>
        <v>23.346938775510203</v>
      </c>
      <c r="L106" s="199">
        <f>求节点(基础状态预期!I$7:I$39,$D$5:$D$37,$H106)</f>
        <v>23.52577319587629</v>
      </c>
      <c r="M106" s="199">
        <f>求节点(基础状态预期!J$7:J$39,$D$5:$D$37,$H106)</f>
        <v>23.894736842105264</v>
      </c>
      <c r="R106" s="188">
        <v>110</v>
      </c>
      <c r="S106" s="188">
        <f t="shared" ref="S106:S111" si="18">INDEX($M$5:$M$164,R106,1)</f>
        <v>25.298245614035089</v>
      </c>
      <c r="T106" s="83">
        <f>(S166-S105)*INDEX([2]超r将兵属性验证!$V$7:$V$166+[2]超r将兵属性验证!$AP$7:$AP$166,R166,1)+T105</f>
        <v>9101865615.9928532</v>
      </c>
      <c r="U106" s="33">
        <f t="shared" ref="U106:U111" si="19">SUM(T106:T106)</f>
        <v>9101865615.9928532</v>
      </c>
    </row>
    <row r="107" spans="8:21" x14ac:dyDescent="0.15">
      <c r="H107" s="190">
        <v>103</v>
      </c>
      <c r="I107" s="199">
        <f>求节点(基础状态预期!F$7:F$39,$D$5:$D$37,$H107)</f>
        <v>23.166666666666668</v>
      </c>
      <c r="J107" s="199">
        <f>求节点(基础状态预期!G$7:G$39,$D$5:$D$37,$H107)</f>
        <v>23.340067340067339</v>
      </c>
      <c r="K107" s="199">
        <f>求节点(基础状态预期!H$7:H$39,$D$5:$D$37,$H107)</f>
        <v>23.517006802721088</v>
      </c>
      <c r="L107" s="199">
        <f>求节点(基础状态预期!I$7:I$39,$D$5:$D$37,$H107)</f>
        <v>23.697594501718214</v>
      </c>
      <c r="M107" s="199">
        <f>求节点(基础状态预期!J$7:J$39,$D$5:$D$37,$H107)</f>
        <v>24.070175438596493</v>
      </c>
      <c r="R107" s="188">
        <v>120</v>
      </c>
      <c r="S107" s="188">
        <f t="shared" si="18"/>
        <v>27.05263157894737</v>
      </c>
      <c r="T107" s="83">
        <f>(S107-S166)*INDEX([2]超r将兵属性验证!$V$7:$V$166+[2]超r将兵属性验证!$AP$7:$AP$166,R107,1)+T166</f>
        <v>172477874127.53549</v>
      </c>
      <c r="U107" s="33">
        <f t="shared" si="19"/>
        <v>172477874127.53549</v>
      </c>
    </row>
    <row r="108" spans="8:21" x14ac:dyDescent="0.15">
      <c r="H108" s="190">
        <v>104</v>
      </c>
      <c r="I108" s="199">
        <f>求节点(基础状态预期!F$7:F$39,$D$5:$D$37,$H108)</f>
        <v>23.333333333333332</v>
      </c>
      <c r="J108" s="199">
        <f>求节点(基础状态预期!G$7:G$39,$D$5:$D$37,$H108)</f>
        <v>23.508417508417509</v>
      </c>
      <c r="K108" s="199">
        <f>求节点(基础状态预期!H$7:H$39,$D$5:$D$37,$H108)</f>
        <v>23.687074829931973</v>
      </c>
      <c r="L108" s="199">
        <f>求节点(基础状态预期!I$7:I$39,$D$5:$D$37,$H108)</f>
        <v>23.869415807560138</v>
      </c>
      <c r="M108" s="199">
        <f>求节点(基础状态预期!J$7:J$39,$D$5:$D$37,$H108)</f>
        <v>24.245614035087719</v>
      </c>
      <c r="R108" s="188">
        <v>130</v>
      </c>
      <c r="S108" s="188">
        <f t="shared" si="18"/>
        <v>28.807017543859651</v>
      </c>
      <c r="T108" s="83">
        <f>(S108-S107)*INDEX([2]超r将兵属性验证!$V$7:$V$166+[2]超r将兵属性验证!$AP$7:$AP$166,R108,1)+T107</f>
        <v>188094575929.6113</v>
      </c>
      <c r="U108" s="33">
        <f t="shared" si="19"/>
        <v>188094575929.6113</v>
      </c>
    </row>
    <row r="109" spans="8:21" x14ac:dyDescent="0.15">
      <c r="H109" s="190">
        <v>105</v>
      </c>
      <c r="I109" s="199">
        <f>求节点(基础状态预期!F$7:F$39,$D$5:$D$37,$H109)</f>
        <v>23.5</v>
      </c>
      <c r="J109" s="199">
        <f>求节点(基础状态预期!G$7:G$39,$D$5:$D$37,$H109)</f>
        <v>23.676767676767675</v>
      </c>
      <c r="K109" s="199">
        <f>求节点(基础状态预期!H$7:H$39,$D$5:$D$37,$H109)</f>
        <v>23.857142857142858</v>
      </c>
      <c r="L109" s="199">
        <f>求节点(基础状态预期!I$7:I$39,$D$5:$D$37,$H109)</f>
        <v>24.041237113402062</v>
      </c>
      <c r="M109" s="199">
        <f>求节点(基础状态预期!J$7:J$39,$D$5:$D$37,$H109)</f>
        <v>24.421052631578949</v>
      </c>
      <c r="R109" s="188">
        <v>140</v>
      </c>
      <c r="S109" s="188">
        <f t="shared" si="18"/>
        <v>30.561403508771932</v>
      </c>
      <c r="T109" s="83">
        <f>(S109-S108)*INDEX([2]超r将兵属性验证!$V$7:$V$166+[2]超r将兵属性验证!$AP$7:$AP$166,R109,1)+T108</f>
        <v>208908778771.96155</v>
      </c>
      <c r="U109" s="33">
        <f t="shared" si="19"/>
        <v>208908778771.96155</v>
      </c>
    </row>
    <row r="110" spans="8:21" x14ac:dyDescent="0.15">
      <c r="H110" s="190">
        <v>106</v>
      </c>
      <c r="I110" s="199">
        <f>求节点(基础状态预期!F$7:F$39,$D$5:$D$37,$H110)</f>
        <v>23.666666666666668</v>
      </c>
      <c r="J110" s="199">
        <f>求节点(基础状态预期!G$7:G$39,$D$5:$D$37,$H110)</f>
        <v>23.845117845117844</v>
      </c>
      <c r="K110" s="199">
        <f>求节点(基础状态预期!H$7:H$39,$D$5:$D$37,$H110)</f>
        <v>24.027210884353742</v>
      </c>
      <c r="L110" s="199">
        <f>求节点(基础状态预期!I$7:I$39,$D$5:$D$37,$H110)</f>
        <v>24.213058419243989</v>
      </c>
      <c r="M110" s="199">
        <f>求节点(基础状态预期!J$7:J$39,$D$5:$D$37,$H110)</f>
        <v>24.596491228070175</v>
      </c>
      <c r="R110" s="188">
        <v>150</v>
      </c>
      <c r="S110" s="188">
        <f t="shared" si="18"/>
        <v>32.388663967611336</v>
      </c>
      <c r="T110" s="83">
        <f>(S110-S109)*INDEX([2]超r将兵属性验证!$V$7:$V$166+[2]超r将兵属性验证!$AP$7:$AP$166,R110,1)+T109</f>
        <v>238451776512.39075</v>
      </c>
      <c r="U110" s="33">
        <f t="shared" si="19"/>
        <v>238451776512.39075</v>
      </c>
    </row>
    <row r="111" spans="8:21" x14ac:dyDescent="0.15">
      <c r="H111" s="190">
        <v>107</v>
      </c>
      <c r="I111" s="199">
        <f>求节点(基础状态预期!F$7:F$39,$D$5:$D$37,$H111)</f>
        <v>23.833333333333332</v>
      </c>
      <c r="J111" s="199">
        <f>求节点(基础状态预期!G$7:G$39,$D$5:$D$37,$H111)</f>
        <v>24.013468013468014</v>
      </c>
      <c r="K111" s="199">
        <f>求节点(基础状态预期!H$7:H$39,$D$5:$D$37,$H111)</f>
        <v>24.197278911564627</v>
      </c>
      <c r="L111" s="199">
        <f>求节点(基础状态预期!I$7:I$39,$D$5:$D$37,$H111)</f>
        <v>24.384879725085913</v>
      </c>
      <c r="M111" s="199">
        <f>求节点(基础状态预期!J$7:J$39,$D$5:$D$37,$H111)</f>
        <v>24.771929824561404</v>
      </c>
      <c r="R111" s="188">
        <v>160</v>
      </c>
      <c r="S111" s="188">
        <f t="shared" si="18"/>
        <v>34.547908232118758</v>
      </c>
      <c r="T111" s="83">
        <f>(S111-S110)*INDEX([2]超r将兵属性验证!$V$7:$V$166+[2]超r将兵属性验证!$AP$7:$AP$166,R111,1)+T110</f>
        <v>275867310424.39044</v>
      </c>
      <c r="U111" s="33">
        <f t="shared" si="19"/>
        <v>275867310424.39044</v>
      </c>
    </row>
    <row r="112" spans="8:21" x14ac:dyDescent="0.15">
      <c r="H112" s="190">
        <v>108</v>
      </c>
      <c r="I112" s="199">
        <f>求节点(基础状态预期!F$7:F$39,$D$5:$D$37,$H112)</f>
        <v>24</v>
      </c>
      <c r="J112" s="199">
        <f>求节点(基础状态预期!G$7:G$39,$D$5:$D$37,$H112)</f>
        <v>24.18181818181818</v>
      </c>
      <c r="K112" s="199">
        <f>求节点(基础状态预期!H$7:H$39,$D$5:$D$37,$H112)</f>
        <v>24.367346938775508</v>
      </c>
      <c r="L112" s="199">
        <f>求节点(基础状态预期!I$7:I$39,$D$5:$D$37,$H112)</f>
        <v>24.556701030927837</v>
      </c>
      <c r="M112" s="199">
        <f>求节点(基础状态预期!J$7:J$39,$D$5:$D$37,$H112)</f>
        <v>24.947368421052634</v>
      </c>
    </row>
    <row r="113" spans="8:13" x14ac:dyDescent="0.15">
      <c r="H113" s="190">
        <v>109</v>
      </c>
      <c r="I113" s="199">
        <f>求节点(基础状态预期!F$7:F$39,$D$5:$D$37,$H113)</f>
        <v>24.166666666666668</v>
      </c>
      <c r="J113" s="199">
        <f>求节点(基础状态预期!G$7:G$39,$D$5:$D$37,$H113)</f>
        <v>24.350168350168349</v>
      </c>
      <c r="K113" s="199">
        <f>求节点(基础状态预期!H$7:H$39,$D$5:$D$37,$H113)</f>
        <v>24.537414965986393</v>
      </c>
      <c r="L113" s="199">
        <f>求节点(基础状态预期!I$7:I$39,$D$5:$D$37,$H113)</f>
        <v>24.72852233676976</v>
      </c>
      <c r="M113" s="199">
        <f>求节点(基础状态预期!J$7:J$39,$D$5:$D$37,$H113)</f>
        <v>25.12280701754386</v>
      </c>
    </row>
    <row r="114" spans="8:13" x14ac:dyDescent="0.15">
      <c r="H114" s="190">
        <v>110</v>
      </c>
      <c r="I114" s="199">
        <f>求节点(基础状态预期!F$7:F$39,$D$5:$D$37,$H114)</f>
        <v>24.333333333333332</v>
      </c>
      <c r="J114" s="199">
        <f>求节点(基础状态预期!G$7:G$39,$D$5:$D$37,$H114)</f>
        <v>24.518518518518519</v>
      </c>
      <c r="K114" s="199">
        <f>求节点(基础状态预期!H$7:H$39,$D$5:$D$37,$H114)</f>
        <v>24.707482993197278</v>
      </c>
      <c r="L114" s="199">
        <f>求节点(基础状态预期!I$7:I$39,$D$5:$D$37,$H114)</f>
        <v>24.900343642611684</v>
      </c>
      <c r="M114" s="199">
        <f>求节点(基础状态预期!J$7:J$39,$D$5:$D$37,$H114)</f>
        <v>25.298245614035089</v>
      </c>
    </row>
    <row r="115" spans="8:13" x14ac:dyDescent="0.15">
      <c r="H115" s="190">
        <v>111</v>
      </c>
      <c r="I115" s="199">
        <f>求节点(基础状态预期!F$7:F$39,$D$5:$D$37,$H115)</f>
        <v>24.5</v>
      </c>
      <c r="J115" s="199">
        <f>求节点(基础状态预期!G$7:G$39,$D$5:$D$37,$H115)</f>
        <v>24.686868686868685</v>
      </c>
      <c r="K115" s="199">
        <f>求节点(基础状态预期!H$7:H$39,$D$5:$D$37,$H115)</f>
        <v>24.877551020408163</v>
      </c>
      <c r="L115" s="199">
        <f>求节点(基础状态预期!I$7:I$39,$D$5:$D$37,$H115)</f>
        <v>25.072164948453608</v>
      </c>
      <c r="M115" s="199">
        <f>求节点(基础状态预期!J$7:J$39,$D$5:$D$37,$H115)</f>
        <v>25.473684210526315</v>
      </c>
    </row>
    <row r="116" spans="8:13" x14ac:dyDescent="0.15">
      <c r="H116" s="190">
        <v>112</v>
      </c>
      <c r="I116" s="199">
        <f>求节点(基础状态预期!F$7:F$39,$D$5:$D$37,$H116)</f>
        <v>24.666666666666668</v>
      </c>
      <c r="J116" s="199">
        <f>求节点(基础状态预期!G$7:G$39,$D$5:$D$37,$H116)</f>
        <v>24.855218855218855</v>
      </c>
      <c r="K116" s="199">
        <f>求节点(基础状态预期!H$7:H$39,$D$5:$D$37,$H116)</f>
        <v>25.047619047619047</v>
      </c>
      <c r="L116" s="199">
        <f>求节点(基础状态预期!I$7:I$39,$D$5:$D$37,$H116)</f>
        <v>25.243986254295532</v>
      </c>
      <c r="M116" s="199">
        <f>求节点(基础状态预期!J$7:J$39,$D$5:$D$37,$H116)</f>
        <v>25.649122807017545</v>
      </c>
    </row>
    <row r="117" spans="8:13" x14ac:dyDescent="0.15">
      <c r="H117" s="190">
        <v>113</v>
      </c>
      <c r="I117" s="199">
        <f>求节点(基础状态预期!F$7:F$39,$D$5:$D$37,$H117)</f>
        <v>24.833333333333332</v>
      </c>
      <c r="J117" s="199">
        <f>求节点(基础状态预期!G$7:G$39,$D$5:$D$37,$H117)</f>
        <v>25.023569023569024</v>
      </c>
      <c r="K117" s="199">
        <f>求节点(基础状态预期!H$7:H$39,$D$5:$D$37,$H117)</f>
        <v>25.217687074829932</v>
      </c>
      <c r="L117" s="199">
        <f>求节点(基础状态预期!I$7:I$39,$D$5:$D$37,$H117)</f>
        <v>25.415807560137459</v>
      </c>
      <c r="M117" s="199">
        <f>求节点(基础状态预期!J$7:J$39,$D$5:$D$37,$H117)</f>
        <v>25.82456140350877</v>
      </c>
    </row>
    <row r="118" spans="8:13" x14ac:dyDescent="0.15">
      <c r="H118" s="190">
        <v>114</v>
      </c>
      <c r="I118" s="199">
        <f>求节点(基础状态预期!F$7:F$39,$D$5:$D$37,$H118)</f>
        <v>25</v>
      </c>
      <c r="J118" s="199">
        <f>求节点(基础状态预期!G$7:G$39,$D$5:$D$37,$H118)</f>
        <v>25.191919191919194</v>
      </c>
      <c r="K118" s="199">
        <f>求节点(基础状态预期!H$7:H$39,$D$5:$D$37,$H118)</f>
        <v>25.387755102040817</v>
      </c>
      <c r="L118" s="199">
        <f>求节点(基础状态预期!I$7:I$39,$D$5:$D$37,$H118)</f>
        <v>25.587628865979383</v>
      </c>
      <c r="M118" s="199">
        <f>求节点(基础状态预期!J$7:J$39,$D$5:$D$37,$H118)</f>
        <v>26</v>
      </c>
    </row>
    <row r="119" spans="8:13" x14ac:dyDescent="0.15">
      <c r="H119" s="190">
        <v>115</v>
      </c>
      <c r="I119" s="199">
        <f>求节点(基础状态预期!F$7:F$39,$D$5:$D$37,$H119)</f>
        <v>25.166666666666668</v>
      </c>
      <c r="J119" s="199">
        <f>求节点(基础状态预期!G$7:G$39,$D$5:$D$37,$H119)</f>
        <v>25.36026936026936</v>
      </c>
      <c r="K119" s="199">
        <f>求节点(基础状态预期!H$7:H$39,$D$5:$D$37,$H119)</f>
        <v>25.557823129251702</v>
      </c>
      <c r="L119" s="199">
        <f>求节点(基础状态预期!I$7:I$39,$D$5:$D$37,$H119)</f>
        <v>25.759450171821307</v>
      </c>
      <c r="M119" s="199">
        <f>求节点(基础状态预期!J$7:J$39,$D$5:$D$37,$H119)</f>
        <v>26.17543859649123</v>
      </c>
    </row>
    <row r="120" spans="8:13" x14ac:dyDescent="0.15">
      <c r="H120" s="190">
        <v>116</v>
      </c>
      <c r="I120" s="199">
        <f>求节点(基础状态预期!F$7:F$39,$D$5:$D$37,$H120)</f>
        <v>25.333333333333332</v>
      </c>
      <c r="J120" s="199">
        <f>求节点(基础状态预期!G$7:G$39,$D$5:$D$37,$H120)</f>
        <v>25.528619528619529</v>
      </c>
      <c r="K120" s="199">
        <f>求节点(基础状态预期!H$7:H$39,$D$5:$D$37,$H120)</f>
        <v>25.727891156462587</v>
      </c>
      <c r="L120" s="199">
        <f>求节点(基础状态预期!I$7:I$39,$D$5:$D$37,$H120)</f>
        <v>25.93127147766323</v>
      </c>
      <c r="M120" s="199">
        <f>求节点(基础状态预期!J$7:J$39,$D$5:$D$37,$H120)</f>
        <v>26.350877192982455</v>
      </c>
    </row>
    <row r="121" spans="8:13" x14ac:dyDescent="0.15">
      <c r="H121" s="190">
        <v>117</v>
      </c>
      <c r="I121" s="199">
        <f>求节点(基础状态预期!F$7:F$39,$D$5:$D$37,$H121)</f>
        <v>25.5</v>
      </c>
      <c r="J121" s="199">
        <f>求节点(基础状态预期!G$7:G$39,$D$5:$D$37,$H121)</f>
        <v>25.696969696969699</v>
      </c>
      <c r="K121" s="199">
        <f>求节点(基础状态预期!H$7:H$39,$D$5:$D$37,$H121)</f>
        <v>25.897959183673471</v>
      </c>
      <c r="L121" s="199">
        <f>求节点(基础状态预期!I$7:I$39,$D$5:$D$37,$H121)</f>
        <v>26.103092783505154</v>
      </c>
      <c r="M121" s="199">
        <f>求节点(基础状态预期!J$7:J$39,$D$5:$D$37,$H121)</f>
        <v>26.526315789473685</v>
      </c>
    </row>
    <row r="122" spans="8:13" x14ac:dyDescent="0.15">
      <c r="H122" s="190">
        <v>118</v>
      </c>
      <c r="I122" s="199">
        <f>求节点(基础状态预期!F$7:F$39,$D$5:$D$37,$H122)</f>
        <v>25.666666666666668</v>
      </c>
      <c r="J122" s="199">
        <f>求节点(基础状态预期!G$7:G$39,$D$5:$D$37,$H122)</f>
        <v>25.865319865319865</v>
      </c>
      <c r="K122" s="199">
        <f>求节点(基础状态预期!H$7:H$39,$D$5:$D$37,$H122)</f>
        <v>26.068027210884356</v>
      </c>
      <c r="L122" s="199">
        <f>求节点(基础状态预期!I$7:I$39,$D$5:$D$37,$H122)</f>
        <v>26.274914089347082</v>
      </c>
      <c r="M122" s="199">
        <f>求节点(基础状态预期!J$7:J$39,$D$5:$D$37,$H122)</f>
        <v>26.701754385964914</v>
      </c>
    </row>
    <row r="123" spans="8:13" x14ac:dyDescent="0.15">
      <c r="H123" s="190">
        <v>119</v>
      </c>
      <c r="I123" s="199">
        <f>求节点(基础状态预期!F$7:F$39,$D$5:$D$37,$H123)</f>
        <v>25.833333333333332</v>
      </c>
      <c r="J123" s="199">
        <f>求节点(基础状态预期!G$7:G$39,$D$5:$D$37,$H123)</f>
        <v>26.033670033670035</v>
      </c>
      <c r="K123" s="199">
        <f>求节点(基础状态预期!H$7:H$39,$D$5:$D$37,$H123)</f>
        <v>26.238095238095237</v>
      </c>
      <c r="L123" s="199">
        <f>求节点(基础状态预期!I$7:I$39,$D$5:$D$37,$H123)</f>
        <v>26.446735395189005</v>
      </c>
      <c r="M123" s="199">
        <f>求节点(基础状态预期!J$7:J$39,$D$5:$D$37,$H123)</f>
        <v>26.87719298245614</v>
      </c>
    </row>
    <row r="124" spans="8:13" x14ac:dyDescent="0.15">
      <c r="H124" s="190">
        <v>120</v>
      </c>
      <c r="I124" s="199">
        <f>求节点(基础状态预期!F$7:F$39,$D$5:$D$37,$H124)</f>
        <v>26</v>
      </c>
      <c r="J124" s="199">
        <f>求节点(基础状态预期!G$7:G$39,$D$5:$D$37,$H124)</f>
        <v>26.202020202020204</v>
      </c>
      <c r="K124" s="199">
        <f>求节点(基础状态预期!H$7:H$39,$D$5:$D$37,$H124)</f>
        <v>26.408163265306122</v>
      </c>
      <c r="L124" s="199">
        <f>求节点(基础状态预期!I$7:I$39,$D$5:$D$37,$H124)</f>
        <v>26.618556701030929</v>
      </c>
      <c r="M124" s="199">
        <f>求节点(基础状态预期!J$7:J$39,$D$5:$D$37,$H124)</f>
        <v>27.05263157894737</v>
      </c>
    </row>
    <row r="125" spans="8:13" x14ac:dyDescent="0.15">
      <c r="H125" s="190">
        <v>121</v>
      </c>
      <c r="I125" s="199">
        <f>求节点(基础状态预期!F$7:F$39,$D$5:$D$37,$H125)</f>
        <v>26.166666666666668</v>
      </c>
      <c r="J125" s="199">
        <f>求节点(基础状态预期!G$7:G$39,$D$5:$D$37,$H125)</f>
        <v>26.37037037037037</v>
      </c>
      <c r="K125" s="199">
        <f>求节点(基础状态预期!H$7:H$39,$D$5:$D$37,$H125)</f>
        <v>26.578231292517007</v>
      </c>
      <c r="L125" s="199">
        <f>求节点(基础状态预期!I$7:I$39,$D$5:$D$37,$H125)</f>
        <v>26.790378006872853</v>
      </c>
      <c r="M125" s="199">
        <f>求节点(基础状态预期!J$7:J$39,$D$5:$D$37,$H125)</f>
        <v>27.228070175438599</v>
      </c>
    </row>
    <row r="126" spans="8:13" x14ac:dyDescent="0.15">
      <c r="H126" s="190">
        <v>122</v>
      </c>
      <c r="I126" s="199">
        <f>求节点(基础状态预期!F$7:F$39,$D$5:$D$37,$H126)</f>
        <v>26.333333333333332</v>
      </c>
      <c r="J126" s="199">
        <f>求节点(基础状态预期!G$7:G$39,$D$5:$D$37,$H126)</f>
        <v>26.53872053872054</v>
      </c>
      <c r="K126" s="199">
        <f>求节点(基础状态预期!H$7:H$39,$D$5:$D$37,$H126)</f>
        <v>26.748299319727892</v>
      </c>
      <c r="L126" s="199">
        <f>求节点(基础状态预期!I$7:I$39,$D$5:$D$37,$H126)</f>
        <v>26.962199312714777</v>
      </c>
      <c r="M126" s="199">
        <f>求节点(基础状态预期!J$7:J$39,$D$5:$D$37,$H126)</f>
        <v>27.403508771929825</v>
      </c>
    </row>
    <row r="127" spans="8:13" x14ac:dyDescent="0.15">
      <c r="H127" s="190">
        <v>123</v>
      </c>
      <c r="I127" s="199">
        <f>求节点(基础状态预期!F$7:F$39,$D$5:$D$37,$H127)</f>
        <v>26.5</v>
      </c>
      <c r="J127" s="199">
        <f>求节点(基础状态预期!G$7:G$39,$D$5:$D$37,$H127)</f>
        <v>26.707070707070709</v>
      </c>
      <c r="K127" s="199">
        <f>求节点(基础状态预期!H$7:H$39,$D$5:$D$37,$H127)</f>
        <v>26.918367346938776</v>
      </c>
      <c r="L127" s="199">
        <f>求节点(基础状态预期!I$7:I$39,$D$5:$D$37,$H127)</f>
        <v>27.134020618556701</v>
      </c>
      <c r="M127" s="199">
        <f>求节点(基础状态预期!J$7:J$39,$D$5:$D$37,$H127)</f>
        <v>27.578947368421055</v>
      </c>
    </row>
    <row r="128" spans="8:13" x14ac:dyDescent="0.15">
      <c r="H128" s="190">
        <v>124</v>
      </c>
      <c r="I128" s="199">
        <f>求节点(基础状态预期!F$7:F$39,$D$5:$D$37,$H128)</f>
        <v>26.666666666666668</v>
      </c>
      <c r="J128" s="199">
        <f>求节点(基础状态预期!G$7:G$39,$D$5:$D$37,$H128)</f>
        <v>26.875420875420875</v>
      </c>
      <c r="K128" s="199">
        <f>求节点(基础状态预期!H$7:H$39,$D$5:$D$37,$H128)</f>
        <v>27.088435374149661</v>
      </c>
      <c r="L128" s="199">
        <f>求节点(基础状态预期!I$7:I$39,$D$5:$D$37,$H128)</f>
        <v>27.305841924398624</v>
      </c>
      <c r="M128" s="199">
        <f>求节点(基础状态预期!J$7:J$39,$D$5:$D$37,$H128)</f>
        <v>27.754385964912281</v>
      </c>
    </row>
    <row r="129" spans="8:13" x14ac:dyDescent="0.15">
      <c r="H129" s="190">
        <v>125</v>
      </c>
      <c r="I129" s="199">
        <f>求节点(基础状态预期!F$7:F$39,$D$5:$D$37,$H129)</f>
        <v>26.833333333333332</v>
      </c>
      <c r="J129" s="199">
        <f>求节点(基础状态预期!G$7:G$39,$D$5:$D$37,$H129)</f>
        <v>27.043771043771045</v>
      </c>
      <c r="K129" s="199">
        <f>求节点(基础状态预期!H$7:H$39,$D$5:$D$37,$H129)</f>
        <v>27.258503401360546</v>
      </c>
      <c r="L129" s="199">
        <f>求节点(基础状态预期!I$7:I$39,$D$5:$D$37,$H129)</f>
        <v>27.477663230240552</v>
      </c>
      <c r="M129" s="199">
        <f>求节点(基础状态预期!J$7:J$39,$D$5:$D$37,$H129)</f>
        <v>27.92982456140351</v>
      </c>
    </row>
    <row r="130" spans="8:13" x14ac:dyDescent="0.15">
      <c r="H130" s="190">
        <v>126</v>
      </c>
      <c r="I130" s="199">
        <f>求节点(基础状态预期!F$7:F$39,$D$5:$D$37,$H130)</f>
        <v>27</v>
      </c>
      <c r="J130" s="199">
        <f>求节点(基础状态预期!G$7:G$39,$D$5:$D$37,$H130)</f>
        <v>27.212121212121211</v>
      </c>
      <c r="K130" s="199">
        <f>求节点(基础状态预期!H$7:H$39,$D$5:$D$37,$H130)</f>
        <v>27.428571428571431</v>
      </c>
      <c r="L130" s="199">
        <f>求节点(基础状态预期!I$7:I$39,$D$5:$D$37,$H130)</f>
        <v>27.649484536082475</v>
      </c>
      <c r="M130" s="199">
        <f>求节点(基础状态预期!J$7:J$39,$D$5:$D$37,$H130)</f>
        <v>28.10526315789474</v>
      </c>
    </row>
    <row r="131" spans="8:13" x14ac:dyDescent="0.15">
      <c r="H131" s="190">
        <v>127</v>
      </c>
      <c r="I131" s="199">
        <f>求节点(基础状态预期!F$7:F$39,$D$5:$D$37,$H131)</f>
        <v>27.166666666666668</v>
      </c>
      <c r="J131" s="199">
        <f>求节点(基础状态预期!G$7:G$39,$D$5:$D$37,$H131)</f>
        <v>27.380471380471381</v>
      </c>
      <c r="K131" s="199">
        <f>求节点(基础状态预期!H$7:H$39,$D$5:$D$37,$H131)</f>
        <v>27.598639455782315</v>
      </c>
      <c r="L131" s="199">
        <f>求节点(基础状态预期!I$7:I$39,$D$5:$D$37,$H131)</f>
        <v>27.821305841924399</v>
      </c>
      <c r="M131" s="199">
        <f>求节点(基础状态预期!J$7:J$39,$D$5:$D$37,$H131)</f>
        <v>28.280701754385966</v>
      </c>
    </row>
    <row r="132" spans="8:13" x14ac:dyDescent="0.15">
      <c r="H132" s="190">
        <v>128</v>
      </c>
      <c r="I132" s="199">
        <f>求节点(基础状态预期!F$7:F$39,$D$5:$D$37,$H132)</f>
        <v>27.333333333333332</v>
      </c>
      <c r="J132" s="199">
        <f>求节点(基础状态预期!G$7:G$39,$D$5:$D$37,$H132)</f>
        <v>27.54882154882155</v>
      </c>
      <c r="K132" s="199">
        <f>求节点(基础状态预期!H$7:H$39,$D$5:$D$37,$H132)</f>
        <v>27.7687074829932</v>
      </c>
      <c r="L132" s="199">
        <f>求节点(基础状态预期!I$7:I$39,$D$5:$D$37,$H132)</f>
        <v>27.993127147766323</v>
      </c>
      <c r="M132" s="199">
        <f>求节点(基础状态预期!J$7:J$39,$D$5:$D$37,$H132)</f>
        <v>28.456140350877195</v>
      </c>
    </row>
    <row r="133" spans="8:13" x14ac:dyDescent="0.15">
      <c r="H133" s="190">
        <v>129</v>
      </c>
      <c r="I133" s="199">
        <f>求节点(基础状态预期!F$7:F$39,$D$5:$D$37,$H133)</f>
        <v>27.5</v>
      </c>
      <c r="J133" s="199">
        <f>求节点(基础状态预期!G$7:G$39,$D$5:$D$37,$H133)</f>
        <v>27.717171717171716</v>
      </c>
      <c r="K133" s="199">
        <f>求节点(基础状态预期!H$7:H$39,$D$5:$D$37,$H133)</f>
        <v>27.938775510204085</v>
      </c>
      <c r="L133" s="199">
        <f>求节点(基础状态预期!I$7:I$39,$D$5:$D$37,$H133)</f>
        <v>28.16494845360825</v>
      </c>
      <c r="M133" s="199">
        <f>求节点(基础状态预期!J$7:J$39,$D$5:$D$37,$H133)</f>
        <v>28.631578947368421</v>
      </c>
    </row>
    <row r="134" spans="8:13" x14ac:dyDescent="0.15">
      <c r="H134" s="190">
        <v>130</v>
      </c>
      <c r="I134" s="199">
        <f>求节点(基础状态预期!F$7:F$39,$D$5:$D$37,$H134)</f>
        <v>27.666666666666668</v>
      </c>
      <c r="J134" s="199">
        <f>求节点(基础状态预期!G$7:G$39,$D$5:$D$37,$H134)</f>
        <v>27.885521885521886</v>
      </c>
      <c r="K134" s="199">
        <f>求节点(基础状态预期!H$7:H$39,$D$5:$D$37,$H134)</f>
        <v>28.10884353741497</v>
      </c>
      <c r="L134" s="199">
        <f>求节点(基础状态预期!I$7:I$39,$D$5:$D$37,$H134)</f>
        <v>28.336769759450174</v>
      </c>
      <c r="M134" s="199">
        <f>求节点(基础状态预期!J$7:J$39,$D$5:$D$37,$H134)</f>
        <v>28.807017543859651</v>
      </c>
    </row>
    <row r="135" spans="8:13" x14ac:dyDescent="0.15">
      <c r="H135" s="190">
        <v>131</v>
      </c>
      <c r="I135" s="199">
        <f>求节点(基础状态预期!F$7:F$39,$D$5:$D$37,$H135)</f>
        <v>27.833333333333332</v>
      </c>
      <c r="J135" s="199">
        <f>求节点(基础状态预期!G$7:G$39,$D$5:$D$37,$H135)</f>
        <v>28.053872053872052</v>
      </c>
      <c r="K135" s="199">
        <f>求节点(基础状态预期!H$7:H$39,$D$5:$D$37,$H135)</f>
        <v>28.278911564625851</v>
      </c>
      <c r="L135" s="199">
        <f>求节点(基础状态预期!I$7:I$39,$D$5:$D$37,$H135)</f>
        <v>28.508591065292098</v>
      </c>
      <c r="M135" s="199">
        <f>求节点(基础状态预期!J$7:J$39,$D$5:$D$37,$H135)</f>
        <v>28.982456140350877</v>
      </c>
    </row>
    <row r="136" spans="8:13" x14ac:dyDescent="0.15">
      <c r="H136" s="190">
        <v>132</v>
      </c>
      <c r="I136" s="199">
        <f>求节点(基础状态预期!F$7:F$39,$D$5:$D$37,$H136)</f>
        <v>28</v>
      </c>
      <c r="J136" s="199">
        <f>求节点(基础状态预期!G$7:G$39,$D$5:$D$37,$H136)</f>
        <v>28.222222222222221</v>
      </c>
      <c r="K136" s="199">
        <f>求节点(基础状态预期!H$7:H$39,$D$5:$D$37,$H136)</f>
        <v>28.448979591836736</v>
      </c>
      <c r="L136" s="199">
        <f>求节点(基础状态预期!I$7:I$39,$D$5:$D$37,$H136)</f>
        <v>28.680412371134022</v>
      </c>
      <c r="M136" s="199">
        <f>求节点(基础状态预期!J$7:J$39,$D$5:$D$37,$H136)</f>
        <v>29.157894736842106</v>
      </c>
    </row>
    <row r="137" spans="8:13" x14ac:dyDescent="0.15">
      <c r="H137" s="190">
        <v>133</v>
      </c>
      <c r="I137" s="199">
        <f>求节点(基础状态预期!F$7:F$39,$D$5:$D$37,$H137)</f>
        <v>28.166666666666668</v>
      </c>
      <c r="J137" s="199">
        <f>求节点(基础状态预期!G$7:G$39,$D$5:$D$37,$H137)</f>
        <v>28.390572390572391</v>
      </c>
      <c r="K137" s="199">
        <f>求节点(基础状态预期!H$7:H$39,$D$5:$D$37,$H137)</f>
        <v>28.61904761904762</v>
      </c>
      <c r="L137" s="199">
        <f>求节点(基础状态预期!I$7:I$39,$D$5:$D$37,$H137)</f>
        <v>28.852233676975949</v>
      </c>
      <c r="M137" s="199">
        <f>求节点(基础状态预期!J$7:J$39,$D$5:$D$37,$H137)</f>
        <v>29.333333333333336</v>
      </c>
    </row>
    <row r="138" spans="8:13" x14ac:dyDescent="0.15">
      <c r="H138" s="190">
        <v>134</v>
      </c>
      <c r="I138" s="199">
        <f>求节点(基础状态预期!F$7:F$39,$D$5:$D$37,$H138)</f>
        <v>28.333333333333332</v>
      </c>
      <c r="J138" s="199">
        <f>求节点(基础状态预期!G$7:G$39,$D$5:$D$37,$H138)</f>
        <v>28.558922558922557</v>
      </c>
      <c r="K138" s="199">
        <f>求节点(基础状态预期!H$7:H$39,$D$5:$D$37,$H138)</f>
        <v>28.789115646258502</v>
      </c>
      <c r="L138" s="199">
        <f>求节点(基础状态预期!I$7:I$39,$D$5:$D$37,$H138)</f>
        <v>29.024054982817873</v>
      </c>
      <c r="M138" s="199">
        <f>求节点(基础状态预期!J$7:J$39,$D$5:$D$37,$H138)</f>
        <v>29.508771929824562</v>
      </c>
    </row>
    <row r="139" spans="8:13" x14ac:dyDescent="0.15">
      <c r="H139" s="190">
        <v>135</v>
      </c>
      <c r="I139" s="199">
        <f>求节点(基础状态预期!F$7:F$39,$D$5:$D$37,$H139)</f>
        <v>28.5</v>
      </c>
      <c r="J139" s="199">
        <f>求节点(基础状态预期!G$7:G$39,$D$5:$D$37,$H139)</f>
        <v>28.727272727272727</v>
      </c>
      <c r="K139" s="199">
        <f>求节点(基础状态预期!H$7:H$39,$D$5:$D$37,$H139)</f>
        <v>28.959183673469386</v>
      </c>
      <c r="L139" s="199">
        <f>求节点(基础状态预期!I$7:I$39,$D$5:$D$37,$H139)</f>
        <v>29.195876288659797</v>
      </c>
      <c r="M139" s="199">
        <f>求节点(基础状态预期!J$7:J$39,$D$5:$D$37,$H139)</f>
        <v>29.684210526315791</v>
      </c>
    </row>
    <row r="140" spans="8:13" x14ac:dyDescent="0.15">
      <c r="H140" s="190">
        <v>136</v>
      </c>
      <c r="I140" s="199">
        <f>求节点(基础状态预期!F$7:F$39,$D$5:$D$37,$H140)</f>
        <v>28.666666666666668</v>
      </c>
      <c r="J140" s="199">
        <f>求节点(基础状态预期!G$7:G$39,$D$5:$D$37,$H140)</f>
        <v>28.895622895622896</v>
      </c>
      <c r="K140" s="199">
        <f>求节点(基础状态预期!H$7:H$39,$D$5:$D$37,$H140)</f>
        <v>29.129251700680271</v>
      </c>
      <c r="L140" s="199">
        <f>求节点(基础状态预期!I$7:I$39,$D$5:$D$37,$H140)</f>
        <v>29.36769759450172</v>
      </c>
      <c r="M140" s="199">
        <f>求节点(基础状态预期!J$7:J$39,$D$5:$D$37,$H140)</f>
        <v>29.859649122807021</v>
      </c>
    </row>
    <row r="141" spans="8:13" x14ac:dyDescent="0.15">
      <c r="H141" s="190">
        <v>137</v>
      </c>
      <c r="I141" s="199">
        <f>求节点(基础状态预期!F$7:F$39,$D$5:$D$37,$H141)</f>
        <v>28.833333333333332</v>
      </c>
      <c r="J141" s="199">
        <f>求节点(基础状态预期!G$7:G$39,$D$5:$D$37,$H141)</f>
        <v>29.063973063973062</v>
      </c>
      <c r="K141" s="199">
        <f>求节点(基础状态预期!H$7:H$39,$D$5:$D$37,$H141)</f>
        <v>29.299319727891156</v>
      </c>
      <c r="L141" s="199">
        <f>求节点(基础状态预期!I$7:I$39,$D$5:$D$37,$H141)</f>
        <v>29.539518900343644</v>
      </c>
      <c r="M141" s="199">
        <f>求节点(基础状态预期!J$7:J$39,$D$5:$D$37,$H141)</f>
        <v>30.03508771929825</v>
      </c>
    </row>
    <row r="142" spans="8:13" x14ac:dyDescent="0.15">
      <c r="H142" s="190">
        <v>138</v>
      </c>
      <c r="I142" s="199">
        <f>求节点(基础状态预期!F$7:F$39,$D$5:$D$37,$H142)</f>
        <v>29</v>
      </c>
      <c r="J142" s="199">
        <f>求节点(基础状态预期!G$7:G$39,$D$5:$D$37,$H142)</f>
        <v>29.232323232323232</v>
      </c>
      <c r="K142" s="199">
        <f>求节点(基础状态预期!H$7:H$39,$D$5:$D$37,$H142)</f>
        <v>29.469387755102041</v>
      </c>
      <c r="L142" s="199">
        <f>求节点(基础状态预期!I$7:I$39,$D$5:$D$37,$H142)</f>
        <v>29.711340206185568</v>
      </c>
      <c r="M142" s="199">
        <f>求节点(基础状态预期!J$7:J$39,$D$5:$D$37,$H142)</f>
        <v>30.210526315789476</v>
      </c>
    </row>
    <row r="143" spans="8:13" x14ac:dyDescent="0.15">
      <c r="H143" s="190">
        <v>139</v>
      </c>
      <c r="I143" s="199">
        <f>求节点(基础状态预期!F$7:F$39,$D$5:$D$37,$H143)</f>
        <v>29.166666666666668</v>
      </c>
      <c r="J143" s="199">
        <f>求节点(基础状态预期!G$7:G$39,$D$5:$D$37,$H143)</f>
        <v>29.400673400673401</v>
      </c>
      <c r="K143" s="199">
        <f>求节点(基础状态预期!H$7:H$39,$D$5:$D$37,$H143)</f>
        <v>29.639455782312925</v>
      </c>
      <c r="L143" s="199">
        <f>求节点(基础状态预期!I$7:I$39,$D$5:$D$37,$H143)</f>
        <v>29.883161512027492</v>
      </c>
      <c r="M143" s="199">
        <f>求节点(基础状态预期!J$7:J$39,$D$5:$D$37,$H143)</f>
        <v>30.385964912280702</v>
      </c>
    </row>
    <row r="144" spans="8:13" x14ac:dyDescent="0.15">
      <c r="H144" s="190">
        <v>140</v>
      </c>
      <c r="I144" s="199">
        <f>求节点(基础状态预期!F$7:F$39,$D$5:$D$37,$H144)</f>
        <v>29.333333333333332</v>
      </c>
      <c r="J144" s="199">
        <f>求节点(基础状态预期!G$7:G$39,$D$5:$D$37,$H144)</f>
        <v>29.569023569023567</v>
      </c>
      <c r="K144" s="199">
        <f>求节点(基础状态预期!H$7:H$39,$D$5:$D$37,$H144)</f>
        <v>29.80952380952381</v>
      </c>
      <c r="L144" s="199">
        <f>求节点(基础状态预期!I$7:I$39,$D$5:$D$37,$H144)</f>
        <v>30.054982817869416</v>
      </c>
      <c r="M144" s="199">
        <f>求节点(基础状态预期!J$7:J$39,$D$5:$D$37,$H144)</f>
        <v>30.561403508771932</v>
      </c>
    </row>
    <row r="145" spans="8:13" x14ac:dyDescent="0.15">
      <c r="H145" s="190">
        <v>141</v>
      </c>
      <c r="I145" s="199">
        <f>求节点(基础状态预期!F$7:F$39,$D$5:$D$37,$H145)</f>
        <v>29.5</v>
      </c>
      <c r="J145" s="199">
        <f>求节点(基础状态预期!G$7:G$39,$D$5:$D$37,$H145)</f>
        <v>29.737373737373737</v>
      </c>
      <c r="K145" s="199">
        <f>求节点(基础状态预期!H$7:H$39,$D$5:$D$37,$H145)</f>
        <v>29.979591836734691</v>
      </c>
      <c r="L145" s="199">
        <f>求节点(基础状态预期!I$7:I$39,$D$5:$D$37,$H145)</f>
        <v>30.226804123711339</v>
      </c>
      <c r="M145" s="199">
        <f>求节点(基础状态预期!J$7:J$39,$D$5:$D$37,$H145)</f>
        <v>30.736842105263158</v>
      </c>
    </row>
    <row r="146" spans="8:13" x14ac:dyDescent="0.15">
      <c r="H146" s="190">
        <v>142</v>
      </c>
      <c r="I146" s="199">
        <f>求节点(基础状态预期!F$7:F$39,$D$5:$D$37,$H146)</f>
        <v>29.666666666666668</v>
      </c>
      <c r="J146" s="199">
        <f>求节点(基础状态预期!G$7:G$39,$D$5:$D$37,$H146)</f>
        <v>29.905723905723907</v>
      </c>
      <c r="K146" s="199">
        <f>求节点(基础状态预期!H$7:H$39,$D$5:$D$37,$H146)</f>
        <v>30.149659863945576</v>
      </c>
      <c r="L146" s="199">
        <f>求节点(基础状态预期!I$7:I$39,$D$5:$D$37,$H146)</f>
        <v>30.398625429553263</v>
      </c>
      <c r="M146" s="199">
        <f>求节点(基础状态预期!J$7:J$39,$D$5:$D$37,$H146)</f>
        <v>30.912280701754387</v>
      </c>
    </row>
    <row r="147" spans="8:13" x14ac:dyDescent="0.15">
      <c r="H147" s="190">
        <v>143</v>
      </c>
      <c r="I147" s="199">
        <f>求节点(基础状态预期!F$7:F$39,$D$5:$D$37,$H147)</f>
        <v>29.833333333333332</v>
      </c>
      <c r="J147" s="199">
        <f>求节点(基础状态预期!G$7:G$39,$D$5:$D$37,$H147)</f>
        <v>30.074074074074073</v>
      </c>
      <c r="K147" s="199">
        <f>求节点(基础状态预期!H$7:H$39,$D$5:$D$37,$H147)</f>
        <v>30.319727891156461</v>
      </c>
      <c r="L147" s="199">
        <f>求节点(基础状态预期!I$7:I$39,$D$5:$D$37,$H147)</f>
        <v>30.570446735395187</v>
      </c>
      <c r="M147" s="199">
        <f>求节点(基础状态预期!J$7:J$39,$D$5:$D$37,$H147)</f>
        <v>31.087719298245613</v>
      </c>
    </row>
    <row r="148" spans="8:13" x14ac:dyDescent="0.15">
      <c r="H148" s="190">
        <v>144</v>
      </c>
      <c r="I148" s="199">
        <f>求节点(基础状态预期!F$7:F$39,$D$5:$D$37,$H148)</f>
        <v>30</v>
      </c>
      <c r="J148" s="199">
        <f>求节点(基础状态预期!G$7:G$39,$D$5:$D$37,$H148)</f>
        <v>30.242424242424242</v>
      </c>
      <c r="K148" s="199">
        <f>求节点(基础状态预期!H$7:H$39,$D$5:$D$37,$H148)</f>
        <v>30.489795918367346</v>
      </c>
      <c r="L148" s="199">
        <f>求节点(基础状态预期!I$7:I$39,$D$5:$D$37,$H148)</f>
        <v>30.742268041237114</v>
      </c>
      <c r="M148" s="199">
        <f>求节点(基础状态预期!J$7:J$39,$D$5:$D$37,$H148)</f>
        <v>31.263157894736842</v>
      </c>
    </row>
    <row r="149" spans="8:13" x14ac:dyDescent="0.15">
      <c r="H149" s="190">
        <v>145</v>
      </c>
      <c r="I149" s="199">
        <f>求节点(基础状态预期!F$7:F$39,$D$5:$D$37,$H149)</f>
        <v>30.166666666666668</v>
      </c>
      <c r="J149" s="199">
        <f>求节点(基础状态预期!G$7:G$39,$D$5:$D$37,$H149)</f>
        <v>30.410774410774412</v>
      </c>
      <c r="K149" s="199">
        <f>求节点(基础状态预期!H$7:H$39,$D$5:$D$37,$H149)</f>
        <v>30.65986394557823</v>
      </c>
      <c r="L149" s="199">
        <f>求节点(基础状态预期!I$7:I$39,$D$5:$D$37,$H149)</f>
        <v>30.914089347079038</v>
      </c>
      <c r="M149" s="199">
        <f>求节点(基础状态预期!J$7:J$39,$D$5:$D$37,$H149)</f>
        <v>31.438596491228072</v>
      </c>
    </row>
    <row r="150" spans="8:13" x14ac:dyDescent="0.15">
      <c r="H150" s="190">
        <v>146</v>
      </c>
      <c r="I150" s="199">
        <f>求节点(基础状态预期!F$7:F$39,$D$5:$D$37,$H150)</f>
        <v>30.333333333333332</v>
      </c>
      <c r="J150" s="199">
        <f>求节点(基础状态预期!G$7:G$39,$D$5:$D$37,$H150)</f>
        <v>30.579124579124578</v>
      </c>
      <c r="K150" s="199">
        <f>求节点(基础状态预期!H$7:H$39,$D$5:$D$37,$H150)</f>
        <v>30.829931972789115</v>
      </c>
      <c r="L150" s="199">
        <f>求节点(基础状态预期!I$7:I$39,$D$5:$D$37,$H150)</f>
        <v>31.085910652920962</v>
      </c>
      <c r="M150" s="199">
        <f>求节点(基础状态预期!J$7:J$39,$D$5:$D$37,$H150)</f>
        <v>31.614035087719298</v>
      </c>
    </row>
    <row r="151" spans="8:13" x14ac:dyDescent="0.15">
      <c r="H151" s="190">
        <v>147</v>
      </c>
      <c r="I151" s="199">
        <f>求节点(基础状态预期!F$7:F$39,$D$5:$D$37,$H151)</f>
        <v>30.5</v>
      </c>
      <c r="J151" s="199">
        <f>求节点(基础状态预期!G$7:G$39,$D$5:$D$37,$H151)</f>
        <v>30.747474747474747</v>
      </c>
      <c r="K151" s="199">
        <f>求节点(基础状态预期!H$7:H$39,$D$5:$D$37,$H151)</f>
        <v>31</v>
      </c>
      <c r="L151" s="199">
        <f>求节点(基础状态预期!I$7:I$39,$D$5:$D$37,$H151)</f>
        <v>31.257731958762886</v>
      </c>
      <c r="M151" s="199">
        <f>求节点(基础状态预期!J$7:J$39,$D$5:$D$37,$H151)</f>
        <v>31.789473684210527</v>
      </c>
    </row>
    <row r="152" spans="8:13" x14ac:dyDescent="0.15">
      <c r="H152" s="190">
        <v>148</v>
      </c>
      <c r="I152" s="199">
        <f>求节点(基础状态预期!F$7:F$39,$D$5:$D$37,$H152)</f>
        <v>30.666666666666668</v>
      </c>
      <c r="J152" s="199">
        <f>求节点(基础状态预期!G$7:G$39,$D$5:$D$37,$H152)</f>
        <v>30.915824915824917</v>
      </c>
      <c r="K152" s="199">
        <f>求节点(基础状态预期!H$7:H$39,$D$5:$D$37,$H152)</f>
        <v>31.170068027210885</v>
      </c>
      <c r="L152" s="199">
        <f>求节点(基础状态预期!I$7:I$39,$D$5:$D$37,$H152)</f>
        <v>31.429553264604813</v>
      </c>
      <c r="M152" s="199">
        <f>求节点(基础状态预期!J$7:J$39,$D$5:$D$37,$H152)</f>
        <v>31.964912280701757</v>
      </c>
    </row>
    <row r="153" spans="8:13" x14ac:dyDescent="0.15">
      <c r="H153" s="190">
        <v>149</v>
      </c>
      <c r="I153" s="199">
        <f>求节点(基础状态预期!F$7:F$39,$D$5:$D$37,$H153)</f>
        <v>30.833333333333332</v>
      </c>
      <c r="J153" s="199">
        <f>求节点(基础状态预期!G$7:G$39,$D$5:$D$37,$H153)</f>
        <v>31.084175084175083</v>
      </c>
      <c r="K153" s="199">
        <f>求节点(基础状态预期!H$7:H$39,$D$5:$D$37,$H153)</f>
        <v>31.34013605442177</v>
      </c>
      <c r="L153" s="199">
        <f>求节点(基础状态预期!I$7:I$39,$D$5:$D$37,$H153)</f>
        <v>31.601374570446737</v>
      </c>
      <c r="M153" s="199">
        <f>求节点(基础状态预期!J$7:J$39,$D$5:$D$37,$H153)</f>
        <v>32.172739541160595</v>
      </c>
    </row>
    <row r="154" spans="8:13" x14ac:dyDescent="0.15">
      <c r="H154" s="190">
        <v>150</v>
      </c>
      <c r="I154" s="199">
        <f>求节点(基础状态预期!F$7:F$39,$D$5:$D$37,$H154)</f>
        <v>31</v>
      </c>
      <c r="J154" s="199">
        <f>求节点(基础状态预期!G$7:G$39,$D$5:$D$37,$H154)</f>
        <v>31.252525252525253</v>
      </c>
      <c r="K154" s="199">
        <f>求节点(基础状态预期!H$7:H$39,$D$5:$D$37,$H154)</f>
        <v>31.510204081632654</v>
      </c>
      <c r="L154" s="199">
        <f>求节点(基础状态预期!I$7:I$39,$D$5:$D$37,$H154)</f>
        <v>31.773195876288661</v>
      </c>
      <c r="M154" s="199">
        <f>求节点(基础状态预期!J$7:J$39,$D$5:$D$37,$H154)</f>
        <v>32.388663967611336</v>
      </c>
    </row>
    <row r="155" spans="8:13" x14ac:dyDescent="0.15">
      <c r="H155" s="190">
        <v>151</v>
      </c>
      <c r="I155" s="199">
        <f>求节点(基础状态预期!F$7:F$39,$D$5:$D$37,$H155)</f>
        <v>31.166666666666668</v>
      </c>
      <c r="J155" s="199">
        <f>求节点(基础状态预期!G$7:G$39,$D$5:$D$37,$H155)</f>
        <v>31.420875420875422</v>
      </c>
      <c r="K155" s="199">
        <f>求节点(基础状态预期!H$7:H$39,$D$5:$D$37,$H155)</f>
        <v>31.680272108843539</v>
      </c>
      <c r="L155" s="199">
        <f>求节点(基础状态预期!I$7:I$39,$D$5:$D$37,$H155)</f>
        <v>31.945017182130584</v>
      </c>
      <c r="M155" s="199">
        <f>求节点(基础状态预期!J$7:J$39,$D$5:$D$37,$H155)</f>
        <v>32.604588394062084</v>
      </c>
    </row>
    <row r="156" spans="8:13" x14ac:dyDescent="0.15">
      <c r="H156" s="190">
        <v>152</v>
      </c>
      <c r="I156" s="199">
        <f>求节点(基础状态预期!F$7:F$39,$D$5:$D$37,$H156)</f>
        <v>31.333333333333332</v>
      </c>
      <c r="J156" s="199">
        <f>求节点(基础状态预期!G$7:G$39,$D$5:$D$37,$H156)</f>
        <v>31.589225589225588</v>
      </c>
      <c r="K156" s="199">
        <f>求节点(基础状态预期!H$7:H$39,$D$5:$D$37,$H156)</f>
        <v>31.850340136054424</v>
      </c>
      <c r="L156" s="199">
        <f>求节点(基础状态预期!I$7:I$39,$D$5:$D$37,$H156)</f>
        <v>32.143801215966164</v>
      </c>
      <c r="M156" s="199">
        <f>求节点(基础状态预期!J$7:J$39,$D$5:$D$37,$H156)</f>
        <v>32.820512820512825</v>
      </c>
    </row>
    <row r="157" spans="8:13" x14ac:dyDescent="0.15">
      <c r="H157" s="190">
        <v>153</v>
      </c>
      <c r="I157" s="199">
        <f>求节点(基础状态预期!F$7:F$39,$D$5:$D$37,$H157)</f>
        <v>31.5</v>
      </c>
      <c r="J157" s="199">
        <f>求节点(基础状态预期!G$7:G$39,$D$5:$D$37,$H157)</f>
        <v>31.757575757575758</v>
      </c>
      <c r="K157" s="199">
        <f>求节点(基础状态预期!H$7:H$39,$D$5:$D$37,$H157)</f>
        <v>32.025117739403456</v>
      </c>
      <c r="L157" s="199">
        <f>求节点(基础状态预期!I$7:I$39,$D$5:$D$37,$H157)</f>
        <v>32.355273592386993</v>
      </c>
      <c r="M157" s="199">
        <f>求节点(基础状态预期!J$7:J$39,$D$5:$D$37,$H157)</f>
        <v>33.036437246963565</v>
      </c>
    </row>
    <row r="158" spans="8:13" x14ac:dyDescent="0.15">
      <c r="H158" s="190">
        <v>154</v>
      </c>
      <c r="I158" s="199">
        <f>求节点(基础状态预期!F$7:F$39,$D$5:$D$37,$H158)</f>
        <v>31.666666666666668</v>
      </c>
      <c r="J158" s="199">
        <f>求节点(基础状态预期!G$7:G$39,$D$5:$D$37,$H158)</f>
        <v>31.925925925925927</v>
      </c>
      <c r="K158" s="199">
        <f>求节点(基础状态预期!H$7:H$39,$D$5:$D$37,$H158)</f>
        <v>32.234432234432234</v>
      </c>
      <c r="L158" s="199">
        <f>求节点(基础状态预期!I$7:I$39,$D$5:$D$37,$H158)</f>
        <v>32.566745968807822</v>
      </c>
      <c r="M158" s="199">
        <f>求节点(基础状态预期!J$7:J$39,$D$5:$D$37,$H158)</f>
        <v>33.252361673414306</v>
      </c>
    </row>
    <row r="159" spans="8:13" x14ac:dyDescent="0.15">
      <c r="H159" s="190">
        <v>155</v>
      </c>
      <c r="I159" s="199">
        <f>求节点(基础状态预期!F$7:F$39,$D$5:$D$37,$H159)</f>
        <v>31.833333333333332</v>
      </c>
      <c r="J159" s="199">
        <f>求节点(基础状态预期!G$7:G$39,$D$5:$D$37,$H159)</f>
        <v>32.116032116032116</v>
      </c>
      <c r="K159" s="199">
        <f>求节点(基础状态预期!H$7:H$39,$D$5:$D$37,$H159)</f>
        <v>32.443746729461019</v>
      </c>
      <c r="L159" s="199">
        <f>求节点(基础状态预期!I$7:I$39,$D$5:$D$37,$H159)</f>
        <v>32.778218345228659</v>
      </c>
      <c r="M159" s="199">
        <f>求节点(基础状态预期!J$7:J$39,$D$5:$D$37,$H159)</f>
        <v>33.468286099865047</v>
      </c>
    </row>
    <row r="160" spans="8:13" x14ac:dyDescent="0.15">
      <c r="H160" s="190">
        <v>156</v>
      </c>
      <c r="I160" s="199">
        <f>求节点(基础状态预期!F$7:F$39,$D$5:$D$37,$H160)</f>
        <v>32</v>
      </c>
      <c r="J160" s="199">
        <f>求节点(基础状态预期!G$7:G$39,$D$5:$D$37,$H160)</f>
        <v>32.323232323232325</v>
      </c>
      <c r="K160" s="199">
        <f>求节点(基础状态预期!H$7:H$39,$D$5:$D$37,$H160)</f>
        <v>32.653061224489797</v>
      </c>
      <c r="L160" s="199">
        <f>求节点(基础状态预期!I$7:I$39,$D$5:$D$37,$H160)</f>
        <v>32.989690721649488</v>
      </c>
      <c r="M160" s="199">
        <f>求节点(基础状态预期!J$7:J$39,$D$5:$D$37,$H160)</f>
        <v>33.684210526315795</v>
      </c>
    </row>
    <row r="161" spans="8:13" x14ac:dyDescent="0.15">
      <c r="H161" s="190">
        <v>157</v>
      </c>
      <c r="I161" s="199">
        <f>求节点(基础状态预期!F$7:F$39,$D$5:$D$37,$H161)</f>
        <v>32.205128205128204</v>
      </c>
      <c r="J161" s="199">
        <f>求节点(基础状态预期!G$7:G$39,$D$5:$D$37,$H161)</f>
        <v>32.530432530432527</v>
      </c>
      <c r="K161" s="199">
        <f>求节点(基础状态预期!H$7:H$39,$D$5:$D$37,$H161)</f>
        <v>32.862375719518575</v>
      </c>
      <c r="L161" s="199">
        <f>求节点(基础状态预期!I$7:I$39,$D$5:$D$37,$H161)</f>
        <v>33.201163098070317</v>
      </c>
      <c r="M161" s="199">
        <f>求节点(基础状态预期!J$7:J$39,$D$5:$D$37,$H161)</f>
        <v>33.900134952766535</v>
      </c>
    </row>
    <row r="162" spans="8:13" x14ac:dyDescent="0.15">
      <c r="H162" s="190">
        <v>158</v>
      </c>
      <c r="I162" s="199">
        <f>求节点(基础状态预期!F$7:F$39,$D$5:$D$37,$H162)</f>
        <v>32.410256410256409</v>
      </c>
      <c r="J162" s="199">
        <f>求节点(基础状态预期!G$7:G$39,$D$5:$D$37,$H162)</f>
        <v>32.737632737632737</v>
      </c>
      <c r="K162" s="199">
        <f>求节点(基础状态预期!H$7:H$39,$D$5:$D$37,$H162)</f>
        <v>33.07169021454736</v>
      </c>
      <c r="L162" s="199">
        <f>求节点(基础状态预期!I$7:I$39,$D$5:$D$37,$H162)</f>
        <v>33.412635474491147</v>
      </c>
      <c r="M162" s="199">
        <f>求节点(基础状态预期!J$7:J$39,$D$5:$D$37,$H162)</f>
        <v>34.116059379217276</v>
      </c>
    </row>
    <row r="163" spans="8:13" x14ac:dyDescent="0.15">
      <c r="H163" s="190">
        <v>159</v>
      </c>
      <c r="I163" s="199">
        <f>求节点(基础状态预期!F$7:F$39,$D$5:$D$37,$H163)</f>
        <v>32.615384615384613</v>
      </c>
      <c r="J163" s="199">
        <f>求节点(基础状态预期!G$7:G$39,$D$5:$D$37,$H163)</f>
        <v>32.944832944832946</v>
      </c>
      <c r="K163" s="199">
        <f>求节点(基础状态预期!H$7:H$39,$D$5:$D$37,$H163)</f>
        <v>33.281004709576138</v>
      </c>
      <c r="L163" s="199">
        <f>求节点(基础状态预期!I$7:I$39,$D$5:$D$37,$H163)</f>
        <v>33.624107850911976</v>
      </c>
      <c r="M163" s="199">
        <f>求节点(基础状态预期!J$7:J$39,$D$5:$D$37,$H163)</f>
        <v>34.331983805668017</v>
      </c>
    </row>
    <row r="164" spans="8:13" x14ac:dyDescent="0.15">
      <c r="H164" s="190">
        <v>160</v>
      </c>
      <c r="I164" s="199">
        <f>求节点(基础状态预期!F$7:F$39,$D$5:$D$37,$H164)</f>
        <v>32.820512820512818</v>
      </c>
      <c r="J164" s="199">
        <f>求节点(基础状态预期!G$7:G$39,$D$5:$D$37,$H164)</f>
        <v>33.152033152033155</v>
      </c>
      <c r="K164" s="199">
        <f>求节点(基础状态预期!H$7:H$39,$D$5:$D$37,$H164)</f>
        <v>33.490319204604923</v>
      </c>
      <c r="L164" s="199">
        <f>求节点(基础状态预期!I$7:I$39,$D$5:$D$37,$H164)</f>
        <v>33.835580227332805</v>
      </c>
      <c r="M164" s="199">
        <f>求节点(基础状态预期!J$7:J$39,$D$5:$D$37,$H164)</f>
        <v>34.547908232118758</v>
      </c>
    </row>
  </sheetData>
  <mergeCells count="6">
    <mergeCell ref="T48:U48"/>
    <mergeCell ref="T71:U71"/>
    <mergeCell ref="T94:U94"/>
    <mergeCell ref="I3:M3"/>
    <mergeCell ref="T2:U2"/>
    <mergeCell ref="T25:U2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3:AS164"/>
  <sheetViews>
    <sheetView workbookViewId="0">
      <selection activeCell="X18" sqref="X18"/>
    </sheetView>
  </sheetViews>
  <sheetFormatPr defaultColWidth="6.625" defaultRowHeight="11.25" x14ac:dyDescent="0.15"/>
  <cols>
    <col min="1" max="9" width="6.625" style="74"/>
    <col min="10" max="10" width="6.625" style="36"/>
    <col min="11" max="16384" width="6.625" style="74"/>
  </cols>
  <sheetData>
    <row r="3" spans="3:45" x14ac:dyDescent="0.15">
      <c r="D3" s="74" t="s">
        <v>337</v>
      </c>
      <c r="J3" s="72"/>
      <c r="K3" s="214" t="s">
        <v>338</v>
      </c>
      <c r="L3" s="214"/>
      <c r="M3" s="214"/>
      <c r="N3" s="214"/>
      <c r="O3" s="214"/>
      <c r="P3" s="214" t="s">
        <v>339</v>
      </c>
      <c r="Q3" s="214"/>
      <c r="R3" s="214"/>
      <c r="S3" s="214"/>
      <c r="T3" s="214"/>
      <c r="U3" s="214" t="s">
        <v>340</v>
      </c>
      <c r="V3" s="214"/>
      <c r="W3" s="214"/>
      <c r="X3" s="214"/>
      <c r="Y3" s="214"/>
      <c r="Z3" s="214" t="s">
        <v>350</v>
      </c>
      <c r="AA3" s="214"/>
      <c r="AB3" s="214"/>
      <c r="AC3" s="214"/>
      <c r="AD3" s="214"/>
      <c r="AE3" s="214" t="s">
        <v>342</v>
      </c>
      <c r="AF3" s="214"/>
      <c r="AG3" s="214"/>
      <c r="AH3" s="214"/>
      <c r="AI3" s="214"/>
      <c r="AJ3" s="214" t="s">
        <v>343</v>
      </c>
      <c r="AK3" s="214"/>
      <c r="AL3" s="214"/>
      <c r="AM3" s="214"/>
      <c r="AN3" s="214"/>
      <c r="AO3" s="214" t="s">
        <v>351</v>
      </c>
      <c r="AP3" s="214"/>
      <c r="AQ3" s="214"/>
      <c r="AR3" s="214"/>
      <c r="AS3" s="214"/>
    </row>
    <row r="4" spans="3:45" x14ac:dyDescent="0.15">
      <c r="C4" s="72" t="s">
        <v>77</v>
      </c>
      <c r="D4" s="73" t="s">
        <v>91</v>
      </c>
      <c r="E4" s="73" t="s">
        <v>336</v>
      </c>
      <c r="F4" s="73" t="s">
        <v>349</v>
      </c>
      <c r="G4" s="74" t="s">
        <v>352</v>
      </c>
      <c r="H4" s="74" t="s">
        <v>353</v>
      </c>
      <c r="J4" s="72" t="s">
        <v>357</v>
      </c>
      <c r="K4" s="61" t="s">
        <v>0</v>
      </c>
      <c r="L4" s="61" t="s">
        <v>18</v>
      </c>
      <c r="M4" s="61" t="s">
        <v>17</v>
      </c>
      <c r="N4" s="61" t="s">
        <v>16</v>
      </c>
      <c r="O4" s="61" t="s">
        <v>15</v>
      </c>
      <c r="P4" s="61" t="s">
        <v>0</v>
      </c>
      <c r="Q4" s="61" t="s">
        <v>18</v>
      </c>
      <c r="R4" s="61" t="s">
        <v>17</v>
      </c>
      <c r="S4" s="61" t="s">
        <v>16</v>
      </c>
      <c r="T4" s="61" t="s">
        <v>15</v>
      </c>
      <c r="U4" s="61" t="s">
        <v>0</v>
      </c>
      <c r="V4" s="61" t="s">
        <v>18</v>
      </c>
      <c r="W4" s="61" t="s">
        <v>17</v>
      </c>
      <c r="X4" s="61" t="s">
        <v>16</v>
      </c>
      <c r="Y4" s="61" t="s">
        <v>15</v>
      </c>
      <c r="Z4" s="61" t="s">
        <v>0</v>
      </c>
      <c r="AA4" s="61" t="s">
        <v>18</v>
      </c>
      <c r="AB4" s="61" t="s">
        <v>17</v>
      </c>
      <c r="AC4" s="61" t="s">
        <v>16</v>
      </c>
      <c r="AD4" s="61" t="s">
        <v>15</v>
      </c>
      <c r="AE4" s="61" t="s">
        <v>0</v>
      </c>
      <c r="AF4" s="61" t="s">
        <v>18</v>
      </c>
      <c r="AG4" s="61" t="s">
        <v>17</v>
      </c>
      <c r="AH4" s="61" t="s">
        <v>16</v>
      </c>
      <c r="AI4" s="61" t="s">
        <v>15</v>
      </c>
      <c r="AJ4" s="61" t="s">
        <v>0</v>
      </c>
      <c r="AK4" s="61" t="s">
        <v>18</v>
      </c>
      <c r="AL4" s="61" t="s">
        <v>17</v>
      </c>
      <c r="AM4" s="61" t="s">
        <v>16</v>
      </c>
      <c r="AN4" s="61" t="s">
        <v>15</v>
      </c>
      <c r="AO4" s="61" t="s">
        <v>0</v>
      </c>
      <c r="AP4" s="61" t="s">
        <v>18</v>
      </c>
      <c r="AQ4" s="61" t="s">
        <v>17</v>
      </c>
      <c r="AR4" s="61" t="s">
        <v>16</v>
      </c>
      <c r="AS4" s="61" t="s">
        <v>15</v>
      </c>
    </row>
    <row r="5" spans="3:45" x14ac:dyDescent="0.15">
      <c r="C5" s="72">
        <v>0</v>
      </c>
      <c r="D5" s="73">
        <v>0</v>
      </c>
      <c r="E5" s="73">
        <v>0</v>
      </c>
      <c r="F5" s="73">
        <v>0</v>
      </c>
      <c r="J5" s="72">
        <v>1</v>
      </c>
      <c r="K5" s="73">
        <f>MIN(INT(求节点(基础状态预期!F$7:F$39,$C$5:$C$37,$J5)),32)</f>
        <v>0</v>
      </c>
      <c r="L5" s="196">
        <f>MIN(INT(求节点(基础状态预期!G$7:G$39,$C$5:$C$37,$J5)),32)</f>
        <v>0</v>
      </c>
      <c r="M5" s="196">
        <f>MIN(INT(求节点(基础状态预期!H$7:H$39,$C$5:$C$37,$J5)),32)</f>
        <v>0</v>
      </c>
      <c r="N5" s="196">
        <f>MIN(INT(求节点(基础状态预期!I$7:I$39,$C$5:$C$37,$J5)),32)</f>
        <v>0</v>
      </c>
      <c r="O5" s="196">
        <f>MIN(INT(求节点(基础状态预期!J$7:J$39,$C$5:$C$37,$J5)),32)</f>
        <v>0</v>
      </c>
      <c r="P5" s="73">
        <f>INDEX($D$5:$D$37,K5+1)*节奏总纲!K4</f>
        <v>0</v>
      </c>
      <c r="Q5" s="73">
        <f>INDEX($D$5:$D$37,L5+1)*节奏总纲!L4</f>
        <v>0</v>
      </c>
      <c r="R5" s="73">
        <f>INDEX($D$5:$D$37,M5+1)*节奏总纲!M4</f>
        <v>0</v>
      </c>
      <c r="S5" s="73">
        <f>INDEX($D$5:$D$37,N5+1)*节奏总纲!N4</f>
        <v>0</v>
      </c>
      <c r="T5" s="73">
        <f>INDEX($D$5:$D$37,O5+1)*节奏总纲!O4</f>
        <v>0</v>
      </c>
      <c r="U5" s="73">
        <f>INDEX($E$5:$E$37,K5+1)*节奏总纲!K4</f>
        <v>0</v>
      </c>
      <c r="V5" s="73">
        <f>INDEX($E$5:$E$37,L5+1)*节奏总纲!L4</f>
        <v>0</v>
      </c>
      <c r="W5" s="73">
        <f>INDEX($E$5:$E$37,M5+1)*节奏总纲!M4</f>
        <v>0</v>
      </c>
      <c r="X5" s="73">
        <f>INDEX($E$5:$E$37,N5+1)*节奏总纲!N4</f>
        <v>0</v>
      </c>
      <c r="Y5" s="73">
        <f>INDEX($E$5:$E$37,O5+1)*节奏总纲!O4</f>
        <v>0</v>
      </c>
      <c r="Z5" s="73">
        <f>INDEX($F$5:$F$37,K5+1)*节奏总纲!K4</f>
        <v>0</v>
      </c>
      <c r="AA5" s="73">
        <f>INDEX($F$5:$F$37,L5+1)*节奏总纲!L4</f>
        <v>0</v>
      </c>
      <c r="AB5" s="73">
        <f>INDEX($F$5:$F$37,M5+1)*节奏总纲!M4</f>
        <v>0</v>
      </c>
      <c r="AC5" s="73">
        <f>INDEX($F$5:$F$37,N5+1)*节奏总纲!N4</f>
        <v>0</v>
      </c>
      <c r="AD5" s="73">
        <f>INDEX($F$5:$F$37,O5+1)*节奏总纲!O4</f>
        <v>0</v>
      </c>
      <c r="AE5" s="73">
        <f>SUM(P$5:P5)</f>
        <v>0</v>
      </c>
      <c r="AF5" s="73">
        <f>SUM(Q$5:Q5)</f>
        <v>0</v>
      </c>
      <c r="AG5" s="73">
        <f>SUM(R$5:R5)</f>
        <v>0</v>
      </c>
      <c r="AH5" s="73">
        <f>SUM(S$5:S5)</f>
        <v>0</v>
      </c>
      <c r="AI5" s="73">
        <f>SUM(T$5:T5)</f>
        <v>0</v>
      </c>
      <c r="AJ5" s="73">
        <f>SUM(U$5:U5)</f>
        <v>0</v>
      </c>
      <c r="AK5" s="73">
        <f>SUM(V$5:V5)</f>
        <v>0</v>
      </c>
      <c r="AL5" s="73">
        <f>SUM(W$5:W5)</f>
        <v>0</v>
      </c>
      <c r="AM5" s="73">
        <f>SUM(X$5:X5)</f>
        <v>0</v>
      </c>
      <c r="AN5" s="73">
        <f>SUM(Y$5:Y5)</f>
        <v>0</v>
      </c>
      <c r="AO5" s="73">
        <f>SUM(Z$5:Z5)</f>
        <v>0</v>
      </c>
      <c r="AP5" s="73">
        <f>SUM(AA$5:AA5)</f>
        <v>0</v>
      </c>
      <c r="AQ5" s="73">
        <f>SUM(AB$5:AB5)</f>
        <v>0</v>
      </c>
      <c r="AR5" s="73">
        <f>SUM(AC$5:AC5)</f>
        <v>0</v>
      </c>
      <c r="AS5" s="73">
        <f>SUM(AD$5:AD5)</f>
        <v>0</v>
      </c>
    </row>
    <row r="6" spans="3:45" x14ac:dyDescent="0.15">
      <c r="C6" s="72">
        <v>1</v>
      </c>
      <c r="D6" s="73">
        <v>200</v>
      </c>
      <c r="E6" s="73">
        <v>1000</v>
      </c>
      <c r="F6" s="73">
        <v>40000</v>
      </c>
      <c r="G6" s="74">
        <f>10/INDEX('[1]功能-付费相关'!$AS$6:$AS$165,基础状态预期!$F8)</f>
        <v>3440</v>
      </c>
      <c r="H6" s="74">
        <f>10/INDEX('[1]功能-付费相关'!$U$6:$U$165,基础状态预期!$F8)</f>
        <v>3337.1592285596794</v>
      </c>
      <c r="J6" s="72">
        <v>2</v>
      </c>
      <c r="K6" s="196">
        <f>MIN(INT(求节点(基础状态预期!F$7:F$39,$C$5:$C$37,$J6)),32)</f>
        <v>0</v>
      </c>
      <c r="L6" s="196">
        <f>MIN(INT(求节点(基础状态预期!G$7:G$39,$C$5:$C$37,$J6)),32)</f>
        <v>0</v>
      </c>
      <c r="M6" s="196">
        <f>MIN(INT(求节点(基础状态预期!H$7:H$39,$C$5:$C$37,$J6)),32)</f>
        <v>0</v>
      </c>
      <c r="N6" s="196">
        <f>MIN(INT(求节点(基础状态预期!I$7:I$39,$C$5:$C$37,$J6)),32)</f>
        <v>0</v>
      </c>
      <c r="O6" s="196">
        <f>MIN(INT(求节点(基础状态预期!J$7:J$39,$C$5:$C$37,$J6)),32)</f>
        <v>0</v>
      </c>
      <c r="P6" s="196">
        <f>INDEX($D$5:$D$37,K6+1)*节奏总纲!K5</f>
        <v>0</v>
      </c>
      <c r="Q6" s="196">
        <f>INDEX($D$5:$D$37,L6+1)*节奏总纲!L5</f>
        <v>0</v>
      </c>
      <c r="R6" s="196">
        <f>INDEX($D$5:$D$37,M6+1)*节奏总纲!M5</f>
        <v>0</v>
      </c>
      <c r="S6" s="196">
        <f>INDEX($D$5:$D$37,N6+1)*节奏总纲!N5</f>
        <v>0</v>
      </c>
      <c r="T6" s="196">
        <f>INDEX($D$5:$D$37,O6+1)*节奏总纲!O5</f>
        <v>0</v>
      </c>
      <c r="U6" s="196">
        <f>INDEX($E$5:$E$37,K6+1)*节奏总纲!K5</f>
        <v>0</v>
      </c>
      <c r="V6" s="196">
        <f>INDEX($E$5:$E$37,L6+1)*节奏总纲!L5</f>
        <v>0</v>
      </c>
      <c r="W6" s="196">
        <f>INDEX($E$5:$E$37,M6+1)*节奏总纲!M5</f>
        <v>0</v>
      </c>
      <c r="X6" s="196">
        <f>INDEX($E$5:$E$37,N6+1)*节奏总纲!N5</f>
        <v>0</v>
      </c>
      <c r="Y6" s="196">
        <f>INDEX($E$5:$E$37,O6+1)*节奏总纲!O5</f>
        <v>0</v>
      </c>
      <c r="Z6" s="196">
        <f>INDEX($F$5:$F$37,K6+1)*节奏总纲!K5</f>
        <v>0</v>
      </c>
      <c r="AA6" s="196">
        <f>INDEX($F$5:$F$37,L6+1)*节奏总纲!L5</f>
        <v>0</v>
      </c>
      <c r="AB6" s="196">
        <f>INDEX($F$5:$F$37,M6+1)*节奏总纲!M5</f>
        <v>0</v>
      </c>
      <c r="AC6" s="196">
        <f>INDEX($F$5:$F$37,N6+1)*节奏总纲!N5</f>
        <v>0</v>
      </c>
      <c r="AD6" s="196">
        <f>INDEX($F$5:$F$37,O6+1)*节奏总纲!O5</f>
        <v>0</v>
      </c>
      <c r="AE6" s="196">
        <f>SUM(P$5:P6)</f>
        <v>0</v>
      </c>
      <c r="AF6" s="196">
        <f>SUM(Q$5:Q6)</f>
        <v>0</v>
      </c>
      <c r="AG6" s="196">
        <f>SUM(R$5:R6)</f>
        <v>0</v>
      </c>
      <c r="AH6" s="196">
        <f>SUM(S$5:S6)</f>
        <v>0</v>
      </c>
      <c r="AI6" s="196">
        <f>SUM(T$5:T6)</f>
        <v>0</v>
      </c>
      <c r="AJ6" s="196">
        <f>SUM(U$5:U6)</f>
        <v>0</v>
      </c>
      <c r="AK6" s="196">
        <f>SUM(V$5:V6)</f>
        <v>0</v>
      </c>
      <c r="AL6" s="196">
        <f>SUM(W$5:W6)</f>
        <v>0</v>
      </c>
      <c r="AM6" s="196">
        <f>SUM(X$5:X6)</f>
        <v>0</v>
      </c>
      <c r="AN6" s="196">
        <f>SUM(Y$5:Y6)</f>
        <v>0</v>
      </c>
      <c r="AO6" s="196">
        <f>SUM(Z$5:Z6)</f>
        <v>0</v>
      </c>
      <c r="AP6" s="196">
        <f>SUM(AA$5:AA6)</f>
        <v>0</v>
      </c>
      <c r="AQ6" s="196">
        <f>SUM(AB$5:AB6)</f>
        <v>0</v>
      </c>
      <c r="AR6" s="196">
        <f>SUM(AC$5:AC6)</f>
        <v>0</v>
      </c>
      <c r="AS6" s="196">
        <f>SUM(AD$5:AD6)</f>
        <v>0</v>
      </c>
    </row>
    <row r="7" spans="3:45" x14ac:dyDescent="0.15">
      <c r="C7" s="72">
        <v>2</v>
      </c>
      <c r="D7" s="73">
        <v>250</v>
      </c>
      <c r="E7" s="73">
        <v>2000</v>
      </c>
      <c r="F7" s="73">
        <v>40000</v>
      </c>
      <c r="G7" s="194">
        <f>10/INDEX('[1]功能-付费相关'!$AS$6:$AS$165,基础状态预期!$F9)</f>
        <v>3600</v>
      </c>
      <c r="H7" s="194">
        <f>10/INDEX('[1]功能-付费相关'!$U$6:$U$165,基础状态预期!$F9)</f>
        <v>5984.4953231483005</v>
      </c>
      <c r="J7" s="72">
        <v>3</v>
      </c>
      <c r="K7" s="196">
        <f>MIN(INT(求节点(基础状态预期!F$7:F$39,$C$5:$C$37,$J7)),32)</f>
        <v>1</v>
      </c>
      <c r="L7" s="196">
        <f>MIN(INT(求节点(基础状态预期!G$7:G$39,$C$5:$C$37,$J7)),32)</f>
        <v>1</v>
      </c>
      <c r="M7" s="196">
        <f>MIN(INT(求节点(基础状态预期!H$7:H$39,$C$5:$C$37,$J7)),32)</f>
        <v>1</v>
      </c>
      <c r="N7" s="196">
        <f>MIN(INT(求节点(基础状态预期!I$7:I$39,$C$5:$C$37,$J7)),32)</f>
        <v>1</v>
      </c>
      <c r="O7" s="196">
        <f>MIN(INT(求节点(基础状态预期!J$7:J$39,$C$5:$C$37,$J7)),32)</f>
        <v>1</v>
      </c>
      <c r="P7" s="196">
        <f>INDEX($D$5:$D$37,K7+1)*节奏总纲!K6</f>
        <v>16.489211669576243</v>
      </c>
      <c r="Q7" s="196">
        <f>INDEX($D$5:$D$37,L7+1)*节奏总纲!L6</f>
        <v>14.154046086661316</v>
      </c>
      <c r="R7" s="196">
        <f>INDEX($D$5:$D$37,M7+1)*节奏总纲!M6</f>
        <v>11.464273817859249</v>
      </c>
      <c r="S7" s="196">
        <f>INDEX($D$5:$D$37,N7+1)*节奏总纲!N6</f>
        <v>8.2749659507263118</v>
      </c>
      <c r="T7" s="196">
        <f>INDEX($D$5:$D$37,O7+1)*节奏总纲!O6</f>
        <v>4.4591260104096904</v>
      </c>
      <c r="U7" s="196">
        <f>INDEX($E$5:$E$37,K7+1)*节奏总纲!K6</f>
        <v>82.446058347881205</v>
      </c>
      <c r="V7" s="196">
        <f>INDEX($E$5:$E$37,L7+1)*节奏总纲!L6</f>
        <v>70.77023043330658</v>
      </c>
      <c r="W7" s="196">
        <f>INDEX($E$5:$E$37,M7+1)*节奏总纲!M6</f>
        <v>57.321369089296248</v>
      </c>
      <c r="X7" s="196">
        <f>INDEX($E$5:$E$37,N7+1)*节奏总纲!N6</f>
        <v>41.374829753631559</v>
      </c>
      <c r="Y7" s="196">
        <f>INDEX($E$5:$E$37,O7+1)*节奏总纲!O6</f>
        <v>22.295630052048452</v>
      </c>
      <c r="Z7" s="196">
        <f>INDEX($F$5:$F$37,K7+1)*节奏总纲!K6</f>
        <v>3297.8423339152487</v>
      </c>
      <c r="AA7" s="196">
        <f>INDEX($F$5:$F$37,L7+1)*节奏总纲!L6</f>
        <v>2830.809217332263</v>
      </c>
      <c r="AB7" s="196">
        <f>INDEX($F$5:$F$37,M7+1)*节奏总纲!M6</f>
        <v>2292.8547635718501</v>
      </c>
      <c r="AC7" s="196">
        <f>INDEX($F$5:$F$37,N7+1)*节奏总纲!N6</f>
        <v>1654.9931901452624</v>
      </c>
      <c r="AD7" s="196">
        <f>INDEX($F$5:$F$37,O7+1)*节奏总纲!O6</f>
        <v>891.82520208193807</v>
      </c>
      <c r="AE7" s="196">
        <f>SUM(P$5:P7)</f>
        <v>16.489211669576243</v>
      </c>
      <c r="AF7" s="196">
        <f>SUM(Q$5:Q7)</f>
        <v>14.154046086661316</v>
      </c>
      <c r="AG7" s="196">
        <f>SUM(R$5:R7)</f>
        <v>11.464273817859249</v>
      </c>
      <c r="AH7" s="196">
        <f>SUM(S$5:S7)</f>
        <v>8.2749659507263118</v>
      </c>
      <c r="AI7" s="196">
        <f>SUM(T$5:T7)</f>
        <v>4.4591260104096904</v>
      </c>
      <c r="AJ7" s="196">
        <f>SUM(U$5:U7)</f>
        <v>82.446058347881205</v>
      </c>
      <c r="AK7" s="196">
        <f>SUM(V$5:V7)</f>
        <v>70.77023043330658</v>
      </c>
      <c r="AL7" s="196">
        <f>SUM(W$5:W7)</f>
        <v>57.321369089296248</v>
      </c>
      <c r="AM7" s="196">
        <f>SUM(X$5:X7)</f>
        <v>41.374829753631559</v>
      </c>
      <c r="AN7" s="196">
        <f>SUM(Y$5:Y7)</f>
        <v>22.295630052048452</v>
      </c>
      <c r="AO7" s="196">
        <f>SUM(Z$5:Z7)</f>
        <v>3297.8423339152487</v>
      </c>
      <c r="AP7" s="196">
        <f>SUM(AA$5:AA7)</f>
        <v>2830.809217332263</v>
      </c>
      <c r="AQ7" s="196">
        <f>SUM(AB$5:AB7)</f>
        <v>2292.8547635718501</v>
      </c>
      <c r="AR7" s="196">
        <f>SUM(AC$5:AC7)</f>
        <v>1654.9931901452624</v>
      </c>
      <c r="AS7" s="196">
        <f>SUM(AD$5:AD7)</f>
        <v>891.82520208193807</v>
      </c>
    </row>
    <row r="8" spans="3:45" x14ac:dyDescent="0.15">
      <c r="C8" s="72">
        <v>3</v>
      </c>
      <c r="D8" s="85">
        <v>300</v>
      </c>
      <c r="E8" s="73">
        <v>3000</v>
      </c>
      <c r="F8" s="85">
        <v>40000</v>
      </c>
      <c r="G8" s="194">
        <f>10/INDEX('[1]功能-付费相关'!$AS$6:$AS$165,基础状态预期!$F10)</f>
        <v>3840</v>
      </c>
      <c r="H8" s="194">
        <f>10/INDEX('[1]功能-付费相关'!$U$6:$U$165,基础状态预期!$F10)</f>
        <v>7234.6170704114147</v>
      </c>
      <c r="J8" s="72">
        <v>4</v>
      </c>
      <c r="K8" s="196">
        <f>MIN(INT(求节点(基础状态预期!F$7:F$39,$C$5:$C$37,$J8)),32)</f>
        <v>1</v>
      </c>
      <c r="L8" s="196">
        <f>MIN(INT(求节点(基础状态预期!G$7:G$39,$C$5:$C$37,$J8)),32)</f>
        <v>1</v>
      </c>
      <c r="M8" s="196">
        <f>MIN(INT(求节点(基础状态预期!H$7:H$39,$C$5:$C$37,$J8)),32)</f>
        <v>1</v>
      </c>
      <c r="N8" s="196">
        <f>MIN(INT(求节点(基础状态预期!I$7:I$39,$C$5:$C$37,$J8)),32)</f>
        <v>1</v>
      </c>
      <c r="O8" s="196">
        <f>MIN(INT(求节点(基础状态预期!J$7:J$39,$C$5:$C$37,$J8)),32)</f>
        <v>1</v>
      </c>
      <c r="P8" s="196">
        <f>INDEX($D$5:$D$37,K8+1)*节奏总纲!K7</f>
        <v>17.672699485595579</v>
      </c>
      <c r="Q8" s="196">
        <f>INDEX($D$5:$D$37,L8+1)*节奏总纲!L7</f>
        <v>15.227917332814883</v>
      </c>
      <c r="R8" s="196">
        <f>INDEX($D$5:$D$37,M8+1)*节奏总纲!M7</f>
        <v>12.399767163981334</v>
      </c>
      <c r="S8" s="196">
        <f>INDEX($D$5:$D$37,N8+1)*节奏总纲!N7</f>
        <v>8.9752074304639162</v>
      </c>
      <c r="T8" s="196">
        <f>INDEX($D$5:$D$37,O8+1)*节奏总纲!O7</f>
        <v>4.9363063072078912</v>
      </c>
      <c r="U8" s="196">
        <f>INDEX($E$5:$E$37,K8+1)*节奏总纲!K7</f>
        <v>88.36349742797789</v>
      </c>
      <c r="V8" s="196">
        <f>INDEX($E$5:$E$37,L8+1)*节奏总纲!L7</f>
        <v>76.139586664074415</v>
      </c>
      <c r="W8" s="196">
        <f>INDEX($E$5:$E$37,M8+1)*节奏总纲!M7</f>
        <v>61.998835819906674</v>
      </c>
      <c r="X8" s="196">
        <f>INDEX($E$5:$E$37,N8+1)*节奏总纲!N7</f>
        <v>44.876037152319583</v>
      </c>
      <c r="Y8" s="196">
        <f>INDEX($E$5:$E$37,O8+1)*节奏总纲!O7</f>
        <v>24.681531536039454</v>
      </c>
      <c r="Z8" s="196">
        <f>INDEX($F$5:$F$37,K8+1)*节奏总纲!K7</f>
        <v>3534.5398971191157</v>
      </c>
      <c r="AA8" s="196">
        <f>INDEX($F$5:$F$37,L8+1)*节奏总纲!L7</f>
        <v>3045.5834665629768</v>
      </c>
      <c r="AB8" s="196">
        <f>INDEX($F$5:$F$37,M8+1)*节奏总纲!M7</f>
        <v>2479.953432796267</v>
      </c>
      <c r="AC8" s="196">
        <f>INDEX($F$5:$F$37,N8+1)*节奏总纲!N7</f>
        <v>1795.0414860927833</v>
      </c>
      <c r="AD8" s="196">
        <f>INDEX($F$5:$F$37,O8+1)*节奏总纲!O7</f>
        <v>987.2612614415782</v>
      </c>
      <c r="AE8" s="196">
        <f>SUM(P$5:P8)</f>
        <v>34.161911155171822</v>
      </c>
      <c r="AF8" s="196">
        <f>SUM(Q$5:Q8)</f>
        <v>29.3819634194762</v>
      </c>
      <c r="AG8" s="196">
        <f>SUM(R$5:R8)</f>
        <v>23.864040981840581</v>
      </c>
      <c r="AH8" s="196">
        <f>SUM(S$5:S8)</f>
        <v>17.25017338119023</v>
      </c>
      <c r="AI8" s="196">
        <f>SUM(T$5:T8)</f>
        <v>9.3954323176175816</v>
      </c>
      <c r="AJ8" s="196">
        <f>SUM(U$5:U8)</f>
        <v>170.80955577585911</v>
      </c>
      <c r="AK8" s="196">
        <f>SUM(V$5:V8)</f>
        <v>146.90981709738099</v>
      </c>
      <c r="AL8" s="196">
        <f>SUM(W$5:W8)</f>
        <v>119.32020490920291</v>
      </c>
      <c r="AM8" s="196">
        <f>SUM(X$5:X8)</f>
        <v>86.250866905951142</v>
      </c>
      <c r="AN8" s="196">
        <f>SUM(Y$5:Y8)</f>
        <v>46.97716158808791</v>
      </c>
      <c r="AO8" s="196">
        <f>SUM(Z$5:Z8)</f>
        <v>6832.3822310343639</v>
      </c>
      <c r="AP8" s="196">
        <f>SUM(AA$5:AA8)</f>
        <v>5876.3926838952393</v>
      </c>
      <c r="AQ8" s="196">
        <f>SUM(AB$5:AB8)</f>
        <v>4772.808196368117</v>
      </c>
      <c r="AR8" s="196">
        <f>SUM(AC$5:AC8)</f>
        <v>3450.0346762380459</v>
      </c>
      <c r="AS8" s="196">
        <f>SUM(AD$5:AD8)</f>
        <v>1879.0864635235162</v>
      </c>
    </row>
    <row r="9" spans="3:45" x14ac:dyDescent="0.15">
      <c r="C9" s="72">
        <v>4</v>
      </c>
      <c r="D9" s="85">
        <v>350</v>
      </c>
      <c r="E9" s="73">
        <v>4000</v>
      </c>
      <c r="F9" s="85">
        <v>40000</v>
      </c>
      <c r="G9" s="194">
        <f>10/INDEX('[1]功能-付费相关'!$AS$6:$AS$165,基础状态预期!$F11)</f>
        <v>4080</v>
      </c>
      <c r="H9" s="194">
        <f>10/INDEX('[1]功能-付费相关'!$U$6:$U$165,基础状态预期!$F11)</f>
        <v>8660.7412518723831</v>
      </c>
      <c r="J9" s="72">
        <v>5</v>
      </c>
      <c r="K9" s="196">
        <f>MIN(INT(求节点(基础状态预期!F$7:F$39,$C$5:$C$37,$J9)),32)</f>
        <v>2</v>
      </c>
      <c r="L9" s="196">
        <f>MIN(INT(求节点(基础状态预期!G$7:G$39,$C$5:$C$37,$J9)),32)</f>
        <v>2</v>
      </c>
      <c r="M9" s="196">
        <f>MIN(INT(求节点(基础状态预期!H$7:H$39,$C$5:$C$37,$J9)),32)</f>
        <v>2</v>
      </c>
      <c r="N9" s="196">
        <f>MIN(INT(求节点(基础状态预期!I$7:I$39,$C$5:$C$37,$J9)),32)</f>
        <v>2</v>
      </c>
      <c r="O9" s="196">
        <f>MIN(INT(求节点(基础状态预期!J$7:J$39,$C$5:$C$37,$J9)),32)</f>
        <v>2</v>
      </c>
      <c r="P9" s="196">
        <f>INDEX($D$5:$D$37,K9+1)*节奏总纲!K8</f>
        <v>23.676412900050238</v>
      </c>
      <c r="Q9" s="196">
        <f>INDEX($D$5:$D$37,L9+1)*节奏总纲!L8</f>
        <v>20.111941304285466</v>
      </c>
      <c r="R9" s="196">
        <f>INDEX($D$5:$D$37,M9+1)*节奏总纲!M8</f>
        <v>16.249097440628919</v>
      </c>
      <c r="S9" s="196">
        <f>INDEX($D$5:$D$37,N9+1)*节奏总纲!N8</f>
        <v>11.721257787564451</v>
      </c>
      <c r="T9" s="196">
        <f>INDEX($D$5:$D$37,O9+1)*节奏总纲!O8</f>
        <v>6.3638836417744784</v>
      </c>
      <c r="U9" s="196">
        <f>INDEX($E$5:$E$37,K9+1)*节奏总纲!K8</f>
        <v>189.4113032004019</v>
      </c>
      <c r="V9" s="196">
        <f>INDEX($E$5:$E$37,L9+1)*节奏总纲!L8</f>
        <v>160.89553043428373</v>
      </c>
      <c r="W9" s="196">
        <f>INDEX($E$5:$E$37,M9+1)*节奏总纲!M8</f>
        <v>129.99277952503135</v>
      </c>
      <c r="X9" s="196">
        <f>INDEX($E$5:$E$37,N9+1)*节奏总纲!N8</f>
        <v>93.770062300515605</v>
      </c>
      <c r="Y9" s="196">
        <f>INDEX($E$5:$E$37,O9+1)*节奏总纲!O8</f>
        <v>50.911069134195827</v>
      </c>
      <c r="Z9" s="196">
        <f>INDEX($F$5:$F$37,K9+1)*节奏总纲!K8</f>
        <v>3788.2260640080381</v>
      </c>
      <c r="AA9" s="196">
        <f>INDEX($F$5:$F$37,L9+1)*节奏总纲!L8</f>
        <v>3217.9106086856746</v>
      </c>
      <c r="AB9" s="196">
        <f>INDEX($F$5:$F$37,M9+1)*节奏总纲!M8</f>
        <v>2599.8555905006269</v>
      </c>
      <c r="AC9" s="196">
        <f>INDEX($F$5:$F$37,N9+1)*节奏总纲!N8</f>
        <v>1875.401246010312</v>
      </c>
      <c r="AD9" s="196">
        <f>INDEX($F$5:$F$37,O9+1)*节奏总纲!O8</f>
        <v>1018.2213826839164</v>
      </c>
      <c r="AE9" s="196">
        <f>SUM(P$5:P9)</f>
        <v>57.83832405522206</v>
      </c>
      <c r="AF9" s="196">
        <f>SUM(Q$5:Q9)</f>
        <v>49.493904723761666</v>
      </c>
      <c r="AG9" s="196">
        <f>SUM(R$5:R9)</f>
        <v>40.113138422469504</v>
      </c>
      <c r="AH9" s="196">
        <f>SUM(S$5:S9)</f>
        <v>28.97143116875468</v>
      </c>
      <c r="AI9" s="196">
        <f>SUM(T$5:T9)</f>
        <v>15.75931595939206</v>
      </c>
      <c r="AJ9" s="196">
        <f>SUM(U$5:U9)</f>
        <v>360.22085897626101</v>
      </c>
      <c r="AK9" s="196">
        <f>SUM(V$5:V9)</f>
        <v>307.80534753166472</v>
      </c>
      <c r="AL9" s="196">
        <f>SUM(W$5:W9)</f>
        <v>249.31298443423427</v>
      </c>
      <c r="AM9" s="196">
        <f>SUM(X$5:X9)</f>
        <v>180.02092920646675</v>
      </c>
      <c r="AN9" s="196">
        <f>SUM(Y$5:Y9)</f>
        <v>97.888230722283737</v>
      </c>
      <c r="AO9" s="196">
        <f>SUM(Z$5:Z9)</f>
        <v>10620.608295042402</v>
      </c>
      <c r="AP9" s="196">
        <f>SUM(AA$5:AA9)</f>
        <v>9094.303292580913</v>
      </c>
      <c r="AQ9" s="196">
        <f>SUM(AB$5:AB9)</f>
        <v>7372.663786868744</v>
      </c>
      <c r="AR9" s="196">
        <f>SUM(AC$5:AC9)</f>
        <v>5325.4359222483581</v>
      </c>
      <c r="AS9" s="196">
        <f>SUM(AD$5:AD9)</f>
        <v>2897.3078462074327</v>
      </c>
    </row>
    <row r="10" spans="3:45" x14ac:dyDescent="0.15">
      <c r="C10" s="72">
        <v>5</v>
      </c>
      <c r="D10" s="85">
        <v>400</v>
      </c>
      <c r="E10" s="73">
        <v>5000</v>
      </c>
      <c r="F10" s="85">
        <v>40000</v>
      </c>
      <c r="G10" s="194">
        <f>10/INDEX('[1]功能-付费相关'!$AS$6:$AS$165,基础状态预期!$F12)</f>
        <v>4320</v>
      </c>
      <c r="H10" s="194">
        <f>10/INDEX('[1]功能-付费相关'!$U$6:$U$165,基础状态预期!$F12)</f>
        <v>10183.106126575953</v>
      </c>
      <c r="J10" s="72">
        <v>6</v>
      </c>
      <c r="K10" s="196">
        <f>MIN(INT(求节点(基础状态预期!F$7:F$39,$C$5:$C$37,$J10)),32)</f>
        <v>2</v>
      </c>
      <c r="L10" s="196">
        <f>MIN(INT(求节点(基础状态预期!G$7:G$39,$C$5:$C$37,$J10)),32)</f>
        <v>2</v>
      </c>
      <c r="M10" s="196">
        <f>MIN(INT(求节点(基础状态预期!H$7:H$39,$C$5:$C$37,$J10)),32)</f>
        <v>2</v>
      </c>
      <c r="N10" s="196">
        <f>MIN(INT(求节点(基础状态预期!I$7:I$39,$C$5:$C$37,$J10)),32)</f>
        <v>2</v>
      </c>
      <c r="O10" s="196">
        <f>MIN(INT(求节点(基础状态预期!J$7:J$39,$C$5:$C$37,$J10)),32)</f>
        <v>2</v>
      </c>
      <c r="P10" s="196">
        <f>INDEX($D$5:$D$37,K10+1)*节奏总纲!K9</f>
        <v>25.37575103432571</v>
      </c>
      <c r="Q10" s="196">
        <f>INDEX($D$5:$D$37,L10+1)*节奏总纲!L9</f>
        <v>21.744403949957427</v>
      </c>
      <c r="R10" s="196">
        <f>INDEX($D$5:$D$37,M10+1)*节奏总纲!M9</f>
        <v>17.553150033669223</v>
      </c>
      <c r="S10" s="196">
        <f>INDEX($D$5:$D$37,N10+1)*节奏总纲!N9</f>
        <v>12.859584174190683</v>
      </c>
      <c r="T10" s="196">
        <f>INDEX($D$5:$D$37,O10+1)*节奏总纲!O9</f>
        <v>7.2121722258233527</v>
      </c>
      <c r="U10" s="196">
        <f>INDEX($E$5:$E$37,K10+1)*节奏总纲!K9</f>
        <v>203.00600827460568</v>
      </c>
      <c r="V10" s="196">
        <f>INDEX($E$5:$E$37,L10+1)*节奏总纲!L9</f>
        <v>173.95523159965941</v>
      </c>
      <c r="W10" s="196">
        <f>INDEX($E$5:$E$37,M10+1)*节奏总纲!M9</f>
        <v>140.42520026935378</v>
      </c>
      <c r="X10" s="196">
        <f>INDEX($E$5:$E$37,N10+1)*节奏总纲!N9</f>
        <v>102.87667339352546</v>
      </c>
      <c r="Y10" s="196">
        <f>INDEX($E$5:$E$37,O10+1)*节奏总纲!O9</f>
        <v>57.697377806586822</v>
      </c>
      <c r="Z10" s="196">
        <f>INDEX($F$5:$F$37,K10+1)*节奏总纲!K9</f>
        <v>4060.1201654921138</v>
      </c>
      <c r="AA10" s="196">
        <f>INDEX($F$5:$F$37,L10+1)*节奏总纲!L9</f>
        <v>3479.1046319931884</v>
      </c>
      <c r="AB10" s="196">
        <f>INDEX($F$5:$F$37,M10+1)*节奏总纲!M9</f>
        <v>2808.5040053870757</v>
      </c>
      <c r="AC10" s="196">
        <f>INDEX($F$5:$F$37,N10+1)*节奏总纲!N9</f>
        <v>2057.5334678705094</v>
      </c>
      <c r="AD10" s="196">
        <f>INDEX($F$5:$F$37,O10+1)*节奏总纲!O9</f>
        <v>1153.9475561317363</v>
      </c>
      <c r="AE10" s="196">
        <f>SUM(P$5:P10)</f>
        <v>83.214075089547777</v>
      </c>
      <c r="AF10" s="196">
        <f>SUM(Q$5:Q10)</f>
        <v>71.238308673719089</v>
      </c>
      <c r="AG10" s="196">
        <f>SUM(R$5:R10)</f>
        <v>57.66628845613873</v>
      </c>
      <c r="AH10" s="196">
        <f>SUM(S$5:S10)</f>
        <v>41.831015342945363</v>
      </c>
      <c r="AI10" s="196">
        <f>SUM(T$5:T10)</f>
        <v>22.971488185215414</v>
      </c>
      <c r="AJ10" s="196">
        <f>SUM(U$5:U10)</f>
        <v>563.22686725086669</v>
      </c>
      <c r="AK10" s="196">
        <f>SUM(V$5:V10)</f>
        <v>481.76057913132411</v>
      </c>
      <c r="AL10" s="196">
        <f>SUM(W$5:W10)</f>
        <v>389.73818470358805</v>
      </c>
      <c r="AM10" s="196">
        <f>SUM(X$5:X10)</f>
        <v>282.89760259999218</v>
      </c>
      <c r="AN10" s="196">
        <f>SUM(Y$5:Y10)</f>
        <v>155.58560852887055</v>
      </c>
      <c r="AO10" s="196">
        <f>SUM(Z$5:Z10)</f>
        <v>14680.728460534516</v>
      </c>
      <c r="AP10" s="196">
        <f>SUM(AA$5:AA10)</f>
        <v>12573.407924574101</v>
      </c>
      <c r="AQ10" s="196">
        <f>SUM(AB$5:AB10)</f>
        <v>10181.167792255819</v>
      </c>
      <c r="AR10" s="196">
        <f>SUM(AC$5:AC10)</f>
        <v>7382.9693901188675</v>
      </c>
      <c r="AS10" s="196">
        <f>SUM(AD$5:AD10)</f>
        <v>4051.255402339169</v>
      </c>
    </row>
    <row r="11" spans="3:45" x14ac:dyDescent="0.15">
      <c r="C11" s="72">
        <v>6</v>
      </c>
      <c r="D11" s="85">
        <v>450</v>
      </c>
      <c r="E11" s="73">
        <v>6000</v>
      </c>
      <c r="F11" s="85">
        <v>80000</v>
      </c>
      <c r="G11" s="194">
        <f>10/INDEX('[1]功能-付费相关'!$AS$6:$AS$165,基础状态预期!$F13)</f>
        <v>4560</v>
      </c>
      <c r="H11" s="194">
        <f>10/INDEX('[1]功能-付费相关'!$U$6:$U$165,基础状态预期!$F13)</f>
        <v>11970.863781151658</v>
      </c>
      <c r="J11" s="72">
        <v>7</v>
      </c>
      <c r="K11" s="196">
        <f>MIN(INT(求节点(基础状态预期!F$7:F$39,$C$5:$C$37,$J11)),32)</f>
        <v>2</v>
      </c>
      <c r="L11" s="196">
        <f>MIN(INT(求节点(基础状态预期!G$7:G$39,$C$5:$C$37,$J11)),32)</f>
        <v>2</v>
      </c>
      <c r="M11" s="196">
        <f>MIN(INT(求节点(基础状态预期!H$7:H$39,$C$5:$C$37,$J11)),32)</f>
        <v>2</v>
      </c>
      <c r="N11" s="196">
        <f>MIN(INT(求节点(基础状态预期!I$7:I$39,$C$5:$C$37,$J11)),32)</f>
        <v>2</v>
      </c>
      <c r="O11" s="196">
        <f>MIN(INT(求节点(基础状态预期!J$7:J$39,$C$5:$C$37,$J11)),32)</f>
        <v>2</v>
      </c>
      <c r="P11" s="196">
        <f>INDEX($D$5:$D$37,K11+1)*节奏总纲!K10</f>
        <v>27.197056550518241</v>
      </c>
      <c r="Q11" s="196">
        <f>INDEX($D$5:$D$37,L11+1)*节奏总纲!L10</f>
        <v>23.687108635029318</v>
      </c>
      <c r="R11" s="196">
        <f>INDEX($D$5:$D$37,M11+1)*节奏总纲!M10</f>
        <v>19.337991040216622</v>
      </c>
      <c r="S11" s="196">
        <f>INDEX($D$5:$D$37,N11+1)*节奏总纲!N10</f>
        <v>13.775398252180313</v>
      </c>
      <c r="T11" s="196">
        <f>INDEX($D$5:$D$37,O11+1)*节奏总纲!O10</f>
        <v>7.1564566941437411</v>
      </c>
      <c r="U11" s="196">
        <f>INDEX($E$5:$E$37,K11+1)*节奏总纲!K10</f>
        <v>217.57645240414593</v>
      </c>
      <c r="V11" s="196">
        <f>INDEX($E$5:$E$37,L11+1)*节奏总纲!L10</f>
        <v>189.49686908023455</v>
      </c>
      <c r="W11" s="196">
        <f>INDEX($E$5:$E$37,M11+1)*节奏总纲!M10</f>
        <v>154.70392832173297</v>
      </c>
      <c r="X11" s="196">
        <f>INDEX($E$5:$E$37,N11+1)*节奏总纲!N10</f>
        <v>110.2031860174425</v>
      </c>
      <c r="Y11" s="196">
        <f>INDEX($E$5:$E$37,O11+1)*节奏总纲!O10</f>
        <v>57.251653553149929</v>
      </c>
      <c r="Z11" s="196">
        <f>INDEX($F$5:$F$37,K11+1)*节奏总纲!K10</f>
        <v>4351.5290480829181</v>
      </c>
      <c r="AA11" s="196">
        <f>INDEX($F$5:$F$37,L11+1)*节奏总纲!L10</f>
        <v>3789.9373816046909</v>
      </c>
      <c r="AB11" s="196">
        <f>INDEX($F$5:$F$37,M11+1)*节奏总纲!M10</f>
        <v>3094.0785664346595</v>
      </c>
      <c r="AC11" s="196">
        <f>INDEX($F$5:$F$37,N11+1)*节奏总纲!N10</f>
        <v>2204.06372034885</v>
      </c>
      <c r="AD11" s="196">
        <f>INDEX($F$5:$F$37,O11+1)*节奏总纲!O10</f>
        <v>1145.0330710629985</v>
      </c>
      <c r="AE11" s="196">
        <f>SUM(P$5:P11)</f>
        <v>110.41113164006602</v>
      </c>
      <c r="AF11" s="196">
        <f>SUM(Q$5:Q11)</f>
        <v>94.925417308748408</v>
      </c>
      <c r="AG11" s="196">
        <f>SUM(R$5:R11)</f>
        <v>77.004279496355352</v>
      </c>
      <c r="AH11" s="196">
        <f>SUM(S$5:S11)</f>
        <v>55.606413595125673</v>
      </c>
      <c r="AI11" s="196">
        <f>SUM(T$5:T11)</f>
        <v>30.127944879359156</v>
      </c>
      <c r="AJ11" s="196">
        <f>SUM(U$5:U11)</f>
        <v>780.80331965501261</v>
      </c>
      <c r="AK11" s="196">
        <f>SUM(V$5:V11)</f>
        <v>671.25744821155865</v>
      </c>
      <c r="AL11" s="196">
        <f>SUM(W$5:W11)</f>
        <v>544.44211302532108</v>
      </c>
      <c r="AM11" s="196">
        <f>SUM(X$5:X11)</f>
        <v>393.10078861743466</v>
      </c>
      <c r="AN11" s="196">
        <f>SUM(Y$5:Y11)</f>
        <v>212.83726208202049</v>
      </c>
      <c r="AO11" s="196">
        <f>SUM(Z$5:Z11)</f>
        <v>19032.257508617433</v>
      </c>
      <c r="AP11" s="196">
        <f>SUM(AA$5:AA11)</f>
        <v>16363.345306178791</v>
      </c>
      <c r="AQ11" s="196">
        <f>SUM(AB$5:AB11)</f>
        <v>13275.246358690478</v>
      </c>
      <c r="AR11" s="196">
        <f>SUM(AC$5:AC11)</f>
        <v>9587.0331104677171</v>
      </c>
      <c r="AS11" s="196">
        <f>SUM(AD$5:AD11)</f>
        <v>5196.2884734021673</v>
      </c>
    </row>
    <row r="12" spans="3:45" x14ac:dyDescent="0.15">
      <c r="C12" s="72">
        <v>7</v>
      </c>
      <c r="D12" s="85">
        <v>500</v>
      </c>
      <c r="E12" s="73">
        <v>7000</v>
      </c>
      <c r="F12" s="85">
        <v>80000</v>
      </c>
      <c r="G12" s="194">
        <f>10/INDEX('[1]功能-付费相关'!$AS$6:$AS$165,基础状态预期!$F14)</f>
        <v>4800</v>
      </c>
      <c r="H12" s="194">
        <f>10/INDEX('[1]功能-付费相关'!$U$6:$U$165,基础状态预期!$F14)</f>
        <v>17104.480580972308</v>
      </c>
      <c r="J12" s="72">
        <v>8</v>
      </c>
      <c r="K12" s="196">
        <f>MIN(INT(求节点(基础状态预期!F$7:F$39,$C$5:$C$37,$J12)),32)</f>
        <v>3</v>
      </c>
      <c r="L12" s="196">
        <f>MIN(INT(求节点(基础状态预期!G$7:G$39,$C$5:$C$37,$J12)),32)</f>
        <v>3</v>
      </c>
      <c r="M12" s="196">
        <f>MIN(INT(求节点(基础状态预期!H$7:H$39,$C$5:$C$37,$J12)),32)</f>
        <v>3</v>
      </c>
      <c r="N12" s="196">
        <f>MIN(INT(求节点(基础状态预期!I$7:I$39,$C$5:$C$37,$J12)),32)</f>
        <v>3</v>
      </c>
      <c r="O12" s="196">
        <f>MIN(INT(求节点(基础状态预期!J$7:J$39,$C$5:$C$37,$J12)),32)</f>
        <v>3</v>
      </c>
      <c r="P12" s="196">
        <f>INDEX($D$5:$D$37,K12+1)*节奏总纲!K11</f>
        <v>34.97890016393319</v>
      </c>
      <c r="Q12" s="196">
        <f>INDEX($D$5:$D$37,L12+1)*节奏总纲!L11</f>
        <v>29.028131958301373</v>
      </c>
      <c r="R12" s="196">
        <f>INDEX($D$5:$D$37,M12+1)*节奏总纲!M11</f>
        <v>22.435236874434395</v>
      </c>
      <c r="S12" s="196">
        <f>INDEX($D$5:$D$37,N12+1)*节奏总纲!N11</f>
        <v>15.734764487806036</v>
      </c>
      <c r="T12" s="196">
        <f>INDEX($D$5:$D$37,O12+1)*节奏总纲!O11</f>
        <v>8.6419008223071696</v>
      </c>
      <c r="U12" s="196">
        <f>INDEX($E$5:$E$37,K12+1)*节奏总纲!K11</f>
        <v>349.7890016393319</v>
      </c>
      <c r="V12" s="196">
        <f>INDEX($E$5:$E$37,L12+1)*节奏总纲!L11</f>
        <v>290.28131958301373</v>
      </c>
      <c r="W12" s="196">
        <f>INDEX($E$5:$E$37,M12+1)*节奏总纲!M11</f>
        <v>224.35236874434395</v>
      </c>
      <c r="X12" s="196">
        <f>INDEX($E$5:$E$37,N12+1)*节奏总纲!N11</f>
        <v>157.34764487806035</v>
      </c>
      <c r="Y12" s="196">
        <f>INDEX($E$5:$E$37,O12+1)*节奏总纲!O11</f>
        <v>86.419008223071685</v>
      </c>
      <c r="Z12" s="196">
        <f>INDEX($F$5:$F$37,K12+1)*节奏总纲!K11</f>
        <v>4663.8533551910923</v>
      </c>
      <c r="AA12" s="196">
        <f>INDEX($F$5:$F$37,L12+1)*节奏总纲!L11</f>
        <v>3870.4175944401832</v>
      </c>
      <c r="AB12" s="196">
        <f>INDEX($F$5:$F$37,M12+1)*节奏总纲!M11</f>
        <v>2991.3649165912525</v>
      </c>
      <c r="AC12" s="196">
        <f>INDEX($F$5:$F$37,N12+1)*节奏总纲!N11</f>
        <v>2097.9685983741379</v>
      </c>
      <c r="AD12" s="196">
        <f>INDEX($F$5:$F$37,O12+1)*节奏总纲!O11</f>
        <v>1152.2534429742893</v>
      </c>
      <c r="AE12" s="196">
        <f>SUM(P$5:P12)</f>
        <v>145.39003180399919</v>
      </c>
      <c r="AF12" s="196">
        <f>SUM(Q$5:Q12)</f>
        <v>123.95354926704978</v>
      </c>
      <c r="AG12" s="196">
        <f>SUM(R$5:R12)</f>
        <v>99.439516370789747</v>
      </c>
      <c r="AH12" s="196">
        <f>SUM(S$5:S12)</f>
        <v>71.341178082931705</v>
      </c>
      <c r="AI12" s="196">
        <f>SUM(T$5:T12)</f>
        <v>38.769845701666327</v>
      </c>
      <c r="AJ12" s="196">
        <f>SUM(U$5:U12)</f>
        <v>1130.5923212943444</v>
      </c>
      <c r="AK12" s="196">
        <f>SUM(V$5:V12)</f>
        <v>961.53876779457232</v>
      </c>
      <c r="AL12" s="196">
        <f>SUM(W$5:W12)</f>
        <v>768.79448176966503</v>
      </c>
      <c r="AM12" s="196">
        <f>SUM(X$5:X12)</f>
        <v>550.44843349549501</v>
      </c>
      <c r="AN12" s="196">
        <f>SUM(Y$5:Y12)</f>
        <v>299.25627030509219</v>
      </c>
      <c r="AO12" s="196">
        <f>SUM(Z$5:Z12)</f>
        <v>23696.110863808524</v>
      </c>
      <c r="AP12" s="196">
        <f>SUM(AA$5:AA12)</f>
        <v>20233.762900618975</v>
      </c>
      <c r="AQ12" s="196">
        <f>SUM(AB$5:AB12)</f>
        <v>16266.61127528173</v>
      </c>
      <c r="AR12" s="196">
        <f>SUM(AC$5:AC12)</f>
        <v>11685.001708841855</v>
      </c>
      <c r="AS12" s="196">
        <f>SUM(AD$5:AD12)</f>
        <v>6348.5419163764564</v>
      </c>
    </row>
    <row r="13" spans="3:45" x14ac:dyDescent="0.15">
      <c r="C13" s="72">
        <v>8</v>
      </c>
      <c r="D13" s="85">
        <v>550</v>
      </c>
      <c r="E13" s="73">
        <v>8000</v>
      </c>
      <c r="F13" s="85">
        <v>80000</v>
      </c>
      <c r="G13" s="194">
        <f>10/INDEX('[1]功能-付费相关'!$AS$6:$AS$165,基础状态预期!$F15)</f>
        <v>5040</v>
      </c>
      <c r="H13" s="194">
        <f>10/INDEX('[1]功能-付费相关'!$U$6:$U$165,基础状态预期!$F15)</f>
        <v>23331.569167146248</v>
      </c>
      <c r="J13" s="72">
        <v>9</v>
      </c>
      <c r="K13" s="196">
        <f>MIN(INT(求节点(基础状态预期!F$7:F$39,$C$5:$C$37,$J13)),32)</f>
        <v>3</v>
      </c>
      <c r="L13" s="196">
        <f>MIN(INT(求节点(基础状态预期!G$7:G$39,$C$5:$C$37,$J13)),32)</f>
        <v>3</v>
      </c>
      <c r="M13" s="196">
        <f>MIN(INT(求节点(基础状态预期!H$7:H$39,$C$5:$C$37,$J13)),32)</f>
        <v>3</v>
      </c>
      <c r="N13" s="196">
        <f>MIN(INT(求节点(基础状态预期!I$7:I$39,$C$5:$C$37,$J13)),32)</f>
        <v>3</v>
      </c>
      <c r="O13" s="196">
        <f>MIN(INT(求节点(基础状态预期!J$7:J$39,$C$5:$C$37,$J13)),32)</f>
        <v>3</v>
      </c>
      <c r="P13" s="196">
        <f>INDEX($D$5:$D$37,K13+1)*节奏总纲!K12</f>
        <v>37.489456944409973</v>
      </c>
      <c r="Q13" s="196">
        <f>INDEX($D$5:$D$37,L13+1)*节奏总纲!L12</f>
        <v>31.836828758299585</v>
      </c>
      <c r="R13" s="196">
        <f>INDEX($D$5:$D$37,M13+1)*节奏总纲!M12</f>
        <v>26.195126089595043</v>
      </c>
      <c r="S13" s="196">
        <f>INDEX($D$5:$D$37,N13+1)*节奏总纲!N12</f>
        <v>19.712877664229083</v>
      </c>
      <c r="T13" s="196">
        <f>INDEX($D$5:$D$37,O13+1)*节奏总纲!O12</f>
        <v>10.840065786432614</v>
      </c>
      <c r="U13" s="196">
        <f>INDEX($E$5:$E$37,K13+1)*节奏总纲!K12</f>
        <v>374.89456944409972</v>
      </c>
      <c r="V13" s="196">
        <f>INDEX($E$5:$E$37,L13+1)*节奏总纲!L12</f>
        <v>318.36828758299583</v>
      </c>
      <c r="W13" s="196">
        <f>INDEX($E$5:$E$37,M13+1)*节奏总纲!M12</f>
        <v>261.95126089595044</v>
      </c>
      <c r="X13" s="196">
        <f>INDEX($E$5:$E$37,N13+1)*节奏总纲!N12</f>
        <v>197.12877664229083</v>
      </c>
      <c r="Y13" s="196">
        <f>INDEX($E$5:$E$37,O13+1)*节奏总纲!O12</f>
        <v>108.40065786432615</v>
      </c>
      <c r="Z13" s="196">
        <f>INDEX($F$5:$F$37,K13+1)*节奏总纲!K12</f>
        <v>4998.5942592546626</v>
      </c>
      <c r="AA13" s="196">
        <f>INDEX($F$5:$F$37,L13+1)*节奏总纲!L12</f>
        <v>4244.9105011066113</v>
      </c>
      <c r="AB13" s="196">
        <f>INDEX($F$5:$F$37,M13+1)*节奏总纲!M12</f>
        <v>3492.6834786126724</v>
      </c>
      <c r="AC13" s="196">
        <f>INDEX($F$5:$F$37,N13+1)*节奏总纲!N12</f>
        <v>2628.383688563878</v>
      </c>
      <c r="AD13" s="196">
        <f>INDEX($F$5:$F$37,O13+1)*节奏总纲!O12</f>
        <v>1445.342104857682</v>
      </c>
      <c r="AE13" s="196">
        <f>SUM(P$5:P13)</f>
        <v>182.87948874840916</v>
      </c>
      <c r="AF13" s="196">
        <f>SUM(Q$5:Q13)</f>
        <v>155.79037802534936</v>
      </c>
      <c r="AG13" s="196">
        <f>SUM(R$5:R13)</f>
        <v>125.63464246038478</v>
      </c>
      <c r="AH13" s="196">
        <f>SUM(S$5:S13)</f>
        <v>91.054055747160788</v>
      </c>
      <c r="AI13" s="196">
        <f>SUM(T$5:T13)</f>
        <v>49.609911488098945</v>
      </c>
      <c r="AJ13" s="196">
        <f>SUM(U$5:U13)</f>
        <v>1505.4868907384441</v>
      </c>
      <c r="AK13" s="196">
        <f>SUM(V$5:V13)</f>
        <v>1279.9070553775682</v>
      </c>
      <c r="AL13" s="196">
        <f>SUM(W$5:W13)</f>
        <v>1030.7457426656156</v>
      </c>
      <c r="AM13" s="196">
        <f>SUM(X$5:X13)</f>
        <v>747.57721013778587</v>
      </c>
      <c r="AN13" s="196">
        <f>SUM(Y$5:Y13)</f>
        <v>407.65692816941834</v>
      </c>
      <c r="AO13" s="196">
        <f>SUM(Z$5:Z13)</f>
        <v>28694.705123063188</v>
      </c>
      <c r="AP13" s="196">
        <f>SUM(AA$5:AA13)</f>
        <v>24478.673401725588</v>
      </c>
      <c r="AQ13" s="196">
        <f>SUM(AB$5:AB13)</f>
        <v>19759.294753894403</v>
      </c>
      <c r="AR13" s="196">
        <f>SUM(AC$5:AC13)</f>
        <v>14313.385397405733</v>
      </c>
      <c r="AS13" s="196">
        <f>SUM(AD$5:AD13)</f>
        <v>7793.8840212341383</v>
      </c>
    </row>
    <row r="14" spans="3:45" x14ac:dyDescent="0.15">
      <c r="C14" s="72">
        <v>9</v>
      </c>
      <c r="D14" s="85">
        <v>600</v>
      </c>
      <c r="E14" s="73">
        <v>9000</v>
      </c>
      <c r="F14" s="85">
        <v>80000</v>
      </c>
      <c r="G14" s="194">
        <f>10/INDEX('[1]功能-付费相关'!$AS$6:$AS$165,基础状态预期!$F16)</f>
        <v>5280</v>
      </c>
      <c r="H14" s="194">
        <f>10/INDEX('[1]功能-付费相关'!$U$6:$U$165,基础状态预期!$F16)</f>
        <v>28458.158064147294</v>
      </c>
      <c r="J14" s="72">
        <v>10</v>
      </c>
      <c r="K14" s="196">
        <f>MIN(INT(求节点(基础状态预期!F$7:F$39,$C$5:$C$37,$J14)),32)</f>
        <v>3</v>
      </c>
      <c r="L14" s="196">
        <f>MIN(INT(求节点(基础状态预期!G$7:G$39,$C$5:$C$37,$J14)),32)</f>
        <v>3</v>
      </c>
      <c r="M14" s="196">
        <f>MIN(INT(求节点(基础状态预期!H$7:H$39,$C$5:$C$37,$J14)),32)</f>
        <v>3</v>
      </c>
      <c r="N14" s="196">
        <f>MIN(INT(求节点(基础状态预期!I$7:I$39,$C$5:$C$37,$J14)),32)</f>
        <v>3</v>
      </c>
      <c r="O14" s="196">
        <f>MIN(INT(求节点(基础状态预期!J$7:J$39,$C$5:$C$37,$J14)),32)</f>
        <v>3</v>
      </c>
      <c r="P14" s="196">
        <f>INDEX($D$5:$D$37,K14+1)*节奏总纲!K13</f>
        <v>40.180205077915552</v>
      </c>
      <c r="Q14" s="196">
        <f>INDEX($D$5:$D$37,L14+1)*节奏总纲!L13</f>
        <v>35.333354521306134</v>
      </c>
      <c r="R14" s="196">
        <f>INDEX($D$5:$D$37,M14+1)*节奏总纲!M13</f>
        <v>29.003350375833204</v>
      </c>
      <c r="S14" s="196">
        <f>INDEX($D$5:$D$37,N14+1)*节奏总纲!N13</f>
        <v>21.640985267474704</v>
      </c>
      <c r="T14" s="196">
        <f>INDEX($D$5:$D$37,O14+1)*节奏总纲!O13</f>
        <v>12.380258919865792</v>
      </c>
      <c r="U14" s="196">
        <f>INDEX($E$5:$E$37,K14+1)*节奏总纲!K13</f>
        <v>401.80205077915554</v>
      </c>
      <c r="V14" s="196">
        <f>INDEX($E$5:$E$37,L14+1)*节奏总纲!L13</f>
        <v>353.33354521306137</v>
      </c>
      <c r="W14" s="196">
        <f>INDEX($E$5:$E$37,M14+1)*节奏总纲!M13</f>
        <v>290.03350375833202</v>
      </c>
      <c r="X14" s="196">
        <f>INDEX($E$5:$E$37,N14+1)*节奏总纲!N13</f>
        <v>216.40985267474704</v>
      </c>
      <c r="Y14" s="196">
        <f>INDEX($E$5:$E$37,O14+1)*节奏总纲!O13</f>
        <v>123.80258919865791</v>
      </c>
      <c r="Z14" s="196">
        <f>INDEX($F$5:$F$37,K14+1)*节奏总纲!K13</f>
        <v>5357.360677055407</v>
      </c>
      <c r="AA14" s="196">
        <f>INDEX($F$5:$F$37,L14+1)*节奏总纲!L13</f>
        <v>4711.1139361741516</v>
      </c>
      <c r="AB14" s="196">
        <f>INDEX($F$5:$F$37,M14+1)*节奏总纲!M13</f>
        <v>3867.1133834444272</v>
      </c>
      <c r="AC14" s="196">
        <f>INDEX($F$5:$F$37,N14+1)*节奏总纲!N13</f>
        <v>2885.4647023299608</v>
      </c>
      <c r="AD14" s="196">
        <f>INDEX($F$5:$F$37,O14+1)*节奏总纲!O13</f>
        <v>1650.7011893154388</v>
      </c>
      <c r="AE14" s="196">
        <f>SUM(P$5:P14)</f>
        <v>223.05969382632472</v>
      </c>
      <c r="AF14" s="196">
        <f>SUM(Q$5:Q14)</f>
        <v>191.1237325466555</v>
      </c>
      <c r="AG14" s="196">
        <f>SUM(R$5:R14)</f>
        <v>154.63799283621799</v>
      </c>
      <c r="AH14" s="196">
        <f>SUM(S$5:S14)</f>
        <v>112.69504101463549</v>
      </c>
      <c r="AI14" s="196">
        <f>SUM(T$5:T14)</f>
        <v>61.99017040796474</v>
      </c>
      <c r="AJ14" s="196">
        <f>SUM(U$5:U14)</f>
        <v>1907.2889415175996</v>
      </c>
      <c r="AK14" s="196">
        <f>SUM(V$5:V14)</f>
        <v>1633.2406005906296</v>
      </c>
      <c r="AL14" s="196">
        <f>SUM(W$5:W14)</f>
        <v>1320.7792464239476</v>
      </c>
      <c r="AM14" s="196">
        <f>SUM(X$5:X14)</f>
        <v>963.98706281253294</v>
      </c>
      <c r="AN14" s="196">
        <f>SUM(Y$5:Y14)</f>
        <v>531.45951736807626</v>
      </c>
      <c r="AO14" s="196">
        <f>SUM(Z$5:Z14)</f>
        <v>34052.065800118595</v>
      </c>
      <c r="AP14" s="196">
        <f>SUM(AA$5:AA14)</f>
        <v>29189.787337899739</v>
      </c>
      <c r="AQ14" s="196">
        <f>SUM(AB$5:AB14)</f>
        <v>23626.408137338829</v>
      </c>
      <c r="AR14" s="196">
        <f>SUM(AC$5:AC14)</f>
        <v>17198.850099735693</v>
      </c>
      <c r="AS14" s="196">
        <f>SUM(AD$5:AD14)</f>
        <v>9444.5852105495778</v>
      </c>
    </row>
    <row r="15" spans="3:45" x14ac:dyDescent="0.15">
      <c r="C15" s="72">
        <v>10</v>
      </c>
      <c r="D15" s="85">
        <v>650</v>
      </c>
      <c r="E15" s="73">
        <v>10000</v>
      </c>
      <c r="F15" s="85">
        <v>120000</v>
      </c>
      <c r="G15" s="194">
        <f>10/INDEX('[1]功能-付费相关'!$AS$6:$AS$165,基础状态预期!$F17)</f>
        <v>5520</v>
      </c>
      <c r="H15" s="194">
        <f>10/INDEX('[1]功能-付费相关'!$U$6:$U$165,基础状态预期!$F17)</f>
        <v>33529.952017078504</v>
      </c>
      <c r="J15" s="72">
        <v>11</v>
      </c>
      <c r="K15" s="196">
        <f>MIN(INT(求节点(基础状态预期!F$7:F$39,$C$5:$C$37,$J15)),32)</f>
        <v>4</v>
      </c>
      <c r="L15" s="196">
        <f>MIN(INT(求节点(基础状态预期!G$7:G$39,$C$5:$C$37,$J15)),32)</f>
        <v>4</v>
      </c>
      <c r="M15" s="196">
        <f>MIN(INT(求节点(基础状态预期!H$7:H$39,$C$5:$C$37,$J15)),32)</f>
        <v>4</v>
      </c>
      <c r="N15" s="196">
        <f>MIN(INT(求节点(基础状态预期!I$7:I$39,$C$5:$C$37,$J15)),32)</f>
        <v>4</v>
      </c>
      <c r="O15" s="196">
        <f>MIN(INT(求节点(基础状态预期!J$7:J$39,$C$5:$C$37,$J15)),32)</f>
        <v>4</v>
      </c>
      <c r="P15" s="196">
        <f>INDEX($D$5:$D$37,K15+1)*节奏总纲!K14</f>
        <v>50.241423775405195</v>
      </c>
      <c r="Q15" s="196">
        <f>INDEX($D$5:$D$37,L15+1)*节奏总纲!L14</f>
        <v>43.946972602654839</v>
      </c>
      <c r="R15" s="196">
        <f>INDEX($D$5:$D$37,M15+1)*节奏总纲!M14</f>
        <v>36.762741239151502</v>
      </c>
      <c r="S15" s="196">
        <f>INDEX($D$5:$D$37,N15+1)*节奏总纲!N14</f>
        <v>26.591556870916467</v>
      </c>
      <c r="T15" s="196">
        <f>INDEX($D$5:$D$37,O15+1)*节奏总纲!O14</f>
        <v>15.567067524807554</v>
      </c>
      <c r="U15" s="196">
        <f>INDEX($E$5:$E$37,K15+1)*节奏总纲!K14</f>
        <v>574.18770029034499</v>
      </c>
      <c r="V15" s="196">
        <f>INDEX($E$5:$E$37,L15+1)*节奏总纲!L14</f>
        <v>502.25111545891241</v>
      </c>
      <c r="W15" s="196">
        <f>INDEX($E$5:$E$37,M15+1)*节奏总纲!M14</f>
        <v>420.14561416173149</v>
      </c>
      <c r="X15" s="196">
        <f>INDEX($E$5:$E$37,N15+1)*节奏总纲!N14</f>
        <v>303.90350709618821</v>
      </c>
      <c r="Y15" s="196">
        <f>INDEX($E$5:$E$37,O15+1)*节奏总纲!O14</f>
        <v>177.90934314065777</v>
      </c>
      <c r="Z15" s="196">
        <f>INDEX($F$5:$F$37,K15+1)*节奏总纲!K14</f>
        <v>5741.8770029034504</v>
      </c>
      <c r="AA15" s="196">
        <f>INDEX($F$5:$F$37,L15+1)*节奏总纲!L14</f>
        <v>5022.5111545891241</v>
      </c>
      <c r="AB15" s="196">
        <f>INDEX($F$5:$F$37,M15+1)*节奏总纲!M14</f>
        <v>4201.4561416173146</v>
      </c>
      <c r="AC15" s="196">
        <f>INDEX($F$5:$F$37,N15+1)*节奏总纲!N14</f>
        <v>3039.035070961882</v>
      </c>
      <c r="AD15" s="196">
        <f>INDEX($F$5:$F$37,O15+1)*节奏总纲!O14</f>
        <v>1779.0934314065776</v>
      </c>
      <c r="AE15" s="196">
        <f>SUM(P$5:P15)</f>
        <v>273.30111760172991</v>
      </c>
      <c r="AF15" s="196">
        <f>SUM(Q$5:Q15)</f>
        <v>235.07070514931036</v>
      </c>
      <c r="AG15" s="196">
        <f>SUM(R$5:R15)</f>
        <v>191.40073407536948</v>
      </c>
      <c r="AH15" s="196">
        <f>SUM(S$5:S15)</f>
        <v>139.28659788555197</v>
      </c>
      <c r="AI15" s="196">
        <f>SUM(T$5:T15)</f>
        <v>77.557237932772296</v>
      </c>
      <c r="AJ15" s="196">
        <f>SUM(U$5:U15)</f>
        <v>2481.4766418079444</v>
      </c>
      <c r="AK15" s="196">
        <f>SUM(V$5:V15)</f>
        <v>2135.491716049542</v>
      </c>
      <c r="AL15" s="196">
        <f>SUM(W$5:W15)</f>
        <v>1740.9248605856792</v>
      </c>
      <c r="AM15" s="196">
        <f>SUM(X$5:X15)</f>
        <v>1267.8905699087211</v>
      </c>
      <c r="AN15" s="196">
        <f>SUM(Y$5:Y15)</f>
        <v>709.36886050873409</v>
      </c>
      <c r="AO15" s="196">
        <f>SUM(Z$5:Z15)</f>
        <v>39793.942803022044</v>
      </c>
      <c r="AP15" s="196">
        <f>SUM(AA$5:AA15)</f>
        <v>34212.298492488866</v>
      </c>
      <c r="AQ15" s="196">
        <f>SUM(AB$5:AB15)</f>
        <v>27827.864278956142</v>
      </c>
      <c r="AR15" s="196">
        <f>SUM(AC$5:AC15)</f>
        <v>20237.885170697577</v>
      </c>
      <c r="AS15" s="196">
        <f>SUM(AD$5:AD15)</f>
        <v>11223.678641956156</v>
      </c>
    </row>
    <row r="16" spans="3:45" x14ac:dyDescent="0.15">
      <c r="C16" s="72">
        <v>11</v>
      </c>
      <c r="D16" s="85">
        <v>700</v>
      </c>
      <c r="E16" s="73">
        <v>11000</v>
      </c>
      <c r="F16" s="85">
        <v>120000</v>
      </c>
      <c r="G16" s="194">
        <f>10/INDEX('[1]功能-付费相关'!$AS$6:$AS$165,基础状态预期!$F18)</f>
        <v>5840</v>
      </c>
      <c r="H16" s="194">
        <f>10/INDEX('[1]功能-付费相关'!$U$6:$U$165,基础状态预期!$F18)</f>
        <v>42655.837443745615</v>
      </c>
      <c r="J16" s="72">
        <v>12</v>
      </c>
      <c r="K16" s="196">
        <f>MIN(INT(求节点(基础状态预期!F$7:F$39,$C$5:$C$37,$J16)),32)</f>
        <v>4</v>
      </c>
      <c r="L16" s="196">
        <f>MIN(INT(求节点(基础状态预期!G$7:G$39,$C$5:$C$37,$J16)),32)</f>
        <v>4</v>
      </c>
      <c r="M16" s="196">
        <f>MIN(INT(求节点(基础状态预期!H$7:H$39,$C$5:$C$37,$J16)),32)</f>
        <v>4</v>
      </c>
      <c r="N16" s="196">
        <f>MIN(INT(求节点(基础状态预期!I$7:I$39,$C$5:$C$37,$J16)),32)</f>
        <v>4</v>
      </c>
      <c r="O16" s="196">
        <f>MIN(INT(求节点(基础状态预期!J$7:J$39,$C$5:$C$37,$J16)),32)</f>
        <v>4</v>
      </c>
      <c r="P16" s="196">
        <f>INDEX($D$5:$D$37,K16+1)*节奏总纲!K15</f>
        <v>53.847424722519378</v>
      </c>
      <c r="Q16" s="196">
        <f>INDEX($D$5:$D$37,L16+1)*节奏总纲!L15</f>
        <v>46.299623869165245</v>
      </c>
      <c r="R16" s="196">
        <f>INDEX($D$5:$D$37,M16+1)*节奏总纲!M15</f>
        <v>38.957092782099458</v>
      </c>
      <c r="S16" s="196">
        <f>INDEX($D$5:$D$37,N16+1)*节奏总纲!N15</f>
        <v>30.245391402424193</v>
      </c>
      <c r="T16" s="196">
        <f>INDEX($D$5:$D$37,O16+1)*节奏总纲!O15</f>
        <v>16.775169981907581</v>
      </c>
      <c r="U16" s="196">
        <f>INDEX($E$5:$E$37,K16+1)*节奏总纲!K15</f>
        <v>615.39913968593578</v>
      </c>
      <c r="V16" s="196">
        <f>INDEX($E$5:$E$37,L16+1)*节奏总纲!L15</f>
        <v>529.13855850474567</v>
      </c>
      <c r="W16" s="196">
        <f>INDEX($E$5:$E$37,M16+1)*节奏总纲!M15</f>
        <v>445.22391750970814</v>
      </c>
      <c r="X16" s="196">
        <f>INDEX($E$5:$E$37,N16+1)*节奏总纲!N15</f>
        <v>345.66161602770507</v>
      </c>
      <c r="Y16" s="196">
        <f>INDEX($E$5:$E$37,O16+1)*节奏总纲!O15</f>
        <v>191.71622836465806</v>
      </c>
      <c r="Z16" s="196">
        <f>INDEX($F$5:$F$37,K16+1)*节奏总纲!K15</f>
        <v>6153.9913968593573</v>
      </c>
      <c r="AA16" s="196">
        <f>INDEX($F$5:$F$37,L16+1)*节奏总纲!L15</f>
        <v>5291.3855850474565</v>
      </c>
      <c r="AB16" s="196">
        <f>INDEX($F$5:$F$37,M16+1)*节奏总纲!M15</f>
        <v>4452.239175097081</v>
      </c>
      <c r="AC16" s="196">
        <f>INDEX($F$5:$F$37,N16+1)*节奏总纲!N15</f>
        <v>3456.6161602770508</v>
      </c>
      <c r="AD16" s="196">
        <f>INDEX($F$5:$F$37,O16+1)*节奏总纲!O15</f>
        <v>1917.1622836465806</v>
      </c>
      <c r="AE16" s="196">
        <f>SUM(P$5:P16)</f>
        <v>327.14854232424932</v>
      </c>
      <c r="AF16" s="196">
        <f>SUM(Q$5:Q16)</f>
        <v>281.37032901847562</v>
      </c>
      <c r="AG16" s="196">
        <f>SUM(R$5:R16)</f>
        <v>230.35782685746895</v>
      </c>
      <c r="AH16" s="196">
        <f>SUM(S$5:S16)</f>
        <v>169.53198928797616</v>
      </c>
      <c r="AI16" s="196">
        <f>SUM(T$5:T16)</f>
        <v>94.332407914679877</v>
      </c>
      <c r="AJ16" s="196">
        <f>SUM(U$5:U16)</f>
        <v>3096.8757814938799</v>
      </c>
      <c r="AK16" s="196">
        <f>SUM(V$5:V16)</f>
        <v>2664.6302745542876</v>
      </c>
      <c r="AL16" s="196">
        <f>SUM(W$5:W16)</f>
        <v>2186.1487780953876</v>
      </c>
      <c r="AM16" s="196">
        <f>SUM(X$5:X16)</f>
        <v>1613.5521859364262</v>
      </c>
      <c r="AN16" s="196">
        <f>SUM(Y$5:Y16)</f>
        <v>901.08508887339212</v>
      </c>
      <c r="AO16" s="196">
        <f>SUM(Z$5:Z16)</f>
        <v>45947.934199881405</v>
      </c>
      <c r="AP16" s="196">
        <f>SUM(AA$5:AA16)</f>
        <v>39503.684077536323</v>
      </c>
      <c r="AQ16" s="196">
        <f>SUM(AB$5:AB16)</f>
        <v>32280.103454053224</v>
      </c>
      <c r="AR16" s="196">
        <f>SUM(AC$5:AC16)</f>
        <v>23694.501330974628</v>
      </c>
      <c r="AS16" s="196">
        <f>SUM(AD$5:AD16)</f>
        <v>13140.840925602737</v>
      </c>
    </row>
    <row r="17" spans="3:45" x14ac:dyDescent="0.15">
      <c r="C17" s="72">
        <v>12</v>
      </c>
      <c r="D17" s="85">
        <v>750</v>
      </c>
      <c r="E17" s="73">
        <v>12000</v>
      </c>
      <c r="F17" s="85">
        <v>120000</v>
      </c>
      <c r="G17" s="194">
        <f>10/INDEX('[1]功能-付费相关'!$AS$6:$AS$165,基础状态预期!$F19)</f>
        <v>6160</v>
      </c>
      <c r="H17" s="194">
        <f>10/INDEX('[1]功能-付费相关'!$U$6:$U$165,基础状态预期!$F19)</f>
        <v>54135.60704542946</v>
      </c>
      <c r="J17" s="72">
        <v>13</v>
      </c>
      <c r="K17" s="196">
        <f>MIN(INT(求节点(基础状态预期!F$7:F$39,$C$5:$C$37,$J17)),32)</f>
        <v>4</v>
      </c>
      <c r="L17" s="196">
        <f>MIN(INT(求节点(基础状态预期!G$7:G$39,$C$5:$C$37,$J17)),32)</f>
        <v>4</v>
      </c>
      <c r="M17" s="196">
        <f>MIN(INT(求节点(基础状态预期!H$7:H$39,$C$5:$C$37,$J17)),32)</f>
        <v>4</v>
      </c>
      <c r="N17" s="196">
        <f>MIN(INT(求节点(基础状态预期!I$7:I$39,$C$5:$C$37,$J17)),32)</f>
        <v>4</v>
      </c>
      <c r="O17" s="196">
        <f>MIN(INT(求节点(基础状态预期!J$7:J$39,$C$5:$C$37,$J17)),32)</f>
        <v>4</v>
      </c>
      <c r="P17" s="196">
        <f>INDEX($D$5:$D$37,K17+1)*节奏总纲!K16</f>
        <v>57.712240843516852</v>
      </c>
      <c r="Q17" s="196">
        <f>INDEX($D$5:$D$37,L17+1)*节奏总纲!L16</f>
        <v>52.564824283448772</v>
      </c>
      <c r="R17" s="196">
        <f>INDEX($D$5:$D$37,M17+1)*节奏总纲!M16</f>
        <v>43.263132875123759</v>
      </c>
      <c r="S17" s="196">
        <f>INDEX($D$5:$D$37,N17+1)*节奏总纲!N16</f>
        <v>32.680674589382129</v>
      </c>
      <c r="T17" s="196">
        <f>INDEX($D$5:$D$37,O17+1)*节奏总纲!O16</f>
        <v>18.566414371739537</v>
      </c>
      <c r="U17" s="196">
        <f>INDEX($E$5:$E$37,K17+1)*节奏总纲!K16</f>
        <v>659.56846678304964</v>
      </c>
      <c r="V17" s="196">
        <f>INDEX($E$5:$E$37,L17+1)*节奏总纲!L16</f>
        <v>600.74084895370027</v>
      </c>
      <c r="W17" s="196">
        <f>INDEX($E$5:$E$37,M17+1)*节奏总纲!M16</f>
        <v>494.43580428712863</v>
      </c>
      <c r="X17" s="196">
        <f>INDEX($E$5:$E$37,N17+1)*节奏总纲!N16</f>
        <v>373.49342387865295</v>
      </c>
      <c r="Y17" s="196">
        <f>INDEX($E$5:$E$37,O17+1)*节奏总纲!O16</f>
        <v>212.18759281988042</v>
      </c>
      <c r="Z17" s="196">
        <f>INDEX($F$5:$F$37,K17+1)*节奏总纲!K16</f>
        <v>6595.6846678304973</v>
      </c>
      <c r="AA17" s="196">
        <f>INDEX($F$5:$F$37,L17+1)*节奏总纲!L16</f>
        <v>6007.4084895370024</v>
      </c>
      <c r="AB17" s="196">
        <f>INDEX($F$5:$F$37,M17+1)*节奏总纲!M16</f>
        <v>4944.3580428712867</v>
      </c>
      <c r="AC17" s="196">
        <f>INDEX($F$5:$F$37,N17+1)*节奏总纲!N16</f>
        <v>3734.934238786529</v>
      </c>
      <c r="AD17" s="196">
        <f>INDEX($F$5:$F$37,O17+1)*节奏总纲!O16</f>
        <v>2121.8759281988041</v>
      </c>
      <c r="AE17" s="196">
        <f>SUM(P$5:P17)</f>
        <v>384.86078316776616</v>
      </c>
      <c r="AF17" s="196">
        <f>SUM(Q$5:Q17)</f>
        <v>333.9351533019244</v>
      </c>
      <c r="AG17" s="196">
        <f>SUM(R$5:R17)</f>
        <v>273.62095973259272</v>
      </c>
      <c r="AH17" s="196">
        <f>SUM(S$5:S17)</f>
        <v>202.2126638773583</v>
      </c>
      <c r="AI17" s="196">
        <f>SUM(T$5:T17)</f>
        <v>112.89882228641942</v>
      </c>
      <c r="AJ17" s="196">
        <f>SUM(U$5:U17)</f>
        <v>3756.4442482769296</v>
      </c>
      <c r="AK17" s="196">
        <f>SUM(V$5:V17)</f>
        <v>3265.3711235079877</v>
      </c>
      <c r="AL17" s="196">
        <f>SUM(W$5:W17)</f>
        <v>2680.5845823825161</v>
      </c>
      <c r="AM17" s="196">
        <f>SUM(X$5:X17)</f>
        <v>1987.0456098150792</v>
      </c>
      <c r="AN17" s="196">
        <f>SUM(Y$5:Y17)</f>
        <v>1113.2726816932725</v>
      </c>
      <c r="AO17" s="196">
        <f>SUM(Z$5:Z17)</f>
        <v>52543.618867711906</v>
      </c>
      <c r="AP17" s="196">
        <f>SUM(AA$5:AA17)</f>
        <v>45511.092567073327</v>
      </c>
      <c r="AQ17" s="196">
        <f>SUM(AB$5:AB17)</f>
        <v>37224.461496924509</v>
      </c>
      <c r="AR17" s="196">
        <f>SUM(AC$5:AC17)</f>
        <v>27429.435569761157</v>
      </c>
      <c r="AS17" s="196">
        <f>SUM(AD$5:AD17)</f>
        <v>15262.716853801541</v>
      </c>
    </row>
    <row r="18" spans="3:45" x14ac:dyDescent="0.15">
      <c r="C18" s="72">
        <v>13</v>
      </c>
      <c r="D18" s="85">
        <v>800</v>
      </c>
      <c r="E18" s="73">
        <v>14000</v>
      </c>
      <c r="F18" s="85">
        <v>160000</v>
      </c>
      <c r="G18" s="194">
        <f>10/INDEX('[1]功能-付费相关'!$AS$6:$AS$165,基础状态预期!$F20)</f>
        <v>6560</v>
      </c>
      <c r="H18" s="194">
        <f>10/INDEX('[1]功能-付费相关'!$U$6:$U$165,基础状态预期!$F20)</f>
        <v>72119.224991138806</v>
      </c>
      <c r="J18" s="72">
        <v>14</v>
      </c>
      <c r="K18" s="196">
        <f>MIN(INT(求节点(基础状态预期!F$7:F$39,$C$5:$C$37,$J18)),32)</f>
        <v>5</v>
      </c>
      <c r="L18" s="196">
        <f>MIN(INT(求节点(基础状态预期!G$7:G$39,$C$5:$C$37,$J18)),32)</f>
        <v>5</v>
      </c>
      <c r="M18" s="196">
        <f>MIN(INT(求节点(基础状态预期!H$7:H$39,$C$5:$C$37,$J18)),32)</f>
        <v>5</v>
      </c>
      <c r="N18" s="196">
        <f>MIN(INT(求节点(基础状态预期!I$7:I$39,$C$5:$C$37,$J18)),32)</f>
        <v>5</v>
      </c>
      <c r="O18" s="196">
        <f>MIN(INT(求节点(基础状态预期!J$7:J$39,$C$5:$C$37,$J18)),32)</f>
        <v>5</v>
      </c>
      <c r="P18" s="196">
        <f>INDEX($D$5:$D$37,K18+1)*节奏总纲!K17</f>
        <v>70.690797942382318</v>
      </c>
      <c r="Q18" s="196">
        <f>INDEX($D$5:$D$37,L18+1)*节奏总纲!L17</f>
        <v>60.327406141561198</v>
      </c>
      <c r="R18" s="196">
        <f>INDEX($D$5:$D$37,M18+1)*节奏总纲!M17</f>
        <v>50.028564282884517</v>
      </c>
      <c r="S18" s="196">
        <f>INDEX($D$5:$D$37,N18+1)*节奏总纲!N17</f>
        <v>36.198132132519767</v>
      </c>
      <c r="T18" s="196">
        <f>INDEX($D$5:$D$37,O18+1)*节奏总纲!O17</f>
        <v>19.779851020871252</v>
      </c>
      <c r="U18" s="196">
        <f>INDEX($E$5:$E$37,K18+1)*节奏总纲!K17</f>
        <v>883.63497427977893</v>
      </c>
      <c r="V18" s="196">
        <f>INDEX($E$5:$E$37,L18+1)*节奏总纲!L17</f>
        <v>754.09257676951506</v>
      </c>
      <c r="W18" s="196">
        <f>INDEX($E$5:$E$37,M18+1)*节奏总纲!M17</f>
        <v>625.35705353605647</v>
      </c>
      <c r="X18" s="196">
        <f>INDEX($E$5:$E$37,N18+1)*节奏总纲!N17</f>
        <v>452.4766516564971</v>
      </c>
      <c r="Y18" s="196">
        <f>INDEX($E$5:$E$37,O18+1)*节奏总纲!O17</f>
        <v>247.24813776089067</v>
      </c>
      <c r="Z18" s="196">
        <f>INDEX($F$5:$F$37,K18+1)*节奏总纲!K17</f>
        <v>7069.0797942382314</v>
      </c>
      <c r="AA18" s="196">
        <f>INDEX($F$5:$F$37,L18+1)*节奏总纲!L17</f>
        <v>6032.7406141561205</v>
      </c>
      <c r="AB18" s="196">
        <f>INDEX($F$5:$F$37,M18+1)*节奏总纲!M17</f>
        <v>5002.8564282884518</v>
      </c>
      <c r="AC18" s="196">
        <f>INDEX($F$5:$F$37,N18+1)*节奏总纲!N17</f>
        <v>3619.8132132519768</v>
      </c>
      <c r="AD18" s="196">
        <f>INDEX($F$5:$F$37,O18+1)*节奏总纲!O17</f>
        <v>1977.9851020871254</v>
      </c>
      <c r="AE18" s="196">
        <f>SUM(P$5:P18)</f>
        <v>455.5515811101485</v>
      </c>
      <c r="AF18" s="196">
        <f>SUM(Q$5:Q18)</f>
        <v>394.2625594434856</v>
      </c>
      <c r="AG18" s="196">
        <f>SUM(R$5:R18)</f>
        <v>323.64952401547725</v>
      </c>
      <c r="AH18" s="196">
        <f>SUM(S$5:S18)</f>
        <v>238.41079600987806</v>
      </c>
      <c r="AI18" s="196">
        <f>SUM(T$5:T18)</f>
        <v>132.67867330729067</v>
      </c>
      <c r="AJ18" s="196">
        <f>SUM(U$5:U18)</f>
        <v>4640.0792225567084</v>
      </c>
      <c r="AK18" s="196">
        <f>SUM(V$5:V18)</f>
        <v>4019.4637002775025</v>
      </c>
      <c r="AL18" s="196">
        <f>SUM(W$5:W18)</f>
        <v>3305.9416359185725</v>
      </c>
      <c r="AM18" s="196">
        <f>SUM(X$5:X18)</f>
        <v>2439.5222614715763</v>
      </c>
      <c r="AN18" s="196">
        <f>SUM(Y$5:Y18)</f>
        <v>1360.5208194541631</v>
      </c>
      <c r="AO18" s="196">
        <f>SUM(Z$5:Z18)</f>
        <v>59612.69866195014</v>
      </c>
      <c r="AP18" s="196">
        <f>SUM(AA$5:AA18)</f>
        <v>51543.833181229449</v>
      </c>
      <c r="AQ18" s="196">
        <f>SUM(AB$5:AB18)</f>
        <v>42227.317925212963</v>
      </c>
      <c r="AR18" s="196">
        <f>SUM(AC$5:AC18)</f>
        <v>31049.248783013136</v>
      </c>
      <c r="AS18" s="196">
        <f>SUM(AD$5:AD18)</f>
        <v>17240.701955888668</v>
      </c>
    </row>
    <row r="19" spans="3:45" x14ac:dyDescent="0.15">
      <c r="C19" s="72">
        <v>14</v>
      </c>
      <c r="D19" s="85">
        <v>850</v>
      </c>
      <c r="E19" s="73">
        <v>16000</v>
      </c>
      <c r="F19" s="85">
        <v>160000</v>
      </c>
      <c r="G19" s="194">
        <f>10/INDEX('[1]功能-付费相关'!$AS$6:$AS$165,基础状态预期!$F21)</f>
        <v>7040</v>
      </c>
      <c r="H19" s="194">
        <f>10/INDEX('[1]功能-付费相关'!$U$6:$U$165,基础状态预期!$F21)</f>
        <v>105113.815616466</v>
      </c>
      <c r="J19" s="72">
        <v>15</v>
      </c>
      <c r="K19" s="196">
        <f>MIN(INT(求节点(基础状态预期!F$7:F$39,$C$5:$C$37,$J19)),32)</f>
        <v>5</v>
      </c>
      <c r="L19" s="196">
        <f>MIN(INT(求节点(基础状态预期!G$7:G$39,$C$5:$C$37,$J19)),32)</f>
        <v>5</v>
      </c>
      <c r="M19" s="196">
        <f>MIN(INT(求节点(基础状态预期!H$7:H$39,$C$5:$C$37,$J19)),32)</f>
        <v>5</v>
      </c>
      <c r="N19" s="196">
        <f>MIN(INT(求节点(基础状态预期!I$7:I$39,$C$5:$C$37,$J19)),32)</f>
        <v>5</v>
      </c>
      <c r="O19" s="196">
        <f>MIN(INT(求节点(基础状态预期!J$7:J$39,$C$5:$C$37,$J19)),32)</f>
        <v>5</v>
      </c>
      <c r="P19" s="196">
        <f>INDEX($D$5:$D$37,K19+1)*节奏总纲!K18</f>
        <v>75.764521280160579</v>
      </c>
      <c r="Q19" s="196">
        <f>INDEX($D$5:$D$37,L19+1)*节奏总纲!L18</f>
        <v>66.297681709006454</v>
      </c>
      <c r="R19" s="196">
        <f>INDEX($D$5:$D$37,M19+1)*节奏总纲!M18</f>
        <v>55.343230084470996</v>
      </c>
      <c r="S19" s="196">
        <f>INDEX($D$5:$D$37,N19+1)*节奏总纲!N18</f>
        <v>41.157484264534631</v>
      </c>
      <c r="T19" s="196">
        <f>INDEX($D$5:$D$37,O19+1)*节奏总纲!O18</f>
        <v>23.613048572339721</v>
      </c>
      <c r="U19" s="196">
        <f>INDEX($E$5:$E$37,K19+1)*节奏总纲!K18</f>
        <v>947.05651600200724</v>
      </c>
      <c r="V19" s="196">
        <f>INDEX($E$5:$E$37,L19+1)*节奏总纲!L18</f>
        <v>828.72102136258059</v>
      </c>
      <c r="W19" s="196">
        <f>INDEX($E$5:$E$37,M19+1)*节奏总纲!M18</f>
        <v>691.79037605588746</v>
      </c>
      <c r="X19" s="196">
        <f>INDEX($E$5:$E$37,N19+1)*节奏总纲!N18</f>
        <v>514.46855330668279</v>
      </c>
      <c r="Y19" s="196">
        <f>INDEX($E$5:$E$37,O19+1)*节奏总纲!O18</f>
        <v>295.16310715424652</v>
      </c>
      <c r="Z19" s="196">
        <f>INDEX($F$5:$F$37,K19+1)*节奏总纲!K18</f>
        <v>7576.4521280160579</v>
      </c>
      <c r="AA19" s="196">
        <f>INDEX($F$5:$F$37,L19+1)*节奏总纲!L18</f>
        <v>6629.7681709006447</v>
      </c>
      <c r="AB19" s="196">
        <f>INDEX($F$5:$F$37,M19+1)*节奏总纲!M18</f>
        <v>5534.3230084470997</v>
      </c>
      <c r="AC19" s="196">
        <f>INDEX($F$5:$F$37,N19+1)*节奏总纲!N18</f>
        <v>4115.7484264534623</v>
      </c>
      <c r="AD19" s="196">
        <f>INDEX($F$5:$F$37,O19+1)*节奏总纲!O18</f>
        <v>2361.3048572339721</v>
      </c>
      <c r="AE19" s="196">
        <f>SUM(P$5:P19)</f>
        <v>531.31610239030908</v>
      </c>
      <c r="AF19" s="196">
        <f>SUM(Q$5:Q19)</f>
        <v>460.56024115249204</v>
      </c>
      <c r="AG19" s="196">
        <f>SUM(R$5:R19)</f>
        <v>378.99275409994823</v>
      </c>
      <c r="AH19" s="196">
        <f>SUM(S$5:S19)</f>
        <v>279.5682802744127</v>
      </c>
      <c r="AI19" s="196">
        <f>SUM(T$5:T19)</f>
        <v>156.29172187963039</v>
      </c>
      <c r="AJ19" s="196">
        <f>SUM(U$5:U19)</f>
        <v>5587.1357385587153</v>
      </c>
      <c r="AK19" s="196">
        <f>SUM(V$5:V19)</f>
        <v>4848.1847216400829</v>
      </c>
      <c r="AL19" s="196">
        <f>SUM(W$5:W19)</f>
        <v>3997.73201197446</v>
      </c>
      <c r="AM19" s="196">
        <f>SUM(X$5:X19)</f>
        <v>2953.9908147782589</v>
      </c>
      <c r="AN19" s="196">
        <f>SUM(Y$5:Y19)</f>
        <v>1655.6839266084096</v>
      </c>
      <c r="AO19" s="196">
        <f>SUM(Z$5:Z19)</f>
        <v>67189.150789966196</v>
      </c>
      <c r="AP19" s="196">
        <f>SUM(AA$5:AA19)</f>
        <v>58173.601352130092</v>
      </c>
      <c r="AQ19" s="196">
        <f>SUM(AB$5:AB19)</f>
        <v>47761.640933660063</v>
      </c>
      <c r="AR19" s="196">
        <f>SUM(AC$5:AC19)</f>
        <v>35164.997209466601</v>
      </c>
      <c r="AS19" s="196">
        <f>SUM(AD$5:AD19)</f>
        <v>19602.00681312264</v>
      </c>
    </row>
    <row r="20" spans="3:45" x14ac:dyDescent="0.15">
      <c r="C20" s="72">
        <v>15</v>
      </c>
      <c r="D20" s="85">
        <v>900</v>
      </c>
      <c r="E20" s="73">
        <v>20000</v>
      </c>
      <c r="F20" s="85">
        <v>160000</v>
      </c>
      <c r="G20" s="194">
        <f>10/INDEX('[1]功能-付费相关'!$AS$6:$AS$165,基础状态预期!$F22)</f>
        <v>7520</v>
      </c>
      <c r="H20" s="194">
        <f>10/INDEX('[1]功能-付费相关'!$U$6:$U$165,基础状态预期!$F22)</f>
        <v>145335.71195025477</v>
      </c>
      <c r="J20" s="72">
        <v>16</v>
      </c>
      <c r="K20" s="196">
        <f>MIN(INT(求节点(基础状态预期!F$7:F$39,$C$5:$C$37,$J20)),32)</f>
        <v>5</v>
      </c>
      <c r="L20" s="196">
        <f>MIN(INT(求节点(基础状态预期!G$7:G$39,$C$5:$C$37,$J20)),32)</f>
        <v>5</v>
      </c>
      <c r="M20" s="196">
        <f>MIN(INT(求节点(基础状态预期!H$7:H$39,$C$5:$C$37,$J20)),32)</f>
        <v>5</v>
      </c>
      <c r="N20" s="196">
        <f>MIN(INT(求节点(基础状态预期!I$7:I$39,$C$5:$C$37,$J20)),32)</f>
        <v>5</v>
      </c>
      <c r="O20" s="196">
        <f>MIN(INT(求节点(基础状态预期!J$7:J$39,$C$5:$C$37,$J20)),32)</f>
        <v>5</v>
      </c>
      <c r="P20" s="196">
        <f>INDEX($D$5:$D$37,K20+1)*节奏总纲!K19</f>
        <v>81.202403309842452</v>
      </c>
      <c r="Q20" s="196">
        <f>INDEX($D$5:$D$37,L20+1)*节奏总纲!L19</f>
        <v>71.686525160137734</v>
      </c>
      <c r="R20" s="196">
        <f>INDEX($D$5:$D$37,M20+1)*节奏总纲!M19</f>
        <v>58.799593910843754</v>
      </c>
      <c r="S20" s="196">
        <f>INDEX($D$5:$D$37,N20+1)*节奏总纲!N19</f>
        <v>45.150568354679081</v>
      </c>
      <c r="T20" s="196">
        <f>INDEX($D$5:$D$37,O20+1)*节奏总纲!O19</f>
        <v>26.985975188344202</v>
      </c>
      <c r="U20" s="196">
        <f>INDEX($E$5:$E$37,K20+1)*节奏总纲!K19</f>
        <v>1015.0300413730306</v>
      </c>
      <c r="V20" s="196">
        <f>INDEX($E$5:$E$37,L20+1)*节奏总纲!L19</f>
        <v>896.08156450172169</v>
      </c>
      <c r="W20" s="196">
        <f>INDEX($E$5:$E$37,M20+1)*节奏总纲!M19</f>
        <v>734.99492388554688</v>
      </c>
      <c r="X20" s="196">
        <f>INDEX($E$5:$E$37,N20+1)*节奏总纲!N19</f>
        <v>564.38210443348851</v>
      </c>
      <c r="Y20" s="196">
        <f>INDEX($E$5:$E$37,O20+1)*节奏总纲!O19</f>
        <v>337.32468985430251</v>
      </c>
      <c r="Z20" s="196">
        <f>INDEX($F$5:$F$37,K20+1)*节奏总纲!K19</f>
        <v>8120.2403309842448</v>
      </c>
      <c r="AA20" s="196">
        <f>INDEX($F$5:$F$37,L20+1)*节奏总纲!L19</f>
        <v>7168.6525160137735</v>
      </c>
      <c r="AB20" s="196">
        <f>INDEX($F$5:$F$37,M20+1)*节奏总纲!M19</f>
        <v>5879.9593910843751</v>
      </c>
      <c r="AC20" s="196">
        <f>INDEX($F$5:$F$37,N20+1)*节奏总纲!N19</f>
        <v>4515.0568354679081</v>
      </c>
      <c r="AD20" s="196">
        <f>INDEX($F$5:$F$37,O20+1)*节奏总纲!O19</f>
        <v>2698.59751883442</v>
      </c>
      <c r="AE20" s="196">
        <f>SUM(P$5:P20)</f>
        <v>612.51850570015154</v>
      </c>
      <c r="AF20" s="196">
        <f>SUM(Q$5:Q20)</f>
        <v>532.2467663126298</v>
      </c>
      <c r="AG20" s="196">
        <f>SUM(R$5:R20)</f>
        <v>437.79234801079201</v>
      </c>
      <c r="AH20" s="196">
        <f>SUM(S$5:S20)</f>
        <v>324.71884862909178</v>
      </c>
      <c r="AI20" s="196">
        <f>SUM(T$5:T20)</f>
        <v>183.2776970679746</v>
      </c>
      <c r="AJ20" s="196">
        <f>SUM(U$5:U20)</f>
        <v>6602.1657799317454</v>
      </c>
      <c r="AK20" s="196">
        <f>SUM(V$5:V20)</f>
        <v>5744.2662861418048</v>
      </c>
      <c r="AL20" s="196">
        <f>SUM(W$5:W20)</f>
        <v>4732.726935860007</v>
      </c>
      <c r="AM20" s="196">
        <f>SUM(X$5:X20)</f>
        <v>3518.3729192117476</v>
      </c>
      <c r="AN20" s="196">
        <f>SUM(Y$5:Y20)</f>
        <v>1993.0086164627121</v>
      </c>
      <c r="AO20" s="196">
        <f>SUM(Z$5:Z20)</f>
        <v>75309.391120950444</v>
      </c>
      <c r="AP20" s="196">
        <f>SUM(AA$5:AA20)</f>
        <v>65342.253868143867</v>
      </c>
      <c r="AQ20" s="196">
        <f>SUM(AB$5:AB20)</f>
        <v>53641.600324744439</v>
      </c>
      <c r="AR20" s="196">
        <f>SUM(AC$5:AC20)</f>
        <v>39680.054044934506</v>
      </c>
      <c r="AS20" s="196">
        <f>SUM(AD$5:AD20)</f>
        <v>22300.60433195706</v>
      </c>
    </row>
    <row r="21" spans="3:45" x14ac:dyDescent="0.15">
      <c r="C21" s="72">
        <v>16</v>
      </c>
      <c r="D21" s="85">
        <v>950</v>
      </c>
      <c r="E21" s="85">
        <v>24000</v>
      </c>
      <c r="F21" s="85">
        <v>200000</v>
      </c>
      <c r="G21" s="194">
        <f>10/INDEX('[1]功能-付费相关'!$AS$6:$AS$165,基础状态预期!$F23)</f>
        <v>8000</v>
      </c>
      <c r="H21" s="194">
        <f>10/INDEX('[1]功能-付费相关'!$U$6:$U$165,基础状态预期!$F23)</f>
        <v>216114.56817859213</v>
      </c>
      <c r="J21" s="72">
        <v>17</v>
      </c>
      <c r="K21" s="196">
        <f>MIN(INT(求节点(基础状态预期!F$7:F$39,$C$5:$C$37,$J21)),32)</f>
        <v>6</v>
      </c>
      <c r="L21" s="196">
        <f>MIN(INT(求节点(基础状态预期!G$7:G$39,$C$5:$C$37,$J21)),32)</f>
        <v>6</v>
      </c>
      <c r="M21" s="196">
        <f>MIN(INT(求节点(基础状态预期!H$7:H$39,$C$5:$C$37,$J21)),32)</f>
        <v>6</v>
      </c>
      <c r="N21" s="196">
        <f>MIN(INT(求节点(基础状态预期!I$7:I$39,$C$5:$C$37,$J21)),32)</f>
        <v>6</v>
      </c>
      <c r="O21" s="196">
        <f>MIN(INT(求节点(基础状态预期!J$7:J$39,$C$5:$C$37,$J21)),32)</f>
        <v>6</v>
      </c>
      <c r="P21" s="196">
        <f>INDEX($D$5:$D$37,K21+1)*节奏总纲!K20</f>
        <v>97.909403581865661</v>
      </c>
      <c r="Q21" s="196">
        <f>INDEX($D$5:$D$37,L21+1)*节奏总纲!L20</f>
        <v>83.140883779315132</v>
      </c>
      <c r="R21" s="196">
        <f>INDEX($D$5:$D$37,M21+1)*节奏总纲!M20</f>
        <v>67.778898357320415</v>
      </c>
      <c r="S21" s="196">
        <f>INDEX($D$5:$D$37,N21+1)*节奏总纲!N20</f>
        <v>50.570012664176367</v>
      </c>
      <c r="T21" s="196">
        <f>INDEX($D$5:$D$37,O21+1)*节奏总纲!O20</f>
        <v>26.330357507497236</v>
      </c>
      <c r="U21" s="196">
        <f>INDEX($E$5:$E$37,K21+1)*节奏总纲!K20</f>
        <v>1305.4587144248756</v>
      </c>
      <c r="V21" s="196">
        <f>INDEX($E$5:$E$37,L21+1)*节奏总纲!L20</f>
        <v>1108.5451170575352</v>
      </c>
      <c r="W21" s="196">
        <f>INDEX($E$5:$E$37,M21+1)*节奏总纲!M20</f>
        <v>903.7186447642722</v>
      </c>
      <c r="X21" s="196">
        <f>INDEX($E$5:$E$37,N21+1)*节奏总纲!N20</f>
        <v>674.26683552235158</v>
      </c>
      <c r="Y21" s="196">
        <f>INDEX($E$5:$E$37,O21+1)*节奏总纲!O20</f>
        <v>351.07143343329648</v>
      </c>
      <c r="Z21" s="196">
        <f>INDEX($F$5:$F$37,K21+1)*节奏总纲!K20</f>
        <v>17406.116192331672</v>
      </c>
      <c r="AA21" s="196">
        <f>INDEX($F$5:$F$37,L21+1)*节奏总纲!L20</f>
        <v>14780.601560767134</v>
      </c>
      <c r="AB21" s="196">
        <f>INDEX($F$5:$F$37,M21+1)*节奏总纲!M20</f>
        <v>12049.581930190296</v>
      </c>
      <c r="AC21" s="196">
        <f>INDEX($F$5:$F$37,N21+1)*节奏总纲!N20</f>
        <v>8990.2244736313532</v>
      </c>
      <c r="AD21" s="196">
        <f>INDEX($F$5:$F$37,O21+1)*节奏总纲!O20</f>
        <v>4680.9524457772868</v>
      </c>
      <c r="AE21" s="196">
        <f>SUM(P$5:P21)</f>
        <v>710.42790928201725</v>
      </c>
      <c r="AF21" s="196">
        <f>SUM(Q$5:Q21)</f>
        <v>615.38765009194492</v>
      </c>
      <c r="AG21" s="196">
        <f>SUM(R$5:R21)</f>
        <v>505.57124636811244</v>
      </c>
      <c r="AH21" s="196">
        <f>SUM(S$5:S21)</f>
        <v>375.28886129326816</v>
      </c>
      <c r="AI21" s="196">
        <f>SUM(T$5:T21)</f>
        <v>209.60805457547184</v>
      </c>
      <c r="AJ21" s="196">
        <f>SUM(U$5:U21)</f>
        <v>7907.6244943566207</v>
      </c>
      <c r="AK21" s="196">
        <f>SUM(V$5:V21)</f>
        <v>6852.81140319934</v>
      </c>
      <c r="AL21" s="196">
        <f>SUM(W$5:W21)</f>
        <v>5636.4455806242795</v>
      </c>
      <c r="AM21" s="196">
        <f>SUM(X$5:X21)</f>
        <v>4192.6397547340994</v>
      </c>
      <c r="AN21" s="196">
        <f>SUM(Y$5:Y21)</f>
        <v>2344.0800498960084</v>
      </c>
      <c r="AO21" s="196">
        <f>SUM(Z$5:Z21)</f>
        <v>92715.507313282113</v>
      </c>
      <c r="AP21" s="196">
        <f>SUM(AA$5:AA21)</f>
        <v>80122.855428911003</v>
      </c>
      <c r="AQ21" s="196">
        <f>SUM(AB$5:AB21)</f>
        <v>65691.182254934742</v>
      </c>
      <c r="AR21" s="196">
        <f>SUM(AC$5:AC21)</f>
        <v>48670.278518565858</v>
      </c>
      <c r="AS21" s="196">
        <f>SUM(AD$5:AD21)</f>
        <v>26981.556777734346</v>
      </c>
    </row>
    <row r="22" spans="3:45" x14ac:dyDescent="0.15">
      <c r="C22" s="72">
        <v>17</v>
      </c>
      <c r="D22" s="85">
        <v>1000</v>
      </c>
      <c r="E22" s="85">
        <v>28000</v>
      </c>
      <c r="F22" s="85">
        <v>200000</v>
      </c>
      <c r="G22" s="194">
        <f>10/INDEX('[1]功能-付费相关'!$AS$6:$AS$165,基础状态预期!$F24)</f>
        <v>8480</v>
      </c>
      <c r="H22" s="194">
        <f>10/INDEX('[1]功能-付费相关'!$U$6:$U$165,基础状态预期!$F24)</f>
        <v>245339.29553911265</v>
      </c>
      <c r="J22" s="72">
        <v>18</v>
      </c>
      <c r="K22" s="196">
        <f>MIN(INT(求节点(基础状态预期!F$7:F$39,$C$5:$C$37,$J22)),32)</f>
        <v>6</v>
      </c>
      <c r="L22" s="196">
        <f>MIN(INT(求节点(基础状态预期!G$7:G$39,$C$5:$C$37,$J22)),32)</f>
        <v>6</v>
      </c>
      <c r="M22" s="196">
        <f>MIN(INT(求节点(基础状态预期!H$7:H$39,$C$5:$C$37,$J22)),32)</f>
        <v>6</v>
      </c>
      <c r="N22" s="196">
        <f>MIN(INT(求节点(基础状态预期!I$7:I$39,$C$5:$C$37,$J22)),32)</f>
        <v>6</v>
      </c>
      <c r="O22" s="196">
        <f>MIN(INT(求节点(基础状态预期!J$7:J$39,$C$5:$C$37,$J22)),32)</f>
        <v>6</v>
      </c>
      <c r="P22" s="196">
        <f>INDEX($D$5:$D$37,K22+1)*节奏总纲!K21</f>
        <v>104.93670049179957</v>
      </c>
      <c r="Q22" s="196">
        <f>INDEX($D$5:$D$37,L22+1)*节奏总纲!L21</f>
        <v>93.691678632583105</v>
      </c>
      <c r="R22" s="196">
        <f>INDEX($D$5:$D$37,M22+1)*节奏总纲!M21</f>
        <v>80.354685164432325</v>
      </c>
      <c r="S22" s="196">
        <f>INDEX($D$5:$D$37,N22+1)*节奏总纲!N21</f>
        <v>59.590512686680505</v>
      </c>
      <c r="T22" s="196">
        <f>INDEX($D$5:$D$37,O22+1)*节奏总纲!O21</f>
        <v>32.59590074929136</v>
      </c>
      <c r="U22" s="196">
        <f>INDEX($E$5:$E$37,K22+1)*节奏总纲!K21</f>
        <v>1399.1560065573276</v>
      </c>
      <c r="V22" s="196">
        <f>INDEX($E$5:$E$37,L22+1)*节奏总纲!L21</f>
        <v>1249.2223817677748</v>
      </c>
      <c r="W22" s="196">
        <f>INDEX($E$5:$E$37,M22+1)*节奏总纲!M21</f>
        <v>1071.3958021924311</v>
      </c>
      <c r="X22" s="196">
        <f>INDEX($E$5:$E$37,N22+1)*节奏总纲!N21</f>
        <v>794.54016915574016</v>
      </c>
      <c r="Y22" s="196">
        <f>INDEX($E$5:$E$37,O22+1)*节奏总纲!O21</f>
        <v>434.61200999055148</v>
      </c>
      <c r="Z22" s="196">
        <f>INDEX($F$5:$F$37,K22+1)*节奏总纲!K21</f>
        <v>18655.413420764369</v>
      </c>
      <c r="AA22" s="196">
        <f>INDEX($F$5:$F$37,L22+1)*节奏总纲!L21</f>
        <v>16656.29842357033</v>
      </c>
      <c r="AB22" s="196">
        <f>INDEX($F$5:$F$37,M22+1)*节奏总纲!M21</f>
        <v>14285.277362565746</v>
      </c>
      <c r="AC22" s="196">
        <f>INDEX($F$5:$F$37,N22+1)*节奏总纲!N21</f>
        <v>10593.868922076535</v>
      </c>
      <c r="AD22" s="196">
        <f>INDEX($F$5:$F$37,O22+1)*节奏总纲!O21</f>
        <v>5794.8267998740203</v>
      </c>
      <c r="AE22" s="196">
        <f>SUM(P$5:P22)</f>
        <v>815.36460977381682</v>
      </c>
      <c r="AF22" s="196">
        <f>SUM(Q$5:Q22)</f>
        <v>709.07932872452807</v>
      </c>
      <c r="AG22" s="196">
        <f>SUM(R$5:R22)</f>
        <v>585.92593153254472</v>
      </c>
      <c r="AH22" s="196">
        <f>SUM(S$5:S22)</f>
        <v>434.87937397994864</v>
      </c>
      <c r="AI22" s="196">
        <f>SUM(T$5:T22)</f>
        <v>242.2039553247632</v>
      </c>
      <c r="AJ22" s="196">
        <f>SUM(U$5:U22)</f>
        <v>9306.7805009139483</v>
      </c>
      <c r="AK22" s="196">
        <f>SUM(V$5:V22)</f>
        <v>8102.033784967115</v>
      </c>
      <c r="AL22" s="196">
        <f>SUM(W$5:W22)</f>
        <v>6707.8413828167104</v>
      </c>
      <c r="AM22" s="196">
        <f>SUM(X$5:X22)</f>
        <v>4987.1799238898393</v>
      </c>
      <c r="AN22" s="196">
        <f>SUM(Y$5:Y22)</f>
        <v>2778.6920598865599</v>
      </c>
      <c r="AO22" s="196">
        <f>SUM(Z$5:Z22)</f>
        <v>111370.92073404648</v>
      </c>
      <c r="AP22" s="196">
        <f>SUM(AA$5:AA22)</f>
        <v>96779.153852481337</v>
      </c>
      <c r="AQ22" s="196">
        <f>SUM(AB$5:AB22)</f>
        <v>79976.459617500484</v>
      </c>
      <c r="AR22" s="196">
        <f>SUM(AC$5:AC22)</f>
        <v>59264.147440642395</v>
      </c>
      <c r="AS22" s="196">
        <f>SUM(AD$5:AD22)</f>
        <v>32776.383577608365</v>
      </c>
    </row>
    <row r="23" spans="3:45" x14ac:dyDescent="0.15">
      <c r="C23" s="72">
        <v>18</v>
      </c>
      <c r="D23" s="85">
        <v>1050</v>
      </c>
      <c r="E23" s="85">
        <v>32000</v>
      </c>
      <c r="F23" s="85">
        <v>200000</v>
      </c>
      <c r="G23" s="194">
        <f>10/INDEX('[1]功能-付费相关'!$AS$6:$AS$165,基础状态预期!$F25)</f>
        <v>8960</v>
      </c>
      <c r="H23" s="194">
        <f>10/INDEX('[1]功能-付费相关'!$U$6:$U$165,基础状态预期!$F25)</f>
        <v>275674.55898388376</v>
      </c>
      <c r="J23" s="72">
        <v>19</v>
      </c>
      <c r="K23" s="196">
        <f>MIN(INT(求节点(基础状态预期!F$7:F$39,$C$5:$C$37,$J23)),32)</f>
        <v>6</v>
      </c>
      <c r="L23" s="196">
        <f>MIN(INT(求节点(基础状态预期!G$7:G$39,$C$5:$C$37,$J23)),32)</f>
        <v>6</v>
      </c>
      <c r="M23" s="196">
        <f>MIN(INT(求节点(基础状态预期!H$7:H$39,$C$5:$C$37,$J23)),32)</f>
        <v>6</v>
      </c>
      <c r="N23" s="196">
        <f>MIN(INT(求节点(基础状态预期!I$7:I$39,$C$5:$C$37,$J23)),32)</f>
        <v>6</v>
      </c>
      <c r="O23" s="196">
        <f>MIN(INT(求节点(基础状态预期!J$7:J$39,$C$5:$C$37,$J23)),32)</f>
        <v>7</v>
      </c>
      <c r="P23" s="196">
        <f>INDEX($D$5:$D$37,K23+1)*节奏总纲!K22</f>
        <v>112.46837083322991</v>
      </c>
      <c r="Q23" s="196">
        <f>INDEX($D$5:$D$37,L23+1)*节奏总纲!L22</f>
        <v>99.823556669299734</v>
      </c>
      <c r="R23" s="196">
        <f>INDEX($D$5:$D$37,M23+1)*节奏总纲!M22</f>
        <v>81.877451031515662</v>
      </c>
      <c r="S23" s="196">
        <f>INDEX($D$5:$D$37,N23+1)*节奏总纲!N22</f>
        <v>59.818080098995431</v>
      </c>
      <c r="T23" s="196">
        <f>INDEX($D$5:$D$37,O23+1)*节奏总纲!O22</f>
        <v>38.57632652411386</v>
      </c>
      <c r="U23" s="196">
        <f>INDEX($E$5:$E$37,K23+1)*节奏总纲!K22</f>
        <v>1499.5782777763989</v>
      </c>
      <c r="V23" s="196">
        <f>INDEX($E$5:$E$37,L23+1)*节奏总纲!L22</f>
        <v>1330.9807555906632</v>
      </c>
      <c r="W23" s="196">
        <f>INDEX($E$5:$E$37,M23+1)*节奏总纲!M22</f>
        <v>1091.6993470868754</v>
      </c>
      <c r="X23" s="196">
        <f>INDEX($E$5:$E$37,N23+1)*节奏总纲!N22</f>
        <v>797.57440131993906</v>
      </c>
      <c r="Y23" s="196">
        <f>INDEX($E$5:$E$37,O23+1)*节奏总纲!O22</f>
        <v>540.06857133759399</v>
      </c>
      <c r="Z23" s="196">
        <f>INDEX($F$5:$F$37,K23+1)*节奏总纲!K22</f>
        <v>19994.37703701865</v>
      </c>
      <c r="AA23" s="196">
        <f>INDEX($F$5:$F$37,L23+1)*节奏总纲!L22</f>
        <v>17746.410074542175</v>
      </c>
      <c r="AB23" s="196">
        <f>INDEX($F$5:$F$37,M23+1)*节奏总纲!M22</f>
        <v>14555.991294491672</v>
      </c>
      <c r="AC23" s="196">
        <f>INDEX($F$5:$F$37,N23+1)*节奏总纲!N22</f>
        <v>10634.32535093252</v>
      </c>
      <c r="AD23" s="196">
        <f>INDEX($F$5:$F$37,O23+1)*节奏总纲!O22</f>
        <v>6172.2122438582173</v>
      </c>
      <c r="AE23" s="196">
        <f>SUM(P$5:P23)</f>
        <v>927.83298060704669</v>
      </c>
      <c r="AF23" s="196">
        <f>SUM(Q$5:Q23)</f>
        <v>808.90288539382777</v>
      </c>
      <c r="AG23" s="196">
        <f>SUM(R$5:R23)</f>
        <v>667.80338256406037</v>
      </c>
      <c r="AH23" s="196">
        <f>SUM(S$5:S23)</f>
        <v>494.69745407894408</v>
      </c>
      <c r="AI23" s="196">
        <f>SUM(T$5:T23)</f>
        <v>280.78028184887705</v>
      </c>
      <c r="AJ23" s="196">
        <f>SUM(U$5:U23)</f>
        <v>10806.358778690348</v>
      </c>
      <c r="AK23" s="196">
        <f>SUM(V$5:V23)</f>
        <v>9433.0145405577787</v>
      </c>
      <c r="AL23" s="196">
        <f>SUM(W$5:W23)</f>
        <v>7799.540729903586</v>
      </c>
      <c r="AM23" s="196">
        <f>SUM(X$5:X23)</f>
        <v>5784.7543252097785</v>
      </c>
      <c r="AN23" s="196">
        <f>SUM(Y$5:Y23)</f>
        <v>3318.7606312241542</v>
      </c>
      <c r="AO23" s="196">
        <f>SUM(Z$5:Z23)</f>
        <v>131365.29777106512</v>
      </c>
      <c r="AP23" s="196">
        <f>SUM(AA$5:AA23)</f>
        <v>114525.56392702351</v>
      </c>
      <c r="AQ23" s="196">
        <f>SUM(AB$5:AB23)</f>
        <v>94532.450911992157</v>
      </c>
      <c r="AR23" s="196">
        <f>SUM(AC$5:AC23)</f>
        <v>69898.47279157491</v>
      </c>
      <c r="AS23" s="196">
        <f>SUM(AD$5:AD23)</f>
        <v>38948.595821466581</v>
      </c>
    </row>
    <row r="24" spans="3:45" x14ac:dyDescent="0.15">
      <c r="C24" s="72">
        <v>19</v>
      </c>
      <c r="D24" s="85">
        <v>1100</v>
      </c>
      <c r="E24" s="85">
        <v>36000</v>
      </c>
      <c r="F24" s="85">
        <v>200000</v>
      </c>
      <c r="G24" s="194">
        <f>10/INDEX('[1]功能-付费相关'!$AS$6:$AS$165,基础状态预期!$F26)</f>
        <v>9440</v>
      </c>
      <c r="H24" s="194">
        <f>10/INDEX('[1]功能-付费相关'!$U$6:$U$165,基础状态预期!$F26)</f>
        <v>302233.38660145609</v>
      </c>
      <c r="J24" s="72">
        <v>20</v>
      </c>
      <c r="K24" s="196">
        <f>MIN(INT(求节点(基础状态预期!F$7:F$39,$C$5:$C$37,$J24)),32)</f>
        <v>7</v>
      </c>
      <c r="L24" s="196">
        <f>MIN(INT(求节点(基础状态预期!G$7:G$39,$C$5:$C$37,$J24)),32)</f>
        <v>7</v>
      </c>
      <c r="M24" s="196">
        <f>MIN(INT(求节点(基础状态预期!H$7:H$39,$C$5:$C$37,$J24)),32)</f>
        <v>7</v>
      </c>
      <c r="N24" s="196">
        <f>MIN(INT(求节点(基础状态预期!I$7:I$39,$C$5:$C$37,$J24)),32)</f>
        <v>7</v>
      </c>
      <c r="O24" s="196">
        <f>MIN(INT(求节点(基础状态预期!J$7:J$39,$C$5:$C$37,$J24)),32)</f>
        <v>7</v>
      </c>
      <c r="P24" s="196">
        <f>INDEX($D$5:$D$37,K24+1)*节奏总纲!K23</f>
        <v>133.93401692638517</v>
      </c>
      <c r="Q24" s="196">
        <f>INDEX($D$5:$D$37,L24+1)*节奏总纲!L23</f>
        <v>115.14848050395065</v>
      </c>
      <c r="R24" s="196">
        <f>INDEX($D$5:$D$37,M24+1)*节奏总纲!M23</f>
        <v>93.092281487131672</v>
      </c>
      <c r="S24" s="196">
        <f>INDEX($D$5:$D$37,N24+1)*节奏总纲!N23</f>
        <v>70.269833518512243</v>
      </c>
      <c r="T24" s="196">
        <f>INDEX($D$5:$D$37,O24+1)*节奏总纲!O23</f>
        <v>38.599814172971982</v>
      </c>
      <c r="U24" s="196">
        <f>INDEX($E$5:$E$37,K24+1)*节奏总纲!K23</f>
        <v>1875.0762369693925</v>
      </c>
      <c r="V24" s="196">
        <f>INDEX($E$5:$E$37,L24+1)*节奏总纲!L23</f>
        <v>1612.0787270553092</v>
      </c>
      <c r="W24" s="196">
        <f>INDEX($E$5:$E$37,M24+1)*节奏总纲!M23</f>
        <v>1303.2919408198434</v>
      </c>
      <c r="X24" s="196">
        <f>INDEX($E$5:$E$37,N24+1)*节奏总纲!N23</f>
        <v>983.77766925917126</v>
      </c>
      <c r="Y24" s="196">
        <f>INDEX($E$5:$E$37,O24+1)*节奏总纲!O23</f>
        <v>540.3973984216077</v>
      </c>
      <c r="Z24" s="196">
        <f>INDEX($F$5:$F$37,K24+1)*节奏总纲!K23</f>
        <v>21429.442708221628</v>
      </c>
      <c r="AA24" s="196">
        <f>INDEX($F$5:$F$37,L24+1)*节奏总纲!L23</f>
        <v>18423.756880632103</v>
      </c>
      <c r="AB24" s="196">
        <f>INDEX($F$5:$F$37,M24+1)*节奏总纲!M23</f>
        <v>14894.765037941066</v>
      </c>
      <c r="AC24" s="196">
        <f>INDEX($F$5:$F$37,N24+1)*节奏总纲!N23</f>
        <v>11243.173362961958</v>
      </c>
      <c r="AD24" s="196">
        <f>INDEX($F$5:$F$37,O24+1)*节奏总纲!O23</f>
        <v>6175.9702676755169</v>
      </c>
      <c r="AE24" s="196">
        <f>SUM(P$5:P24)</f>
        <v>1061.7669975334318</v>
      </c>
      <c r="AF24" s="196">
        <f>SUM(Q$5:Q24)</f>
        <v>924.0513658977784</v>
      </c>
      <c r="AG24" s="196">
        <f>SUM(R$5:R24)</f>
        <v>760.89566405119206</v>
      </c>
      <c r="AH24" s="196">
        <f>SUM(S$5:S24)</f>
        <v>564.96728759745633</v>
      </c>
      <c r="AI24" s="196">
        <f>SUM(T$5:T24)</f>
        <v>319.38009602184906</v>
      </c>
      <c r="AJ24" s="196">
        <f>SUM(U$5:U24)</f>
        <v>12681.435015659741</v>
      </c>
      <c r="AK24" s="196">
        <f>SUM(V$5:V24)</f>
        <v>11045.093267613087</v>
      </c>
      <c r="AL24" s="196">
        <f>SUM(W$5:W24)</f>
        <v>9102.8326707234301</v>
      </c>
      <c r="AM24" s="196">
        <f>SUM(X$5:X24)</f>
        <v>6768.53199446895</v>
      </c>
      <c r="AN24" s="196">
        <f>SUM(Y$5:Y24)</f>
        <v>3859.1580296457619</v>
      </c>
      <c r="AO24" s="196">
        <f>SUM(Z$5:Z24)</f>
        <v>152794.74047928676</v>
      </c>
      <c r="AP24" s="196">
        <f>SUM(AA$5:AA24)</f>
        <v>132949.3208076556</v>
      </c>
      <c r="AQ24" s="196">
        <f>SUM(AB$5:AB24)</f>
        <v>109427.21594993322</v>
      </c>
      <c r="AR24" s="196">
        <f>SUM(AC$5:AC24)</f>
        <v>81141.646154536866</v>
      </c>
      <c r="AS24" s="196">
        <f>SUM(AD$5:AD24)</f>
        <v>45124.566089142099</v>
      </c>
    </row>
    <row r="25" spans="3:45" x14ac:dyDescent="0.15">
      <c r="C25" s="72">
        <v>20</v>
      </c>
      <c r="D25" s="85">
        <v>1150</v>
      </c>
      <c r="E25" s="85">
        <v>40000</v>
      </c>
      <c r="F25" s="85">
        <v>200000</v>
      </c>
      <c r="G25" s="194">
        <f>10/INDEX('[1]功能-付费相关'!$AS$6:$AS$165,基础状态预期!$F27)</f>
        <v>9920</v>
      </c>
      <c r="H25" s="194">
        <f>10/INDEX('[1]功能-付费相关'!$U$6:$U$165,基础状态预期!$F27)</f>
        <v>367790.09196477541</v>
      </c>
      <c r="J25" s="72">
        <v>21</v>
      </c>
      <c r="K25" s="196">
        <f>MIN(INT(求节点(基础状态预期!F$7:F$39,$C$5:$C$37,$J25)),32)</f>
        <v>7</v>
      </c>
      <c r="L25" s="196">
        <f>MIN(INT(求节点(基础状态预期!G$7:G$39,$C$5:$C$37,$J25)),32)</f>
        <v>7</v>
      </c>
      <c r="M25" s="196">
        <f>MIN(INT(求节点(基础状态预期!H$7:H$39,$C$5:$C$37,$J25)),32)</f>
        <v>7</v>
      </c>
      <c r="N25" s="196">
        <f>MIN(INT(求节点(基础状态预期!I$7:I$39,$C$5:$C$37,$J25)),32)</f>
        <v>7</v>
      </c>
      <c r="O25" s="196">
        <f>MIN(INT(求节点(基础状态预期!J$7:J$39,$C$5:$C$37,$J25)),32)</f>
        <v>7</v>
      </c>
      <c r="P25" s="196">
        <f>INDEX($D$5:$D$37,K25+1)*节奏总纲!K24</f>
        <v>143.54692507258625</v>
      </c>
      <c r="Q25" s="196">
        <f>INDEX($D$5:$D$37,L25+1)*节奏总纲!L24</f>
        <v>124.09131219297586</v>
      </c>
      <c r="R25" s="196">
        <f>INDEX($D$5:$D$37,M25+1)*节奏总纲!M24</f>
        <v>104.72814980931932</v>
      </c>
      <c r="S25" s="196">
        <f>INDEX($D$5:$D$37,N25+1)*节奏总纲!N24</f>
        <v>78.235840515847428</v>
      </c>
      <c r="T25" s="196">
        <f>INDEX($D$5:$D$37,O25+1)*节奏总纲!O24</f>
        <v>45.882471051456427</v>
      </c>
      <c r="U25" s="196">
        <f>INDEX($E$5:$E$37,K25+1)*节奏总纲!K24</f>
        <v>2009.6569510162076</v>
      </c>
      <c r="V25" s="196">
        <f>INDEX($E$5:$E$37,L25+1)*节奏总纲!L24</f>
        <v>1737.2783707016622</v>
      </c>
      <c r="W25" s="196">
        <f>INDEX($E$5:$E$37,M25+1)*节奏总纲!M24</f>
        <v>1466.1940973304706</v>
      </c>
      <c r="X25" s="196">
        <f>INDEX($E$5:$E$37,N25+1)*节奏总纲!N24</f>
        <v>1095.3017672218639</v>
      </c>
      <c r="Y25" s="196">
        <f>INDEX($E$5:$E$37,O25+1)*节奏总纲!O24</f>
        <v>642.35459472039008</v>
      </c>
      <c r="Z25" s="196">
        <f>INDEX($F$5:$F$37,K25+1)*节奏总纲!K24</f>
        <v>22967.508011613802</v>
      </c>
      <c r="AA25" s="196">
        <f>INDEX($F$5:$F$37,L25+1)*节奏总纲!L24</f>
        <v>19854.60995087614</v>
      </c>
      <c r="AB25" s="196">
        <f>INDEX($F$5:$F$37,M25+1)*节奏总纲!M24</f>
        <v>16756.503969491092</v>
      </c>
      <c r="AC25" s="196">
        <f>INDEX($F$5:$F$37,N25+1)*节奏总纲!N24</f>
        <v>12517.734482535587</v>
      </c>
      <c r="AD25" s="196">
        <f>INDEX($F$5:$F$37,O25+1)*节奏总纲!O24</f>
        <v>7341.1953682330286</v>
      </c>
      <c r="AE25" s="196">
        <f>SUM(P$5:P25)</f>
        <v>1205.313922606018</v>
      </c>
      <c r="AF25" s="196">
        <f>SUM(Q$5:Q25)</f>
        <v>1048.1426780907543</v>
      </c>
      <c r="AG25" s="196">
        <f>SUM(R$5:R25)</f>
        <v>865.6238138605114</v>
      </c>
      <c r="AH25" s="196">
        <f>SUM(S$5:S25)</f>
        <v>643.20312811330382</v>
      </c>
      <c r="AI25" s="196">
        <f>SUM(T$5:T25)</f>
        <v>365.26256707330549</v>
      </c>
      <c r="AJ25" s="196">
        <f>SUM(U$5:U25)</f>
        <v>14691.091966675949</v>
      </c>
      <c r="AK25" s="196">
        <f>SUM(V$5:V25)</f>
        <v>12782.371638314749</v>
      </c>
      <c r="AL25" s="196">
        <f>SUM(W$5:W25)</f>
        <v>10569.0267680539</v>
      </c>
      <c r="AM25" s="196">
        <f>SUM(X$5:X25)</f>
        <v>7863.8337616908138</v>
      </c>
      <c r="AN25" s="196">
        <f>SUM(Y$5:Y25)</f>
        <v>4501.5126243661516</v>
      </c>
      <c r="AO25" s="196">
        <f>SUM(Z$5:Z25)</f>
        <v>175762.24849090056</v>
      </c>
      <c r="AP25" s="196">
        <f>SUM(AA$5:AA25)</f>
        <v>152803.93075853173</v>
      </c>
      <c r="AQ25" s="196">
        <f>SUM(AB$5:AB25)</f>
        <v>126183.71991942431</v>
      </c>
      <c r="AR25" s="196">
        <f>SUM(AC$5:AC25)</f>
        <v>93659.380637072449</v>
      </c>
      <c r="AS25" s="196">
        <f>SUM(AD$5:AD25)</f>
        <v>52465.761457375127</v>
      </c>
    </row>
    <row r="26" spans="3:45" x14ac:dyDescent="0.15">
      <c r="C26" s="195">
        <v>21</v>
      </c>
      <c r="D26" s="196">
        <v>1200</v>
      </c>
      <c r="E26" s="196">
        <v>44000</v>
      </c>
      <c r="F26" s="196">
        <v>200000</v>
      </c>
      <c r="G26" s="194">
        <f>10/INDEX('[1]功能-付费相关'!$AS$6:$AS$165,基础状态预期!$F28)</f>
        <v>10400</v>
      </c>
      <c r="H26" s="194">
        <f>10/INDEX('[1]功能-付费相关'!$U$6:$U$165,基础状态预期!$F28)</f>
        <v>418724.77419624518</v>
      </c>
      <c r="J26" s="72">
        <v>22</v>
      </c>
      <c r="K26" s="196">
        <f>MIN(INT(求节点(基础状态预期!F$7:F$39,$C$5:$C$37,$J26)),32)</f>
        <v>7</v>
      </c>
      <c r="L26" s="196">
        <f>MIN(INT(求节点(基础状态预期!G$7:G$39,$C$5:$C$37,$J26)),32)</f>
        <v>7</v>
      </c>
      <c r="M26" s="196">
        <f>MIN(INT(求节点(基础状态预期!H$7:H$39,$C$5:$C$37,$J26)),32)</f>
        <v>7</v>
      </c>
      <c r="N26" s="196">
        <f>MIN(INT(求节点(基础状态预期!I$7:I$39,$C$5:$C$37,$J26)),32)</f>
        <v>7</v>
      </c>
      <c r="O26" s="196">
        <f>MIN(INT(求节点(基础状态预期!J$7:J$39,$C$5:$C$37,$J26)),32)</f>
        <v>8</v>
      </c>
      <c r="P26" s="196">
        <f>INDEX($D$5:$D$37,K26+1)*节奏总纲!K25</f>
        <v>153.84978492148349</v>
      </c>
      <c r="Q26" s="196">
        <f>INDEX($D$5:$D$37,L26+1)*节奏总纲!L25</f>
        <v>136.17616846287018</v>
      </c>
      <c r="R26" s="196">
        <f>INDEX($D$5:$D$37,M26+1)*节奏总纲!M25</f>
        <v>114.14711355943297</v>
      </c>
      <c r="S26" s="196">
        <f>INDEX($D$5:$D$37,N26+1)*节奏总纲!N25</f>
        <v>85.592593478005412</v>
      </c>
      <c r="T26" s="196">
        <f>INDEX($D$5:$D$37,O26+1)*节奏总纲!O25</f>
        <v>53.386927912758544</v>
      </c>
      <c r="U26" s="196">
        <f>INDEX($E$5:$E$37,K26+1)*节奏总纲!K25</f>
        <v>2153.896988900769</v>
      </c>
      <c r="V26" s="196">
        <f>INDEX($E$5:$E$37,L26+1)*节奏总纲!L25</f>
        <v>1906.4663584801824</v>
      </c>
      <c r="W26" s="196">
        <f>INDEX($E$5:$E$37,M26+1)*节奏总纲!M25</f>
        <v>1598.0595898320616</v>
      </c>
      <c r="X26" s="196">
        <f>INDEX($E$5:$E$37,N26+1)*节奏总纲!N25</f>
        <v>1198.2963086920756</v>
      </c>
      <c r="Y26" s="196">
        <f>INDEX($E$5:$E$37,O26+1)*节奏总纲!O25</f>
        <v>776.53713327648791</v>
      </c>
      <c r="Z26" s="196">
        <f>INDEX($F$5:$F$37,K26+1)*节奏总纲!K25</f>
        <v>24615.965587437357</v>
      </c>
      <c r="AA26" s="196">
        <f>INDEX($F$5:$F$37,L26+1)*节奏总纲!L25</f>
        <v>21788.186954059227</v>
      </c>
      <c r="AB26" s="196">
        <f>INDEX($F$5:$F$37,M26+1)*节奏总纲!M25</f>
        <v>18263.538169509273</v>
      </c>
      <c r="AC26" s="196">
        <f>INDEX($F$5:$F$37,N26+1)*节奏总纲!N25</f>
        <v>13694.814956480865</v>
      </c>
      <c r="AD26" s="196">
        <f>INDEX($F$5:$F$37,O26+1)*节奏总纲!O25</f>
        <v>7765.3713327648784</v>
      </c>
      <c r="AE26" s="196">
        <f>SUM(P$5:P26)</f>
        <v>1359.1637075275014</v>
      </c>
      <c r="AF26" s="196">
        <f>SUM(Q$5:Q26)</f>
        <v>1184.3188465536246</v>
      </c>
      <c r="AG26" s="196">
        <f>SUM(R$5:R26)</f>
        <v>979.77092741994443</v>
      </c>
      <c r="AH26" s="196">
        <f>SUM(S$5:S26)</f>
        <v>728.79572159130919</v>
      </c>
      <c r="AI26" s="196">
        <f>SUM(T$5:T26)</f>
        <v>418.64949498606404</v>
      </c>
      <c r="AJ26" s="196">
        <f>SUM(U$5:U26)</f>
        <v>16844.988955576719</v>
      </c>
      <c r="AK26" s="196">
        <f>SUM(V$5:V26)</f>
        <v>14688.837996794931</v>
      </c>
      <c r="AL26" s="196">
        <f>SUM(W$5:W26)</f>
        <v>12167.086357885961</v>
      </c>
      <c r="AM26" s="196">
        <f>SUM(X$5:X26)</f>
        <v>9062.1300703828892</v>
      </c>
      <c r="AN26" s="196">
        <f>SUM(Y$5:Y26)</f>
        <v>5278.0497576426396</v>
      </c>
      <c r="AO26" s="196">
        <f>SUM(Z$5:Z26)</f>
        <v>200378.21407833791</v>
      </c>
      <c r="AP26" s="196">
        <f>SUM(AA$5:AA26)</f>
        <v>174592.11771259096</v>
      </c>
      <c r="AQ26" s="196">
        <f>SUM(AB$5:AB26)</f>
        <v>144447.25808893359</v>
      </c>
      <c r="AR26" s="196">
        <f>SUM(AC$5:AC26)</f>
        <v>107354.19559355332</v>
      </c>
      <c r="AS26" s="196">
        <f>SUM(AD$5:AD26)</f>
        <v>60231.132790140007</v>
      </c>
    </row>
    <row r="27" spans="3:45" x14ac:dyDescent="0.15">
      <c r="C27" s="195">
        <v>22</v>
      </c>
      <c r="D27" s="196">
        <v>1250</v>
      </c>
      <c r="E27" s="196">
        <v>48000</v>
      </c>
      <c r="F27" s="196">
        <v>200000</v>
      </c>
      <c r="G27" s="194">
        <f>10/INDEX('[1]功能-付费相关'!$AS$6:$AS$165,基础状态预期!$F29)</f>
        <v>10880</v>
      </c>
      <c r="H27" s="194">
        <f>10/INDEX('[1]功能-付费相关'!$U$6:$U$165,基础状态预期!$F29)</f>
        <v>942184.14868504496</v>
      </c>
      <c r="J27" s="72">
        <v>23</v>
      </c>
      <c r="K27" s="196">
        <f>MIN(INT(求节点(基础状态预期!F$7:F$39,$C$5:$C$37,$J27)),32)</f>
        <v>8</v>
      </c>
      <c r="L27" s="196">
        <f>MIN(INT(求节点(基础状态预期!G$7:G$39,$C$5:$C$37,$J27)),32)</f>
        <v>8</v>
      </c>
      <c r="M27" s="196">
        <f>MIN(INT(求节点(基础状态预期!H$7:H$39,$C$5:$C$37,$J27)),32)</f>
        <v>8</v>
      </c>
      <c r="N27" s="196">
        <f>MIN(INT(求节点(基础状态预期!I$7:I$39,$C$5:$C$37,$J27)),32)</f>
        <v>8</v>
      </c>
      <c r="O27" s="196">
        <f>MIN(INT(求节点(基础状态预期!J$7:J$39,$C$5:$C$37,$J27)),32)</f>
        <v>8</v>
      </c>
      <c r="P27" s="196">
        <f>INDEX($D$5:$D$37,K27+1)*节奏总纲!K26</f>
        <v>181.38132836533867</v>
      </c>
      <c r="Q27" s="196">
        <f>INDEX($D$5:$D$37,L27+1)*节奏总纲!L26</f>
        <v>156.12755008576465</v>
      </c>
      <c r="R27" s="196">
        <f>INDEX($D$5:$D$37,M27+1)*节奏总纲!M26</f>
        <v>127.33322425686117</v>
      </c>
      <c r="S27" s="196">
        <f>INDEX($D$5:$D$37,N27+1)*节奏总纲!N26</f>
        <v>94.532256795998222</v>
      </c>
      <c r="T27" s="196">
        <f>INDEX($D$5:$D$37,O27+1)*节奏总纲!O26</f>
        <v>50.686892358976941</v>
      </c>
      <c r="U27" s="196">
        <f>INDEX($E$5:$E$37,K27+1)*节奏总纲!K26</f>
        <v>2638.2738671321986</v>
      </c>
      <c r="V27" s="196">
        <f>INDEX($E$5:$E$37,L27+1)*节奏总纲!L26</f>
        <v>2270.9461830656678</v>
      </c>
      <c r="W27" s="196">
        <f>INDEX($E$5:$E$37,M27+1)*节奏总纲!M26</f>
        <v>1852.1196255543443</v>
      </c>
      <c r="X27" s="196">
        <f>INDEX($E$5:$E$37,N27+1)*节奏总纲!N26</f>
        <v>1375.0146443054286</v>
      </c>
      <c r="Y27" s="196">
        <f>INDEX($E$5:$E$37,O27+1)*节奏总纲!O26</f>
        <v>737.2638888578465</v>
      </c>
      <c r="Z27" s="196">
        <f>INDEX($F$5:$F$37,K27+1)*节奏总纲!K26</f>
        <v>26382.738671321989</v>
      </c>
      <c r="AA27" s="196">
        <f>INDEX($F$5:$F$37,L27+1)*节奏总纲!L26</f>
        <v>22709.461830656677</v>
      </c>
      <c r="AB27" s="196">
        <f>INDEX($F$5:$F$37,M27+1)*节奏总纲!M26</f>
        <v>18521.196255543444</v>
      </c>
      <c r="AC27" s="196">
        <f>INDEX($F$5:$F$37,N27+1)*节奏总纲!N26</f>
        <v>13750.146443054287</v>
      </c>
      <c r="AD27" s="196">
        <f>INDEX($F$5:$F$37,O27+1)*节奏总纲!O26</f>
        <v>7372.6388885784645</v>
      </c>
      <c r="AE27" s="196">
        <f>SUM(P$5:P27)</f>
        <v>1540.5450358928401</v>
      </c>
      <c r="AF27" s="196">
        <f>SUM(Q$5:Q27)</f>
        <v>1340.4463966393891</v>
      </c>
      <c r="AG27" s="196">
        <f>SUM(R$5:R27)</f>
        <v>1107.1041516768055</v>
      </c>
      <c r="AH27" s="196">
        <f>SUM(S$5:S27)</f>
        <v>823.32797838730744</v>
      </c>
      <c r="AI27" s="196">
        <f>SUM(T$5:T27)</f>
        <v>469.33638734504098</v>
      </c>
      <c r="AJ27" s="196">
        <f>SUM(U$5:U27)</f>
        <v>19483.262822708915</v>
      </c>
      <c r="AK27" s="196">
        <f>SUM(V$5:V27)</f>
        <v>16959.784179860599</v>
      </c>
      <c r="AL27" s="196">
        <f>SUM(W$5:W27)</f>
        <v>14019.205983440304</v>
      </c>
      <c r="AM27" s="196">
        <f>SUM(X$5:X27)</f>
        <v>10437.144714688318</v>
      </c>
      <c r="AN27" s="196">
        <f>SUM(Y$5:Y27)</f>
        <v>6015.3136465004864</v>
      </c>
      <c r="AO27" s="196">
        <f>SUM(Z$5:Z27)</f>
        <v>226760.95274965989</v>
      </c>
      <c r="AP27" s="196">
        <f>SUM(AA$5:AA27)</f>
        <v>197301.57954324764</v>
      </c>
      <c r="AQ27" s="196">
        <f>SUM(AB$5:AB27)</f>
        <v>162968.45434447704</v>
      </c>
      <c r="AR27" s="196">
        <f>SUM(AC$5:AC27)</f>
        <v>121104.3420366076</v>
      </c>
      <c r="AS27" s="196">
        <f>SUM(AD$5:AD27)</f>
        <v>67603.771678718476</v>
      </c>
    </row>
    <row r="28" spans="3:45" x14ac:dyDescent="0.15">
      <c r="C28" s="195">
        <v>23</v>
      </c>
      <c r="D28" s="196">
        <v>1300</v>
      </c>
      <c r="E28" s="196">
        <v>52000</v>
      </c>
      <c r="F28" s="196">
        <v>200000</v>
      </c>
      <c r="G28" s="194">
        <f>10/INDEX('[1]功能-付费相关'!$AS$6:$AS$165,基础状态预期!$F30)</f>
        <v>11360</v>
      </c>
      <c r="H28" s="194">
        <f>10/INDEX('[1]功能-付费相关'!$U$6:$U$165,基础状态预期!$F30)</f>
        <v>1301174.9999999998</v>
      </c>
      <c r="J28" s="72">
        <v>24</v>
      </c>
      <c r="K28" s="196">
        <f>MIN(INT(求节点(基础状态预期!F$7:F$39,$C$5:$C$37,$J28)),32)</f>
        <v>8</v>
      </c>
      <c r="L28" s="196">
        <f>MIN(INT(求节点(基础状态预期!G$7:G$39,$C$5:$C$37,$J28)),32)</f>
        <v>8</v>
      </c>
      <c r="M28" s="196">
        <f>MIN(INT(求节点(基础状态预期!H$7:H$39,$C$5:$C$37,$J28)),32)</f>
        <v>8</v>
      </c>
      <c r="N28" s="196">
        <f>MIN(INT(求节点(基础状态预期!I$7:I$39,$C$5:$C$37,$J28)),32)</f>
        <v>8</v>
      </c>
      <c r="O28" s="196">
        <f>MIN(INT(求节点(基础状态预期!J$7:J$39,$C$5:$C$37,$J28)),32)</f>
        <v>8</v>
      </c>
      <c r="P28" s="196">
        <f>INDEX($D$5:$D$37,K28+1)*节奏总纲!K27</f>
        <v>194.39969434155185</v>
      </c>
      <c r="Q28" s="196">
        <f>INDEX($D$5:$D$37,L28+1)*节奏总纲!L27</f>
        <v>172.34607067175429</v>
      </c>
      <c r="R28" s="196">
        <f>INDEX($D$5:$D$37,M28+1)*节奏总纲!M27</f>
        <v>144.89751493289481</v>
      </c>
      <c r="S28" s="196">
        <f>INDEX($D$5:$D$37,N28+1)*节奏总纲!N27</f>
        <v>107.01235761787888</v>
      </c>
      <c r="T28" s="196">
        <f>INDEX($D$5:$D$37,O28+1)*节奏总纲!O27</f>
        <v>59.621055249561437</v>
      </c>
      <c r="U28" s="196">
        <f>INDEX($E$5:$E$37,K28+1)*节奏总纲!K27</f>
        <v>2827.6319176952993</v>
      </c>
      <c r="V28" s="196">
        <f>INDEX($E$5:$E$37,L28+1)*节奏总纲!L27</f>
        <v>2506.8519370436989</v>
      </c>
      <c r="W28" s="196">
        <f>INDEX($E$5:$E$37,M28+1)*节奏总纲!M27</f>
        <v>2107.6002172057429</v>
      </c>
      <c r="X28" s="196">
        <f>INDEX($E$5:$E$37,N28+1)*节奏总纲!N27</f>
        <v>1556.5433835327838</v>
      </c>
      <c r="Y28" s="196">
        <f>INDEX($E$5:$E$37,O28+1)*节奏总纲!O27</f>
        <v>867.21534908452998</v>
      </c>
      <c r="Z28" s="196">
        <f>INDEX($F$5:$F$37,K28+1)*节奏总纲!K27</f>
        <v>28276.319176952995</v>
      </c>
      <c r="AA28" s="196">
        <f>INDEX($F$5:$F$37,L28+1)*节奏总纲!L27</f>
        <v>25068.519370436989</v>
      </c>
      <c r="AB28" s="196">
        <f>INDEX($F$5:$F$37,M28+1)*节奏总纲!M27</f>
        <v>21076.00217205743</v>
      </c>
      <c r="AC28" s="196">
        <f>INDEX($F$5:$F$37,N28+1)*节奏总纲!N27</f>
        <v>15565.433835327838</v>
      </c>
      <c r="AD28" s="196">
        <f>INDEX($F$5:$F$37,O28+1)*节奏总纲!O27</f>
        <v>8672.1534908452995</v>
      </c>
      <c r="AE28" s="196">
        <f>SUM(P$5:P28)</f>
        <v>1734.944730234392</v>
      </c>
      <c r="AF28" s="196">
        <f>SUM(Q$5:Q28)</f>
        <v>1512.7924673111434</v>
      </c>
      <c r="AG28" s="196">
        <f>SUM(R$5:R28)</f>
        <v>1252.0016666097004</v>
      </c>
      <c r="AH28" s="196">
        <f>SUM(S$5:S28)</f>
        <v>930.34033600518637</v>
      </c>
      <c r="AI28" s="196">
        <f>SUM(T$5:T28)</f>
        <v>528.95744259460241</v>
      </c>
      <c r="AJ28" s="196">
        <f>SUM(U$5:U28)</f>
        <v>22310.894740404216</v>
      </c>
      <c r="AK28" s="196">
        <f>SUM(V$5:V28)</f>
        <v>19466.636116904298</v>
      </c>
      <c r="AL28" s="196">
        <f>SUM(W$5:W28)</f>
        <v>16126.806200646048</v>
      </c>
      <c r="AM28" s="196">
        <f>SUM(X$5:X28)</f>
        <v>11993.688098221102</v>
      </c>
      <c r="AN28" s="196">
        <f>SUM(Y$5:Y28)</f>
        <v>6882.5289955850167</v>
      </c>
      <c r="AO28" s="196">
        <f>SUM(Z$5:Z28)</f>
        <v>255037.27192661288</v>
      </c>
      <c r="AP28" s="196">
        <f>SUM(AA$5:AA28)</f>
        <v>222370.09891368463</v>
      </c>
      <c r="AQ28" s="196">
        <f>SUM(AB$5:AB28)</f>
        <v>184044.45651653447</v>
      </c>
      <c r="AR28" s="196">
        <f>SUM(AC$5:AC28)</f>
        <v>136669.77587193545</v>
      </c>
      <c r="AS28" s="196">
        <f>SUM(AD$5:AD28)</f>
        <v>76275.925169563779</v>
      </c>
    </row>
    <row r="29" spans="3:45" x14ac:dyDescent="0.15">
      <c r="C29" s="195">
        <v>24</v>
      </c>
      <c r="D29" s="196">
        <v>1350</v>
      </c>
      <c r="E29" s="196">
        <v>56000</v>
      </c>
      <c r="F29" s="196">
        <v>200000</v>
      </c>
      <c r="G29" s="194">
        <f>10/INDEX('[1]功能-付费相关'!$AS$6:$AS$165,基础状态预期!$F31)</f>
        <v>11840</v>
      </c>
      <c r="H29" s="194">
        <f>10/INDEX('[1]功能-付费相关'!$U$6:$U$165,基础状态预期!$F31)</f>
        <v>1367910</v>
      </c>
      <c r="J29" s="72">
        <v>25</v>
      </c>
      <c r="K29" s="196">
        <f>MIN(INT(求节点(基础状态预期!F$7:F$39,$C$5:$C$37,$J29)),32)</f>
        <v>8</v>
      </c>
      <c r="L29" s="196">
        <f>MIN(INT(求节点(基础状态预期!G$7:G$39,$C$5:$C$37,$J29)),32)</f>
        <v>8</v>
      </c>
      <c r="M29" s="196">
        <f>MIN(INT(求节点(基础状态预期!H$7:H$39,$C$5:$C$37,$J29)),32)</f>
        <v>8</v>
      </c>
      <c r="N29" s="196">
        <f>MIN(INT(求节点(基础状态预期!I$7:I$39,$C$5:$C$37,$J29)),32)</f>
        <v>8</v>
      </c>
      <c r="O29" s="196">
        <f>MIN(INT(求节点(基础状态预期!J$7:J$39,$C$5:$C$37,$J29)),32)</f>
        <v>9</v>
      </c>
      <c r="P29" s="196">
        <f>INDEX($D$5:$D$37,K29+1)*节奏总纲!K28</f>
        <v>208.35243352044208</v>
      </c>
      <c r="Q29" s="196">
        <f>INDEX($D$5:$D$37,L29+1)*节奏总纲!L28</f>
        <v>183.03867080548727</v>
      </c>
      <c r="R29" s="196">
        <f>INDEX($D$5:$D$37,M29+1)*节奏总纲!M28</f>
        <v>151.05046819660168</v>
      </c>
      <c r="S29" s="196">
        <f>INDEX($D$5:$D$37,N29+1)*节奏总纲!N28</f>
        <v>112.29691556179964</v>
      </c>
      <c r="T29" s="196">
        <f>INDEX($D$5:$D$37,O29+1)*节奏总纲!O28</f>
        <v>66.599766626562356</v>
      </c>
      <c r="U29" s="196">
        <f>INDEX($E$5:$E$37,K29+1)*节奏总纲!K28</f>
        <v>3030.5808512064305</v>
      </c>
      <c r="V29" s="196">
        <f>INDEX($E$5:$E$37,L29+1)*节奏总纲!L28</f>
        <v>2662.380666261633</v>
      </c>
      <c r="W29" s="196">
        <f>INDEX($E$5:$E$37,M29+1)*节奏总纲!M28</f>
        <v>2197.0977192232972</v>
      </c>
      <c r="X29" s="196">
        <f>INDEX($E$5:$E$37,N29+1)*节奏总纲!N28</f>
        <v>1633.4096808989038</v>
      </c>
      <c r="Y29" s="196">
        <f>INDEX($E$5:$E$37,O29+1)*节奏总纲!O28</f>
        <v>998.99649939843528</v>
      </c>
      <c r="Z29" s="196">
        <f>INDEX($F$5:$F$37,K29+1)*节奏总纲!K28</f>
        <v>30305.808512064305</v>
      </c>
      <c r="AA29" s="196">
        <f>INDEX($F$5:$F$37,L29+1)*节奏总纲!L28</f>
        <v>26623.806662616331</v>
      </c>
      <c r="AB29" s="196">
        <f>INDEX($F$5:$F$37,M29+1)*节奏总纲!M28</f>
        <v>21970.977192232971</v>
      </c>
      <c r="AC29" s="196">
        <f>INDEX($F$5:$F$37,N29+1)*节奏总纲!N28</f>
        <v>16334.096808989038</v>
      </c>
      <c r="AD29" s="196">
        <f>INDEX($F$5:$F$37,O29+1)*节奏总纲!O28</f>
        <v>8879.9688835416473</v>
      </c>
      <c r="AE29" s="196">
        <f>SUM(P$5:P29)</f>
        <v>1943.2971637548339</v>
      </c>
      <c r="AF29" s="196">
        <f>SUM(Q$5:Q29)</f>
        <v>1695.8311381166307</v>
      </c>
      <c r="AG29" s="196">
        <f>SUM(R$5:R29)</f>
        <v>1403.0521348063021</v>
      </c>
      <c r="AH29" s="196">
        <f>SUM(S$5:S29)</f>
        <v>1042.6372515669859</v>
      </c>
      <c r="AI29" s="196">
        <f>SUM(T$5:T29)</f>
        <v>595.55720922116473</v>
      </c>
      <c r="AJ29" s="196">
        <f>SUM(U$5:U29)</f>
        <v>25341.475591610644</v>
      </c>
      <c r="AK29" s="196">
        <f>SUM(V$5:V29)</f>
        <v>22129.016783165931</v>
      </c>
      <c r="AL29" s="196">
        <f>SUM(W$5:W29)</f>
        <v>18323.903919869346</v>
      </c>
      <c r="AM29" s="196">
        <f>SUM(X$5:X29)</f>
        <v>13627.097779120006</v>
      </c>
      <c r="AN29" s="196">
        <f>SUM(Y$5:Y29)</f>
        <v>7881.5254949834516</v>
      </c>
      <c r="AO29" s="196">
        <f>SUM(Z$5:Z29)</f>
        <v>285343.08043867716</v>
      </c>
      <c r="AP29" s="196">
        <f>SUM(AA$5:AA29)</f>
        <v>248993.90557630095</v>
      </c>
      <c r="AQ29" s="196">
        <f>SUM(AB$5:AB29)</f>
        <v>206015.43370876744</v>
      </c>
      <c r="AR29" s="196">
        <f>SUM(AC$5:AC29)</f>
        <v>153003.87268092448</v>
      </c>
      <c r="AS29" s="196">
        <f>SUM(AD$5:AD29)</f>
        <v>85155.894053105425</v>
      </c>
    </row>
    <row r="30" spans="3:45" x14ac:dyDescent="0.15">
      <c r="C30" s="195">
        <v>25</v>
      </c>
      <c r="D30" s="196">
        <v>1400</v>
      </c>
      <c r="E30" s="196">
        <v>60000</v>
      </c>
      <c r="F30" s="196">
        <v>200000</v>
      </c>
      <c r="G30" s="194">
        <f>10/INDEX('[1]功能-付费相关'!$AS$6:$AS$165,基础状态预期!$F32)</f>
        <v>12320</v>
      </c>
      <c r="H30" s="194">
        <f>10/INDEX('[1]功能-付费相关'!$U$6:$U$165,基础状态预期!$F32)</f>
        <v>1367910</v>
      </c>
      <c r="J30" s="72">
        <v>26</v>
      </c>
      <c r="K30" s="196">
        <f>MIN(INT(求节点(基础状态预期!F$7:F$39,$C$5:$C$37,$J30)),32)</f>
        <v>9</v>
      </c>
      <c r="L30" s="196">
        <f>MIN(INT(求节点(基础状态预期!G$7:G$39,$C$5:$C$37,$J30)),32)</f>
        <v>9</v>
      </c>
      <c r="M30" s="196">
        <f>MIN(INT(求节点(基础状态预期!H$7:H$39,$C$5:$C$37,$J30)),32)</f>
        <v>9</v>
      </c>
      <c r="N30" s="196">
        <f>MIN(INT(求节点(基础状态预期!I$7:I$39,$C$5:$C$37,$J30)),32)</f>
        <v>9</v>
      </c>
      <c r="O30" s="196">
        <f>MIN(INT(求节点(基础状态预期!J$7:J$39,$C$5:$C$37,$J30)),32)</f>
        <v>9</v>
      </c>
      <c r="P30" s="196">
        <f>INDEX($D$5:$D$37,K30+1)*节奏总纲!K29</f>
        <v>243.60720992952682</v>
      </c>
      <c r="Q30" s="196">
        <f>INDEX($D$5:$D$37,L30+1)*节奏总纲!L29</f>
        <v>212.6919809165706</v>
      </c>
      <c r="R30" s="196">
        <f>INDEX($D$5:$D$37,M30+1)*节奏总纲!M29</f>
        <v>175.56624212331141</v>
      </c>
      <c r="S30" s="196">
        <f>INDEX($D$5:$D$37,N30+1)*节奏总纲!N29</f>
        <v>127.82512526871895</v>
      </c>
      <c r="T30" s="196">
        <f>INDEX($D$5:$D$37,O30+1)*节奏总纲!O29</f>
        <v>71.597633071186891</v>
      </c>
      <c r="U30" s="196">
        <f>INDEX($E$5:$E$37,K30+1)*节奏总纲!K29</f>
        <v>3654.1081489429025</v>
      </c>
      <c r="V30" s="196">
        <f>INDEX($E$5:$E$37,L30+1)*节奏总纲!L29</f>
        <v>3190.379713748559</v>
      </c>
      <c r="W30" s="196">
        <f>INDEX($E$5:$E$37,M30+1)*节奏总纲!M29</f>
        <v>2633.4936318496711</v>
      </c>
      <c r="X30" s="196">
        <f>INDEX($E$5:$E$37,N30+1)*节奏总纲!N29</f>
        <v>1917.376879030784</v>
      </c>
      <c r="Y30" s="196">
        <f>INDEX($E$5:$E$37,O30+1)*节奏总纲!O29</f>
        <v>1073.9644960678033</v>
      </c>
      <c r="Z30" s="196">
        <f>INDEX($F$5:$F$37,K30+1)*节奏总纲!K29</f>
        <v>32480.96132393691</v>
      </c>
      <c r="AA30" s="196">
        <f>INDEX($F$5:$F$37,L30+1)*节奏总纲!L29</f>
        <v>28358.930788876081</v>
      </c>
      <c r="AB30" s="196">
        <f>INDEX($F$5:$F$37,M30+1)*节奏总纲!M29</f>
        <v>23408.83228310819</v>
      </c>
      <c r="AC30" s="196">
        <f>INDEX($F$5:$F$37,N30+1)*节奏总纲!N29</f>
        <v>17043.350035829193</v>
      </c>
      <c r="AD30" s="196">
        <f>INDEX($F$5:$F$37,O30+1)*节奏总纲!O29</f>
        <v>9546.3510761582529</v>
      </c>
      <c r="AE30" s="196">
        <f>SUM(P$5:P30)</f>
        <v>2186.904373684361</v>
      </c>
      <c r="AF30" s="196">
        <f>SUM(Q$5:Q30)</f>
        <v>1908.5231190332013</v>
      </c>
      <c r="AG30" s="196">
        <f>SUM(R$5:R30)</f>
        <v>1578.6183769296135</v>
      </c>
      <c r="AH30" s="196">
        <f>SUM(S$5:S30)</f>
        <v>1170.4623768357048</v>
      </c>
      <c r="AI30" s="196">
        <f>SUM(T$5:T30)</f>
        <v>667.15484229235165</v>
      </c>
      <c r="AJ30" s="196">
        <f>SUM(U$5:U30)</f>
        <v>28995.583740553546</v>
      </c>
      <c r="AK30" s="196">
        <f>SUM(V$5:V30)</f>
        <v>25319.396496914491</v>
      </c>
      <c r="AL30" s="196">
        <f>SUM(W$5:W30)</f>
        <v>20957.397551719019</v>
      </c>
      <c r="AM30" s="196">
        <f>SUM(X$5:X30)</f>
        <v>15544.47465815079</v>
      </c>
      <c r="AN30" s="196">
        <f>SUM(Y$5:Y30)</f>
        <v>8955.489991051254</v>
      </c>
      <c r="AO30" s="196">
        <f>SUM(Z$5:Z30)</f>
        <v>317824.0417626141</v>
      </c>
      <c r="AP30" s="196">
        <f>SUM(AA$5:AA30)</f>
        <v>277352.83636517706</v>
      </c>
      <c r="AQ30" s="196">
        <f>SUM(AB$5:AB30)</f>
        <v>229424.26599187561</v>
      </c>
      <c r="AR30" s="196">
        <f>SUM(AC$5:AC30)</f>
        <v>170047.22271675366</v>
      </c>
      <c r="AS30" s="196">
        <f>SUM(AD$5:AD30)</f>
        <v>94702.245129263683</v>
      </c>
    </row>
    <row r="31" spans="3:45" x14ac:dyDescent="0.15">
      <c r="C31" s="195">
        <v>26</v>
      </c>
      <c r="D31" s="196">
        <v>1450</v>
      </c>
      <c r="E31" s="196">
        <v>64000</v>
      </c>
      <c r="F31" s="196">
        <v>200000</v>
      </c>
      <c r="G31" s="194">
        <f>10/INDEX('[1]功能-付费相关'!$AS$6:$AS$165,基础状态预期!$F33)</f>
        <v>12800</v>
      </c>
      <c r="H31" s="194">
        <f>10/INDEX('[1]功能-付费相关'!$U$6:$U$165,基础状态预期!$F33)</f>
        <v>1367910</v>
      </c>
      <c r="J31" s="72">
        <v>27</v>
      </c>
      <c r="K31" s="196">
        <f>MIN(INT(求节点(基础状态预期!F$7:F$39,$C$5:$C$37,$J31)),32)</f>
        <v>9</v>
      </c>
      <c r="L31" s="196">
        <f>MIN(INT(求节点(基础状态预期!G$7:G$39,$C$5:$C$37,$J31)),32)</f>
        <v>9</v>
      </c>
      <c r="M31" s="196">
        <f>MIN(INT(求节点(基础状态预期!H$7:H$39,$C$5:$C$37,$J31)),32)</f>
        <v>9</v>
      </c>
      <c r="N31" s="196">
        <f>MIN(INT(求节点(基础状态预期!I$7:I$39,$C$5:$C$37,$J31)),32)</f>
        <v>9</v>
      </c>
      <c r="O31" s="196">
        <f>MIN(INT(求节点(基础状态预期!J$7:J$39,$C$5:$C$37,$J31)),32)</f>
        <v>9</v>
      </c>
      <c r="P31" s="196">
        <f>INDEX($D$5:$D$37,K31+1)*节奏总纲!K30</f>
        <v>261.09174288497564</v>
      </c>
      <c r="Q31" s="196">
        <f>INDEX($D$5:$D$37,L31+1)*节奏总纲!L30</f>
        <v>227.68857085448798</v>
      </c>
      <c r="R31" s="196">
        <f>INDEX($D$5:$D$37,M31+1)*节奏总纲!M30</f>
        <v>187.23842693831551</v>
      </c>
      <c r="S31" s="196">
        <f>INDEX($D$5:$D$37,N31+1)*节奏总纲!N30</f>
        <v>137.47684591664927</v>
      </c>
      <c r="T31" s="196">
        <f>INDEX($D$5:$D$37,O31+1)*节奏总纲!O30</f>
        <v>77.665255392780665</v>
      </c>
      <c r="U31" s="196">
        <f>INDEX($E$5:$E$37,K31+1)*节奏总纲!K30</f>
        <v>3916.3761432746346</v>
      </c>
      <c r="V31" s="196">
        <f>INDEX($E$5:$E$37,L31+1)*节奏总纲!L30</f>
        <v>3415.3285628173194</v>
      </c>
      <c r="W31" s="196">
        <f>INDEX($E$5:$E$37,M31+1)*节奏总纲!M30</f>
        <v>2808.5764040747326</v>
      </c>
      <c r="X31" s="196">
        <f>INDEX($E$5:$E$37,N31+1)*节奏总纲!N30</f>
        <v>2062.1526887497394</v>
      </c>
      <c r="Y31" s="196">
        <f>INDEX($E$5:$E$37,O31+1)*节奏总纲!O30</f>
        <v>1164.97883089171</v>
      </c>
      <c r="Z31" s="196">
        <f>INDEX($F$5:$F$37,K31+1)*节奏总纲!K30</f>
        <v>34812.232384663417</v>
      </c>
      <c r="AA31" s="196">
        <f>INDEX($F$5:$F$37,L31+1)*节奏总纲!L30</f>
        <v>30358.476113931731</v>
      </c>
      <c r="AB31" s="196">
        <f>INDEX($F$5:$F$37,M31+1)*节奏总纲!M30</f>
        <v>24965.123591775402</v>
      </c>
      <c r="AC31" s="196">
        <f>INDEX($F$5:$F$37,N31+1)*节奏总纲!N30</f>
        <v>18330.246122219905</v>
      </c>
      <c r="AD31" s="196">
        <f>INDEX($F$5:$F$37,O31+1)*节奏总纲!O30</f>
        <v>10355.367385704089</v>
      </c>
      <c r="AE31" s="196">
        <f>SUM(P$5:P31)</f>
        <v>2447.9961165693367</v>
      </c>
      <c r="AF31" s="196">
        <f>SUM(Q$5:Q31)</f>
        <v>2136.2116898876893</v>
      </c>
      <c r="AG31" s="196">
        <f>SUM(R$5:R31)</f>
        <v>1765.8568038679291</v>
      </c>
      <c r="AH31" s="196">
        <f>SUM(S$5:S31)</f>
        <v>1307.939222752354</v>
      </c>
      <c r="AI31" s="196">
        <f>SUM(T$5:T31)</f>
        <v>744.82009768513228</v>
      </c>
      <c r="AJ31" s="196">
        <f>SUM(U$5:U31)</f>
        <v>32911.959883828182</v>
      </c>
      <c r="AK31" s="196">
        <f>SUM(V$5:V31)</f>
        <v>28734.725059731809</v>
      </c>
      <c r="AL31" s="196">
        <f>SUM(W$5:W31)</f>
        <v>23765.97395579375</v>
      </c>
      <c r="AM31" s="196">
        <f>SUM(X$5:X31)</f>
        <v>17606.627346900528</v>
      </c>
      <c r="AN31" s="196">
        <f>SUM(Y$5:Y31)</f>
        <v>10120.468821942964</v>
      </c>
      <c r="AO31" s="196">
        <f>SUM(Z$5:Z31)</f>
        <v>352636.27414727752</v>
      </c>
      <c r="AP31" s="196">
        <f>SUM(AA$5:AA31)</f>
        <v>307711.3124791088</v>
      </c>
      <c r="AQ31" s="196">
        <f>SUM(AB$5:AB31)</f>
        <v>254389.38958365101</v>
      </c>
      <c r="AR31" s="196">
        <f>SUM(AC$5:AC31)</f>
        <v>188377.46883897355</v>
      </c>
      <c r="AS31" s="196">
        <f>SUM(AD$5:AD31)</f>
        <v>105057.61251496777</v>
      </c>
    </row>
    <row r="32" spans="3:45" x14ac:dyDescent="0.15">
      <c r="C32" s="195">
        <v>27</v>
      </c>
      <c r="D32" s="196">
        <v>1500</v>
      </c>
      <c r="E32" s="196">
        <v>68000</v>
      </c>
      <c r="F32" s="196">
        <v>200000</v>
      </c>
      <c r="G32" s="194">
        <f>10/INDEX('[1]功能-付费相关'!$AS$6:$AS$165,基础状态预期!$F34)</f>
        <v>13280</v>
      </c>
      <c r="H32" s="194">
        <f>10/INDEX('[1]功能-付费相关'!$U$6:$U$165,基础状态预期!$F34)</f>
        <v>1367910</v>
      </c>
      <c r="J32" s="72">
        <v>28</v>
      </c>
      <c r="K32" s="196">
        <f>MIN(INT(求节点(基础状态预期!F$7:F$39,$C$5:$C$37,$J32)),32)</f>
        <v>9</v>
      </c>
      <c r="L32" s="196">
        <f>MIN(INT(求节点(基础状态预期!G$7:G$39,$C$5:$C$37,$J32)),32)</f>
        <v>9</v>
      </c>
      <c r="M32" s="196">
        <f>MIN(INT(求节点(基础状态预期!H$7:H$39,$C$5:$C$37,$J32)),32)</f>
        <v>9</v>
      </c>
      <c r="N32" s="196">
        <f>MIN(INT(求节点(基础状态预期!I$7:I$39,$C$5:$C$37,$J32)),32)</f>
        <v>9</v>
      </c>
      <c r="O32" s="196">
        <f>MIN(INT(求节点(基础状态预期!J$7:J$39,$C$5:$C$37,$J32)),32)</f>
        <v>10</v>
      </c>
      <c r="P32" s="196">
        <f>INDEX($D$5:$D$37,K32+1)*节奏总纲!K31</f>
        <v>279.83120131146444</v>
      </c>
      <c r="Q32" s="196">
        <f>INDEX($D$5:$D$37,L32+1)*节奏总纲!L31</f>
        <v>241.91567187024356</v>
      </c>
      <c r="R32" s="196">
        <f>INDEX($D$5:$D$37,M32+1)*节奏总纲!M31</f>
        <v>195.63478784629274</v>
      </c>
      <c r="S32" s="196">
        <f>INDEX($D$5:$D$37,N32+1)*节奏总纲!N31</f>
        <v>146.85701278473891</v>
      </c>
      <c r="T32" s="196">
        <f>INDEX($D$5:$D$37,O32+1)*节奏总纲!O31</f>
        <v>94.08803291635634</v>
      </c>
      <c r="U32" s="196">
        <f>INDEX($E$5:$E$37,K32+1)*节奏总纲!K31</f>
        <v>4197.4680196719673</v>
      </c>
      <c r="V32" s="196">
        <f>INDEX($E$5:$E$37,L32+1)*节奏总纲!L31</f>
        <v>3628.7350780536531</v>
      </c>
      <c r="W32" s="196">
        <f>INDEX($E$5:$E$37,M32+1)*节奏总纲!M31</f>
        <v>2934.5218176943908</v>
      </c>
      <c r="X32" s="196">
        <f>INDEX($E$5:$E$37,N32+1)*节奏总纲!N31</f>
        <v>2202.8551917710838</v>
      </c>
      <c r="Y32" s="196">
        <f>INDEX($E$5:$E$37,O32+1)*节奏总纲!O31</f>
        <v>1447.5081987131744</v>
      </c>
      <c r="Z32" s="196">
        <f>INDEX($F$5:$F$37,K32+1)*节奏总纲!K31</f>
        <v>37310.826841528593</v>
      </c>
      <c r="AA32" s="196">
        <f>INDEX($F$5:$F$37,L32+1)*节奏总纲!L31</f>
        <v>32255.422916032472</v>
      </c>
      <c r="AB32" s="196">
        <f>INDEX($F$5:$F$37,M32+1)*节奏总纲!M31</f>
        <v>26084.638379505697</v>
      </c>
      <c r="AC32" s="196">
        <f>INDEX($F$5:$F$37,N32+1)*节奏总纲!N31</f>
        <v>19580.935037965191</v>
      </c>
      <c r="AD32" s="196">
        <f>INDEX($F$5:$F$37,O32+1)*节奏总纲!O31</f>
        <v>17370.098384558092</v>
      </c>
      <c r="AE32" s="196">
        <f>SUM(P$5:P32)</f>
        <v>2727.8273178808013</v>
      </c>
      <c r="AF32" s="196">
        <f>SUM(Q$5:Q32)</f>
        <v>2378.1273617579327</v>
      </c>
      <c r="AG32" s="196">
        <f>SUM(R$5:R32)</f>
        <v>1961.4915917142218</v>
      </c>
      <c r="AH32" s="196">
        <f>SUM(S$5:S32)</f>
        <v>1454.7962355370928</v>
      </c>
      <c r="AI32" s="196">
        <f>SUM(T$5:T32)</f>
        <v>838.90813060148866</v>
      </c>
      <c r="AJ32" s="196">
        <f>SUM(U$5:U32)</f>
        <v>37109.427903500153</v>
      </c>
      <c r="AK32" s="196">
        <f>SUM(V$5:V32)</f>
        <v>32363.460137785463</v>
      </c>
      <c r="AL32" s="196">
        <f>SUM(W$5:W32)</f>
        <v>26700.495773488139</v>
      </c>
      <c r="AM32" s="196">
        <f>SUM(X$5:X32)</f>
        <v>19809.482538671611</v>
      </c>
      <c r="AN32" s="196">
        <f>SUM(Y$5:Y32)</f>
        <v>11567.977020656139</v>
      </c>
      <c r="AO32" s="196">
        <f>SUM(Z$5:Z32)</f>
        <v>389947.10098880611</v>
      </c>
      <c r="AP32" s="196">
        <f>SUM(AA$5:AA32)</f>
        <v>339966.7353951413</v>
      </c>
      <c r="AQ32" s="196">
        <f>SUM(AB$5:AB32)</f>
        <v>280474.0279631567</v>
      </c>
      <c r="AR32" s="196">
        <f>SUM(AC$5:AC32)</f>
        <v>207958.40387693874</v>
      </c>
      <c r="AS32" s="196">
        <f>SUM(AD$5:AD32)</f>
        <v>122427.71089952586</v>
      </c>
    </row>
    <row r="33" spans="3:45" x14ac:dyDescent="0.15">
      <c r="C33" s="195">
        <v>28</v>
      </c>
      <c r="D33" s="196">
        <v>1550</v>
      </c>
      <c r="E33" s="196">
        <v>72000</v>
      </c>
      <c r="F33" s="196">
        <v>200000</v>
      </c>
      <c r="G33" s="194">
        <f>10/INDEX('[1]功能-付费相关'!$AS$6:$AS$165,基础状态预期!$F35)</f>
        <v>13760</v>
      </c>
      <c r="H33" s="194">
        <f>10/INDEX('[1]功能-付费相关'!$U$6:$U$165,基础状态预期!$F35)</f>
        <v>1434645</v>
      </c>
      <c r="J33" s="72">
        <v>29</v>
      </c>
      <c r="K33" s="196">
        <f>MIN(INT(求节点(基础状态预期!F$7:F$39,$C$5:$C$37,$J33)),32)</f>
        <v>10</v>
      </c>
      <c r="L33" s="196">
        <f>MIN(INT(求节点(基础状态预期!G$7:G$39,$C$5:$C$37,$J33)),32)</f>
        <v>10</v>
      </c>
      <c r="M33" s="196">
        <f>MIN(INT(求节点(基础状态预期!H$7:H$39,$C$5:$C$37,$J33)),32)</f>
        <v>10</v>
      </c>
      <c r="N33" s="196">
        <f>MIN(INT(求节点(基础状态预期!I$7:I$39,$C$5:$C$37,$J33)),32)</f>
        <v>10</v>
      </c>
      <c r="O33" s="196">
        <f>MIN(INT(求节点(基础状态预期!J$7:J$39,$C$5:$C$37,$J33)),32)</f>
        <v>10</v>
      </c>
      <c r="P33" s="196">
        <f>INDEX($D$5:$D$37,K33+1)*节奏总纲!K32</f>
        <v>324.90862685155253</v>
      </c>
      <c r="Q33" s="196">
        <f>INDEX($D$5:$D$37,L33+1)*节奏总纲!L32</f>
        <v>286.58206321198367</v>
      </c>
      <c r="R33" s="196">
        <f>INDEX($D$5:$D$37,M33+1)*节奏总纲!M32</f>
        <v>244.23928692836955</v>
      </c>
      <c r="S33" s="196">
        <f>INDEX($D$5:$D$37,N33+1)*节奏总纲!N32</f>
        <v>187.1352087160891</v>
      </c>
      <c r="T33" s="196">
        <f>INDEX($D$5:$D$37,O33+1)*节奏总纲!O32</f>
        <v>105.87172304883275</v>
      </c>
      <c r="U33" s="196">
        <f>INDEX($E$5:$E$37,K33+1)*节奏总纲!K32</f>
        <v>4998.5942592546544</v>
      </c>
      <c r="V33" s="196">
        <f>INDEX($E$5:$E$37,L33+1)*节奏总纲!L32</f>
        <v>4408.9548186459024</v>
      </c>
      <c r="W33" s="196">
        <f>INDEX($E$5:$E$37,M33+1)*节奏总纲!M32</f>
        <v>3757.5274912056857</v>
      </c>
      <c r="X33" s="196">
        <f>INDEX($E$5:$E$37,N33+1)*节奏总纲!N32</f>
        <v>2879.0032110167554</v>
      </c>
      <c r="Y33" s="196">
        <f>INDEX($E$5:$E$37,O33+1)*节奏总纲!O32</f>
        <v>1628.7957392128117</v>
      </c>
      <c r="Z33" s="196">
        <f>INDEX($F$5:$F$37,K33+1)*节奏总纲!K32</f>
        <v>59983.131111055845</v>
      </c>
      <c r="AA33" s="196">
        <f>INDEX($F$5:$F$37,L33+1)*节奏总纲!L32</f>
        <v>52907.457823750832</v>
      </c>
      <c r="AB33" s="196">
        <f>INDEX($F$5:$F$37,M33+1)*节奏总纲!M32</f>
        <v>45090.329894468225</v>
      </c>
      <c r="AC33" s="196">
        <f>INDEX($F$5:$F$37,N33+1)*节奏总纲!N32</f>
        <v>34548.038532201062</v>
      </c>
      <c r="AD33" s="196">
        <f>INDEX($F$5:$F$37,O33+1)*节奏总纲!O32</f>
        <v>19545.548870553739</v>
      </c>
      <c r="AE33" s="196">
        <f>SUM(P$5:P33)</f>
        <v>3052.7359447323538</v>
      </c>
      <c r="AF33" s="196">
        <f>SUM(Q$5:Q33)</f>
        <v>2664.7094249699162</v>
      </c>
      <c r="AG33" s="196">
        <f>SUM(R$5:R33)</f>
        <v>2205.7308786425915</v>
      </c>
      <c r="AH33" s="196">
        <f>SUM(S$5:S33)</f>
        <v>1641.9314442531818</v>
      </c>
      <c r="AI33" s="196">
        <f>SUM(T$5:T33)</f>
        <v>944.77985365032146</v>
      </c>
      <c r="AJ33" s="196">
        <f>SUM(U$5:U33)</f>
        <v>42108.022162754809</v>
      </c>
      <c r="AK33" s="196">
        <f>SUM(V$5:V33)</f>
        <v>36772.414956431363</v>
      </c>
      <c r="AL33" s="196">
        <f>SUM(W$5:W33)</f>
        <v>30458.023264693824</v>
      </c>
      <c r="AM33" s="196">
        <f>SUM(X$5:X33)</f>
        <v>22688.485749688367</v>
      </c>
      <c r="AN33" s="196">
        <f>SUM(Y$5:Y33)</f>
        <v>13196.772759868951</v>
      </c>
      <c r="AO33" s="196">
        <f>SUM(Z$5:Z33)</f>
        <v>449930.23209986195</v>
      </c>
      <c r="AP33" s="196">
        <f>SUM(AA$5:AA33)</f>
        <v>392874.19321889215</v>
      </c>
      <c r="AQ33" s="196">
        <f>SUM(AB$5:AB33)</f>
        <v>325564.35785762494</v>
      </c>
      <c r="AR33" s="196">
        <f>SUM(AC$5:AC33)</f>
        <v>242506.4424091398</v>
      </c>
      <c r="AS33" s="196">
        <f>SUM(AD$5:AD33)</f>
        <v>141973.2597700796</v>
      </c>
    </row>
    <row r="34" spans="3:45" x14ac:dyDescent="0.15">
      <c r="C34" s="195">
        <v>29</v>
      </c>
      <c r="D34" s="196">
        <v>1600</v>
      </c>
      <c r="E34" s="196">
        <v>76000</v>
      </c>
      <c r="F34" s="196">
        <v>200000</v>
      </c>
      <c r="G34" s="194">
        <f>10/INDEX('[1]功能-付费相关'!$AS$6:$AS$165,基础状态预期!$F36)</f>
        <v>14240</v>
      </c>
      <c r="H34" s="194">
        <f>10/INDEX('[1]功能-付费相关'!$U$6:$U$165,基础状态预期!$F36)</f>
        <v>1434645</v>
      </c>
      <c r="J34" s="72">
        <v>30</v>
      </c>
      <c r="K34" s="196">
        <f>MIN(INT(求节点(基础状态预期!F$7:F$39,$C$5:$C$37,$J34)),32)</f>
        <v>10</v>
      </c>
      <c r="L34" s="196">
        <f>MIN(INT(求节点(基础状态预期!G$7:G$39,$C$5:$C$37,$J34)),32)</f>
        <v>10</v>
      </c>
      <c r="M34" s="196">
        <f>MIN(INT(求节点(基础状态预期!H$7:H$39,$C$5:$C$37,$J34)),32)</f>
        <v>10</v>
      </c>
      <c r="N34" s="196">
        <f>MIN(INT(求节点(基础状态预期!I$7:I$39,$C$5:$C$37,$J34)),32)</f>
        <v>10</v>
      </c>
      <c r="O34" s="196">
        <f>MIN(INT(求节点(基础状态预期!J$7:J$39,$C$5:$C$37,$J34)),32)</f>
        <v>10</v>
      </c>
      <c r="P34" s="196">
        <f>INDEX($D$5:$D$37,K34+1)*节奏总纲!K33</f>
        <v>348.22844400860265</v>
      </c>
      <c r="Q34" s="196">
        <f>INDEX($D$5:$D$37,L34+1)*节奏总纲!L33</f>
        <v>305.68644326469541</v>
      </c>
      <c r="R34" s="196">
        <f>INDEX($D$5:$D$37,M34+1)*节奏总纲!M33</f>
        <v>254.1903654641898</v>
      </c>
      <c r="S34" s="196">
        <f>INDEX($D$5:$D$37,N34+1)*节奏总纲!N33</f>
        <v>188.29863478939535</v>
      </c>
      <c r="T34" s="196">
        <f>INDEX($D$5:$D$37,O34+1)*节奏总纲!O33</f>
        <v>106.60424182497728</v>
      </c>
      <c r="U34" s="196">
        <f>INDEX($E$5:$E$37,K34+1)*节奏总纲!K33</f>
        <v>5357.3606770554252</v>
      </c>
      <c r="V34" s="196">
        <f>INDEX($E$5:$E$37,L34+1)*节奏总纲!L33</f>
        <v>4702.8683579183908</v>
      </c>
      <c r="W34" s="196">
        <f>INDEX($E$5:$E$37,M34+1)*节奏总纲!M33</f>
        <v>3910.6210071413816</v>
      </c>
      <c r="X34" s="196">
        <f>INDEX($E$5:$E$37,N34+1)*节奏总纲!N33</f>
        <v>2896.9020736830053</v>
      </c>
      <c r="Y34" s="196">
        <f>INDEX($E$5:$E$37,O34+1)*节奏总纲!O33</f>
        <v>1640.0652588458042</v>
      </c>
      <c r="Z34" s="196">
        <f>INDEX($F$5:$F$37,K34+1)*节奏总纲!K33</f>
        <v>64288.328124665102</v>
      </c>
      <c r="AA34" s="196">
        <f>INDEX($F$5:$F$37,L34+1)*节奏总纲!L33</f>
        <v>56434.420295020689</v>
      </c>
      <c r="AB34" s="196">
        <f>INDEX($F$5:$F$37,M34+1)*节奏总纲!M33</f>
        <v>46927.452085696583</v>
      </c>
      <c r="AC34" s="196">
        <f>INDEX($F$5:$F$37,N34+1)*节奏总纲!N33</f>
        <v>34762.824884196067</v>
      </c>
      <c r="AD34" s="196">
        <f>INDEX($F$5:$F$37,O34+1)*节奏总纲!O33</f>
        <v>19680.783106149651</v>
      </c>
      <c r="AE34" s="196">
        <f>SUM(P$5:P34)</f>
        <v>3400.9643887409566</v>
      </c>
      <c r="AF34" s="196">
        <f>SUM(Q$5:Q34)</f>
        <v>2970.3958682346115</v>
      </c>
      <c r="AG34" s="196">
        <f>SUM(R$5:R34)</f>
        <v>2459.9212441067812</v>
      </c>
      <c r="AH34" s="196">
        <f>SUM(S$5:S34)</f>
        <v>1830.230079042577</v>
      </c>
      <c r="AI34" s="196">
        <f>SUM(T$5:T34)</f>
        <v>1051.3840954752986</v>
      </c>
      <c r="AJ34" s="196">
        <f>SUM(U$5:U34)</f>
        <v>47465.382839810234</v>
      </c>
      <c r="AK34" s="196">
        <f>SUM(V$5:V34)</f>
        <v>41475.283314349756</v>
      </c>
      <c r="AL34" s="196">
        <f>SUM(W$5:W34)</f>
        <v>34368.644271835205</v>
      </c>
      <c r="AM34" s="196">
        <f>SUM(X$5:X34)</f>
        <v>25585.387823371373</v>
      </c>
      <c r="AN34" s="196">
        <f>SUM(Y$5:Y34)</f>
        <v>14836.838018714756</v>
      </c>
      <c r="AO34" s="196">
        <f>SUM(Z$5:Z34)</f>
        <v>514218.56022452703</v>
      </c>
      <c r="AP34" s="196">
        <f>SUM(AA$5:AA34)</f>
        <v>449308.61351391283</v>
      </c>
      <c r="AQ34" s="196">
        <f>SUM(AB$5:AB34)</f>
        <v>372491.80994332151</v>
      </c>
      <c r="AR34" s="196">
        <f>SUM(AC$5:AC34)</f>
        <v>277269.26729333587</v>
      </c>
      <c r="AS34" s="196">
        <f>SUM(AD$5:AD34)</f>
        <v>161654.04287622924</v>
      </c>
    </row>
    <row r="35" spans="3:45" x14ac:dyDescent="0.15">
      <c r="C35" s="195">
        <v>30</v>
      </c>
      <c r="D35" s="196">
        <v>1650</v>
      </c>
      <c r="E35" s="196">
        <v>80000</v>
      </c>
      <c r="F35" s="196">
        <v>200000</v>
      </c>
      <c r="G35" s="194">
        <f>10/INDEX('[1]功能-付费相关'!$AS$6:$AS$165,基础状态预期!$F37)</f>
        <v>14720</v>
      </c>
      <c r="H35" s="194">
        <f>10/INDEX('[1]功能-付费相关'!$U$6:$U$165,基础状态预期!$F37)</f>
        <v>1434645</v>
      </c>
      <c r="J35" s="72">
        <v>31</v>
      </c>
      <c r="K35" s="196">
        <f>MIN(INT(求节点(基础状态预期!F$7:F$39,$C$5:$C$37,$J35)),32)</f>
        <v>10</v>
      </c>
      <c r="L35" s="196">
        <f>MIN(INT(求节点(基础状态预期!G$7:G$39,$C$5:$C$37,$J35)),32)</f>
        <v>10</v>
      </c>
      <c r="M35" s="196">
        <f>MIN(INT(求节点(基础状态预期!H$7:H$39,$C$5:$C$37,$J35)),32)</f>
        <v>10</v>
      </c>
      <c r="N35" s="196">
        <f>MIN(INT(求节点(基础状态预期!I$7:I$39,$C$5:$C$37,$J35)),32)</f>
        <v>10</v>
      </c>
      <c r="O35" s="196">
        <f>MIN(INT(求节点(基础状态预期!J$7:J$39,$C$5:$C$37,$J35)),32)</f>
        <v>10</v>
      </c>
      <c r="P35" s="196">
        <f>INDEX($D$5:$D$37,K35+1)*节奏总纲!K34</f>
        <v>373.22200518872313</v>
      </c>
      <c r="Q35" s="196">
        <f>INDEX($D$5:$D$37,L35+1)*节奏总纲!L34</f>
        <v>330.79048832923667</v>
      </c>
      <c r="R35" s="196">
        <f>INDEX($D$5:$D$37,M35+1)*节奏总纲!M34</f>
        <v>273.75503234262612</v>
      </c>
      <c r="S35" s="196">
        <f>INDEX($D$5:$D$37,N35+1)*节奏总纲!N34</f>
        <v>201.03877277596732</v>
      </c>
      <c r="T35" s="196">
        <f>INDEX($D$5:$D$37,O35+1)*节奏总纲!O34</f>
        <v>115.45017916076826</v>
      </c>
      <c r="U35" s="196">
        <f>INDEX($E$5:$E$37,K35+1)*节奏总纲!K34</f>
        <v>5741.8770029034331</v>
      </c>
      <c r="V35" s="196">
        <f>INDEX($E$5:$E$37,L35+1)*节奏总纲!L34</f>
        <v>5089.0844358344102</v>
      </c>
      <c r="W35" s="196">
        <f>INDEX($E$5:$E$37,M35+1)*节奏总纲!M34</f>
        <v>4211.6158821942481</v>
      </c>
      <c r="X35" s="196">
        <f>INDEX($E$5:$E$37,N35+1)*节奏总纲!N34</f>
        <v>3092.9041965533434</v>
      </c>
      <c r="Y35" s="196">
        <f>INDEX($E$5:$E$37,O35+1)*节奏总纲!O34</f>
        <v>1776.1566024733577</v>
      </c>
      <c r="Z35" s="196">
        <f>INDEX($F$5:$F$37,K35+1)*节奏总纲!K34</f>
        <v>68902.52403484119</v>
      </c>
      <c r="AA35" s="196">
        <f>INDEX($F$5:$F$37,L35+1)*节奏总纲!L34</f>
        <v>61069.013230012919</v>
      </c>
      <c r="AB35" s="196">
        <f>INDEX($F$5:$F$37,M35+1)*节奏总纲!M34</f>
        <v>50539.390586330985</v>
      </c>
      <c r="AC35" s="196">
        <f>INDEX($F$5:$F$37,N35+1)*节奏总纲!N34</f>
        <v>37114.85035864012</v>
      </c>
      <c r="AD35" s="196">
        <f>INDEX($F$5:$F$37,O35+1)*节奏总纲!O34</f>
        <v>21313.879229680293</v>
      </c>
      <c r="AE35" s="196">
        <f>SUM(P$5:P35)</f>
        <v>3774.1863939296795</v>
      </c>
      <c r="AF35" s="196">
        <f>SUM(Q$5:Q35)</f>
        <v>3301.1863565638482</v>
      </c>
      <c r="AG35" s="196">
        <f>SUM(R$5:R35)</f>
        <v>2733.6762764494074</v>
      </c>
      <c r="AH35" s="196">
        <f>SUM(S$5:S35)</f>
        <v>2031.2688518185444</v>
      </c>
      <c r="AI35" s="196">
        <f>SUM(T$5:T35)</f>
        <v>1166.834274636067</v>
      </c>
      <c r="AJ35" s="196">
        <f>SUM(U$5:U35)</f>
        <v>53207.259842713669</v>
      </c>
      <c r="AK35" s="196">
        <f>SUM(V$5:V35)</f>
        <v>46564.367750184167</v>
      </c>
      <c r="AL35" s="196">
        <f>SUM(W$5:W35)</f>
        <v>38580.260154029456</v>
      </c>
      <c r="AM35" s="196">
        <f>SUM(X$5:X35)</f>
        <v>28678.292019924716</v>
      </c>
      <c r="AN35" s="196">
        <f>SUM(Y$5:Y35)</f>
        <v>16612.994621188114</v>
      </c>
      <c r="AO35" s="196">
        <f>SUM(Z$5:Z35)</f>
        <v>583121.08425936825</v>
      </c>
      <c r="AP35" s="196">
        <f>SUM(AA$5:AA35)</f>
        <v>510377.62674392574</v>
      </c>
      <c r="AQ35" s="196">
        <f>SUM(AB$5:AB35)</f>
        <v>423031.20052965247</v>
      </c>
      <c r="AR35" s="196">
        <f>SUM(AC$5:AC35)</f>
        <v>314384.117651976</v>
      </c>
      <c r="AS35" s="196">
        <f>SUM(AD$5:AD35)</f>
        <v>182967.92210590953</v>
      </c>
    </row>
    <row r="36" spans="3:45" x14ac:dyDescent="0.15">
      <c r="C36" s="195">
        <v>31</v>
      </c>
      <c r="D36" s="196">
        <v>1700</v>
      </c>
      <c r="E36" s="196">
        <v>84000</v>
      </c>
      <c r="F36" s="196">
        <v>200000</v>
      </c>
      <c r="G36" s="194">
        <f>10/INDEX('[1]功能-付费相关'!$AS$6:$AS$165,基础状态预期!$F38)</f>
        <v>15200</v>
      </c>
      <c r="H36" s="194">
        <f>10/INDEX('[1]功能-付费相关'!$U$6:$U$165,基础状态预期!$F38)</f>
        <v>1468012.5</v>
      </c>
      <c r="J36" s="72">
        <v>32</v>
      </c>
      <c r="K36" s="196">
        <f>MIN(INT(求节点(基础状态预期!F$7:F$39,$C$5:$C$37,$J36)),32)</f>
        <v>10</v>
      </c>
      <c r="L36" s="196">
        <f>MIN(INT(求节点(基础状态预期!G$7:G$39,$C$5:$C$37,$J36)),32)</f>
        <v>10</v>
      </c>
      <c r="M36" s="196">
        <f>MIN(INT(求节点(基础状态预期!H$7:H$39,$C$5:$C$37,$J36)),32)</f>
        <v>10</v>
      </c>
      <c r="N36" s="196">
        <f>MIN(INT(求节点(基础状态预期!I$7:I$39,$C$5:$C$37,$J36)),32)</f>
        <v>10</v>
      </c>
      <c r="O36" s="196">
        <f>MIN(INT(求节点(基础状态预期!J$7:J$39,$C$5:$C$37,$J36)),32)</f>
        <v>11</v>
      </c>
      <c r="P36" s="196">
        <f>INDEX($D$5:$D$37,K36+1)*节奏总纲!K35</f>
        <v>400.00944079585821</v>
      </c>
      <c r="Q36" s="196">
        <f>INDEX($D$5:$D$37,L36+1)*节奏总纲!L35</f>
        <v>351.29753344909841</v>
      </c>
      <c r="R36" s="196">
        <f>INDEX($D$5:$D$37,M36+1)*节奏总纲!M35</f>
        <v>287.99448650145337</v>
      </c>
      <c r="S36" s="196">
        <f>INDEX($D$5:$D$37,N36+1)*节奏总纲!N35</f>
        <v>216.66666654877625</v>
      </c>
      <c r="T36" s="196">
        <f>INDEX($D$5:$D$37,O36+1)*节奏总纲!O35</f>
        <v>130.72498500986711</v>
      </c>
      <c r="U36" s="196">
        <f>INDEX($E$5:$E$37,K36+1)*节奏总纲!K35</f>
        <v>6153.9913968593573</v>
      </c>
      <c r="V36" s="196">
        <f>INDEX($E$5:$E$37,L36+1)*节奏总纲!L35</f>
        <v>5404.5774376784375</v>
      </c>
      <c r="W36" s="196">
        <f>INDEX($E$5:$E$37,M36+1)*节奏总纲!M35</f>
        <v>4430.684407714667</v>
      </c>
      <c r="X36" s="196">
        <f>INDEX($E$5:$E$37,N36+1)*节奏总纲!N35</f>
        <v>3333.3333315196346</v>
      </c>
      <c r="Y36" s="196">
        <f>INDEX($E$5:$E$37,O36+1)*节奏总纲!O35</f>
        <v>2054.249764440769</v>
      </c>
      <c r="Z36" s="196">
        <f>INDEX($F$5:$F$37,K36+1)*节奏总纲!K35</f>
        <v>73847.896762312288</v>
      </c>
      <c r="AA36" s="196">
        <f>INDEX($F$5:$F$37,L36+1)*节奏总纲!L35</f>
        <v>64854.92925214125</v>
      </c>
      <c r="AB36" s="196">
        <f>INDEX($F$5:$F$37,M36+1)*节奏总纲!M35</f>
        <v>53168.212892576004</v>
      </c>
      <c r="AC36" s="196">
        <f>INDEX($F$5:$F$37,N36+1)*节奏总纲!N35</f>
        <v>39999.999978235617</v>
      </c>
      <c r="AD36" s="196">
        <f>INDEX($F$5:$F$37,O36+1)*节奏总纲!O35</f>
        <v>22409.997430262934</v>
      </c>
      <c r="AE36" s="196">
        <f>SUM(P$5:P36)</f>
        <v>4174.1958347255377</v>
      </c>
      <c r="AF36" s="196">
        <f>SUM(Q$5:Q36)</f>
        <v>3652.4838900129466</v>
      </c>
      <c r="AG36" s="196">
        <f>SUM(R$5:R36)</f>
        <v>3021.670762950861</v>
      </c>
      <c r="AH36" s="196">
        <f>SUM(S$5:S36)</f>
        <v>2247.9355183673206</v>
      </c>
      <c r="AI36" s="196">
        <f>SUM(T$5:T36)</f>
        <v>1297.5592596459342</v>
      </c>
      <c r="AJ36" s="196">
        <f>SUM(U$5:U36)</f>
        <v>59361.25123957303</v>
      </c>
      <c r="AK36" s="196">
        <f>SUM(V$5:V36)</f>
        <v>51968.945187862606</v>
      </c>
      <c r="AL36" s="196">
        <f>SUM(W$5:W36)</f>
        <v>43010.944561744123</v>
      </c>
      <c r="AM36" s="196">
        <f>SUM(X$5:X36)</f>
        <v>32011.625351444352</v>
      </c>
      <c r="AN36" s="196">
        <f>SUM(Y$5:Y36)</f>
        <v>18667.244385628885</v>
      </c>
      <c r="AO36" s="196">
        <f>SUM(Z$5:Z36)</f>
        <v>656968.98102168052</v>
      </c>
      <c r="AP36" s="196">
        <f>SUM(AA$5:AA36)</f>
        <v>575232.55599606701</v>
      </c>
      <c r="AQ36" s="196">
        <f>SUM(AB$5:AB36)</f>
        <v>476199.41342222848</v>
      </c>
      <c r="AR36" s="196">
        <f>SUM(AC$5:AC36)</f>
        <v>354384.11763021164</v>
      </c>
      <c r="AS36" s="196">
        <f>SUM(AD$5:AD36)</f>
        <v>205377.91953617247</v>
      </c>
    </row>
    <row r="37" spans="3:45" x14ac:dyDescent="0.15">
      <c r="C37" s="195">
        <v>32</v>
      </c>
      <c r="D37" s="196">
        <v>1750</v>
      </c>
      <c r="E37" s="196">
        <v>88000</v>
      </c>
      <c r="F37" s="196">
        <v>200000</v>
      </c>
      <c r="G37" s="194">
        <f>10/INDEX('[1]功能-付费相关'!$AS$6:$AS$165,基础状态预期!$F39)</f>
        <v>15680.000000000002</v>
      </c>
      <c r="H37" s="194">
        <f>10/INDEX('[1]功能-付费相关'!$U$6:$U$165,基础状态预期!$F39)</f>
        <v>1468012.5</v>
      </c>
      <c r="J37" s="72">
        <v>33</v>
      </c>
      <c r="K37" s="196">
        <f>MIN(INT(求节点(基础状态预期!F$7:F$39,$C$5:$C$37,$J37)),32)</f>
        <v>11</v>
      </c>
      <c r="L37" s="196">
        <f>MIN(INT(求节点(基础状态预期!G$7:G$39,$C$5:$C$37,$J37)),32)</f>
        <v>11</v>
      </c>
      <c r="M37" s="196">
        <f>MIN(INT(求节点(基础状态预期!H$7:H$39,$C$5:$C$37,$J37)),32)</f>
        <v>11</v>
      </c>
      <c r="N37" s="196">
        <f>MIN(INT(求节点(基础状态预期!I$7:I$39,$C$5:$C$37,$J37)),32)</f>
        <v>11</v>
      </c>
      <c r="O37" s="196">
        <f>MIN(INT(求节点(基础状态预期!J$7:J$39,$C$5:$C$37,$J37)),32)</f>
        <v>11</v>
      </c>
      <c r="P37" s="196">
        <f>INDEX($D$5:$D$37,K37+1)*节奏总纲!K36</f>
        <v>461.69792674813482</v>
      </c>
      <c r="Q37" s="196">
        <f>INDEX($D$5:$D$37,L37+1)*节奏总纲!L36</f>
        <v>392.05086374262982</v>
      </c>
      <c r="R37" s="196">
        <f>INDEX($D$5:$D$37,M37+1)*节奏总纲!M36</f>
        <v>324.30437257013125</v>
      </c>
      <c r="S37" s="196">
        <f>INDEX($D$5:$D$37,N37+1)*节奏总纲!N36</f>
        <v>245.38091715920692</v>
      </c>
      <c r="T37" s="196">
        <f>INDEX($D$5:$D$37,O37+1)*节奏总纲!O36</f>
        <v>138.35163507971532</v>
      </c>
      <c r="U37" s="196">
        <f>INDEX($E$5:$E$37,K37+1)*节奏总纲!K36</f>
        <v>7255.2531346135465</v>
      </c>
      <c r="V37" s="196">
        <f>INDEX($E$5:$E$37,L37+1)*节奏总纲!L36</f>
        <v>6160.7992873841831</v>
      </c>
      <c r="W37" s="196">
        <f>INDEX($E$5:$E$37,M37+1)*节奏总纲!M36</f>
        <v>5096.2115689592056</v>
      </c>
      <c r="X37" s="196">
        <f>INDEX($E$5:$E$37,N37+1)*节奏总纲!N36</f>
        <v>3855.9858410732513</v>
      </c>
      <c r="Y37" s="196">
        <f>INDEX($E$5:$E$37,O37+1)*节奏总纲!O36</f>
        <v>2174.0971226812408</v>
      </c>
      <c r="Z37" s="196">
        <f>INDEX($F$5:$F$37,K37+1)*节奏总纲!K36</f>
        <v>79148.216013965968</v>
      </c>
      <c r="AA37" s="196">
        <f>INDEX($F$5:$F$37,L37+1)*节奏总纲!L36</f>
        <v>67208.719498736536</v>
      </c>
      <c r="AB37" s="196">
        <f>INDEX($F$5:$F$37,M37+1)*节奏总纲!M36</f>
        <v>55595.035297736787</v>
      </c>
      <c r="AC37" s="196">
        <f>INDEX($F$5:$F$37,N37+1)*节奏总纲!N36</f>
        <v>42065.300084435468</v>
      </c>
      <c r="AD37" s="196">
        <f>INDEX($F$5:$F$37,O37+1)*节奏总纲!O36</f>
        <v>23717.423156522629</v>
      </c>
      <c r="AE37" s="196">
        <f>SUM(P$5:P37)</f>
        <v>4635.8937614736724</v>
      </c>
      <c r="AF37" s="196">
        <f>SUM(Q$5:Q37)</f>
        <v>4044.5347537555763</v>
      </c>
      <c r="AG37" s="196">
        <f>SUM(R$5:R37)</f>
        <v>3345.9751355209924</v>
      </c>
      <c r="AH37" s="196">
        <f>SUM(S$5:S37)</f>
        <v>2493.3164355265276</v>
      </c>
      <c r="AI37" s="196">
        <f>SUM(T$5:T37)</f>
        <v>1435.9108947256495</v>
      </c>
      <c r="AJ37" s="196">
        <f>SUM(U$5:U37)</f>
        <v>66616.504374186581</v>
      </c>
      <c r="AK37" s="196">
        <f>SUM(V$5:V37)</f>
        <v>58129.744475246785</v>
      </c>
      <c r="AL37" s="196">
        <f>SUM(W$5:W37)</f>
        <v>48107.156130703326</v>
      </c>
      <c r="AM37" s="196">
        <f>SUM(X$5:X37)</f>
        <v>35867.611192517601</v>
      </c>
      <c r="AN37" s="196">
        <f>SUM(Y$5:Y37)</f>
        <v>20841.341508310124</v>
      </c>
      <c r="AO37" s="196">
        <f>SUM(Z$5:Z37)</f>
        <v>736117.19703564653</v>
      </c>
      <c r="AP37" s="196">
        <f>SUM(AA$5:AA37)</f>
        <v>642441.27549480356</v>
      </c>
      <c r="AQ37" s="196">
        <f>SUM(AB$5:AB37)</f>
        <v>531794.44871996529</v>
      </c>
      <c r="AR37" s="196">
        <f>SUM(AC$5:AC37)</f>
        <v>396449.41771464713</v>
      </c>
      <c r="AS37" s="196">
        <f>SUM(AD$5:AD37)</f>
        <v>229095.34269269509</v>
      </c>
    </row>
    <row r="38" spans="3:45" x14ac:dyDescent="0.15">
      <c r="J38" s="72">
        <v>34</v>
      </c>
      <c r="K38" s="196">
        <f>MIN(INT(求节点(基础状态预期!F$7:F$39,$C$5:$C$37,$J38)),32)</f>
        <v>11</v>
      </c>
      <c r="L38" s="196">
        <f>MIN(INT(求节点(基础状态预期!G$7:G$39,$C$5:$C$37,$J38)),32)</f>
        <v>11</v>
      </c>
      <c r="M38" s="196">
        <f>MIN(INT(求节点(基础状态预期!H$7:H$39,$C$5:$C$37,$J38)),32)</f>
        <v>11</v>
      </c>
      <c r="N38" s="196">
        <f>MIN(INT(求节点(基础状态预期!I$7:I$39,$C$5:$C$37,$J38)),32)</f>
        <v>11</v>
      </c>
      <c r="O38" s="196">
        <f>MIN(INT(求节点(基础状态预期!J$7:J$39,$C$5:$C$37,$J38)),32)</f>
        <v>11</v>
      </c>
      <c r="P38" s="196">
        <f>INDEX($D$5:$D$37,K38+1)*节奏总纲!K37</f>
        <v>494.8355855966762</v>
      </c>
      <c r="Q38" s="196">
        <f>INDEX($D$5:$D$37,L38+1)*节奏总纲!L37</f>
        <v>433.25598613760087</v>
      </c>
      <c r="R38" s="196">
        <f>INDEX($D$5:$D$37,M38+1)*节奏总纲!M37</f>
        <v>365.54759653294633</v>
      </c>
      <c r="S38" s="196">
        <f>INDEX($D$5:$D$37,N38+1)*节奏总纲!N37</f>
        <v>274.86987186183256</v>
      </c>
      <c r="T38" s="196">
        <f>INDEX($D$5:$D$37,O38+1)*节奏总纲!O37</f>
        <v>152.9095742862367</v>
      </c>
      <c r="U38" s="196">
        <f>INDEX($E$5:$E$37,K38+1)*节奏总纲!K37</f>
        <v>7775.9877736620538</v>
      </c>
      <c r="V38" s="196">
        <f>INDEX($E$5:$E$37,L38+1)*节奏总纲!L37</f>
        <v>6808.3083535908709</v>
      </c>
      <c r="W38" s="196">
        <f>INDEX($E$5:$E$37,M38+1)*节奏总纲!M37</f>
        <v>5744.3193740891566</v>
      </c>
      <c r="X38" s="196">
        <f>INDEX($E$5:$E$37,N38+1)*节奏总纲!N37</f>
        <v>4319.3837006859403</v>
      </c>
      <c r="Y38" s="196">
        <f>INDEX($E$5:$E$37,O38+1)*节奏总纲!O37</f>
        <v>2402.8647387837195</v>
      </c>
      <c r="Z38" s="196">
        <f>INDEX($F$5:$F$37,K38+1)*节奏总纲!K37</f>
        <v>84828.957530858766</v>
      </c>
      <c r="AA38" s="196">
        <f>INDEX($F$5:$F$37,L38+1)*节奏总纲!L37</f>
        <v>74272.454766445866</v>
      </c>
      <c r="AB38" s="196">
        <f>INDEX($F$5:$F$37,M38+1)*节奏总纲!M37</f>
        <v>62665.302262790799</v>
      </c>
      <c r="AC38" s="196">
        <f>INDEX($F$5:$F$37,N38+1)*节奏总纲!N37</f>
        <v>47120.549462028444</v>
      </c>
      <c r="AD38" s="196">
        <f>INDEX($F$5:$F$37,O38+1)*节奏总纲!O37</f>
        <v>26213.069877640577</v>
      </c>
      <c r="AE38" s="196">
        <f>SUM(P$5:P38)</f>
        <v>5130.7293470703489</v>
      </c>
      <c r="AF38" s="196">
        <f>SUM(Q$5:Q38)</f>
        <v>4477.7907398931775</v>
      </c>
      <c r="AG38" s="196">
        <f>SUM(R$5:R38)</f>
        <v>3711.5227320539389</v>
      </c>
      <c r="AH38" s="196">
        <f>SUM(S$5:S38)</f>
        <v>2768.1863073883601</v>
      </c>
      <c r="AI38" s="196">
        <f>SUM(T$5:T38)</f>
        <v>1588.8204690118862</v>
      </c>
      <c r="AJ38" s="196">
        <f>SUM(U$5:U38)</f>
        <v>74392.492147848636</v>
      </c>
      <c r="AK38" s="196">
        <f>SUM(V$5:V38)</f>
        <v>64938.052828837659</v>
      </c>
      <c r="AL38" s="196">
        <f>SUM(W$5:W38)</f>
        <v>53851.475504792485</v>
      </c>
      <c r="AM38" s="196">
        <f>SUM(X$5:X38)</f>
        <v>40186.99489320354</v>
      </c>
      <c r="AN38" s="196">
        <f>SUM(Y$5:Y38)</f>
        <v>23244.206247093844</v>
      </c>
      <c r="AO38" s="196">
        <f>SUM(Z$5:Z38)</f>
        <v>820946.15456650534</v>
      </c>
      <c r="AP38" s="196">
        <f>SUM(AA$5:AA38)</f>
        <v>716713.73026124947</v>
      </c>
      <c r="AQ38" s="196">
        <f>SUM(AB$5:AB38)</f>
        <v>594459.75098275614</v>
      </c>
      <c r="AR38" s="196">
        <f>SUM(AC$5:AC38)</f>
        <v>443569.96717667556</v>
      </c>
      <c r="AS38" s="196">
        <f>SUM(AD$5:AD38)</f>
        <v>255308.41257033567</v>
      </c>
    </row>
    <row r="39" spans="3:45" x14ac:dyDescent="0.15">
      <c r="J39" s="72">
        <v>35</v>
      </c>
      <c r="K39" s="196">
        <f>MIN(INT(求节点(基础状态预期!F$7:F$39,$C$5:$C$37,$J39)),32)</f>
        <v>11</v>
      </c>
      <c r="L39" s="196">
        <f>MIN(INT(求节点(基础状态预期!G$7:G$39,$C$5:$C$37,$J39)),32)</f>
        <v>11</v>
      </c>
      <c r="M39" s="196">
        <f>MIN(INT(求节点(基础状态预期!H$7:H$39,$C$5:$C$37,$J39)),32)</f>
        <v>11</v>
      </c>
      <c r="N39" s="196">
        <f>MIN(INT(求节点(基础状态预期!I$7:I$39,$C$5:$C$37,$J39)),32)</f>
        <v>11</v>
      </c>
      <c r="O39" s="196">
        <f>MIN(INT(求节点(基础状态预期!J$7:J$39,$C$5:$C$37,$J39)),32)</f>
        <v>11</v>
      </c>
      <c r="P39" s="196">
        <f>INDEX($D$5:$D$37,K39+1)*节奏总纲!K38</f>
        <v>530.35164896112531</v>
      </c>
      <c r="Q39" s="196">
        <f>INDEX($D$5:$D$37,L39+1)*节奏总纲!L38</f>
        <v>471.74604229838553</v>
      </c>
      <c r="R39" s="196">
        <f>INDEX($D$5:$D$37,M39+1)*节奏总纲!M38</f>
        <v>394.04096274962666</v>
      </c>
      <c r="S39" s="196">
        <f>INDEX($D$5:$D$37,N39+1)*节奏总纲!N38</f>
        <v>288.2495279720813</v>
      </c>
      <c r="T39" s="196">
        <f>INDEX($D$5:$D$37,O39+1)*节奏总纲!O38</f>
        <v>160.62298175670819</v>
      </c>
      <c r="U39" s="196">
        <f>INDEX($E$5:$E$37,K39+1)*节奏总纲!K38</f>
        <v>8334.0973408176833</v>
      </c>
      <c r="V39" s="196">
        <f>INDEX($E$5:$E$37,L39+1)*节奏总纲!L38</f>
        <v>7413.1520932603435</v>
      </c>
      <c r="W39" s="196">
        <f>INDEX($E$5:$E$37,M39+1)*节奏总纲!M38</f>
        <v>6192.0722717798471</v>
      </c>
      <c r="X39" s="196">
        <f>INDEX($E$5:$E$37,N39+1)*节奏总纲!N38</f>
        <v>4529.635439561278</v>
      </c>
      <c r="Y39" s="196">
        <f>INDEX($E$5:$E$37,O39+1)*节奏总纲!O38</f>
        <v>2524.0754276054145</v>
      </c>
      <c r="Z39" s="196">
        <f>INDEX($F$5:$F$37,K39+1)*节奏总纲!K38</f>
        <v>90917.42553619291</v>
      </c>
      <c r="AA39" s="196">
        <f>INDEX($F$5:$F$37,L39+1)*节奏总纲!L38</f>
        <v>80870.750108294655</v>
      </c>
      <c r="AB39" s="196">
        <f>INDEX($F$5:$F$37,M39+1)*节奏总纲!M38</f>
        <v>67549.879328507421</v>
      </c>
      <c r="AC39" s="196">
        <f>INDEX($F$5:$F$37,N39+1)*节奏总纲!N38</f>
        <v>49414.20479521394</v>
      </c>
      <c r="AD39" s="196">
        <f>INDEX($F$5:$F$37,O39+1)*节奏总纲!O38</f>
        <v>27535.368301149978</v>
      </c>
      <c r="AE39" s="196">
        <f>SUM(P$5:P39)</f>
        <v>5661.0809960314746</v>
      </c>
      <c r="AF39" s="196">
        <f>SUM(Q$5:Q39)</f>
        <v>4949.5367821915634</v>
      </c>
      <c r="AG39" s="196">
        <f>SUM(R$5:R39)</f>
        <v>4105.5636948035653</v>
      </c>
      <c r="AH39" s="196">
        <f>SUM(S$5:S39)</f>
        <v>3056.4358353604412</v>
      </c>
      <c r="AI39" s="196">
        <f>SUM(T$5:T39)</f>
        <v>1749.4434507685944</v>
      </c>
      <c r="AJ39" s="196">
        <f>SUM(U$5:U39)</f>
        <v>82726.589488666315</v>
      </c>
      <c r="AK39" s="196">
        <f>SUM(V$5:V39)</f>
        <v>72351.204922097997</v>
      </c>
      <c r="AL39" s="196">
        <f>SUM(W$5:W39)</f>
        <v>60043.547776572334</v>
      </c>
      <c r="AM39" s="196">
        <f>SUM(X$5:X39)</f>
        <v>44716.63033276482</v>
      </c>
      <c r="AN39" s="196">
        <f>SUM(Y$5:Y39)</f>
        <v>25768.281674699258</v>
      </c>
      <c r="AO39" s="196">
        <f>SUM(Z$5:Z39)</f>
        <v>911863.5801026983</v>
      </c>
      <c r="AP39" s="196">
        <f>SUM(AA$5:AA39)</f>
        <v>797584.48036954412</v>
      </c>
      <c r="AQ39" s="196">
        <f>SUM(AB$5:AB39)</f>
        <v>662009.63031126361</v>
      </c>
      <c r="AR39" s="196">
        <f>SUM(AC$5:AC39)</f>
        <v>492984.1719718895</v>
      </c>
      <c r="AS39" s="196">
        <f>SUM(AD$5:AD39)</f>
        <v>282843.78087148565</v>
      </c>
    </row>
    <row r="40" spans="3:45" x14ac:dyDescent="0.15">
      <c r="J40" s="72">
        <v>36</v>
      </c>
      <c r="K40" s="196">
        <f>MIN(INT(求节点(基础状态预期!F$7:F$39,$C$5:$C$37,$J40)),32)</f>
        <v>11</v>
      </c>
      <c r="L40" s="196">
        <f>MIN(INT(求节点(基础状态预期!G$7:G$39,$C$5:$C$37,$J40)),32)</f>
        <v>11</v>
      </c>
      <c r="M40" s="196">
        <f>MIN(INT(求节点(基础状态预期!H$7:H$39,$C$5:$C$37,$J40)),32)</f>
        <v>11</v>
      </c>
      <c r="N40" s="196">
        <f>MIN(INT(求节点(基础状态预期!I$7:I$39,$C$5:$C$37,$J40)),32)</f>
        <v>12</v>
      </c>
      <c r="O40" s="196">
        <f>MIN(INT(求节点(基础状态预期!J$7:J$39,$C$5:$C$37,$J40)),32)</f>
        <v>12</v>
      </c>
      <c r="P40" s="196">
        <f>INDEX($D$5:$D$37,K40+1)*节奏总纲!K39</f>
        <v>568.41682316889717</v>
      </c>
      <c r="Q40" s="196">
        <f>INDEX($D$5:$D$37,L40+1)*节奏总纲!L39</f>
        <v>504.85154235846801</v>
      </c>
      <c r="R40" s="196">
        <f>INDEX($D$5:$D$37,M40+1)*节奏总纲!M39</f>
        <v>410.07287850923302</v>
      </c>
      <c r="S40" s="196">
        <f>INDEX($D$5:$D$37,N40+1)*节奏总纲!N39</f>
        <v>322.15790329591721</v>
      </c>
      <c r="T40" s="196">
        <f>INDEX($D$5:$D$37,O40+1)*节奏总纲!O39</f>
        <v>171.16338718827006</v>
      </c>
      <c r="U40" s="196">
        <f>INDEX($E$5:$E$37,K40+1)*节奏总纲!K39</f>
        <v>8932.26436408267</v>
      </c>
      <c r="V40" s="196">
        <f>INDEX($E$5:$E$37,L40+1)*节奏总纲!L39</f>
        <v>7933.3813799187838</v>
      </c>
      <c r="W40" s="196">
        <f>INDEX($E$5:$E$37,M40+1)*节奏总纲!M39</f>
        <v>6444.0023765736614</v>
      </c>
      <c r="X40" s="196">
        <f>INDEX($E$5:$E$37,N40+1)*节奏总纲!N39</f>
        <v>5154.5264527346753</v>
      </c>
      <c r="Y40" s="196">
        <f>INDEX($E$5:$E$37,O40+1)*节奏总纲!O39</f>
        <v>2738.614195012321</v>
      </c>
      <c r="Z40" s="196">
        <f>INDEX($F$5:$F$37,K40+1)*节奏总纲!K39</f>
        <v>97442.883971810938</v>
      </c>
      <c r="AA40" s="196">
        <f>INDEX($F$5:$F$37,L40+1)*节奏总纲!L39</f>
        <v>86545.978690023097</v>
      </c>
      <c r="AB40" s="196">
        <f>INDEX($F$5:$F$37,M40+1)*节奏总纲!M39</f>
        <v>70298.207744439947</v>
      </c>
      <c r="AC40" s="196">
        <f>INDEX($F$5:$F$37,N40+1)*节奏总纲!N39</f>
        <v>51545.26452734675</v>
      </c>
      <c r="AD40" s="196">
        <f>INDEX($F$5:$F$37,O40+1)*节奏总纲!O39</f>
        <v>27386.141950123212</v>
      </c>
      <c r="AE40" s="196">
        <f>SUM(P$5:P40)</f>
        <v>6229.4978192003719</v>
      </c>
      <c r="AF40" s="196">
        <f>SUM(Q$5:Q40)</f>
        <v>5454.388324550031</v>
      </c>
      <c r="AG40" s="196">
        <f>SUM(R$5:R40)</f>
        <v>4515.6365733127986</v>
      </c>
      <c r="AH40" s="196">
        <f>SUM(S$5:S40)</f>
        <v>3378.5937386563583</v>
      </c>
      <c r="AI40" s="196">
        <f>SUM(T$5:T40)</f>
        <v>1920.6068379568644</v>
      </c>
      <c r="AJ40" s="196">
        <f>SUM(U$5:U40)</f>
        <v>91658.853852748987</v>
      </c>
      <c r="AK40" s="196">
        <f>SUM(V$5:V40)</f>
        <v>80284.586302016774</v>
      </c>
      <c r="AL40" s="196">
        <f>SUM(W$5:W40)</f>
        <v>66487.550153145989</v>
      </c>
      <c r="AM40" s="196">
        <f>SUM(X$5:X40)</f>
        <v>49871.156785499494</v>
      </c>
      <c r="AN40" s="196">
        <f>SUM(Y$5:Y40)</f>
        <v>28506.895869711578</v>
      </c>
      <c r="AO40" s="196">
        <f>SUM(Z$5:Z40)</f>
        <v>1009306.4640745092</v>
      </c>
      <c r="AP40" s="196">
        <f>SUM(AA$5:AA40)</f>
        <v>884130.45905956719</v>
      </c>
      <c r="AQ40" s="196">
        <f>SUM(AB$5:AB40)</f>
        <v>732307.83805570356</v>
      </c>
      <c r="AR40" s="196">
        <f>SUM(AC$5:AC40)</f>
        <v>544529.43649923627</v>
      </c>
      <c r="AS40" s="196">
        <f>SUM(AD$5:AD40)</f>
        <v>310229.92282160884</v>
      </c>
    </row>
    <row r="41" spans="3:45" x14ac:dyDescent="0.15">
      <c r="J41" s="72">
        <v>37</v>
      </c>
      <c r="K41" s="196">
        <f>MIN(INT(求节点(基础状态预期!F$7:F$39,$C$5:$C$37,$J41)),32)</f>
        <v>12</v>
      </c>
      <c r="L41" s="196">
        <f>MIN(INT(求节点(基础状态预期!G$7:G$39,$C$5:$C$37,$J41)),32)</f>
        <v>12</v>
      </c>
      <c r="M41" s="196">
        <f>MIN(INT(求节点(基础状态预期!H$7:H$39,$C$5:$C$37,$J41)),32)</f>
        <v>12</v>
      </c>
      <c r="N41" s="196">
        <f>MIN(INT(求节点(基础状态预期!I$7:I$39,$C$5:$C$37,$J41)),32)</f>
        <v>12</v>
      </c>
      <c r="O41" s="196">
        <f>MIN(INT(求节点(基础状态预期!J$7:J$39,$C$5:$C$37,$J41)),32)</f>
        <v>12</v>
      </c>
      <c r="P41" s="196">
        <f>INDEX($D$5:$D$37,K41+1)*节奏总纲!K40</f>
        <v>652.72935721243778</v>
      </c>
      <c r="Q41" s="196">
        <f>INDEX($D$5:$D$37,L41+1)*节奏总纲!L40</f>
        <v>567.91689544823055</v>
      </c>
      <c r="R41" s="196">
        <f>INDEX($D$5:$D$37,M41+1)*节奏总纲!M40</f>
        <v>469.92810070617486</v>
      </c>
      <c r="S41" s="196">
        <f>INDEX($D$5:$D$37,N41+1)*节奏总纲!N40</f>
        <v>334.95962419452809</v>
      </c>
      <c r="T41" s="196">
        <f>INDEX($D$5:$D$37,O41+1)*节奏总纲!O40</f>
        <v>195.88408009945258</v>
      </c>
      <c r="U41" s="196">
        <f>INDEX($E$5:$E$37,K41+1)*节奏总纲!K40</f>
        <v>10443.669715399004</v>
      </c>
      <c r="V41" s="196">
        <f>INDEX($E$5:$E$37,L41+1)*节奏总纲!L40</f>
        <v>9086.6703271716888</v>
      </c>
      <c r="W41" s="196">
        <f>INDEX($E$5:$E$37,M41+1)*节奏总纲!M40</f>
        <v>7518.8496112987978</v>
      </c>
      <c r="X41" s="196">
        <f>INDEX($E$5:$E$37,N41+1)*节奏总纲!N40</f>
        <v>5359.3539871124494</v>
      </c>
      <c r="Y41" s="196">
        <f>INDEX($E$5:$E$37,O41+1)*节奏总纲!O40</f>
        <v>3134.1452815912412</v>
      </c>
      <c r="Z41" s="196">
        <f>INDEX($F$5:$F$37,K41+1)*节奏总纲!K40</f>
        <v>104436.69715399004</v>
      </c>
      <c r="AA41" s="196">
        <f>INDEX($F$5:$F$37,L41+1)*节奏总纲!L40</f>
        <v>90866.703271716891</v>
      </c>
      <c r="AB41" s="196">
        <f>INDEX($F$5:$F$37,M41+1)*节奏总纲!M40</f>
        <v>75188.496112987981</v>
      </c>
      <c r="AC41" s="196">
        <f>INDEX($F$5:$F$37,N41+1)*节奏总纲!N40</f>
        <v>53593.539871124492</v>
      </c>
      <c r="AD41" s="196">
        <f>INDEX($F$5:$F$37,O41+1)*节奏总纲!O40</f>
        <v>31341.452815912413</v>
      </c>
      <c r="AE41" s="196">
        <f>SUM(P$5:P41)</f>
        <v>6882.22717641281</v>
      </c>
      <c r="AF41" s="196">
        <f>SUM(Q$5:Q41)</f>
        <v>6022.3052199982612</v>
      </c>
      <c r="AG41" s="196">
        <f>SUM(R$5:R41)</f>
        <v>4985.5646740189732</v>
      </c>
      <c r="AH41" s="196">
        <f>SUM(S$5:S41)</f>
        <v>3713.5533628508865</v>
      </c>
      <c r="AI41" s="196">
        <f>SUM(T$5:T41)</f>
        <v>2116.4909180563168</v>
      </c>
      <c r="AJ41" s="196">
        <f>SUM(U$5:U41)</f>
        <v>102102.523568148</v>
      </c>
      <c r="AK41" s="196">
        <f>SUM(V$5:V41)</f>
        <v>89371.256629188458</v>
      </c>
      <c r="AL41" s="196">
        <f>SUM(W$5:W41)</f>
        <v>74006.399764444781</v>
      </c>
      <c r="AM41" s="196">
        <f>SUM(X$5:X41)</f>
        <v>55230.510772611946</v>
      </c>
      <c r="AN41" s="196">
        <f>SUM(Y$5:Y41)</f>
        <v>31641.041151302819</v>
      </c>
      <c r="AO41" s="196">
        <f>SUM(Z$5:Z41)</f>
        <v>1113743.1612284994</v>
      </c>
      <c r="AP41" s="196">
        <f>SUM(AA$5:AA41)</f>
        <v>974997.16233128402</v>
      </c>
      <c r="AQ41" s="196">
        <f>SUM(AB$5:AB41)</f>
        <v>807496.33416869154</v>
      </c>
      <c r="AR41" s="196">
        <f>SUM(AC$5:AC41)</f>
        <v>598122.9763703607</v>
      </c>
      <c r="AS41" s="196">
        <f>SUM(AD$5:AD41)</f>
        <v>341571.37563752127</v>
      </c>
    </row>
    <row r="42" spans="3:45" x14ac:dyDescent="0.15">
      <c r="J42" s="72">
        <v>38</v>
      </c>
      <c r="K42" s="196">
        <f>MIN(INT(求节点(基础状态预期!F$7:F$39,$C$5:$C$37,$J42)),32)</f>
        <v>12</v>
      </c>
      <c r="L42" s="196">
        <f>MIN(INT(求节点(基础状态预期!G$7:G$39,$C$5:$C$37,$J42)),32)</f>
        <v>12</v>
      </c>
      <c r="M42" s="196">
        <f>MIN(INT(求节点(基础状态预期!H$7:H$39,$C$5:$C$37,$J42)),32)</f>
        <v>12</v>
      </c>
      <c r="N42" s="196">
        <f>MIN(INT(求节点(基础状态预期!I$7:I$39,$C$5:$C$37,$J42)),32)</f>
        <v>12</v>
      </c>
      <c r="O42" s="196">
        <f>MIN(INT(求节点(基础状态预期!J$7:J$39,$C$5:$C$37,$J42)),32)</f>
        <v>12</v>
      </c>
      <c r="P42" s="196">
        <f>INDEX($D$5:$D$37,K42+1)*节奏总纲!K41</f>
        <v>699.57800327866244</v>
      </c>
      <c r="Q42" s="196">
        <f>INDEX($D$5:$D$37,L42+1)*节奏总纲!L41</f>
        <v>606.51291368544685</v>
      </c>
      <c r="R42" s="196">
        <f>INDEX($D$5:$D$37,M42+1)*节奏总纲!M41</f>
        <v>488.96087587759229</v>
      </c>
      <c r="S42" s="196">
        <f>INDEX($D$5:$D$37,N42+1)*节奏总纲!N41</f>
        <v>359.65936381442521</v>
      </c>
      <c r="T42" s="196">
        <f>INDEX($D$5:$D$37,O42+1)*节奏总纲!O41</f>
        <v>203.1557340522393</v>
      </c>
      <c r="U42" s="196">
        <f>INDEX($E$5:$E$37,K42+1)*节奏总纲!K41</f>
        <v>11193.248052458599</v>
      </c>
      <c r="V42" s="196">
        <f>INDEX($E$5:$E$37,L42+1)*节奏总纲!L41</f>
        <v>9704.2066189671496</v>
      </c>
      <c r="W42" s="196">
        <f>INDEX($E$5:$E$37,M42+1)*节奏总纲!M41</f>
        <v>7823.3740140414766</v>
      </c>
      <c r="X42" s="196">
        <f>INDEX($E$5:$E$37,N42+1)*节奏总纲!N41</f>
        <v>5754.5498210308033</v>
      </c>
      <c r="Y42" s="196">
        <f>INDEX($E$5:$E$37,O42+1)*节奏总纲!O41</f>
        <v>3250.4917448358287</v>
      </c>
      <c r="Z42" s="196">
        <f>INDEX($F$5:$F$37,K42+1)*节奏总纲!K41</f>
        <v>111932.480524586</v>
      </c>
      <c r="AA42" s="196">
        <f>INDEX($F$5:$F$37,L42+1)*节奏总纲!L41</f>
        <v>97042.066189671488</v>
      </c>
      <c r="AB42" s="196">
        <f>INDEX($F$5:$F$37,M42+1)*节奏总纲!M41</f>
        <v>78233.740140414768</v>
      </c>
      <c r="AC42" s="196">
        <f>INDEX($F$5:$F$37,N42+1)*节奏总纲!N41</f>
        <v>57545.498210308033</v>
      </c>
      <c r="AD42" s="196">
        <f>INDEX($F$5:$F$37,O42+1)*节奏总纲!O41</f>
        <v>32504.917448358286</v>
      </c>
      <c r="AE42" s="196">
        <f>SUM(P$5:P42)</f>
        <v>7581.8051796914724</v>
      </c>
      <c r="AF42" s="196">
        <f>SUM(Q$5:Q42)</f>
        <v>6628.8181336837079</v>
      </c>
      <c r="AG42" s="196">
        <f>SUM(R$5:R42)</f>
        <v>5474.5255498965653</v>
      </c>
      <c r="AH42" s="196">
        <f>SUM(S$5:S42)</f>
        <v>4073.2127266653115</v>
      </c>
      <c r="AI42" s="196">
        <f>SUM(T$5:T42)</f>
        <v>2319.6466521085563</v>
      </c>
      <c r="AJ42" s="196">
        <f>SUM(U$5:U42)</f>
        <v>113295.7716206066</v>
      </c>
      <c r="AK42" s="196">
        <f>SUM(V$5:V42)</f>
        <v>99075.463248155604</v>
      </c>
      <c r="AL42" s="196">
        <f>SUM(W$5:W42)</f>
        <v>81829.773778486255</v>
      </c>
      <c r="AM42" s="196">
        <f>SUM(X$5:X42)</f>
        <v>60985.060593642746</v>
      </c>
      <c r="AN42" s="196">
        <f>SUM(Y$5:Y42)</f>
        <v>34891.532896138648</v>
      </c>
      <c r="AO42" s="196">
        <f>SUM(Z$5:Z42)</f>
        <v>1225675.6417530854</v>
      </c>
      <c r="AP42" s="196">
        <f>SUM(AA$5:AA42)</f>
        <v>1072039.2285209554</v>
      </c>
      <c r="AQ42" s="196">
        <f>SUM(AB$5:AB42)</f>
        <v>885730.07430910633</v>
      </c>
      <c r="AR42" s="196">
        <f>SUM(AC$5:AC42)</f>
        <v>655668.47458066873</v>
      </c>
      <c r="AS42" s="196">
        <f>SUM(AD$5:AD42)</f>
        <v>374076.29308587953</v>
      </c>
    </row>
    <row r="43" spans="3:45" x14ac:dyDescent="0.15">
      <c r="J43" s="72">
        <v>39</v>
      </c>
      <c r="K43" s="196">
        <f>MIN(INT(求节点(基础状态预期!F$7:F$39,$C$5:$C$37,$J43)),32)</f>
        <v>12</v>
      </c>
      <c r="L43" s="196">
        <f>MIN(INT(求节点(基础状态预期!G$7:G$39,$C$5:$C$37,$J43)),32)</f>
        <v>12</v>
      </c>
      <c r="M43" s="196">
        <f>MIN(INT(求节点(基础状态预期!H$7:H$39,$C$5:$C$37,$J43)),32)</f>
        <v>12</v>
      </c>
      <c r="N43" s="196">
        <f>MIN(INT(求节点(基础状态预期!I$7:I$39,$C$5:$C$37,$J43)),32)</f>
        <v>12</v>
      </c>
      <c r="O43" s="196">
        <f>MIN(INT(求节点(基础状态预期!J$7:J$39,$C$5:$C$37,$J43)),32)</f>
        <v>12</v>
      </c>
      <c r="P43" s="196">
        <f>INDEX($D$5:$D$37,K43+1)*节奏总纲!K42</f>
        <v>749.78913888819943</v>
      </c>
      <c r="Q43" s="196">
        <f>INDEX($D$5:$D$37,L43+1)*节奏总纲!L42</f>
        <v>641.28551923697864</v>
      </c>
      <c r="R43" s="196">
        <f>INDEX($D$5:$D$37,M43+1)*节奏总纲!M42</f>
        <v>522.68913828326231</v>
      </c>
      <c r="S43" s="196">
        <f>INDEX($D$5:$D$37,N43+1)*节奏总纲!N42</f>
        <v>392.62504955405643</v>
      </c>
      <c r="T43" s="196">
        <f>INDEX($D$5:$D$37,O43+1)*节奏总纲!O42</f>
        <v>224.48686818312703</v>
      </c>
      <c r="U43" s="196">
        <f>INDEX($E$5:$E$37,K43+1)*节奏总纲!K42</f>
        <v>11996.626222211191</v>
      </c>
      <c r="V43" s="196">
        <f>INDEX($E$5:$E$37,L43+1)*节奏总纲!L42</f>
        <v>10260.568307791658</v>
      </c>
      <c r="W43" s="196">
        <f>INDEX($E$5:$E$37,M43+1)*节奏总纲!M42</f>
        <v>8363.026212532197</v>
      </c>
      <c r="X43" s="196">
        <f>INDEX($E$5:$E$37,N43+1)*节奏总纲!N42</f>
        <v>6282.0007928649029</v>
      </c>
      <c r="Y43" s="196">
        <f>INDEX($E$5:$E$37,O43+1)*节奏总纲!O42</f>
        <v>3591.7898909300325</v>
      </c>
      <c r="Z43" s="196">
        <f>INDEX($F$5:$F$37,K43+1)*节奏总纲!K42</f>
        <v>119966.26222211191</v>
      </c>
      <c r="AA43" s="196">
        <f>INDEX($F$5:$F$37,L43+1)*节奏总纲!L42</f>
        <v>102605.68307791658</v>
      </c>
      <c r="AB43" s="196">
        <f>INDEX($F$5:$F$37,M43+1)*节奏总纲!M42</f>
        <v>83630.262125321984</v>
      </c>
      <c r="AC43" s="196">
        <f>INDEX($F$5:$F$37,N43+1)*节奏总纲!N42</f>
        <v>62820.007928649029</v>
      </c>
      <c r="AD43" s="196">
        <f>INDEX($F$5:$F$37,O43+1)*节奏总纲!O42</f>
        <v>35917.898909300326</v>
      </c>
      <c r="AE43" s="196">
        <f>SUM(P$5:P43)</f>
        <v>8331.5943185796714</v>
      </c>
      <c r="AF43" s="196">
        <f>SUM(Q$5:Q43)</f>
        <v>7270.1036529206867</v>
      </c>
      <c r="AG43" s="196">
        <f>SUM(R$5:R43)</f>
        <v>5997.2146881798271</v>
      </c>
      <c r="AH43" s="196">
        <f>SUM(S$5:S43)</f>
        <v>4465.8377762193677</v>
      </c>
      <c r="AI43" s="196">
        <f>SUM(T$5:T43)</f>
        <v>2544.1335202916835</v>
      </c>
      <c r="AJ43" s="196">
        <f>SUM(U$5:U43)</f>
        <v>125292.39784281779</v>
      </c>
      <c r="AK43" s="196">
        <f>SUM(V$5:V43)</f>
        <v>109336.03155594727</v>
      </c>
      <c r="AL43" s="196">
        <f>SUM(W$5:W43)</f>
        <v>90192.799991018459</v>
      </c>
      <c r="AM43" s="196">
        <f>SUM(X$5:X43)</f>
        <v>67267.061386507645</v>
      </c>
      <c r="AN43" s="196">
        <f>SUM(Y$5:Y43)</f>
        <v>38483.322787068682</v>
      </c>
      <c r="AO43" s="196">
        <f>SUM(Z$5:Z43)</f>
        <v>1345641.9039751973</v>
      </c>
      <c r="AP43" s="196">
        <f>SUM(AA$5:AA43)</f>
        <v>1174644.9115988719</v>
      </c>
      <c r="AQ43" s="196">
        <f>SUM(AB$5:AB43)</f>
        <v>969360.33643442835</v>
      </c>
      <c r="AR43" s="196">
        <f>SUM(AC$5:AC43)</f>
        <v>718488.48250931781</v>
      </c>
      <c r="AS43" s="196">
        <f>SUM(AD$5:AD43)</f>
        <v>409994.19199517986</v>
      </c>
    </row>
    <row r="44" spans="3:45" x14ac:dyDescent="0.15">
      <c r="J44" s="72">
        <v>40</v>
      </c>
      <c r="K44" s="196">
        <f>MIN(INT(求节点(基础状态预期!F$7:F$39,$C$5:$C$37,$J44)),32)</f>
        <v>12</v>
      </c>
      <c r="L44" s="196">
        <f>MIN(INT(求节点(基础状态预期!G$7:G$39,$C$5:$C$37,$J44)),32)</f>
        <v>12</v>
      </c>
      <c r="M44" s="196">
        <f>MIN(INT(求节点(基础状态预期!H$7:H$39,$C$5:$C$37,$J44)),32)</f>
        <v>12</v>
      </c>
      <c r="N44" s="196">
        <f>MIN(INT(求节点(基础状态预期!I$7:I$39,$C$5:$C$37,$J44)),32)</f>
        <v>12</v>
      </c>
      <c r="O44" s="196">
        <f>MIN(INT(求节点(基础状态预期!J$7:J$39,$C$5:$C$37,$J44)),32)</f>
        <v>13</v>
      </c>
      <c r="P44" s="196">
        <f>INDEX($D$5:$D$37,K44+1)*节奏总纲!K43</f>
        <v>803.60410155831244</v>
      </c>
      <c r="Q44" s="196">
        <f>INDEX($D$5:$D$37,L44+1)*节奏总纲!L43</f>
        <v>683.94813696900542</v>
      </c>
      <c r="R44" s="196">
        <f>INDEX($D$5:$D$37,M44+1)*节奏总纲!M43</f>
        <v>574.49670943058311</v>
      </c>
      <c r="S44" s="196">
        <f>INDEX($D$5:$D$37,N44+1)*节奏总纲!N43</f>
        <v>435.95490490011304</v>
      </c>
      <c r="T44" s="196">
        <f>INDEX($D$5:$D$37,O44+1)*节奏总纲!O43</f>
        <v>263.83900587366259</v>
      </c>
      <c r="U44" s="196">
        <f>INDEX($E$5:$E$37,K44+1)*节奏总纲!K43</f>
        <v>12857.665624932999</v>
      </c>
      <c r="V44" s="196">
        <f>INDEX($E$5:$E$37,L44+1)*节奏总纲!L43</f>
        <v>10943.170191504087</v>
      </c>
      <c r="W44" s="196">
        <f>INDEX($E$5:$E$37,M44+1)*节奏总纲!M43</f>
        <v>9191.9473508893298</v>
      </c>
      <c r="X44" s="196">
        <f>INDEX($E$5:$E$37,N44+1)*节奏总纲!N43</f>
        <v>6975.2784784018086</v>
      </c>
      <c r="Y44" s="196">
        <f>INDEX($E$5:$E$37,O44+1)*节奏总纲!O43</f>
        <v>4617.1826027890947</v>
      </c>
      <c r="Z44" s="196">
        <f>INDEX($F$5:$F$37,K44+1)*节奏总纲!K43</f>
        <v>128576.65624932999</v>
      </c>
      <c r="AA44" s="196">
        <f>INDEX($F$5:$F$37,L44+1)*节奏总纲!L43</f>
        <v>109431.70191504087</v>
      </c>
      <c r="AB44" s="196">
        <f>INDEX($F$5:$F$37,M44+1)*节奏总纲!M43</f>
        <v>91919.473508893294</v>
      </c>
      <c r="AC44" s="196">
        <f>INDEX($F$5:$F$37,N44+1)*节奏总纲!N43</f>
        <v>69752.784784018077</v>
      </c>
      <c r="AD44" s="196">
        <f>INDEX($F$5:$F$37,O44+1)*节奏总纲!O43</f>
        <v>52767.801174732514</v>
      </c>
      <c r="AE44" s="196">
        <f>SUM(P$5:P44)</f>
        <v>9135.1984201379837</v>
      </c>
      <c r="AF44" s="196">
        <f>SUM(Q$5:Q44)</f>
        <v>7954.0517898896924</v>
      </c>
      <c r="AG44" s="196">
        <f>SUM(R$5:R44)</f>
        <v>6571.7113976104101</v>
      </c>
      <c r="AH44" s="196">
        <f>SUM(S$5:S44)</f>
        <v>4901.7926811194811</v>
      </c>
      <c r="AI44" s="196">
        <f>SUM(T$5:T44)</f>
        <v>2807.9725261653462</v>
      </c>
      <c r="AJ44" s="196">
        <f>SUM(U$5:U44)</f>
        <v>138150.06346775079</v>
      </c>
      <c r="AK44" s="196">
        <f>SUM(V$5:V44)</f>
        <v>120279.20174745136</v>
      </c>
      <c r="AL44" s="196">
        <f>SUM(W$5:W44)</f>
        <v>99384.747341907787</v>
      </c>
      <c r="AM44" s="196">
        <f>SUM(X$5:X44)</f>
        <v>74242.33986490946</v>
      </c>
      <c r="AN44" s="196">
        <f>SUM(Y$5:Y44)</f>
        <v>43100.505389857775</v>
      </c>
      <c r="AO44" s="196">
        <f>SUM(Z$5:Z44)</f>
        <v>1474218.5602245273</v>
      </c>
      <c r="AP44" s="196">
        <f>SUM(AA$5:AA44)</f>
        <v>1284076.6135139128</v>
      </c>
      <c r="AQ44" s="196">
        <f>SUM(AB$5:AB44)</f>
        <v>1061279.8099433216</v>
      </c>
      <c r="AR44" s="196">
        <f>SUM(AC$5:AC44)</f>
        <v>788241.26729333587</v>
      </c>
      <c r="AS44" s="196">
        <f>SUM(AD$5:AD44)</f>
        <v>462761.99316991237</v>
      </c>
    </row>
    <row r="45" spans="3:45" x14ac:dyDescent="0.15">
      <c r="J45" s="72">
        <v>41</v>
      </c>
      <c r="K45" s="196">
        <f>MIN(INT(求节点(基础状态预期!F$7:F$39,$C$5:$C$37,$J45)),32)</f>
        <v>12</v>
      </c>
      <c r="L45" s="196">
        <f>MIN(INT(求节点(基础状态预期!G$7:G$39,$C$5:$C$37,$J45)),32)</f>
        <v>12</v>
      </c>
      <c r="M45" s="196">
        <f>MIN(INT(求节点(基础状态预期!H$7:H$39,$C$5:$C$37,$J45)),32)</f>
        <v>12</v>
      </c>
      <c r="N45" s="196">
        <f>MIN(INT(求节点(基础状态预期!I$7:I$39,$C$5:$C$37,$J45)),32)</f>
        <v>13</v>
      </c>
      <c r="O45" s="196">
        <f>MIN(INT(求节点(基础状态预期!J$7:J$39,$C$5:$C$37,$J45)),32)</f>
        <v>13</v>
      </c>
      <c r="P45" s="196">
        <f>INDEX($D$5:$D$37,K45+1)*节奏总纲!K44</f>
        <v>861.28155043551226</v>
      </c>
      <c r="Q45" s="196">
        <f>INDEX($D$5:$D$37,L45+1)*节奏总纲!L44</f>
        <v>754.67623042932973</v>
      </c>
      <c r="R45" s="196">
        <f>INDEX($D$5:$D$37,M45+1)*节奏总纲!M44</f>
        <v>629.9893318484377</v>
      </c>
      <c r="S45" s="196">
        <f>INDEX($D$5:$D$37,N45+1)*节奏总纲!N44</f>
        <v>502.95345125625346</v>
      </c>
      <c r="T45" s="196">
        <f>INDEX($D$5:$D$37,O45+1)*节奏总纲!O44</f>
        <v>288.52879645982841</v>
      </c>
      <c r="U45" s="196">
        <f>INDEX($E$5:$E$37,K45+1)*节奏总纲!K44</f>
        <v>13780.504806968196</v>
      </c>
      <c r="V45" s="196">
        <f>INDEX($E$5:$E$37,L45+1)*节奏总纲!L44</f>
        <v>12074.819686869276</v>
      </c>
      <c r="W45" s="196">
        <f>INDEX($E$5:$E$37,M45+1)*节奏总纲!M44</f>
        <v>10079.829309575003</v>
      </c>
      <c r="X45" s="196">
        <f>INDEX($E$5:$E$37,N45+1)*节奏总纲!N44</f>
        <v>8801.685396984436</v>
      </c>
      <c r="Y45" s="196">
        <f>INDEX($E$5:$E$37,O45+1)*节奏总纲!O44</f>
        <v>5049.2539380469971</v>
      </c>
      <c r="Z45" s="196">
        <f>INDEX($F$5:$F$37,K45+1)*节奏总纲!K44</f>
        <v>137805.04806968197</v>
      </c>
      <c r="AA45" s="196">
        <f>INDEX($F$5:$F$37,L45+1)*节奏总纲!L44</f>
        <v>120748.19686869276</v>
      </c>
      <c r="AB45" s="196">
        <f>INDEX($F$5:$F$37,M45+1)*节奏总纲!M44</f>
        <v>100798.29309575004</v>
      </c>
      <c r="AC45" s="196">
        <f>INDEX($F$5:$F$37,N45+1)*节奏总纲!N44</f>
        <v>100590.69025125069</v>
      </c>
      <c r="AD45" s="196">
        <f>INDEX($F$5:$F$37,O45+1)*节奏总纲!O44</f>
        <v>57705.759291965674</v>
      </c>
      <c r="AE45" s="196">
        <f>SUM(P$5:P45)</f>
        <v>9996.4799705734968</v>
      </c>
      <c r="AF45" s="196">
        <f>SUM(Q$5:Q45)</f>
        <v>8708.7280203190221</v>
      </c>
      <c r="AG45" s="196">
        <f>SUM(R$5:R45)</f>
        <v>7201.7007294588475</v>
      </c>
      <c r="AH45" s="196">
        <f>SUM(S$5:S45)</f>
        <v>5404.7461323757343</v>
      </c>
      <c r="AI45" s="196">
        <f>SUM(T$5:T45)</f>
        <v>3096.5013226251745</v>
      </c>
      <c r="AJ45" s="196">
        <f>SUM(U$5:U45)</f>
        <v>151930.568274719</v>
      </c>
      <c r="AK45" s="196">
        <f>SUM(V$5:V45)</f>
        <v>132354.02143432063</v>
      </c>
      <c r="AL45" s="196">
        <f>SUM(W$5:W45)</f>
        <v>109464.57665148278</v>
      </c>
      <c r="AM45" s="196">
        <f>SUM(X$5:X45)</f>
        <v>83044.025261893898</v>
      </c>
      <c r="AN45" s="196">
        <f>SUM(Y$5:Y45)</f>
        <v>48149.759327904772</v>
      </c>
      <c r="AO45" s="196">
        <f>SUM(Z$5:Z45)</f>
        <v>1612023.6082942092</v>
      </c>
      <c r="AP45" s="196">
        <f>SUM(AA$5:AA45)</f>
        <v>1404824.8103826055</v>
      </c>
      <c r="AQ45" s="196">
        <f>SUM(AB$5:AB45)</f>
        <v>1162078.1030390717</v>
      </c>
      <c r="AR45" s="196">
        <f>SUM(AC$5:AC45)</f>
        <v>888831.95754458662</v>
      </c>
      <c r="AS45" s="196">
        <f>SUM(AD$5:AD45)</f>
        <v>520467.75246187806</v>
      </c>
    </row>
    <row r="46" spans="3:45" x14ac:dyDescent="0.15">
      <c r="J46" s="72">
        <v>42</v>
      </c>
      <c r="K46" s="196">
        <f>MIN(INT(求节点(基础状态预期!F$7:F$39,$C$5:$C$37,$J46)),32)</f>
        <v>13</v>
      </c>
      <c r="L46" s="196">
        <f>MIN(INT(求节点(基础状态预期!G$7:G$39,$C$5:$C$37,$J46)),32)</f>
        <v>13</v>
      </c>
      <c r="M46" s="196">
        <f>MIN(INT(求节点(基础状态预期!H$7:H$39,$C$5:$C$37,$J46)),32)</f>
        <v>13</v>
      </c>
      <c r="N46" s="196">
        <f>MIN(INT(求节点(基础状态预期!I$7:I$39,$C$5:$C$37,$J46)),32)</f>
        <v>13</v>
      </c>
      <c r="O46" s="196">
        <f>MIN(INT(求节点(基础状态预期!J$7:J$39,$C$5:$C$37,$J46)),32)</f>
        <v>13</v>
      </c>
      <c r="P46" s="196">
        <f>INDEX($D$5:$D$37,K46+1)*节奏总纲!K45</f>
        <v>984.63862349750002</v>
      </c>
      <c r="Q46" s="196">
        <f>INDEX($D$5:$D$37,L46+1)*节奏总纲!L45</f>
        <v>893.76892232062482</v>
      </c>
      <c r="R46" s="196">
        <f>INDEX($D$5:$D$37,M46+1)*节奏总纲!M45</f>
        <v>740.62209690226405</v>
      </c>
      <c r="S46" s="196">
        <f>INDEX($D$5:$D$37,N46+1)*节奏总纲!N45</f>
        <v>553.99755828498905</v>
      </c>
      <c r="T46" s="196">
        <f>INDEX($D$5:$D$37,O46+1)*节奏总纲!O45</f>
        <v>310.27956461670954</v>
      </c>
      <c r="U46" s="196">
        <f>INDEX($E$5:$E$37,K46+1)*节奏总纲!K45</f>
        <v>17231.17591120625</v>
      </c>
      <c r="V46" s="196">
        <f>INDEX($E$5:$E$37,L46+1)*节奏总纲!L45</f>
        <v>15640.956140610935</v>
      </c>
      <c r="W46" s="196">
        <f>INDEX($E$5:$E$37,M46+1)*节奏总纲!M45</f>
        <v>12960.886695789623</v>
      </c>
      <c r="X46" s="196">
        <f>INDEX($E$5:$E$37,N46+1)*节奏总纲!N45</f>
        <v>9694.9572699873097</v>
      </c>
      <c r="Y46" s="196">
        <f>INDEX($E$5:$E$37,O46+1)*节奏总纲!O45</f>
        <v>5429.8923807924166</v>
      </c>
      <c r="Z46" s="196">
        <f>INDEX($F$5:$F$37,K46+1)*节奏总纲!K45</f>
        <v>196927.72469950002</v>
      </c>
      <c r="AA46" s="196">
        <f>INDEX($F$5:$F$37,L46+1)*节奏总纲!L45</f>
        <v>178753.78446412497</v>
      </c>
      <c r="AB46" s="196">
        <f>INDEX($F$5:$F$37,M46+1)*节奏总纲!M45</f>
        <v>148124.41938045283</v>
      </c>
      <c r="AC46" s="196">
        <f>INDEX($F$5:$F$37,N46+1)*节奏总纲!N45</f>
        <v>110799.51165699783</v>
      </c>
      <c r="AD46" s="196">
        <f>INDEX($F$5:$F$37,O46+1)*节奏总纲!O45</f>
        <v>62055.912923341908</v>
      </c>
      <c r="AE46" s="196">
        <f>SUM(P$5:P46)</f>
        <v>10981.118594070997</v>
      </c>
      <c r="AF46" s="196">
        <f>SUM(Q$5:Q46)</f>
        <v>9602.4969426396474</v>
      </c>
      <c r="AG46" s="196">
        <f>SUM(R$5:R46)</f>
        <v>7942.3228263611118</v>
      </c>
      <c r="AH46" s="196">
        <f>SUM(S$5:S46)</f>
        <v>5958.7436906607236</v>
      </c>
      <c r="AI46" s="196">
        <f>SUM(T$5:T46)</f>
        <v>3406.7808872418841</v>
      </c>
      <c r="AJ46" s="196">
        <f>SUM(U$5:U46)</f>
        <v>169161.74418592526</v>
      </c>
      <c r="AK46" s="196">
        <f>SUM(V$5:V46)</f>
        <v>147994.97757493157</v>
      </c>
      <c r="AL46" s="196">
        <f>SUM(W$5:W46)</f>
        <v>122425.46334727241</v>
      </c>
      <c r="AM46" s="196">
        <f>SUM(X$5:X46)</f>
        <v>92738.982531881207</v>
      </c>
      <c r="AN46" s="196">
        <f>SUM(Y$5:Y46)</f>
        <v>53579.651708697187</v>
      </c>
      <c r="AO46" s="196">
        <f>SUM(Z$5:Z46)</f>
        <v>1808951.3329937092</v>
      </c>
      <c r="AP46" s="196">
        <f>SUM(AA$5:AA46)</f>
        <v>1583578.5948467306</v>
      </c>
      <c r="AQ46" s="196">
        <f>SUM(AB$5:AB46)</f>
        <v>1310202.5224195244</v>
      </c>
      <c r="AR46" s="196">
        <f>SUM(AC$5:AC46)</f>
        <v>999631.46920158446</v>
      </c>
      <c r="AS46" s="196">
        <f>SUM(AD$5:AD46)</f>
        <v>582523.66538521997</v>
      </c>
    </row>
    <row r="47" spans="3:45" x14ac:dyDescent="0.15">
      <c r="J47" s="72">
        <v>43</v>
      </c>
      <c r="K47" s="196">
        <f>MIN(INT(求节点(基础状态预期!F$7:F$39,$C$5:$C$37,$J47)),32)</f>
        <v>13</v>
      </c>
      <c r="L47" s="196">
        <f>MIN(INT(求节点(基础状态预期!G$7:G$39,$C$5:$C$37,$J47)),32)</f>
        <v>13</v>
      </c>
      <c r="M47" s="196">
        <f>MIN(INT(求节点(基础状态预期!H$7:H$39,$C$5:$C$37,$J47)),32)</f>
        <v>13</v>
      </c>
      <c r="N47" s="196">
        <f>MIN(INT(求节点(基础状态预期!I$7:I$39,$C$5:$C$37,$J47)),32)</f>
        <v>13</v>
      </c>
      <c r="O47" s="196">
        <f>MIN(INT(求节点(基础状态预期!J$7:J$39,$C$5:$C$37,$J47)),32)</f>
        <v>13</v>
      </c>
      <c r="P47" s="196">
        <f>INDEX($D$5:$D$37,K47+1)*节奏总纲!K46</f>
        <v>1055.3095468528822</v>
      </c>
      <c r="Q47" s="196">
        <f>INDEX($D$5:$D$37,L47+1)*节奏总纲!L46</f>
        <v>924.91014982883962</v>
      </c>
      <c r="R47" s="196">
        <f>INDEX($D$5:$D$37,M47+1)*节奏总纲!M46</f>
        <v>769.41281707318865</v>
      </c>
      <c r="S47" s="196">
        <f>INDEX($D$5:$D$37,N47+1)*节奏总纲!N46</f>
        <v>558.5887166864793</v>
      </c>
      <c r="T47" s="196">
        <f>INDEX($D$5:$D$37,O47+1)*节奏总纲!O46</f>
        <v>312.72002375324416</v>
      </c>
      <c r="U47" s="196">
        <f>INDEX($E$5:$E$37,K47+1)*节奏总纲!K46</f>
        <v>18467.917069925443</v>
      </c>
      <c r="V47" s="196">
        <f>INDEX($E$5:$E$37,L47+1)*节奏总纲!L46</f>
        <v>16185.927622004694</v>
      </c>
      <c r="W47" s="196">
        <f>INDEX($E$5:$E$37,M47+1)*节奏总纲!M46</f>
        <v>13464.724298780802</v>
      </c>
      <c r="X47" s="196">
        <f>INDEX($E$5:$E$37,N47+1)*节奏总纲!N46</f>
        <v>9775.302542013389</v>
      </c>
      <c r="Y47" s="196">
        <f>INDEX($E$5:$E$37,O47+1)*节奏总纲!O46</f>
        <v>5472.6004156817735</v>
      </c>
      <c r="Z47" s="196">
        <f>INDEX($F$5:$F$37,K47+1)*节奏总纲!K46</f>
        <v>211061.90937057647</v>
      </c>
      <c r="AA47" s="196">
        <f>INDEX($F$5:$F$37,L47+1)*节奏总纲!L46</f>
        <v>184982.02996576793</v>
      </c>
      <c r="AB47" s="196">
        <f>INDEX($F$5:$F$37,M47+1)*节奏总纲!M46</f>
        <v>153882.56341463773</v>
      </c>
      <c r="AC47" s="196">
        <f>INDEX($F$5:$F$37,N47+1)*节奏总纲!N46</f>
        <v>111717.74333729588</v>
      </c>
      <c r="AD47" s="196">
        <f>INDEX($F$5:$F$37,O47+1)*节奏总纲!O46</f>
        <v>62544.004750648841</v>
      </c>
      <c r="AE47" s="196">
        <f>SUM(P$5:P47)</f>
        <v>12036.428140923879</v>
      </c>
      <c r="AF47" s="196">
        <f>SUM(Q$5:Q47)</f>
        <v>10527.407092468487</v>
      </c>
      <c r="AG47" s="196">
        <f>SUM(R$5:R47)</f>
        <v>8711.7356434343001</v>
      </c>
      <c r="AH47" s="196">
        <f>SUM(S$5:S47)</f>
        <v>6517.3324073472031</v>
      </c>
      <c r="AI47" s="196">
        <f>SUM(T$5:T47)</f>
        <v>3719.5009109951284</v>
      </c>
      <c r="AJ47" s="196">
        <f>SUM(U$5:U47)</f>
        <v>187629.66125585069</v>
      </c>
      <c r="AK47" s="196">
        <f>SUM(V$5:V47)</f>
        <v>164180.90519693628</v>
      </c>
      <c r="AL47" s="196">
        <f>SUM(W$5:W47)</f>
        <v>135890.18764605321</v>
      </c>
      <c r="AM47" s="196">
        <f>SUM(X$5:X47)</f>
        <v>102514.2850738946</v>
      </c>
      <c r="AN47" s="196">
        <f>SUM(Y$5:Y47)</f>
        <v>59052.25212437896</v>
      </c>
      <c r="AO47" s="196">
        <f>SUM(Z$5:Z47)</f>
        <v>2020013.2423642857</v>
      </c>
      <c r="AP47" s="196">
        <f>SUM(AA$5:AA47)</f>
        <v>1768560.6248124985</v>
      </c>
      <c r="AQ47" s="196">
        <f>SUM(AB$5:AB47)</f>
        <v>1464085.0858341621</v>
      </c>
      <c r="AR47" s="196">
        <f>SUM(AC$5:AC47)</f>
        <v>1111349.2125388803</v>
      </c>
      <c r="AS47" s="196">
        <f>SUM(AD$5:AD47)</f>
        <v>645067.67013586883</v>
      </c>
    </row>
    <row r="48" spans="3:45" x14ac:dyDescent="0.15">
      <c r="J48" s="72">
        <v>44</v>
      </c>
      <c r="K48" s="196">
        <f>MIN(INT(求节点(基础状态预期!F$7:F$39,$C$5:$C$37,$J48)),32)</f>
        <v>13</v>
      </c>
      <c r="L48" s="196">
        <f>MIN(INT(求节点(基础状态预期!G$7:G$39,$C$5:$C$37,$J48)),32)</f>
        <v>13</v>
      </c>
      <c r="M48" s="196">
        <f>MIN(INT(求节点(基础状态预期!H$7:H$39,$C$5:$C$37,$J48)),32)</f>
        <v>13</v>
      </c>
      <c r="N48" s="196">
        <f>MIN(INT(求节点(基础状态预期!I$7:I$39,$C$5:$C$37,$J48)),32)</f>
        <v>13</v>
      </c>
      <c r="O48" s="196">
        <f>MIN(INT(求节点(基础状态预期!J$7:J$39,$C$5:$C$37,$J48)),32)</f>
        <v>13</v>
      </c>
      <c r="P48" s="196">
        <f>INDEX($D$5:$D$37,K48+1)*节奏总纲!K47</f>
        <v>1131.0527670781171</v>
      </c>
      <c r="Q48" s="196">
        <f>INDEX($D$5:$D$37,L48+1)*节奏总纲!L47</f>
        <v>988.31390787285898</v>
      </c>
      <c r="R48" s="196">
        <f>INDEX($D$5:$D$37,M48+1)*节奏总纲!M47</f>
        <v>809.14077358499276</v>
      </c>
      <c r="S48" s="196">
        <f>INDEX($D$5:$D$37,N48+1)*节奏总纲!N47</f>
        <v>598.08632724821541</v>
      </c>
      <c r="T48" s="196">
        <f>INDEX($D$5:$D$37,O48+1)*节奏总纲!O47</f>
        <v>331.47169379602417</v>
      </c>
      <c r="U48" s="196">
        <f>INDEX($E$5:$E$37,K48+1)*节奏总纲!K47</f>
        <v>19793.423423867047</v>
      </c>
      <c r="V48" s="196">
        <f>INDEX($E$5:$E$37,L48+1)*节奏总纲!L47</f>
        <v>17295.493387775034</v>
      </c>
      <c r="W48" s="196">
        <f>INDEX($E$5:$E$37,M48+1)*节奏总纲!M47</f>
        <v>14159.963537737372</v>
      </c>
      <c r="X48" s="196">
        <f>INDEX($E$5:$E$37,N48+1)*节奏总纲!N47</f>
        <v>10466.51072684377</v>
      </c>
      <c r="Y48" s="196">
        <f>INDEX($E$5:$E$37,O48+1)*节奏总纲!O47</f>
        <v>5800.7546414304234</v>
      </c>
      <c r="Z48" s="196">
        <f>INDEX($F$5:$F$37,K48+1)*节奏总纲!K47</f>
        <v>226210.55341562341</v>
      </c>
      <c r="AA48" s="196">
        <f>INDEX($F$5:$F$37,L48+1)*节奏总纲!L47</f>
        <v>197662.7815745718</v>
      </c>
      <c r="AB48" s="196">
        <f>INDEX($F$5:$F$37,M48+1)*节奏总纲!M47</f>
        <v>161828.15471699854</v>
      </c>
      <c r="AC48" s="196">
        <f>INDEX($F$5:$F$37,N48+1)*节奏总纲!N47</f>
        <v>119617.26544964308</v>
      </c>
      <c r="AD48" s="196">
        <f>INDEX($F$5:$F$37,O48+1)*节奏总纲!O47</f>
        <v>66294.338759204838</v>
      </c>
      <c r="AE48" s="196">
        <f>SUM(P$5:P48)</f>
        <v>13167.480908001997</v>
      </c>
      <c r="AF48" s="196">
        <f>SUM(Q$5:Q48)</f>
        <v>11515.721000341346</v>
      </c>
      <c r="AG48" s="196">
        <f>SUM(R$5:R48)</f>
        <v>9520.8764170192935</v>
      </c>
      <c r="AH48" s="196">
        <f>SUM(S$5:S48)</f>
        <v>7115.4187345954188</v>
      </c>
      <c r="AI48" s="196">
        <f>SUM(T$5:T48)</f>
        <v>4050.9726047911527</v>
      </c>
      <c r="AJ48" s="196">
        <f>SUM(U$5:U48)</f>
        <v>207423.08467971772</v>
      </c>
      <c r="AK48" s="196">
        <f>SUM(V$5:V48)</f>
        <v>181476.39858471131</v>
      </c>
      <c r="AL48" s="196">
        <f>SUM(W$5:W48)</f>
        <v>150050.15118379059</v>
      </c>
      <c r="AM48" s="196">
        <f>SUM(X$5:X48)</f>
        <v>112980.79580073837</v>
      </c>
      <c r="AN48" s="196">
        <f>SUM(Y$5:Y48)</f>
        <v>64853.006765809383</v>
      </c>
      <c r="AO48" s="196">
        <f>SUM(Z$5:Z48)</f>
        <v>2246223.795779909</v>
      </c>
      <c r="AP48" s="196">
        <f>SUM(AA$5:AA48)</f>
        <v>1966223.4063870702</v>
      </c>
      <c r="AQ48" s="196">
        <f>SUM(AB$5:AB48)</f>
        <v>1625913.2405511606</v>
      </c>
      <c r="AR48" s="196">
        <f>SUM(AC$5:AC48)</f>
        <v>1230966.4779885234</v>
      </c>
      <c r="AS48" s="196">
        <f>SUM(AD$5:AD48)</f>
        <v>711362.00889507367</v>
      </c>
    </row>
    <row r="49" spans="10:45" x14ac:dyDescent="0.15">
      <c r="J49" s="72">
        <v>45</v>
      </c>
      <c r="K49" s="196">
        <f>MIN(INT(求节点(基础状态预期!F$7:F$39,$C$5:$C$37,$J49)),32)</f>
        <v>13</v>
      </c>
      <c r="L49" s="196">
        <f>MIN(INT(求节点(基础状态预期!G$7:G$39,$C$5:$C$37,$J49)),32)</f>
        <v>13</v>
      </c>
      <c r="M49" s="196">
        <f>MIN(INT(求节点(基础状态预期!H$7:H$39,$C$5:$C$37,$J49)),32)</f>
        <v>13</v>
      </c>
      <c r="N49" s="196">
        <f>MIN(INT(求节点(基础状态预期!I$7:I$39,$C$5:$C$37,$J49)),32)</f>
        <v>13</v>
      </c>
      <c r="O49" s="196">
        <f>MIN(INT(求节点(基础状态预期!J$7:J$39,$C$5:$C$37,$J49)),32)</f>
        <v>13</v>
      </c>
      <c r="P49" s="196">
        <f>INDEX($D$5:$D$37,K49+1)*节奏总纲!K48</f>
        <v>1212.2323404825693</v>
      </c>
      <c r="Q49" s="196">
        <f>INDEX($D$5:$D$37,L49+1)*节奏总纲!L48</f>
        <v>1060.9788124735076</v>
      </c>
      <c r="R49" s="196">
        <f>INDEX($D$5:$D$37,M49+1)*节奏总纲!M48</f>
        <v>866.58078302922809</v>
      </c>
      <c r="S49" s="196">
        <f>INDEX($D$5:$D$37,N49+1)*节奏总纲!N48</f>
        <v>643.83861501485455</v>
      </c>
      <c r="T49" s="196">
        <f>INDEX($D$5:$D$37,O49+1)*节奏总纲!O48</f>
        <v>356.2309676860657</v>
      </c>
      <c r="U49" s="196">
        <f>INDEX($E$5:$E$37,K49+1)*节奏总纲!K48</f>
        <v>21214.06595844496</v>
      </c>
      <c r="V49" s="196">
        <f>INDEX($E$5:$E$37,L49+1)*节奏总纲!L48</f>
        <v>18567.129218286384</v>
      </c>
      <c r="W49" s="196">
        <f>INDEX($E$5:$E$37,M49+1)*节奏总纲!M48</f>
        <v>15165.163703011491</v>
      </c>
      <c r="X49" s="196">
        <f>INDEX($E$5:$E$37,N49+1)*节奏总纲!N48</f>
        <v>11267.175762759955</v>
      </c>
      <c r="Y49" s="196">
        <f>INDEX($E$5:$E$37,O49+1)*节奏总纲!O48</f>
        <v>6234.04193450615</v>
      </c>
      <c r="Z49" s="196">
        <f>INDEX($F$5:$F$37,K49+1)*节奏总纲!K48</f>
        <v>242446.46809651385</v>
      </c>
      <c r="AA49" s="196">
        <f>INDEX($F$5:$F$37,L49+1)*节奏总纲!L48</f>
        <v>212195.76249470151</v>
      </c>
      <c r="AB49" s="196">
        <f>INDEX($F$5:$F$37,M49+1)*节奏总纲!M48</f>
        <v>173316.15660584561</v>
      </c>
      <c r="AC49" s="196">
        <f>INDEX($F$5:$F$37,N49+1)*节奏总纲!N48</f>
        <v>128767.72300297092</v>
      </c>
      <c r="AD49" s="196">
        <f>INDEX($F$5:$F$37,O49+1)*节奏总纲!O48</f>
        <v>71246.193537213141</v>
      </c>
      <c r="AE49" s="196">
        <f>SUM(P$5:P49)</f>
        <v>14379.713248484566</v>
      </c>
      <c r="AF49" s="196">
        <f>SUM(Q$5:Q49)</f>
        <v>12576.699812814853</v>
      </c>
      <c r="AG49" s="196">
        <f>SUM(R$5:R49)</f>
        <v>10387.457200048522</v>
      </c>
      <c r="AH49" s="196">
        <f>SUM(S$5:S49)</f>
        <v>7759.2573496102732</v>
      </c>
      <c r="AI49" s="196">
        <f>SUM(T$5:T49)</f>
        <v>4407.2035724772186</v>
      </c>
      <c r="AJ49" s="196">
        <f>SUM(U$5:U49)</f>
        <v>228637.15063816268</v>
      </c>
      <c r="AK49" s="196">
        <f>SUM(V$5:V49)</f>
        <v>200043.52780299768</v>
      </c>
      <c r="AL49" s="196">
        <f>SUM(W$5:W49)</f>
        <v>165215.31488680208</v>
      </c>
      <c r="AM49" s="196">
        <f>SUM(X$5:X49)</f>
        <v>124247.97156349833</v>
      </c>
      <c r="AN49" s="196">
        <f>SUM(Y$5:Y49)</f>
        <v>71087.048700315529</v>
      </c>
      <c r="AO49" s="196">
        <f>SUM(Z$5:Z49)</f>
        <v>2488670.2638764228</v>
      </c>
      <c r="AP49" s="196">
        <f>SUM(AA$5:AA49)</f>
        <v>2178419.1688817716</v>
      </c>
      <c r="AQ49" s="196">
        <f>SUM(AB$5:AB49)</f>
        <v>1799229.3971570062</v>
      </c>
      <c r="AR49" s="196">
        <f>SUM(AC$5:AC49)</f>
        <v>1359734.2009914943</v>
      </c>
      <c r="AS49" s="196">
        <f>SUM(AD$5:AD49)</f>
        <v>782608.20243228681</v>
      </c>
    </row>
    <row r="50" spans="10:45" x14ac:dyDescent="0.15">
      <c r="J50" s="72">
        <v>46</v>
      </c>
      <c r="K50" s="196">
        <f>MIN(INT(求节点(基础状态预期!F$7:F$39,$C$5:$C$37,$J50)),32)</f>
        <v>13</v>
      </c>
      <c r="L50" s="196">
        <f>MIN(INT(求节点(基础状态预期!G$7:G$39,$C$5:$C$37,$J50)),32)</f>
        <v>13</v>
      </c>
      <c r="M50" s="196">
        <f>MIN(INT(求节点(基础状态预期!H$7:H$39,$C$5:$C$37,$J50)),32)</f>
        <v>13</v>
      </c>
      <c r="N50" s="196">
        <f>MIN(INT(求节点(基础状态预期!I$7:I$39,$C$5:$C$37,$J50)),32)</f>
        <v>13</v>
      </c>
      <c r="O50" s="196">
        <f>MIN(INT(求节点(基础状态预期!J$7:J$39,$C$5:$C$37,$J50)),32)</f>
        <v>14</v>
      </c>
      <c r="P50" s="196">
        <f>INDEX($D$5:$D$37,K50+1)*节奏总纲!K49</f>
        <v>1299.2384529574706</v>
      </c>
      <c r="Q50" s="196">
        <f>INDEX($D$5:$D$37,L50+1)*节奏总纲!L49</f>
        <v>1127.9640152190013</v>
      </c>
      <c r="R50" s="196">
        <f>INDEX($D$5:$D$37,M50+1)*节奏总纲!M49</f>
        <v>922.51960616774659</v>
      </c>
      <c r="S50" s="196">
        <f>INDEX($D$5:$D$37,N50+1)*节奏总纲!N49</f>
        <v>682.20167574160939</v>
      </c>
      <c r="T50" s="196">
        <f>INDEX($D$5:$D$37,O50+1)*节奏总纲!O49</f>
        <v>387.15323388196913</v>
      </c>
      <c r="U50" s="196">
        <f>INDEX($E$5:$E$37,K50+1)*节奏总纲!K49</f>
        <v>22736.672926755738</v>
      </c>
      <c r="V50" s="196">
        <f>INDEX($E$5:$E$37,L50+1)*节奏总纲!L49</f>
        <v>19739.37026633252</v>
      </c>
      <c r="W50" s="196">
        <f>INDEX($E$5:$E$37,M50+1)*节奏总纲!M49</f>
        <v>16144.093107935565</v>
      </c>
      <c r="X50" s="196">
        <f>INDEX($E$5:$E$37,N50+1)*节奏总纲!N49</f>
        <v>11938.529325478165</v>
      </c>
      <c r="Y50" s="196">
        <f>INDEX($E$5:$E$37,O50+1)*节奏总纲!O49</f>
        <v>7287.5902848370661</v>
      </c>
      <c r="Z50" s="196">
        <f>INDEX($F$5:$F$37,K50+1)*节奏总纲!K49</f>
        <v>259847.69059149415</v>
      </c>
      <c r="AA50" s="196">
        <f>INDEX($F$5:$F$37,L50+1)*节奏总纲!L49</f>
        <v>225592.80304380023</v>
      </c>
      <c r="AB50" s="196">
        <f>INDEX($F$5:$F$37,M50+1)*节奏总纲!M49</f>
        <v>184503.92123354931</v>
      </c>
      <c r="AC50" s="196">
        <f>INDEX($F$5:$F$37,N50+1)*节奏总纲!N49</f>
        <v>136440.33514832187</v>
      </c>
      <c r="AD50" s="196">
        <f>INDEX($F$5:$F$37,O50+1)*节奏总纲!O49</f>
        <v>72875.902848370664</v>
      </c>
      <c r="AE50" s="196">
        <f>SUM(P$5:P50)</f>
        <v>15678.951701442036</v>
      </c>
      <c r="AF50" s="196">
        <f>SUM(Q$5:Q50)</f>
        <v>13704.663828033856</v>
      </c>
      <c r="AG50" s="196">
        <f>SUM(R$5:R50)</f>
        <v>11309.976806216269</v>
      </c>
      <c r="AH50" s="196">
        <f>SUM(S$5:S50)</f>
        <v>8441.4590253518818</v>
      </c>
      <c r="AI50" s="196">
        <f>SUM(T$5:T50)</f>
        <v>4794.3568063591874</v>
      </c>
      <c r="AJ50" s="196">
        <f>SUM(U$5:U50)</f>
        <v>251373.82356491842</v>
      </c>
      <c r="AK50" s="196">
        <f>SUM(V$5:V50)</f>
        <v>219782.8980693302</v>
      </c>
      <c r="AL50" s="196">
        <f>SUM(W$5:W50)</f>
        <v>181359.40799473764</v>
      </c>
      <c r="AM50" s="196">
        <f>SUM(X$5:X50)</f>
        <v>136186.5008889765</v>
      </c>
      <c r="AN50" s="196">
        <f>SUM(Y$5:Y50)</f>
        <v>78374.638985152589</v>
      </c>
      <c r="AO50" s="196">
        <f>SUM(Z$5:Z50)</f>
        <v>2748517.9544679169</v>
      </c>
      <c r="AP50" s="196">
        <f>SUM(AA$5:AA50)</f>
        <v>2404011.971925572</v>
      </c>
      <c r="AQ50" s="196">
        <f>SUM(AB$5:AB50)</f>
        <v>1983733.3183905554</v>
      </c>
      <c r="AR50" s="196">
        <f>SUM(AC$5:AC50)</f>
        <v>1496174.5361398163</v>
      </c>
      <c r="AS50" s="196">
        <f>SUM(AD$5:AD50)</f>
        <v>855484.10528065753</v>
      </c>
    </row>
    <row r="51" spans="10:45" x14ac:dyDescent="0.15">
      <c r="J51" s="72">
        <v>47</v>
      </c>
      <c r="K51" s="196">
        <f>MIN(INT(求节点(基础状态预期!F$7:F$39,$C$5:$C$37,$J51)),32)</f>
        <v>13</v>
      </c>
      <c r="L51" s="196">
        <f>MIN(INT(求节点(基础状态预期!G$7:G$39,$C$5:$C$37,$J51)),32)</f>
        <v>13</v>
      </c>
      <c r="M51" s="196">
        <f>MIN(INT(求节点(基础状态预期!H$7:H$39,$C$5:$C$37,$J51)),32)</f>
        <v>13</v>
      </c>
      <c r="N51" s="196">
        <f>MIN(INT(求节点(基础状态预期!I$7:I$39,$C$5:$C$37,$J51)),32)</f>
        <v>14</v>
      </c>
      <c r="O51" s="196">
        <f>MIN(INT(求节点(基础状态预期!J$7:J$39,$C$5:$C$37,$J51)),32)</f>
        <v>14</v>
      </c>
      <c r="P51" s="196">
        <f>INDEX($D$5:$D$37,K51+1)*节奏总纲!K50</f>
        <v>1392.4892953865424</v>
      </c>
      <c r="Q51" s="196">
        <f>INDEX($D$5:$D$37,L51+1)*节奏总纲!L50</f>
        <v>1210.3413011161279</v>
      </c>
      <c r="R51" s="196">
        <f>INDEX($D$5:$D$37,M51+1)*节奏总纲!M50</f>
        <v>991.57083837704931</v>
      </c>
      <c r="S51" s="196">
        <f>INDEX($D$5:$D$37,N51+1)*节奏总纲!N50</f>
        <v>773.66080977576632</v>
      </c>
      <c r="T51" s="196">
        <f>INDEX($D$5:$D$37,O51+1)*节奏总纲!O50</f>
        <v>414.9081502805916</v>
      </c>
      <c r="U51" s="196">
        <f>INDEX($E$5:$E$37,K51+1)*节奏总纲!K50</f>
        <v>24368.562669264491</v>
      </c>
      <c r="V51" s="196">
        <f>INDEX($E$5:$E$37,L51+1)*节奏总纲!L50</f>
        <v>21180.97276953224</v>
      </c>
      <c r="W51" s="196">
        <f>INDEX($E$5:$E$37,M51+1)*节奏总纲!M50</f>
        <v>17352.489671598363</v>
      </c>
      <c r="X51" s="196">
        <f>INDEX($E$5:$E$37,N51+1)*节奏总纲!N50</f>
        <v>14563.027007543838</v>
      </c>
      <c r="Y51" s="196">
        <f>INDEX($E$5:$E$37,O51+1)*节奏总纲!O50</f>
        <v>7810.0357699876067</v>
      </c>
      <c r="Z51" s="196">
        <f>INDEX($F$5:$F$37,K51+1)*节奏总纲!K50</f>
        <v>278497.8590773085</v>
      </c>
      <c r="AA51" s="196">
        <f>INDEX($F$5:$F$37,L51+1)*节奏总纲!L50</f>
        <v>242068.2602232256</v>
      </c>
      <c r="AB51" s="196">
        <f>INDEX($F$5:$F$37,M51+1)*节奏总纲!M50</f>
        <v>198314.16767540987</v>
      </c>
      <c r="AC51" s="196">
        <f>INDEX($F$5:$F$37,N51+1)*节奏总纲!N50</f>
        <v>145630.27007543837</v>
      </c>
      <c r="AD51" s="196">
        <f>INDEX($F$5:$F$37,O51+1)*节奏总纲!O50</f>
        <v>78100.357699876069</v>
      </c>
      <c r="AE51" s="196">
        <f>SUM(P$5:P51)</f>
        <v>17071.44099682858</v>
      </c>
      <c r="AF51" s="196">
        <f>SUM(Q$5:Q51)</f>
        <v>14915.005129149984</v>
      </c>
      <c r="AG51" s="196">
        <f>SUM(R$5:R51)</f>
        <v>12301.547644593318</v>
      </c>
      <c r="AH51" s="196">
        <f>SUM(S$5:S51)</f>
        <v>9215.1198351276489</v>
      </c>
      <c r="AI51" s="196">
        <f>SUM(T$5:T51)</f>
        <v>5209.2649566397795</v>
      </c>
      <c r="AJ51" s="196">
        <f>SUM(U$5:U51)</f>
        <v>275742.38623418292</v>
      </c>
      <c r="AK51" s="196">
        <f>SUM(V$5:V51)</f>
        <v>240963.87083886244</v>
      </c>
      <c r="AL51" s="196">
        <f>SUM(W$5:W51)</f>
        <v>198711.89766633601</v>
      </c>
      <c r="AM51" s="196">
        <f>SUM(X$5:X51)</f>
        <v>150749.52789652033</v>
      </c>
      <c r="AN51" s="196">
        <f>SUM(Y$5:Y51)</f>
        <v>86184.674755140193</v>
      </c>
      <c r="AO51" s="196">
        <f>SUM(Z$5:Z51)</f>
        <v>3027015.8135452252</v>
      </c>
      <c r="AP51" s="196">
        <f>SUM(AA$5:AA51)</f>
        <v>2646080.2321487977</v>
      </c>
      <c r="AQ51" s="196">
        <f>SUM(AB$5:AB51)</f>
        <v>2182047.4860659651</v>
      </c>
      <c r="AR51" s="196">
        <f>SUM(AC$5:AC51)</f>
        <v>1641804.8062152546</v>
      </c>
      <c r="AS51" s="196">
        <f>SUM(AD$5:AD51)</f>
        <v>933584.4629805336</v>
      </c>
    </row>
    <row r="52" spans="10:45" x14ac:dyDescent="0.15">
      <c r="J52" s="72">
        <v>48</v>
      </c>
      <c r="K52" s="196">
        <f>MIN(INT(求节点(基础状态预期!F$7:F$39,$C$5:$C$37,$J52)),32)</f>
        <v>14</v>
      </c>
      <c r="L52" s="196">
        <f>MIN(INT(求节点(基础状态预期!G$7:G$39,$C$5:$C$37,$J52)),32)</f>
        <v>14</v>
      </c>
      <c r="M52" s="196">
        <f>MIN(INT(求节点(基础状态预期!H$7:H$39,$C$5:$C$37,$J52)),32)</f>
        <v>14</v>
      </c>
      <c r="N52" s="196">
        <f>MIN(INT(求节点(基础状态预期!I$7:I$39,$C$5:$C$37,$J52)),32)</f>
        <v>14</v>
      </c>
      <c r="O52" s="196">
        <f>MIN(INT(求节点(基础状态预期!J$7:J$39,$C$5:$C$37,$J52)),32)</f>
        <v>14</v>
      </c>
      <c r="P52" s="196">
        <f>INDEX($D$5:$D$37,K52+1)*节奏总纲!K51</f>
        <v>1585.7101407649714</v>
      </c>
      <c r="Q52" s="196">
        <f>INDEX($D$5:$D$37,L52+1)*节奏总纲!L51</f>
        <v>1361.8131195943172</v>
      </c>
      <c r="R52" s="196">
        <f>INDEX($D$5:$D$37,M52+1)*节奏总纲!M51</f>
        <v>1132.7382822361944</v>
      </c>
      <c r="S52" s="196">
        <f>INDEX($D$5:$D$37,N52+1)*节奏总纲!N51</f>
        <v>793.62828787238345</v>
      </c>
      <c r="T52" s="196">
        <f>INDEX($D$5:$D$37,O52+1)*节奏总纲!O51</f>
        <v>440.26391446949134</v>
      </c>
      <c r="U52" s="196">
        <f>INDEX($E$5:$E$37,K52+1)*节奏总纲!K51</f>
        <v>29848.66147322299</v>
      </c>
      <c r="V52" s="196">
        <f>INDEX($E$5:$E$37,L52+1)*节奏总纲!L51</f>
        <v>25634.129310010678</v>
      </c>
      <c r="W52" s="196">
        <f>INDEX($E$5:$E$37,M52+1)*节奏总纲!M51</f>
        <v>21322.132371504835</v>
      </c>
      <c r="X52" s="196">
        <f>INDEX($E$5:$E$37,N52+1)*节奏总纲!N51</f>
        <v>14938.885418774276</v>
      </c>
      <c r="Y52" s="196">
        <f>INDEX($E$5:$E$37,O52+1)*节奏总纲!O51</f>
        <v>8287.3207429551312</v>
      </c>
      <c r="Z52" s="196">
        <f>INDEX($F$5:$F$37,K52+1)*节奏总纲!K51</f>
        <v>298486.61473222991</v>
      </c>
      <c r="AA52" s="196">
        <f>INDEX($F$5:$F$37,L52+1)*节奏总纲!L51</f>
        <v>256341.29310010679</v>
      </c>
      <c r="AB52" s="196">
        <f>INDEX($F$5:$F$37,M52+1)*节奏总纲!M51</f>
        <v>213221.32371504835</v>
      </c>
      <c r="AC52" s="196">
        <f>INDEX($F$5:$F$37,N52+1)*节奏总纲!N51</f>
        <v>149388.85418774278</v>
      </c>
      <c r="AD52" s="196">
        <f>INDEX($F$5:$F$37,O52+1)*节奏总纲!O51</f>
        <v>82873.207429551316</v>
      </c>
      <c r="AE52" s="196">
        <f>SUM(P$5:P52)</f>
        <v>18657.151137593552</v>
      </c>
      <c r="AF52" s="196">
        <f>SUM(Q$5:Q52)</f>
        <v>16276.818248744301</v>
      </c>
      <c r="AG52" s="196">
        <f>SUM(R$5:R52)</f>
        <v>13434.285926829512</v>
      </c>
      <c r="AH52" s="196">
        <f>SUM(S$5:S52)</f>
        <v>10008.748123000032</v>
      </c>
      <c r="AI52" s="196">
        <f>SUM(T$5:T52)</f>
        <v>5649.5288711092708</v>
      </c>
      <c r="AJ52" s="196">
        <f>SUM(U$5:U52)</f>
        <v>305591.04770740593</v>
      </c>
      <c r="AK52" s="196">
        <f>SUM(V$5:V52)</f>
        <v>266598.00014887314</v>
      </c>
      <c r="AL52" s="196">
        <f>SUM(W$5:W52)</f>
        <v>220034.03003784083</v>
      </c>
      <c r="AM52" s="196">
        <f>SUM(X$5:X52)</f>
        <v>165688.4133152946</v>
      </c>
      <c r="AN52" s="196">
        <f>SUM(Y$5:Y52)</f>
        <v>94471.995498095319</v>
      </c>
      <c r="AO52" s="196">
        <f>SUM(Z$5:Z52)</f>
        <v>3325502.4282774553</v>
      </c>
      <c r="AP52" s="196">
        <f>SUM(AA$5:AA52)</f>
        <v>2902421.5252489047</v>
      </c>
      <c r="AQ52" s="196">
        <f>SUM(AB$5:AB52)</f>
        <v>2395268.8097810135</v>
      </c>
      <c r="AR52" s="196">
        <f>SUM(AC$5:AC52)</f>
        <v>1791193.6604029974</v>
      </c>
      <c r="AS52" s="196">
        <f>SUM(AD$5:AD52)</f>
        <v>1016457.6704100849</v>
      </c>
    </row>
    <row r="53" spans="10:45" x14ac:dyDescent="0.15">
      <c r="J53" s="72">
        <v>49</v>
      </c>
      <c r="K53" s="196">
        <f>MIN(INT(求节点(基础状态预期!F$7:F$39,$C$5:$C$37,$J53)),32)</f>
        <v>14</v>
      </c>
      <c r="L53" s="196">
        <f>MIN(INT(求节点(基础状态预期!G$7:G$39,$C$5:$C$37,$J53)),32)</f>
        <v>14</v>
      </c>
      <c r="M53" s="196">
        <f>MIN(INT(求节点(基础状态预期!H$7:H$39,$C$5:$C$37,$J53)),32)</f>
        <v>14</v>
      </c>
      <c r="N53" s="196">
        <f>MIN(INT(求节点(基础状态预期!I$7:I$39,$C$5:$C$37,$J53)),32)</f>
        <v>14</v>
      </c>
      <c r="O53" s="196">
        <f>MIN(INT(求节点(基础状态预期!J$7:J$39,$C$5:$C$37,$J53)),32)</f>
        <v>14</v>
      </c>
      <c r="P53" s="196">
        <f>INDEX($D$5:$D$37,K53+1)*节奏总纲!K52</f>
        <v>1699.5220481465853</v>
      </c>
      <c r="Q53" s="196">
        <f>INDEX($D$5:$D$37,L53+1)*节奏总纲!L52</f>
        <v>1479.8702806564716</v>
      </c>
      <c r="R53" s="196">
        <f>INDEX($D$5:$D$37,M53+1)*节奏总纲!M52</f>
        <v>1181.4475725224347</v>
      </c>
      <c r="S53" s="196">
        <f>INDEX($D$5:$D$37,N53+1)*节奏总纲!N52</f>
        <v>848.99336996671911</v>
      </c>
      <c r="T53" s="196">
        <f>INDEX($D$5:$D$37,O53+1)*节奏总纲!O52</f>
        <v>498.83263559668899</v>
      </c>
      <c r="U53" s="196">
        <f>INDEX($E$5:$E$37,K53+1)*节奏总纲!K52</f>
        <v>31991.003259229841</v>
      </c>
      <c r="V53" s="196">
        <f>INDEX($E$5:$E$37,L53+1)*节奏总纲!L52</f>
        <v>27856.381753533584</v>
      </c>
      <c r="W53" s="196">
        <f>INDEX($E$5:$E$37,M53+1)*节奏总纲!M52</f>
        <v>22239.013129834064</v>
      </c>
      <c r="X53" s="196">
        <f>INDEX($E$5:$E$37,N53+1)*节奏总纲!N52</f>
        <v>15981.051669961773</v>
      </c>
      <c r="Y53" s="196">
        <f>INDEX($E$5:$E$37,O53+1)*节奏总纲!O52</f>
        <v>9389.7907877023808</v>
      </c>
      <c r="Z53" s="196">
        <f>INDEX($F$5:$F$37,K53+1)*节奏总纲!K52</f>
        <v>319910.0325922984</v>
      </c>
      <c r="AA53" s="196">
        <f>INDEX($F$5:$F$37,L53+1)*节奏总纲!L52</f>
        <v>278563.81753533584</v>
      </c>
      <c r="AB53" s="196">
        <f>INDEX($F$5:$F$37,M53+1)*节奏总纲!M52</f>
        <v>222390.13129834062</v>
      </c>
      <c r="AC53" s="196">
        <f>INDEX($F$5:$F$37,N53+1)*节奏总纲!N52</f>
        <v>159810.51669961773</v>
      </c>
      <c r="AD53" s="196">
        <f>INDEX($F$5:$F$37,O53+1)*节奏总纲!O52</f>
        <v>93897.907877023812</v>
      </c>
      <c r="AE53" s="196">
        <f>SUM(P$5:P53)</f>
        <v>20356.673185740136</v>
      </c>
      <c r="AF53" s="196">
        <f>SUM(Q$5:Q53)</f>
        <v>17756.688529400773</v>
      </c>
      <c r="AG53" s="196">
        <f>SUM(R$5:R53)</f>
        <v>14615.733499351947</v>
      </c>
      <c r="AH53" s="196">
        <f>SUM(S$5:S53)</f>
        <v>10857.741492966752</v>
      </c>
      <c r="AI53" s="196">
        <f>SUM(T$5:T53)</f>
        <v>6148.36150670596</v>
      </c>
      <c r="AJ53" s="196">
        <f>SUM(U$5:U53)</f>
        <v>337582.05096663575</v>
      </c>
      <c r="AK53" s="196">
        <f>SUM(V$5:V53)</f>
        <v>294454.38190240669</v>
      </c>
      <c r="AL53" s="196">
        <f>SUM(W$5:W53)</f>
        <v>242273.04316767488</v>
      </c>
      <c r="AM53" s="196">
        <f>SUM(X$5:X53)</f>
        <v>181669.46498525637</v>
      </c>
      <c r="AN53" s="196">
        <f>SUM(Y$5:Y53)</f>
        <v>103861.7862857977</v>
      </c>
      <c r="AO53" s="196">
        <f>SUM(Z$5:Z53)</f>
        <v>3645412.4608697537</v>
      </c>
      <c r="AP53" s="196">
        <f>SUM(AA$5:AA53)</f>
        <v>3180985.3427842404</v>
      </c>
      <c r="AQ53" s="196">
        <f>SUM(AB$5:AB53)</f>
        <v>2617658.9410793539</v>
      </c>
      <c r="AR53" s="196">
        <f>SUM(AC$5:AC53)</f>
        <v>1951004.1771026151</v>
      </c>
      <c r="AS53" s="196">
        <f>SUM(AD$5:AD53)</f>
        <v>1110355.5782871088</v>
      </c>
    </row>
    <row r="54" spans="10:45" x14ac:dyDescent="0.15">
      <c r="J54" s="72">
        <v>50</v>
      </c>
      <c r="K54" s="196">
        <f>MIN(INT(求节点(基础状态预期!F$7:F$39,$C$5:$C$37,$J54)),32)</f>
        <v>14</v>
      </c>
      <c r="L54" s="196">
        <f>MIN(INT(求节点(基础状态预期!G$7:G$39,$C$5:$C$37,$J54)),32)</f>
        <v>14</v>
      </c>
      <c r="M54" s="196">
        <f>MIN(INT(求节点(基础状态预期!H$7:H$39,$C$5:$C$37,$J54)),32)</f>
        <v>14</v>
      </c>
      <c r="N54" s="196">
        <f>MIN(INT(求节点(基础状态预期!I$7:I$39,$C$5:$C$37,$J54)),32)</f>
        <v>14</v>
      </c>
      <c r="O54" s="196">
        <f>MIN(INT(求节点(基础状态预期!J$7:J$39,$C$5:$C$37,$J54)),32)</f>
        <v>14</v>
      </c>
      <c r="P54" s="196">
        <f>INDEX($D$5:$D$37,K54+1)*节奏总纲!K53</f>
        <v>1821.5026301988385</v>
      </c>
      <c r="Q54" s="196">
        <f>INDEX($D$5:$D$37,L54+1)*节奏总纲!L53</f>
        <v>1588.5324437964077</v>
      </c>
      <c r="R54" s="196">
        <f>INDEX($D$5:$D$37,M54+1)*节奏总纲!M53</f>
        <v>1263.0438884827688</v>
      </c>
      <c r="S54" s="196">
        <f>INDEX($D$5:$D$37,N54+1)*节奏总纲!N53</f>
        <v>950.58204163820335</v>
      </c>
      <c r="T54" s="196">
        <f>INDEX($D$5:$D$37,O54+1)*节奏总纲!O53</f>
        <v>544.79907906489461</v>
      </c>
      <c r="U54" s="196">
        <f>INDEX($E$5:$E$37,K54+1)*节奏总纲!K53</f>
        <v>34287.108333154603</v>
      </c>
      <c r="V54" s="196">
        <f>INDEX($E$5:$E$37,L54+1)*节奏总纲!L53</f>
        <v>29901.787177344147</v>
      </c>
      <c r="W54" s="196">
        <f>INDEX($E$5:$E$37,M54+1)*节奏总纲!M53</f>
        <v>23774.943783205061</v>
      </c>
      <c r="X54" s="196">
        <f>INDEX($E$5:$E$37,N54+1)*节奏总纲!N53</f>
        <v>17893.309019072065</v>
      </c>
      <c r="Y54" s="196">
        <f>INDEX($E$5:$E$37,O54+1)*节奏总纲!O53</f>
        <v>10255.041488280369</v>
      </c>
      <c r="Z54" s="196">
        <f>INDEX($F$5:$F$37,K54+1)*节奏总纲!K53</f>
        <v>342871.08333154605</v>
      </c>
      <c r="AA54" s="196">
        <f>INDEX($F$5:$F$37,L54+1)*节奏总纲!L53</f>
        <v>299017.8717734415</v>
      </c>
      <c r="AB54" s="196">
        <f>INDEX($F$5:$F$37,M54+1)*节奏总纲!M53</f>
        <v>237749.43783205061</v>
      </c>
      <c r="AC54" s="196">
        <f>INDEX($F$5:$F$37,N54+1)*节奏总纲!N53</f>
        <v>178933.09019072063</v>
      </c>
      <c r="AD54" s="196">
        <f>INDEX($F$5:$F$37,O54+1)*节奏总纲!O53</f>
        <v>102550.4148828037</v>
      </c>
      <c r="AE54" s="196">
        <f>SUM(P$5:P54)</f>
        <v>22178.175815938976</v>
      </c>
      <c r="AF54" s="196">
        <f>SUM(Q$5:Q54)</f>
        <v>19345.220973197182</v>
      </c>
      <c r="AG54" s="196">
        <f>SUM(R$5:R54)</f>
        <v>15878.777387834716</v>
      </c>
      <c r="AH54" s="196">
        <f>SUM(S$5:S54)</f>
        <v>11808.323534604955</v>
      </c>
      <c r="AI54" s="196">
        <f>SUM(T$5:T54)</f>
        <v>6693.1605857708546</v>
      </c>
      <c r="AJ54" s="196">
        <f>SUM(U$5:U54)</f>
        <v>371869.15929979034</v>
      </c>
      <c r="AK54" s="196">
        <f>SUM(V$5:V54)</f>
        <v>324356.16907975083</v>
      </c>
      <c r="AL54" s="196">
        <f>SUM(W$5:W54)</f>
        <v>266047.98695087992</v>
      </c>
      <c r="AM54" s="196">
        <f>SUM(X$5:X54)</f>
        <v>199562.77400432844</v>
      </c>
      <c r="AN54" s="196">
        <f>SUM(Y$5:Y54)</f>
        <v>114116.82777407808</v>
      </c>
      <c r="AO54" s="196">
        <f>SUM(Z$5:Z54)</f>
        <v>3988283.5442012995</v>
      </c>
      <c r="AP54" s="196">
        <f>SUM(AA$5:AA54)</f>
        <v>3480003.2145576817</v>
      </c>
      <c r="AQ54" s="196">
        <f>SUM(AB$5:AB54)</f>
        <v>2855408.3789114044</v>
      </c>
      <c r="AR54" s="196">
        <f>SUM(AC$5:AC54)</f>
        <v>2129937.2672933359</v>
      </c>
      <c r="AS54" s="196">
        <f>SUM(AD$5:AD54)</f>
        <v>1212905.9931699126</v>
      </c>
    </row>
    <row r="55" spans="10:45" x14ac:dyDescent="0.15">
      <c r="J55" s="72">
        <v>51</v>
      </c>
      <c r="K55" s="196">
        <f>MIN(INT(求节点(基础状态预期!F$7:F$39,$C$5:$C$37,$J55)),32)</f>
        <v>14</v>
      </c>
      <c r="L55" s="196">
        <f>MIN(INT(求节点(基础状态预期!G$7:G$39,$C$5:$C$37,$J55)),32)</f>
        <v>14</v>
      </c>
      <c r="M55" s="196">
        <f>MIN(INT(求节点(基础状态预期!H$7:H$39,$C$5:$C$37,$J55)),32)</f>
        <v>14</v>
      </c>
      <c r="N55" s="196">
        <f>MIN(INT(求节点(基础状态预期!I$7:I$39,$C$5:$C$37,$J55)),32)</f>
        <v>14</v>
      </c>
      <c r="O55" s="196">
        <f>MIN(INT(求节点(基础状态预期!J$7:J$39,$C$5:$C$37,$J55)),32)</f>
        <v>14</v>
      </c>
      <c r="P55" s="196">
        <f>INDEX($D$5:$D$37,K55+1)*节奏总纲!K54</f>
        <v>1952.2381809871611</v>
      </c>
      <c r="Q55" s="196">
        <f>INDEX($D$5:$D$37,L55+1)*节奏总纲!L54</f>
        <v>1609.1495316416469</v>
      </c>
      <c r="R55" s="196">
        <f>INDEX($D$5:$D$37,M55+1)*节奏总纲!M54</f>
        <v>1341.78373267913</v>
      </c>
      <c r="S55" s="196">
        <f>INDEX($D$5:$D$37,N55+1)*节奏总纲!N54</f>
        <v>1020.6322071974203</v>
      </c>
      <c r="T55" s="196">
        <f>INDEX($D$5:$D$37,O55+1)*节奏总纲!O54</f>
        <v>558.83183011790459</v>
      </c>
      <c r="U55" s="196">
        <f>INDEX($E$5:$E$37,K55+1)*节奏总纲!K54</f>
        <v>36748.012818581854</v>
      </c>
      <c r="V55" s="196">
        <f>INDEX($E$5:$E$37,L55+1)*节奏总纲!L54</f>
        <v>30289.873536783944</v>
      </c>
      <c r="W55" s="196">
        <f>INDEX($E$5:$E$37,M55+1)*节奏总纲!M54</f>
        <v>25257.105556313036</v>
      </c>
      <c r="X55" s="196">
        <f>INDEX($E$5:$E$37,N55+1)*节奏总纲!N54</f>
        <v>19211.900370774969</v>
      </c>
      <c r="Y55" s="196">
        <f>INDEX($E$5:$E$37,O55+1)*节奏总纲!O54</f>
        <v>10519.187390454676</v>
      </c>
      <c r="Z55" s="196">
        <f>INDEX($F$5:$F$37,K55+1)*节奏总纲!K54</f>
        <v>367480.12818581855</v>
      </c>
      <c r="AA55" s="196">
        <f>INDEX($F$5:$F$37,L55+1)*节奏总纲!L54</f>
        <v>302898.73536783946</v>
      </c>
      <c r="AB55" s="196">
        <f>INDEX($F$5:$F$37,M55+1)*节奏总纲!M54</f>
        <v>252571.05556313036</v>
      </c>
      <c r="AC55" s="196">
        <f>INDEX($F$5:$F$37,N55+1)*节奏总纲!N54</f>
        <v>192119.00370774971</v>
      </c>
      <c r="AD55" s="196">
        <f>INDEX($F$5:$F$37,O55+1)*节奏总纲!O54</f>
        <v>105191.87390454675</v>
      </c>
      <c r="AE55" s="196">
        <f>SUM(P$5:P55)</f>
        <v>24130.413996926138</v>
      </c>
      <c r="AF55" s="196">
        <f>SUM(Q$5:Q55)</f>
        <v>20954.370504838829</v>
      </c>
      <c r="AG55" s="196">
        <f>SUM(R$5:R55)</f>
        <v>17220.561120513845</v>
      </c>
      <c r="AH55" s="196">
        <f>SUM(S$5:S55)</f>
        <v>12828.955741802376</v>
      </c>
      <c r="AI55" s="196">
        <f>SUM(T$5:T55)</f>
        <v>7251.9924158887588</v>
      </c>
      <c r="AJ55" s="196">
        <f>SUM(U$5:U55)</f>
        <v>408617.17211837217</v>
      </c>
      <c r="AK55" s="196">
        <f>SUM(V$5:V55)</f>
        <v>354646.0426165348</v>
      </c>
      <c r="AL55" s="196">
        <f>SUM(W$5:W55)</f>
        <v>291305.09250719298</v>
      </c>
      <c r="AM55" s="196">
        <f>SUM(X$5:X55)</f>
        <v>218774.67437510341</v>
      </c>
      <c r="AN55" s="196">
        <f>SUM(Y$5:Y55)</f>
        <v>124636.01516453276</v>
      </c>
      <c r="AO55" s="196">
        <f>SUM(Z$5:Z55)</f>
        <v>4355763.6723871185</v>
      </c>
      <c r="AP55" s="196">
        <f>SUM(AA$5:AA55)</f>
        <v>3782901.9499255214</v>
      </c>
      <c r="AQ55" s="196">
        <f>SUM(AB$5:AB55)</f>
        <v>3107979.4344745348</v>
      </c>
      <c r="AR55" s="196">
        <f>SUM(AC$5:AC55)</f>
        <v>2322056.2710010856</v>
      </c>
      <c r="AS55" s="196">
        <f>SUM(AD$5:AD55)</f>
        <v>1318097.8670744593</v>
      </c>
    </row>
    <row r="56" spans="10:45" x14ac:dyDescent="0.15">
      <c r="J56" s="72">
        <v>52</v>
      </c>
      <c r="K56" s="196">
        <f>MIN(INT(求节点(基础状态预期!F$7:F$39,$C$5:$C$37,$J56)),32)</f>
        <v>14</v>
      </c>
      <c r="L56" s="196">
        <f>MIN(INT(求节点(基础状态预期!G$7:G$39,$C$5:$C$37,$J56)),32)</f>
        <v>14</v>
      </c>
      <c r="M56" s="196">
        <f>MIN(INT(求节点(基础状态预期!H$7:H$39,$C$5:$C$37,$J56)),32)</f>
        <v>14</v>
      </c>
      <c r="N56" s="196">
        <f>MIN(INT(求节点(基础状态预期!I$7:I$39,$C$5:$C$37,$J56)),32)</f>
        <v>14</v>
      </c>
      <c r="O56" s="196">
        <f>MIN(INT(求节点(基础状态预期!J$7:J$39,$C$5:$C$37,$J56)),32)</f>
        <v>15</v>
      </c>
      <c r="P56" s="196">
        <f>INDEX($D$5:$D$37,K56+1)*节奏总纲!K55</f>
        <v>2092.3570749321934</v>
      </c>
      <c r="Q56" s="196">
        <f>INDEX($D$5:$D$37,L56+1)*节奏总纲!L55</f>
        <v>1829.9976648034565</v>
      </c>
      <c r="R56" s="196">
        <f>INDEX($D$5:$D$37,M56+1)*节奏总纲!M55</f>
        <v>1549.2809300847191</v>
      </c>
      <c r="S56" s="196">
        <f>INDEX($D$5:$D$37,N56+1)*节奏总纲!N55</f>
        <v>1141.6565212862886</v>
      </c>
      <c r="T56" s="196">
        <f>INDEX($D$5:$D$37,O56+1)*节奏总纲!O55</f>
        <v>651.88644091608251</v>
      </c>
      <c r="U56" s="196">
        <f>INDEX($E$5:$E$37,K56+1)*节奏总纲!K55</f>
        <v>39385.544939900115</v>
      </c>
      <c r="V56" s="196">
        <f>INDEX($E$5:$E$37,L56+1)*节奏总纲!L55</f>
        <v>34447.014866888596</v>
      </c>
      <c r="W56" s="196">
        <f>INDEX($E$5:$E$37,M56+1)*节奏总纲!M55</f>
        <v>29162.935154535888</v>
      </c>
      <c r="X56" s="196">
        <f>INDEX($E$5:$E$37,N56+1)*节奏总纲!N55</f>
        <v>21490.005106565433</v>
      </c>
      <c r="Y56" s="196">
        <f>INDEX($E$5:$E$37,O56+1)*节奏总纲!O55</f>
        <v>14486.365353690722</v>
      </c>
      <c r="Z56" s="196">
        <f>INDEX($F$5:$F$37,K56+1)*节奏总纲!K55</f>
        <v>393855.44939900114</v>
      </c>
      <c r="AA56" s="196">
        <f>INDEX($F$5:$F$37,L56+1)*节奏总纲!L55</f>
        <v>344470.14866888593</v>
      </c>
      <c r="AB56" s="196">
        <f>INDEX($F$5:$F$37,M56+1)*节奏总纲!M55</f>
        <v>291629.35154535889</v>
      </c>
      <c r="AC56" s="196">
        <f>INDEX($F$5:$F$37,N56+1)*节奏总纲!N55</f>
        <v>214900.05106565435</v>
      </c>
      <c r="AD56" s="196">
        <f>INDEX($F$5:$F$37,O56+1)*节奏总纲!O55</f>
        <v>115890.92282952578</v>
      </c>
      <c r="AE56" s="196">
        <f>SUM(P$5:P56)</f>
        <v>26222.771071858333</v>
      </c>
      <c r="AF56" s="196">
        <f>SUM(Q$5:Q56)</f>
        <v>22784.368169642286</v>
      </c>
      <c r="AG56" s="196">
        <f>SUM(R$5:R56)</f>
        <v>18769.842050598563</v>
      </c>
      <c r="AH56" s="196">
        <f>SUM(S$5:S56)</f>
        <v>13970.612263088664</v>
      </c>
      <c r="AI56" s="196">
        <f>SUM(T$5:T56)</f>
        <v>7903.8788568048412</v>
      </c>
      <c r="AJ56" s="196">
        <f>SUM(U$5:U56)</f>
        <v>448002.71705827228</v>
      </c>
      <c r="AK56" s="196">
        <f>SUM(V$5:V56)</f>
        <v>389093.05748342338</v>
      </c>
      <c r="AL56" s="196">
        <f>SUM(W$5:W56)</f>
        <v>320468.02766172885</v>
      </c>
      <c r="AM56" s="196">
        <f>SUM(X$5:X56)</f>
        <v>240264.67948166883</v>
      </c>
      <c r="AN56" s="196">
        <f>SUM(Y$5:Y56)</f>
        <v>139122.38051822348</v>
      </c>
      <c r="AO56" s="196">
        <f>SUM(Z$5:Z56)</f>
        <v>4749619.1217861194</v>
      </c>
      <c r="AP56" s="196">
        <f>SUM(AA$5:AA56)</f>
        <v>4127372.0985944076</v>
      </c>
      <c r="AQ56" s="196">
        <f>SUM(AB$5:AB56)</f>
        <v>3399608.7860198938</v>
      </c>
      <c r="AR56" s="196">
        <f>SUM(AC$5:AC56)</f>
        <v>2536956.3220667401</v>
      </c>
      <c r="AS56" s="196">
        <f>SUM(AD$5:AD56)</f>
        <v>1433988.7899039851</v>
      </c>
    </row>
    <row r="57" spans="10:45" x14ac:dyDescent="0.15">
      <c r="J57" s="72">
        <v>53</v>
      </c>
      <c r="K57" s="196">
        <f>MIN(INT(求节点(基础状态预期!F$7:F$39,$C$5:$C$37,$J57)),32)</f>
        <v>14</v>
      </c>
      <c r="L57" s="196">
        <f>MIN(INT(求节点(基础状态预期!G$7:G$39,$C$5:$C$37,$J57)),32)</f>
        <v>14</v>
      </c>
      <c r="M57" s="196">
        <f>MIN(INT(求节点(基础状态预期!H$7:H$39,$C$5:$C$37,$J57)),32)</f>
        <v>15</v>
      </c>
      <c r="N57" s="196">
        <f>MIN(INT(求节点(基础状态预期!I$7:I$39,$C$5:$C$37,$J57)),32)</f>
        <v>15</v>
      </c>
      <c r="O57" s="196">
        <f>MIN(INT(求节点(基础状态预期!J$7:J$39,$C$5:$C$37,$J57)),32)</f>
        <v>15</v>
      </c>
      <c r="P57" s="196">
        <f>INDEX($D$5:$D$37,K57+1)*节奏总纲!K56</f>
        <v>2242.5327870623569</v>
      </c>
      <c r="Q57" s="196">
        <f>INDEX($D$5:$D$37,L57+1)*节奏总纲!L56</f>
        <v>1994.9014777747741</v>
      </c>
      <c r="R57" s="196">
        <f>INDEX($D$5:$D$37,M57+1)*节奏总纲!M56</f>
        <v>1776.3664346575574</v>
      </c>
      <c r="S57" s="196">
        <f>INDEX($D$5:$D$37,N57+1)*节奏总纲!N56</f>
        <v>1250.1205749129344</v>
      </c>
      <c r="T57" s="196">
        <f>INDEX($D$5:$D$37,O57+1)*节奏总纲!O56</f>
        <v>691.51929188054839</v>
      </c>
      <c r="U57" s="196">
        <f>INDEX($E$5:$E$37,K57+1)*节奏总纲!K56</f>
        <v>42212.381874114952</v>
      </c>
      <c r="V57" s="196">
        <f>INDEX($E$5:$E$37,L57+1)*节奏总纲!L56</f>
        <v>37551.086640466339</v>
      </c>
      <c r="W57" s="196">
        <f>INDEX($E$5:$E$37,M57+1)*节奏总纲!M56</f>
        <v>39474.809659056831</v>
      </c>
      <c r="X57" s="196">
        <f>INDEX($E$5:$E$37,N57+1)*节奏总纲!N56</f>
        <v>27780.45722028743</v>
      </c>
      <c r="Y57" s="196">
        <f>INDEX($E$5:$E$37,O57+1)*节奏总纲!O56</f>
        <v>15367.095375123299</v>
      </c>
      <c r="Z57" s="196">
        <f>INDEX($F$5:$F$37,K57+1)*节奏总纲!K56</f>
        <v>422123.81874114956</v>
      </c>
      <c r="AA57" s="196">
        <f>INDEX($F$5:$F$37,L57+1)*节奏总纲!L56</f>
        <v>375510.86640466336</v>
      </c>
      <c r="AB57" s="196">
        <f>INDEX($F$5:$F$37,M57+1)*节奏总纲!M56</f>
        <v>315798.47727245465</v>
      </c>
      <c r="AC57" s="196">
        <f>INDEX($F$5:$F$37,N57+1)*节奏总纲!N56</f>
        <v>222243.65776229944</v>
      </c>
      <c r="AD57" s="196">
        <f>INDEX($F$5:$F$37,O57+1)*节奏总纲!O56</f>
        <v>122936.76300098639</v>
      </c>
      <c r="AE57" s="196">
        <f>SUM(P$5:P57)</f>
        <v>28465.303858920692</v>
      </c>
      <c r="AF57" s="196">
        <f>SUM(Q$5:Q57)</f>
        <v>24779.269647417059</v>
      </c>
      <c r="AG57" s="196">
        <f>SUM(R$5:R57)</f>
        <v>20546.20848525612</v>
      </c>
      <c r="AH57" s="196">
        <f>SUM(S$5:S57)</f>
        <v>15220.732838001599</v>
      </c>
      <c r="AI57" s="196">
        <f>SUM(T$5:T57)</f>
        <v>8595.39814868539</v>
      </c>
      <c r="AJ57" s="196">
        <f>SUM(U$5:U57)</f>
        <v>490215.09893238725</v>
      </c>
      <c r="AK57" s="196">
        <f>SUM(V$5:V57)</f>
        <v>426644.14412388974</v>
      </c>
      <c r="AL57" s="196">
        <f>SUM(W$5:W57)</f>
        <v>359942.83732078568</v>
      </c>
      <c r="AM57" s="196">
        <f>SUM(X$5:X57)</f>
        <v>268045.13670195627</v>
      </c>
      <c r="AN57" s="196">
        <f>SUM(Y$5:Y57)</f>
        <v>154489.47589334677</v>
      </c>
      <c r="AO57" s="196">
        <f>SUM(Z$5:Z57)</f>
        <v>5171742.9405272687</v>
      </c>
      <c r="AP57" s="196">
        <f>SUM(AA$5:AA57)</f>
        <v>4502882.9649990713</v>
      </c>
      <c r="AQ57" s="196">
        <f>SUM(AB$5:AB57)</f>
        <v>3715407.2632923485</v>
      </c>
      <c r="AR57" s="196">
        <f>SUM(AC$5:AC57)</f>
        <v>2759199.9798290394</v>
      </c>
      <c r="AS57" s="196">
        <f>SUM(AD$5:AD57)</f>
        <v>1556925.5529049714</v>
      </c>
    </row>
    <row r="58" spans="10:45" x14ac:dyDescent="0.15">
      <c r="J58" s="72">
        <v>54</v>
      </c>
      <c r="K58" s="196">
        <f>MIN(INT(求节点(基础状态预期!F$7:F$39,$C$5:$C$37,$J58)),32)</f>
        <v>15</v>
      </c>
      <c r="L58" s="196">
        <f>MIN(INT(求节点(基础状态预期!G$7:G$39,$C$5:$C$37,$J58)),32)</f>
        <v>15</v>
      </c>
      <c r="M58" s="196">
        <f>MIN(INT(求节点(基础状态预期!H$7:H$39,$C$5:$C$37,$J58)),32)</f>
        <v>15</v>
      </c>
      <c r="N58" s="196">
        <f>MIN(INT(求节点(基础状态预期!I$7:I$39,$C$5:$C$37,$J58)),32)</f>
        <v>15</v>
      </c>
      <c r="O58" s="196">
        <f>MIN(INT(求节点(基础状态预期!J$7:J$39,$C$5:$C$37,$J58)),32)</f>
        <v>15</v>
      </c>
      <c r="P58" s="196">
        <f>INDEX($D$5:$D$37,K58+1)*节奏总纲!K57</f>
        <v>2544.8687259257758</v>
      </c>
      <c r="Q58" s="196">
        <f>INDEX($D$5:$D$37,L58+1)*节奏总纲!L57</f>
        <v>2267.5052717533454</v>
      </c>
      <c r="R58" s="196">
        <f>INDEX($D$5:$D$37,M58+1)*节奏总纲!M57</f>
        <v>1776.0366468701204</v>
      </c>
      <c r="S58" s="196">
        <f>INDEX($D$5:$D$37,N58+1)*节奏总纲!N57</f>
        <v>1298.5121535805836</v>
      </c>
      <c r="T58" s="196">
        <f>INDEX($D$5:$D$37,O58+1)*节奏总纲!O57</f>
        <v>695.84699302049125</v>
      </c>
      <c r="U58" s="196">
        <f>INDEX($E$5:$E$37,K58+1)*节奏总纲!K57</f>
        <v>56552.638353906135</v>
      </c>
      <c r="V58" s="196">
        <f>INDEX($E$5:$E$37,L58+1)*节奏总纲!L57</f>
        <v>50389.006038963234</v>
      </c>
      <c r="W58" s="196">
        <f>INDEX($E$5:$E$37,M58+1)*节奏总纲!M57</f>
        <v>39467.481041558232</v>
      </c>
      <c r="X58" s="196">
        <f>INDEX($E$5:$E$37,N58+1)*节奏总纲!N57</f>
        <v>28855.825635124078</v>
      </c>
      <c r="Y58" s="196">
        <f>INDEX($E$5:$E$37,O58+1)*节奏总纲!O57</f>
        <v>15463.266511566473</v>
      </c>
      <c r="Z58" s="196">
        <f>INDEX($F$5:$F$37,K58+1)*节奏总纲!K57</f>
        <v>452421.10683124908</v>
      </c>
      <c r="AA58" s="196">
        <f>INDEX($F$5:$F$37,L58+1)*节奏总纲!L57</f>
        <v>403112.04831170588</v>
      </c>
      <c r="AB58" s="196">
        <f>INDEX($F$5:$F$37,M58+1)*节奏总纲!M57</f>
        <v>315739.84833246586</v>
      </c>
      <c r="AC58" s="196">
        <f>INDEX($F$5:$F$37,N58+1)*节奏总纲!N57</f>
        <v>230846.60508099262</v>
      </c>
      <c r="AD58" s="196">
        <f>INDEX($F$5:$F$37,O58+1)*节奏总纲!O57</f>
        <v>123706.13209253179</v>
      </c>
      <c r="AE58" s="196">
        <f>SUM(P$5:P58)</f>
        <v>31010.172584846467</v>
      </c>
      <c r="AF58" s="196">
        <f>SUM(Q$5:Q58)</f>
        <v>27046.774919170406</v>
      </c>
      <c r="AG58" s="196">
        <f>SUM(R$5:R58)</f>
        <v>22322.245132126242</v>
      </c>
      <c r="AH58" s="196">
        <f>SUM(S$5:S58)</f>
        <v>16519.244991582182</v>
      </c>
      <c r="AI58" s="196">
        <f>SUM(T$5:T58)</f>
        <v>9291.2451417058819</v>
      </c>
      <c r="AJ58" s="196">
        <f>SUM(U$5:U58)</f>
        <v>546767.73728629341</v>
      </c>
      <c r="AK58" s="196">
        <f>SUM(V$5:V58)</f>
        <v>477033.15016285295</v>
      </c>
      <c r="AL58" s="196">
        <f>SUM(W$5:W58)</f>
        <v>399410.31836234394</v>
      </c>
      <c r="AM58" s="196">
        <f>SUM(X$5:X58)</f>
        <v>296900.96233708033</v>
      </c>
      <c r="AN58" s="196">
        <f>SUM(Y$5:Y58)</f>
        <v>169952.74240491324</v>
      </c>
      <c r="AO58" s="196">
        <f>SUM(Z$5:Z58)</f>
        <v>5624164.0473585175</v>
      </c>
      <c r="AP58" s="196">
        <f>SUM(AA$5:AA58)</f>
        <v>4905995.013310777</v>
      </c>
      <c r="AQ58" s="196">
        <f>SUM(AB$5:AB58)</f>
        <v>4031147.1116248146</v>
      </c>
      <c r="AR58" s="196">
        <f>SUM(AC$5:AC58)</f>
        <v>2990046.5849100319</v>
      </c>
      <c r="AS58" s="196">
        <f>SUM(AD$5:AD58)</f>
        <v>1680631.6849975032</v>
      </c>
    </row>
    <row r="59" spans="10:45" x14ac:dyDescent="0.15">
      <c r="J59" s="72">
        <v>55</v>
      </c>
      <c r="K59" s="196">
        <f>MIN(INT(求节点(基础状态预期!F$7:F$39,$C$5:$C$37,$J59)),32)</f>
        <v>15</v>
      </c>
      <c r="L59" s="196">
        <f>MIN(INT(求节点(基础状态预期!G$7:G$39,$C$5:$C$37,$J59)),32)</f>
        <v>15</v>
      </c>
      <c r="M59" s="196">
        <f>MIN(INT(求节点(基础状态预期!H$7:H$39,$C$5:$C$37,$J59)),32)</f>
        <v>15</v>
      </c>
      <c r="N59" s="196">
        <f>MIN(INT(求节点(基础状态预期!I$7:I$39,$C$5:$C$37,$J59)),32)</f>
        <v>15</v>
      </c>
      <c r="O59" s="196">
        <f>MIN(INT(求节点(基础状态预期!J$7:J$39,$C$5:$C$37,$J59)),32)</f>
        <v>15</v>
      </c>
      <c r="P59" s="196">
        <f>INDEX($D$5:$D$37,K59+1)*节奏总纲!K58</f>
        <v>2727.5227660857872</v>
      </c>
      <c r="Q59" s="196">
        <f>INDEX($D$5:$D$37,L59+1)*节奏总纲!L58</f>
        <v>2326.62169625156</v>
      </c>
      <c r="R59" s="196">
        <f>INDEX($D$5:$D$37,M59+1)*节奏总纲!M58</f>
        <v>1879.6853048738435</v>
      </c>
      <c r="S59" s="196">
        <f>INDEX($D$5:$D$37,N59+1)*节奏总纲!N58</f>
        <v>1368.1664371432639</v>
      </c>
      <c r="T59" s="196">
        <f>INDEX($D$5:$D$37,O59+1)*节奏总纲!O58</f>
        <v>749.56803290075504</v>
      </c>
      <c r="U59" s="196">
        <f>INDEX($E$5:$E$37,K59+1)*节奏总纲!K58</f>
        <v>60611.617024128609</v>
      </c>
      <c r="V59" s="196">
        <f>INDEX($E$5:$E$37,L59+1)*节奏总纲!L58</f>
        <v>51702.704361145778</v>
      </c>
      <c r="W59" s="196">
        <f>INDEX($E$5:$E$37,M59+1)*节奏总纲!M58</f>
        <v>41770.784552752077</v>
      </c>
      <c r="X59" s="196">
        <f>INDEX($E$5:$E$37,N59+1)*节奏总纲!N58</f>
        <v>30403.698603183642</v>
      </c>
      <c r="Y59" s="196">
        <f>INDEX($E$5:$E$37,O59+1)*节奏总纲!O58</f>
        <v>16657.067397794555</v>
      </c>
      <c r="Z59" s="196">
        <f>INDEX($F$5:$F$37,K59+1)*节奏总纲!K58</f>
        <v>484892.93619302887</v>
      </c>
      <c r="AA59" s="196">
        <f>INDEX($F$5:$F$37,L59+1)*节奏总纲!L58</f>
        <v>413621.63488916622</v>
      </c>
      <c r="AB59" s="196">
        <f>INDEX($F$5:$F$37,M59+1)*节奏总纲!M58</f>
        <v>334166.27642201661</v>
      </c>
      <c r="AC59" s="196">
        <f>INDEX($F$5:$F$37,N59+1)*节奏总纲!N58</f>
        <v>243229.58882546914</v>
      </c>
      <c r="AD59" s="196">
        <f>INDEX($F$5:$F$37,O59+1)*节奏总纲!O58</f>
        <v>133256.53918235644</v>
      </c>
      <c r="AE59" s="196">
        <f>SUM(P$5:P59)</f>
        <v>33737.695350932256</v>
      </c>
      <c r="AF59" s="196">
        <f>SUM(Q$5:Q59)</f>
        <v>29373.396615421967</v>
      </c>
      <c r="AG59" s="196">
        <f>SUM(R$5:R59)</f>
        <v>24201.930437000086</v>
      </c>
      <c r="AH59" s="196">
        <f>SUM(S$5:S59)</f>
        <v>17887.411428725445</v>
      </c>
      <c r="AI59" s="196">
        <f>SUM(T$5:T59)</f>
        <v>10040.813174606637</v>
      </c>
      <c r="AJ59" s="196">
        <f>SUM(U$5:U59)</f>
        <v>607379.35431042197</v>
      </c>
      <c r="AK59" s="196">
        <f>SUM(V$5:V59)</f>
        <v>528735.85452399869</v>
      </c>
      <c r="AL59" s="196">
        <f>SUM(W$5:W59)</f>
        <v>441181.10291509604</v>
      </c>
      <c r="AM59" s="196">
        <f>SUM(X$5:X59)</f>
        <v>327304.660940264</v>
      </c>
      <c r="AN59" s="196">
        <f>SUM(Y$5:Y59)</f>
        <v>186609.80980270781</v>
      </c>
      <c r="AO59" s="196">
        <f>SUM(Z$5:Z59)</f>
        <v>6109056.983551546</v>
      </c>
      <c r="AP59" s="196">
        <f>SUM(AA$5:AA59)</f>
        <v>5319616.6481999429</v>
      </c>
      <c r="AQ59" s="196">
        <f>SUM(AB$5:AB59)</f>
        <v>4365313.3880468309</v>
      </c>
      <c r="AR59" s="196">
        <f>SUM(AC$5:AC59)</f>
        <v>3233276.1737355012</v>
      </c>
      <c r="AS59" s="196">
        <f>SUM(AD$5:AD59)</f>
        <v>1813888.2241798597</v>
      </c>
    </row>
    <row r="60" spans="10:45" x14ac:dyDescent="0.15">
      <c r="J60" s="72">
        <v>56</v>
      </c>
      <c r="K60" s="196">
        <f>MIN(INT(求节点(基础状态预期!F$7:F$39,$C$5:$C$37,$J60)),32)</f>
        <v>15</v>
      </c>
      <c r="L60" s="196">
        <f>MIN(INT(求节点(基础状态预期!G$7:G$39,$C$5:$C$37,$J60)),32)</f>
        <v>15</v>
      </c>
      <c r="M60" s="196">
        <f>MIN(INT(求节点(基础状态预期!H$7:H$39,$C$5:$C$37,$J60)),32)</f>
        <v>15</v>
      </c>
      <c r="N60" s="196">
        <f>MIN(INT(求节点(基础状态预期!I$7:I$39,$C$5:$C$37,$J60)),32)</f>
        <v>15</v>
      </c>
      <c r="O60" s="196">
        <f>MIN(INT(求节点(基础状态预期!J$7:J$39,$C$5:$C$37,$J60)),32)</f>
        <v>15</v>
      </c>
      <c r="P60" s="196">
        <f>INDEX($D$5:$D$37,K60+1)*节奏总纲!K59</f>
        <v>2923.2865191543092</v>
      </c>
      <c r="Q60" s="196">
        <f>INDEX($D$5:$D$37,L60+1)*节奏总纲!L59</f>
        <v>2468.3508254197568</v>
      </c>
      <c r="R60" s="196">
        <f>INDEX($D$5:$D$37,M60+1)*节奏总纲!M59</f>
        <v>2021.7456418105351</v>
      </c>
      <c r="S60" s="196">
        <f>INDEX($D$5:$D$37,N60+1)*节奏总纲!N59</f>
        <v>1465.2615546307334</v>
      </c>
      <c r="T60" s="196">
        <f>INDEX($D$5:$D$37,O60+1)*节奏总纲!O59</f>
        <v>803.75814231403751</v>
      </c>
      <c r="U60" s="196">
        <f>INDEX($E$5:$E$37,K60+1)*节奏总纲!K59</f>
        <v>64961.922647873536</v>
      </c>
      <c r="V60" s="196">
        <f>INDEX($E$5:$E$37,L60+1)*节奏总纲!L59</f>
        <v>54852.24056488349</v>
      </c>
      <c r="W60" s="196">
        <f>INDEX($E$5:$E$37,M60+1)*节奏总纲!M59</f>
        <v>44927.680929123002</v>
      </c>
      <c r="X60" s="196">
        <f>INDEX($E$5:$E$37,N60+1)*节奏总纲!N59</f>
        <v>32561.367880682967</v>
      </c>
      <c r="Y60" s="196">
        <f>INDEX($E$5:$E$37,O60+1)*节奏总纲!O59</f>
        <v>17861.292051423057</v>
      </c>
      <c r="Z60" s="196">
        <f>INDEX($F$5:$F$37,K60+1)*节奏总纲!K59</f>
        <v>519695.38118298829</v>
      </c>
      <c r="AA60" s="196">
        <f>INDEX($F$5:$F$37,L60+1)*节奏总纲!L59</f>
        <v>438817.92451906792</v>
      </c>
      <c r="AB60" s="196">
        <f>INDEX($F$5:$F$37,M60+1)*节奏总纲!M59</f>
        <v>359421.44743298402</v>
      </c>
      <c r="AC60" s="196">
        <f>INDEX($F$5:$F$37,N60+1)*节奏总纲!N59</f>
        <v>260490.94304546373</v>
      </c>
      <c r="AD60" s="196">
        <f>INDEX($F$5:$F$37,O60+1)*节奏总纲!O59</f>
        <v>142890.33641138446</v>
      </c>
      <c r="AE60" s="196">
        <f>SUM(P$5:P60)</f>
        <v>36660.981870086565</v>
      </c>
      <c r="AF60" s="196">
        <f>SUM(Q$5:Q60)</f>
        <v>31841.747440841726</v>
      </c>
      <c r="AG60" s="196">
        <f>SUM(R$5:R60)</f>
        <v>26223.676078810622</v>
      </c>
      <c r="AH60" s="196">
        <f>SUM(S$5:S60)</f>
        <v>19352.672983356177</v>
      </c>
      <c r="AI60" s="196">
        <f>SUM(T$5:T60)</f>
        <v>10844.571316920676</v>
      </c>
      <c r="AJ60" s="196">
        <f>SUM(U$5:U60)</f>
        <v>672341.27695829549</v>
      </c>
      <c r="AK60" s="196">
        <f>SUM(V$5:V60)</f>
        <v>583588.09508888214</v>
      </c>
      <c r="AL60" s="196">
        <f>SUM(W$5:W60)</f>
        <v>486108.78384421906</v>
      </c>
      <c r="AM60" s="196">
        <f>SUM(X$5:X60)</f>
        <v>359866.02882094699</v>
      </c>
      <c r="AN60" s="196">
        <f>SUM(Y$5:Y60)</f>
        <v>204471.10185413086</v>
      </c>
      <c r="AO60" s="196">
        <f>SUM(Z$5:Z60)</f>
        <v>6628752.3647345342</v>
      </c>
      <c r="AP60" s="196">
        <f>SUM(AA$5:AA60)</f>
        <v>5758434.5727190105</v>
      </c>
      <c r="AQ60" s="196">
        <f>SUM(AB$5:AB60)</f>
        <v>4724734.8354798146</v>
      </c>
      <c r="AR60" s="196">
        <f>SUM(AC$5:AC60)</f>
        <v>3493767.1167809651</v>
      </c>
      <c r="AS60" s="196">
        <f>SUM(AD$5:AD60)</f>
        <v>1956778.5605912441</v>
      </c>
    </row>
    <row r="61" spans="10:45" x14ac:dyDescent="0.15">
      <c r="J61" s="72">
        <v>57</v>
      </c>
      <c r="K61" s="196">
        <f>MIN(INT(求节点(基础状态预期!F$7:F$39,$C$5:$C$37,$J61)),32)</f>
        <v>15</v>
      </c>
      <c r="L61" s="196">
        <f>MIN(INT(求节点(基础状态预期!G$7:G$39,$C$5:$C$37,$J61)),32)</f>
        <v>15</v>
      </c>
      <c r="M61" s="196">
        <f>MIN(INT(求节点(基础状态预期!H$7:H$39,$C$5:$C$37,$J61)),32)</f>
        <v>15</v>
      </c>
      <c r="N61" s="196">
        <f>MIN(INT(求节点(基础状态预期!I$7:I$39,$C$5:$C$37,$J61)),32)</f>
        <v>15</v>
      </c>
      <c r="O61" s="196">
        <f>MIN(INT(求节点(基础状态预期!J$7:J$39,$C$5:$C$37,$J61)),32)</f>
        <v>16</v>
      </c>
      <c r="P61" s="196">
        <f>INDEX($D$5:$D$37,K61+1)*节奏总纲!K60</f>
        <v>3133.1009146197202</v>
      </c>
      <c r="Q61" s="196">
        <f>INDEX($D$5:$D$37,L61+1)*节奏总纲!L60</f>
        <v>2731.5285323190965</v>
      </c>
      <c r="R61" s="196">
        <f>INDEX($D$5:$D$37,M61+1)*节奏总纲!M60</f>
        <v>2184.6798806565757</v>
      </c>
      <c r="S61" s="196">
        <f>INDEX($D$5:$D$37,N61+1)*节奏总纲!N60</f>
        <v>1578.7580863844162</v>
      </c>
      <c r="T61" s="196">
        <f>INDEX($D$5:$D$37,O61+1)*节奏总纲!O60</f>
        <v>929.47185090806613</v>
      </c>
      <c r="U61" s="196">
        <f>INDEX($E$5:$E$37,K61+1)*节奏总纲!K60</f>
        <v>69624.464769327125</v>
      </c>
      <c r="V61" s="196">
        <f>INDEX($E$5:$E$37,L61+1)*节奏总纲!L60</f>
        <v>60700.634051535475</v>
      </c>
      <c r="W61" s="196">
        <f>INDEX($E$5:$E$37,M61+1)*节奏总纲!M60</f>
        <v>48548.44179236835</v>
      </c>
      <c r="X61" s="196">
        <f>INDEX($E$5:$E$37,N61+1)*节奏总纲!N60</f>
        <v>35083.513030764807</v>
      </c>
      <c r="Y61" s="196">
        <f>INDEX($E$5:$E$37,O61+1)*节奏总纲!O60</f>
        <v>23481.394128203774</v>
      </c>
      <c r="Z61" s="196">
        <f>INDEX($F$5:$F$37,K61+1)*节奏总纲!K60</f>
        <v>556995.718154617</v>
      </c>
      <c r="AA61" s="196">
        <f>INDEX($F$5:$F$37,L61+1)*节奏总纲!L60</f>
        <v>485605.0724122838</v>
      </c>
      <c r="AB61" s="196">
        <f>INDEX($F$5:$F$37,M61+1)*节奏总纲!M60</f>
        <v>388387.5343389468</v>
      </c>
      <c r="AC61" s="196">
        <f>INDEX($F$5:$F$37,N61+1)*节奏总纲!N60</f>
        <v>280668.10424611846</v>
      </c>
      <c r="AD61" s="196">
        <f>INDEX($F$5:$F$37,O61+1)*节奏总纲!O60</f>
        <v>195678.28440169813</v>
      </c>
      <c r="AE61" s="196">
        <f>SUM(P$5:P61)</f>
        <v>39794.082784706283</v>
      </c>
      <c r="AF61" s="196">
        <f>SUM(Q$5:Q61)</f>
        <v>34573.275973160824</v>
      </c>
      <c r="AG61" s="196">
        <f>SUM(R$5:R61)</f>
        <v>28408.355959467197</v>
      </c>
      <c r="AH61" s="196">
        <f>SUM(S$5:S61)</f>
        <v>20931.431069740593</v>
      </c>
      <c r="AI61" s="196">
        <f>SUM(T$5:T61)</f>
        <v>11774.043167828742</v>
      </c>
      <c r="AJ61" s="196">
        <f>SUM(U$5:U61)</f>
        <v>741965.74172762258</v>
      </c>
      <c r="AK61" s="196">
        <f>SUM(V$5:V61)</f>
        <v>644288.72914041765</v>
      </c>
      <c r="AL61" s="196">
        <f>SUM(W$5:W61)</f>
        <v>534657.22563658736</v>
      </c>
      <c r="AM61" s="196">
        <f>SUM(X$5:X61)</f>
        <v>394949.54185171181</v>
      </c>
      <c r="AN61" s="196">
        <f>SUM(Y$5:Y61)</f>
        <v>227952.49598233463</v>
      </c>
      <c r="AO61" s="196">
        <f>SUM(Z$5:Z61)</f>
        <v>7185748.0828891508</v>
      </c>
      <c r="AP61" s="196">
        <f>SUM(AA$5:AA61)</f>
        <v>6244039.6451312946</v>
      </c>
      <c r="AQ61" s="196">
        <f>SUM(AB$5:AB61)</f>
        <v>5113122.369818761</v>
      </c>
      <c r="AR61" s="196">
        <f>SUM(AC$5:AC61)</f>
        <v>3774435.2210270837</v>
      </c>
      <c r="AS61" s="196">
        <f>SUM(AD$5:AD61)</f>
        <v>2152456.8449929422</v>
      </c>
    </row>
    <row r="62" spans="10:45" x14ac:dyDescent="0.15">
      <c r="J62" s="72">
        <v>58</v>
      </c>
      <c r="K62" s="196">
        <f>MIN(INT(求节点(基础状态预期!F$7:F$39,$C$5:$C$37,$J62)),32)</f>
        <v>15</v>
      </c>
      <c r="L62" s="196">
        <f>MIN(INT(求节点(基础状态预期!G$7:G$39,$C$5:$C$37,$J62)),32)</f>
        <v>15</v>
      </c>
      <c r="M62" s="196">
        <f>MIN(INT(求节点(基础状态预期!H$7:H$39,$C$5:$C$37,$J62)),32)</f>
        <v>15</v>
      </c>
      <c r="N62" s="196">
        <f>MIN(INT(求节点(基础状态预期!I$7:I$39,$C$5:$C$37,$J62)),32)</f>
        <v>15</v>
      </c>
      <c r="O62" s="196">
        <f>MIN(INT(求节点(基础状态预期!J$7:J$39,$C$5:$C$37,$J62)),32)</f>
        <v>16</v>
      </c>
      <c r="P62" s="196">
        <f>INDEX($D$5:$D$37,K62+1)*节奏总纲!K61</f>
        <v>3357.9744157375608</v>
      </c>
      <c r="Q62" s="196">
        <f>INDEX($D$5:$D$37,L62+1)*节奏总纲!L61</f>
        <v>2834.7012535595554</v>
      </c>
      <c r="R62" s="196">
        <f>INDEX($D$5:$D$37,M62+1)*节奏总纲!M61</f>
        <v>2337.7170926394228</v>
      </c>
      <c r="S62" s="196">
        <f>INDEX($D$5:$D$37,N62+1)*节奏总纲!N61</f>
        <v>1716.8256494740567</v>
      </c>
      <c r="T62" s="196">
        <f>INDEX($D$5:$D$37,O62+1)*节奏总纲!O61</f>
        <v>988.45641721535139</v>
      </c>
      <c r="U62" s="196">
        <f>INDEX($E$5:$E$37,K62+1)*节奏总纲!K61</f>
        <v>74621.653683056909</v>
      </c>
      <c r="V62" s="196">
        <f>INDEX($E$5:$E$37,L62+1)*节奏总纲!L61</f>
        <v>62993.361190212338</v>
      </c>
      <c r="W62" s="196">
        <f>INDEX($E$5:$E$37,M62+1)*节奏总纲!M61</f>
        <v>51949.268725320508</v>
      </c>
      <c r="X62" s="196">
        <f>INDEX($E$5:$E$37,N62+1)*节奏总纲!N61</f>
        <v>38151.681099423484</v>
      </c>
      <c r="Y62" s="196">
        <f>INDEX($E$5:$E$37,O62+1)*节奏总纲!O61</f>
        <v>24971.530540177297</v>
      </c>
      <c r="Z62" s="196">
        <f>INDEX($F$5:$F$37,K62+1)*节奏总纲!K61</f>
        <v>596973.22946445527</v>
      </c>
      <c r="AA62" s="196">
        <f>INDEX($F$5:$F$37,L62+1)*节奏总纲!L61</f>
        <v>503946.8895216987</v>
      </c>
      <c r="AB62" s="196">
        <f>INDEX($F$5:$F$37,M62+1)*节奏总纲!M61</f>
        <v>415594.14980256406</v>
      </c>
      <c r="AC62" s="196">
        <f>INDEX($F$5:$F$37,N62+1)*节奏总纲!N61</f>
        <v>305213.44879538787</v>
      </c>
      <c r="AD62" s="196">
        <f>INDEX($F$5:$F$37,O62+1)*节奏总纲!O61</f>
        <v>208096.08783481081</v>
      </c>
      <c r="AE62" s="196">
        <f>SUM(P$5:P62)</f>
        <v>43152.057200443844</v>
      </c>
      <c r="AF62" s="196">
        <f>SUM(Q$5:Q62)</f>
        <v>37407.977226720381</v>
      </c>
      <c r="AG62" s="196">
        <f>SUM(R$5:R62)</f>
        <v>30746.073052106622</v>
      </c>
      <c r="AH62" s="196">
        <f>SUM(S$5:S62)</f>
        <v>22648.256719214649</v>
      </c>
      <c r="AI62" s="196">
        <f>SUM(T$5:T62)</f>
        <v>12762.499585044094</v>
      </c>
      <c r="AJ62" s="196">
        <f>SUM(U$5:U62)</f>
        <v>816587.39541067951</v>
      </c>
      <c r="AK62" s="196">
        <f>SUM(V$5:V62)</f>
        <v>707282.09033062996</v>
      </c>
      <c r="AL62" s="196">
        <f>SUM(W$5:W62)</f>
        <v>586606.49436190783</v>
      </c>
      <c r="AM62" s="196">
        <f>SUM(X$5:X62)</f>
        <v>433101.22295113531</v>
      </c>
      <c r="AN62" s="196">
        <f>SUM(Y$5:Y62)</f>
        <v>252924.02652251194</v>
      </c>
      <c r="AO62" s="196">
        <f>SUM(Z$5:Z62)</f>
        <v>7782721.3123536063</v>
      </c>
      <c r="AP62" s="196">
        <f>SUM(AA$5:AA62)</f>
        <v>6747986.5346529931</v>
      </c>
      <c r="AQ62" s="196">
        <f>SUM(AB$5:AB62)</f>
        <v>5528716.5196213247</v>
      </c>
      <c r="AR62" s="196">
        <f>SUM(AC$5:AC62)</f>
        <v>4079648.6698224717</v>
      </c>
      <c r="AS62" s="196">
        <f>SUM(AD$5:AD62)</f>
        <v>2360552.932827753</v>
      </c>
    </row>
    <row r="63" spans="10:45" x14ac:dyDescent="0.15">
      <c r="J63" s="72">
        <v>59</v>
      </c>
      <c r="K63" s="196">
        <f>MIN(INT(求节点(基础状态预期!F$7:F$39,$C$5:$C$37,$J63)),32)</f>
        <v>15</v>
      </c>
      <c r="L63" s="196">
        <f>MIN(INT(求节点(基础状态预期!G$7:G$39,$C$5:$C$37,$J63)),32)</f>
        <v>15</v>
      </c>
      <c r="M63" s="196">
        <f>MIN(INT(求节点(基础状态预期!H$7:H$39,$C$5:$C$37,$J63)),32)</f>
        <v>16</v>
      </c>
      <c r="N63" s="196">
        <f>MIN(INT(求节点(基础状态预期!I$7:I$39,$C$5:$C$37,$J63)),32)</f>
        <v>16</v>
      </c>
      <c r="O63" s="196">
        <f>MIN(INT(求节点(基础状态预期!J$7:J$39,$C$5:$C$37,$J63)),32)</f>
        <v>16</v>
      </c>
      <c r="P63" s="196">
        <f>INDEX($D$5:$D$37,K63+1)*节奏总纲!K62</f>
        <v>3598.9878666634022</v>
      </c>
      <c r="Q63" s="196">
        <f>INDEX($D$5:$D$37,L63+1)*节奏总纲!L62</f>
        <v>3132.3306156063454</v>
      </c>
      <c r="R63" s="196">
        <f>INDEX($D$5:$D$37,M63+1)*节奏总纲!M62</f>
        <v>2673.9109773155665</v>
      </c>
      <c r="S63" s="196">
        <f>INDEX($D$5:$D$37,N63+1)*节奏总纲!N62</f>
        <v>1933.6015355620464</v>
      </c>
      <c r="T63" s="196">
        <f>INDEX($D$5:$D$37,O63+1)*节奏总纲!O62</f>
        <v>1089.7747072352497</v>
      </c>
      <c r="U63" s="196">
        <f>INDEX($E$5:$E$37,K63+1)*节奏总纲!K62</f>
        <v>79977.508148075605</v>
      </c>
      <c r="V63" s="196">
        <f>INDEX($E$5:$E$37,L63+1)*节奏总纲!L62</f>
        <v>69607.34701347434</v>
      </c>
      <c r="W63" s="196">
        <f>INDEX($E$5:$E$37,M63+1)*节奏总纲!M62</f>
        <v>67551.435216393264</v>
      </c>
      <c r="X63" s="196">
        <f>INDEX($E$5:$E$37,N63+1)*节奏总纲!N62</f>
        <v>48848.880898409589</v>
      </c>
      <c r="Y63" s="196">
        <f>INDEX($E$5:$E$37,O63+1)*节奏总纲!O62</f>
        <v>27531.150498574731</v>
      </c>
      <c r="Z63" s="196">
        <f>INDEX($F$5:$F$37,K63+1)*节奏总纲!K62</f>
        <v>639820.06518460484</v>
      </c>
      <c r="AA63" s="196">
        <f>INDEX($F$5:$F$37,L63+1)*节奏总纲!L62</f>
        <v>556858.77610779472</v>
      </c>
      <c r="AB63" s="196">
        <f>INDEX($F$5:$F$37,M63+1)*节奏总纲!M62</f>
        <v>562928.62680327718</v>
      </c>
      <c r="AC63" s="196">
        <f>INDEX($F$5:$F$37,N63+1)*节奏总纲!N62</f>
        <v>407074.00748674659</v>
      </c>
      <c r="AD63" s="196">
        <f>INDEX($F$5:$F$37,O63+1)*节奏总纲!O62</f>
        <v>229426.25415478944</v>
      </c>
      <c r="AE63" s="196">
        <f>SUM(P$5:P63)</f>
        <v>46751.045067107247</v>
      </c>
      <c r="AF63" s="196">
        <f>SUM(Q$5:Q63)</f>
        <v>40540.307842326729</v>
      </c>
      <c r="AG63" s="196">
        <f>SUM(R$5:R63)</f>
        <v>33419.984029422187</v>
      </c>
      <c r="AH63" s="196">
        <f>SUM(S$5:S63)</f>
        <v>24581.858254776696</v>
      </c>
      <c r="AI63" s="196">
        <f>SUM(T$5:T63)</f>
        <v>13852.274292279344</v>
      </c>
      <c r="AJ63" s="196">
        <f>SUM(U$5:U63)</f>
        <v>896564.90355875506</v>
      </c>
      <c r="AK63" s="196">
        <f>SUM(V$5:V63)</f>
        <v>776889.43734410428</v>
      </c>
      <c r="AL63" s="196">
        <f>SUM(W$5:W63)</f>
        <v>654157.92957830103</v>
      </c>
      <c r="AM63" s="196">
        <f>SUM(X$5:X63)</f>
        <v>481950.10384954489</v>
      </c>
      <c r="AN63" s="196">
        <f>SUM(Y$5:Y63)</f>
        <v>280455.17702108668</v>
      </c>
      <c r="AO63" s="196">
        <f>SUM(Z$5:Z63)</f>
        <v>8422541.3775382116</v>
      </c>
      <c r="AP63" s="196">
        <f>SUM(AA$5:AA63)</f>
        <v>7304845.3107607877</v>
      </c>
      <c r="AQ63" s="196">
        <f>SUM(AB$5:AB63)</f>
        <v>6091645.1464246018</v>
      </c>
      <c r="AR63" s="196">
        <f>SUM(AC$5:AC63)</f>
        <v>4486722.6773092179</v>
      </c>
      <c r="AS63" s="196">
        <f>SUM(AD$5:AD63)</f>
        <v>2589979.1869825423</v>
      </c>
    </row>
    <row r="64" spans="10:45" x14ac:dyDescent="0.15">
      <c r="J64" s="72">
        <v>60</v>
      </c>
      <c r="K64" s="196">
        <f>MIN(INT(求节点(基础状态预期!F$7:F$39,$C$5:$C$37,$J64)),32)</f>
        <v>16</v>
      </c>
      <c r="L64" s="196">
        <f>MIN(INT(求节点(基础状态预期!G$7:G$39,$C$5:$C$37,$J64)),32)</f>
        <v>16</v>
      </c>
      <c r="M64" s="196">
        <f>MIN(INT(求节点(基础状态预期!H$7:H$39,$C$5:$C$37,$J64)),32)</f>
        <v>16</v>
      </c>
      <c r="N64" s="196">
        <f>MIN(INT(求节点(基础状态预期!I$7:I$39,$C$5:$C$37,$J64)),32)</f>
        <v>16</v>
      </c>
      <c r="O64" s="196">
        <f>MIN(INT(求节点(基础状态预期!J$7:J$39,$C$5:$C$37,$J64)),32)</f>
        <v>16</v>
      </c>
      <c r="P64" s="196">
        <f>INDEX($D$5:$D$37,K64+1)*节奏总纲!K63</f>
        <v>4071.5941145620823</v>
      </c>
      <c r="Q64" s="196">
        <f>INDEX($D$5:$D$37,L64+1)*节奏总纲!L63</f>
        <v>3466.6800537940594</v>
      </c>
      <c r="R64" s="196">
        <f>INDEX($D$5:$D$37,M64+1)*节奏总纲!M63</f>
        <v>2839.8169372192733</v>
      </c>
      <c r="S64" s="196">
        <f>INDEX($D$5:$D$37,N64+1)*节奏总纲!N63</f>
        <v>2092.5970119212161</v>
      </c>
      <c r="T64" s="196">
        <f>INDEX($D$5:$D$37,O64+1)*节奏总纲!O63</f>
        <v>1209.058655577179</v>
      </c>
      <c r="U64" s="196">
        <f>INDEX($E$5:$E$37,K64+1)*节奏总纲!K63</f>
        <v>102861.32499946313</v>
      </c>
      <c r="V64" s="196">
        <f>INDEX($E$5:$E$37,L64+1)*节奏总纲!L63</f>
        <v>87579.285569534142</v>
      </c>
      <c r="W64" s="196">
        <f>INDEX($E$5:$E$37,M64+1)*节奏总纲!M63</f>
        <v>71742.743677118488</v>
      </c>
      <c r="X64" s="196">
        <f>INDEX($E$5:$E$37,N64+1)*节奏总纲!N63</f>
        <v>52865.608722220204</v>
      </c>
      <c r="Y64" s="196">
        <f>INDEX($E$5:$E$37,O64+1)*节奏总纲!O63</f>
        <v>30544.639719844527</v>
      </c>
      <c r="Z64" s="196">
        <f>INDEX($F$5:$F$37,K64+1)*节奏总纲!K63</f>
        <v>857177.70832885941</v>
      </c>
      <c r="AA64" s="196">
        <f>INDEX($F$5:$F$37,L64+1)*节奏总纲!L63</f>
        <v>729827.37974611775</v>
      </c>
      <c r="AB64" s="196">
        <f>INDEX($F$5:$F$37,M64+1)*节奏总纲!M63</f>
        <v>597856.19730932068</v>
      </c>
      <c r="AC64" s="196">
        <f>INDEX($F$5:$F$37,N64+1)*节奏总纲!N63</f>
        <v>440546.73935183504</v>
      </c>
      <c r="AD64" s="196">
        <f>INDEX($F$5:$F$37,O64+1)*节奏总纲!O63</f>
        <v>254538.6643320377</v>
      </c>
      <c r="AE64" s="196">
        <f>SUM(P$5:P64)</f>
        <v>50822.639181669329</v>
      </c>
      <c r="AF64" s="196">
        <f>SUM(Q$5:Q64)</f>
        <v>44006.987896120787</v>
      </c>
      <c r="AG64" s="196">
        <f>SUM(R$5:R64)</f>
        <v>36259.800966641458</v>
      </c>
      <c r="AH64" s="196">
        <f>SUM(S$5:S64)</f>
        <v>26674.455266697914</v>
      </c>
      <c r="AI64" s="196">
        <f>SUM(T$5:T64)</f>
        <v>15061.332947856523</v>
      </c>
      <c r="AJ64" s="196">
        <f>SUM(U$5:U64)</f>
        <v>999426.22855821822</v>
      </c>
      <c r="AK64" s="196">
        <f>SUM(V$5:V64)</f>
        <v>864468.72291363846</v>
      </c>
      <c r="AL64" s="196">
        <f>SUM(W$5:W64)</f>
        <v>725900.67325541948</v>
      </c>
      <c r="AM64" s="196">
        <f>SUM(X$5:X64)</f>
        <v>534815.71257176506</v>
      </c>
      <c r="AN64" s="196">
        <f>SUM(Y$5:Y64)</f>
        <v>310999.81674093119</v>
      </c>
      <c r="AO64" s="196">
        <f>SUM(Z$5:Z64)</f>
        <v>9279719.0858670715</v>
      </c>
      <c r="AP64" s="196">
        <f>SUM(AA$5:AA64)</f>
        <v>8034672.6905069053</v>
      </c>
      <c r="AQ64" s="196">
        <f>SUM(AB$5:AB64)</f>
        <v>6689501.3437339226</v>
      </c>
      <c r="AR64" s="196">
        <f>SUM(AC$5:AC64)</f>
        <v>4927269.416661053</v>
      </c>
      <c r="AS64" s="196">
        <f>SUM(AD$5:AD64)</f>
        <v>2844517.8513145801</v>
      </c>
    </row>
    <row r="65" spans="10:45" x14ac:dyDescent="0.15">
      <c r="J65" s="72">
        <v>61</v>
      </c>
      <c r="K65" s="196">
        <f>MIN(INT(求节点(基础状态预期!F$7:F$39,$C$5:$C$37,$J65)),32)</f>
        <v>16</v>
      </c>
      <c r="L65" s="196">
        <f>MIN(INT(求节点(基础状态预期!G$7:G$39,$C$5:$C$37,$J65)),32)</f>
        <v>16</v>
      </c>
      <c r="M65" s="196">
        <f>MIN(INT(求节点(基础状态预期!H$7:H$39,$C$5:$C$37,$J65)),32)</f>
        <v>16</v>
      </c>
      <c r="N65" s="196">
        <f>MIN(INT(求节点(基础状态预期!I$7:I$39,$C$5:$C$37,$J65)),32)</f>
        <v>16</v>
      </c>
      <c r="O65" s="196">
        <f>MIN(INT(求节点(基础状态预期!J$7:J$39,$C$5:$C$37,$J65)),32)</f>
        <v>16</v>
      </c>
      <c r="P65" s="196">
        <f>INDEX($D$5:$D$37,K65+1)*节奏总纲!K64</f>
        <v>4363.8265222065957</v>
      </c>
      <c r="Q65" s="196">
        <f>INDEX($D$5:$D$37,L65+1)*节奏总纲!L64</f>
        <v>3806.9412121008945</v>
      </c>
      <c r="R65" s="196">
        <f>INDEX($D$5:$D$37,M65+1)*节奏总纲!M64</f>
        <v>3097.4440654622445</v>
      </c>
      <c r="S65" s="196">
        <f>INDEX($D$5:$D$37,N65+1)*节奏总纲!N64</f>
        <v>2298.3663833740757</v>
      </c>
      <c r="T65" s="196">
        <f>INDEX($D$5:$D$37,O65+1)*节奏总纲!O64</f>
        <v>1259.5246914399095</v>
      </c>
      <c r="U65" s="196">
        <f>INDEX($E$5:$E$37,K65+1)*节奏总纲!K64</f>
        <v>110244.03845574557</v>
      </c>
      <c r="V65" s="196">
        <f>INDEX($E$5:$E$37,L65+1)*节奏总纲!L64</f>
        <v>96175.35693728576</v>
      </c>
      <c r="W65" s="196">
        <f>INDEX($E$5:$E$37,M65+1)*节奏总纲!M64</f>
        <v>78251.218495888286</v>
      </c>
      <c r="X65" s="196">
        <f>INDEX($E$5:$E$37,N65+1)*节奏总纲!N64</f>
        <v>58063.99284313454</v>
      </c>
      <c r="Y65" s="196">
        <f>INDEX($E$5:$E$37,O65+1)*节奏总纲!O64</f>
        <v>31819.571152166132</v>
      </c>
      <c r="Z65" s="196">
        <f>INDEX($F$5:$F$37,K65+1)*节奏总纲!K64</f>
        <v>918700.32046454644</v>
      </c>
      <c r="AA65" s="196">
        <f>INDEX($F$5:$F$37,L65+1)*节奏总纲!L64</f>
        <v>801461.30781071458</v>
      </c>
      <c r="AB65" s="196">
        <f>INDEX($F$5:$F$37,M65+1)*节奏总纲!M64</f>
        <v>652093.48746573564</v>
      </c>
      <c r="AC65" s="196">
        <f>INDEX($F$5:$F$37,N65+1)*节奏总纲!N64</f>
        <v>483866.60702612117</v>
      </c>
      <c r="AD65" s="196">
        <f>INDEX($F$5:$F$37,O65+1)*节奏总纲!O64</f>
        <v>265163.09293471777</v>
      </c>
      <c r="AE65" s="196">
        <f>SUM(P$5:P65)</f>
        <v>55186.465703875925</v>
      </c>
      <c r="AF65" s="196">
        <f>SUM(Q$5:Q65)</f>
        <v>47813.929108221681</v>
      </c>
      <c r="AG65" s="196">
        <f>SUM(R$5:R65)</f>
        <v>39357.245032103703</v>
      </c>
      <c r="AH65" s="196">
        <f>SUM(S$5:S65)</f>
        <v>28972.82165007199</v>
      </c>
      <c r="AI65" s="196">
        <f>SUM(T$5:T65)</f>
        <v>16320.857639296431</v>
      </c>
      <c r="AJ65" s="196">
        <f>SUM(U$5:U65)</f>
        <v>1109670.2670139638</v>
      </c>
      <c r="AK65" s="196">
        <f>SUM(V$5:V65)</f>
        <v>960644.0798509242</v>
      </c>
      <c r="AL65" s="196">
        <f>SUM(W$5:W65)</f>
        <v>804151.89175130776</v>
      </c>
      <c r="AM65" s="196">
        <f>SUM(X$5:X65)</f>
        <v>592879.70541489962</v>
      </c>
      <c r="AN65" s="196">
        <f>SUM(Y$5:Y65)</f>
        <v>342819.3878930973</v>
      </c>
      <c r="AO65" s="196">
        <f>SUM(Z$5:Z65)</f>
        <v>10198419.406331617</v>
      </c>
      <c r="AP65" s="196">
        <f>SUM(AA$5:AA65)</f>
        <v>8836133.9983176198</v>
      </c>
      <c r="AQ65" s="196">
        <f>SUM(AB$5:AB65)</f>
        <v>7341594.8311996581</v>
      </c>
      <c r="AR65" s="196">
        <f>SUM(AC$5:AC65)</f>
        <v>5411136.0236871745</v>
      </c>
      <c r="AS65" s="196">
        <f>SUM(AD$5:AD65)</f>
        <v>3109680.944249298</v>
      </c>
    </row>
    <row r="66" spans="10:45" x14ac:dyDescent="0.15">
      <c r="J66" s="72">
        <v>62</v>
      </c>
      <c r="K66" s="196">
        <f>MIN(INT(求节点(基础状态预期!F$7:F$39,$C$5:$C$37,$J66)),32)</f>
        <v>16</v>
      </c>
      <c r="L66" s="196">
        <f>MIN(INT(求节点(基础状态预期!G$7:G$39,$C$5:$C$37,$J66)),32)</f>
        <v>16</v>
      </c>
      <c r="M66" s="196">
        <f>MIN(INT(求节点(基础状态预期!H$7:H$39,$C$5:$C$37,$J66)),32)</f>
        <v>16</v>
      </c>
      <c r="N66" s="196">
        <f>MIN(INT(求节点(基础状态预期!I$7:I$39,$C$5:$C$37,$J66)),32)</f>
        <v>16</v>
      </c>
      <c r="O66" s="196">
        <f>MIN(INT(求节点(基础状态预期!J$7:J$39,$C$5:$C$37,$J66)),32)</f>
        <v>16</v>
      </c>
      <c r="P66" s="196">
        <f>INDEX($D$5:$D$37,K66+1)*节奏总纲!K65</f>
        <v>4677.0334616131113</v>
      </c>
      <c r="Q66" s="196">
        <f>INDEX($D$5:$D$37,L66+1)*节奏总纲!L65</f>
        <v>4033.8530498772661</v>
      </c>
      <c r="R66" s="196">
        <f>INDEX($D$5:$D$37,M66+1)*节奏总纲!M65</f>
        <v>3354.2037810448974</v>
      </c>
      <c r="S66" s="196">
        <f>INDEX($D$5:$D$37,N66+1)*节奏总纲!N65</f>
        <v>2485.8934421814279</v>
      </c>
      <c r="T66" s="196">
        <f>INDEX($D$5:$D$37,O66+1)*节奏总纲!O65</f>
        <v>1445.8978218467676</v>
      </c>
      <c r="U66" s="196">
        <f>INDEX($E$5:$E$37,K66+1)*节奏总纲!K65</f>
        <v>118156.63481969966</v>
      </c>
      <c r="V66" s="196">
        <f>INDEX($E$5:$E$37,L66+1)*节奏总纲!L65</f>
        <v>101907.86652321515</v>
      </c>
      <c r="W66" s="196">
        <f>INDEX($E$5:$E$37,M66+1)*节奏总纲!M65</f>
        <v>84737.779731660572</v>
      </c>
      <c r="X66" s="196">
        <f>INDEX($E$5:$E$37,N66+1)*节奏总纲!N65</f>
        <v>62801.518539320285</v>
      </c>
      <c r="Y66" s="196">
        <f>INDEX($E$5:$E$37,O66+1)*节奏总纲!O65</f>
        <v>36527.944972970974</v>
      </c>
      <c r="Z66" s="196">
        <f>INDEX($F$5:$F$37,K66+1)*节奏总纲!K65</f>
        <v>984638.62349749717</v>
      </c>
      <c r="AA66" s="196">
        <f>INDEX($F$5:$F$37,L66+1)*节奏总纲!L65</f>
        <v>849232.22102679289</v>
      </c>
      <c r="AB66" s="196">
        <f>INDEX($F$5:$F$37,M66+1)*节奏总纲!M65</f>
        <v>706148.16443050466</v>
      </c>
      <c r="AC66" s="196">
        <f>INDEX($F$5:$F$37,N66+1)*节奏总纲!N65</f>
        <v>523345.98782766901</v>
      </c>
      <c r="AD66" s="196">
        <f>INDEX($F$5:$F$37,O66+1)*节奏总纲!O65</f>
        <v>304399.54144142475</v>
      </c>
      <c r="AE66" s="196">
        <f>SUM(P$5:P66)</f>
        <v>59863.499165489033</v>
      </c>
      <c r="AF66" s="196">
        <f>SUM(Q$5:Q66)</f>
        <v>51847.782158098948</v>
      </c>
      <c r="AG66" s="196">
        <f>SUM(R$5:R66)</f>
        <v>42711.4488131486</v>
      </c>
      <c r="AH66" s="196">
        <f>SUM(S$5:S66)</f>
        <v>31458.715092253417</v>
      </c>
      <c r="AI66" s="196">
        <f>SUM(T$5:T66)</f>
        <v>17766.755461143199</v>
      </c>
      <c r="AJ66" s="196">
        <f>SUM(U$5:U66)</f>
        <v>1227826.9018336635</v>
      </c>
      <c r="AK66" s="196">
        <f>SUM(V$5:V66)</f>
        <v>1062551.9463741393</v>
      </c>
      <c r="AL66" s="196">
        <f>SUM(W$5:W66)</f>
        <v>888889.67148296838</v>
      </c>
      <c r="AM66" s="196">
        <f>SUM(X$5:X66)</f>
        <v>655681.22395421995</v>
      </c>
      <c r="AN66" s="196">
        <f>SUM(Y$5:Y66)</f>
        <v>379347.33286606829</v>
      </c>
      <c r="AO66" s="196">
        <f>SUM(Z$5:Z66)</f>
        <v>11183058.029829115</v>
      </c>
      <c r="AP66" s="196">
        <f>SUM(AA$5:AA66)</f>
        <v>9685366.2193444129</v>
      </c>
      <c r="AQ66" s="196">
        <f>SUM(AB$5:AB66)</f>
        <v>8047742.9956301628</v>
      </c>
      <c r="AR66" s="196">
        <f>SUM(AC$5:AC66)</f>
        <v>5934482.0115148434</v>
      </c>
      <c r="AS66" s="196">
        <f>SUM(AD$5:AD66)</f>
        <v>3414080.4856907227</v>
      </c>
    </row>
    <row r="67" spans="10:45" x14ac:dyDescent="0.15">
      <c r="J67" s="72">
        <v>63</v>
      </c>
      <c r="K67" s="196">
        <f>MIN(INT(求节点(基础状态预期!F$7:F$39,$C$5:$C$37,$J67)),32)</f>
        <v>16</v>
      </c>
      <c r="L67" s="196">
        <f>MIN(INT(求节点(基础状态预期!G$7:G$39,$C$5:$C$37,$J67)),32)</f>
        <v>16</v>
      </c>
      <c r="M67" s="196">
        <f>MIN(INT(求节点(基础状态预期!H$7:H$39,$C$5:$C$37,$J67)),32)</f>
        <v>16</v>
      </c>
      <c r="N67" s="196">
        <f>MIN(INT(求节点(基础状态预期!I$7:I$39,$C$5:$C$37,$J67)),32)</f>
        <v>16</v>
      </c>
      <c r="O67" s="196">
        <f>MIN(INT(求节点(基础状态预期!J$7:J$39,$C$5:$C$37,$J67)),32)</f>
        <v>17</v>
      </c>
      <c r="P67" s="196">
        <f>INDEX($D$5:$D$37,K67+1)*节奏总纲!K66</f>
        <v>5012.7203475511778</v>
      </c>
      <c r="Q67" s="196">
        <f>INDEX($D$5:$D$37,L67+1)*节奏总纲!L66</f>
        <v>4395.7559594197992</v>
      </c>
      <c r="R67" s="196">
        <f>INDEX($D$5:$D$37,M67+1)*节奏总纲!M66</f>
        <v>3582.7063369650091</v>
      </c>
      <c r="S67" s="196">
        <f>INDEX($D$5:$D$37,N67+1)*节奏总纲!N66</f>
        <v>2690.0423297183311</v>
      </c>
      <c r="T67" s="196">
        <f>INDEX($D$5:$D$37,O67+1)*节奏总纲!O66</f>
        <v>1575.9549762182594</v>
      </c>
      <c r="U67" s="196">
        <f>INDEX($E$5:$E$37,K67+1)*节奏总纲!K66</f>
        <v>126637.14562234555</v>
      </c>
      <c r="V67" s="196">
        <f>INDEX($E$5:$E$37,L67+1)*节奏总纲!L66</f>
        <v>111050.67686955283</v>
      </c>
      <c r="W67" s="196">
        <f>INDEX($E$5:$E$37,M67+1)*节奏总纲!M66</f>
        <v>90510.475881221282</v>
      </c>
      <c r="X67" s="196">
        <f>INDEX($E$5:$E$37,N67+1)*节奏总纲!N66</f>
        <v>67958.964119199954</v>
      </c>
      <c r="Y67" s="196">
        <f>INDEX($E$5:$E$37,O67+1)*节奏总纲!O66</f>
        <v>44126.739334111262</v>
      </c>
      <c r="Z67" s="196">
        <f>INDEX($F$5:$F$37,K67+1)*节奏总纲!K66</f>
        <v>1055309.5468528795</v>
      </c>
      <c r="AA67" s="196">
        <f>INDEX($F$5:$F$37,L67+1)*节奏总纲!L66</f>
        <v>925422.30724627362</v>
      </c>
      <c r="AB67" s="196">
        <f>INDEX($F$5:$F$37,M67+1)*节奏总纲!M66</f>
        <v>754253.965676844</v>
      </c>
      <c r="AC67" s="196">
        <f>INDEX($F$5:$F$37,N67+1)*节奏总纲!N66</f>
        <v>566324.7009933329</v>
      </c>
      <c r="AD67" s="196">
        <f>INDEX($F$5:$F$37,O67+1)*节奏总纲!O66</f>
        <v>315190.99524365191</v>
      </c>
      <c r="AE67" s="196">
        <f>SUM(P$5:P67)</f>
        <v>64876.219513040211</v>
      </c>
      <c r="AF67" s="196">
        <f>SUM(Q$5:Q67)</f>
        <v>56243.53811751875</v>
      </c>
      <c r="AG67" s="196">
        <f>SUM(R$5:R67)</f>
        <v>46294.155150113605</v>
      </c>
      <c r="AH67" s="196">
        <f>SUM(S$5:S67)</f>
        <v>34148.75742197175</v>
      </c>
      <c r="AI67" s="196">
        <f>SUM(T$5:T67)</f>
        <v>19342.710437361457</v>
      </c>
      <c r="AJ67" s="196">
        <f>SUM(U$5:U67)</f>
        <v>1354464.0474560091</v>
      </c>
      <c r="AK67" s="196">
        <f>SUM(V$5:V67)</f>
        <v>1173602.6232436921</v>
      </c>
      <c r="AL67" s="196">
        <f>SUM(W$5:W67)</f>
        <v>979400.14736418962</v>
      </c>
      <c r="AM67" s="196">
        <f>SUM(X$5:X67)</f>
        <v>723640.18807341997</v>
      </c>
      <c r="AN67" s="196">
        <f>SUM(Y$5:Y67)</f>
        <v>423474.07220017957</v>
      </c>
      <c r="AO67" s="196">
        <f>SUM(Z$5:Z67)</f>
        <v>12238367.576681994</v>
      </c>
      <c r="AP67" s="196">
        <f>SUM(AA$5:AA67)</f>
        <v>10610788.526590686</v>
      </c>
      <c r="AQ67" s="196">
        <f>SUM(AB$5:AB67)</f>
        <v>8801996.961307006</v>
      </c>
      <c r="AR67" s="196">
        <f>SUM(AC$5:AC67)</f>
        <v>6500806.7125081765</v>
      </c>
      <c r="AS67" s="196">
        <f>SUM(AD$5:AD67)</f>
        <v>3729271.4809343745</v>
      </c>
    </row>
    <row r="68" spans="10:45" x14ac:dyDescent="0.15">
      <c r="J68" s="72">
        <v>64</v>
      </c>
      <c r="K68" s="196">
        <f>MIN(INT(求节点(基础状态预期!F$7:F$39,$C$5:$C$37,$J68)),32)</f>
        <v>16</v>
      </c>
      <c r="L68" s="196">
        <f>MIN(INT(求节点(基础状态预期!G$7:G$39,$C$5:$C$37,$J68)),32)</f>
        <v>16</v>
      </c>
      <c r="M68" s="196">
        <f>MIN(INT(求节点(基础状态预期!H$7:H$39,$C$5:$C$37,$J68)),32)</f>
        <v>16</v>
      </c>
      <c r="N68" s="196">
        <f>MIN(INT(求节点(基础状态预期!I$7:I$39,$C$5:$C$37,$J68)),32)</f>
        <v>16</v>
      </c>
      <c r="O68" s="196">
        <f>MIN(INT(求节点(基础状态预期!J$7:J$39,$C$5:$C$37,$J68)),32)</f>
        <v>17</v>
      </c>
      <c r="P68" s="196">
        <f>INDEX($D$5:$D$37,K68+1)*节奏总纲!K67</f>
        <v>5372.500643621056</v>
      </c>
      <c r="Q68" s="196">
        <f>INDEX($D$5:$D$37,L68+1)*节奏总纲!L67</f>
        <v>4683.3526325050434</v>
      </c>
      <c r="R68" s="196">
        <f>INDEX($D$5:$D$37,M68+1)*节奏总纲!M67</f>
        <v>3881.1198221371214</v>
      </c>
      <c r="S68" s="196">
        <f>INDEX($D$5:$D$37,N68+1)*节奏总纲!N67</f>
        <v>2888.5566675244436</v>
      </c>
      <c r="T68" s="196">
        <f>INDEX($D$5:$D$37,O68+1)*节奏总纲!O67</f>
        <v>1641.8611365380257</v>
      </c>
      <c r="U68" s="196">
        <f>INDEX($E$5:$E$37,K68+1)*节奏总纲!K67</f>
        <v>135726.33204937403</v>
      </c>
      <c r="V68" s="196">
        <f>INDEX($E$5:$E$37,L68+1)*节奏总纲!L67</f>
        <v>118316.27703170637</v>
      </c>
      <c r="W68" s="196">
        <f>INDEX($E$5:$E$37,M68+1)*节奏总纲!M67</f>
        <v>98049.342875043061</v>
      </c>
      <c r="X68" s="196">
        <f>INDEX($E$5:$E$37,N68+1)*节奏总纲!N67</f>
        <v>72974.063179564895</v>
      </c>
      <c r="Y68" s="196">
        <f>INDEX($E$5:$E$37,O68+1)*节奏总纲!O67</f>
        <v>45972.111823064719</v>
      </c>
      <c r="Z68" s="196">
        <f>INDEX($F$5:$F$37,K68+1)*节奏总纲!K67</f>
        <v>1131052.767078117</v>
      </c>
      <c r="AA68" s="196">
        <f>INDEX($F$5:$F$37,L68+1)*节奏总纲!L67</f>
        <v>985968.97526421968</v>
      </c>
      <c r="AB68" s="196">
        <f>INDEX($F$5:$F$37,M68+1)*节奏总纲!M67</f>
        <v>817077.85729202558</v>
      </c>
      <c r="AC68" s="196">
        <f>INDEX($F$5:$F$37,N68+1)*节奏总纲!N67</f>
        <v>608117.19316304079</v>
      </c>
      <c r="AD68" s="196">
        <f>INDEX($F$5:$F$37,O68+1)*节奏总纲!O67</f>
        <v>328372.22730760515</v>
      </c>
      <c r="AE68" s="196">
        <f>SUM(P$5:P68)</f>
        <v>70248.720156661264</v>
      </c>
      <c r="AF68" s="196">
        <f>SUM(Q$5:Q68)</f>
        <v>60926.890750023791</v>
      </c>
      <c r="AG68" s="196">
        <f>SUM(R$5:R68)</f>
        <v>50175.274972250729</v>
      </c>
      <c r="AH68" s="196">
        <f>SUM(S$5:S68)</f>
        <v>37037.314089496191</v>
      </c>
      <c r="AI68" s="196">
        <f>SUM(T$5:T68)</f>
        <v>20984.571573899484</v>
      </c>
      <c r="AJ68" s="196">
        <f>SUM(U$5:U68)</f>
        <v>1490190.3795053831</v>
      </c>
      <c r="AK68" s="196">
        <f>SUM(V$5:V68)</f>
        <v>1291918.9002753985</v>
      </c>
      <c r="AL68" s="196">
        <f>SUM(W$5:W68)</f>
        <v>1077449.4902392328</v>
      </c>
      <c r="AM68" s="196">
        <f>SUM(X$5:X68)</f>
        <v>796614.25125298486</v>
      </c>
      <c r="AN68" s="196">
        <f>SUM(Y$5:Y68)</f>
        <v>469446.18402324431</v>
      </c>
      <c r="AO68" s="196">
        <f>SUM(Z$5:Z68)</f>
        <v>13369420.34376011</v>
      </c>
      <c r="AP68" s="196">
        <f>SUM(AA$5:AA68)</f>
        <v>11596757.501854906</v>
      </c>
      <c r="AQ68" s="196">
        <f>SUM(AB$5:AB68)</f>
        <v>9619074.8185990322</v>
      </c>
      <c r="AR68" s="196">
        <f>SUM(AC$5:AC68)</f>
        <v>7108923.9056712175</v>
      </c>
      <c r="AS68" s="196">
        <f>SUM(AD$5:AD68)</f>
        <v>4057643.7082419796</v>
      </c>
    </row>
    <row r="69" spans="10:45" x14ac:dyDescent="0.15">
      <c r="J69" s="72">
        <v>65</v>
      </c>
      <c r="K69" s="196">
        <f>MIN(INT(求节点(基础状态预期!F$7:F$39,$C$5:$C$37,$J69)),32)</f>
        <v>16</v>
      </c>
      <c r="L69" s="196">
        <f>MIN(INT(求节点(基础状态预期!G$7:G$39,$C$5:$C$37,$J69)),32)</f>
        <v>16</v>
      </c>
      <c r="M69" s="196">
        <f>MIN(INT(求节点(基础状态预期!H$7:H$39,$C$5:$C$37,$J69)),32)</f>
        <v>17</v>
      </c>
      <c r="N69" s="196">
        <f>MIN(INT(求节点(基础状态预期!I$7:I$39,$C$5:$C$37,$J69)),32)</f>
        <v>17</v>
      </c>
      <c r="O69" s="196">
        <f>MIN(INT(求节点(基础状态预期!J$7:J$39,$C$5:$C$37,$J69)),32)</f>
        <v>17</v>
      </c>
      <c r="P69" s="196">
        <f>INDEX($D$5:$D$37,K69+1)*节奏总纲!K68</f>
        <v>5758.1036172922177</v>
      </c>
      <c r="Q69" s="196">
        <f>INDEX($D$5:$D$37,L69+1)*节奏总纲!L68</f>
        <v>4987.2272799035045</v>
      </c>
      <c r="R69" s="196">
        <f>INDEX($D$5:$D$37,M69+1)*节奏总纲!M68</f>
        <v>4437.2239702851321</v>
      </c>
      <c r="S69" s="196">
        <f>INDEX($D$5:$D$37,N69+1)*节奏总纲!N68</f>
        <v>3211.2464830908466</v>
      </c>
      <c r="T69" s="196">
        <f>INDEX($D$5:$D$37,O69+1)*节奏总纲!O68</f>
        <v>1651.6783002043881</v>
      </c>
      <c r="U69" s="196">
        <f>INDEX($E$5:$E$37,K69+1)*节奏总纲!K68</f>
        <v>145467.88085790866</v>
      </c>
      <c r="V69" s="196">
        <f>INDEX($E$5:$E$37,L69+1)*节奏总纲!L68</f>
        <v>125993.11022914117</v>
      </c>
      <c r="W69" s="196">
        <f>INDEX($E$5:$E$37,M69+1)*节奏总纲!M68</f>
        <v>124242.27116798369</v>
      </c>
      <c r="X69" s="196">
        <f>INDEX($E$5:$E$37,N69+1)*节奏总纲!N68</f>
        <v>89914.901526543705</v>
      </c>
      <c r="Y69" s="196">
        <f>INDEX($E$5:$E$37,O69+1)*节奏总纲!O68</f>
        <v>46246.992405722864</v>
      </c>
      <c r="Z69" s="196">
        <f>INDEX($F$5:$F$37,K69+1)*节奏总纲!K68</f>
        <v>1212232.3404825721</v>
      </c>
      <c r="AA69" s="196">
        <f>INDEX($F$5:$F$37,L69+1)*节奏总纲!L68</f>
        <v>1049942.585242843</v>
      </c>
      <c r="AB69" s="196">
        <f>INDEX($F$5:$F$37,M69+1)*节奏总纲!M68</f>
        <v>887444.79405702639</v>
      </c>
      <c r="AC69" s="196">
        <f>INDEX($F$5:$F$37,N69+1)*节奏总纲!N68</f>
        <v>642249.29661816929</v>
      </c>
      <c r="AD69" s="196">
        <f>INDEX($F$5:$F$37,O69+1)*节奏总纲!O68</f>
        <v>330335.66004087758</v>
      </c>
      <c r="AE69" s="196">
        <f>SUM(P$5:P69)</f>
        <v>76006.823773953482</v>
      </c>
      <c r="AF69" s="196">
        <f>SUM(Q$5:Q69)</f>
        <v>65914.118029927296</v>
      </c>
      <c r="AG69" s="196">
        <f>SUM(R$5:R69)</f>
        <v>54612.498942535858</v>
      </c>
      <c r="AH69" s="196">
        <f>SUM(S$5:S69)</f>
        <v>40248.560572587041</v>
      </c>
      <c r="AI69" s="196">
        <f>SUM(T$5:T69)</f>
        <v>22636.249874103873</v>
      </c>
      <c r="AJ69" s="196">
        <f>SUM(U$5:U69)</f>
        <v>1635658.2603632917</v>
      </c>
      <c r="AK69" s="196">
        <f>SUM(V$5:V69)</f>
        <v>1417912.0105045396</v>
      </c>
      <c r="AL69" s="196">
        <f>SUM(W$5:W69)</f>
        <v>1201691.7614072165</v>
      </c>
      <c r="AM69" s="196">
        <f>SUM(X$5:X69)</f>
        <v>886529.15277952852</v>
      </c>
      <c r="AN69" s="196">
        <f>SUM(Y$5:Y69)</f>
        <v>515693.17642896716</v>
      </c>
      <c r="AO69" s="196">
        <f>SUM(Z$5:Z69)</f>
        <v>14581652.684242683</v>
      </c>
      <c r="AP69" s="196">
        <f>SUM(AA$5:AA69)</f>
        <v>12646700.087097749</v>
      </c>
      <c r="AQ69" s="196">
        <f>SUM(AB$5:AB69)</f>
        <v>10506519.612656059</v>
      </c>
      <c r="AR69" s="196">
        <f>SUM(AC$5:AC69)</f>
        <v>7751173.2022893867</v>
      </c>
      <c r="AS69" s="196">
        <f>SUM(AD$5:AD69)</f>
        <v>4387979.3682828574</v>
      </c>
    </row>
    <row r="70" spans="10:45" x14ac:dyDescent="0.15">
      <c r="J70" s="72">
        <v>66</v>
      </c>
      <c r="K70" s="196">
        <f>MIN(INT(求节点(基础状态预期!F$7:F$39,$C$5:$C$37,$J70)),32)</f>
        <v>17</v>
      </c>
      <c r="L70" s="196">
        <f>MIN(INT(求节点(基础状态预期!G$7:G$39,$C$5:$C$37,$J70)),32)</f>
        <v>17</v>
      </c>
      <c r="M70" s="196">
        <f>MIN(INT(求节点(基础状态预期!H$7:H$39,$C$5:$C$37,$J70)),32)</f>
        <v>17</v>
      </c>
      <c r="N70" s="196">
        <f>MIN(INT(求节点(基础状态预期!I$7:I$39,$C$5:$C$37,$J70)),32)</f>
        <v>17</v>
      </c>
      <c r="O70" s="196">
        <f>MIN(INT(求节点(基础状态预期!J$7:J$39,$C$5:$C$37,$J70)),32)</f>
        <v>17</v>
      </c>
      <c r="P70" s="196">
        <f>INDEX($D$5:$D$37,K70+1)*节奏总纲!K69</f>
        <v>6496.1922647873816</v>
      </c>
      <c r="Q70" s="196">
        <f>INDEX($D$5:$D$37,L70+1)*节奏总纲!L69</f>
        <v>5702.6508918827121</v>
      </c>
      <c r="R70" s="196">
        <f>INDEX($D$5:$D$37,M70+1)*节奏总纲!M69</f>
        <v>4688.0893624944447</v>
      </c>
      <c r="S70" s="196">
        <f>INDEX($D$5:$D$37,N70+1)*节奏总纲!N69</f>
        <v>3233.1430559660248</v>
      </c>
      <c r="T70" s="196">
        <f>INDEX($D$5:$D$37,O70+1)*节奏总纲!O69</f>
        <v>1857.6924756172596</v>
      </c>
      <c r="U70" s="196">
        <f>INDEX($E$5:$E$37,K70+1)*节奏总纲!K69</f>
        <v>181893.38341404669</v>
      </c>
      <c r="V70" s="196">
        <f>INDEX($E$5:$E$37,L70+1)*节奏总纲!L69</f>
        <v>159674.22497271592</v>
      </c>
      <c r="W70" s="196">
        <f>INDEX($E$5:$E$37,M70+1)*节奏总纲!M69</f>
        <v>131266.50214984445</v>
      </c>
      <c r="X70" s="196">
        <f>INDEX($E$5:$E$37,N70+1)*节奏总纲!N69</f>
        <v>90528.005567048691</v>
      </c>
      <c r="Y70" s="196">
        <f>INDEX($E$5:$E$37,O70+1)*节奏总纲!O69</f>
        <v>52015.389317283269</v>
      </c>
      <c r="Z70" s="196">
        <f>INDEX($F$5:$F$37,K70+1)*节奏总纲!K69</f>
        <v>1299238.4529574765</v>
      </c>
      <c r="AA70" s="196">
        <f>INDEX($F$5:$F$37,L70+1)*节奏总纲!L69</f>
        <v>1140530.1783765424</v>
      </c>
      <c r="AB70" s="196">
        <f>INDEX($F$5:$F$37,M70+1)*节奏总纲!M69</f>
        <v>937617.87249888899</v>
      </c>
      <c r="AC70" s="196">
        <f>INDEX($F$5:$F$37,N70+1)*节奏总纲!N69</f>
        <v>646628.611193205</v>
      </c>
      <c r="AD70" s="196">
        <f>INDEX($F$5:$F$37,O70+1)*节奏总纲!O69</f>
        <v>371538.49512345187</v>
      </c>
      <c r="AE70" s="196">
        <f>SUM(P$5:P70)</f>
        <v>82503.016038740869</v>
      </c>
      <c r="AF70" s="196">
        <f>SUM(Q$5:Q70)</f>
        <v>71616.768921810013</v>
      </c>
      <c r="AG70" s="196">
        <f>SUM(R$5:R70)</f>
        <v>59300.588305030302</v>
      </c>
      <c r="AH70" s="196">
        <f>SUM(S$5:S70)</f>
        <v>43481.703628553063</v>
      </c>
      <c r="AI70" s="196">
        <f>SUM(T$5:T70)</f>
        <v>24493.942349721132</v>
      </c>
      <c r="AJ70" s="196">
        <f>SUM(U$5:U70)</f>
        <v>1817551.6437773383</v>
      </c>
      <c r="AK70" s="196">
        <f>SUM(V$5:V70)</f>
        <v>1577586.2354772554</v>
      </c>
      <c r="AL70" s="196">
        <f>SUM(W$5:W70)</f>
        <v>1332958.2635570611</v>
      </c>
      <c r="AM70" s="196">
        <f>SUM(X$5:X70)</f>
        <v>977057.1583465772</v>
      </c>
      <c r="AN70" s="196">
        <f>SUM(Y$5:Y70)</f>
        <v>567708.56574625045</v>
      </c>
      <c r="AO70" s="196">
        <f>SUM(Z$5:Z70)</f>
        <v>15880891.137200158</v>
      </c>
      <c r="AP70" s="196">
        <f>SUM(AA$5:AA70)</f>
        <v>13787230.265474292</v>
      </c>
      <c r="AQ70" s="196">
        <f>SUM(AB$5:AB70)</f>
        <v>11444137.485154947</v>
      </c>
      <c r="AR70" s="196">
        <f>SUM(AC$5:AC70)</f>
        <v>8397801.8134825919</v>
      </c>
      <c r="AS70" s="196">
        <f>SUM(AD$5:AD70)</f>
        <v>4759517.8634063089</v>
      </c>
    </row>
    <row r="71" spans="10:45" x14ac:dyDescent="0.15">
      <c r="J71" s="72">
        <v>67</v>
      </c>
      <c r="K71" s="196">
        <f>MIN(INT(求节点(基础状态预期!F$7:F$39,$C$5:$C$37,$J71)),32)</f>
        <v>17</v>
      </c>
      <c r="L71" s="196">
        <f>MIN(INT(求节点(基础状态预期!G$7:G$39,$C$5:$C$37,$J71)),32)</f>
        <v>17</v>
      </c>
      <c r="M71" s="196">
        <f>MIN(INT(求节点(基础状态预期!H$7:H$39,$C$5:$C$37,$J71)),32)</f>
        <v>17</v>
      </c>
      <c r="N71" s="196">
        <f>MIN(INT(求节点(基础状态预期!I$7:I$39,$C$5:$C$37,$J71)),32)</f>
        <v>17</v>
      </c>
      <c r="O71" s="196">
        <f>MIN(INT(求节点(基础状态预期!J$7:J$39,$C$5:$C$37,$J71)),32)</f>
        <v>17</v>
      </c>
      <c r="P71" s="196">
        <f>INDEX($D$5:$D$37,K71+1)*节奏总纲!K70</f>
        <v>6962.4464769326696</v>
      </c>
      <c r="Q71" s="196">
        <f>INDEX($D$5:$D$37,L71+1)*节奏总纲!L70</f>
        <v>6116.8738459864617</v>
      </c>
      <c r="R71" s="196">
        <f>INDEX($D$5:$D$37,M71+1)*节奏总纲!M70</f>
        <v>4802.2600258700122</v>
      </c>
      <c r="S71" s="196">
        <f>INDEX($D$5:$D$37,N71+1)*节奏总纲!N70</f>
        <v>3462.8321627502105</v>
      </c>
      <c r="T71" s="196">
        <f>INDEX($D$5:$D$37,O71+1)*节奏总纲!O70</f>
        <v>1947.7279082446444</v>
      </c>
      <c r="U71" s="196">
        <f>INDEX($E$5:$E$37,K71+1)*节奏总纲!K70</f>
        <v>194948.50135411473</v>
      </c>
      <c r="V71" s="196">
        <f>INDEX($E$5:$E$37,L71+1)*节奏总纲!L70</f>
        <v>171272.46768762093</v>
      </c>
      <c r="W71" s="196">
        <f>INDEX($E$5:$E$37,M71+1)*节奏总纲!M70</f>
        <v>134463.28072436035</v>
      </c>
      <c r="X71" s="196">
        <f>INDEX($E$5:$E$37,N71+1)*节奏总纲!N70</f>
        <v>96959.300557005889</v>
      </c>
      <c r="Y71" s="196">
        <f>INDEX($E$5:$E$37,O71+1)*节奏总纲!O70</f>
        <v>54536.381430850044</v>
      </c>
      <c r="Z71" s="196">
        <f>INDEX($F$5:$F$37,K71+1)*节奏总纲!K70</f>
        <v>1392489.295386534</v>
      </c>
      <c r="AA71" s="196">
        <f>INDEX($F$5:$F$37,L71+1)*节奏总纲!L70</f>
        <v>1223374.7691972922</v>
      </c>
      <c r="AB71" s="196">
        <f>INDEX($F$5:$F$37,M71+1)*节奏总纲!M70</f>
        <v>960452.00517400249</v>
      </c>
      <c r="AC71" s="196">
        <f>INDEX($F$5:$F$37,N71+1)*节奏总纲!N70</f>
        <v>692566.43255004205</v>
      </c>
      <c r="AD71" s="196">
        <f>INDEX($F$5:$F$37,O71+1)*节奏总纲!O70</f>
        <v>389545.58164892887</v>
      </c>
      <c r="AE71" s="196">
        <f>SUM(P$5:P71)</f>
        <v>89465.462515673542</v>
      </c>
      <c r="AF71" s="196">
        <f>SUM(Q$5:Q71)</f>
        <v>77733.642767796468</v>
      </c>
      <c r="AG71" s="196">
        <f>SUM(R$5:R71)</f>
        <v>64102.848330900313</v>
      </c>
      <c r="AH71" s="196">
        <f>SUM(S$5:S71)</f>
        <v>46944.535791303271</v>
      </c>
      <c r="AI71" s="196">
        <f>SUM(T$5:T71)</f>
        <v>26441.670257965776</v>
      </c>
      <c r="AJ71" s="196">
        <f>SUM(U$5:U71)</f>
        <v>2012500.1451314529</v>
      </c>
      <c r="AK71" s="196">
        <f>SUM(V$5:V71)</f>
        <v>1748858.7031648764</v>
      </c>
      <c r="AL71" s="196">
        <f>SUM(W$5:W71)</f>
        <v>1467421.5442814215</v>
      </c>
      <c r="AM71" s="196">
        <f>SUM(X$5:X71)</f>
        <v>1074016.458903583</v>
      </c>
      <c r="AN71" s="196">
        <f>SUM(Y$5:Y71)</f>
        <v>622244.94717710046</v>
      </c>
      <c r="AO71" s="196">
        <f>SUM(Z$5:Z71)</f>
        <v>17273380.432586692</v>
      </c>
      <c r="AP71" s="196">
        <f>SUM(AA$5:AA71)</f>
        <v>15010605.034671584</v>
      </c>
      <c r="AQ71" s="196">
        <f>SUM(AB$5:AB71)</f>
        <v>12404589.490328949</v>
      </c>
      <c r="AR71" s="196">
        <f>SUM(AC$5:AC71)</f>
        <v>9090368.2460326348</v>
      </c>
      <c r="AS71" s="196">
        <f>SUM(AD$5:AD71)</f>
        <v>5149063.445055238</v>
      </c>
    </row>
    <row r="72" spans="10:45" x14ac:dyDescent="0.15">
      <c r="J72" s="72">
        <v>68</v>
      </c>
      <c r="K72" s="196">
        <f>MIN(INT(求节点(基础状态预期!F$7:F$39,$C$5:$C$37,$J72)),32)</f>
        <v>17</v>
      </c>
      <c r="L72" s="196">
        <f>MIN(INT(求节点(基础状态预期!G$7:G$39,$C$5:$C$37,$J72)),32)</f>
        <v>17</v>
      </c>
      <c r="M72" s="196">
        <f>MIN(INT(求节点(基础状态预期!H$7:H$39,$C$5:$C$37,$J72)),32)</f>
        <v>17</v>
      </c>
      <c r="N72" s="196">
        <f>MIN(INT(求节点(基础状态预期!I$7:I$39,$C$5:$C$37,$J72)),32)</f>
        <v>17</v>
      </c>
      <c r="O72" s="196">
        <f>MIN(INT(求节点(基础状态预期!J$7:J$39,$C$5:$C$37,$J72)),32)</f>
        <v>17</v>
      </c>
      <c r="P72" s="196">
        <f>INDEX($D$5:$D$37,K72+1)*节奏总纲!K71</f>
        <v>7462.1653683057475</v>
      </c>
      <c r="Q72" s="196">
        <f>INDEX($D$5:$D$37,L72+1)*节奏总纲!L71</f>
        <v>6362.4019692087759</v>
      </c>
      <c r="R72" s="196">
        <f>INDEX($D$5:$D$37,M72+1)*节奏总纲!M71</f>
        <v>4958.1917984339443</v>
      </c>
      <c r="S72" s="196">
        <f>INDEX($D$5:$D$37,N72+1)*节奏总纲!N71</f>
        <v>3786.908298921915</v>
      </c>
      <c r="T72" s="196">
        <f>INDEX($D$5:$D$37,O72+1)*节奏总纲!O71</f>
        <v>2060.1632326959702</v>
      </c>
      <c r="U72" s="196">
        <f>INDEX($E$5:$E$37,K72+1)*节奏总纲!K71</f>
        <v>208940.63031256094</v>
      </c>
      <c r="V72" s="196">
        <f>INDEX($E$5:$E$37,L72+1)*节奏总纲!L71</f>
        <v>178147.25513784573</v>
      </c>
      <c r="W72" s="196">
        <f>INDEX($E$5:$E$37,M72+1)*节奏总纲!M71</f>
        <v>138829.37035615044</v>
      </c>
      <c r="X72" s="196">
        <f>INDEX($E$5:$E$37,N72+1)*节奏总纲!N71</f>
        <v>106033.43236981363</v>
      </c>
      <c r="Y72" s="196">
        <f>INDEX($E$5:$E$37,O72+1)*节奏总纲!O71</f>
        <v>57684.570515487168</v>
      </c>
      <c r="Z72" s="196">
        <f>INDEX($F$5:$F$37,K72+1)*节奏总纲!K71</f>
        <v>1492433.0736611495</v>
      </c>
      <c r="AA72" s="196">
        <f>INDEX($F$5:$F$37,L72+1)*节奏总纲!L71</f>
        <v>1272480.3938417551</v>
      </c>
      <c r="AB72" s="196">
        <f>INDEX($F$5:$F$37,M72+1)*节奏总纲!M71</f>
        <v>991638.35968678887</v>
      </c>
      <c r="AC72" s="196">
        <f>INDEX($F$5:$F$37,N72+1)*节奏总纲!N71</f>
        <v>757381.65978438302</v>
      </c>
      <c r="AD72" s="196">
        <f>INDEX($F$5:$F$37,O72+1)*节奏总纲!O71</f>
        <v>412032.64653919404</v>
      </c>
      <c r="AE72" s="196">
        <f>SUM(P$5:P72)</f>
        <v>96927.627883979294</v>
      </c>
      <c r="AF72" s="196">
        <f>SUM(Q$5:Q72)</f>
        <v>84096.044737005242</v>
      </c>
      <c r="AG72" s="196">
        <f>SUM(R$5:R72)</f>
        <v>69061.040129334258</v>
      </c>
      <c r="AH72" s="196">
        <f>SUM(S$5:S72)</f>
        <v>50731.444090225188</v>
      </c>
      <c r="AI72" s="196">
        <f>SUM(T$5:T72)</f>
        <v>28501.833490661746</v>
      </c>
      <c r="AJ72" s="196">
        <f>SUM(U$5:U72)</f>
        <v>2221440.775444014</v>
      </c>
      <c r="AK72" s="196">
        <f>SUM(V$5:V72)</f>
        <v>1927005.9583027221</v>
      </c>
      <c r="AL72" s="196">
        <f>SUM(W$5:W72)</f>
        <v>1606250.9146375719</v>
      </c>
      <c r="AM72" s="196">
        <f>SUM(X$5:X72)</f>
        <v>1180049.8912733966</v>
      </c>
      <c r="AN72" s="196">
        <f>SUM(Y$5:Y72)</f>
        <v>679929.51769258757</v>
      </c>
      <c r="AO72" s="196">
        <f>SUM(Z$5:Z72)</f>
        <v>18765813.506247841</v>
      </c>
      <c r="AP72" s="196">
        <f>SUM(AA$5:AA72)</f>
        <v>16283085.428513339</v>
      </c>
      <c r="AQ72" s="196">
        <f>SUM(AB$5:AB72)</f>
        <v>13396227.850015737</v>
      </c>
      <c r="AR72" s="196">
        <f>SUM(AC$5:AC72)</f>
        <v>9847749.905817017</v>
      </c>
      <c r="AS72" s="196">
        <f>SUM(AD$5:AD72)</f>
        <v>5561096.0915944315</v>
      </c>
    </row>
    <row r="73" spans="10:45" x14ac:dyDescent="0.15">
      <c r="J73" s="72">
        <v>69</v>
      </c>
      <c r="K73" s="196">
        <f>MIN(INT(求节点(基础状态预期!F$7:F$39,$C$5:$C$37,$J73)),32)</f>
        <v>17</v>
      </c>
      <c r="L73" s="196">
        <f>MIN(INT(求节点(基础状态预期!G$7:G$39,$C$5:$C$37,$J73)),32)</f>
        <v>17</v>
      </c>
      <c r="M73" s="196">
        <f>MIN(INT(求节点(基础状态预期!H$7:H$39,$C$5:$C$37,$J73)),32)</f>
        <v>17</v>
      </c>
      <c r="N73" s="196">
        <f>MIN(INT(求节点(基础状态预期!I$7:I$39,$C$5:$C$37,$J73)),32)</f>
        <v>17</v>
      </c>
      <c r="O73" s="196">
        <f>MIN(INT(求节点(基础状态预期!J$7:J$39,$C$5:$C$37,$J73)),32)</f>
        <v>18</v>
      </c>
      <c r="P73" s="196">
        <f>INDEX($D$5:$D$37,K73+1)*节奏总纲!K72</f>
        <v>7997.7508148074603</v>
      </c>
      <c r="Q73" s="196">
        <f>INDEX($D$5:$D$37,L73+1)*节奏总纲!L72</f>
        <v>6679.9060666731548</v>
      </c>
      <c r="R73" s="196">
        <f>INDEX($D$5:$D$37,M73+1)*节奏总纲!M72</f>
        <v>5643.5205827892223</v>
      </c>
      <c r="S73" s="196">
        <f>INDEX($D$5:$D$37,N73+1)*节奏总纲!N72</f>
        <v>4122.5021817433781</v>
      </c>
      <c r="T73" s="196">
        <f>INDEX($D$5:$D$37,O73+1)*节奏总纲!O72</f>
        <v>2310.803994919258</v>
      </c>
      <c r="U73" s="196">
        <f>INDEX($E$5:$E$37,K73+1)*节奏总纲!K72</f>
        <v>223937.02281460891</v>
      </c>
      <c r="V73" s="196">
        <f>INDEX($E$5:$E$37,L73+1)*节奏总纲!L72</f>
        <v>187037.36986684834</v>
      </c>
      <c r="W73" s="196">
        <f>INDEX($E$5:$E$37,M73+1)*节奏总纲!M72</f>
        <v>158018.5763180982</v>
      </c>
      <c r="X73" s="196">
        <f>INDEX($E$5:$E$37,N73+1)*节奏总纲!N72</f>
        <v>115430.0610888146</v>
      </c>
      <c r="Y73" s="196">
        <f>INDEX($E$5:$E$37,O73+1)*节奏总纲!O72</f>
        <v>70424.502702301193</v>
      </c>
      <c r="Z73" s="196">
        <f>INDEX($F$5:$F$37,K73+1)*节奏总纲!K72</f>
        <v>1599550.1629614921</v>
      </c>
      <c r="AA73" s="196">
        <f>INDEX($F$5:$F$37,L73+1)*节奏总纲!L72</f>
        <v>1335981.2133346309</v>
      </c>
      <c r="AB73" s="196">
        <f>INDEX($F$5:$F$37,M73+1)*节奏总纲!M72</f>
        <v>1128704.1165578444</v>
      </c>
      <c r="AC73" s="196">
        <f>INDEX($F$5:$F$37,N73+1)*节奏总纲!N72</f>
        <v>824500.43634867563</v>
      </c>
      <c r="AD73" s="196">
        <f>INDEX($F$5:$F$37,O73+1)*节奏总纲!O72</f>
        <v>440153.1418893825</v>
      </c>
      <c r="AE73" s="196">
        <f>SUM(P$5:P73)</f>
        <v>104925.37869878675</v>
      </c>
      <c r="AF73" s="196">
        <f>SUM(Q$5:Q73)</f>
        <v>90775.950803678395</v>
      </c>
      <c r="AG73" s="196">
        <f>SUM(R$5:R73)</f>
        <v>74704.560712123479</v>
      </c>
      <c r="AH73" s="196">
        <f>SUM(S$5:S73)</f>
        <v>54853.946271968569</v>
      </c>
      <c r="AI73" s="196">
        <f>SUM(T$5:T73)</f>
        <v>30812.637485581003</v>
      </c>
      <c r="AJ73" s="196">
        <f>SUM(U$5:U73)</f>
        <v>2445377.7982586231</v>
      </c>
      <c r="AK73" s="196">
        <f>SUM(V$5:V73)</f>
        <v>2114043.3281695703</v>
      </c>
      <c r="AL73" s="196">
        <f>SUM(W$5:W73)</f>
        <v>1764269.4909556701</v>
      </c>
      <c r="AM73" s="196">
        <f>SUM(X$5:X73)</f>
        <v>1295479.9523622112</v>
      </c>
      <c r="AN73" s="196">
        <f>SUM(Y$5:Y73)</f>
        <v>750354.02039488871</v>
      </c>
      <c r="AO73" s="196">
        <f>SUM(Z$5:Z73)</f>
        <v>20365363.669209331</v>
      </c>
      <c r="AP73" s="196">
        <f>SUM(AA$5:AA73)</f>
        <v>17619066.641847968</v>
      </c>
      <c r="AQ73" s="196">
        <f>SUM(AB$5:AB73)</f>
        <v>14524931.966573581</v>
      </c>
      <c r="AR73" s="196">
        <f>SUM(AC$5:AC73)</f>
        <v>10672250.342165692</v>
      </c>
      <c r="AS73" s="196">
        <f>SUM(AD$5:AD73)</f>
        <v>6001249.2334838137</v>
      </c>
    </row>
    <row r="74" spans="10:45" x14ac:dyDescent="0.15">
      <c r="J74" s="72">
        <v>70</v>
      </c>
      <c r="K74" s="196">
        <f>MIN(INT(求节点(基础状态预期!F$7:F$39,$C$5:$C$37,$J74)),32)</f>
        <v>17</v>
      </c>
      <c r="L74" s="196">
        <f>MIN(INT(求节点(基础状态预期!G$7:G$39,$C$5:$C$37,$J74)),32)</f>
        <v>17</v>
      </c>
      <c r="M74" s="196">
        <f>MIN(INT(求节点(基础状态预期!H$7:H$39,$C$5:$C$37,$J74)),32)</f>
        <v>17</v>
      </c>
      <c r="N74" s="196">
        <f>MIN(INT(求节点(基础状态预期!I$7:I$39,$C$5:$C$37,$J74)),32)</f>
        <v>18</v>
      </c>
      <c r="O74" s="196">
        <f>MIN(INT(求节点(基础状态预期!J$7:J$39,$C$5:$C$37,$J74)),32)</f>
        <v>18</v>
      </c>
      <c r="P74" s="196">
        <f>INDEX($D$5:$D$37,K74+1)*节奏总纲!K73</f>
        <v>8571.7770832886799</v>
      </c>
      <c r="Q74" s="196">
        <f>INDEX($D$5:$D$37,L74+1)*节奏总纲!L73</f>
        <v>7457.8302432946803</v>
      </c>
      <c r="R74" s="196">
        <f>INDEX($D$5:$D$37,M74+1)*节奏总纲!M73</f>
        <v>6211.9468858016944</v>
      </c>
      <c r="S74" s="196">
        <f>INDEX($D$5:$D$37,N74+1)*节奏总纲!N73</f>
        <v>4609.9151411006505</v>
      </c>
      <c r="T74" s="196">
        <f>INDEX($D$5:$D$37,O74+1)*节奏总纲!O73</f>
        <v>2561.8352436115165</v>
      </c>
      <c r="U74" s="196">
        <f>INDEX($E$5:$E$37,K74+1)*节奏总纲!K73</f>
        <v>240009.75833208303</v>
      </c>
      <c r="V74" s="196">
        <f>INDEX($E$5:$E$37,L74+1)*节奏总纲!L73</f>
        <v>208819.24681225105</v>
      </c>
      <c r="W74" s="196">
        <f>INDEX($E$5:$E$37,M74+1)*节奏总纲!M73</f>
        <v>173934.51280244745</v>
      </c>
      <c r="X74" s="196">
        <f>INDEX($E$5:$E$37,N74+1)*节奏总纲!N73</f>
        <v>140492.65191925791</v>
      </c>
      <c r="Y74" s="196">
        <f>INDEX($E$5:$E$37,O74+1)*节奏总纲!O73</f>
        <v>78074.978852922417</v>
      </c>
      <c r="Z74" s="196">
        <f>INDEX($F$5:$F$37,K74+1)*节奏总纲!K73</f>
        <v>1714355.4166577361</v>
      </c>
      <c r="AA74" s="196">
        <f>INDEX($F$5:$F$37,L74+1)*节奏总纲!L73</f>
        <v>1491566.0486589361</v>
      </c>
      <c r="AB74" s="196">
        <f>INDEX($F$5:$F$37,M74+1)*节奏总纲!M73</f>
        <v>1242389.3771603389</v>
      </c>
      <c r="AC74" s="196">
        <f>INDEX($F$5:$F$37,N74+1)*节奏总纲!N73</f>
        <v>878079.074495362</v>
      </c>
      <c r="AD74" s="196">
        <f>INDEX($F$5:$F$37,O74+1)*节奏总纲!O73</f>
        <v>487968.61783076508</v>
      </c>
      <c r="AE74" s="196">
        <f>SUM(P$5:P74)</f>
        <v>113497.15578207542</v>
      </c>
      <c r="AF74" s="196">
        <f>SUM(Q$5:Q74)</f>
        <v>98233.781046973076</v>
      </c>
      <c r="AG74" s="196">
        <f>SUM(R$5:R74)</f>
        <v>80916.507597925171</v>
      </c>
      <c r="AH74" s="196">
        <f>SUM(S$5:S74)</f>
        <v>59463.861413069222</v>
      </c>
      <c r="AI74" s="196">
        <f>SUM(T$5:T74)</f>
        <v>33374.472729192523</v>
      </c>
      <c r="AJ74" s="196">
        <f>SUM(U$5:U74)</f>
        <v>2685387.5565907061</v>
      </c>
      <c r="AK74" s="196">
        <f>SUM(V$5:V74)</f>
        <v>2322862.5749818212</v>
      </c>
      <c r="AL74" s="196">
        <f>SUM(W$5:W74)</f>
        <v>1938204.0037581176</v>
      </c>
      <c r="AM74" s="196">
        <f>SUM(X$5:X74)</f>
        <v>1435972.604281469</v>
      </c>
      <c r="AN74" s="196">
        <f>SUM(Y$5:Y74)</f>
        <v>828428.99924781115</v>
      </c>
      <c r="AO74" s="196">
        <f>SUM(Z$5:Z74)</f>
        <v>22079719.085867066</v>
      </c>
      <c r="AP74" s="196">
        <f>SUM(AA$5:AA74)</f>
        <v>19110632.690506905</v>
      </c>
      <c r="AQ74" s="196">
        <f>SUM(AB$5:AB74)</f>
        <v>15767321.34373392</v>
      </c>
      <c r="AR74" s="196">
        <f>SUM(AC$5:AC74)</f>
        <v>11550329.416661054</v>
      </c>
      <c r="AS74" s="196">
        <f>SUM(AD$5:AD74)</f>
        <v>6489217.8513145791</v>
      </c>
    </row>
    <row r="75" spans="10:45" x14ac:dyDescent="0.15">
      <c r="J75" s="72">
        <v>71</v>
      </c>
      <c r="K75" s="196">
        <f>MIN(INT(求节点(基础状态预期!F$7:F$39,$C$5:$C$37,$J75)),32)</f>
        <v>17</v>
      </c>
      <c r="L75" s="196">
        <f>MIN(INT(求节点(基础状态预期!G$7:G$39,$C$5:$C$37,$J75)),32)</f>
        <v>17</v>
      </c>
      <c r="M75" s="196">
        <f>MIN(INT(求节点(基础状态预期!H$7:H$39,$C$5:$C$37,$J75)),32)</f>
        <v>18</v>
      </c>
      <c r="N75" s="196">
        <f>MIN(INT(求节点(基础状态预期!I$7:I$39,$C$5:$C$37,$J75)),32)</f>
        <v>18</v>
      </c>
      <c r="O75" s="196">
        <f>MIN(INT(求节点(基础状态预期!J$7:J$39,$C$5:$C$37,$J75)),32)</f>
        <v>18</v>
      </c>
      <c r="P75" s="196">
        <f>INDEX($D$5:$D$37,K75+1)*节奏总纲!K74</f>
        <v>9187.0032046454926</v>
      </c>
      <c r="Q75" s="196">
        <f>INDEX($D$5:$D$37,L75+1)*节奏总纲!L74</f>
        <v>8063.9756774662455</v>
      </c>
      <c r="R75" s="196">
        <f>INDEX($D$5:$D$37,M75+1)*节奏总纲!M74</f>
        <v>6801.1888063713168</v>
      </c>
      <c r="S75" s="196">
        <f>INDEX($D$5:$D$37,N75+1)*节奏总纲!N74</f>
        <v>4921.624219689108</v>
      </c>
      <c r="T75" s="196">
        <f>INDEX($D$5:$D$37,O75+1)*节奏总纲!O74</f>
        <v>2758.0623217293796</v>
      </c>
      <c r="U75" s="196">
        <f>INDEX($E$5:$E$37,K75+1)*节奏总纲!K74</f>
        <v>257236.08973007379</v>
      </c>
      <c r="V75" s="196">
        <f>INDEX($E$5:$E$37,L75+1)*节奏总纲!L74</f>
        <v>225791.31896905488</v>
      </c>
      <c r="W75" s="196">
        <f>INDEX($E$5:$E$37,M75+1)*节奏总纲!M74</f>
        <v>207274.32552750679</v>
      </c>
      <c r="X75" s="196">
        <f>INDEX($E$5:$E$37,N75+1)*节奏总纲!N74</f>
        <v>149992.35717147758</v>
      </c>
      <c r="Y75" s="196">
        <f>INDEX($E$5:$E$37,O75+1)*节奏总纲!O74</f>
        <v>84055.232662228722</v>
      </c>
      <c r="Z75" s="196">
        <f>INDEX($F$5:$F$37,K75+1)*节奏总纲!K74</f>
        <v>1837400.6409290985</v>
      </c>
      <c r="AA75" s="196">
        <f>INDEX($F$5:$F$37,L75+1)*节奏总纲!L74</f>
        <v>1612795.1354932492</v>
      </c>
      <c r="AB75" s="196">
        <f>INDEX($F$5:$F$37,M75+1)*节奏总纲!M74</f>
        <v>1295464.5345469175</v>
      </c>
      <c r="AC75" s="196">
        <f>INDEX($F$5:$F$37,N75+1)*节奏总纲!N74</f>
        <v>937452.23232173489</v>
      </c>
      <c r="AD75" s="196">
        <f>INDEX($F$5:$F$37,O75+1)*节奏总纲!O74</f>
        <v>525345.20413892949</v>
      </c>
      <c r="AE75" s="196">
        <f>SUM(P$5:P75)</f>
        <v>122684.15898672091</v>
      </c>
      <c r="AF75" s="196">
        <f>SUM(Q$5:Q75)</f>
        <v>106297.75672443933</v>
      </c>
      <c r="AG75" s="196">
        <f>SUM(R$5:R75)</f>
        <v>87717.696404296483</v>
      </c>
      <c r="AH75" s="196">
        <f>SUM(S$5:S75)</f>
        <v>64385.485632758333</v>
      </c>
      <c r="AI75" s="196">
        <f>SUM(T$5:T75)</f>
        <v>36132.535050921899</v>
      </c>
      <c r="AJ75" s="196">
        <f>SUM(U$5:U75)</f>
        <v>2942623.6463207798</v>
      </c>
      <c r="AK75" s="196">
        <f>SUM(V$5:V75)</f>
        <v>2548653.8939508763</v>
      </c>
      <c r="AL75" s="196">
        <f>SUM(W$5:W75)</f>
        <v>2145478.3292856244</v>
      </c>
      <c r="AM75" s="196">
        <f>SUM(X$5:X75)</f>
        <v>1585964.9614529465</v>
      </c>
      <c r="AN75" s="196">
        <f>SUM(Y$5:Y75)</f>
        <v>912484.2319100399</v>
      </c>
      <c r="AO75" s="196">
        <f>SUM(Z$5:Z75)</f>
        <v>23917119.726796165</v>
      </c>
      <c r="AP75" s="196">
        <f>SUM(AA$5:AA75)</f>
        <v>20723427.826000154</v>
      </c>
      <c r="AQ75" s="196">
        <f>SUM(AB$5:AB75)</f>
        <v>17062785.878280837</v>
      </c>
      <c r="AR75" s="196">
        <f>SUM(AC$5:AC75)</f>
        <v>12487781.648982789</v>
      </c>
      <c r="AS75" s="196">
        <f>SUM(AD$5:AD75)</f>
        <v>7014563.0554535091</v>
      </c>
    </row>
    <row r="76" spans="10:45" x14ac:dyDescent="0.15">
      <c r="J76" s="72">
        <v>72</v>
      </c>
      <c r="K76" s="196">
        <f>MIN(INT(求节点(基础状态预期!F$7:F$39,$C$5:$C$37,$J76)),32)</f>
        <v>18</v>
      </c>
      <c r="L76" s="196">
        <f>MIN(INT(求节点(基础状态预期!G$7:G$39,$C$5:$C$37,$J76)),32)</f>
        <v>18</v>
      </c>
      <c r="M76" s="196">
        <f>MIN(INT(求节点(基础状态预期!H$7:H$39,$C$5:$C$37,$J76)),32)</f>
        <v>18</v>
      </c>
      <c r="N76" s="196">
        <f>MIN(INT(求节点(基础状态预期!I$7:I$39,$C$5:$C$37,$J76)),32)</f>
        <v>18</v>
      </c>
      <c r="O76" s="196">
        <f>MIN(INT(求节点(基础状态预期!J$7:J$39,$C$5:$C$37,$J76)),32)</f>
        <v>18</v>
      </c>
      <c r="P76" s="196">
        <f>INDEX($D$5:$D$37,K76+1)*节奏总纲!K75</f>
        <v>10338.70554672369</v>
      </c>
      <c r="Q76" s="196">
        <f>INDEX($D$5:$D$37,L76+1)*节奏总纲!L75</f>
        <v>8975.8896032365828</v>
      </c>
      <c r="R76" s="196">
        <f>INDEX($D$5:$D$37,M76+1)*节奏总纲!M75</f>
        <v>7071.5403735867221</v>
      </c>
      <c r="S76" s="196">
        <f>INDEX($D$5:$D$37,N76+1)*节奏总纲!N75</f>
        <v>5222.6172729557939</v>
      </c>
      <c r="T76" s="196">
        <f>INDEX($D$5:$D$37,O76+1)*节奏总纲!O75</f>
        <v>2908.976080009073</v>
      </c>
      <c r="U76" s="196">
        <f>INDEX($E$5:$E$37,K76+1)*节奏总纲!K75</f>
        <v>315084.35951919819</v>
      </c>
      <c r="V76" s="196">
        <f>INDEX($E$5:$E$37,L76+1)*节奏总纲!L75</f>
        <v>273550.92124149587</v>
      </c>
      <c r="W76" s="196">
        <f>INDEX($E$5:$E$37,M76+1)*节奏总纲!M75</f>
        <v>215513.61138550009</v>
      </c>
      <c r="X76" s="196">
        <f>INDEX($E$5:$E$37,N76+1)*节奏总纲!N75</f>
        <v>159165.47879484325</v>
      </c>
      <c r="Y76" s="196">
        <f>INDEX($E$5:$E$37,O76+1)*节奏总纲!O75</f>
        <v>88654.509105038422</v>
      </c>
      <c r="Z76" s="196">
        <f>INDEX($F$5:$F$37,K76+1)*节奏总纲!K75</f>
        <v>1969277.2469949888</v>
      </c>
      <c r="AA76" s="196">
        <f>INDEX($F$5:$F$37,L76+1)*节奏总纲!L75</f>
        <v>1709693.2577593492</v>
      </c>
      <c r="AB76" s="196">
        <f>INDEX($F$5:$F$37,M76+1)*节奏总纲!M75</f>
        <v>1346960.0711593756</v>
      </c>
      <c r="AC76" s="196">
        <f>INDEX($F$5:$F$37,N76+1)*节奏总纲!N75</f>
        <v>994784.24246777024</v>
      </c>
      <c r="AD76" s="196">
        <f>INDEX($F$5:$F$37,O76+1)*节奏总纲!O75</f>
        <v>554090.68190649012</v>
      </c>
      <c r="AE76" s="196">
        <f>SUM(P$5:P76)</f>
        <v>133022.8645334446</v>
      </c>
      <c r="AF76" s="196">
        <f>SUM(Q$5:Q76)</f>
        <v>115273.64632767592</v>
      </c>
      <c r="AG76" s="196">
        <f>SUM(R$5:R76)</f>
        <v>94789.236777883198</v>
      </c>
      <c r="AH76" s="196">
        <f>SUM(S$5:S76)</f>
        <v>69608.102905714128</v>
      </c>
      <c r="AI76" s="196">
        <f>SUM(T$5:T76)</f>
        <v>39041.511130930972</v>
      </c>
      <c r="AJ76" s="196">
        <f>SUM(U$5:U76)</f>
        <v>3257708.0058399779</v>
      </c>
      <c r="AK76" s="196">
        <f>SUM(V$5:V76)</f>
        <v>2822204.8151923721</v>
      </c>
      <c r="AL76" s="196">
        <f>SUM(W$5:W76)</f>
        <v>2360991.9406711245</v>
      </c>
      <c r="AM76" s="196">
        <f>SUM(X$5:X76)</f>
        <v>1745130.4402477897</v>
      </c>
      <c r="AN76" s="196">
        <f>SUM(Y$5:Y76)</f>
        <v>1001138.7410150783</v>
      </c>
      <c r="AO76" s="196">
        <f>SUM(Z$5:Z76)</f>
        <v>25886396.973791152</v>
      </c>
      <c r="AP76" s="196">
        <f>SUM(AA$5:AA76)</f>
        <v>22433121.083759502</v>
      </c>
      <c r="AQ76" s="196">
        <f>SUM(AB$5:AB76)</f>
        <v>18409745.949440211</v>
      </c>
      <c r="AR76" s="196">
        <f>SUM(AC$5:AC76)</f>
        <v>13482565.89145056</v>
      </c>
      <c r="AS76" s="196">
        <f>SUM(AD$5:AD76)</f>
        <v>7568653.7373599987</v>
      </c>
    </row>
    <row r="77" spans="10:45" x14ac:dyDescent="0.15">
      <c r="J77" s="72">
        <v>73</v>
      </c>
      <c r="K77" s="196">
        <f>MIN(INT(求节点(基础状态预期!F$7:F$39,$C$5:$C$37,$J77)),32)</f>
        <v>18</v>
      </c>
      <c r="L77" s="196">
        <f>MIN(INT(求节点(基础状态预期!G$7:G$39,$C$5:$C$37,$J77)),32)</f>
        <v>18</v>
      </c>
      <c r="M77" s="196">
        <f>MIN(INT(求节点(基础状态预期!H$7:H$39,$C$5:$C$37,$J77)),32)</f>
        <v>18</v>
      </c>
      <c r="N77" s="196">
        <f>MIN(INT(求节点(基础状态预期!I$7:I$39,$C$5:$C$37,$J77)),32)</f>
        <v>18</v>
      </c>
      <c r="O77" s="196">
        <f>MIN(INT(求节点(基础状态预期!J$7:J$39,$C$5:$C$37,$J77)),32)</f>
        <v>18</v>
      </c>
      <c r="P77" s="196">
        <f>INDEX($D$5:$D$37,K77+1)*节奏总纲!K76</f>
        <v>11080.750241955266</v>
      </c>
      <c r="Q77" s="196">
        <f>INDEX($D$5:$D$37,L77+1)*节奏总纲!L76</f>
        <v>9275.9626914197106</v>
      </c>
      <c r="R77" s="196">
        <f>INDEX($D$5:$D$37,M77+1)*节奏总纲!M76</f>
        <v>7625.8902442837307</v>
      </c>
      <c r="S77" s="196">
        <f>INDEX($D$5:$D$37,N77+1)*节奏总纲!N76</f>
        <v>5636.7468397439261</v>
      </c>
      <c r="T77" s="196">
        <f>INDEX($D$5:$D$37,O77+1)*节奏总纲!O76</f>
        <v>3129.7425016709044</v>
      </c>
      <c r="U77" s="196">
        <f>INDEX($E$5:$E$37,K77+1)*节奏总纲!K76</f>
        <v>337699.05499292235</v>
      </c>
      <c r="V77" s="196">
        <f>INDEX($E$5:$E$37,L77+1)*节奏总纲!L76</f>
        <v>282696.00583374361</v>
      </c>
      <c r="W77" s="196">
        <f>INDEX($E$5:$E$37,M77+1)*节奏总纲!M76</f>
        <v>232408.0836353137</v>
      </c>
      <c r="X77" s="196">
        <f>INDEX($E$5:$E$37,N77+1)*节奏总纲!N76</f>
        <v>171786.57035410061</v>
      </c>
      <c r="Y77" s="196">
        <f>INDEX($E$5:$E$37,O77+1)*节奏总纲!O76</f>
        <v>95382.628622351374</v>
      </c>
      <c r="Z77" s="196">
        <f>INDEX($F$5:$F$37,K77+1)*节奏总纲!K76</f>
        <v>2110619.0937057645</v>
      </c>
      <c r="AA77" s="196">
        <f>INDEX($F$5:$F$37,L77+1)*节奏总纲!L76</f>
        <v>1766850.0364608974</v>
      </c>
      <c r="AB77" s="196">
        <f>INDEX($F$5:$F$37,M77+1)*节奏总纲!M76</f>
        <v>1452550.5227207106</v>
      </c>
      <c r="AC77" s="196">
        <f>INDEX($F$5:$F$37,N77+1)*节奏总纲!N76</f>
        <v>1073666.0647131288</v>
      </c>
      <c r="AD77" s="196">
        <f>INDEX($F$5:$F$37,O77+1)*节奏总纲!O76</f>
        <v>596141.42888969614</v>
      </c>
      <c r="AE77" s="196">
        <f>SUM(P$5:P77)</f>
        <v>144103.61477539988</v>
      </c>
      <c r="AF77" s="196">
        <f>SUM(Q$5:Q77)</f>
        <v>124549.60901909563</v>
      </c>
      <c r="AG77" s="196">
        <f>SUM(R$5:R77)</f>
        <v>102415.12702216693</v>
      </c>
      <c r="AH77" s="196">
        <f>SUM(S$5:S77)</f>
        <v>75244.84974545805</v>
      </c>
      <c r="AI77" s="196">
        <f>SUM(T$5:T77)</f>
        <v>42171.253632601874</v>
      </c>
      <c r="AJ77" s="196">
        <f>SUM(U$5:U77)</f>
        <v>3595407.0608329</v>
      </c>
      <c r="AK77" s="196">
        <f>SUM(V$5:V77)</f>
        <v>3104900.8210261157</v>
      </c>
      <c r="AL77" s="196">
        <f>SUM(W$5:W77)</f>
        <v>2593400.0243064384</v>
      </c>
      <c r="AM77" s="196">
        <f>SUM(X$5:X77)</f>
        <v>1916917.0106018903</v>
      </c>
      <c r="AN77" s="196">
        <f>SUM(Y$5:Y77)</f>
        <v>1096521.3696374297</v>
      </c>
      <c r="AO77" s="196">
        <f>SUM(Z$5:Z77)</f>
        <v>27997016.067496918</v>
      </c>
      <c r="AP77" s="196">
        <f>SUM(AA$5:AA77)</f>
        <v>24199971.1202204</v>
      </c>
      <c r="AQ77" s="196">
        <f>SUM(AB$5:AB77)</f>
        <v>19862296.472160921</v>
      </c>
      <c r="AR77" s="196">
        <f>SUM(AC$5:AC77)</f>
        <v>14556231.956163689</v>
      </c>
      <c r="AS77" s="196">
        <f>SUM(AD$5:AD77)</f>
        <v>8164795.1662496952</v>
      </c>
    </row>
    <row r="78" spans="10:45" x14ac:dyDescent="0.15">
      <c r="J78" s="72">
        <v>74</v>
      </c>
      <c r="K78" s="196">
        <f>MIN(INT(求节点(基础状态预期!F$7:F$39,$C$5:$C$37,$J78)),32)</f>
        <v>18</v>
      </c>
      <c r="L78" s="196">
        <f>MIN(INT(求节点(基础状态预期!G$7:G$39,$C$5:$C$37,$J78)),32)</f>
        <v>18</v>
      </c>
      <c r="M78" s="196">
        <f>MIN(INT(求节点(基础状态预期!H$7:H$39,$C$5:$C$37,$J78)),32)</f>
        <v>18</v>
      </c>
      <c r="N78" s="196">
        <f>MIN(INT(求节点(基础状态预期!I$7:I$39,$C$5:$C$37,$J78)),32)</f>
        <v>18</v>
      </c>
      <c r="O78" s="196">
        <f>MIN(INT(求节点(基础状态预期!J$7:J$39,$C$5:$C$37,$J78)),32)</f>
        <v>18</v>
      </c>
      <c r="P78" s="196">
        <f>INDEX($D$5:$D$37,K78+1)*节奏总纲!K77</f>
        <v>11876.054054320228</v>
      </c>
      <c r="Q78" s="196">
        <f>INDEX($D$5:$D$37,L78+1)*节奏总纲!L77</f>
        <v>10235.153173534569</v>
      </c>
      <c r="R78" s="196">
        <f>INDEX($D$5:$D$37,M78+1)*节奏总纲!M77</f>
        <v>8527.9028637272313</v>
      </c>
      <c r="S78" s="196">
        <f>INDEX($D$5:$D$37,N78+1)*节奏总纲!N77</f>
        <v>6210.436691366689</v>
      </c>
      <c r="T78" s="196">
        <f>INDEX($D$5:$D$37,O78+1)*节奏总纲!O77</f>
        <v>3456.564650930537</v>
      </c>
      <c r="U78" s="196">
        <f>INDEX($E$5:$E$37,K78+1)*节奏总纲!K77</f>
        <v>361936.88546499744</v>
      </c>
      <c r="V78" s="196">
        <f>INDEX($E$5:$E$37,L78+1)*节奏总纲!L77</f>
        <v>311928.47766962496</v>
      </c>
      <c r="W78" s="196">
        <f>INDEX($E$5:$E$37,M78+1)*节奏总纲!M77</f>
        <v>259897.9920374013</v>
      </c>
      <c r="X78" s="196">
        <f>INDEX($E$5:$E$37,N78+1)*节奏总纲!N77</f>
        <v>189270.45154641336</v>
      </c>
      <c r="Y78" s="196">
        <f>INDEX($E$5:$E$37,O78+1)*节奏总纲!O77</f>
        <v>105342.92269502589</v>
      </c>
      <c r="Z78" s="196">
        <f>INDEX($F$5:$F$37,K78+1)*节奏总纲!K77</f>
        <v>2262105.534156234</v>
      </c>
      <c r="AA78" s="196">
        <f>INDEX($F$5:$F$37,L78+1)*节奏总纲!L77</f>
        <v>1949552.9854351559</v>
      </c>
      <c r="AB78" s="196">
        <f>INDEX($F$5:$F$37,M78+1)*节奏总纲!M77</f>
        <v>1624362.4502337582</v>
      </c>
      <c r="AC78" s="196">
        <f>INDEX($F$5:$F$37,N78+1)*节奏总纲!N77</f>
        <v>1182940.3221650836</v>
      </c>
      <c r="AD78" s="196">
        <f>INDEX($F$5:$F$37,O78+1)*节奏总纲!O77</f>
        <v>658393.26684391184</v>
      </c>
      <c r="AE78" s="196">
        <f>SUM(P$5:P78)</f>
        <v>155979.66882972012</v>
      </c>
      <c r="AF78" s="196">
        <f>SUM(Q$5:Q78)</f>
        <v>134784.76219263021</v>
      </c>
      <c r="AG78" s="196">
        <f>SUM(R$5:R78)</f>
        <v>110943.02988589415</v>
      </c>
      <c r="AH78" s="196">
        <f>SUM(S$5:S78)</f>
        <v>81455.286436824739</v>
      </c>
      <c r="AI78" s="196">
        <f>SUM(T$5:T78)</f>
        <v>45627.818283532411</v>
      </c>
      <c r="AJ78" s="196">
        <f>SUM(U$5:U78)</f>
        <v>3957343.9462978975</v>
      </c>
      <c r="AK78" s="196">
        <f>SUM(V$5:V78)</f>
        <v>3416829.2986957408</v>
      </c>
      <c r="AL78" s="196">
        <f>SUM(W$5:W78)</f>
        <v>2853298.0163438395</v>
      </c>
      <c r="AM78" s="196">
        <f>SUM(X$5:X78)</f>
        <v>2106187.4621483036</v>
      </c>
      <c r="AN78" s="196">
        <f>SUM(Y$5:Y78)</f>
        <v>1201864.2923324555</v>
      </c>
      <c r="AO78" s="196">
        <f>SUM(Z$5:Z78)</f>
        <v>30259121.601653151</v>
      </c>
      <c r="AP78" s="196">
        <f>SUM(AA$5:AA78)</f>
        <v>26149524.105655555</v>
      </c>
      <c r="AQ78" s="196">
        <f>SUM(AB$5:AB78)</f>
        <v>21486658.922394678</v>
      </c>
      <c r="AR78" s="196">
        <f>SUM(AC$5:AC78)</f>
        <v>15739172.278328773</v>
      </c>
      <c r="AS78" s="196">
        <f>SUM(AD$5:AD78)</f>
        <v>8823188.4330936074</v>
      </c>
    </row>
    <row r="79" spans="10:45" x14ac:dyDescent="0.15">
      <c r="J79" s="72">
        <v>75</v>
      </c>
      <c r="K79" s="196">
        <f>MIN(INT(求节点(基础状态预期!F$7:F$39,$C$5:$C$37,$J79)),32)</f>
        <v>18</v>
      </c>
      <c r="L79" s="196">
        <f>MIN(INT(求节点(基础状态预期!G$7:G$39,$C$5:$C$37,$J79)),32)</f>
        <v>18</v>
      </c>
      <c r="M79" s="196">
        <f>MIN(INT(求节点(基础状态预期!H$7:H$39,$C$5:$C$37,$J79)),32)</f>
        <v>18</v>
      </c>
      <c r="N79" s="196">
        <f>MIN(INT(求节点(基础状态预期!I$7:I$39,$C$5:$C$37,$J79)),32)</f>
        <v>18</v>
      </c>
      <c r="O79" s="196">
        <f>MIN(INT(求节点(基础状态预期!J$7:J$39,$C$5:$C$37,$J79)),32)</f>
        <v>19</v>
      </c>
      <c r="P79" s="196">
        <f>INDEX($D$5:$D$37,K79+1)*节奏总纲!K78</f>
        <v>12728.439575066977</v>
      </c>
      <c r="Q79" s="196">
        <f>INDEX($D$5:$D$37,L79+1)*节奏总纲!L78</f>
        <v>11118.421038272641</v>
      </c>
      <c r="R79" s="196">
        <f>INDEX($D$5:$D$37,M79+1)*节奏总纲!M78</f>
        <v>9112.4189612421269</v>
      </c>
      <c r="S79" s="196">
        <f>INDEX($D$5:$D$37,N79+1)*节奏总纲!N78</f>
        <v>6661.3027572528572</v>
      </c>
      <c r="T79" s="196">
        <f>INDEX($D$5:$D$37,O79+1)*节奏总纲!O78</f>
        <v>3944.4968050782149</v>
      </c>
      <c r="U79" s="196">
        <f>INDEX($E$5:$E$37,K79+1)*节奏总纲!K78</f>
        <v>387914.34895442217</v>
      </c>
      <c r="V79" s="196">
        <f>INDEX($E$5:$E$37,L79+1)*节奏总纲!L78</f>
        <v>338847.11735688051</v>
      </c>
      <c r="W79" s="196">
        <f>INDEX($E$5:$E$37,M79+1)*节奏总纲!M78</f>
        <v>277711.81596166478</v>
      </c>
      <c r="X79" s="196">
        <f>INDEX($E$5:$E$37,N79+1)*节奏总纲!N78</f>
        <v>203011.13164961088</v>
      </c>
      <c r="Y79" s="196">
        <f>INDEX($E$5:$E$37,O79+1)*节奏总纲!O78</f>
        <v>129092.62271165068</v>
      </c>
      <c r="Z79" s="196">
        <f>INDEX($F$5:$F$37,K79+1)*节奏总纲!K78</f>
        <v>2424464.6809651386</v>
      </c>
      <c r="AA79" s="196">
        <f>INDEX($F$5:$F$37,L79+1)*节奏总纲!L78</f>
        <v>2117794.4834805033</v>
      </c>
      <c r="AB79" s="196">
        <f>INDEX($F$5:$F$37,M79+1)*节奏总纲!M78</f>
        <v>1735698.849760405</v>
      </c>
      <c r="AC79" s="196">
        <f>INDEX($F$5:$F$37,N79+1)*节奏总纲!N78</f>
        <v>1268819.572810068</v>
      </c>
      <c r="AD79" s="196">
        <f>INDEX($F$5:$F$37,O79+1)*节奏总纲!O78</f>
        <v>717181.23728694825</v>
      </c>
      <c r="AE79" s="196">
        <f>SUM(P$5:P79)</f>
        <v>168708.10840478708</v>
      </c>
      <c r="AF79" s="196">
        <f>SUM(Q$5:Q79)</f>
        <v>145903.18323090285</v>
      </c>
      <c r="AG79" s="196">
        <f>SUM(R$5:R79)</f>
        <v>120055.44884713629</v>
      </c>
      <c r="AH79" s="196">
        <f>SUM(S$5:S79)</f>
        <v>88116.589194077591</v>
      </c>
      <c r="AI79" s="196">
        <f>SUM(T$5:T79)</f>
        <v>49572.315088610623</v>
      </c>
      <c r="AJ79" s="196">
        <f>SUM(U$5:U79)</f>
        <v>4345258.2952523194</v>
      </c>
      <c r="AK79" s="196">
        <f>SUM(V$5:V79)</f>
        <v>3755676.4160526213</v>
      </c>
      <c r="AL79" s="196">
        <f>SUM(W$5:W79)</f>
        <v>3131009.832305504</v>
      </c>
      <c r="AM79" s="196">
        <f>SUM(X$5:X79)</f>
        <v>2309198.5937979147</v>
      </c>
      <c r="AN79" s="196">
        <f>SUM(Y$5:Y79)</f>
        <v>1330956.9150441061</v>
      </c>
      <c r="AO79" s="196">
        <f>SUM(Z$5:Z79)</f>
        <v>32683586.282618292</v>
      </c>
      <c r="AP79" s="196">
        <f>SUM(AA$5:AA79)</f>
        <v>28267318.589136057</v>
      </c>
      <c r="AQ79" s="196">
        <f>SUM(AB$5:AB79)</f>
        <v>23222357.772155084</v>
      </c>
      <c r="AR79" s="196">
        <f>SUM(AC$5:AC79)</f>
        <v>17007991.851138841</v>
      </c>
      <c r="AS79" s="196">
        <f>SUM(AD$5:AD79)</f>
        <v>9540369.6703805551</v>
      </c>
    </row>
    <row r="80" spans="10:45" x14ac:dyDescent="0.15">
      <c r="J80" s="72">
        <v>76</v>
      </c>
      <c r="K80" s="196">
        <f>MIN(INT(求节点(基础状态预期!F$7:F$39,$C$5:$C$37,$J80)),32)</f>
        <v>18</v>
      </c>
      <c r="L80" s="196">
        <f>MIN(INT(求节点(基础状态预期!G$7:G$39,$C$5:$C$37,$J80)),32)</f>
        <v>18</v>
      </c>
      <c r="M80" s="196">
        <f>MIN(INT(求节点(基础状态预期!H$7:H$39,$C$5:$C$37,$J80)),32)</f>
        <v>18</v>
      </c>
      <c r="N80" s="196">
        <f>MIN(INT(求节点(基础状态预期!I$7:I$39,$C$5:$C$37,$J80)),32)</f>
        <v>19</v>
      </c>
      <c r="O80" s="196">
        <f>MIN(INT(求节点(基础状态预期!J$7:J$39,$C$5:$C$37,$J80)),32)</f>
        <v>19</v>
      </c>
      <c r="P80" s="196">
        <f>INDEX($D$5:$D$37,K80+1)*节奏总纲!K79</f>
        <v>13642.003756053531</v>
      </c>
      <c r="Q80" s="196">
        <f>INDEX($D$5:$D$37,L80+1)*节奏总纲!L79</f>
        <v>11782.795419083621</v>
      </c>
      <c r="R80" s="196">
        <f>INDEX($D$5:$D$37,M80+1)*节奏总纲!M79</f>
        <v>9592.2831658217838</v>
      </c>
      <c r="S80" s="196">
        <f>INDEX($D$5:$D$37,N80+1)*节奏总纲!N79</f>
        <v>7506.3588266375173</v>
      </c>
      <c r="T80" s="196">
        <f>INDEX($D$5:$D$37,O80+1)*节奏总纲!O79</f>
        <v>4299.9232107862281</v>
      </c>
      <c r="U80" s="196">
        <f>INDEX($E$5:$E$37,K80+1)*节奏总纲!K79</f>
        <v>415756.30494639336</v>
      </c>
      <c r="V80" s="196">
        <f>INDEX($E$5:$E$37,L80+1)*节奏总纲!L79</f>
        <v>359094.717533977</v>
      </c>
      <c r="W80" s="196">
        <f>INDEX($E$5:$E$37,M80+1)*节奏总纲!M79</f>
        <v>292336.24886314012</v>
      </c>
      <c r="X80" s="196">
        <f>INDEX($E$5:$E$37,N80+1)*节奏总纲!N79</f>
        <v>245662.65250813693</v>
      </c>
      <c r="Y80" s="196">
        <f>INDEX($E$5:$E$37,O80+1)*节奏总纲!O79</f>
        <v>140724.75962573112</v>
      </c>
      <c r="Z80" s="196">
        <f>INDEX($F$5:$F$37,K80+1)*节奏总纲!K79</f>
        <v>2598476.9059149586</v>
      </c>
      <c r="AA80" s="196">
        <f>INDEX($F$5:$F$37,L80+1)*节奏总纲!L79</f>
        <v>2244341.9845873564</v>
      </c>
      <c r="AB80" s="196">
        <f>INDEX($F$5:$F$37,M80+1)*节奏总纲!M79</f>
        <v>1827101.5553946255</v>
      </c>
      <c r="AC80" s="196">
        <f>INDEX($F$5:$F$37,N80+1)*节奏总纲!N79</f>
        <v>1364792.5139340942</v>
      </c>
      <c r="AD80" s="196">
        <f>INDEX($F$5:$F$37,O80+1)*节奏总纲!O79</f>
        <v>781804.22014295065</v>
      </c>
      <c r="AE80" s="196">
        <f>SUM(P$5:P80)</f>
        <v>182350.11216084062</v>
      </c>
      <c r="AF80" s="196">
        <f>SUM(Q$5:Q80)</f>
        <v>157685.97864998647</v>
      </c>
      <c r="AG80" s="196">
        <f>SUM(R$5:R80)</f>
        <v>129647.73201295806</v>
      </c>
      <c r="AH80" s="196">
        <f>SUM(S$5:S80)</f>
        <v>95622.948020715106</v>
      </c>
      <c r="AI80" s="196">
        <f>SUM(T$5:T80)</f>
        <v>53872.238299396849</v>
      </c>
      <c r="AJ80" s="196">
        <f>SUM(U$5:U80)</f>
        <v>4761014.6001987131</v>
      </c>
      <c r="AK80" s="196">
        <f>SUM(V$5:V80)</f>
        <v>4114771.1335865986</v>
      </c>
      <c r="AL80" s="196">
        <f>SUM(W$5:W80)</f>
        <v>3423346.0811686441</v>
      </c>
      <c r="AM80" s="196">
        <f>SUM(X$5:X80)</f>
        <v>2554861.2463060515</v>
      </c>
      <c r="AN80" s="196">
        <f>SUM(Y$5:Y80)</f>
        <v>1471681.6746698371</v>
      </c>
      <c r="AO80" s="196">
        <f>SUM(Z$5:Z80)</f>
        <v>35282063.188533247</v>
      </c>
      <c r="AP80" s="196">
        <f>SUM(AA$5:AA80)</f>
        <v>30511660.573723413</v>
      </c>
      <c r="AQ80" s="196">
        <f>SUM(AB$5:AB80)</f>
        <v>25049459.327549711</v>
      </c>
      <c r="AR80" s="196">
        <f>SUM(AC$5:AC80)</f>
        <v>18372784.365072936</v>
      </c>
      <c r="AS80" s="196">
        <f>SUM(AD$5:AD80)</f>
        <v>10322173.890523506</v>
      </c>
    </row>
    <row r="81" spans="10:45" x14ac:dyDescent="0.15">
      <c r="J81" s="72">
        <v>77</v>
      </c>
      <c r="K81" s="196">
        <f>MIN(INT(求节点(基础状态预期!F$7:F$39,$C$5:$C$37,$J81)),32)</f>
        <v>18</v>
      </c>
      <c r="L81" s="196">
        <f>MIN(INT(求节点(基础状态预期!G$7:G$39,$C$5:$C$37,$J81)),32)</f>
        <v>18</v>
      </c>
      <c r="M81" s="196">
        <f>MIN(INT(求节点(基础状态预期!H$7:H$39,$C$5:$C$37,$J81)),32)</f>
        <v>19</v>
      </c>
      <c r="N81" s="196">
        <f>MIN(INT(求节点(基础状态预期!I$7:I$39,$C$5:$C$37,$J81)),32)</f>
        <v>19</v>
      </c>
      <c r="O81" s="196">
        <f>MIN(INT(求节点(基础状态预期!J$7:J$39,$C$5:$C$37,$J81)),32)</f>
        <v>19</v>
      </c>
      <c r="P81" s="196">
        <f>INDEX($D$5:$D$37,K81+1)*节奏总纲!K80</f>
        <v>14621.137601558605</v>
      </c>
      <c r="Q81" s="196">
        <f>INDEX($D$5:$D$37,L81+1)*节奏总纲!L80</f>
        <v>12757.387861178649</v>
      </c>
      <c r="R81" s="196">
        <f>INDEX($D$5:$D$37,M81+1)*节奏总纲!M80</f>
        <v>11016.088684746961</v>
      </c>
      <c r="S81" s="196">
        <f>INDEX($D$5:$D$37,N81+1)*节奏总纲!N80</f>
        <v>8121.103439638392</v>
      </c>
      <c r="T81" s="196">
        <f>INDEX($D$5:$D$37,O81+1)*节奏总纲!O80</f>
        <v>4258.1918483145064</v>
      </c>
      <c r="U81" s="196">
        <f>INDEX($E$5:$E$37,K81+1)*节奏总纲!K80</f>
        <v>445596.57452369086</v>
      </c>
      <c r="V81" s="196">
        <f>INDEX($E$5:$E$37,L81+1)*节奏总纲!L80</f>
        <v>388796.58243592078</v>
      </c>
      <c r="W81" s="196">
        <f>INDEX($E$5:$E$37,M81+1)*节奏总纲!M80</f>
        <v>360526.53877353691</v>
      </c>
      <c r="X81" s="196">
        <f>INDEX($E$5:$E$37,N81+1)*节奏总纲!N80</f>
        <v>265781.56711543829</v>
      </c>
      <c r="Y81" s="196">
        <f>INDEX($E$5:$E$37,O81+1)*节奏总纲!O80</f>
        <v>139359.0059448384</v>
      </c>
      <c r="Z81" s="196">
        <f>INDEX($F$5:$F$37,K81+1)*节奏总纲!K80</f>
        <v>2784978.5907730679</v>
      </c>
      <c r="AA81" s="196">
        <f>INDEX($F$5:$F$37,L81+1)*节奏总纲!L80</f>
        <v>2429978.6402245048</v>
      </c>
      <c r="AB81" s="196">
        <f>INDEX($F$5:$F$37,M81+1)*节奏总纲!M80</f>
        <v>2002925.2154085385</v>
      </c>
      <c r="AC81" s="196">
        <f>INDEX($F$5:$F$37,N81+1)*节奏总纲!N80</f>
        <v>1476564.261752435</v>
      </c>
      <c r="AD81" s="196">
        <f>INDEX($F$5:$F$37,O81+1)*节奏总纲!O80</f>
        <v>774216.69969354663</v>
      </c>
      <c r="AE81" s="196">
        <f>SUM(P$5:P81)</f>
        <v>196971.24976239924</v>
      </c>
      <c r="AF81" s="196">
        <f>SUM(Q$5:Q81)</f>
        <v>170443.36651116511</v>
      </c>
      <c r="AG81" s="196">
        <f>SUM(R$5:R81)</f>
        <v>140663.82069770503</v>
      </c>
      <c r="AH81" s="196">
        <f>SUM(S$5:S81)</f>
        <v>103744.0514603535</v>
      </c>
      <c r="AI81" s="196">
        <f>SUM(T$5:T81)</f>
        <v>58130.430147711355</v>
      </c>
      <c r="AJ81" s="196">
        <f>SUM(U$5:U81)</f>
        <v>5206611.1747224042</v>
      </c>
      <c r="AK81" s="196">
        <f>SUM(V$5:V81)</f>
        <v>4503567.7160225194</v>
      </c>
      <c r="AL81" s="196">
        <f>SUM(W$5:W81)</f>
        <v>3783872.6199421808</v>
      </c>
      <c r="AM81" s="196">
        <f>SUM(X$5:X81)</f>
        <v>2820642.8134214897</v>
      </c>
      <c r="AN81" s="196">
        <f>SUM(Y$5:Y81)</f>
        <v>1611040.6806146754</v>
      </c>
      <c r="AO81" s="196">
        <f>SUM(Z$5:Z81)</f>
        <v>38067041.779306315</v>
      </c>
      <c r="AP81" s="196">
        <f>SUM(AA$5:AA81)</f>
        <v>32941639.213947918</v>
      </c>
      <c r="AQ81" s="196">
        <f>SUM(AB$5:AB81)</f>
        <v>27052384.542958248</v>
      </c>
      <c r="AR81" s="196">
        <f>SUM(AC$5:AC81)</f>
        <v>19849348.62682537</v>
      </c>
      <c r="AS81" s="196">
        <f>SUM(AD$5:AD81)</f>
        <v>11096390.590217054</v>
      </c>
    </row>
    <row r="82" spans="10:45" x14ac:dyDescent="0.15">
      <c r="J82" s="72">
        <v>78</v>
      </c>
      <c r="K82" s="196">
        <f>MIN(INT(求节点(基础状态预期!F$7:F$39,$C$5:$C$37,$J82)),32)</f>
        <v>19</v>
      </c>
      <c r="L82" s="196">
        <f>MIN(INT(求节点(基础状态预期!G$7:G$39,$C$5:$C$37,$J82)),32)</f>
        <v>19</v>
      </c>
      <c r="M82" s="196">
        <f>MIN(INT(求节点(基础状态预期!H$7:H$39,$C$5:$C$37,$J82)),32)</f>
        <v>19</v>
      </c>
      <c r="N82" s="196">
        <f>MIN(INT(求节点(基础状态预期!I$7:I$39,$C$5:$C$37,$J82)),32)</f>
        <v>19</v>
      </c>
      <c r="O82" s="196">
        <f>MIN(INT(求节点(基础状态预期!J$7:J$39,$C$5:$C$37,$J82)),32)</f>
        <v>19</v>
      </c>
      <c r="P82" s="196">
        <f>INDEX($D$5:$D$37,K82+1)*节奏总纲!K81</f>
        <v>16416.763810272645</v>
      </c>
      <c r="Q82" s="196">
        <f>INDEX($D$5:$D$37,L82+1)*节奏总纲!L81</f>
        <v>14210.350754172016</v>
      </c>
      <c r="R82" s="196">
        <f>INDEX($D$5:$D$37,M82+1)*节奏总纲!M81</f>
        <v>11771.13867722858</v>
      </c>
      <c r="S82" s="196">
        <f>INDEX($D$5:$D$37,N82+1)*节奏总纲!N81</f>
        <v>8521.9420939125212</v>
      </c>
      <c r="T82" s="196">
        <f>INDEX($D$5:$D$37,O82+1)*节奏总纲!O81</f>
        <v>4527.8653173160792</v>
      </c>
      <c r="U82" s="196">
        <f>INDEX($E$5:$E$37,K82+1)*节奏总纲!K81</f>
        <v>537275.9065180138</v>
      </c>
      <c r="V82" s="196">
        <f>INDEX($E$5:$E$37,L82+1)*节奏总纲!L81</f>
        <v>465066.02468199324</v>
      </c>
      <c r="W82" s="196">
        <f>INDEX($E$5:$E$37,M82+1)*节奏总纲!M81</f>
        <v>385237.26580020809</v>
      </c>
      <c r="X82" s="196">
        <f>INDEX($E$5:$E$37,N82+1)*节奏总纲!N81</f>
        <v>278899.92307350069</v>
      </c>
      <c r="Y82" s="196">
        <f>INDEX($E$5:$E$37,O82+1)*节奏总纲!O81</f>
        <v>148184.6831121626</v>
      </c>
      <c r="Z82" s="196">
        <f>INDEX($F$5:$F$37,K82+1)*节奏总纲!K81</f>
        <v>2984866.147322299</v>
      </c>
      <c r="AA82" s="196">
        <f>INDEX($F$5:$F$37,L82+1)*节奏总纲!L81</f>
        <v>2583700.1371221845</v>
      </c>
      <c r="AB82" s="196">
        <f>INDEX($F$5:$F$37,M82+1)*节奏总纲!M81</f>
        <v>2140207.0322233783</v>
      </c>
      <c r="AC82" s="196">
        <f>INDEX($F$5:$F$37,N82+1)*节奏总纲!N81</f>
        <v>1549444.0170750038</v>
      </c>
      <c r="AD82" s="196">
        <f>INDEX($F$5:$F$37,O82+1)*节奏总纲!O81</f>
        <v>823248.23951201444</v>
      </c>
      <c r="AE82" s="196">
        <f>SUM(P$5:P82)</f>
        <v>213388.01357267189</v>
      </c>
      <c r="AF82" s="196">
        <f>SUM(Q$5:Q82)</f>
        <v>184653.71726533712</v>
      </c>
      <c r="AG82" s="196">
        <f>SUM(R$5:R82)</f>
        <v>152434.95937493362</v>
      </c>
      <c r="AH82" s="196">
        <f>SUM(S$5:S82)</f>
        <v>112265.99355426602</v>
      </c>
      <c r="AI82" s="196">
        <f>SUM(T$5:T82)</f>
        <v>62658.295465027433</v>
      </c>
      <c r="AJ82" s="196">
        <f>SUM(U$5:U82)</f>
        <v>5743887.0812404184</v>
      </c>
      <c r="AK82" s="196">
        <f>SUM(V$5:V82)</f>
        <v>4968633.7407045122</v>
      </c>
      <c r="AL82" s="196">
        <f>SUM(W$5:W82)</f>
        <v>4169109.8857423887</v>
      </c>
      <c r="AM82" s="196">
        <f>SUM(X$5:X82)</f>
        <v>3099542.7364949905</v>
      </c>
      <c r="AN82" s="196">
        <f>SUM(Y$5:Y82)</f>
        <v>1759225.363726838</v>
      </c>
      <c r="AO82" s="196">
        <f>SUM(Z$5:Z82)</f>
        <v>41051907.926628612</v>
      </c>
      <c r="AP82" s="196">
        <f>SUM(AA$5:AA82)</f>
        <v>35525339.351070106</v>
      </c>
      <c r="AQ82" s="196">
        <f>SUM(AB$5:AB82)</f>
        <v>29192591.575181626</v>
      </c>
      <c r="AR82" s="196">
        <f>SUM(AC$5:AC82)</f>
        <v>21398792.643900372</v>
      </c>
      <c r="AS82" s="196">
        <f>SUM(AD$5:AD82)</f>
        <v>11919638.829729069</v>
      </c>
    </row>
    <row r="83" spans="10:45" x14ac:dyDescent="0.15">
      <c r="J83" s="72">
        <v>79</v>
      </c>
      <c r="K83" s="196">
        <f>MIN(INT(求节点(基础状态预期!F$7:F$39,$C$5:$C$37,$J83)),32)</f>
        <v>19</v>
      </c>
      <c r="L83" s="196">
        <f>MIN(INT(求节点(基础状态预期!G$7:G$39,$C$5:$C$37,$J83)),32)</f>
        <v>19</v>
      </c>
      <c r="M83" s="196">
        <f>MIN(INT(求节点(基础状态预期!H$7:H$39,$C$5:$C$37,$J83)),32)</f>
        <v>19</v>
      </c>
      <c r="N83" s="196">
        <f>MIN(INT(求节点(基础状态预期!I$7:I$39,$C$5:$C$37,$J83)),32)</f>
        <v>19</v>
      </c>
      <c r="O83" s="196">
        <f>MIN(INT(求节点(基础状态预期!J$7:J$39,$C$5:$C$37,$J83)),32)</f>
        <v>19</v>
      </c>
      <c r="P83" s="196">
        <f>INDEX($D$5:$D$37,K83+1)*节奏总纲!K82</f>
        <v>17595.051792576382</v>
      </c>
      <c r="Q83" s="196">
        <f>INDEX($D$5:$D$37,L83+1)*节奏总纲!L82</f>
        <v>15439.59050398748</v>
      </c>
      <c r="R83" s="196">
        <f>INDEX($D$5:$D$37,M83+1)*节奏总纲!M82</f>
        <v>12652.762668690639</v>
      </c>
      <c r="S83" s="196">
        <f>INDEX($D$5:$D$37,N83+1)*节奏总纲!N82</f>
        <v>8741.1282499012395</v>
      </c>
      <c r="T83" s="196">
        <f>INDEX($D$5:$D$37,O83+1)*节奏总纲!O82</f>
        <v>4917.1993140817776</v>
      </c>
      <c r="U83" s="196">
        <f>INDEX($E$5:$E$37,K83+1)*节奏总纲!K82</f>
        <v>575838.05866613612</v>
      </c>
      <c r="V83" s="196">
        <f>INDEX($E$5:$E$37,L83+1)*节奏总纲!L82</f>
        <v>505295.68922140845</v>
      </c>
      <c r="W83" s="196">
        <f>INDEX($E$5:$E$37,M83+1)*节奏总纲!M82</f>
        <v>414090.41461169365</v>
      </c>
      <c r="X83" s="196">
        <f>INDEX($E$5:$E$37,N83+1)*节奏总纲!N82</f>
        <v>286073.28817858605</v>
      </c>
      <c r="Y83" s="196">
        <f>INDEX($E$5:$E$37,O83+1)*节奏总纲!O82</f>
        <v>160926.52300631272</v>
      </c>
      <c r="Z83" s="196">
        <f>INDEX($F$5:$F$37,K83+1)*节奏总纲!K82</f>
        <v>3199100.3259229786</v>
      </c>
      <c r="AA83" s="196">
        <f>INDEX($F$5:$F$37,L83+1)*节奏总纲!L82</f>
        <v>2807198.2734522694</v>
      </c>
      <c r="AB83" s="196">
        <f>INDEX($F$5:$F$37,M83+1)*节奏总纲!M82</f>
        <v>2300502.3033982981</v>
      </c>
      <c r="AC83" s="196">
        <f>INDEX($F$5:$F$37,N83+1)*节奏总纲!N82</f>
        <v>1589296.045436589</v>
      </c>
      <c r="AD83" s="196">
        <f>INDEX($F$5:$F$37,O83+1)*节奏总纲!O82</f>
        <v>894036.23892395955</v>
      </c>
      <c r="AE83" s="196">
        <f>SUM(P$5:P83)</f>
        <v>230983.06536524827</v>
      </c>
      <c r="AF83" s="196">
        <f>SUM(Q$5:Q83)</f>
        <v>200093.3077693246</v>
      </c>
      <c r="AG83" s="196">
        <f>SUM(R$5:R83)</f>
        <v>165087.72204362426</v>
      </c>
      <c r="AH83" s="196">
        <f>SUM(S$5:S83)</f>
        <v>121007.12180416727</v>
      </c>
      <c r="AI83" s="196">
        <f>SUM(T$5:T83)</f>
        <v>67575.494779109213</v>
      </c>
      <c r="AJ83" s="196">
        <f>SUM(U$5:U83)</f>
        <v>6319725.1399065545</v>
      </c>
      <c r="AK83" s="196">
        <f>SUM(V$5:V83)</f>
        <v>5473929.4299259204</v>
      </c>
      <c r="AL83" s="196">
        <f>SUM(W$5:W83)</f>
        <v>4583200.3003540821</v>
      </c>
      <c r="AM83" s="196">
        <f>SUM(X$5:X83)</f>
        <v>3385616.0246735765</v>
      </c>
      <c r="AN83" s="196">
        <f>SUM(Y$5:Y83)</f>
        <v>1920151.8867331508</v>
      </c>
      <c r="AO83" s="196">
        <f>SUM(Z$5:Z83)</f>
        <v>44251008.252551593</v>
      </c>
      <c r="AP83" s="196">
        <f>SUM(AA$5:AA83)</f>
        <v>38332537.624522373</v>
      </c>
      <c r="AQ83" s="196">
        <f>SUM(AB$5:AB83)</f>
        <v>31493093.878579922</v>
      </c>
      <c r="AR83" s="196">
        <f>SUM(AC$5:AC83)</f>
        <v>22988088.689336963</v>
      </c>
      <c r="AS83" s="196">
        <f>SUM(AD$5:AD83)</f>
        <v>12813675.068653028</v>
      </c>
    </row>
    <row r="84" spans="10:45" x14ac:dyDescent="0.15">
      <c r="J84" s="72">
        <v>80</v>
      </c>
      <c r="K84" s="196">
        <f>MIN(INT(求节点(基础状态预期!F$7:F$39,$C$5:$C$37,$J84)),32)</f>
        <v>19</v>
      </c>
      <c r="L84" s="196">
        <f>MIN(INT(求节点(基础状态预期!G$7:G$39,$C$5:$C$37,$J84)),32)</f>
        <v>19</v>
      </c>
      <c r="M84" s="196">
        <f>MIN(INT(求节点(基础状态预期!H$7:H$39,$C$5:$C$37,$J84)),32)</f>
        <v>19</v>
      </c>
      <c r="N84" s="196">
        <f>MIN(INT(求节点(基础状态预期!I$7:I$39,$C$5:$C$37,$J84)),32)</f>
        <v>19</v>
      </c>
      <c r="O84" s="196">
        <f>MIN(INT(求节点(基础状态预期!J$7:J$39,$C$5:$C$37,$J84)),32)</f>
        <v>20</v>
      </c>
      <c r="P84" s="196">
        <f>INDEX($D$5:$D$37,K84+1)*节奏总纲!K83</f>
        <v>18857.909583235094</v>
      </c>
      <c r="Q84" s="196">
        <f>INDEX($D$5:$D$37,L84+1)*节奏总纲!L83</f>
        <v>16506.792862914921</v>
      </c>
      <c r="R84" s="196">
        <f>INDEX($D$5:$D$37,M84+1)*节奏总纲!M83</f>
        <v>12760.701058346978</v>
      </c>
      <c r="S84" s="196">
        <f>INDEX($D$5:$D$37,N84+1)*节奏总纲!N83</f>
        <v>9312.0540002825146</v>
      </c>
      <c r="T84" s="196">
        <f>INDEX($D$5:$D$37,O84+1)*节奏总纲!O83</f>
        <v>5353.1510003039311</v>
      </c>
      <c r="U84" s="196">
        <f>INDEX($E$5:$E$37,K84+1)*节奏总纲!K83</f>
        <v>617167.94999678491</v>
      </c>
      <c r="V84" s="196">
        <f>INDEX($E$5:$E$37,L84+1)*节奏总纲!L83</f>
        <v>540222.31187721563</v>
      </c>
      <c r="W84" s="196">
        <f>INDEX($E$5:$E$37,M84+1)*节奏总纲!M83</f>
        <v>417622.94372771931</v>
      </c>
      <c r="X84" s="196">
        <f>INDEX($E$5:$E$37,N84+1)*节奏总纲!N83</f>
        <v>304758.13091833686</v>
      </c>
      <c r="Y84" s="196">
        <f>INDEX($E$5:$E$37,O84+1)*节奏总纲!O83</f>
        <v>186196.55653231064</v>
      </c>
      <c r="Z84" s="196">
        <f>INDEX($F$5:$F$37,K84+1)*节奏总纲!K83</f>
        <v>3428710.8333154721</v>
      </c>
      <c r="AA84" s="196">
        <f>INDEX($F$5:$F$37,L84+1)*节奏总纲!L83</f>
        <v>3001235.0659845308</v>
      </c>
      <c r="AB84" s="196">
        <f>INDEX($F$5:$F$37,M84+1)*节奏总纲!M83</f>
        <v>2320127.4651539959</v>
      </c>
      <c r="AC84" s="196">
        <f>INDEX($F$5:$F$37,N84+1)*节奏总纲!N83</f>
        <v>1693100.7273240937</v>
      </c>
      <c r="AD84" s="196">
        <f>INDEX($F$5:$F$37,O84+1)*节奏总纲!O83</f>
        <v>930982.78266155324</v>
      </c>
      <c r="AE84" s="196">
        <f>SUM(P$5:P84)</f>
        <v>249840.97494848337</v>
      </c>
      <c r="AF84" s="196">
        <f>SUM(Q$5:Q84)</f>
        <v>216600.10063223951</v>
      </c>
      <c r="AG84" s="196">
        <f>SUM(R$5:R84)</f>
        <v>177848.42310197125</v>
      </c>
      <c r="AH84" s="196">
        <f>SUM(S$5:S84)</f>
        <v>130319.17580444978</v>
      </c>
      <c r="AI84" s="196">
        <f>SUM(T$5:T84)</f>
        <v>72928.645779413142</v>
      </c>
      <c r="AJ84" s="196">
        <f>SUM(U$5:U84)</f>
        <v>6936893.0899033397</v>
      </c>
      <c r="AK84" s="196">
        <f>SUM(V$5:V84)</f>
        <v>6014151.7418031357</v>
      </c>
      <c r="AL84" s="196">
        <f>SUM(W$5:W84)</f>
        <v>5000823.2440818017</v>
      </c>
      <c r="AM84" s="196">
        <f>SUM(X$5:X84)</f>
        <v>3690374.1555919135</v>
      </c>
      <c r="AN84" s="196">
        <f>SUM(Y$5:Y84)</f>
        <v>2106348.4432654614</v>
      </c>
      <c r="AO84" s="196">
        <f>SUM(Z$5:Z84)</f>
        <v>47679719.085867062</v>
      </c>
      <c r="AP84" s="196">
        <f>SUM(AA$5:AA84)</f>
        <v>41333772.690506905</v>
      </c>
      <c r="AQ84" s="196">
        <f>SUM(AB$5:AB84)</f>
        <v>33813221.343733922</v>
      </c>
      <c r="AR84" s="196">
        <f>SUM(AC$5:AC84)</f>
        <v>24681189.416661058</v>
      </c>
      <c r="AS84" s="196">
        <f>SUM(AD$5:AD84)</f>
        <v>13744657.851314582</v>
      </c>
    </row>
    <row r="85" spans="10:45" x14ac:dyDescent="0.15">
      <c r="J85" s="72">
        <v>81</v>
      </c>
      <c r="K85" s="196">
        <f>MIN(INT(求节点(基础状态预期!F$7:F$39,$C$5:$C$37,$J85)),32)</f>
        <v>19</v>
      </c>
      <c r="L85" s="196">
        <f>MIN(INT(求节点(基础状态预期!G$7:G$39,$C$5:$C$37,$J85)),32)</f>
        <v>19</v>
      </c>
      <c r="M85" s="196">
        <f>MIN(INT(求节点(基础状态预期!H$7:H$39,$C$5:$C$37,$J85)),32)</f>
        <v>19</v>
      </c>
      <c r="N85" s="196">
        <f>MIN(INT(求节点(基础状态预期!I$7:I$39,$C$5:$C$37,$J85)),32)</f>
        <v>19</v>
      </c>
      <c r="O85" s="196">
        <f>MIN(INT(求节点(基础状态预期!J$7:J$39,$C$5:$C$37,$J85)),32)</f>
        <v>20</v>
      </c>
      <c r="P85" s="196">
        <f>INDEX($D$5:$D$37,K85+1)*节奏总纲!K84</f>
        <v>20211.407050220085</v>
      </c>
      <c r="Q85" s="196">
        <f>INDEX($D$5:$D$37,L85+1)*节奏总纲!L84</f>
        <v>16801.582535620302</v>
      </c>
      <c r="R85" s="196">
        <f>INDEX($D$5:$D$37,M85+1)*节奏总纲!M84</f>
        <v>13571.799688995103</v>
      </c>
      <c r="S85" s="196">
        <f>INDEX($D$5:$D$37,N85+1)*节奏总纲!N84</f>
        <v>10098.303490158318</v>
      </c>
      <c r="T85" s="196">
        <f>INDEX($D$5:$D$37,O85+1)*节奏总纲!O84</f>
        <v>5841.9045791709823</v>
      </c>
      <c r="U85" s="196">
        <f>INDEX($E$5:$E$37,K85+1)*节奏总纲!K84</f>
        <v>661464.23073447542</v>
      </c>
      <c r="V85" s="196">
        <f>INDEX($E$5:$E$37,L85+1)*节奏总纲!L84</f>
        <v>549869.97389302799</v>
      </c>
      <c r="W85" s="196">
        <f>INDEX($E$5:$E$37,M85+1)*节奏总纲!M84</f>
        <v>444167.98982165789</v>
      </c>
      <c r="X85" s="196">
        <f>INDEX($E$5:$E$37,N85+1)*节奏总纲!N84</f>
        <v>330489.93240518135</v>
      </c>
      <c r="Y85" s="196">
        <f>INDEX($E$5:$E$37,O85+1)*节奏总纲!O84</f>
        <v>203196.68101464288</v>
      </c>
      <c r="Z85" s="196">
        <f>INDEX($F$5:$F$37,K85+1)*节奏总纲!K84</f>
        <v>3674801.2818581969</v>
      </c>
      <c r="AA85" s="196">
        <f>INDEX($F$5:$F$37,L85+1)*节奏总纲!L84</f>
        <v>3054833.1882946002</v>
      </c>
      <c r="AB85" s="196">
        <f>INDEX($F$5:$F$37,M85+1)*节奏总纲!M84</f>
        <v>2467599.9434536551</v>
      </c>
      <c r="AC85" s="196">
        <f>INDEX($F$5:$F$37,N85+1)*节奏总纲!N84</f>
        <v>1836055.180028785</v>
      </c>
      <c r="AD85" s="196">
        <f>INDEX($F$5:$F$37,O85+1)*节奏总纲!O84</f>
        <v>1015983.4050732144</v>
      </c>
      <c r="AE85" s="196">
        <f>SUM(P$5:P85)</f>
        <v>270052.38199870347</v>
      </c>
      <c r="AF85" s="196">
        <f>SUM(Q$5:Q85)</f>
        <v>233401.68316785982</v>
      </c>
      <c r="AG85" s="196">
        <f>SUM(R$5:R85)</f>
        <v>191420.22279096633</v>
      </c>
      <c r="AH85" s="196">
        <f>SUM(S$5:S85)</f>
        <v>140417.47929460811</v>
      </c>
      <c r="AI85" s="196">
        <f>SUM(T$5:T85)</f>
        <v>78770.550358584122</v>
      </c>
      <c r="AJ85" s="196">
        <f>SUM(U$5:U85)</f>
        <v>7598357.3206378147</v>
      </c>
      <c r="AK85" s="196">
        <f>SUM(V$5:V85)</f>
        <v>6564021.7156961635</v>
      </c>
      <c r="AL85" s="196">
        <f>SUM(W$5:W85)</f>
        <v>5444991.2339034593</v>
      </c>
      <c r="AM85" s="196">
        <f>SUM(X$5:X85)</f>
        <v>4020864.0879970947</v>
      </c>
      <c r="AN85" s="196">
        <f>SUM(Y$5:Y85)</f>
        <v>2309545.1242801044</v>
      </c>
      <c r="AO85" s="196">
        <f>SUM(Z$5:Z85)</f>
        <v>51354520.367725261</v>
      </c>
      <c r="AP85" s="196">
        <f>SUM(AA$5:AA85)</f>
        <v>44388605.878801502</v>
      </c>
      <c r="AQ85" s="196">
        <f>SUM(AB$5:AB85)</f>
        <v>36280821.287187576</v>
      </c>
      <c r="AR85" s="196">
        <f>SUM(AC$5:AC85)</f>
        <v>26517244.596689843</v>
      </c>
      <c r="AS85" s="196">
        <f>SUM(AD$5:AD85)</f>
        <v>14760641.256387796</v>
      </c>
    </row>
    <row r="86" spans="10:45" x14ac:dyDescent="0.15">
      <c r="J86" s="72">
        <v>82</v>
      </c>
      <c r="K86" s="196">
        <f>MIN(INT(求节点(基础状态预期!F$7:F$39,$C$5:$C$37,$J86)),32)</f>
        <v>19</v>
      </c>
      <c r="L86" s="196">
        <f>MIN(INT(求节点(基础状态预期!G$7:G$39,$C$5:$C$37,$J86)),32)</f>
        <v>19</v>
      </c>
      <c r="M86" s="196">
        <f>MIN(INT(求节点(基础状态预期!H$7:H$39,$C$5:$C$37,$J86)),32)</f>
        <v>19</v>
      </c>
      <c r="N86" s="196">
        <f>MIN(INT(求节点(基础状态预期!I$7:I$39,$C$5:$C$37,$J86)),32)</f>
        <v>20</v>
      </c>
      <c r="O86" s="196">
        <f>MIN(INT(求节点(基础状态预期!J$7:J$39,$C$5:$C$37,$J86)),32)</f>
        <v>20</v>
      </c>
      <c r="P86" s="196">
        <f>INDEX($D$5:$D$37,K86+1)*节奏总纲!K85</f>
        <v>21662.049716944624</v>
      </c>
      <c r="Q86" s="196">
        <f>INDEX($D$5:$D$37,L86+1)*节奏总纲!L85</f>
        <v>18471.109419856581</v>
      </c>
      <c r="R86" s="196">
        <f>INDEX($D$5:$D$37,M86+1)*节奏总纲!M85</f>
        <v>15073.988566442273</v>
      </c>
      <c r="S86" s="196">
        <f>INDEX($D$5:$D$37,N86+1)*节奏总纲!N85</f>
        <v>11559.671787780268</v>
      </c>
      <c r="T86" s="196">
        <f>INDEX($D$5:$D$37,O86+1)*节奏总纲!O85</f>
        <v>6180.1554027890024</v>
      </c>
      <c r="U86" s="196">
        <f>INDEX($E$5:$E$37,K86+1)*节奏总纲!K85</f>
        <v>708939.80891818774</v>
      </c>
      <c r="V86" s="196">
        <f>INDEX($E$5:$E$37,L86+1)*节奏总纲!L85</f>
        <v>604509.03555894259</v>
      </c>
      <c r="W86" s="196">
        <f>INDEX($E$5:$E$37,M86+1)*节奏总纲!M85</f>
        <v>493330.53490174713</v>
      </c>
      <c r="X86" s="196">
        <f>INDEX($E$5:$E$37,N86+1)*节奏总纲!N85</f>
        <v>402075.54044453107</v>
      </c>
      <c r="Y86" s="196">
        <f>INDEX($E$5:$E$37,O86+1)*节奏总纲!O85</f>
        <v>214961.92705353053</v>
      </c>
      <c r="Z86" s="196">
        <f>INDEX($F$5:$F$37,K86+1)*节奏总纲!K85</f>
        <v>3938554.4939899319</v>
      </c>
      <c r="AA86" s="196">
        <f>INDEX($F$5:$F$37,L86+1)*节奏总纲!L85</f>
        <v>3358383.5308830147</v>
      </c>
      <c r="AB86" s="196">
        <f>INDEX($F$5:$F$37,M86+1)*节奏总纲!M85</f>
        <v>2740725.1938985949</v>
      </c>
      <c r="AC86" s="196">
        <f>INDEX($F$5:$F$37,N86+1)*节奏总纲!N85</f>
        <v>2010377.7022226553</v>
      </c>
      <c r="AD86" s="196">
        <f>INDEX($F$5:$F$37,O86+1)*节奏总纲!O85</f>
        <v>1074809.6352676526</v>
      </c>
      <c r="AE86" s="196">
        <f>SUM(P$5:P86)</f>
        <v>291714.4317156481</v>
      </c>
      <c r="AF86" s="196">
        <f>SUM(Q$5:Q86)</f>
        <v>251872.79258771639</v>
      </c>
      <c r="AG86" s="196">
        <f>SUM(R$5:R86)</f>
        <v>206494.21135740861</v>
      </c>
      <c r="AH86" s="196">
        <f>SUM(S$5:S86)</f>
        <v>151977.15108238839</v>
      </c>
      <c r="AI86" s="196">
        <f>SUM(T$5:T86)</f>
        <v>84950.70576137313</v>
      </c>
      <c r="AJ86" s="196">
        <f>SUM(U$5:U86)</f>
        <v>8307297.1295560021</v>
      </c>
      <c r="AK86" s="196">
        <f>SUM(V$5:V86)</f>
        <v>7168530.7512551062</v>
      </c>
      <c r="AL86" s="196">
        <f>SUM(W$5:W86)</f>
        <v>5938321.7688052068</v>
      </c>
      <c r="AM86" s="196">
        <f>SUM(X$5:X86)</f>
        <v>4422939.6284416262</v>
      </c>
      <c r="AN86" s="196">
        <f>SUM(Y$5:Y86)</f>
        <v>2524507.0513336351</v>
      </c>
      <c r="AO86" s="196">
        <f>SUM(Z$5:Z86)</f>
        <v>55293074.86171519</v>
      </c>
      <c r="AP86" s="196">
        <f>SUM(AA$5:AA86)</f>
        <v>47746989.409684516</v>
      </c>
      <c r="AQ86" s="196">
        <f>SUM(AB$5:AB86)</f>
        <v>39021546.481086172</v>
      </c>
      <c r="AR86" s="196">
        <f>SUM(AC$5:AC86)</f>
        <v>28527622.298912499</v>
      </c>
      <c r="AS86" s="196">
        <f>SUM(AD$5:AD86)</f>
        <v>15835450.891655449</v>
      </c>
    </row>
    <row r="87" spans="10:45" x14ac:dyDescent="0.15">
      <c r="J87" s="72">
        <v>83</v>
      </c>
      <c r="K87" s="196">
        <f>MIN(INT(求节点(基础状态预期!F$7:F$39,$C$5:$C$37,$J87)),32)</f>
        <v>19</v>
      </c>
      <c r="L87" s="196">
        <f>MIN(INT(求节点(基础状态预期!G$7:G$39,$C$5:$C$37,$J87)),32)</f>
        <v>19</v>
      </c>
      <c r="M87" s="196">
        <f>MIN(INT(求节点(基础状态预期!H$7:H$39,$C$5:$C$37,$J87)),32)</f>
        <v>20</v>
      </c>
      <c r="N87" s="196">
        <f>MIN(INT(求节点(基础状态预期!I$7:I$39,$C$5:$C$37,$J87)),32)</f>
        <v>20</v>
      </c>
      <c r="O87" s="196">
        <f>MIN(INT(求节点(基础状态预期!J$7:J$39,$C$5:$C$37,$J87)),32)</f>
        <v>20</v>
      </c>
      <c r="P87" s="196">
        <f>INDEX($D$5:$D$37,K87+1)*节奏总纲!K86</f>
        <v>23216.810030763976</v>
      </c>
      <c r="Q87" s="196">
        <f>INDEX($D$5:$D$37,L87+1)*节奏总纲!L86</f>
        <v>20227.475637972831</v>
      </c>
      <c r="R87" s="196">
        <f>INDEX($D$5:$D$37,M87+1)*节奏总纲!M86</f>
        <v>17453.725521846562</v>
      </c>
      <c r="S87" s="196">
        <f>INDEX($D$5:$D$37,N87+1)*节奏总纲!N86</f>
        <v>12382.04306005503</v>
      </c>
      <c r="T87" s="196">
        <f>INDEX($D$5:$D$37,O87+1)*节奏总纲!O86</f>
        <v>6857.1520685143305</v>
      </c>
      <c r="U87" s="196">
        <f>INDEX($E$5:$E$37,K87+1)*节奏总纲!K86</f>
        <v>759822.87373409374</v>
      </c>
      <c r="V87" s="196">
        <f>INDEX($E$5:$E$37,L87+1)*节奏总纲!L86</f>
        <v>661990.11178820173</v>
      </c>
      <c r="W87" s="196">
        <f>INDEX($E$5:$E$37,M87+1)*节奏总纲!M86</f>
        <v>607086.10510770651</v>
      </c>
      <c r="X87" s="196">
        <f>INDEX($E$5:$E$37,N87+1)*节奏总纲!N86</f>
        <v>430679.75861060974</v>
      </c>
      <c r="Y87" s="196">
        <f>INDEX($E$5:$E$37,O87+1)*节奏总纲!O86</f>
        <v>238509.63716571583</v>
      </c>
      <c r="Z87" s="196">
        <f>INDEX($F$5:$F$37,K87+1)*节奏总纲!K86</f>
        <v>4221238.1874116315</v>
      </c>
      <c r="AA87" s="196">
        <f>INDEX($F$5:$F$37,L87+1)*节奏总纲!L86</f>
        <v>3677722.8432677872</v>
      </c>
      <c r="AB87" s="196">
        <f>INDEX($F$5:$F$37,M87+1)*节奏总纲!M86</f>
        <v>3035430.5255385325</v>
      </c>
      <c r="AC87" s="196">
        <f>INDEX($F$5:$F$37,N87+1)*节奏总纲!N86</f>
        <v>2153398.7930530487</v>
      </c>
      <c r="AD87" s="196">
        <f>INDEX($F$5:$F$37,O87+1)*节奏总纲!O86</f>
        <v>1192548.1858285791</v>
      </c>
      <c r="AE87" s="196">
        <f>SUM(P$5:P87)</f>
        <v>314931.24174641207</v>
      </c>
      <c r="AF87" s="196">
        <f>SUM(Q$5:Q87)</f>
        <v>272100.26822568924</v>
      </c>
      <c r="AG87" s="196">
        <f>SUM(R$5:R87)</f>
        <v>223947.93687925517</v>
      </c>
      <c r="AH87" s="196">
        <f>SUM(S$5:S87)</f>
        <v>164359.19414244342</v>
      </c>
      <c r="AI87" s="196">
        <f>SUM(T$5:T87)</f>
        <v>91807.857829887464</v>
      </c>
      <c r="AJ87" s="196">
        <f>SUM(U$5:U87)</f>
        <v>9067120.0032900963</v>
      </c>
      <c r="AK87" s="196">
        <f>SUM(V$5:V87)</f>
        <v>7830520.8630433083</v>
      </c>
      <c r="AL87" s="196">
        <f>SUM(W$5:W87)</f>
        <v>6545407.8739129137</v>
      </c>
      <c r="AM87" s="196">
        <f>SUM(X$5:X87)</f>
        <v>4853619.3870522361</v>
      </c>
      <c r="AN87" s="196">
        <f>SUM(Y$5:Y87)</f>
        <v>2763016.688499351</v>
      </c>
      <c r="AO87" s="196">
        <f>SUM(Z$5:Z87)</f>
        <v>59514313.049126819</v>
      </c>
      <c r="AP87" s="196">
        <f>SUM(AA$5:AA87)</f>
        <v>51424712.252952307</v>
      </c>
      <c r="AQ87" s="196">
        <f>SUM(AB$5:AB87)</f>
        <v>42056977.006624706</v>
      </c>
      <c r="AR87" s="196">
        <f>SUM(AC$5:AC87)</f>
        <v>30681021.091965549</v>
      </c>
      <c r="AS87" s="196">
        <f>SUM(AD$5:AD87)</f>
        <v>17027999.077484027</v>
      </c>
    </row>
    <row r="88" spans="10:45" x14ac:dyDescent="0.15">
      <c r="J88" s="72">
        <v>84</v>
      </c>
      <c r="K88" s="196">
        <f>MIN(INT(求节点(基础状态预期!F$7:F$39,$C$5:$C$37,$J88)),32)</f>
        <v>20</v>
      </c>
      <c r="L88" s="196">
        <f>MIN(INT(求节点(基础状态预期!G$7:G$39,$C$5:$C$37,$J88)),32)</f>
        <v>20</v>
      </c>
      <c r="M88" s="196">
        <f>MIN(INT(求节点(基础状态预期!H$7:H$39,$C$5:$C$37,$J88)),32)</f>
        <v>20</v>
      </c>
      <c r="N88" s="196">
        <f>MIN(INT(求节点(基础状态预期!I$7:I$39,$C$5:$C$37,$J88)),32)</f>
        <v>20</v>
      </c>
      <c r="O88" s="196">
        <f>MIN(INT(求节点(基础状态预期!J$7:J$39,$C$5:$C$37,$J88)),32)</f>
        <v>20</v>
      </c>
      <c r="P88" s="196">
        <f>INDEX($D$5:$D$37,K88+1)*节奏总纲!K87</f>
        <v>26014.213642796363</v>
      </c>
      <c r="Q88" s="196">
        <f>INDEX($D$5:$D$37,L88+1)*节奏总纲!L87</f>
        <v>22677.741415934739</v>
      </c>
      <c r="R88" s="196">
        <f>INDEX($D$5:$D$37,M88+1)*节奏总纲!M87</f>
        <v>18074.104270647917</v>
      </c>
      <c r="S88" s="196">
        <f>INDEX($D$5:$D$37,N88+1)*节奏总纲!N87</f>
        <v>13107.990886238083</v>
      </c>
      <c r="T88" s="196">
        <f>INDEX($D$5:$D$37,O88+1)*节奏总纲!O87</f>
        <v>7424.166566083034</v>
      </c>
      <c r="U88" s="196">
        <f>INDEX($E$5:$E$37,K88+1)*节奏总纲!K87</f>
        <v>904842.21366248222</v>
      </c>
      <c r="V88" s="196">
        <f>INDEX($E$5:$E$37,L88+1)*节奏总纲!L87</f>
        <v>788791.00577164313</v>
      </c>
      <c r="W88" s="196">
        <f>INDEX($E$5:$E$37,M88+1)*节奏总纲!M87</f>
        <v>628664.49637036223</v>
      </c>
      <c r="X88" s="196">
        <f>INDEX($E$5:$E$37,N88+1)*节奏总纲!N87</f>
        <v>455930.11778219423</v>
      </c>
      <c r="Y88" s="196">
        <f>INDEX($E$5:$E$37,O88+1)*节奏总纲!O87</f>
        <v>258231.88055940988</v>
      </c>
      <c r="Z88" s="196">
        <f>INDEX($F$5:$F$37,K88+1)*节奏总纲!K87</f>
        <v>4524211.0683124112</v>
      </c>
      <c r="AA88" s="196">
        <f>INDEX($F$5:$F$37,L88+1)*节奏总纲!L87</f>
        <v>3943955.0288582155</v>
      </c>
      <c r="AB88" s="196">
        <f>INDEX($F$5:$F$37,M88+1)*节奏总纲!M87</f>
        <v>3143322.4818518115</v>
      </c>
      <c r="AC88" s="196">
        <f>INDEX($F$5:$F$37,N88+1)*节奏总纲!N87</f>
        <v>2279650.5889109708</v>
      </c>
      <c r="AD88" s="196">
        <f>INDEX($F$5:$F$37,O88+1)*节奏总纲!O87</f>
        <v>1291159.4027970494</v>
      </c>
      <c r="AE88" s="196">
        <f>SUM(P$5:P88)</f>
        <v>340945.45538920845</v>
      </c>
      <c r="AF88" s="196">
        <f>SUM(Q$5:Q88)</f>
        <v>294778.009641624</v>
      </c>
      <c r="AG88" s="196">
        <f>SUM(R$5:R88)</f>
        <v>242022.04114990309</v>
      </c>
      <c r="AH88" s="196">
        <f>SUM(S$5:S88)</f>
        <v>177467.1850286815</v>
      </c>
      <c r="AI88" s="196">
        <f>SUM(T$5:T88)</f>
        <v>99232.024395970497</v>
      </c>
      <c r="AJ88" s="196">
        <f>SUM(U$5:U88)</f>
        <v>9971962.2169525791</v>
      </c>
      <c r="AK88" s="196">
        <f>SUM(V$5:V88)</f>
        <v>8619311.8688149508</v>
      </c>
      <c r="AL88" s="196">
        <f>SUM(W$5:W88)</f>
        <v>7174072.3702832758</v>
      </c>
      <c r="AM88" s="196">
        <f>SUM(X$5:X88)</f>
        <v>5309549.5048344303</v>
      </c>
      <c r="AN88" s="196">
        <f>SUM(Y$5:Y88)</f>
        <v>3021248.569058761</v>
      </c>
      <c r="AO88" s="196">
        <f>SUM(Z$5:Z88)</f>
        <v>64038524.117439233</v>
      </c>
      <c r="AP88" s="196">
        <f>SUM(AA$5:AA88)</f>
        <v>55368667.281810522</v>
      </c>
      <c r="AQ88" s="196">
        <f>SUM(AB$5:AB88)</f>
        <v>45200299.488476515</v>
      </c>
      <c r="AR88" s="196">
        <f>SUM(AC$5:AC88)</f>
        <v>32960671.68087652</v>
      </c>
      <c r="AS88" s="196">
        <f>SUM(AD$5:AD88)</f>
        <v>18319158.480281077</v>
      </c>
    </row>
    <row r="89" spans="10:45" x14ac:dyDescent="0.15">
      <c r="J89" s="72">
        <v>85</v>
      </c>
      <c r="K89" s="196">
        <f>MIN(INT(求节点(基础状态预期!F$7:F$39,$C$5:$C$37,$J89)),32)</f>
        <v>20</v>
      </c>
      <c r="L89" s="196">
        <f>MIN(INT(求节点(基础状态预期!G$7:G$39,$C$5:$C$37,$J89)),32)</f>
        <v>20</v>
      </c>
      <c r="M89" s="196">
        <f>MIN(INT(求节点(基础状态预期!H$7:H$39,$C$5:$C$37,$J89)),32)</f>
        <v>20</v>
      </c>
      <c r="N89" s="196">
        <f>MIN(INT(求节点(基础状态预期!I$7:I$39,$C$5:$C$37,$J89)),32)</f>
        <v>20</v>
      </c>
      <c r="O89" s="196">
        <f>MIN(INT(求节点(基础状态预期!J$7:J$39,$C$5:$C$37,$J89)),32)</f>
        <v>20</v>
      </c>
      <c r="P89" s="196">
        <f>INDEX($D$5:$D$37,K89+1)*节奏总纲!K88</f>
        <v>27881.343831099159</v>
      </c>
      <c r="Q89" s="196">
        <f>INDEX($D$5:$D$37,L89+1)*节奏总纲!L88</f>
        <v>23530.513883266776</v>
      </c>
      <c r="R89" s="196">
        <f>INDEX($D$5:$D$37,M89+1)*节奏总纲!M88</f>
        <v>19144.1733616942</v>
      </c>
      <c r="S89" s="196">
        <f>INDEX($D$5:$D$37,N89+1)*节奏总纲!N88</f>
        <v>14485.935980757613</v>
      </c>
      <c r="T89" s="196">
        <f>INDEX($D$5:$D$37,O89+1)*节奏总纲!O88</f>
        <v>7918.3016480321594</v>
      </c>
      <c r="U89" s="196">
        <f>INDEX($E$5:$E$37,K89+1)*节奏总纲!K88</f>
        <v>969785.87238605774</v>
      </c>
      <c r="V89" s="196">
        <f>INDEX($E$5:$E$37,L89+1)*节奏总纲!L88</f>
        <v>818452.65680927923</v>
      </c>
      <c r="W89" s="196">
        <f>INDEX($E$5:$E$37,M89+1)*节奏总纲!M88</f>
        <v>665884.29084153741</v>
      </c>
      <c r="X89" s="196">
        <f>INDEX($E$5:$E$37,N89+1)*节奏总纲!N88</f>
        <v>503858.64280896046</v>
      </c>
      <c r="Y89" s="196">
        <f>INDEX($E$5:$E$37,O89+1)*节奏总纲!O88</f>
        <v>275419.18775764032</v>
      </c>
      <c r="Z89" s="196">
        <f>INDEX($F$5:$F$37,K89+1)*节奏总纲!K88</f>
        <v>4848929.3619302884</v>
      </c>
      <c r="AA89" s="196">
        <f>INDEX($F$5:$F$37,L89+1)*节奏总纲!L88</f>
        <v>4092263.2840463961</v>
      </c>
      <c r="AB89" s="196">
        <f>INDEX($F$5:$F$37,M89+1)*节奏总纲!M88</f>
        <v>3329421.4542076872</v>
      </c>
      <c r="AC89" s="196">
        <f>INDEX($F$5:$F$37,N89+1)*节奏总纲!N88</f>
        <v>2519293.2140448024</v>
      </c>
      <c r="AD89" s="196">
        <f>INDEX($F$5:$F$37,O89+1)*节奏总纲!O88</f>
        <v>1377095.9387882017</v>
      </c>
      <c r="AE89" s="196">
        <f>SUM(P$5:P89)</f>
        <v>368826.79922030761</v>
      </c>
      <c r="AF89" s="196">
        <f>SUM(Q$5:Q89)</f>
        <v>318308.52352489077</v>
      </c>
      <c r="AG89" s="196">
        <f>SUM(R$5:R89)</f>
        <v>261166.2145115973</v>
      </c>
      <c r="AH89" s="196">
        <f>SUM(S$5:S89)</f>
        <v>191953.12100943911</v>
      </c>
      <c r="AI89" s="196">
        <f>SUM(T$5:T89)</f>
        <v>107150.32604400265</v>
      </c>
      <c r="AJ89" s="196">
        <f>SUM(U$5:U89)</f>
        <v>10941748.089338636</v>
      </c>
      <c r="AK89" s="196">
        <f>SUM(V$5:V89)</f>
        <v>9437764.5256242305</v>
      </c>
      <c r="AL89" s="196">
        <f>SUM(W$5:W89)</f>
        <v>7839956.6611248134</v>
      </c>
      <c r="AM89" s="196">
        <f>SUM(X$5:X89)</f>
        <v>5813408.147643391</v>
      </c>
      <c r="AN89" s="196">
        <f>SUM(Y$5:Y89)</f>
        <v>3296667.7568164011</v>
      </c>
      <c r="AO89" s="196">
        <f>SUM(Z$5:Z89)</f>
        <v>68887453.479369521</v>
      </c>
      <c r="AP89" s="196">
        <f>SUM(AA$5:AA89)</f>
        <v>59460930.565856919</v>
      </c>
      <c r="AQ89" s="196">
        <f>SUM(AB$5:AB89)</f>
        <v>48529720.942684203</v>
      </c>
      <c r="AR89" s="196">
        <f>SUM(AC$5:AC89)</f>
        <v>35479964.894921325</v>
      </c>
      <c r="AS89" s="196">
        <f>SUM(AD$5:AD89)</f>
        <v>19696254.419069279</v>
      </c>
    </row>
    <row r="90" spans="10:45" x14ac:dyDescent="0.15">
      <c r="J90" s="72">
        <v>86</v>
      </c>
      <c r="K90" s="196">
        <f>MIN(INT(求节点(基础状态预期!F$7:F$39,$C$5:$C$37,$J90)),32)</f>
        <v>20</v>
      </c>
      <c r="L90" s="196">
        <f>MIN(INT(求节点(基础状态预期!G$7:G$39,$C$5:$C$37,$J90)),32)</f>
        <v>20</v>
      </c>
      <c r="M90" s="196">
        <f>MIN(INT(求节点(基础状态预期!H$7:H$39,$C$5:$C$37,$J90)),32)</f>
        <v>20</v>
      </c>
      <c r="N90" s="196">
        <f>MIN(INT(求节点(基础状态预期!I$7:I$39,$C$5:$C$37,$J90)),32)</f>
        <v>20</v>
      </c>
      <c r="O90" s="196">
        <f>MIN(INT(求节点(基础状态预期!J$7:J$39,$C$5:$C$37,$J90)),32)</f>
        <v>21</v>
      </c>
      <c r="P90" s="196">
        <f>INDEX($D$5:$D$37,K90+1)*节奏总纲!K89</f>
        <v>29882.484418022024</v>
      </c>
      <c r="Q90" s="196">
        <f>INDEX($D$5:$D$37,L90+1)*节奏总纲!L89</f>
        <v>25622.506263647982</v>
      </c>
      <c r="R90" s="196">
        <f>INDEX($D$5:$D$37,M90+1)*节奏总纲!M89</f>
        <v>21060.85898691295</v>
      </c>
      <c r="S90" s="196">
        <f>INDEX($D$5:$D$37,N90+1)*节奏总纲!N89</f>
        <v>15893.689339480097</v>
      </c>
      <c r="T90" s="196">
        <f>INDEX($D$5:$D$37,O90+1)*节奏总纲!O89</f>
        <v>7694.5389722781892</v>
      </c>
      <c r="U90" s="196">
        <f>INDEX($E$5:$E$37,K90+1)*节奏总纲!K89</f>
        <v>1039390.7623659833</v>
      </c>
      <c r="V90" s="196">
        <f>INDEX($E$5:$E$37,L90+1)*节奏总纲!L89</f>
        <v>891217.60917036457</v>
      </c>
      <c r="W90" s="196">
        <f>INDEX($E$5:$E$37,M90+1)*节奏总纲!M89</f>
        <v>732551.61693610263</v>
      </c>
      <c r="X90" s="196">
        <f>INDEX($E$5:$E$37,N90+1)*节奏总纲!N89</f>
        <v>552823.97702539468</v>
      </c>
      <c r="Y90" s="196">
        <f>INDEX($E$5:$E$37,O90+1)*节奏总纲!O89</f>
        <v>282133.09565020027</v>
      </c>
      <c r="Z90" s="196">
        <f>INDEX($F$5:$F$37,K90+1)*节奏总纲!K89</f>
        <v>5196953.8118299171</v>
      </c>
      <c r="AA90" s="196">
        <f>INDEX($F$5:$F$37,L90+1)*节奏总纲!L89</f>
        <v>4456088.0458518229</v>
      </c>
      <c r="AB90" s="196">
        <f>INDEX($F$5:$F$37,M90+1)*节奏总纲!M89</f>
        <v>3662758.084680513</v>
      </c>
      <c r="AC90" s="196">
        <f>INDEX($F$5:$F$37,N90+1)*节奏总纲!N89</f>
        <v>2764119.8851269735</v>
      </c>
      <c r="AD90" s="196">
        <f>INDEX($F$5:$F$37,O90+1)*节奏总纲!O89</f>
        <v>1282423.162046365</v>
      </c>
      <c r="AE90" s="196">
        <f>SUM(P$5:P90)</f>
        <v>398709.28363832965</v>
      </c>
      <c r="AF90" s="196">
        <f>SUM(Q$5:Q90)</f>
        <v>343931.02978853876</v>
      </c>
      <c r="AG90" s="196">
        <f>SUM(R$5:R90)</f>
        <v>282227.07349851023</v>
      </c>
      <c r="AH90" s="196">
        <f>SUM(S$5:S90)</f>
        <v>207846.81034891921</v>
      </c>
      <c r="AI90" s="196">
        <f>SUM(T$5:T90)</f>
        <v>114844.86501628083</v>
      </c>
      <c r="AJ90" s="196">
        <f>SUM(U$5:U90)</f>
        <v>11981138.85170462</v>
      </c>
      <c r="AK90" s="196">
        <f>SUM(V$5:V90)</f>
        <v>10328982.134794595</v>
      </c>
      <c r="AL90" s="196">
        <f>SUM(W$5:W90)</f>
        <v>8572508.2780609168</v>
      </c>
      <c r="AM90" s="196">
        <f>SUM(X$5:X90)</f>
        <v>6366232.1246687854</v>
      </c>
      <c r="AN90" s="196">
        <f>SUM(Y$5:Y90)</f>
        <v>3578800.8524666014</v>
      </c>
      <c r="AO90" s="196">
        <f>SUM(Z$5:Z90)</f>
        <v>74084407.291199446</v>
      </c>
      <c r="AP90" s="196">
        <f>SUM(AA$5:AA90)</f>
        <v>63917018.611708745</v>
      </c>
      <c r="AQ90" s="196">
        <f>SUM(AB$5:AB90)</f>
        <v>52192479.027364716</v>
      </c>
      <c r="AR90" s="196">
        <f>SUM(AC$5:AC90)</f>
        <v>38244084.780048296</v>
      </c>
      <c r="AS90" s="196">
        <f>SUM(AD$5:AD90)</f>
        <v>20978677.581115644</v>
      </c>
    </row>
    <row r="91" spans="10:45" x14ac:dyDescent="0.15">
      <c r="J91" s="72">
        <v>87</v>
      </c>
      <c r="K91" s="196">
        <f>MIN(INT(求节点(基础状态预期!F$7:F$39,$C$5:$C$37,$J91)),32)</f>
        <v>20</v>
      </c>
      <c r="L91" s="196">
        <f>MIN(INT(求节点(基础状态预期!G$7:G$39,$C$5:$C$37,$J91)),32)</f>
        <v>20</v>
      </c>
      <c r="M91" s="196">
        <f>MIN(INT(求节点(基础状态预期!H$7:H$39,$C$5:$C$37,$J91)),32)</f>
        <v>20</v>
      </c>
      <c r="N91" s="196">
        <f>MIN(INT(求节点(基础状态预期!I$7:I$39,$C$5:$C$37,$J91)),32)</f>
        <v>20</v>
      </c>
      <c r="O91" s="196">
        <f>MIN(INT(求节点(基础状态预期!J$7:J$39,$C$5:$C$37,$J91)),32)</f>
        <v>21</v>
      </c>
      <c r="P91" s="196">
        <f>INDEX($D$5:$D$37,K91+1)*节奏总纲!K90</f>
        <v>32027.25379388982</v>
      </c>
      <c r="Q91" s="196">
        <f>INDEX($D$5:$D$37,L91+1)*节奏总纲!L90</f>
        <v>27925.782550711672</v>
      </c>
      <c r="R91" s="196">
        <f>INDEX($D$5:$D$37,M91+1)*节奏总纲!M90</f>
        <v>23195.916213986453</v>
      </c>
      <c r="S91" s="196">
        <f>INDEX($D$5:$D$37,N91+1)*节奏总纲!N90</f>
        <v>15164.549363883283</v>
      </c>
      <c r="T91" s="196">
        <f>INDEX($D$5:$D$37,O91+1)*节奏总纲!O90</f>
        <v>8163.0379988281329</v>
      </c>
      <c r="U91" s="196">
        <f>INDEX($E$5:$E$37,K91+1)*节奏总纲!K90</f>
        <v>1113991.4363092112</v>
      </c>
      <c r="V91" s="196">
        <f>INDEX($E$5:$E$37,L91+1)*节奏总纲!L90</f>
        <v>971331.56698127545</v>
      </c>
      <c r="W91" s="196">
        <f>INDEX($E$5:$E$37,M91+1)*节奏总纲!M90</f>
        <v>806814.47700822446</v>
      </c>
      <c r="X91" s="196">
        <f>INDEX($E$5:$E$37,N91+1)*节奏总纲!N90</f>
        <v>527462.58656985336</v>
      </c>
      <c r="Y91" s="196">
        <f>INDEX($E$5:$E$37,O91+1)*节奏总纲!O90</f>
        <v>299311.39329036488</v>
      </c>
      <c r="Z91" s="196">
        <f>INDEX($F$5:$F$37,K91+1)*节奏总纲!K90</f>
        <v>5569957.1815460557</v>
      </c>
      <c r="AA91" s="196">
        <f>INDEX($F$5:$F$37,L91+1)*节奏总纲!L90</f>
        <v>4856657.8349063778</v>
      </c>
      <c r="AB91" s="196">
        <f>INDEX($F$5:$F$37,M91+1)*节奏总纲!M90</f>
        <v>4034072.3850411223</v>
      </c>
      <c r="AC91" s="196">
        <f>INDEX($F$5:$F$37,N91+1)*节奏总纲!N90</f>
        <v>2637312.9328492666</v>
      </c>
      <c r="AD91" s="196">
        <f>INDEX($F$5:$F$37,O91+1)*节奏总纲!O90</f>
        <v>1360506.3331380223</v>
      </c>
      <c r="AE91" s="196">
        <f>SUM(P$5:P91)</f>
        <v>430736.53743221948</v>
      </c>
      <c r="AF91" s="196">
        <f>SUM(Q$5:Q91)</f>
        <v>371856.81233925041</v>
      </c>
      <c r="AG91" s="196">
        <f>SUM(R$5:R91)</f>
        <v>305422.9897124967</v>
      </c>
      <c r="AH91" s="196">
        <f>SUM(S$5:S91)</f>
        <v>223011.35971280248</v>
      </c>
      <c r="AI91" s="196">
        <f>SUM(T$5:T91)</f>
        <v>123007.90301510897</v>
      </c>
      <c r="AJ91" s="196">
        <f>SUM(U$5:U91)</f>
        <v>13095130.288013831</v>
      </c>
      <c r="AK91" s="196">
        <f>SUM(V$5:V91)</f>
        <v>11300313.701775869</v>
      </c>
      <c r="AL91" s="196">
        <f>SUM(W$5:W91)</f>
        <v>9379322.7550691403</v>
      </c>
      <c r="AM91" s="196">
        <f>SUM(X$5:X91)</f>
        <v>6893694.7112386385</v>
      </c>
      <c r="AN91" s="196">
        <f>SUM(Y$5:Y91)</f>
        <v>3878112.2457569661</v>
      </c>
      <c r="AO91" s="196">
        <f>SUM(Z$5:Z91)</f>
        <v>79654364.472745508</v>
      </c>
      <c r="AP91" s="196">
        <f>SUM(AA$5:AA91)</f>
        <v>68773676.44661513</v>
      </c>
      <c r="AQ91" s="196">
        <f>SUM(AB$5:AB91)</f>
        <v>56226551.412405841</v>
      </c>
      <c r="AR91" s="196">
        <f>SUM(AC$5:AC91)</f>
        <v>40881397.712897561</v>
      </c>
      <c r="AS91" s="196">
        <f>SUM(AD$5:AD91)</f>
        <v>22339183.914253667</v>
      </c>
    </row>
    <row r="92" spans="10:45" x14ac:dyDescent="0.15">
      <c r="J92" s="72">
        <v>88</v>
      </c>
      <c r="K92" s="196">
        <f>MIN(INT(求节点(基础状态预期!F$7:F$39,$C$5:$C$37,$J92)),32)</f>
        <v>20</v>
      </c>
      <c r="L92" s="196">
        <f>MIN(INT(求节点(基础状态预期!G$7:G$39,$C$5:$C$37,$J92)),32)</f>
        <v>20</v>
      </c>
      <c r="M92" s="196">
        <f>MIN(INT(求节点(基础状态预期!H$7:H$39,$C$5:$C$37,$J92)),32)</f>
        <v>20</v>
      </c>
      <c r="N92" s="196">
        <f>MIN(INT(求节点(基础状态预期!I$7:I$39,$C$5:$C$37,$J92)),32)</f>
        <v>21</v>
      </c>
      <c r="O92" s="196">
        <f>MIN(INT(求节点(基础状态预期!J$7:J$39,$C$5:$C$37,$J92)),32)</f>
        <v>21</v>
      </c>
      <c r="P92" s="196">
        <f>INDEX($D$5:$D$37,K92+1)*节奏总纲!K91</f>
        <v>34325.960694206828</v>
      </c>
      <c r="Q92" s="196">
        <f>INDEX($D$5:$D$37,L92+1)*节奏总纲!L91</f>
        <v>30462.187930186996</v>
      </c>
      <c r="R92" s="196">
        <f>INDEX($D$5:$D$37,M92+1)*节奏总纲!M91</f>
        <v>23579.220891274472</v>
      </c>
      <c r="S92" s="196">
        <f>INDEX($D$5:$D$37,N92+1)*节奏总纲!N91</f>
        <v>16111.94664908121</v>
      </c>
      <c r="T92" s="196">
        <f>INDEX($D$5:$D$37,O92+1)*节奏总纲!O91</f>
        <v>8925.9993290568891</v>
      </c>
      <c r="U92" s="196">
        <f>INDEX($E$5:$E$37,K92+1)*节奏总纲!K91</f>
        <v>1193946.4589289331</v>
      </c>
      <c r="V92" s="196">
        <f>INDEX($E$5:$E$37,L92+1)*节奏总纲!L91</f>
        <v>1059554.3627891128</v>
      </c>
      <c r="W92" s="196">
        <f>INDEX($E$5:$E$37,M92+1)*节奏总纲!M91</f>
        <v>820146.81360954687</v>
      </c>
      <c r="X92" s="196">
        <f>INDEX($E$5:$E$37,N92+1)*节奏总纲!N91</f>
        <v>590771.37713297771</v>
      </c>
      <c r="Y92" s="196">
        <f>INDEX($E$5:$E$37,O92+1)*节奏总纲!O91</f>
        <v>327286.64206541929</v>
      </c>
      <c r="Z92" s="196">
        <f>INDEX($F$5:$F$37,K92+1)*节奏总纲!K91</f>
        <v>5969732.2946446659</v>
      </c>
      <c r="AA92" s="196">
        <f>INDEX($F$5:$F$37,L92+1)*节奏总纲!L91</f>
        <v>5297771.8139455644</v>
      </c>
      <c r="AB92" s="196">
        <f>INDEX($F$5:$F$37,M92+1)*节奏总纲!M91</f>
        <v>4100734.068047734</v>
      </c>
      <c r="AC92" s="196">
        <f>INDEX($F$5:$F$37,N92+1)*节奏总纲!N91</f>
        <v>2685324.4415135351</v>
      </c>
      <c r="AD92" s="196">
        <f>INDEX($F$5:$F$37,O92+1)*节奏总纲!O91</f>
        <v>1487666.554842815</v>
      </c>
      <c r="AE92" s="196">
        <f>SUM(P$5:P92)</f>
        <v>465062.4981264263</v>
      </c>
      <c r="AF92" s="196">
        <f>SUM(Q$5:Q92)</f>
        <v>402319.00026943738</v>
      </c>
      <c r="AG92" s="196">
        <f>SUM(R$5:R92)</f>
        <v>329002.21060377115</v>
      </c>
      <c r="AH92" s="196">
        <f>SUM(S$5:S92)</f>
        <v>239123.3063618837</v>
      </c>
      <c r="AI92" s="196">
        <f>SUM(T$5:T92)</f>
        <v>131933.90234416586</v>
      </c>
      <c r="AJ92" s="196">
        <f>SUM(U$5:U92)</f>
        <v>14289076.746942764</v>
      </c>
      <c r="AK92" s="196">
        <f>SUM(V$5:V92)</f>
        <v>12359868.064564982</v>
      </c>
      <c r="AL92" s="196">
        <f>SUM(W$5:W92)</f>
        <v>10199469.568678686</v>
      </c>
      <c r="AM92" s="196">
        <f>SUM(X$5:X92)</f>
        <v>7484466.0883716159</v>
      </c>
      <c r="AN92" s="196">
        <f>SUM(Y$5:Y92)</f>
        <v>4205398.8878223849</v>
      </c>
      <c r="AO92" s="196">
        <f>SUM(Z$5:Z92)</f>
        <v>85624096.767390177</v>
      </c>
      <c r="AP92" s="196">
        <f>SUM(AA$5:AA92)</f>
        <v>74071448.260560691</v>
      </c>
      <c r="AQ92" s="196">
        <f>SUM(AB$5:AB92)</f>
        <v>60327285.480453573</v>
      </c>
      <c r="AR92" s="196">
        <f>SUM(AC$5:AC92)</f>
        <v>43566722.1544111</v>
      </c>
      <c r="AS92" s="196">
        <f>SUM(AD$5:AD92)</f>
        <v>23826850.469096482</v>
      </c>
    </row>
    <row r="93" spans="10:45" x14ac:dyDescent="0.15">
      <c r="J93" s="72">
        <v>89</v>
      </c>
      <c r="K93" s="196">
        <f>MIN(INT(求节点(基础状态预期!F$7:F$39,$C$5:$C$37,$J93)),32)</f>
        <v>20</v>
      </c>
      <c r="L93" s="196">
        <f>MIN(INT(求节点(基础状态预期!G$7:G$39,$C$5:$C$37,$J93)),32)</f>
        <v>20</v>
      </c>
      <c r="M93" s="196">
        <f>MIN(INT(求节点(基础状态预期!H$7:H$39,$C$5:$C$37,$J93)),32)</f>
        <v>21</v>
      </c>
      <c r="N93" s="196">
        <f>MIN(INT(求节点(基础状态预期!I$7:I$39,$C$5:$C$37,$J93)),32)</f>
        <v>21</v>
      </c>
      <c r="O93" s="196">
        <f>MIN(INT(求节点(基础状态预期!J$7:J$39,$C$5:$C$37,$J93)),32)</f>
        <v>21</v>
      </c>
      <c r="P93" s="196">
        <f>INDEX($D$5:$D$37,K93+1)*节奏总纲!K92</f>
        <v>36789.653748114317</v>
      </c>
      <c r="Q93" s="196">
        <f>INDEX($D$5:$D$37,L93+1)*节奏总纲!L92</f>
        <v>31062.900667284946</v>
      </c>
      <c r="R93" s="196">
        <f>INDEX($D$5:$D$37,M93+1)*节奏总纲!M92</f>
        <v>23635.516598831644</v>
      </c>
      <c r="S93" s="196">
        <f>INDEX($D$5:$D$37,N93+1)*节奏总纲!N92</f>
        <v>17163.96600060783</v>
      </c>
      <c r="T93" s="196">
        <f>INDEX($D$5:$D$37,O93+1)*节奏总纲!O92</f>
        <v>8917.6430733673551</v>
      </c>
      <c r="U93" s="196">
        <f>INDEX($E$5:$E$37,K93+1)*节奏总纲!K92</f>
        <v>1279640.1303691936</v>
      </c>
      <c r="V93" s="196">
        <f>INDEX($E$5:$E$37,L93+1)*节奏总纲!L92</f>
        <v>1080448.7188620851</v>
      </c>
      <c r="W93" s="196">
        <f>INDEX($E$5:$E$37,M93+1)*节奏总纲!M92</f>
        <v>866635.60862382699</v>
      </c>
      <c r="X93" s="196">
        <f>INDEX($E$5:$E$37,N93+1)*节奏总纲!N92</f>
        <v>629345.42002228717</v>
      </c>
      <c r="Y93" s="196">
        <f>INDEX($E$5:$E$37,O93+1)*节奏总纲!O92</f>
        <v>326980.24602346972</v>
      </c>
      <c r="Z93" s="196">
        <f>INDEX($F$5:$F$37,K93+1)*节奏总纲!K92</f>
        <v>6398200.6518459683</v>
      </c>
      <c r="AA93" s="196">
        <f>INDEX($F$5:$F$37,L93+1)*节奏总纲!L92</f>
        <v>5402243.5943104252</v>
      </c>
      <c r="AB93" s="196">
        <f>INDEX($F$5:$F$37,M93+1)*节奏总纲!M92</f>
        <v>3939252.766471941</v>
      </c>
      <c r="AC93" s="196">
        <f>INDEX($F$5:$F$37,N93+1)*节奏总纲!N92</f>
        <v>2860661.0001013051</v>
      </c>
      <c r="AD93" s="196">
        <f>INDEX($F$5:$F$37,O93+1)*节奏总纲!O92</f>
        <v>1486273.8455612259</v>
      </c>
      <c r="AE93" s="196">
        <f>SUM(P$5:P93)</f>
        <v>501852.15187454061</v>
      </c>
      <c r="AF93" s="196">
        <f>SUM(Q$5:Q93)</f>
        <v>433381.90093672235</v>
      </c>
      <c r="AG93" s="196">
        <f>SUM(R$5:R93)</f>
        <v>352637.72720260278</v>
      </c>
      <c r="AH93" s="196">
        <f>SUM(S$5:S93)</f>
        <v>256287.27236249152</v>
      </c>
      <c r="AI93" s="196">
        <f>SUM(T$5:T93)</f>
        <v>140851.54541753323</v>
      </c>
      <c r="AJ93" s="196">
        <f>SUM(U$5:U93)</f>
        <v>15568716.877311958</v>
      </c>
      <c r="AK93" s="196">
        <f>SUM(V$5:V93)</f>
        <v>13440316.783427067</v>
      </c>
      <c r="AL93" s="196">
        <f>SUM(W$5:W93)</f>
        <v>11066105.177302513</v>
      </c>
      <c r="AM93" s="196">
        <f>SUM(X$5:X93)</f>
        <v>8113811.5083939033</v>
      </c>
      <c r="AN93" s="196">
        <f>SUM(Y$5:Y93)</f>
        <v>4532379.1338458546</v>
      </c>
      <c r="AO93" s="196">
        <f>SUM(Z$5:Z93)</f>
        <v>92022297.419236138</v>
      </c>
      <c r="AP93" s="196">
        <f>SUM(AA$5:AA93)</f>
        <v>79473691.854871124</v>
      </c>
      <c r="AQ93" s="196">
        <f>SUM(AB$5:AB93)</f>
        <v>64266538.246925518</v>
      </c>
      <c r="AR93" s="196">
        <f>SUM(AC$5:AC93)</f>
        <v>46427383.154512405</v>
      </c>
      <c r="AS93" s="196">
        <f>SUM(AD$5:AD93)</f>
        <v>25313124.314657707</v>
      </c>
    </row>
    <row r="94" spans="10:45" x14ac:dyDescent="0.15">
      <c r="J94" s="72">
        <v>90</v>
      </c>
      <c r="K94" s="196">
        <f>MIN(INT(求节点(基础状态预期!F$7:F$39,$C$5:$C$37,$J94)),32)</f>
        <v>21</v>
      </c>
      <c r="L94" s="196">
        <f>MIN(INT(求节点(基础状态预期!G$7:G$39,$C$5:$C$37,$J94)),32)</f>
        <v>21</v>
      </c>
      <c r="M94" s="196">
        <f>MIN(INT(求节点(基础状态预期!H$7:H$39,$C$5:$C$37,$J94)),32)</f>
        <v>21</v>
      </c>
      <c r="N94" s="196">
        <f>MIN(INT(求节点(基础状态预期!I$7:I$39,$C$5:$C$37,$J94)),32)</f>
        <v>21</v>
      </c>
      <c r="O94" s="196">
        <f>MIN(INT(求节点(基础状态预期!J$7:J$39,$C$5:$C$37,$J94)),32)</f>
        <v>21</v>
      </c>
      <c r="P94" s="196">
        <f>INDEX($D$5:$D$37,K94+1)*节奏总纲!K93</f>
        <v>41144.529999785598</v>
      </c>
      <c r="Q94" s="196">
        <f>INDEX($D$5:$D$37,L94+1)*节奏总纲!L93</f>
        <v>31616.165013814818</v>
      </c>
      <c r="R94" s="196">
        <f>INDEX($D$5:$D$37,M94+1)*节奏总纲!M93</f>
        <v>25824.498580850421</v>
      </c>
      <c r="S94" s="196">
        <f>INDEX($D$5:$D$37,N94+1)*节奏总纲!N93</f>
        <v>17490.997572891956</v>
      </c>
      <c r="T94" s="196">
        <f>INDEX($D$5:$D$37,O94+1)*节奏总纲!O93</f>
        <v>9434.001219941274</v>
      </c>
      <c r="U94" s="196">
        <f>INDEX($E$5:$E$37,K94+1)*节奏总纲!K93</f>
        <v>1508632.7666588051</v>
      </c>
      <c r="V94" s="196">
        <f>INDEX($E$5:$E$37,L94+1)*节奏总纲!L93</f>
        <v>1159259.3838398766</v>
      </c>
      <c r="W94" s="196">
        <f>INDEX($E$5:$E$37,M94+1)*节奏总纲!M93</f>
        <v>946898.28129784879</v>
      </c>
      <c r="X94" s="196">
        <f>INDEX($E$5:$E$37,N94+1)*节奏总纲!N93</f>
        <v>641336.57767270505</v>
      </c>
      <c r="Y94" s="196">
        <f>INDEX($E$5:$E$37,O94+1)*节奏总纲!O93</f>
        <v>345913.37806451338</v>
      </c>
      <c r="Z94" s="196">
        <f>INDEX($F$5:$F$37,K94+1)*节奏总纲!K93</f>
        <v>6857421.6666309321</v>
      </c>
      <c r="AA94" s="196">
        <f>INDEX($F$5:$F$37,L94+1)*节奏总纲!L93</f>
        <v>5269360.8356358027</v>
      </c>
      <c r="AB94" s="196">
        <f>INDEX($F$5:$F$37,M94+1)*节奏总纲!M93</f>
        <v>4304083.0968084037</v>
      </c>
      <c r="AC94" s="196">
        <f>INDEX($F$5:$F$37,N94+1)*节奏总纲!N93</f>
        <v>2915166.2621486592</v>
      </c>
      <c r="AD94" s="196">
        <f>INDEX($F$5:$F$37,O94+1)*节奏总纲!O93</f>
        <v>1572333.5366568789</v>
      </c>
      <c r="AE94" s="196">
        <f>SUM(P$5:P94)</f>
        <v>542996.6818743262</v>
      </c>
      <c r="AF94" s="196">
        <f>SUM(Q$5:Q94)</f>
        <v>464998.06595053716</v>
      </c>
      <c r="AG94" s="196">
        <f>SUM(R$5:R94)</f>
        <v>378462.22578345321</v>
      </c>
      <c r="AH94" s="196">
        <f>SUM(S$5:S94)</f>
        <v>273778.26993538346</v>
      </c>
      <c r="AI94" s="196">
        <f>SUM(T$5:T94)</f>
        <v>150285.5466374745</v>
      </c>
      <c r="AJ94" s="196">
        <f>SUM(U$5:U94)</f>
        <v>17077349.643970761</v>
      </c>
      <c r="AK94" s="196">
        <f>SUM(V$5:V94)</f>
        <v>14599576.167266944</v>
      </c>
      <c r="AL94" s="196">
        <f>SUM(W$5:W94)</f>
        <v>12013003.458600363</v>
      </c>
      <c r="AM94" s="196">
        <f>SUM(X$5:X94)</f>
        <v>8755148.0860666074</v>
      </c>
      <c r="AN94" s="196">
        <f>SUM(Y$5:Y94)</f>
        <v>4878292.5119103678</v>
      </c>
      <c r="AO94" s="196">
        <f>SUM(Z$5:Z94)</f>
        <v>98879719.085867077</v>
      </c>
      <c r="AP94" s="196">
        <f>SUM(AA$5:AA94)</f>
        <v>84743052.69050692</v>
      </c>
      <c r="AQ94" s="196">
        <f>SUM(AB$5:AB94)</f>
        <v>68570621.343733922</v>
      </c>
      <c r="AR94" s="196">
        <f>SUM(AC$5:AC94)</f>
        <v>49342549.416661061</v>
      </c>
      <c r="AS94" s="196">
        <f>SUM(AD$5:AD94)</f>
        <v>26885457.851314586</v>
      </c>
    </row>
    <row r="95" spans="10:45" x14ac:dyDescent="0.15">
      <c r="J95" s="72">
        <v>91</v>
      </c>
      <c r="K95" s="196">
        <f>MIN(INT(求节点(基础状态预期!F$7:F$39,$C$5:$C$37,$J95)),32)</f>
        <v>21</v>
      </c>
      <c r="L95" s="196">
        <f>MIN(INT(求节点(基础状态预期!G$7:G$39,$C$5:$C$37,$J95)),32)</f>
        <v>21</v>
      </c>
      <c r="M95" s="196">
        <f>MIN(INT(求节点(基础状态预期!H$7:H$39,$C$5:$C$37,$J95)),32)</f>
        <v>21</v>
      </c>
      <c r="N95" s="196">
        <f>MIN(INT(求节点(基础状态预期!I$7:I$39,$C$5:$C$37,$J95)),32)</f>
        <v>21</v>
      </c>
      <c r="O95" s="196">
        <f>MIN(INT(求节点(基础状态预期!J$7:J$39,$C$5:$C$37,$J95)),32)</f>
        <v>21</v>
      </c>
      <c r="P95" s="196">
        <f>INDEX($D$5:$D$37,K95+1)*节奏总纲!K94</f>
        <v>44097.6153822985</v>
      </c>
      <c r="Q95" s="196">
        <f>INDEX($D$5:$D$37,L95+1)*节奏总纲!L94</f>
        <v>37809.295428782709</v>
      </c>
      <c r="R95" s="196">
        <f>INDEX($D$5:$D$37,M95+1)*节奏总纲!M94</f>
        <v>29179.322467630049</v>
      </c>
      <c r="S95" s="196">
        <f>INDEX($D$5:$D$37,N95+1)*节奏总纲!N94</f>
        <v>21272.863175769897</v>
      </c>
      <c r="T95" s="196">
        <f>INDEX($D$5:$D$37,O95+1)*节奏总纲!O94</f>
        <v>11293.156153220592</v>
      </c>
      <c r="U95" s="196">
        <f>INDEX($E$5:$E$37,K95+1)*节奏总纲!K94</f>
        <v>1616912.5640176116</v>
      </c>
      <c r="V95" s="196">
        <f>INDEX($E$5:$E$37,L95+1)*节奏总纲!L94</f>
        <v>1386340.8323886993</v>
      </c>
      <c r="W95" s="196">
        <f>INDEX($E$5:$E$37,M95+1)*节奏总纲!M94</f>
        <v>1069908.4904797685</v>
      </c>
      <c r="X95" s="196">
        <f>INDEX($E$5:$E$37,N95+1)*节奏总纲!N94</f>
        <v>780004.98311156291</v>
      </c>
      <c r="Y95" s="196">
        <f>INDEX($E$5:$E$37,O95+1)*节奏总纲!O94</f>
        <v>414082.39228475507</v>
      </c>
      <c r="Z95" s="196">
        <f>INDEX($F$5:$F$37,K95+1)*节奏总纲!K94</f>
        <v>7349602.5637164162</v>
      </c>
      <c r="AA95" s="196">
        <f>INDEX($F$5:$F$37,L95+1)*节奏总纲!L94</f>
        <v>6301549.2381304512</v>
      </c>
      <c r="AB95" s="196">
        <f>INDEX($F$5:$F$37,M95+1)*节奏总纲!M94</f>
        <v>4863220.4112716746</v>
      </c>
      <c r="AC95" s="196">
        <f>INDEX($F$5:$F$37,N95+1)*节奏总纲!N94</f>
        <v>3545477.1959616495</v>
      </c>
      <c r="AD95" s="196">
        <f>INDEX($F$5:$F$37,O95+1)*节奏总纲!O94</f>
        <v>1882192.6922034323</v>
      </c>
      <c r="AE95" s="196">
        <f>SUM(P$5:P95)</f>
        <v>587094.29725662468</v>
      </c>
      <c r="AF95" s="196">
        <f>SUM(Q$5:Q95)</f>
        <v>502807.36137931986</v>
      </c>
      <c r="AG95" s="196">
        <f>SUM(R$5:R95)</f>
        <v>407641.54825108324</v>
      </c>
      <c r="AH95" s="196">
        <f>SUM(S$5:S95)</f>
        <v>295051.13311115338</v>
      </c>
      <c r="AI95" s="196">
        <f>SUM(T$5:T95)</f>
        <v>161578.7027906951</v>
      </c>
      <c r="AJ95" s="196">
        <f>SUM(U$5:U95)</f>
        <v>18694262.207988374</v>
      </c>
      <c r="AK95" s="196">
        <f>SUM(V$5:V95)</f>
        <v>15985916.999655643</v>
      </c>
      <c r="AL95" s="196">
        <f>SUM(W$5:W95)</f>
        <v>13082911.949080132</v>
      </c>
      <c r="AM95" s="196">
        <f>SUM(X$5:X95)</f>
        <v>9535153.0691781696</v>
      </c>
      <c r="AN95" s="196">
        <f>SUM(Y$5:Y95)</f>
        <v>5292374.9041951224</v>
      </c>
      <c r="AO95" s="196">
        <f>SUM(Z$5:Z95)</f>
        <v>106229321.64958349</v>
      </c>
      <c r="AP95" s="196">
        <f>SUM(AA$5:AA95)</f>
        <v>91044601.92863737</v>
      </c>
      <c r="AQ95" s="196">
        <f>SUM(AB$5:AB95)</f>
        <v>73433841.755005598</v>
      </c>
      <c r="AR95" s="196">
        <f>SUM(AC$5:AC95)</f>
        <v>52888026.612622708</v>
      </c>
      <c r="AS95" s="196">
        <f>SUM(AD$5:AD95)</f>
        <v>28767650.543518018</v>
      </c>
    </row>
    <row r="96" spans="10:45" x14ac:dyDescent="0.15">
      <c r="J96" s="72">
        <v>92</v>
      </c>
      <c r="K96" s="196">
        <f>MIN(INT(求节点(基础状态预期!F$7:F$39,$C$5:$C$37,$J96)),32)</f>
        <v>21</v>
      </c>
      <c r="L96" s="196">
        <f>MIN(INT(求节点(基础状态预期!G$7:G$39,$C$5:$C$37,$J96)),32)</f>
        <v>21</v>
      </c>
      <c r="M96" s="196">
        <f>MIN(INT(求节点(基础状态预期!H$7:H$39,$C$5:$C$37,$J96)),32)</f>
        <v>21</v>
      </c>
      <c r="N96" s="196">
        <f>MIN(INT(求节点(基础状态预期!I$7:I$39,$C$5:$C$37,$J96)),32)</f>
        <v>21</v>
      </c>
      <c r="O96" s="196">
        <f>MIN(INT(求节点(基础状态预期!J$7:J$39,$C$5:$C$37,$J96)),32)</f>
        <v>22</v>
      </c>
      <c r="P96" s="196">
        <f>INDEX($D$5:$D$37,K96+1)*节奏总纲!K95</f>
        <v>47262.653927879182</v>
      </c>
      <c r="Q96" s="196">
        <f>INDEX($D$5:$D$37,L96+1)*节奏总纲!L95</f>
        <v>39184.334966074246</v>
      </c>
      <c r="R96" s="196">
        <f>INDEX($D$5:$D$37,M96+1)*节奏总纲!M95</f>
        <v>32019.663356392517</v>
      </c>
      <c r="S96" s="196">
        <f>INDEX($D$5:$D$37,N96+1)*节奏总纲!N95</f>
        <v>22747.606563664318</v>
      </c>
      <c r="T96" s="196">
        <f>INDEX($D$5:$D$37,O96+1)*节奏总纲!O95</f>
        <v>12191.745996418853</v>
      </c>
      <c r="U96" s="196">
        <f>INDEX($E$5:$E$37,K96+1)*节奏总纲!K95</f>
        <v>1732963.9773555701</v>
      </c>
      <c r="V96" s="196">
        <f>INDEX($E$5:$E$37,L96+1)*节奏总纲!L95</f>
        <v>1436758.9487560557</v>
      </c>
      <c r="W96" s="196">
        <f>INDEX($E$5:$E$37,M96+1)*节奏总纲!M95</f>
        <v>1174054.3230677256</v>
      </c>
      <c r="X96" s="196">
        <f>INDEX($E$5:$E$37,N96+1)*节奏总纲!N95</f>
        <v>834078.90733435831</v>
      </c>
      <c r="Y96" s="196">
        <f>INDEX($E$5:$E$37,O96+1)*节奏总纲!O95</f>
        <v>468163.04626248393</v>
      </c>
      <c r="Z96" s="196">
        <f>INDEX($F$5:$F$37,K96+1)*节奏总纲!K95</f>
        <v>7877108.9879798638</v>
      </c>
      <c r="AA96" s="196">
        <f>INDEX($F$5:$F$37,L96+1)*节奏总纲!L95</f>
        <v>6530722.4943457069</v>
      </c>
      <c r="AB96" s="196">
        <f>INDEX($F$5:$F$37,M96+1)*节奏总纲!M95</f>
        <v>5336610.5593987526</v>
      </c>
      <c r="AC96" s="196">
        <f>INDEX($F$5:$F$37,N96+1)*节奏总纲!N95</f>
        <v>3791267.7606107197</v>
      </c>
      <c r="AD96" s="196">
        <f>INDEX($F$5:$F$37,O96+1)*节奏总纲!O95</f>
        <v>1950679.3594270165</v>
      </c>
      <c r="AE96" s="196">
        <f>SUM(P$5:P96)</f>
        <v>634356.95118450385</v>
      </c>
      <c r="AF96" s="196">
        <f>SUM(Q$5:Q96)</f>
        <v>541991.69634539413</v>
      </c>
      <c r="AG96" s="196">
        <f>SUM(R$5:R96)</f>
        <v>439661.21160747577</v>
      </c>
      <c r="AH96" s="196">
        <f>SUM(S$5:S96)</f>
        <v>317798.73967481771</v>
      </c>
      <c r="AI96" s="196">
        <f>SUM(T$5:T96)</f>
        <v>173770.44878711394</v>
      </c>
      <c r="AJ96" s="196">
        <f>SUM(U$5:U96)</f>
        <v>20427226.185343944</v>
      </c>
      <c r="AK96" s="196">
        <f>SUM(V$5:V96)</f>
        <v>17422675.948411699</v>
      </c>
      <c r="AL96" s="196">
        <f>SUM(W$5:W96)</f>
        <v>14256966.272147857</v>
      </c>
      <c r="AM96" s="196">
        <f>SUM(X$5:X96)</f>
        <v>10369231.976512527</v>
      </c>
      <c r="AN96" s="196">
        <f>SUM(Y$5:Y96)</f>
        <v>5760537.9504576065</v>
      </c>
      <c r="AO96" s="196">
        <f>SUM(Z$5:Z96)</f>
        <v>114106430.63756335</v>
      </c>
      <c r="AP96" s="196">
        <f>SUM(AA$5:AA96)</f>
        <v>97575324.42298308</v>
      </c>
      <c r="AQ96" s="196">
        <f>SUM(AB$5:AB96)</f>
        <v>78770452.314404353</v>
      </c>
      <c r="AR96" s="196">
        <f>SUM(AC$5:AC96)</f>
        <v>56679294.37323343</v>
      </c>
      <c r="AS96" s="196">
        <f>SUM(AD$5:AD96)</f>
        <v>30718329.902945034</v>
      </c>
    </row>
    <row r="97" spans="10:45" x14ac:dyDescent="0.15">
      <c r="J97" s="72">
        <v>93</v>
      </c>
      <c r="K97" s="196">
        <f>MIN(INT(求节点(基础状态预期!F$7:F$39,$C$5:$C$37,$J97)),32)</f>
        <v>21</v>
      </c>
      <c r="L97" s="196">
        <f>MIN(INT(求节点(基础状态预期!G$7:G$39,$C$5:$C$37,$J97)),32)</f>
        <v>21</v>
      </c>
      <c r="M97" s="196">
        <f>MIN(INT(求节点(基础状态预期!H$7:H$39,$C$5:$C$37,$J97)),32)</f>
        <v>21</v>
      </c>
      <c r="N97" s="196">
        <f>MIN(INT(求节点(基础状态预期!I$7:I$39,$C$5:$C$37,$J97)),32)</f>
        <v>21</v>
      </c>
      <c r="O97" s="196">
        <f>MIN(INT(求节点(基础状态预期!J$7:J$39,$C$5:$C$37,$J97)),32)</f>
        <v>22</v>
      </c>
      <c r="P97" s="196">
        <f>INDEX($D$5:$D$37,K97+1)*节奏总纲!K96</f>
        <v>50654.858248938763</v>
      </c>
      <c r="Q97" s="196">
        <f>INDEX($D$5:$D$37,L97+1)*节奏总纲!L96</f>
        <v>43259.709719211285</v>
      </c>
      <c r="R97" s="196">
        <f>INDEX($D$5:$D$37,M97+1)*节奏总纲!M96</f>
        <v>34272.158576964648</v>
      </c>
      <c r="S97" s="196">
        <f>INDEX($D$5:$D$37,N97+1)*节奏总纲!N96</f>
        <v>23946.858402328417</v>
      </c>
      <c r="T97" s="196">
        <f>INDEX($D$5:$D$37,O97+1)*节奏总纲!O96</f>
        <v>13380.848241959313</v>
      </c>
      <c r="U97" s="196">
        <f>INDEX($E$5:$E$37,K97+1)*节奏总纲!K96</f>
        <v>1857344.8024610879</v>
      </c>
      <c r="V97" s="196">
        <f>INDEX($E$5:$E$37,L97+1)*节奏总纲!L96</f>
        <v>1586189.3563710805</v>
      </c>
      <c r="W97" s="196">
        <f>INDEX($E$5:$E$37,M97+1)*节奏总纲!M96</f>
        <v>1256645.8144887039</v>
      </c>
      <c r="X97" s="196">
        <f>INDEX($E$5:$E$37,N97+1)*节奏总纲!N96</f>
        <v>878051.47475204198</v>
      </c>
      <c r="Y97" s="196">
        <f>INDEX($E$5:$E$37,O97+1)*节奏总纲!O96</f>
        <v>513824.57249123766</v>
      </c>
      <c r="Z97" s="196">
        <f>INDEX($F$5:$F$37,K97+1)*节奏总纲!K96</f>
        <v>8442476.3748231269</v>
      </c>
      <c r="AA97" s="196">
        <f>INDEX($F$5:$F$37,L97+1)*节奏总纲!L96</f>
        <v>7209951.6198685477</v>
      </c>
      <c r="AB97" s="196">
        <f>INDEX($F$5:$F$37,M97+1)*节奏总纲!M96</f>
        <v>5712026.4294941081</v>
      </c>
      <c r="AC97" s="196">
        <f>INDEX($F$5:$F$37,N97+1)*节奏总纲!N96</f>
        <v>3991143.067054736</v>
      </c>
      <c r="AD97" s="196">
        <f>INDEX($F$5:$F$37,O97+1)*节奏总纲!O96</f>
        <v>2140935.7187134903</v>
      </c>
      <c r="AE97" s="196">
        <f>SUM(P$5:P97)</f>
        <v>685011.80943344266</v>
      </c>
      <c r="AF97" s="196">
        <f>SUM(Q$5:Q97)</f>
        <v>585251.40606460546</v>
      </c>
      <c r="AG97" s="196">
        <f>SUM(R$5:R97)</f>
        <v>473933.3701844404</v>
      </c>
      <c r="AH97" s="196">
        <f>SUM(S$5:S97)</f>
        <v>341745.5980771461</v>
      </c>
      <c r="AI97" s="196">
        <f>SUM(T$5:T97)</f>
        <v>187151.29702907326</v>
      </c>
      <c r="AJ97" s="196">
        <f>SUM(U$5:U97)</f>
        <v>22284570.987805031</v>
      </c>
      <c r="AK97" s="196">
        <f>SUM(V$5:V97)</f>
        <v>19008865.304782778</v>
      </c>
      <c r="AL97" s="196">
        <f>SUM(W$5:W97)</f>
        <v>15513612.08663656</v>
      </c>
      <c r="AM97" s="196">
        <f>SUM(X$5:X97)</f>
        <v>11247283.45126457</v>
      </c>
      <c r="AN97" s="196">
        <f>SUM(Y$5:Y97)</f>
        <v>6274362.5229488444</v>
      </c>
      <c r="AO97" s="196">
        <f>SUM(Z$5:Z97)</f>
        <v>122548907.01238647</v>
      </c>
      <c r="AP97" s="196">
        <f>SUM(AA$5:AA97)</f>
        <v>104785276.04285163</v>
      </c>
      <c r="AQ97" s="196">
        <f>SUM(AB$5:AB97)</f>
        <v>84482478.743898466</v>
      </c>
      <c r="AR97" s="196">
        <f>SUM(AC$5:AC97)</f>
        <v>60670437.440288164</v>
      </c>
      <c r="AS97" s="196">
        <f>SUM(AD$5:AD97)</f>
        <v>32859265.621658526</v>
      </c>
    </row>
    <row r="98" spans="10:45" x14ac:dyDescent="0.15">
      <c r="J98" s="72">
        <v>94</v>
      </c>
      <c r="K98" s="196">
        <f>MIN(INT(求节点(基础状态预期!F$7:F$39,$C$5:$C$37,$J98)),32)</f>
        <v>21</v>
      </c>
      <c r="L98" s="196">
        <f>MIN(INT(求节点(基础状态预期!G$7:G$39,$C$5:$C$37,$J98)),32)</f>
        <v>21</v>
      </c>
      <c r="M98" s="196">
        <f>MIN(INT(求节点(基础状态预期!H$7:H$39,$C$5:$C$37,$J98)),32)</f>
        <v>21</v>
      </c>
      <c r="N98" s="196">
        <f>MIN(INT(求节点(基础状态预期!I$7:I$39,$C$5:$C$37,$J98)),32)</f>
        <v>22</v>
      </c>
      <c r="O98" s="196">
        <f>MIN(INT(求节点(基础状态预期!J$7:J$39,$C$5:$C$37,$J98)),32)</f>
        <v>22</v>
      </c>
      <c r="P98" s="196">
        <f>INDEX($D$5:$D$37,K98+1)*节奏总纲!K97</f>
        <v>54290.532819749751</v>
      </c>
      <c r="Q98" s="196">
        <f>INDEX($D$5:$D$37,L98+1)*节奏总纲!L97</f>
        <v>45549.665547597077</v>
      </c>
      <c r="R98" s="196">
        <f>INDEX($D$5:$D$37,M98+1)*节奏总纲!M97</f>
        <v>36440.199373634845</v>
      </c>
      <c r="S98" s="196">
        <f>INDEX($D$5:$D$37,N98+1)*节奏总纲!N97</f>
        <v>26475.732871973109</v>
      </c>
      <c r="T98" s="196">
        <f>INDEX($D$5:$D$37,O98+1)*节奏总纲!O97</f>
        <v>14115.948684196233</v>
      </c>
      <c r="U98" s="196">
        <f>INDEX($E$5:$E$37,K98+1)*节奏总纲!K97</f>
        <v>1990652.8700574909</v>
      </c>
      <c r="V98" s="196">
        <f>INDEX($E$5:$E$37,L98+1)*节奏总纲!L97</f>
        <v>1670154.4034118929</v>
      </c>
      <c r="W98" s="196">
        <f>INDEX($E$5:$E$37,M98+1)*节奏总纲!M97</f>
        <v>1336140.6436999443</v>
      </c>
      <c r="X98" s="196">
        <f>INDEX($E$5:$E$37,N98+1)*节奏总纲!N97</f>
        <v>1016668.1422837673</v>
      </c>
      <c r="Y98" s="196">
        <f>INDEX($E$5:$E$37,O98+1)*节奏总纲!O97</f>
        <v>542052.42947313539</v>
      </c>
      <c r="Z98" s="196">
        <f>INDEX($F$5:$F$37,K98+1)*节奏总纲!K97</f>
        <v>9048422.1366249584</v>
      </c>
      <c r="AA98" s="196">
        <f>INDEX($F$5:$F$37,L98+1)*节奏总纲!L97</f>
        <v>7591610.9245995134</v>
      </c>
      <c r="AB98" s="196">
        <f>INDEX($F$5:$F$37,M98+1)*节奏总纲!M97</f>
        <v>6073366.5622724742</v>
      </c>
      <c r="AC98" s="196">
        <f>INDEX($F$5:$F$37,N98+1)*节奏总纲!N97</f>
        <v>4236117.2595156971</v>
      </c>
      <c r="AD98" s="196">
        <f>INDEX($F$5:$F$37,O98+1)*节奏总纲!O97</f>
        <v>2258551.7894713972</v>
      </c>
      <c r="AE98" s="196">
        <f>SUM(P$5:P98)</f>
        <v>739302.34225319244</v>
      </c>
      <c r="AF98" s="196">
        <f>SUM(Q$5:Q98)</f>
        <v>630801.07161220256</v>
      </c>
      <c r="AG98" s="196">
        <f>SUM(R$5:R98)</f>
        <v>510373.56955807522</v>
      </c>
      <c r="AH98" s="196">
        <f>SUM(S$5:S98)</f>
        <v>368221.33094911923</v>
      </c>
      <c r="AI98" s="196">
        <f>SUM(T$5:T98)</f>
        <v>201267.24571326948</v>
      </c>
      <c r="AJ98" s="196">
        <f>SUM(U$5:U98)</f>
        <v>24275223.857862521</v>
      </c>
      <c r="AK98" s="196">
        <f>SUM(V$5:V98)</f>
        <v>20679019.708194669</v>
      </c>
      <c r="AL98" s="196">
        <f>SUM(W$5:W98)</f>
        <v>16849752.730336506</v>
      </c>
      <c r="AM98" s="196">
        <f>SUM(X$5:X98)</f>
        <v>12263951.593548337</v>
      </c>
      <c r="AN98" s="196">
        <f>SUM(Y$5:Y98)</f>
        <v>6816414.95242198</v>
      </c>
      <c r="AO98" s="196">
        <f>SUM(Z$5:Z98)</f>
        <v>131597329.14901143</v>
      </c>
      <c r="AP98" s="196">
        <f>SUM(AA$5:AA98)</f>
        <v>112376886.96745114</v>
      </c>
      <c r="AQ98" s="196">
        <f>SUM(AB$5:AB98)</f>
        <v>90555845.30617094</v>
      </c>
      <c r="AR98" s="196">
        <f>SUM(AC$5:AC98)</f>
        <v>64906554.699803859</v>
      </c>
      <c r="AS98" s="196">
        <f>SUM(AD$5:AD98)</f>
        <v>35117817.411129922</v>
      </c>
    </row>
    <row r="99" spans="10:45" x14ac:dyDescent="0.15">
      <c r="J99" s="72">
        <v>95</v>
      </c>
      <c r="K99" s="196">
        <f>MIN(INT(求节点(基础状态预期!F$7:F$39,$C$5:$C$37,$J99)),32)</f>
        <v>21</v>
      </c>
      <c r="L99" s="196">
        <f>MIN(INT(求节点(基础状态预期!G$7:G$39,$C$5:$C$37,$J99)),32)</f>
        <v>21</v>
      </c>
      <c r="M99" s="196">
        <f>MIN(INT(求节点(基础状态预期!H$7:H$39,$C$5:$C$37,$J99)),32)</f>
        <v>22</v>
      </c>
      <c r="N99" s="196">
        <f>MIN(INT(求节点(基础状态预期!I$7:I$39,$C$5:$C$37,$J99)),32)</f>
        <v>22</v>
      </c>
      <c r="O99" s="196">
        <f>MIN(INT(求节点(基础状态预期!J$7:J$39,$C$5:$C$37,$J99)),32)</f>
        <v>22</v>
      </c>
      <c r="P99" s="196">
        <f>INDEX($D$5:$D$37,K99+1)*节奏总纲!K98</f>
        <v>58187.152343163325</v>
      </c>
      <c r="Q99" s="196">
        <f>INDEX($D$5:$D$37,L99+1)*节奏总纲!L98</f>
        <v>50229.89993439769</v>
      </c>
      <c r="R99" s="196">
        <f>INDEX($D$5:$D$37,M99+1)*节奏总纲!M98</f>
        <v>39887.03799106041</v>
      </c>
      <c r="S99" s="196">
        <f>INDEX($D$5:$D$37,N99+1)*节奏总纲!N98</f>
        <v>28357.110160438169</v>
      </c>
      <c r="T99" s="196">
        <f>INDEX($D$5:$D$37,O99+1)*节奏总纲!O98</f>
        <v>16502.412285492945</v>
      </c>
      <c r="U99" s="196">
        <f>INDEX($E$5:$E$37,K99+1)*节奏总纲!K98</f>
        <v>2133528.9192493218</v>
      </c>
      <c r="V99" s="196">
        <f>INDEX($E$5:$E$37,L99+1)*节奏总纲!L98</f>
        <v>1841762.9975945819</v>
      </c>
      <c r="W99" s="196">
        <f>INDEX($E$5:$E$37,M99+1)*节奏总纲!M98</f>
        <v>1531662.2588567198</v>
      </c>
      <c r="X99" s="196">
        <f>INDEX($E$5:$E$37,N99+1)*节奏总纲!N98</f>
        <v>1088913.0301608257</v>
      </c>
      <c r="Y99" s="196">
        <f>INDEX($E$5:$E$37,O99+1)*节奏总纲!O98</f>
        <v>633692.63176292903</v>
      </c>
      <c r="Z99" s="196">
        <f>INDEX($F$5:$F$37,K99+1)*节奏总纲!K98</f>
        <v>9697858.7238605544</v>
      </c>
      <c r="AA99" s="196">
        <f>INDEX($F$5:$F$37,L99+1)*节奏总纲!L98</f>
        <v>8371649.9890662814</v>
      </c>
      <c r="AB99" s="196">
        <f>INDEX($F$5:$F$37,M99+1)*节奏总纲!M98</f>
        <v>6381926.0785696656</v>
      </c>
      <c r="AC99" s="196">
        <f>INDEX($F$5:$F$37,N99+1)*节奏总纲!N98</f>
        <v>4537137.6256701071</v>
      </c>
      <c r="AD99" s="196">
        <f>INDEX($F$5:$F$37,O99+1)*节奏总纲!O98</f>
        <v>2640385.9656788711</v>
      </c>
      <c r="AE99" s="196">
        <f>SUM(P$5:P99)</f>
        <v>797489.49459635583</v>
      </c>
      <c r="AF99" s="196">
        <f>SUM(Q$5:Q99)</f>
        <v>681030.97154660022</v>
      </c>
      <c r="AG99" s="196">
        <f>SUM(R$5:R99)</f>
        <v>550260.60754913557</v>
      </c>
      <c r="AH99" s="196">
        <f>SUM(S$5:S99)</f>
        <v>396578.4411095574</v>
      </c>
      <c r="AI99" s="196">
        <f>SUM(T$5:T99)</f>
        <v>217769.65799876244</v>
      </c>
      <c r="AJ99" s="196">
        <f>SUM(U$5:U99)</f>
        <v>26408752.777111843</v>
      </c>
      <c r="AK99" s="196">
        <f>SUM(V$5:V99)</f>
        <v>22520782.705789253</v>
      </c>
      <c r="AL99" s="196">
        <f>SUM(W$5:W99)</f>
        <v>18381414.989193227</v>
      </c>
      <c r="AM99" s="196">
        <f>SUM(X$5:X99)</f>
        <v>13352864.623709163</v>
      </c>
      <c r="AN99" s="196">
        <f>SUM(Y$5:Y99)</f>
        <v>7450107.5841849092</v>
      </c>
      <c r="AO99" s="196">
        <f>SUM(Z$5:Z99)</f>
        <v>141295187.87287199</v>
      </c>
      <c r="AP99" s="196">
        <f>SUM(AA$5:AA99)</f>
        <v>120748536.95651743</v>
      </c>
      <c r="AQ99" s="196">
        <f>SUM(AB$5:AB99)</f>
        <v>96937771.384740606</v>
      </c>
      <c r="AR99" s="196">
        <f>SUM(AC$5:AC99)</f>
        <v>69443692.325473964</v>
      </c>
      <c r="AS99" s="196">
        <f>SUM(AD$5:AD99)</f>
        <v>37758203.376808792</v>
      </c>
    </row>
    <row r="100" spans="10:45" x14ac:dyDescent="0.15">
      <c r="J100" s="72">
        <v>96</v>
      </c>
      <c r="K100" s="196">
        <f>MIN(INT(求节点(基础状态预期!F$7:F$39,$C$5:$C$37,$J100)),32)</f>
        <v>22</v>
      </c>
      <c r="L100" s="196">
        <f>MIN(INT(求节点(基础状态预期!G$7:G$39,$C$5:$C$37,$J100)),32)</f>
        <v>22</v>
      </c>
      <c r="M100" s="196">
        <f>MIN(INT(求节点(基础状态预期!H$7:H$39,$C$5:$C$37,$J100)),32)</f>
        <v>22</v>
      </c>
      <c r="N100" s="196">
        <f>MIN(INT(求节点(基础状态预期!I$7:I$39,$C$5:$C$37,$J100)),32)</f>
        <v>22</v>
      </c>
      <c r="O100" s="196">
        <f>MIN(INT(求节点(基础状态预期!J$7:J$39,$C$5:$C$37,$J100)),32)</f>
        <v>22</v>
      </c>
      <c r="P100" s="196">
        <f>INDEX($D$5:$D$37,K100+1)*节奏总纲!K99</f>
        <v>64961.922647873958</v>
      </c>
      <c r="Q100" s="196">
        <f>INDEX($D$5:$D$37,L100+1)*节奏总纲!L99</f>
        <v>53598.330466534062</v>
      </c>
      <c r="R100" s="196">
        <f>INDEX($D$5:$D$37,M100+1)*节奏总纲!M99</f>
        <v>42522.884678786781</v>
      </c>
      <c r="S100" s="196">
        <f>INDEX($D$5:$D$37,N100+1)*节奏总纲!N99</f>
        <v>31638.142400660101</v>
      </c>
      <c r="T100" s="196">
        <f>INDEX($D$5:$D$37,O100+1)*节奏总纲!O99</f>
        <v>17519.106490701331</v>
      </c>
      <c r="U100" s="196">
        <f>INDEX($E$5:$E$37,K100+1)*节奏总纲!K99</f>
        <v>2494537.8296783604</v>
      </c>
      <c r="V100" s="196">
        <f>INDEX($E$5:$E$37,L100+1)*节奏总纲!L99</f>
        <v>2058175.8899149082</v>
      </c>
      <c r="W100" s="196">
        <f>INDEX($E$5:$E$37,M100+1)*节奏总纲!M99</f>
        <v>1632878.7716654125</v>
      </c>
      <c r="X100" s="196">
        <f>INDEX($E$5:$E$37,N100+1)*节奏总纲!N99</f>
        <v>1214904.6681853479</v>
      </c>
      <c r="Y100" s="196">
        <f>INDEX($E$5:$E$37,O100+1)*节奏总纲!O99</f>
        <v>672733.6892429312</v>
      </c>
      <c r="Z100" s="196">
        <f>INDEX($F$5:$F$37,K100+1)*节奏总纲!K99</f>
        <v>10393907.623659834</v>
      </c>
      <c r="AA100" s="196">
        <f>INDEX($F$5:$F$37,L100+1)*节奏总纲!L99</f>
        <v>8575732.8746454511</v>
      </c>
      <c r="AB100" s="196">
        <f>INDEX($F$5:$F$37,M100+1)*节奏总纲!M99</f>
        <v>6803661.5486058854</v>
      </c>
      <c r="AC100" s="196">
        <f>INDEX($F$5:$F$37,N100+1)*节奏总纲!N99</f>
        <v>5062102.7841056157</v>
      </c>
      <c r="AD100" s="196">
        <f>INDEX($F$5:$F$37,O100+1)*节奏总纲!O99</f>
        <v>2803057.0385122132</v>
      </c>
      <c r="AE100" s="196">
        <f>SUM(P$5:P100)</f>
        <v>862451.41724422981</v>
      </c>
      <c r="AF100" s="196">
        <f>SUM(Q$5:Q100)</f>
        <v>734629.30201313423</v>
      </c>
      <c r="AG100" s="196">
        <f>SUM(R$5:R100)</f>
        <v>592783.49222792231</v>
      </c>
      <c r="AH100" s="196">
        <f>SUM(S$5:S100)</f>
        <v>428216.58351021749</v>
      </c>
      <c r="AI100" s="196">
        <f>SUM(T$5:T100)</f>
        <v>235288.76448946376</v>
      </c>
      <c r="AJ100" s="196">
        <f>SUM(U$5:U100)</f>
        <v>28903290.606790204</v>
      </c>
      <c r="AK100" s="196">
        <f>SUM(V$5:V100)</f>
        <v>24578958.595704161</v>
      </c>
      <c r="AL100" s="196">
        <f>SUM(W$5:W100)</f>
        <v>20014293.76085864</v>
      </c>
      <c r="AM100" s="196">
        <f>SUM(X$5:X100)</f>
        <v>14567769.29189451</v>
      </c>
      <c r="AN100" s="196">
        <f>SUM(Y$5:Y100)</f>
        <v>8122841.2734278403</v>
      </c>
      <c r="AO100" s="196">
        <f>SUM(Z$5:Z100)</f>
        <v>151689095.49653184</v>
      </c>
      <c r="AP100" s="196">
        <f>SUM(AA$5:AA100)</f>
        <v>129324269.83116288</v>
      </c>
      <c r="AQ100" s="196">
        <f>SUM(AB$5:AB100)</f>
        <v>103741432.9333465</v>
      </c>
      <c r="AR100" s="196">
        <f>SUM(AC$5:AC100)</f>
        <v>74505795.109579578</v>
      </c>
      <c r="AS100" s="196">
        <f>SUM(AD$5:AD100)</f>
        <v>40561260.415321007</v>
      </c>
    </row>
    <row r="101" spans="10:45" x14ac:dyDescent="0.15">
      <c r="J101" s="72">
        <v>97</v>
      </c>
      <c r="K101" s="196">
        <f>MIN(INT(求节点(基础状态预期!F$7:F$39,$C$5:$C$37,$J101)),32)</f>
        <v>22</v>
      </c>
      <c r="L101" s="196">
        <f>MIN(INT(求节点(基础状态预期!G$7:G$39,$C$5:$C$37,$J101)),32)</f>
        <v>22</v>
      </c>
      <c r="M101" s="196">
        <f>MIN(INT(求节点(基础状态预期!H$7:H$39,$C$5:$C$37,$J101)),32)</f>
        <v>22</v>
      </c>
      <c r="N101" s="196">
        <f>MIN(INT(求节点(基础状态预期!I$7:I$39,$C$5:$C$37,$J101)),32)</f>
        <v>22</v>
      </c>
      <c r="O101" s="196">
        <f>MIN(INT(求节点(基础状态预期!J$7:J$39,$C$5:$C$37,$J101)),32)</f>
        <v>23</v>
      </c>
      <c r="P101" s="196">
        <f>INDEX($D$5:$D$37,K101+1)*节奏总纲!K100</f>
        <v>69624.464769325845</v>
      </c>
      <c r="Q101" s="196">
        <f>INDEX($D$5:$D$37,L101+1)*节奏总纲!L100</f>
        <v>58344.272934422035</v>
      </c>
      <c r="R101" s="196">
        <f>INDEX($D$5:$D$37,M101+1)*节奏总纲!M100</f>
        <v>49166.858610269061</v>
      </c>
      <c r="S101" s="196">
        <f>INDEX($D$5:$D$37,N101+1)*节奏总纲!N100</f>
        <v>36380.246536098399</v>
      </c>
      <c r="T101" s="196">
        <f>INDEX($D$5:$D$37,O101+1)*节奏总纲!O100</f>
        <v>21378.024173866237</v>
      </c>
      <c r="U101" s="196">
        <f>INDEX($E$5:$E$37,K101+1)*节奏总纲!K100</f>
        <v>2673579.4471421121</v>
      </c>
      <c r="V101" s="196">
        <f>INDEX($E$5:$E$37,L101+1)*节奏总纲!L100</f>
        <v>2240420.0806818064</v>
      </c>
      <c r="W101" s="196">
        <f>INDEX($E$5:$E$37,M101+1)*节奏总纲!M100</f>
        <v>1888007.3706343318</v>
      </c>
      <c r="X101" s="196">
        <f>INDEX($E$5:$E$37,N101+1)*节奏总纲!N100</f>
        <v>1397001.4669861784</v>
      </c>
      <c r="Y101" s="196">
        <f>INDEX($E$5:$E$37,O101+1)*节奏总纲!O100</f>
        <v>855120.96695464943</v>
      </c>
      <c r="Z101" s="196">
        <f>INDEX($F$5:$F$37,K101+1)*节奏总纲!K100</f>
        <v>11139914.363092134</v>
      </c>
      <c r="AA101" s="196">
        <f>INDEX($F$5:$F$37,L101+1)*节奏总纲!L100</f>
        <v>9335083.6695075259</v>
      </c>
      <c r="AB101" s="196">
        <f>INDEX($F$5:$F$37,M101+1)*节奏总纲!M100</f>
        <v>7866697.3776430497</v>
      </c>
      <c r="AC101" s="196">
        <f>INDEX($F$5:$F$37,N101+1)*节奏总纲!N100</f>
        <v>5820839.4457757436</v>
      </c>
      <c r="AD101" s="196">
        <f>INDEX($F$5:$F$37,O101+1)*节奏总纲!O100</f>
        <v>3288926.7959794211</v>
      </c>
      <c r="AE101" s="196">
        <f>SUM(P$5:P101)</f>
        <v>932075.88201355562</v>
      </c>
      <c r="AF101" s="196">
        <f>SUM(Q$5:Q101)</f>
        <v>792973.57494755625</v>
      </c>
      <c r="AG101" s="196">
        <f>SUM(R$5:R101)</f>
        <v>641950.35083819134</v>
      </c>
      <c r="AH101" s="196">
        <f>SUM(S$5:S101)</f>
        <v>464596.83004631591</v>
      </c>
      <c r="AI101" s="196">
        <f>SUM(T$5:T101)</f>
        <v>256666.78866332999</v>
      </c>
      <c r="AJ101" s="196">
        <f>SUM(U$5:U101)</f>
        <v>31576870.053932317</v>
      </c>
      <c r="AK101" s="196">
        <f>SUM(V$5:V101)</f>
        <v>26819378.676385969</v>
      </c>
      <c r="AL101" s="196">
        <f>SUM(W$5:W101)</f>
        <v>21902301.131492972</v>
      </c>
      <c r="AM101" s="196">
        <f>SUM(X$5:X101)</f>
        <v>15964770.75888069</v>
      </c>
      <c r="AN101" s="196">
        <f>SUM(Y$5:Y101)</f>
        <v>8977962.2403824888</v>
      </c>
      <c r="AO101" s="196">
        <f>SUM(Z$5:Z101)</f>
        <v>162829009.85962397</v>
      </c>
      <c r="AP101" s="196">
        <f>SUM(AA$5:AA101)</f>
        <v>138659353.5006704</v>
      </c>
      <c r="AQ101" s="196">
        <f>SUM(AB$5:AB101)</f>
        <v>111608130.31098954</v>
      </c>
      <c r="AR101" s="196">
        <f>SUM(AC$5:AC101)</f>
        <v>80326634.555355325</v>
      </c>
      <c r="AS101" s="196">
        <f>SUM(AD$5:AD101)</f>
        <v>43850187.211300425</v>
      </c>
    </row>
    <row r="102" spans="10:45" x14ac:dyDescent="0.15">
      <c r="J102" s="72">
        <v>98</v>
      </c>
      <c r="K102" s="196">
        <f>MIN(INT(求节点(基础状态预期!F$7:F$39,$C$5:$C$37,$J102)),32)</f>
        <v>22</v>
      </c>
      <c r="L102" s="196">
        <f>MIN(INT(求节点(基础状态预期!G$7:G$39,$C$5:$C$37,$J102)),32)</f>
        <v>22</v>
      </c>
      <c r="M102" s="196">
        <f>MIN(INT(求节点(基础状态预期!H$7:H$39,$C$5:$C$37,$J102)),32)</f>
        <v>22</v>
      </c>
      <c r="N102" s="196">
        <f>MIN(INT(求节点(基础状态预期!I$7:I$39,$C$5:$C$37,$J102)),32)</f>
        <v>22</v>
      </c>
      <c r="O102" s="196">
        <f>MIN(INT(求节点(基础状态预期!J$7:J$39,$C$5:$C$37,$J102)),32)</f>
        <v>23</v>
      </c>
      <c r="P102" s="196">
        <f>INDEX($D$5:$D$37,K102+1)*节奏总纲!K101</f>
        <v>74621.653683058321</v>
      </c>
      <c r="Q102" s="196">
        <f>INDEX($D$5:$D$37,L102+1)*节奏总纲!L101</f>
        <v>65796.296214635528</v>
      </c>
      <c r="R102" s="196">
        <f>INDEX($D$5:$D$37,M102+1)*节奏总纲!M101</f>
        <v>54588.688904158858</v>
      </c>
      <c r="S102" s="196">
        <f>INDEX($D$5:$D$37,N102+1)*节奏总纲!N101</f>
        <v>40150.025924909794</v>
      </c>
      <c r="T102" s="196">
        <f>INDEX($D$5:$D$37,O102+1)*节奏总纲!O101</f>
        <v>22712.755586181996</v>
      </c>
      <c r="U102" s="196">
        <f>INDEX($E$5:$E$37,K102+1)*节奏总纲!K101</f>
        <v>2865471.5014294395</v>
      </c>
      <c r="V102" s="196">
        <f>INDEX($E$5:$E$37,L102+1)*节奏总纲!L101</f>
        <v>2526577.7746420046</v>
      </c>
      <c r="W102" s="196">
        <f>INDEX($E$5:$E$37,M102+1)*节奏总纲!M101</f>
        <v>2096205.6539197001</v>
      </c>
      <c r="X102" s="196">
        <f>INDEX($E$5:$E$37,N102+1)*节奏总纲!N101</f>
        <v>1541760.9955165363</v>
      </c>
      <c r="Y102" s="196">
        <f>INDEX($E$5:$E$37,O102+1)*节奏总纲!O101</f>
        <v>908510.22344727977</v>
      </c>
      <c r="Z102" s="196">
        <f>INDEX($F$5:$F$37,K102+1)*节奏总纲!K101</f>
        <v>11939464.589289332</v>
      </c>
      <c r="AA102" s="196">
        <f>INDEX($F$5:$F$37,L102+1)*节奏总纲!L101</f>
        <v>10527407.394341685</v>
      </c>
      <c r="AB102" s="196">
        <f>INDEX($F$5:$F$37,M102+1)*节奏总纲!M101</f>
        <v>8734190.2246654164</v>
      </c>
      <c r="AC102" s="196">
        <f>INDEX($F$5:$F$37,N102+1)*节奏总纲!N101</f>
        <v>6424004.1479855673</v>
      </c>
      <c r="AD102" s="196">
        <f>INDEX($F$5:$F$37,O102+1)*节奏总纲!O101</f>
        <v>3494270.0901818457</v>
      </c>
      <c r="AE102" s="196">
        <f>SUM(P$5:P102)</f>
        <v>1006697.535696614</v>
      </c>
      <c r="AF102" s="196">
        <f>SUM(Q$5:Q102)</f>
        <v>858769.87116219173</v>
      </c>
      <c r="AG102" s="196">
        <f>SUM(R$5:R102)</f>
        <v>696539.03974235023</v>
      </c>
      <c r="AH102" s="196">
        <f>SUM(S$5:S102)</f>
        <v>504746.85597122571</v>
      </c>
      <c r="AI102" s="196">
        <f>SUM(T$5:T102)</f>
        <v>279379.54424951196</v>
      </c>
      <c r="AJ102" s="196">
        <f>SUM(U$5:U102)</f>
        <v>34442341.555361755</v>
      </c>
      <c r="AK102" s="196">
        <f>SUM(V$5:V102)</f>
        <v>29345956.451027974</v>
      </c>
      <c r="AL102" s="196">
        <f>SUM(W$5:W102)</f>
        <v>23998506.785412673</v>
      </c>
      <c r="AM102" s="196">
        <f>SUM(X$5:X102)</f>
        <v>17506531.754397225</v>
      </c>
      <c r="AN102" s="196">
        <f>SUM(Y$5:Y102)</f>
        <v>9886472.4638297688</v>
      </c>
      <c r="AO102" s="196">
        <f>SUM(Z$5:Z102)</f>
        <v>174768474.44891331</v>
      </c>
      <c r="AP102" s="196">
        <f>SUM(AA$5:AA102)</f>
        <v>149186760.89501208</v>
      </c>
      <c r="AQ102" s="196">
        <f>SUM(AB$5:AB102)</f>
        <v>120342320.53565496</v>
      </c>
      <c r="AR102" s="196">
        <f>SUM(AC$5:AC102)</f>
        <v>86750638.703340888</v>
      </c>
      <c r="AS102" s="196">
        <f>SUM(AD$5:AD102)</f>
        <v>47344457.301482268</v>
      </c>
    </row>
    <row r="103" spans="10:45" x14ac:dyDescent="0.15">
      <c r="J103" s="72">
        <v>99</v>
      </c>
      <c r="K103" s="196">
        <f>MIN(INT(求节点(基础状态预期!F$7:F$39,$C$5:$C$37,$J103)),32)</f>
        <v>22</v>
      </c>
      <c r="L103" s="196">
        <f>MIN(INT(求节点(基础状态预期!G$7:G$39,$C$5:$C$37,$J103)),32)</f>
        <v>22</v>
      </c>
      <c r="M103" s="196">
        <f>MIN(INT(求节点(基础状态预期!H$7:H$39,$C$5:$C$37,$J103)),32)</f>
        <v>22</v>
      </c>
      <c r="N103" s="196">
        <f>MIN(INT(求节点(基础状态预期!I$7:I$39,$C$5:$C$37,$J103)),32)</f>
        <v>23</v>
      </c>
      <c r="O103" s="196">
        <f>MIN(INT(求节点(基础状态预期!J$7:J$39,$C$5:$C$37,$J103)),32)</f>
        <v>23</v>
      </c>
      <c r="P103" s="196">
        <f>INDEX($D$5:$D$37,K103+1)*节奏总纲!K102</f>
        <v>79977.508148074601</v>
      </c>
      <c r="Q103" s="196">
        <f>INDEX($D$5:$D$37,L103+1)*节奏总纲!L102</f>
        <v>70201.64577430833</v>
      </c>
      <c r="R103" s="196">
        <f>INDEX($D$5:$D$37,M103+1)*节奏总纲!M102</f>
        <v>57084.67139871871</v>
      </c>
      <c r="S103" s="196">
        <f>INDEX($D$5:$D$37,N103+1)*节奏总纲!N102</f>
        <v>43513.907118645839</v>
      </c>
      <c r="T103" s="196">
        <f>INDEX($D$5:$D$37,O103+1)*节奏总纲!O102</f>
        <v>21870.578172202026</v>
      </c>
      <c r="U103" s="196">
        <f>INDEX($E$5:$E$37,K103+1)*节奏总纲!K102</f>
        <v>3071136.3128860649</v>
      </c>
      <c r="V103" s="196">
        <f>INDEX($E$5:$E$37,L103+1)*节奏总纲!L102</f>
        <v>2695743.19773344</v>
      </c>
      <c r="W103" s="196">
        <f>INDEX($E$5:$E$37,M103+1)*节奏总纲!M102</f>
        <v>2192051.3817107985</v>
      </c>
      <c r="X103" s="196">
        <f>INDEX($E$5:$E$37,N103+1)*节奏总纲!N102</f>
        <v>1740556.2847458336</v>
      </c>
      <c r="Y103" s="196">
        <f>INDEX($E$5:$E$37,O103+1)*节奏总纲!O102</f>
        <v>874823.12688808097</v>
      </c>
      <c r="Z103" s="196">
        <f>INDEX($F$5:$F$37,K103+1)*节奏总纲!K102</f>
        <v>12796401.303691937</v>
      </c>
      <c r="AA103" s="196">
        <f>INDEX($F$5:$F$37,L103+1)*节奏总纲!L102</f>
        <v>11232263.323889334</v>
      </c>
      <c r="AB103" s="196">
        <f>INDEX($F$5:$F$37,M103+1)*节奏总纲!M102</f>
        <v>9133547.4237949941</v>
      </c>
      <c r="AC103" s="196">
        <f>INDEX($F$5:$F$37,N103+1)*节奏总纲!N102</f>
        <v>6694447.2490224373</v>
      </c>
      <c r="AD103" s="196">
        <f>INDEX($F$5:$F$37,O103+1)*节奏总纲!O102</f>
        <v>3364704.3341849269</v>
      </c>
      <c r="AE103" s="196">
        <f>SUM(P$5:P103)</f>
        <v>1086675.0438446885</v>
      </c>
      <c r="AF103" s="196">
        <f>SUM(Q$5:Q103)</f>
        <v>928971.51693650009</v>
      </c>
      <c r="AG103" s="196">
        <f>SUM(R$5:R103)</f>
        <v>753623.71114106895</v>
      </c>
      <c r="AH103" s="196">
        <f>SUM(S$5:S103)</f>
        <v>548260.7630898715</v>
      </c>
      <c r="AI103" s="196">
        <f>SUM(T$5:T103)</f>
        <v>301250.12242171401</v>
      </c>
      <c r="AJ103" s="196">
        <f>SUM(U$5:U103)</f>
        <v>37513477.868247822</v>
      </c>
      <c r="AK103" s="196">
        <f>SUM(V$5:V103)</f>
        <v>32041699.648761414</v>
      </c>
      <c r="AL103" s="196">
        <f>SUM(W$5:W103)</f>
        <v>26190558.16712347</v>
      </c>
      <c r="AM103" s="196">
        <f>SUM(X$5:X103)</f>
        <v>19247088.039143059</v>
      </c>
      <c r="AN103" s="196">
        <f>SUM(Y$5:Y103)</f>
        <v>10761295.59071785</v>
      </c>
      <c r="AO103" s="196">
        <f>SUM(Z$5:Z103)</f>
        <v>187564875.75260523</v>
      </c>
      <c r="AP103" s="196">
        <f>SUM(AA$5:AA103)</f>
        <v>160419024.21890143</v>
      </c>
      <c r="AQ103" s="196">
        <f>SUM(AB$5:AB103)</f>
        <v>129475867.95944996</v>
      </c>
      <c r="AR103" s="196">
        <f>SUM(AC$5:AC103)</f>
        <v>93445085.952363327</v>
      </c>
      <c r="AS103" s="196">
        <f>SUM(AD$5:AD103)</f>
        <v>50709161.635667197</v>
      </c>
    </row>
    <row r="104" spans="10:45" x14ac:dyDescent="0.15">
      <c r="J104" s="72">
        <v>100</v>
      </c>
      <c r="K104" s="196">
        <f>MIN(INT(求节点(基础状态预期!F$7:F$39,$C$5:$C$37,$J104)),32)</f>
        <v>22</v>
      </c>
      <c r="L104" s="196">
        <f>MIN(INT(求节点(基础状态预期!G$7:G$39,$C$5:$C$37,$J104)),32)</f>
        <v>22</v>
      </c>
      <c r="M104" s="196">
        <f>MIN(INT(求节点(基础状态预期!H$7:H$39,$C$5:$C$37,$J104)),32)</f>
        <v>23</v>
      </c>
      <c r="N104" s="196">
        <f>MIN(INT(求节点(基础状态预期!I$7:I$39,$C$5:$C$37,$J104)),32)</f>
        <v>23</v>
      </c>
      <c r="O104" s="196">
        <f>MIN(INT(求节点(基础状态预期!J$7:J$39,$C$5:$C$37,$J104)),32)</f>
        <v>23</v>
      </c>
      <c r="P104" s="196">
        <f>INDEX($D$5:$D$37,K104+1)*节奏总纲!K103</f>
        <v>85717.770832886512</v>
      </c>
      <c r="Q104" s="196">
        <f>INDEX($D$5:$D$37,L104+1)*节奏总纲!L103</f>
        <v>73587.302947534423</v>
      </c>
      <c r="R104" s="196">
        <f>INDEX($D$5:$D$37,M104+1)*节奏总纲!M103</f>
        <v>62450.916997845874</v>
      </c>
      <c r="S104" s="196">
        <f>INDEX($D$5:$D$37,N104+1)*节奏总纲!N103</f>
        <v>42674.992517935207</v>
      </c>
      <c r="T104" s="196">
        <f>INDEX($D$5:$D$37,O104+1)*节奏总纲!O103</f>
        <v>22331.765401707999</v>
      </c>
      <c r="U104" s="196">
        <f>INDEX($E$5:$E$37,K104+1)*节奏总纲!K103</f>
        <v>3291562.3999828422</v>
      </c>
      <c r="V104" s="196">
        <f>INDEX($E$5:$E$37,L104+1)*节奏总纲!L103</f>
        <v>2825752.4331853217</v>
      </c>
      <c r="W104" s="196">
        <f>INDEX($E$5:$E$37,M104+1)*节奏总纲!M103</f>
        <v>2498036.6799138351</v>
      </c>
      <c r="X104" s="196">
        <f>INDEX($E$5:$E$37,N104+1)*节奏总纲!N103</f>
        <v>1706999.7007174084</v>
      </c>
      <c r="Y104" s="196">
        <f>INDEX($E$5:$E$37,O104+1)*节奏总纲!O103</f>
        <v>893270.61606831988</v>
      </c>
      <c r="Z104" s="196">
        <f>INDEX($F$5:$F$37,K104+1)*节奏总纲!K103</f>
        <v>13714843.333261842</v>
      </c>
      <c r="AA104" s="196">
        <f>INDEX($F$5:$F$37,L104+1)*节奏总纲!L103</f>
        <v>11773968.471605508</v>
      </c>
      <c r="AB104" s="196">
        <f>INDEX($F$5:$F$37,M104+1)*节奏总纲!M103</f>
        <v>9607833.3842839804</v>
      </c>
      <c r="AC104" s="196">
        <f>INDEX($F$5:$F$37,N104+1)*节奏总纲!N103</f>
        <v>6565383.4642977249</v>
      </c>
      <c r="AD104" s="196">
        <f>INDEX($F$5:$F$37,O104+1)*节奏总纲!O103</f>
        <v>3435656.2156473841</v>
      </c>
      <c r="AE104" s="196">
        <f>SUM(P$5:P104)</f>
        <v>1172392.8146775749</v>
      </c>
      <c r="AF104" s="196">
        <f>SUM(Q$5:Q104)</f>
        <v>1002558.8198840346</v>
      </c>
      <c r="AG104" s="196">
        <f>SUM(R$5:R104)</f>
        <v>816074.62813891482</v>
      </c>
      <c r="AH104" s="196">
        <f>SUM(S$5:S104)</f>
        <v>590935.75560780673</v>
      </c>
      <c r="AI104" s="196">
        <f>SUM(T$5:T104)</f>
        <v>323581.88782342203</v>
      </c>
      <c r="AJ104" s="196">
        <f>SUM(U$5:U104)</f>
        <v>40805040.268230662</v>
      </c>
      <c r="AK104" s="196">
        <f>SUM(V$5:V104)</f>
        <v>34867452.081946738</v>
      </c>
      <c r="AL104" s="196">
        <f>SUM(W$5:W104)</f>
        <v>28688594.847037304</v>
      </c>
      <c r="AM104" s="196">
        <f>SUM(X$5:X104)</f>
        <v>20954087.739860468</v>
      </c>
      <c r="AN104" s="196">
        <f>SUM(Y$5:Y104)</f>
        <v>11654566.206786171</v>
      </c>
      <c r="AO104" s="196">
        <f>SUM(Z$5:Z104)</f>
        <v>201279719.08586708</v>
      </c>
      <c r="AP104" s="196">
        <f>SUM(AA$5:AA104)</f>
        <v>172192992.69050694</v>
      </c>
      <c r="AQ104" s="196">
        <f>SUM(AB$5:AB104)</f>
        <v>139083701.34373394</v>
      </c>
      <c r="AR104" s="196">
        <f>SUM(AC$5:AC104)</f>
        <v>100010469.41666105</v>
      </c>
      <c r="AS104" s="196">
        <f>SUM(AD$5:AD104)</f>
        <v>54144817.851314582</v>
      </c>
    </row>
    <row r="105" spans="10:45" s="191" customFormat="1" x14ac:dyDescent="0.15">
      <c r="J105" s="192">
        <v>101</v>
      </c>
      <c r="K105" s="196">
        <f>MIN(INT(求节点(基础状态预期!F$7:F$39,$C$5:$C$37,$J105)),32)</f>
        <v>22</v>
      </c>
      <c r="L105" s="196">
        <f>MIN(INT(求节点(基础状态预期!G$7:G$39,$C$5:$C$37,$J105)),32)</f>
        <v>23</v>
      </c>
      <c r="M105" s="196">
        <f>MIN(INT(求节点(基础状态预期!H$7:H$39,$C$5:$C$37,$J105)),32)</f>
        <v>23</v>
      </c>
      <c r="N105" s="196">
        <f>MIN(INT(求节点(基础状态预期!I$7:I$39,$C$5:$C$37,$J105)),32)</f>
        <v>23</v>
      </c>
      <c r="O105" s="196">
        <f>MIN(INT(求节点(基础状态预期!J$7:J$39,$C$5:$C$37,$J105)),32)</f>
        <v>23</v>
      </c>
      <c r="P105" s="196">
        <f>INDEX($D$5:$D$37,K105+1)*节奏总纲!K104</f>
        <v>91870.032046454071</v>
      </c>
      <c r="Q105" s="196">
        <f>INDEX($D$5:$D$37,L105+1)*节奏总纲!L104</f>
        <v>82898.069745699395</v>
      </c>
      <c r="R105" s="196">
        <f>INDEX($D$5:$D$37,M105+1)*节奏总纲!M104</f>
        <v>64434.381546536963</v>
      </c>
      <c r="S105" s="196">
        <f>INDEX($D$5:$D$37,N105+1)*节奏总纲!N104</f>
        <v>43903.061114184777</v>
      </c>
      <c r="T105" s="196">
        <f>INDEX($D$5:$D$37,O105+1)*节奏总纲!O104</f>
        <v>24237.897398656325</v>
      </c>
      <c r="U105" s="196">
        <f>INDEX($E$5:$E$37,K105+1)*节奏总纲!K104</f>
        <v>3527809.2305838363</v>
      </c>
      <c r="V105" s="196">
        <f>INDEX($E$5:$E$37,L105+1)*节奏总纲!L104</f>
        <v>3315922.7898279759</v>
      </c>
      <c r="W105" s="196">
        <f>INDEX($E$5:$E$37,M105+1)*节奏总纲!M104</f>
        <v>2577375.2618614784</v>
      </c>
      <c r="X105" s="196">
        <f>INDEX($E$5:$E$37,N105+1)*节奏总纲!N104</f>
        <v>1756122.4445673912</v>
      </c>
      <c r="Y105" s="196">
        <f>INDEX($E$5:$E$37,O105+1)*节奏总纲!O104</f>
        <v>969515.89594625309</v>
      </c>
      <c r="Z105" s="196">
        <f>INDEX($F$5:$F$37,K105+1)*节奏总纲!K104</f>
        <v>14699205.127432652</v>
      </c>
      <c r="AA105" s="196">
        <f>INDEX($F$5:$F$37,L105+1)*节奏总纲!L104</f>
        <v>12753549.191646062</v>
      </c>
      <c r="AB105" s="196">
        <f>INDEX($F$5:$F$37,M105+1)*节奏总纲!M104</f>
        <v>9912981.7763903029</v>
      </c>
      <c r="AC105" s="196">
        <f>INDEX($F$5:$F$37,N105+1)*节奏总纲!N104</f>
        <v>6754317.0944899656</v>
      </c>
      <c r="AD105" s="196">
        <f>INDEX($F$5:$F$37,O105+1)*节奏总纲!O104</f>
        <v>3728907.2921009734</v>
      </c>
      <c r="AE105" s="196">
        <f>SUM(P$5:P105)</f>
        <v>1264262.8467240289</v>
      </c>
      <c r="AF105" s="196">
        <f>SUM(Q$5:Q105)</f>
        <v>1085456.889629734</v>
      </c>
      <c r="AG105" s="196">
        <f>SUM(R$5:R105)</f>
        <v>880509.00968545175</v>
      </c>
      <c r="AH105" s="196">
        <f>SUM(S$5:S105)</f>
        <v>634838.81672199152</v>
      </c>
      <c r="AI105" s="196">
        <f>SUM(T$5:T105)</f>
        <v>347819.78522207838</v>
      </c>
      <c r="AJ105" s="196">
        <f>SUM(U$5:U105)</f>
        <v>44332849.498814501</v>
      </c>
      <c r="AK105" s="196">
        <f>SUM(V$5:V105)</f>
        <v>38183374.871774711</v>
      </c>
      <c r="AL105" s="196">
        <f>SUM(W$5:W105)</f>
        <v>31265970.108898781</v>
      </c>
      <c r="AM105" s="196">
        <f>SUM(X$5:X105)</f>
        <v>22710210.184427857</v>
      </c>
      <c r="AN105" s="196">
        <f>SUM(Y$5:Y105)</f>
        <v>12624082.102732424</v>
      </c>
      <c r="AO105" s="196">
        <f>SUM(Z$5:Z105)</f>
        <v>215978924.21329972</v>
      </c>
      <c r="AP105" s="196">
        <f>SUM(AA$5:AA105)</f>
        <v>184946541.882153</v>
      </c>
      <c r="AQ105" s="196">
        <f>SUM(AB$5:AB105)</f>
        <v>148996683.12012425</v>
      </c>
      <c r="AR105" s="196">
        <f>SUM(AC$5:AC105)</f>
        <v>106764786.51115102</v>
      </c>
      <c r="AS105" s="196">
        <f>SUM(AD$5:AD105)</f>
        <v>57873725.143415555</v>
      </c>
    </row>
    <row r="106" spans="10:45" s="191" customFormat="1" x14ac:dyDescent="0.15">
      <c r="J106" s="192">
        <v>102</v>
      </c>
      <c r="K106" s="196">
        <f>MIN(INT(求节点(基础状态预期!F$7:F$39,$C$5:$C$37,$J106)),32)</f>
        <v>23</v>
      </c>
      <c r="L106" s="196">
        <f>MIN(INT(求节点(基础状态预期!G$7:G$39,$C$5:$C$37,$J106)),32)</f>
        <v>23</v>
      </c>
      <c r="M106" s="196">
        <f>MIN(INT(求节点(基础状态预期!H$7:H$39,$C$5:$C$37,$J106)),32)</f>
        <v>23</v>
      </c>
      <c r="N106" s="196">
        <f>MIN(INT(求节点(基础状态预期!I$7:I$39,$C$5:$C$37,$J106)),32)</f>
        <v>23</v>
      </c>
      <c r="O106" s="196">
        <f>MIN(INT(求节点(基础状态预期!J$7:J$39,$C$5:$C$37,$J106)),32)</f>
        <v>23</v>
      </c>
      <c r="P106" s="196">
        <f>INDEX($D$5:$D$37,K106+1)*节奏总纲!K105</f>
        <v>102402.41684373941</v>
      </c>
      <c r="Q106" s="196">
        <f>INDEX($D$5:$D$37,L106+1)*节奏总纲!L105</f>
        <v>84651.975526318682</v>
      </c>
      <c r="R106" s="196">
        <f>INDEX($D$5:$D$37,M106+1)*节奏总纲!M105</f>
        <v>64973.912071490602</v>
      </c>
      <c r="S106" s="196">
        <f>INDEX($D$5:$D$37,N106+1)*节奏总纲!N105</f>
        <v>46797.896520430222</v>
      </c>
      <c r="T106" s="196">
        <f>INDEX($D$5:$D$37,O106+1)*节奏总纲!O105</f>
        <v>26180.608947246976</v>
      </c>
      <c r="U106" s="196">
        <f>INDEX($E$5:$E$37,K106+1)*节奏总纲!K105</f>
        <v>4096096.6737495763</v>
      </c>
      <c r="V106" s="196">
        <f>INDEX($E$5:$E$37,L106+1)*节奏总纲!L105</f>
        <v>3386079.0210527475</v>
      </c>
      <c r="W106" s="196">
        <f>INDEX($E$5:$E$37,M106+1)*节奏总纲!M105</f>
        <v>2598956.4828596241</v>
      </c>
      <c r="X106" s="196">
        <f>INDEX($E$5:$E$37,N106+1)*节奏总纲!N105</f>
        <v>1871915.8608172089</v>
      </c>
      <c r="Y106" s="196">
        <f>INDEX($E$5:$E$37,O106+1)*节奏总纲!O105</f>
        <v>1047224.357889879</v>
      </c>
      <c r="Z106" s="196">
        <f>INDEX($F$5:$F$37,K106+1)*节奏总纲!K105</f>
        <v>15754217.97595991</v>
      </c>
      <c r="AA106" s="196">
        <f>INDEX($F$5:$F$37,L106+1)*节奏总纲!L105</f>
        <v>13023380.850202875</v>
      </c>
      <c r="AB106" s="196">
        <f>INDEX($F$5:$F$37,M106+1)*节奏总纲!M105</f>
        <v>9995986.4725370146</v>
      </c>
      <c r="AC106" s="196">
        <f>INDEX($F$5:$F$37,N106+1)*节奏总纲!N105</f>
        <v>7199676.3877584953</v>
      </c>
      <c r="AD106" s="196">
        <f>INDEX($F$5:$F$37,O106+1)*节奏总纲!O105</f>
        <v>4027785.9918841501</v>
      </c>
      <c r="AE106" s="196">
        <f>SUM(P$5:P106)</f>
        <v>1366665.2635677683</v>
      </c>
      <c r="AF106" s="196">
        <f>SUM(Q$5:Q106)</f>
        <v>1170108.8651560526</v>
      </c>
      <c r="AG106" s="196">
        <f>SUM(R$5:R106)</f>
        <v>945482.92175694229</v>
      </c>
      <c r="AH106" s="196">
        <f>SUM(S$5:S106)</f>
        <v>681636.71324242174</v>
      </c>
      <c r="AI106" s="196">
        <f>SUM(T$5:T106)</f>
        <v>374000.39416932536</v>
      </c>
      <c r="AJ106" s="196">
        <f>SUM(U$5:U106)</f>
        <v>48428946.172564074</v>
      </c>
      <c r="AK106" s="196">
        <f>SUM(V$5:V106)</f>
        <v>41569453.892827459</v>
      </c>
      <c r="AL106" s="196">
        <f>SUM(W$5:W106)</f>
        <v>33864926.591758408</v>
      </c>
      <c r="AM106" s="196">
        <f>SUM(X$5:X106)</f>
        <v>24582126.045245066</v>
      </c>
      <c r="AN106" s="196">
        <f>SUM(Y$5:Y106)</f>
        <v>13671306.460622303</v>
      </c>
      <c r="AO106" s="196">
        <f>SUM(Z$5:Z106)</f>
        <v>231733142.18925962</v>
      </c>
      <c r="AP106" s="196">
        <f>SUM(AA$5:AA106)</f>
        <v>197969922.73235589</v>
      </c>
      <c r="AQ106" s="196">
        <f>SUM(AB$5:AB106)</f>
        <v>158992669.59266126</v>
      </c>
      <c r="AR106" s="196">
        <f>SUM(AC$5:AC106)</f>
        <v>113964462.89890951</v>
      </c>
      <c r="AS106" s="196">
        <f>SUM(AD$5:AD106)</f>
        <v>61901511.135299705</v>
      </c>
    </row>
    <row r="107" spans="10:45" s="191" customFormat="1" x14ac:dyDescent="0.15">
      <c r="J107" s="192">
        <v>103</v>
      </c>
      <c r="K107" s="196">
        <f>MIN(INT(求节点(基础状态预期!F$7:F$39,$C$5:$C$37,$J107)),32)</f>
        <v>23</v>
      </c>
      <c r="L107" s="196">
        <f>MIN(INT(求节点(基础状态预期!G$7:G$39,$C$5:$C$37,$J107)),32)</f>
        <v>23</v>
      </c>
      <c r="M107" s="196">
        <f>MIN(INT(求节点(基础状态预期!H$7:H$39,$C$5:$C$37,$J107)),32)</f>
        <v>23</v>
      </c>
      <c r="N107" s="196">
        <f>MIN(INT(求节点(基础状态预期!I$7:I$39,$C$5:$C$37,$J107)),32)</f>
        <v>23</v>
      </c>
      <c r="O107" s="196">
        <f>MIN(INT(求节点(基础状态预期!J$7:J$39,$C$5:$C$37,$J107)),32)</f>
        <v>24</v>
      </c>
      <c r="P107" s="196">
        <f>INDEX($D$5:$D$37,K107+1)*节奏总纲!K106</f>
        <v>109752.19287270095</v>
      </c>
      <c r="Q107" s="196">
        <f>INDEX($D$5:$D$37,L107+1)*节奏总纲!L106</f>
        <v>89853.010146415472</v>
      </c>
      <c r="R107" s="196">
        <f>INDEX($D$5:$D$37,M107+1)*节奏总纲!M106</f>
        <v>71851.04548027867</v>
      </c>
      <c r="S107" s="196">
        <f>INDEX($D$5:$D$37,N107+1)*节奏总纲!N106</f>
        <v>53321.088677576452</v>
      </c>
      <c r="T107" s="196">
        <f>INDEX($D$5:$D$37,O107+1)*节奏总纲!O106</f>
        <v>30067.994599436479</v>
      </c>
      <c r="U107" s="196">
        <f>INDEX($E$5:$E$37,K107+1)*节奏总纲!K106</f>
        <v>4390087.7149080383</v>
      </c>
      <c r="V107" s="196">
        <f>INDEX($E$5:$E$37,L107+1)*节奏总纲!L106</f>
        <v>3594120.4058566191</v>
      </c>
      <c r="W107" s="196">
        <f>INDEX($E$5:$E$37,M107+1)*节奏总纲!M106</f>
        <v>2874041.8192111468</v>
      </c>
      <c r="X107" s="196">
        <f>INDEX($E$5:$E$37,N107+1)*节奏总纲!N106</f>
        <v>2132843.5471030581</v>
      </c>
      <c r="Y107" s="196">
        <f>INDEX($E$5:$E$37,O107+1)*节奏总纲!O106</f>
        <v>1247264.9611618095</v>
      </c>
      <c r="Z107" s="196">
        <f>INDEX($F$5:$F$37,K107+1)*节奏总纲!K106</f>
        <v>16884952.749646299</v>
      </c>
      <c r="AA107" s="196">
        <f>INDEX($F$5:$F$37,L107+1)*节奏总纲!L106</f>
        <v>13823540.022525458</v>
      </c>
      <c r="AB107" s="196">
        <f>INDEX($F$5:$F$37,M107+1)*节奏总纲!M106</f>
        <v>11054006.99696595</v>
      </c>
      <c r="AC107" s="196">
        <f>INDEX($F$5:$F$37,N107+1)*节奏总纲!N106</f>
        <v>8203244.4119348386</v>
      </c>
      <c r="AD107" s="196">
        <f>INDEX($F$5:$F$37,O107+1)*节奏总纲!O106</f>
        <v>4454517.7184350332</v>
      </c>
      <c r="AE107" s="196">
        <f>SUM(P$5:P107)</f>
        <v>1476417.4564404693</v>
      </c>
      <c r="AF107" s="196">
        <f>SUM(Q$5:Q107)</f>
        <v>1259961.8753024682</v>
      </c>
      <c r="AG107" s="196">
        <f>SUM(R$5:R107)</f>
        <v>1017333.967237221</v>
      </c>
      <c r="AH107" s="196">
        <f>SUM(S$5:S107)</f>
        <v>734957.80191999814</v>
      </c>
      <c r="AI107" s="196">
        <f>SUM(T$5:T107)</f>
        <v>404068.38876876183</v>
      </c>
      <c r="AJ107" s="196">
        <f>SUM(U$5:U107)</f>
        <v>52819033.887472115</v>
      </c>
      <c r="AK107" s="196">
        <f>SUM(V$5:V107)</f>
        <v>45163574.298684075</v>
      </c>
      <c r="AL107" s="196">
        <f>SUM(W$5:W107)</f>
        <v>36738968.410969555</v>
      </c>
      <c r="AM107" s="196">
        <f>SUM(X$5:X107)</f>
        <v>26714969.592348125</v>
      </c>
      <c r="AN107" s="196">
        <f>SUM(Y$5:Y107)</f>
        <v>14918571.421784112</v>
      </c>
      <c r="AO107" s="196">
        <f>SUM(Z$5:Z107)</f>
        <v>248618094.93890592</v>
      </c>
      <c r="AP107" s="196">
        <f>SUM(AA$5:AA107)</f>
        <v>211793462.75488135</v>
      </c>
      <c r="AQ107" s="196">
        <f>SUM(AB$5:AB107)</f>
        <v>170046676.58962721</v>
      </c>
      <c r="AR107" s="196">
        <f>SUM(AC$5:AC107)</f>
        <v>122167707.31084435</v>
      </c>
      <c r="AS107" s="196">
        <f>SUM(AD$5:AD107)</f>
        <v>66356028.853734739</v>
      </c>
    </row>
    <row r="108" spans="10:45" s="191" customFormat="1" x14ac:dyDescent="0.15">
      <c r="J108" s="192">
        <v>104</v>
      </c>
      <c r="K108" s="196">
        <f>MIN(INT(求节点(基础状态预期!F$7:F$39,$C$5:$C$37,$J108)),32)</f>
        <v>23</v>
      </c>
      <c r="L108" s="196">
        <f>MIN(INT(求节点(基础状态预期!G$7:G$39,$C$5:$C$37,$J108)),32)</f>
        <v>23</v>
      </c>
      <c r="M108" s="196">
        <f>MIN(INT(求节点(基础状态预期!H$7:H$39,$C$5:$C$37,$J108)),32)</f>
        <v>23</v>
      </c>
      <c r="N108" s="196">
        <f>MIN(INT(求节点(基础状态预期!I$7:I$39,$C$5:$C$37,$J108)),32)</f>
        <v>23</v>
      </c>
      <c r="O108" s="196">
        <f>MIN(INT(求节点(基础状态预期!J$7:J$39,$C$5:$C$37,$J108)),32)</f>
        <v>24</v>
      </c>
      <c r="P108" s="196">
        <f>INDEX($D$5:$D$37,K108+1)*节奏总纲!K107</f>
        <v>117629.48777612417</v>
      </c>
      <c r="Q108" s="196">
        <f>INDEX($D$5:$D$37,L108+1)*节奏总纲!L107</f>
        <v>100583.1323201996</v>
      </c>
      <c r="R108" s="196">
        <f>INDEX($D$5:$D$37,M108+1)*节奏总纲!M107</f>
        <v>83079.650086322639</v>
      </c>
      <c r="S108" s="196">
        <f>INDEX($D$5:$D$37,N108+1)*节奏总纲!N107</f>
        <v>59909.405010172464</v>
      </c>
      <c r="T108" s="196">
        <f>INDEX($D$5:$D$37,O108+1)*节奏总纲!O107</f>
        <v>33295.271206267833</v>
      </c>
      <c r="U108" s="196">
        <f>INDEX($E$5:$E$37,K108+1)*节奏总纲!K107</f>
        <v>4705179.511044967</v>
      </c>
      <c r="V108" s="196">
        <f>INDEX($E$5:$E$37,L108+1)*节奏总纲!L107</f>
        <v>4023325.2928079837</v>
      </c>
      <c r="W108" s="196">
        <f>INDEX($E$5:$E$37,M108+1)*节奏总纲!M107</f>
        <v>3323186.0034529055</v>
      </c>
      <c r="X108" s="196">
        <f>INDEX($E$5:$E$37,N108+1)*节奏总纲!N107</f>
        <v>2396376.2004068987</v>
      </c>
      <c r="Y108" s="196">
        <f>INDEX($E$5:$E$37,O108+1)*节奏总纲!O107</f>
        <v>1381137.1759637026</v>
      </c>
      <c r="Z108" s="196">
        <f>INDEX($F$5:$F$37,K108+1)*节奏总纲!K107</f>
        <v>18096844.273249872</v>
      </c>
      <c r="AA108" s="196">
        <f>INDEX($F$5:$F$37,L108+1)*节奏总纲!L107</f>
        <v>15474328.049261475</v>
      </c>
      <c r="AB108" s="196">
        <f>INDEX($F$5:$F$37,M108+1)*节奏总纲!M107</f>
        <v>12781484.628665021</v>
      </c>
      <c r="AC108" s="196">
        <f>INDEX($F$5:$F$37,N108+1)*节奏总纲!N107</f>
        <v>9216831.5400265325</v>
      </c>
      <c r="AD108" s="196">
        <f>INDEX($F$5:$F$37,O108+1)*节奏总纲!O107</f>
        <v>4932632.7712989384</v>
      </c>
      <c r="AE108" s="196">
        <f>SUM(P$5:P108)</f>
        <v>1594046.9442165934</v>
      </c>
      <c r="AF108" s="196">
        <f>SUM(Q$5:Q108)</f>
        <v>1360545.0076226678</v>
      </c>
      <c r="AG108" s="196">
        <f>SUM(R$5:R108)</f>
        <v>1100413.6173235436</v>
      </c>
      <c r="AH108" s="196">
        <f>SUM(S$5:S108)</f>
        <v>794867.20693017065</v>
      </c>
      <c r="AI108" s="196">
        <f>SUM(T$5:T108)</f>
        <v>437363.65997502964</v>
      </c>
      <c r="AJ108" s="196">
        <f>SUM(U$5:U108)</f>
        <v>57524213.39851708</v>
      </c>
      <c r="AK108" s="196">
        <f>SUM(V$5:V108)</f>
        <v>49186899.591492057</v>
      </c>
      <c r="AL108" s="196">
        <f>SUM(W$5:W108)</f>
        <v>40062154.41442246</v>
      </c>
      <c r="AM108" s="196">
        <f>SUM(X$5:X108)</f>
        <v>29111345.792755023</v>
      </c>
      <c r="AN108" s="196">
        <f>SUM(Y$5:Y108)</f>
        <v>16299708.597747814</v>
      </c>
      <c r="AO108" s="196">
        <f>SUM(Z$5:Z108)</f>
        <v>266714939.21215579</v>
      </c>
      <c r="AP108" s="196">
        <f>SUM(AA$5:AA108)</f>
        <v>227267790.80414283</v>
      </c>
      <c r="AQ108" s="196">
        <f>SUM(AB$5:AB108)</f>
        <v>182828161.21829224</v>
      </c>
      <c r="AR108" s="196">
        <f>SUM(AC$5:AC108)</f>
        <v>131384538.85087088</v>
      </c>
      <c r="AS108" s="196">
        <f>SUM(AD$5:AD108)</f>
        <v>71288661.625033677</v>
      </c>
    </row>
    <row r="109" spans="10:45" s="191" customFormat="1" x14ac:dyDescent="0.15">
      <c r="J109" s="192">
        <v>105</v>
      </c>
      <c r="K109" s="196">
        <f>MIN(INT(求节点(基础状态预期!F$7:F$39,$C$5:$C$37,$J109)),32)</f>
        <v>23</v>
      </c>
      <c r="L109" s="196">
        <f>MIN(INT(求节点(基础状态预期!G$7:G$39,$C$5:$C$37,$J109)),32)</f>
        <v>23</v>
      </c>
      <c r="M109" s="196">
        <f>MIN(INT(求节点(基础状态预期!H$7:H$39,$C$5:$C$37,$J109)),32)</f>
        <v>23</v>
      </c>
      <c r="N109" s="196">
        <f>MIN(INT(求节点(基础状态预期!I$7:I$39,$C$5:$C$37,$J109)),32)</f>
        <v>24</v>
      </c>
      <c r="O109" s="196">
        <f>MIN(INT(求节点(基础状态预期!J$7:J$39,$C$5:$C$37,$J109)),32)</f>
        <v>24</v>
      </c>
      <c r="P109" s="196">
        <f>INDEX($D$5:$D$37,K109+1)*节奏总纲!K108</f>
        <v>126072.1634101875</v>
      </c>
      <c r="Q109" s="196">
        <f>INDEX($D$5:$D$37,L109+1)*节奏总纲!L108</f>
        <v>109332.60596873387</v>
      </c>
      <c r="R109" s="196">
        <f>INDEX($D$5:$D$37,M109+1)*节奏总纲!M108</f>
        <v>88103.031786150575</v>
      </c>
      <c r="S109" s="196">
        <f>INDEX($D$5:$D$37,N109+1)*节奏总纲!N108</f>
        <v>65468.559713857379</v>
      </c>
      <c r="T109" s="196">
        <f>INDEX($D$5:$D$37,O109+1)*节奏总纲!O108</f>
        <v>34955.931770155446</v>
      </c>
      <c r="U109" s="196">
        <f>INDEX($E$5:$E$37,K109+1)*节奏总纲!K108</f>
        <v>5042886.5364074996</v>
      </c>
      <c r="V109" s="196">
        <f>INDEX($E$5:$E$37,L109+1)*节奏总纲!L108</f>
        <v>4373304.2387493551</v>
      </c>
      <c r="W109" s="196">
        <f>INDEX($E$5:$E$37,M109+1)*节奏总纲!M108</f>
        <v>3524121.2714460231</v>
      </c>
      <c r="X109" s="196">
        <f>INDEX($E$5:$E$37,N109+1)*节奏总纲!N108</f>
        <v>2715732.8473896394</v>
      </c>
      <c r="Y109" s="196">
        <f>INDEX($E$5:$E$37,O109+1)*节奏总纲!O108</f>
        <v>1450023.8363916334</v>
      </c>
      <c r="Z109" s="196">
        <f>INDEX($F$5:$F$37,K109+1)*节奏总纲!K108</f>
        <v>19395717.447721153</v>
      </c>
      <c r="AA109" s="196">
        <f>INDEX($F$5:$F$37,L109+1)*节奏总纲!L108</f>
        <v>16820400.918266751</v>
      </c>
      <c r="AB109" s="196">
        <f>INDEX($F$5:$F$37,M109+1)*节奏总纲!M108</f>
        <v>13554312.582484704</v>
      </c>
      <c r="AC109" s="196">
        <f>INDEX($F$5:$F$37,N109+1)*节奏总纲!N108</f>
        <v>9699045.8835344277</v>
      </c>
      <c r="AD109" s="196">
        <f>INDEX($F$5:$F$37,O109+1)*节奏总纲!O108</f>
        <v>5178656.5585415475</v>
      </c>
      <c r="AE109" s="196">
        <f>SUM(P$5:P109)</f>
        <v>1720119.1076267809</v>
      </c>
      <c r="AF109" s="196">
        <f>SUM(Q$5:Q109)</f>
        <v>1469877.6135914016</v>
      </c>
      <c r="AG109" s="196">
        <f>SUM(R$5:R109)</f>
        <v>1188516.6491096942</v>
      </c>
      <c r="AH109" s="196">
        <f>SUM(S$5:S109)</f>
        <v>860335.76664402802</v>
      </c>
      <c r="AI109" s="196">
        <f>SUM(T$5:T109)</f>
        <v>472319.59174518508</v>
      </c>
      <c r="AJ109" s="196">
        <f>SUM(U$5:U109)</f>
        <v>62567099.93492458</v>
      </c>
      <c r="AK109" s="196">
        <f>SUM(V$5:V109)</f>
        <v>53560203.830241412</v>
      </c>
      <c r="AL109" s="196">
        <f>SUM(W$5:W109)</f>
        <v>43586275.685868487</v>
      </c>
      <c r="AM109" s="196">
        <f>SUM(X$5:X109)</f>
        <v>31827078.640144661</v>
      </c>
      <c r="AN109" s="196">
        <f>SUM(Y$5:Y109)</f>
        <v>17749732.434139445</v>
      </c>
      <c r="AO109" s="196">
        <f>SUM(Z$5:Z109)</f>
        <v>286110656.65987694</v>
      </c>
      <c r="AP109" s="196">
        <f>SUM(AA$5:AA109)</f>
        <v>244088191.72240958</v>
      </c>
      <c r="AQ109" s="196">
        <f>SUM(AB$5:AB109)</f>
        <v>196382473.80077693</v>
      </c>
      <c r="AR109" s="196">
        <f>SUM(AC$5:AC109)</f>
        <v>141083584.73440531</v>
      </c>
      <c r="AS109" s="196">
        <f>SUM(AD$5:AD109)</f>
        <v>76467318.183575228</v>
      </c>
    </row>
    <row r="110" spans="10:45" s="191" customFormat="1" x14ac:dyDescent="0.15">
      <c r="J110" s="192">
        <v>106</v>
      </c>
      <c r="K110" s="196">
        <f>MIN(INT(求节点(基础状态预期!F$7:F$39,$C$5:$C$37,$J110)),32)</f>
        <v>23</v>
      </c>
      <c r="L110" s="196">
        <f>MIN(INT(求节点(基础状态预期!G$7:G$39,$C$5:$C$37,$J110)),32)</f>
        <v>23</v>
      </c>
      <c r="M110" s="196">
        <f>MIN(INT(求节点(基础状态预期!H$7:H$39,$C$5:$C$37,$J110)),32)</f>
        <v>24</v>
      </c>
      <c r="N110" s="196">
        <f>MIN(INT(求节点(基础状态预期!I$7:I$39,$C$5:$C$37,$J110)),32)</f>
        <v>24</v>
      </c>
      <c r="O110" s="196">
        <f>MIN(INT(求节点(基础状态预期!J$7:J$39,$C$5:$C$37,$J110)),32)</f>
        <v>24</v>
      </c>
      <c r="P110" s="196">
        <f>INDEX($D$5:$D$37,K110+1)*节奏总纲!K109</f>
        <v>135120.79910757608</v>
      </c>
      <c r="Q110" s="196">
        <f>INDEX($D$5:$D$37,L110+1)*节奏总纲!L109</f>
        <v>116508.43101449782</v>
      </c>
      <c r="R110" s="196">
        <f>INDEX($D$5:$D$37,M110+1)*节奏总纲!M109</f>
        <v>96509.471486742637</v>
      </c>
      <c r="S110" s="196">
        <f>INDEX($D$5:$D$37,N110+1)*节奏总纲!N109</f>
        <v>68562.490990096019</v>
      </c>
      <c r="T110" s="196">
        <f>INDEX($D$5:$D$37,O110+1)*节奏总纲!O109</f>
        <v>35370.863447937365</v>
      </c>
      <c r="U110" s="196">
        <f>INDEX($E$5:$E$37,K110+1)*节奏总纲!K109</f>
        <v>5404831.9643030427</v>
      </c>
      <c r="V110" s="196">
        <f>INDEX($E$5:$E$37,L110+1)*节奏总纲!L109</f>
        <v>4660337.2405799124</v>
      </c>
      <c r="W110" s="196">
        <f>INDEX($E$5:$E$37,M110+1)*节奏总纲!M109</f>
        <v>4003355.8542648796</v>
      </c>
      <c r="X110" s="196">
        <f>INDEX($E$5:$E$37,N110+1)*节奏总纲!N109</f>
        <v>2844073.7003299091</v>
      </c>
      <c r="Y110" s="196">
        <f>INDEX($E$5:$E$37,O110+1)*节奏总纲!O109</f>
        <v>1467235.8170996241</v>
      </c>
      <c r="Z110" s="196">
        <f>INDEX($F$5:$F$37,K110+1)*节奏总纲!K109</f>
        <v>20787815.247319397</v>
      </c>
      <c r="AA110" s="196">
        <f>INDEX($F$5:$F$37,L110+1)*节奏总纲!L109</f>
        <v>17924374.002230432</v>
      </c>
      <c r="AB110" s="196">
        <f>INDEX($F$5:$F$37,M110+1)*节奏总纲!M109</f>
        <v>14297699.479517428</v>
      </c>
      <c r="AC110" s="196">
        <f>INDEX($F$5:$F$37,N110+1)*节奏总纲!N109</f>
        <v>10157406.072606819</v>
      </c>
      <c r="AD110" s="196">
        <f>INDEX($F$5:$F$37,O110+1)*节奏总纲!O109</f>
        <v>5240127.9182129428</v>
      </c>
      <c r="AE110" s="196">
        <f>SUM(P$5:P110)</f>
        <v>1855239.9067343569</v>
      </c>
      <c r="AF110" s="196">
        <f>SUM(Q$5:Q110)</f>
        <v>1586386.0446058994</v>
      </c>
      <c r="AG110" s="196">
        <f>SUM(R$5:R110)</f>
        <v>1285026.1205964368</v>
      </c>
      <c r="AH110" s="196">
        <f>SUM(S$5:S110)</f>
        <v>928898.25763412402</v>
      </c>
      <c r="AI110" s="196">
        <f>SUM(T$5:T110)</f>
        <v>507690.45519312244</v>
      </c>
      <c r="AJ110" s="196">
        <f>SUM(U$5:U110)</f>
        <v>67971931.899227619</v>
      </c>
      <c r="AK110" s="196">
        <f>SUM(V$5:V110)</f>
        <v>58220541.070821323</v>
      </c>
      <c r="AL110" s="196">
        <f>SUM(W$5:W110)</f>
        <v>47589631.540133364</v>
      </c>
      <c r="AM110" s="196">
        <f>SUM(X$5:X110)</f>
        <v>34671152.340474568</v>
      </c>
      <c r="AN110" s="196">
        <f>SUM(Y$5:Y110)</f>
        <v>19216968.251239069</v>
      </c>
      <c r="AO110" s="196">
        <f>SUM(Z$5:Z110)</f>
        <v>306898471.90719634</v>
      </c>
      <c r="AP110" s="196">
        <f>SUM(AA$5:AA110)</f>
        <v>262012565.72464001</v>
      </c>
      <c r="AQ110" s="196">
        <f>SUM(AB$5:AB110)</f>
        <v>210680173.28029436</v>
      </c>
      <c r="AR110" s="196">
        <f>SUM(AC$5:AC110)</f>
        <v>151240990.80701214</v>
      </c>
      <c r="AS110" s="196">
        <f>SUM(AD$5:AD110)</f>
        <v>81707446.101788163</v>
      </c>
    </row>
    <row r="111" spans="10:45" s="191" customFormat="1" x14ac:dyDescent="0.15">
      <c r="J111" s="192">
        <v>107</v>
      </c>
      <c r="K111" s="196">
        <f>MIN(INT(求节点(基础状态预期!F$7:F$39,$C$5:$C$37,$J111)),32)</f>
        <v>23</v>
      </c>
      <c r="L111" s="196">
        <f>MIN(INT(求节点(基础状态预期!G$7:G$39,$C$5:$C$37,$J111)),32)</f>
        <v>24</v>
      </c>
      <c r="M111" s="196">
        <f>MIN(INT(求节点(基础状态预期!H$7:H$39,$C$5:$C$37,$J111)),32)</f>
        <v>24</v>
      </c>
      <c r="N111" s="196">
        <f>MIN(INT(求节点(基础状态预期!I$7:I$39,$C$5:$C$37,$J111)),32)</f>
        <v>24</v>
      </c>
      <c r="O111" s="196">
        <f>MIN(INT(求节点(基础状态预期!J$7:J$39,$C$5:$C$37,$J111)),32)</f>
        <v>24</v>
      </c>
      <c r="P111" s="196">
        <f>INDEX($D$5:$D$37,K111+1)*节奏总纲!K110</f>
        <v>144818.88672019923</v>
      </c>
      <c r="Q111" s="196">
        <f>INDEX($D$5:$D$37,L111+1)*节奏总纲!L110</f>
        <v>127519.28763752228</v>
      </c>
      <c r="R111" s="196">
        <f>INDEX($D$5:$D$37,M111+1)*节奏总纲!M110</f>
        <v>103900.21208179156</v>
      </c>
      <c r="S111" s="196">
        <f>INDEX($D$5:$D$37,N111+1)*节奏总纲!N110</f>
        <v>69847.327966433251</v>
      </c>
      <c r="T111" s="196">
        <f>INDEX($D$5:$D$37,O111+1)*节奏总纲!O110</f>
        <v>37310.193967329389</v>
      </c>
      <c r="U111" s="196">
        <f>INDEX($E$5:$E$37,K111+1)*节奏总纲!K110</f>
        <v>5792755.4688079692</v>
      </c>
      <c r="V111" s="196">
        <f>INDEX($E$5:$E$37,L111+1)*节奏总纲!L110</f>
        <v>5289688.968667591</v>
      </c>
      <c r="W111" s="196">
        <f>INDEX($E$5:$E$37,M111+1)*节奏总纲!M110</f>
        <v>4309934.7233928349</v>
      </c>
      <c r="X111" s="196">
        <f>INDEX($E$5:$E$37,N111+1)*节奏总纲!N110</f>
        <v>2897370.6415705648</v>
      </c>
      <c r="Y111" s="196">
        <f>INDEX($E$5:$E$37,O111+1)*节奏总纲!O110</f>
        <v>1547682.120126256</v>
      </c>
      <c r="Z111" s="196">
        <f>INDEX($F$5:$F$37,K111+1)*节奏总纲!K110</f>
        <v>22279828.726184495</v>
      </c>
      <c r="AA111" s="196">
        <f>INDEX($F$5:$F$37,L111+1)*节奏总纲!L110</f>
        <v>18891746.316669971</v>
      </c>
      <c r="AB111" s="196">
        <f>INDEX($F$5:$F$37,M111+1)*节奏总纲!M110</f>
        <v>15392624.012117267</v>
      </c>
      <c r="AC111" s="196">
        <f>INDEX($F$5:$F$37,N111+1)*节奏总纲!N110</f>
        <v>10347752.291323446</v>
      </c>
      <c r="AD111" s="196">
        <f>INDEX($F$5:$F$37,O111+1)*节奏总纲!O110</f>
        <v>5527436.1433080574</v>
      </c>
      <c r="AE111" s="196">
        <f>SUM(P$5:P111)</f>
        <v>2000058.793454556</v>
      </c>
      <c r="AF111" s="196">
        <f>SUM(Q$5:Q111)</f>
        <v>1713905.3322434216</v>
      </c>
      <c r="AG111" s="196">
        <f>SUM(R$5:R111)</f>
        <v>1388926.3326782284</v>
      </c>
      <c r="AH111" s="196">
        <f>SUM(S$5:S111)</f>
        <v>998745.58560055727</v>
      </c>
      <c r="AI111" s="196">
        <f>SUM(T$5:T111)</f>
        <v>545000.64916045184</v>
      </c>
      <c r="AJ111" s="196">
        <f>SUM(U$5:U111)</f>
        <v>73764687.368035585</v>
      </c>
      <c r="AK111" s="196">
        <f>SUM(V$5:V111)</f>
        <v>63510230.039488912</v>
      </c>
      <c r="AL111" s="196">
        <f>SUM(W$5:W111)</f>
        <v>51899566.263526201</v>
      </c>
      <c r="AM111" s="196">
        <f>SUM(X$5:X111)</f>
        <v>37568522.982045136</v>
      </c>
      <c r="AN111" s="196">
        <f>SUM(Y$5:Y111)</f>
        <v>20764650.371365324</v>
      </c>
      <c r="AO111" s="196">
        <f>SUM(Z$5:Z111)</f>
        <v>329178300.63338083</v>
      </c>
      <c r="AP111" s="196">
        <f>SUM(AA$5:AA111)</f>
        <v>280904312.04130995</v>
      </c>
      <c r="AQ111" s="196">
        <f>SUM(AB$5:AB111)</f>
        <v>226072797.29241163</v>
      </c>
      <c r="AR111" s="196">
        <f>SUM(AC$5:AC111)</f>
        <v>161588743.09833559</v>
      </c>
      <c r="AS111" s="196">
        <f>SUM(AD$5:AD111)</f>
        <v>87234882.245096222</v>
      </c>
    </row>
    <row r="112" spans="10:45" s="191" customFormat="1" x14ac:dyDescent="0.15">
      <c r="J112" s="192">
        <v>108</v>
      </c>
      <c r="K112" s="196">
        <f>MIN(INT(求节点(基础状态预期!F$7:F$39,$C$5:$C$37,$J112)),32)</f>
        <v>24</v>
      </c>
      <c r="L112" s="196">
        <f>MIN(INT(求节点(基础状态预期!G$7:G$39,$C$5:$C$37,$J112)),32)</f>
        <v>24</v>
      </c>
      <c r="M112" s="196">
        <f>MIN(INT(求节点(基础状态预期!H$7:H$39,$C$5:$C$37,$J112)),32)</f>
        <v>24</v>
      </c>
      <c r="N112" s="196">
        <f>MIN(INT(求节点(基础状态预期!I$7:I$39,$C$5:$C$37,$J112)),32)</f>
        <v>24</v>
      </c>
      <c r="O112" s="196">
        <f>MIN(INT(求节点(基础状态预期!J$7:J$39,$C$5:$C$37,$J112)),32)</f>
        <v>24</v>
      </c>
      <c r="P112" s="196">
        <f>INDEX($D$5:$D$37,K112+1)*节奏总纲!K111</f>
        <v>161182.77195540629</v>
      </c>
      <c r="Q112" s="196">
        <f>INDEX($D$5:$D$37,L112+1)*节奏总纲!L111</f>
        <v>137569.49586393914</v>
      </c>
      <c r="R112" s="196">
        <f>INDEX($D$5:$D$37,M112+1)*节奏总纲!M111</f>
        <v>103227.01008983426</v>
      </c>
      <c r="S112" s="196">
        <f>INDEX($D$5:$D$37,N112+1)*节奏总纲!N111</f>
        <v>75035.190817327035</v>
      </c>
      <c r="T112" s="196">
        <f>INDEX($D$5:$D$37,O112+1)*节奏总纲!O111</f>
        <v>41718.978734831231</v>
      </c>
      <c r="U112" s="196">
        <f>INDEX($E$5:$E$37,K112+1)*节奏总纲!K111</f>
        <v>6686100.1700020386</v>
      </c>
      <c r="V112" s="196">
        <f>INDEX($E$5:$E$37,L112+1)*节奏总纲!L111</f>
        <v>5706586.4950967357</v>
      </c>
      <c r="W112" s="196">
        <f>INDEX($E$5:$E$37,M112+1)*节奏总纲!M111</f>
        <v>4282009.3074301621</v>
      </c>
      <c r="X112" s="196">
        <f>INDEX($E$5:$E$37,N112+1)*节奏总纲!N111</f>
        <v>3112570.8783483808</v>
      </c>
      <c r="Y112" s="196">
        <f>INDEX($E$5:$E$37,O112+1)*节奏总纲!O111</f>
        <v>1730565.0438152216</v>
      </c>
      <c r="Z112" s="196">
        <f>INDEX($F$5:$F$37,K112+1)*节奏总纲!K111</f>
        <v>23878929.178578708</v>
      </c>
      <c r="AA112" s="196">
        <f>INDEX($F$5:$F$37,L112+1)*节奏总纲!L111</f>
        <v>20380666.053916913</v>
      </c>
      <c r="AB112" s="196">
        <f>INDEX($F$5:$F$37,M112+1)*节奏总纲!M111</f>
        <v>15292890.38367915</v>
      </c>
      <c r="AC112" s="196">
        <f>INDEX($F$5:$F$37,N112+1)*节奏总纲!N111</f>
        <v>11116324.565529931</v>
      </c>
      <c r="AD112" s="196">
        <f>INDEX($F$5:$F$37,O112+1)*节奏总纲!O111</f>
        <v>6180589.4421972195</v>
      </c>
      <c r="AE112" s="196">
        <f>SUM(P$5:P112)</f>
        <v>2161241.5654099621</v>
      </c>
      <c r="AF112" s="196">
        <f>SUM(Q$5:Q112)</f>
        <v>1851474.8281073608</v>
      </c>
      <c r="AG112" s="196">
        <f>SUM(R$5:R112)</f>
        <v>1492153.3427680626</v>
      </c>
      <c r="AH112" s="196">
        <f>SUM(S$5:S112)</f>
        <v>1073780.7764178843</v>
      </c>
      <c r="AI112" s="196">
        <f>SUM(T$5:T112)</f>
        <v>586719.62789528305</v>
      </c>
      <c r="AJ112" s="196">
        <f>SUM(U$5:U112)</f>
        <v>80450787.538037628</v>
      </c>
      <c r="AK112" s="196">
        <f>SUM(V$5:V112)</f>
        <v>69216816.534585655</v>
      </c>
      <c r="AL112" s="196">
        <f>SUM(W$5:W112)</f>
        <v>56181575.570956364</v>
      </c>
      <c r="AM112" s="196">
        <f>SUM(X$5:X112)</f>
        <v>40681093.860393517</v>
      </c>
      <c r="AN112" s="196">
        <f>SUM(Y$5:Y112)</f>
        <v>22495215.415180545</v>
      </c>
      <c r="AO112" s="196">
        <f>SUM(Z$5:Z112)</f>
        <v>353057229.81195956</v>
      </c>
      <c r="AP112" s="196">
        <f>SUM(AA$5:AA112)</f>
        <v>301284978.09522688</v>
      </c>
      <c r="AQ112" s="196">
        <f>SUM(AB$5:AB112)</f>
        <v>241365687.67609078</v>
      </c>
      <c r="AR112" s="196">
        <f>SUM(AC$5:AC112)</f>
        <v>172705067.66386554</v>
      </c>
      <c r="AS112" s="196">
        <f>SUM(AD$5:AD112)</f>
        <v>93415471.68729344</v>
      </c>
    </row>
    <row r="113" spans="10:45" s="191" customFormat="1" x14ac:dyDescent="0.15">
      <c r="J113" s="192">
        <v>109</v>
      </c>
      <c r="K113" s="196">
        <f>MIN(INT(求节点(基础状态预期!F$7:F$39,$C$5:$C$37,$J113)),32)</f>
        <v>24</v>
      </c>
      <c r="L113" s="196">
        <f>MIN(INT(求节点(基础状态预期!G$7:G$39,$C$5:$C$37,$J113)),32)</f>
        <v>24</v>
      </c>
      <c r="M113" s="196">
        <f>MIN(INT(求节点(基础状态预期!H$7:H$39,$C$5:$C$37,$J113)),32)</f>
        <v>24</v>
      </c>
      <c r="N113" s="196">
        <f>MIN(INT(求节点(基础状态预期!I$7:I$39,$C$5:$C$37,$J113)),32)</f>
        <v>24</v>
      </c>
      <c r="O113" s="196">
        <f>MIN(INT(求节点(基础状态预期!J$7:J$39,$C$5:$C$37,$J113)),32)</f>
        <v>25</v>
      </c>
      <c r="P113" s="196">
        <f>INDEX($D$5:$D$37,K113+1)*节奏总纲!K112</f>
        <v>172751.41759984114</v>
      </c>
      <c r="Q113" s="196">
        <f>INDEX($D$5:$D$37,L113+1)*节奏总纲!L112</f>
        <v>140224.0959994618</v>
      </c>
      <c r="R113" s="196">
        <f>INDEX($D$5:$D$37,M113+1)*节奏总纲!M112</f>
        <v>112678.43987974925</v>
      </c>
      <c r="S113" s="196">
        <f>INDEX($D$5:$D$37,N113+1)*节奏总纲!N112</f>
        <v>81158.203990341004</v>
      </c>
      <c r="T113" s="196">
        <f>INDEX($D$5:$D$37,O113+1)*节奏总纲!O112</f>
        <v>46832.400627079071</v>
      </c>
      <c r="U113" s="196">
        <f>INDEX($E$5:$E$37,K113+1)*节奏总纲!K112</f>
        <v>7165984.730067485</v>
      </c>
      <c r="V113" s="196">
        <f>INDEX($E$5:$E$37,L113+1)*节奏总纲!L112</f>
        <v>5816703.2414591555</v>
      </c>
      <c r="W113" s="196">
        <f>INDEX($E$5:$E$37,M113+1)*节奏总纲!M112</f>
        <v>4674068.6172340428</v>
      </c>
      <c r="X113" s="196">
        <f>INDEX($E$5:$E$37,N113+1)*节奏总纲!N112</f>
        <v>3366562.5358956265</v>
      </c>
      <c r="Y113" s="196">
        <f>INDEX($E$5:$E$37,O113+1)*节奏总纲!O112</f>
        <v>2007102.8840176745</v>
      </c>
      <c r="Z113" s="196">
        <f>INDEX($F$5:$F$37,K113+1)*节奏总纲!K112</f>
        <v>25592802.607383873</v>
      </c>
      <c r="AA113" s="196">
        <f>INDEX($F$5:$F$37,L113+1)*节奏总纲!L112</f>
        <v>20773940.148068413</v>
      </c>
      <c r="AB113" s="196">
        <f>INDEX($F$5:$F$37,M113+1)*节奏总纲!M112</f>
        <v>16693102.204407295</v>
      </c>
      <c r="AC113" s="196">
        <f>INDEX($F$5:$F$37,N113+1)*节奏总纲!N112</f>
        <v>12023437.628198666</v>
      </c>
      <c r="AD113" s="196">
        <f>INDEX($F$5:$F$37,O113+1)*节奏总纲!O112</f>
        <v>6690342.9467255818</v>
      </c>
      <c r="AE113" s="196">
        <f>SUM(P$5:P113)</f>
        <v>2333992.9830098031</v>
      </c>
      <c r="AF113" s="196">
        <f>SUM(Q$5:Q113)</f>
        <v>1991698.9241068226</v>
      </c>
      <c r="AG113" s="196">
        <f>SUM(R$5:R113)</f>
        <v>1604831.7826478118</v>
      </c>
      <c r="AH113" s="196">
        <f>SUM(S$5:S113)</f>
        <v>1154938.9804082252</v>
      </c>
      <c r="AI113" s="196">
        <f>SUM(T$5:T113)</f>
        <v>633552.02852236212</v>
      </c>
      <c r="AJ113" s="196">
        <f>SUM(U$5:U113)</f>
        <v>87616772.268105119</v>
      </c>
      <c r="AK113" s="196">
        <f>SUM(V$5:V113)</f>
        <v>75033519.776044816</v>
      </c>
      <c r="AL113" s="196">
        <f>SUM(W$5:W113)</f>
        <v>60855644.188190408</v>
      </c>
      <c r="AM113" s="196">
        <f>SUM(X$5:X113)</f>
        <v>44047656.39628914</v>
      </c>
      <c r="AN113" s="196">
        <f>SUM(Y$5:Y113)</f>
        <v>24502318.299198221</v>
      </c>
      <c r="AO113" s="196">
        <f>SUM(Z$5:Z113)</f>
        <v>378650032.41934341</v>
      </c>
      <c r="AP113" s="196">
        <f>SUM(AA$5:AA113)</f>
        <v>322058918.24329531</v>
      </c>
      <c r="AQ113" s="196">
        <f>SUM(AB$5:AB113)</f>
        <v>258058789.88049808</v>
      </c>
      <c r="AR113" s="196">
        <f>SUM(AC$5:AC113)</f>
        <v>184728505.29206419</v>
      </c>
      <c r="AS113" s="196">
        <f>SUM(AD$5:AD113)</f>
        <v>100105814.63401902</v>
      </c>
    </row>
    <row r="114" spans="10:45" s="191" customFormat="1" x14ac:dyDescent="0.15">
      <c r="J114" s="192">
        <v>110</v>
      </c>
      <c r="K114" s="196">
        <f>MIN(INT(求节点(基础状态预期!F$7:F$39,$C$5:$C$37,$J114)),32)</f>
        <v>24</v>
      </c>
      <c r="L114" s="196">
        <f>MIN(INT(求节点(基础状态预期!G$7:G$39,$C$5:$C$37,$J114)),32)</f>
        <v>24</v>
      </c>
      <c r="M114" s="196">
        <f>MIN(INT(求节点(基础状态预期!H$7:H$39,$C$5:$C$37,$J114)),32)</f>
        <v>24</v>
      </c>
      <c r="N114" s="196">
        <f>MIN(INT(求节点(基础状态预期!I$7:I$39,$C$5:$C$37,$J114)),32)</f>
        <v>24</v>
      </c>
      <c r="O114" s="196">
        <f>MIN(INT(求节点(基础状态预期!J$7:J$39,$C$5:$C$37,$J114)),32)</f>
        <v>25</v>
      </c>
      <c r="P114" s="196">
        <f>INDEX($D$5:$D$37,K114+1)*节奏总纲!K113</f>
        <v>185150.38499903458</v>
      </c>
      <c r="Q114" s="196">
        <f>INDEX($D$5:$D$37,L114+1)*节奏总纲!L113</f>
        <v>157507.43251867866</v>
      </c>
      <c r="R114" s="196">
        <f>INDEX($D$5:$D$37,M114+1)*节奏总纲!M113</f>
        <v>129219.78237684193</v>
      </c>
      <c r="S114" s="196">
        <f>INDEX($D$5:$D$37,N114+1)*节奏总纲!N113</f>
        <v>93927.357841029007</v>
      </c>
      <c r="T114" s="196">
        <f>INDEX($D$5:$D$37,O114+1)*节奏总纲!O113</f>
        <v>52447.942521068762</v>
      </c>
      <c r="U114" s="196">
        <f>INDEX($E$5:$E$37,K114+1)*节奏总纲!K113</f>
        <v>7680312.2666266188</v>
      </c>
      <c r="V114" s="196">
        <f>INDEX($E$5:$E$37,L114+1)*节奏总纲!L113</f>
        <v>6533641.6452192627</v>
      </c>
      <c r="W114" s="196">
        <f>INDEX($E$5:$E$37,M114+1)*节奏总纲!M113</f>
        <v>5360228.0097060353</v>
      </c>
      <c r="X114" s="196">
        <f>INDEX($E$5:$E$37,N114+1)*节奏总纲!N113</f>
        <v>3896245.9548871294</v>
      </c>
      <c r="Y114" s="196">
        <f>INDEX($E$5:$E$37,O114+1)*节奏总纲!O113</f>
        <v>2247768.9651886611</v>
      </c>
      <c r="Z114" s="196">
        <f>INDEX($F$5:$F$37,K114+1)*节奏总纲!K113</f>
        <v>27429686.666523639</v>
      </c>
      <c r="AA114" s="196">
        <f>INDEX($F$5:$F$37,L114+1)*节奏总纲!L113</f>
        <v>23334434.447211653</v>
      </c>
      <c r="AB114" s="196">
        <f>INDEX($F$5:$F$37,M114+1)*节奏总纲!M113</f>
        <v>19143671.46323584</v>
      </c>
      <c r="AC114" s="196">
        <f>INDEX($F$5:$F$37,N114+1)*节奏总纲!N113</f>
        <v>13915164.12459689</v>
      </c>
      <c r="AD114" s="196">
        <f>INDEX($F$5:$F$37,O114+1)*节奏总纲!O113</f>
        <v>7492563.2172955377</v>
      </c>
      <c r="AE114" s="196">
        <f>SUM(P$5:P114)</f>
        <v>2519143.3680088376</v>
      </c>
      <c r="AF114" s="196">
        <f>SUM(Q$5:Q114)</f>
        <v>2149206.3566255011</v>
      </c>
      <c r="AG114" s="196">
        <f>SUM(R$5:R114)</f>
        <v>1734051.5650246537</v>
      </c>
      <c r="AH114" s="196">
        <f>SUM(S$5:S114)</f>
        <v>1248866.3382492543</v>
      </c>
      <c r="AI114" s="196">
        <f>SUM(T$5:T114)</f>
        <v>685999.97104343085</v>
      </c>
      <c r="AJ114" s="196">
        <f>SUM(U$5:U114)</f>
        <v>95297084.534731746</v>
      </c>
      <c r="AK114" s="196">
        <f>SUM(V$5:V114)</f>
        <v>81567161.421264082</v>
      </c>
      <c r="AL114" s="196">
        <f>SUM(W$5:W114)</f>
        <v>66215872.197896443</v>
      </c>
      <c r="AM114" s="196">
        <f>SUM(X$5:X114)</f>
        <v>47943902.351176269</v>
      </c>
      <c r="AN114" s="196">
        <f>SUM(Y$5:Y114)</f>
        <v>26750087.264386881</v>
      </c>
      <c r="AO114" s="196">
        <f>SUM(Z$5:Z114)</f>
        <v>406079719.08586705</v>
      </c>
      <c r="AP114" s="196">
        <f>SUM(AA$5:AA114)</f>
        <v>345393352.69050694</v>
      </c>
      <c r="AQ114" s="196">
        <f>SUM(AB$5:AB114)</f>
        <v>277202461.34373391</v>
      </c>
      <c r="AR114" s="196">
        <f>SUM(AC$5:AC114)</f>
        <v>198643669.41666108</v>
      </c>
      <c r="AS114" s="196">
        <f>SUM(AD$5:AD114)</f>
        <v>107598377.85131456</v>
      </c>
    </row>
    <row r="115" spans="10:45" s="191" customFormat="1" x14ac:dyDescent="0.15">
      <c r="J115" s="192">
        <v>111</v>
      </c>
      <c r="K115" s="196">
        <f>MIN(INT(求节点(基础状态预期!F$7:F$39,$C$5:$C$37,$J115)),32)</f>
        <v>24</v>
      </c>
      <c r="L115" s="196">
        <f>MIN(INT(求节点(基础状态预期!G$7:G$39,$C$5:$C$37,$J115)),32)</f>
        <v>24</v>
      </c>
      <c r="M115" s="196">
        <f>MIN(INT(求节点(基础状态预期!H$7:H$39,$C$5:$C$37,$J115)),32)</f>
        <v>24</v>
      </c>
      <c r="N115" s="196">
        <f>MIN(INT(求节点(基础状态预期!I$7:I$39,$C$5:$C$37,$J115)),32)</f>
        <v>25</v>
      </c>
      <c r="O115" s="196">
        <f>MIN(INT(求节点(基础状态预期!J$7:J$39,$C$5:$C$37,$J115)),32)</f>
        <v>25</v>
      </c>
      <c r="P115" s="196">
        <f>INDEX($D$5:$D$37,K115+1)*节奏总纲!K114</f>
        <v>198439.26922034079</v>
      </c>
      <c r="Q115" s="196">
        <f>INDEX($D$5:$D$37,L115+1)*节奏总纲!L114</f>
        <v>172366.55344880818</v>
      </c>
      <c r="R115" s="196">
        <f>INDEX($D$5:$D$37,M115+1)*节奏总纲!M114</f>
        <v>139305.10121979096</v>
      </c>
      <c r="S115" s="196">
        <f>INDEX($D$5:$D$37,N115+1)*节奏总纲!N114</f>
        <v>105279.29938443696</v>
      </c>
      <c r="T115" s="196">
        <f>INDEX($D$5:$D$37,O115+1)*节奏总纲!O114</f>
        <v>57564.482120202505</v>
      </c>
      <c r="U115" s="196">
        <f>INDEX($E$5:$E$37,K115+1)*节奏总纲!K114</f>
        <v>8231554.8713622848</v>
      </c>
      <c r="V115" s="196">
        <f>INDEX($E$5:$E$37,L115+1)*节奏总纲!L114</f>
        <v>7150019.994913524</v>
      </c>
      <c r="W115" s="196">
        <f>INDEX($E$5:$E$37,M115+1)*节奏总纲!M114</f>
        <v>5778581.9765246613</v>
      </c>
      <c r="X115" s="196">
        <f>INDEX($E$5:$E$37,N115+1)*节奏总纲!N114</f>
        <v>4511969.9736187272</v>
      </c>
      <c r="Y115" s="196">
        <f>INDEX($E$5:$E$37,O115+1)*节奏总纲!O114</f>
        <v>2467049.2337229643</v>
      </c>
      <c r="Z115" s="196">
        <f>INDEX($F$5:$F$37,K115+1)*节奏总纲!K114</f>
        <v>29398410.254865304</v>
      </c>
      <c r="AA115" s="196">
        <f>INDEX($F$5:$F$37,L115+1)*节奏总纲!L114</f>
        <v>25535785.696119729</v>
      </c>
      <c r="AB115" s="196">
        <f>INDEX($F$5:$F$37,M115+1)*节奏总纲!M114</f>
        <v>20637792.773302361</v>
      </c>
      <c r="AC115" s="196">
        <f>INDEX($F$5:$F$37,N115+1)*节奏总纲!N114</f>
        <v>15039899.912062423</v>
      </c>
      <c r="AD115" s="196">
        <f>INDEX($F$5:$F$37,O115+1)*节奏总纲!O114</f>
        <v>8223497.4457432143</v>
      </c>
      <c r="AE115" s="196">
        <f>SUM(P$5:P115)</f>
        <v>2717582.6372291786</v>
      </c>
      <c r="AF115" s="196">
        <f>SUM(Q$5:Q115)</f>
        <v>2321572.9100743094</v>
      </c>
      <c r="AG115" s="196">
        <f>SUM(R$5:R115)</f>
        <v>1873356.6662444447</v>
      </c>
      <c r="AH115" s="196">
        <f>SUM(S$5:S115)</f>
        <v>1354145.6376336913</v>
      </c>
      <c r="AI115" s="196">
        <f>SUM(T$5:T115)</f>
        <v>743564.45316363336</v>
      </c>
      <c r="AJ115" s="196">
        <f>SUM(U$5:U115)</f>
        <v>103528639.40609403</v>
      </c>
      <c r="AK115" s="196">
        <f>SUM(V$5:V115)</f>
        <v>88717181.416177601</v>
      </c>
      <c r="AL115" s="196">
        <f>SUM(W$5:W115)</f>
        <v>71994454.174421102</v>
      </c>
      <c r="AM115" s="196">
        <f>SUM(X$5:X115)</f>
        <v>52455872.324794993</v>
      </c>
      <c r="AN115" s="196">
        <f>SUM(Y$5:Y115)</f>
        <v>29217136.498109847</v>
      </c>
      <c r="AO115" s="196">
        <f>SUM(Z$5:Z115)</f>
        <v>435478129.34073234</v>
      </c>
      <c r="AP115" s="196">
        <f>SUM(AA$5:AA115)</f>
        <v>370929138.38662666</v>
      </c>
      <c r="AQ115" s="196">
        <f>SUM(AB$5:AB115)</f>
        <v>297840254.11703628</v>
      </c>
      <c r="AR115" s="196">
        <f>SUM(AC$5:AC115)</f>
        <v>213683569.32872352</v>
      </c>
      <c r="AS115" s="196">
        <f>SUM(AD$5:AD115)</f>
        <v>115821875.29705778</v>
      </c>
    </row>
    <row r="116" spans="10:45" s="191" customFormat="1" x14ac:dyDescent="0.15">
      <c r="J116" s="192">
        <v>112</v>
      </c>
      <c r="K116" s="196">
        <f>MIN(INT(求节点(基础状态预期!F$7:F$39,$C$5:$C$37,$J116)),32)</f>
        <v>24</v>
      </c>
      <c r="L116" s="196">
        <f>MIN(INT(求节点(基础状态预期!G$7:G$39,$C$5:$C$37,$J116)),32)</f>
        <v>24</v>
      </c>
      <c r="M116" s="196">
        <f>MIN(INT(求节点(基础状态预期!H$7:H$39,$C$5:$C$37,$J116)),32)</f>
        <v>25</v>
      </c>
      <c r="N116" s="196">
        <f>MIN(INT(求节点(基础状态预期!I$7:I$39,$C$5:$C$37,$J116)),32)</f>
        <v>25</v>
      </c>
      <c r="O116" s="196">
        <f>MIN(INT(求节点(基础状态预期!J$7:J$39,$C$5:$C$37,$J116)),32)</f>
        <v>25</v>
      </c>
      <c r="P116" s="196">
        <f>INDEX($D$5:$D$37,K116+1)*节奏总纲!K115</f>
        <v>212681.94267545879</v>
      </c>
      <c r="Q116" s="196">
        <f>INDEX($D$5:$D$37,L116+1)*节奏总纲!L115</f>
        <v>183088.48969236106</v>
      </c>
      <c r="R116" s="196">
        <f>INDEX($D$5:$D$37,M116+1)*节奏总纲!M115</f>
        <v>152486.40939434984</v>
      </c>
      <c r="S116" s="196">
        <f>INDEX($D$5:$D$37,N116+1)*节奏总纲!N115</f>
        <v>110203.61540531776</v>
      </c>
      <c r="T116" s="196">
        <f>INDEX($D$5:$D$37,O116+1)*节奏总纲!O115</f>
        <v>55990.877593384081</v>
      </c>
      <c r="U116" s="196">
        <f>INDEX($E$5:$E$37,K116+1)*节奏总纲!K115</f>
        <v>8822362.0665375497</v>
      </c>
      <c r="V116" s="196">
        <f>INDEX($E$5:$E$37,L116+1)*节奏总纲!L115</f>
        <v>7594781.794646089</v>
      </c>
      <c r="W116" s="196">
        <f>INDEX($E$5:$E$37,M116+1)*节奏总纲!M115</f>
        <v>6535131.8311864221</v>
      </c>
      <c r="X116" s="196">
        <f>INDEX($E$5:$E$37,N116+1)*节奏总纲!N115</f>
        <v>4723012.0887993323</v>
      </c>
      <c r="Y116" s="196">
        <f>INDEX($E$5:$E$37,O116+1)*节奏总纲!O115</f>
        <v>2399609.0397164607</v>
      </c>
      <c r="Z116" s="196">
        <f>INDEX($F$5:$F$37,K116+1)*节奏总纲!K115</f>
        <v>31508435.95191982</v>
      </c>
      <c r="AA116" s="196">
        <f>INDEX($F$5:$F$37,L116+1)*节奏总纲!L115</f>
        <v>27124220.695164602</v>
      </c>
      <c r="AB116" s="196">
        <f>INDEX($F$5:$F$37,M116+1)*节奏总纲!M115</f>
        <v>21783772.770621408</v>
      </c>
      <c r="AC116" s="196">
        <f>INDEX($F$5:$F$37,N116+1)*节奏总纲!N115</f>
        <v>15743373.629331108</v>
      </c>
      <c r="AD116" s="196">
        <f>INDEX($F$5:$F$37,O116+1)*节奏总纲!O115</f>
        <v>7998696.7990548695</v>
      </c>
      <c r="AE116" s="196">
        <f>SUM(P$5:P116)</f>
        <v>2930264.5799046373</v>
      </c>
      <c r="AF116" s="196">
        <f>SUM(Q$5:Q116)</f>
        <v>2504661.3997666705</v>
      </c>
      <c r="AG116" s="196">
        <f>SUM(R$5:R116)</f>
        <v>2025843.0756387946</v>
      </c>
      <c r="AH116" s="196">
        <f>SUM(S$5:S116)</f>
        <v>1464349.2530390092</v>
      </c>
      <c r="AI116" s="196">
        <f>SUM(T$5:T116)</f>
        <v>799555.33075701748</v>
      </c>
      <c r="AJ116" s="196">
        <f>SUM(U$5:U116)</f>
        <v>112351001.47263157</v>
      </c>
      <c r="AK116" s="196">
        <f>SUM(V$5:V116)</f>
        <v>96311963.210823685</v>
      </c>
      <c r="AL116" s="196">
        <f>SUM(W$5:W116)</f>
        <v>78529586.00560753</v>
      </c>
      <c r="AM116" s="196">
        <f>SUM(X$5:X116)</f>
        <v>57178884.413594328</v>
      </c>
      <c r="AN116" s="196">
        <f>SUM(Y$5:Y116)</f>
        <v>31616745.537826307</v>
      </c>
      <c r="AO116" s="196">
        <f>SUM(Z$5:Z116)</f>
        <v>466986565.29265213</v>
      </c>
      <c r="AP116" s="196">
        <f>SUM(AA$5:AA116)</f>
        <v>398053359.08179128</v>
      </c>
      <c r="AQ116" s="196">
        <f>SUM(AB$5:AB116)</f>
        <v>319624026.8876577</v>
      </c>
      <c r="AR116" s="196">
        <f>SUM(AC$5:AC116)</f>
        <v>229426942.95805463</v>
      </c>
      <c r="AS116" s="196">
        <f>SUM(AD$5:AD116)</f>
        <v>123820572.09611265</v>
      </c>
    </row>
    <row r="117" spans="10:45" s="191" customFormat="1" x14ac:dyDescent="0.15">
      <c r="J117" s="192">
        <v>113</v>
      </c>
      <c r="K117" s="196">
        <f>MIN(INT(求节点(基础状态预期!F$7:F$39,$C$5:$C$37,$J117)),32)</f>
        <v>24</v>
      </c>
      <c r="L117" s="196">
        <f>MIN(INT(求节点(基础状态预期!G$7:G$39,$C$5:$C$37,$J117)),32)</f>
        <v>25</v>
      </c>
      <c r="M117" s="196">
        <f>MIN(INT(求节点(基础状态预期!H$7:H$39,$C$5:$C$37,$J117)),32)</f>
        <v>25</v>
      </c>
      <c r="N117" s="196">
        <f>MIN(INT(求节点(基础状态预期!I$7:I$39,$C$5:$C$37,$J117)),32)</f>
        <v>25</v>
      </c>
      <c r="O117" s="196">
        <f>MIN(INT(求节点(基础状态预期!J$7:J$39,$C$5:$C$37,$J117)),32)</f>
        <v>25</v>
      </c>
      <c r="P117" s="196">
        <f>INDEX($D$5:$D$37,K117+1)*节奏总纲!K116</f>
        <v>227946.86212022504</v>
      </c>
      <c r="Q117" s="196">
        <f>INDEX($D$5:$D$37,L117+1)*节奏总纲!L116</f>
        <v>202933.32597180535</v>
      </c>
      <c r="R117" s="196">
        <f>INDEX($D$5:$D$37,M117+1)*节奏总纲!M116</f>
        <v>164254.8393493708</v>
      </c>
      <c r="S117" s="196">
        <f>INDEX($D$5:$D$37,N117+1)*节奏总纲!N116</f>
        <v>112609.54474067462</v>
      </c>
      <c r="T117" s="196">
        <f>INDEX($D$5:$D$37,O117+1)*节奏总纲!O116</f>
        <v>59467.491165439424</v>
      </c>
      <c r="U117" s="196">
        <f>INDEX($E$5:$E$37,K117+1)*节奏总纲!K116</f>
        <v>9455573.5398019273</v>
      </c>
      <c r="V117" s="196">
        <f>INDEX($E$5:$E$37,L117+1)*节奏总纲!L116</f>
        <v>8697142.5416487996</v>
      </c>
      <c r="W117" s="196">
        <f>INDEX($E$5:$E$37,M117+1)*节奏总纲!M116</f>
        <v>7039493.1149730338</v>
      </c>
      <c r="X117" s="196">
        <f>INDEX($E$5:$E$37,N117+1)*节奏总纲!N116</f>
        <v>4826123.3460289119</v>
      </c>
      <c r="Y117" s="196">
        <f>INDEX($E$5:$E$37,O117+1)*节奏总纲!O116</f>
        <v>2548606.7642331179</v>
      </c>
      <c r="Z117" s="196">
        <f>INDEX($F$5:$F$37,K117+1)*节奏总纲!K116</f>
        <v>33769905.499292597</v>
      </c>
      <c r="AA117" s="196">
        <f>INDEX($F$5:$F$37,L117+1)*节奏总纲!L116</f>
        <v>28990475.138829332</v>
      </c>
      <c r="AB117" s="196">
        <f>INDEX($F$5:$F$37,M117+1)*节奏总纲!M116</f>
        <v>23464977.049910113</v>
      </c>
      <c r="AC117" s="196">
        <f>INDEX($F$5:$F$37,N117+1)*节奏总纲!N116</f>
        <v>16087077.820096374</v>
      </c>
      <c r="AD117" s="196">
        <f>INDEX($F$5:$F$37,O117+1)*节奏总纲!O116</f>
        <v>8495355.880777061</v>
      </c>
      <c r="AE117" s="196">
        <f>SUM(P$5:P117)</f>
        <v>3158211.4420248624</v>
      </c>
      <c r="AF117" s="196">
        <f>SUM(Q$5:Q117)</f>
        <v>2707594.725738476</v>
      </c>
      <c r="AG117" s="196">
        <f>SUM(R$5:R117)</f>
        <v>2190097.9149881653</v>
      </c>
      <c r="AH117" s="196">
        <f>SUM(S$5:S117)</f>
        <v>1576958.7977796837</v>
      </c>
      <c r="AI117" s="196">
        <f>SUM(T$5:T117)</f>
        <v>859022.82192245685</v>
      </c>
      <c r="AJ117" s="196">
        <f>SUM(U$5:U117)</f>
        <v>121806575.0124335</v>
      </c>
      <c r="AK117" s="196">
        <f>SUM(V$5:V117)</f>
        <v>105009105.75247249</v>
      </c>
      <c r="AL117" s="196">
        <f>SUM(W$5:W117)</f>
        <v>85569079.120580569</v>
      </c>
      <c r="AM117" s="196">
        <f>SUM(X$5:X117)</f>
        <v>62005007.759623237</v>
      </c>
      <c r="AN117" s="196">
        <f>SUM(Y$5:Y117)</f>
        <v>34165352.302059427</v>
      </c>
      <c r="AO117" s="196">
        <f>SUM(Z$5:Z117)</f>
        <v>500756470.79194474</v>
      </c>
      <c r="AP117" s="196">
        <f>SUM(AA$5:AA117)</f>
        <v>427043834.22062063</v>
      </c>
      <c r="AQ117" s="196">
        <f>SUM(AB$5:AB117)</f>
        <v>343089003.93756783</v>
      </c>
      <c r="AR117" s="196">
        <f>SUM(AC$5:AC117)</f>
        <v>245514020.77815101</v>
      </c>
      <c r="AS117" s="196">
        <f>SUM(AD$5:AD117)</f>
        <v>132315927.97688971</v>
      </c>
    </row>
    <row r="118" spans="10:45" s="191" customFormat="1" x14ac:dyDescent="0.15">
      <c r="J118" s="192">
        <v>114</v>
      </c>
      <c r="K118" s="196">
        <f>MIN(INT(求节点(基础状态预期!F$7:F$39,$C$5:$C$37,$J118)),32)</f>
        <v>25</v>
      </c>
      <c r="L118" s="196">
        <f>MIN(INT(求节点(基础状态预期!G$7:G$39,$C$5:$C$37,$J118)),32)</f>
        <v>25</v>
      </c>
      <c r="M118" s="196">
        <f>MIN(INT(求节点(基础状态预期!H$7:H$39,$C$5:$C$37,$J118)),32)</f>
        <v>25</v>
      </c>
      <c r="N118" s="196">
        <f>MIN(INT(求节点(基础状态预期!I$7:I$39,$C$5:$C$37,$J118)),32)</f>
        <v>25</v>
      </c>
      <c r="O118" s="196">
        <f>MIN(INT(求节点(基础状态预期!J$7:J$39,$C$5:$C$37,$J118)),32)</f>
        <v>26</v>
      </c>
      <c r="P118" s="196">
        <f>INDEX($D$5:$D$37,K118+1)*节奏总纲!K117</f>
        <v>253355.81982549885</v>
      </c>
      <c r="Q118" s="196">
        <f>INDEX($D$5:$D$37,L118+1)*节奏总纲!L117</f>
        <v>216843.55734552172</v>
      </c>
      <c r="R118" s="196">
        <f>INDEX($D$5:$D$37,M118+1)*节奏总纲!M117</f>
        <v>167523.04323162016</v>
      </c>
      <c r="S118" s="196">
        <f>INDEX($D$5:$D$37,N118+1)*节奏总纲!N117</f>
        <v>117034.76160508281</v>
      </c>
      <c r="T118" s="196">
        <f>INDEX($D$5:$D$37,O118+1)*节奏总纲!O117</f>
        <v>65775.695679548779</v>
      </c>
      <c r="U118" s="196">
        <f>INDEX($E$5:$E$37,K118+1)*节奏总纲!K117</f>
        <v>10858106.56394995</v>
      </c>
      <c r="V118" s="196">
        <f>INDEX($E$5:$E$37,L118+1)*节奏总纲!L117</f>
        <v>9293295.3148080744</v>
      </c>
      <c r="W118" s="196">
        <f>INDEX($E$5:$E$37,M118+1)*节奏总纲!M117</f>
        <v>7179558.9956408637</v>
      </c>
      <c r="X118" s="196">
        <f>INDEX($E$5:$E$37,N118+1)*节奏总纲!N117</f>
        <v>5015775.4973606914</v>
      </c>
      <c r="Y118" s="196">
        <f>INDEX($E$5:$E$37,O118+1)*节奏总纲!O117</f>
        <v>2903203.1196490498</v>
      </c>
      <c r="Z118" s="196">
        <f>INDEX($F$5:$F$37,K118+1)*节奏总纲!K117</f>
        <v>36193688.546499833</v>
      </c>
      <c r="AA118" s="196">
        <f>INDEX($F$5:$F$37,L118+1)*节奏总纲!L117</f>
        <v>30977651.049360245</v>
      </c>
      <c r="AB118" s="196">
        <f>INDEX($F$5:$F$37,M118+1)*节奏总纲!M117</f>
        <v>23931863.318802878</v>
      </c>
      <c r="AC118" s="196">
        <f>INDEX($F$5:$F$37,N118+1)*节奏总纲!N117</f>
        <v>16719251.657868972</v>
      </c>
      <c r="AD118" s="196">
        <f>INDEX($F$5:$F$37,O118+1)*节奏总纲!O117</f>
        <v>9072509.7489032801</v>
      </c>
      <c r="AE118" s="196">
        <f>SUM(P$5:P118)</f>
        <v>3411567.2618503612</v>
      </c>
      <c r="AF118" s="196">
        <f>SUM(Q$5:Q118)</f>
        <v>2924438.2830839977</v>
      </c>
      <c r="AG118" s="196">
        <f>SUM(R$5:R118)</f>
        <v>2357620.9582197852</v>
      </c>
      <c r="AH118" s="196">
        <f>SUM(S$5:S118)</f>
        <v>1693993.5593847665</v>
      </c>
      <c r="AI118" s="196">
        <f>SUM(T$5:T118)</f>
        <v>924798.51760200562</v>
      </c>
      <c r="AJ118" s="196">
        <f>SUM(U$5:U118)</f>
        <v>132664681.57638344</v>
      </c>
      <c r="AK118" s="196">
        <f>SUM(V$5:V118)</f>
        <v>114302401.06728056</v>
      </c>
      <c r="AL118" s="196">
        <f>SUM(W$5:W118)</f>
        <v>92748638.116221428</v>
      </c>
      <c r="AM118" s="196">
        <f>SUM(X$5:X118)</f>
        <v>67020783.256983928</v>
      </c>
      <c r="AN118" s="196">
        <f>SUM(Y$5:Y118)</f>
        <v>37068555.42170848</v>
      </c>
      <c r="AO118" s="196">
        <f>SUM(Z$5:Z118)</f>
        <v>536950159.33844459</v>
      </c>
      <c r="AP118" s="196">
        <f>SUM(AA$5:AA118)</f>
        <v>458021485.26998091</v>
      </c>
      <c r="AQ118" s="196">
        <f>SUM(AB$5:AB118)</f>
        <v>367020867.25637072</v>
      </c>
      <c r="AR118" s="196">
        <f>SUM(AC$5:AC118)</f>
        <v>262233272.43601999</v>
      </c>
      <c r="AS118" s="196">
        <f>SUM(AD$5:AD118)</f>
        <v>141388437.725793</v>
      </c>
    </row>
    <row r="119" spans="10:45" s="191" customFormat="1" x14ac:dyDescent="0.15">
      <c r="J119" s="192">
        <v>115</v>
      </c>
      <c r="K119" s="196">
        <f>MIN(INT(求节点(基础状态预期!F$7:F$39,$C$5:$C$37,$J119)),32)</f>
        <v>25</v>
      </c>
      <c r="L119" s="196">
        <f>MIN(INT(求节点(基础状态预期!G$7:G$39,$C$5:$C$37,$J119)),32)</f>
        <v>25</v>
      </c>
      <c r="M119" s="196">
        <f>MIN(INT(求节点(基础状态预期!H$7:H$39,$C$5:$C$37,$J119)),32)</f>
        <v>25</v>
      </c>
      <c r="N119" s="196">
        <f>MIN(INT(求节点(基础状态预期!I$7:I$39,$C$5:$C$37,$J119)),32)</f>
        <v>25</v>
      </c>
      <c r="O119" s="196">
        <f>MIN(INT(求节点(基础状态预期!J$7:J$39,$C$5:$C$37,$J119)),32)</f>
        <v>26</v>
      </c>
      <c r="P119" s="196">
        <f>INDEX($D$5:$D$37,K119+1)*节奏总纲!K118</f>
        <v>271540.04426809552</v>
      </c>
      <c r="Q119" s="196">
        <f>INDEX($D$5:$D$37,L119+1)*节奏总纲!L118</f>
        <v>221922.57226262544</v>
      </c>
      <c r="R119" s="196">
        <f>INDEX($D$5:$D$37,M119+1)*节奏总纲!M118</f>
        <v>173031.97756653148</v>
      </c>
      <c r="S119" s="196">
        <f>INDEX($D$5:$D$37,N119+1)*节奏总纲!N118</f>
        <v>122891.91811805108</v>
      </c>
      <c r="T119" s="196">
        <f>INDEX($D$5:$D$37,O119+1)*节奏总纲!O118</f>
        <v>69403.797613177449</v>
      </c>
      <c r="U119" s="196">
        <f>INDEX($E$5:$E$37,K119+1)*节奏总纲!K118</f>
        <v>11637430.468632665</v>
      </c>
      <c r="V119" s="196">
        <f>INDEX($E$5:$E$37,L119+1)*节奏总纲!L118</f>
        <v>9510967.3826839477</v>
      </c>
      <c r="W119" s="196">
        <f>INDEX($E$5:$E$37,M119+1)*节奏总纲!M118</f>
        <v>7415656.1814227784</v>
      </c>
      <c r="X119" s="196">
        <f>INDEX($E$5:$E$37,N119+1)*节奏总纲!N118</f>
        <v>5266796.4907736173</v>
      </c>
      <c r="Y119" s="196">
        <f>INDEX($E$5:$E$37,O119+1)*节奏总纲!O118</f>
        <v>3063340.0325816255</v>
      </c>
      <c r="Z119" s="196">
        <f>INDEX($F$5:$F$37,K119+1)*节奏总纲!K118</f>
        <v>38791434.895442218</v>
      </c>
      <c r="AA119" s="196">
        <f>INDEX($F$5:$F$37,L119+1)*节奏总纲!L118</f>
        <v>31703224.608946495</v>
      </c>
      <c r="AB119" s="196">
        <f>INDEX($F$5:$F$37,M119+1)*节奏总纲!M118</f>
        <v>24718853.938075926</v>
      </c>
      <c r="AC119" s="196">
        <f>INDEX($F$5:$F$37,N119+1)*节奏总纲!N118</f>
        <v>17555988.302578725</v>
      </c>
      <c r="AD119" s="196">
        <f>INDEX($F$5:$F$37,O119+1)*节奏总纲!O118</f>
        <v>9572937.6018175799</v>
      </c>
      <c r="AE119" s="196">
        <f>SUM(P$5:P119)</f>
        <v>3683107.3061184566</v>
      </c>
      <c r="AF119" s="196">
        <f>SUM(Q$5:Q119)</f>
        <v>3146360.8553466229</v>
      </c>
      <c r="AG119" s="196">
        <f>SUM(R$5:R119)</f>
        <v>2530652.9357863166</v>
      </c>
      <c r="AH119" s="196">
        <f>SUM(S$5:S119)</f>
        <v>1816885.4775028175</v>
      </c>
      <c r="AI119" s="196">
        <f>SUM(T$5:T119)</f>
        <v>994202.31521518307</v>
      </c>
      <c r="AJ119" s="196">
        <f>SUM(U$5:U119)</f>
        <v>144302112.04501611</v>
      </c>
      <c r="AK119" s="196">
        <f>SUM(V$5:V119)</f>
        <v>123813368.44996451</v>
      </c>
      <c r="AL119" s="196">
        <f>SUM(W$5:W119)</f>
        <v>100164294.29764421</v>
      </c>
      <c r="AM119" s="196">
        <f>SUM(X$5:X119)</f>
        <v>72287579.747757539</v>
      </c>
      <c r="AN119" s="196">
        <f>SUM(Y$5:Y119)</f>
        <v>40131895.454290107</v>
      </c>
      <c r="AO119" s="196">
        <f>SUM(Z$5:Z119)</f>
        <v>575741594.23388684</v>
      </c>
      <c r="AP119" s="196">
        <f>SUM(AA$5:AA119)</f>
        <v>489724709.87892741</v>
      </c>
      <c r="AQ119" s="196">
        <f>SUM(AB$5:AB119)</f>
        <v>391739721.19444662</v>
      </c>
      <c r="AR119" s="196">
        <f>SUM(AC$5:AC119)</f>
        <v>279789260.7385987</v>
      </c>
      <c r="AS119" s="196">
        <f>SUM(AD$5:AD119)</f>
        <v>150961375.32761058</v>
      </c>
    </row>
    <row r="120" spans="10:45" s="191" customFormat="1" x14ac:dyDescent="0.15">
      <c r="J120" s="192">
        <v>116</v>
      </c>
      <c r="K120" s="196">
        <f>MIN(INT(求节点(基础状态预期!F$7:F$39,$C$5:$C$37,$J120)),32)</f>
        <v>25</v>
      </c>
      <c r="L120" s="196">
        <f>MIN(INT(求节点(基础状态预期!G$7:G$39,$C$5:$C$37,$J120)),32)</f>
        <v>25</v>
      </c>
      <c r="M120" s="196">
        <f>MIN(INT(求节点(基础状态预期!H$7:H$39,$C$5:$C$37,$J120)),32)</f>
        <v>25</v>
      </c>
      <c r="N120" s="196">
        <f>MIN(INT(求节点(基础状态预期!I$7:I$39,$C$5:$C$37,$J120)),32)</f>
        <v>25</v>
      </c>
      <c r="O120" s="196">
        <f>MIN(INT(求节点(基础状态预期!J$7:J$39,$C$5:$C$37,$J120)),32)</f>
        <v>26</v>
      </c>
      <c r="P120" s="196">
        <f>INDEX($D$5:$D$37,K120+1)*节奏总纲!K119</f>
        <v>291029.41346247151</v>
      </c>
      <c r="Q120" s="196">
        <f>INDEX($D$5:$D$37,L120+1)*节奏总纲!L119</f>
        <v>243234.25949302583</v>
      </c>
      <c r="R120" s="196">
        <f>INDEX($D$5:$D$37,M120+1)*节奏总纲!M119</f>
        <v>194540.84288826658</v>
      </c>
      <c r="S120" s="196">
        <f>INDEX($D$5:$D$37,N120+1)*节奏总纲!N119</f>
        <v>142743.63370461063</v>
      </c>
      <c r="T120" s="196">
        <f>INDEX($D$5:$D$37,O120+1)*节奏总纲!O119</f>
        <v>79003.052456674937</v>
      </c>
      <c r="U120" s="196">
        <f>INDEX($E$5:$E$37,K120+1)*节奏总纲!K119</f>
        <v>12472689.148391636</v>
      </c>
      <c r="V120" s="196">
        <f>INDEX($E$5:$E$37,L120+1)*节奏总纲!L119</f>
        <v>10424325.406843964</v>
      </c>
      <c r="W120" s="196">
        <f>INDEX($E$5:$E$37,M120+1)*节奏总纲!M119</f>
        <v>8337464.6952114245</v>
      </c>
      <c r="X120" s="196">
        <f>INDEX($E$5:$E$37,N120+1)*节奏总纲!N119</f>
        <v>6117584.301626171</v>
      </c>
      <c r="Y120" s="196">
        <f>INDEX($E$5:$E$37,O120+1)*节奏总纲!O119</f>
        <v>3487031.2808463424</v>
      </c>
      <c r="Z120" s="196">
        <f>INDEX($F$5:$F$37,K120+1)*节奏总纲!K119</f>
        <v>41575630.494638793</v>
      </c>
      <c r="AA120" s="196">
        <f>INDEX($F$5:$F$37,L120+1)*节奏总纲!L119</f>
        <v>34747751.356146544</v>
      </c>
      <c r="AB120" s="196">
        <f>INDEX($F$5:$F$37,M120+1)*节奏总纲!M119</f>
        <v>27791548.984038081</v>
      </c>
      <c r="AC120" s="196">
        <f>INDEX($F$5:$F$37,N120+1)*节奏总纲!N119</f>
        <v>20391947.672087234</v>
      </c>
      <c r="AD120" s="196">
        <f>INDEX($F$5:$F$37,O120+1)*节奏总纲!O119</f>
        <v>10896972.75264482</v>
      </c>
      <c r="AE120" s="196">
        <f>SUM(P$5:P120)</f>
        <v>3974136.7195809283</v>
      </c>
      <c r="AF120" s="196">
        <f>SUM(Q$5:Q120)</f>
        <v>3389595.1148396488</v>
      </c>
      <c r="AG120" s="196">
        <f>SUM(R$5:R120)</f>
        <v>2725193.7786745834</v>
      </c>
      <c r="AH120" s="196">
        <f>SUM(S$5:S120)</f>
        <v>1959629.1112074282</v>
      </c>
      <c r="AI120" s="196">
        <f>SUM(T$5:T120)</f>
        <v>1073205.3676718581</v>
      </c>
      <c r="AJ120" s="196">
        <f>SUM(U$5:U120)</f>
        <v>156774801.19340774</v>
      </c>
      <c r="AK120" s="196">
        <f>SUM(V$5:V120)</f>
        <v>134237693.85680848</v>
      </c>
      <c r="AL120" s="196">
        <f>SUM(W$5:W120)</f>
        <v>108501758.99285564</v>
      </c>
      <c r="AM120" s="196">
        <f>SUM(X$5:X120)</f>
        <v>78405164.049383715</v>
      </c>
      <c r="AN120" s="196">
        <f>SUM(Y$5:Y120)</f>
        <v>43618926.735136449</v>
      </c>
      <c r="AO120" s="196">
        <f>SUM(Z$5:Z120)</f>
        <v>617317224.72852564</v>
      </c>
      <c r="AP120" s="196">
        <f>SUM(AA$5:AA120)</f>
        <v>524472461.23507392</v>
      </c>
      <c r="AQ120" s="196">
        <f>SUM(AB$5:AB120)</f>
        <v>419531270.17848468</v>
      </c>
      <c r="AR120" s="196">
        <f>SUM(AC$5:AC120)</f>
        <v>300181208.41068596</v>
      </c>
      <c r="AS120" s="196">
        <f>SUM(AD$5:AD120)</f>
        <v>161858348.08025539</v>
      </c>
    </row>
    <row r="121" spans="10:45" s="191" customFormat="1" x14ac:dyDescent="0.15">
      <c r="J121" s="192">
        <v>117</v>
      </c>
      <c r="K121" s="196">
        <f>MIN(INT(求节点(基础状态预期!F$7:F$39,$C$5:$C$37,$J121)),32)</f>
        <v>25</v>
      </c>
      <c r="L121" s="196">
        <f>MIN(INT(求节点(基础状态预期!G$7:G$39,$C$5:$C$37,$J121)),32)</f>
        <v>25</v>
      </c>
      <c r="M121" s="196">
        <f>MIN(INT(求节点(基础状态预期!H$7:H$39,$C$5:$C$37,$J121)),32)</f>
        <v>25</v>
      </c>
      <c r="N121" s="196">
        <f>MIN(INT(求节点(基础状态预期!I$7:I$39,$C$5:$C$37,$J121)),32)</f>
        <v>26</v>
      </c>
      <c r="O121" s="196">
        <f>MIN(INT(求节点(基础状态预期!J$7:J$39,$C$5:$C$37,$J121)),32)</f>
        <v>26</v>
      </c>
      <c r="P121" s="196">
        <f>INDEX($D$5:$D$37,K121+1)*节奏总纲!K120</f>
        <v>311917.6021665791</v>
      </c>
      <c r="Q121" s="196">
        <f>INDEX($D$5:$D$37,L121+1)*节奏总纲!L120</f>
        <v>265967.66258927563</v>
      </c>
      <c r="R121" s="196">
        <f>INDEX($D$5:$D$37,M121+1)*节奏总纲!M120</f>
        <v>215238.6685315728</v>
      </c>
      <c r="S121" s="196">
        <f>INDEX($D$5:$D$37,N121+1)*节奏总纲!N120</f>
        <v>158067.40617486677</v>
      </c>
      <c r="T121" s="196">
        <f>INDEX($D$5:$D$37,O121+1)*节奏总纲!O120</f>
        <v>86602.446855402537</v>
      </c>
      <c r="U121" s="196">
        <f>INDEX($E$5:$E$37,K121+1)*节奏总纲!K120</f>
        <v>13367897.235710533</v>
      </c>
      <c r="V121" s="196">
        <f>INDEX($E$5:$E$37,L121+1)*节奏总纲!L120</f>
        <v>11398614.110968957</v>
      </c>
      <c r="W121" s="196">
        <f>INDEX($E$5:$E$37,M121+1)*节奏总纲!M120</f>
        <v>9224514.3656388335</v>
      </c>
      <c r="X121" s="196">
        <f>INDEX($E$5:$E$37,N121+1)*节奏总纲!N120</f>
        <v>6976768.2725458434</v>
      </c>
      <c r="Y121" s="196">
        <f>INDEX($E$5:$E$37,O121+1)*节奏总纲!O120</f>
        <v>3822452.8267212156</v>
      </c>
      <c r="Z121" s="196">
        <f>INDEX($F$5:$F$37,K121+1)*节奏总纲!K120</f>
        <v>44559657.452368446</v>
      </c>
      <c r="AA121" s="196">
        <f>INDEX($F$5:$F$37,L121+1)*节奏总纲!L120</f>
        <v>37995380.369896524</v>
      </c>
      <c r="AB121" s="196">
        <f>INDEX($F$5:$F$37,M121+1)*节奏总纲!M120</f>
        <v>30748381.218796112</v>
      </c>
      <c r="AC121" s="196">
        <f>INDEX($F$5:$F$37,N121+1)*节奏总纲!N120</f>
        <v>21802400.85170576</v>
      </c>
      <c r="AD121" s="196">
        <f>INDEX($F$5:$F$37,O121+1)*节奏总纲!O120</f>
        <v>11945165.083503798</v>
      </c>
      <c r="AE121" s="196">
        <f>SUM(P$5:P121)</f>
        <v>4286054.3217475079</v>
      </c>
      <c r="AF121" s="196">
        <f>SUM(Q$5:Q121)</f>
        <v>3655562.7774289246</v>
      </c>
      <c r="AG121" s="196">
        <f>SUM(R$5:R121)</f>
        <v>2940432.4472061563</v>
      </c>
      <c r="AH121" s="196">
        <f>SUM(S$5:S121)</f>
        <v>2117696.5173822949</v>
      </c>
      <c r="AI121" s="196">
        <f>SUM(T$5:T121)</f>
        <v>1159807.8145272606</v>
      </c>
      <c r="AJ121" s="196">
        <f>SUM(U$5:U121)</f>
        <v>170142698.42911828</v>
      </c>
      <c r="AK121" s="196">
        <f>SUM(V$5:V121)</f>
        <v>145636307.96777743</v>
      </c>
      <c r="AL121" s="196">
        <f>SUM(W$5:W121)</f>
        <v>117726273.35849448</v>
      </c>
      <c r="AM121" s="196">
        <f>SUM(X$5:X121)</f>
        <v>85381932.321929559</v>
      </c>
      <c r="AN121" s="196">
        <f>SUM(Y$5:Y121)</f>
        <v>47441379.561857663</v>
      </c>
      <c r="AO121" s="196">
        <f>SUM(Z$5:Z121)</f>
        <v>661876882.18089414</v>
      </c>
      <c r="AP121" s="196">
        <f>SUM(AA$5:AA121)</f>
        <v>562467841.60497046</v>
      </c>
      <c r="AQ121" s="196">
        <f>SUM(AB$5:AB121)</f>
        <v>450279651.39728081</v>
      </c>
      <c r="AR121" s="196">
        <f>SUM(AC$5:AC121)</f>
        <v>321983609.26239169</v>
      </c>
      <c r="AS121" s="196">
        <f>SUM(AD$5:AD121)</f>
        <v>173803513.16375917</v>
      </c>
    </row>
    <row r="122" spans="10:45" s="191" customFormat="1" x14ac:dyDescent="0.15">
      <c r="J122" s="192">
        <v>118</v>
      </c>
      <c r="K122" s="196">
        <f>MIN(INT(求节点(基础状态预期!F$7:F$39,$C$5:$C$37,$J122)),32)</f>
        <v>25</v>
      </c>
      <c r="L122" s="196">
        <f>MIN(INT(求节点(基础状态预期!G$7:G$39,$C$5:$C$37,$J122)),32)</f>
        <v>25</v>
      </c>
      <c r="M122" s="196">
        <f>MIN(INT(求节点(基础状态预期!H$7:H$39,$C$5:$C$37,$J122)),32)</f>
        <v>26</v>
      </c>
      <c r="N122" s="196">
        <f>MIN(INT(求节点(基础状态预期!I$7:I$39,$C$5:$C$37,$J122)),32)</f>
        <v>26</v>
      </c>
      <c r="O122" s="196">
        <f>MIN(INT(求节点(基础状态预期!J$7:J$39,$C$5:$C$37,$J122)),32)</f>
        <v>26</v>
      </c>
      <c r="P122" s="196">
        <f>INDEX($D$5:$D$37,K122+1)*节奏总纲!K121</f>
        <v>334305.00850011024</v>
      </c>
      <c r="Q122" s="196">
        <f>INDEX($D$5:$D$37,L122+1)*节奏总纲!L121</f>
        <v>285123.96375427616</v>
      </c>
      <c r="R122" s="196">
        <f>INDEX($D$5:$D$37,M122+1)*节奏总纲!M121</f>
        <v>237100.79221437743</v>
      </c>
      <c r="S122" s="196">
        <f>INDEX($D$5:$D$37,N122+1)*节奏总纲!N121</f>
        <v>173099.96767296884</v>
      </c>
      <c r="T122" s="196">
        <f>INDEX($D$5:$D$37,O122+1)*节奏总纲!O121</f>
        <v>91406.066576520228</v>
      </c>
      <c r="U122" s="196">
        <f>INDEX($E$5:$E$37,K122+1)*节奏总纲!K121</f>
        <v>14327357.50714758</v>
      </c>
      <c r="V122" s="196">
        <f>INDEX($E$5:$E$37,L122+1)*节奏总纲!L121</f>
        <v>12219598.446611835</v>
      </c>
      <c r="W122" s="196">
        <f>INDEX($E$5:$E$37,M122+1)*节奏总纲!M121</f>
        <v>10465138.414979417</v>
      </c>
      <c r="X122" s="196">
        <f>INDEX($E$5:$E$37,N122+1)*节奏总纲!N121</f>
        <v>7640274.4352206942</v>
      </c>
      <c r="Y122" s="196">
        <f>INDEX($E$5:$E$37,O122+1)*节奏总纲!O121</f>
        <v>4034474.6626877896</v>
      </c>
      <c r="Z122" s="196">
        <f>INDEX($F$5:$F$37,K122+1)*节奏总纲!K121</f>
        <v>47757858.357158601</v>
      </c>
      <c r="AA122" s="196">
        <f>INDEX($F$5:$F$37,L122+1)*节奏总纲!L121</f>
        <v>40731994.822039448</v>
      </c>
      <c r="AB122" s="196">
        <f>INDEX($F$5:$F$37,M122+1)*节奏总纲!M121</f>
        <v>32703557.546810679</v>
      </c>
      <c r="AC122" s="196">
        <f>INDEX($F$5:$F$37,N122+1)*节奏总纲!N121</f>
        <v>23875857.610064667</v>
      </c>
      <c r="AD122" s="196">
        <f>INDEX($F$5:$F$37,O122+1)*节奏总纲!O121</f>
        <v>12607733.320899343</v>
      </c>
      <c r="AE122" s="196">
        <f>SUM(P$5:P122)</f>
        <v>4620359.3302476183</v>
      </c>
      <c r="AF122" s="196">
        <f>SUM(Q$5:Q122)</f>
        <v>3940686.7411832009</v>
      </c>
      <c r="AG122" s="196">
        <f>SUM(R$5:R122)</f>
        <v>3177533.2394205336</v>
      </c>
      <c r="AH122" s="196">
        <f>SUM(S$5:S122)</f>
        <v>2290796.4850552636</v>
      </c>
      <c r="AI122" s="196">
        <f>SUM(T$5:T122)</f>
        <v>1251213.8811037808</v>
      </c>
      <c r="AJ122" s="196">
        <f>SUM(U$5:U122)</f>
        <v>184470055.93626586</v>
      </c>
      <c r="AK122" s="196">
        <f>SUM(V$5:V122)</f>
        <v>157855906.41438925</v>
      </c>
      <c r="AL122" s="196">
        <f>SUM(W$5:W122)</f>
        <v>128191411.77347389</v>
      </c>
      <c r="AM122" s="196">
        <f>SUM(X$5:X122)</f>
        <v>93022206.757150248</v>
      </c>
      <c r="AN122" s="196">
        <f>SUM(Y$5:Y122)</f>
        <v>51475854.224545449</v>
      </c>
      <c r="AO122" s="196">
        <f>SUM(Z$5:Z122)</f>
        <v>709634740.5380528</v>
      </c>
      <c r="AP122" s="196">
        <f>SUM(AA$5:AA122)</f>
        <v>603199836.42700994</v>
      </c>
      <c r="AQ122" s="196">
        <f>SUM(AB$5:AB122)</f>
        <v>482983208.9440915</v>
      </c>
      <c r="AR122" s="196">
        <f>SUM(AC$5:AC122)</f>
        <v>345859466.87245637</v>
      </c>
      <c r="AS122" s="196">
        <f>SUM(AD$5:AD122)</f>
        <v>186411246.48465851</v>
      </c>
    </row>
    <row r="123" spans="10:45" s="191" customFormat="1" x14ac:dyDescent="0.15">
      <c r="J123" s="192">
        <v>119</v>
      </c>
      <c r="K123" s="196">
        <f>MIN(INT(求节点(基础状态预期!F$7:F$39,$C$5:$C$37,$J123)),32)</f>
        <v>25</v>
      </c>
      <c r="L123" s="196">
        <f>MIN(INT(求节点(基础状态预期!G$7:G$39,$C$5:$C$37,$J123)),32)</f>
        <v>26</v>
      </c>
      <c r="M123" s="196">
        <f>MIN(INT(求节点(基础状态预期!H$7:H$39,$C$5:$C$37,$J123)),32)</f>
        <v>26</v>
      </c>
      <c r="N123" s="196">
        <f>MIN(INT(求节点(基础状态预期!I$7:I$39,$C$5:$C$37,$J123)),32)</f>
        <v>26</v>
      </c>
      <c r="O123" s="196">
        <f>MIN(INT(求节点(基础状态预期!J$7:J$39,$C$5:$C$37,$J123)),32)</f>
        <v>26</v>
      </c>
      <c r="P123" s="196">
        <f>INDEX($D$5:$D$37,K123+1)*节奏总纲!K122</f>
        <v>358299.23650336976</v>
      </c>
      <c r="Q123" s="196">
        <f>INDEX($D$5:$D$37,L123+1)*节奏总纲!L122</f>
        <v>318792.41342578491</v>
      </c>
      <c r="R123" s="196">
        <f>INDEX($D$5:$D$37,M123+1)*节奏总纲!M122</f>
        <v>258661.7125891546</v>
      </c>
      <c r="S123" s="196">
        <f>INDEX($D$5:$D$37,N123+1)*节奏总纲!N122</f>
        <v>182534.01973016234</v>
      </c>
      <c r="T123" s="196">
        <f>INDEX($D$5:$D$37,O123+1)*节奏总纲!O122</f>
        <v>93017.698853465816</v>
      </c>
      <c r="U123" s="196">
        <f>INDEX($E$5:$E$37,K123+1)*节奏总纲!K122</f>
        <v>15355681.564430133</v>
      </c>
      <c r="V123" s="196">
        <f>INDEX($E$5:$E$37,L123+1)*节奏总纲!L122</f>
        <v>14070837.55810361</v>
      </c>
      <c r="W123" s="196">
        <f>INDEX($E$5:$E$37,M123+1)*节奏总纲!M122</f>
        <v>11416792.831521306</v>
      </c>
      <c r="X123" s="196">
        <f>INDEX($E$5:$E$37,N123+1)*节奏总纲!N122</f>
        <v>8056673.9742968203</v>
      </c>
      <c r="Y123" s="196">
        <f>INDEX($E$5:$E$37,O123+1)*节奏总纲!O122</f>
        <v>4105608.7769805598</v>
      </c>
      <c r="Z123" s="196">
        <f>INDEX($F$5:$F$37,K123+1)*节奏总纲!K122</f>
        <v>51185605.214767113</v>
      </c>
      <c r="AA123" s="196">
        <f>INDEX($F$5:$F$37,L123+1)*节奏总纲!L122</f>
        <v>43971367.369073778</v>
      </c>
      <c r="AB123" s="196">
        <f>INDEX($F$5:$F$37,M123+1)*节奏总纲!M122</f>
        <v>35677477.598504081</v>
      </c>
      <c r="AC123" s="196">
        <f>INDEX($F$5:$F$37,N123+1)*节奏总纲!N122</f>
        <v>25177106.169677563</v>
      </c>
      <c r="AD123" s="196">
        <f>INDEX($F$5:$F$37,O123+1)*节奏总纲!O122</f>
        <v>12830027.428064249</v>
      </c>
      <c r="AE123" s="196">
        <f>SUM(P$5:P123)</f>
        <v>4978658.5667509884</v>
      </c>
      <c r="AF123" s="196">
        <f>SUM(Q$5:Q123)</f>
        <v>4259479.1546089854</v>
      </c>
      <c r="AG123" s="196">
        <f>SUM(R$5:R123)</f>
        <v>3436194.9520096881</v>
      </c>
      <c r="AH123" s="196">
        <f>SUM(S$5:S123)</f>
        <v>2473330.504785426</v>
      </c>
      <c r="AI123" s="196">
        <f>SUM(T$5:T123)</f>
        <v>1344231.5799572465</v>
      </c>
      <c r="AJ123" s="196">
        <f>SUM(U$5:U123)</f>
        <v>199825737.500696</v>
      </c>
      <c r="AK123" s="196">
        <f>SUM(V$5:V123)</f>
        <v>171926743.97249287</v>
      </c>
      <c r="AL123" s="196">
        <f>SUM(W$5:W123)</f>
        <v>139608204.60499519</v>
      </c>
      <c r="AM123" s="196">
        <f>SUM(X$5:X123)</f>
        <v>101078880.73144707</v>
      </c>
      <c r="AN123" s="196">
        <f>SUM(Y$5:Y123)</f>
        <v>55581463.001526006</v>
      </c>
      <c r="AO123" s="196">
        <f>SUM(Z$5:Z123)</f>
        <v>760820345.7528199</v>
      </c>
      <c r="AP123" s="196">
        <f>SUM(AA$5:AA123)</f>
        <v>647171203.79608369</v>
      </c>
      <c r="AQ123" s="196">
        <f>SUM(AB$5:AB123)</f>
        <v>518660686.54259557</v>
      </c>
      <c r="AR123" s="196">
        <f>SUM(AC$5:AC123)</f>
        <v>371036573.04213393</v>
      </c>
      <c r="AS123" s="196">
        <f>SUM(AD$5:AD123)</f>
        <v>199241273.91272277</v>
      </c>
    </row>
    <row r="124" spans="10:45" s="191" customFormat="1" x14ac:dyDescent="0.15">
      <c r="J124" s="192">
        <v>120</v>
      </c>
      <c r="K124" s="196">
        <f>MIN(INT(求节点(基础状态预期!F$7:F$39,$C$5:$C$37,$J124)),32)</f>
        <v>26</v>
      </c>
      <c r="L124" s="196">
        <f>MIN(INT(求节点(基础状态预期!G$7:G$39,$C$5:$C$37,$J124)),32)</f>
        <v>26</v>
      </c>
      <c r="M124" s="196">
        <f>MIN(INT(求节点(基础状态预期!H$7:H$39,$C$5:$C$37,$J124)),32)</f>
        <v>26</v>
      </c>
      <c r="N124" s="196">
        <f>MIN(INT(求节点(基础状态预期!I$7:I$39,$C$5:$C$37,$J124)),32)</f>
        <v>26</v>
      </c>
      <c r="O124" s="196">
        <f>MIN(INT(求节点(基础状态预期!J$7:J$39,$C$5:$C$37,$J124)),32)</f>
        <v>27</v>
      </c>
      <c r="P124" s="196">
        <f>INDEX($D$5:$D$37,K124+1)*节奏总纲!K123</f>
        <v>397730.45666459278</v>
      </c>
      <c r="Q124" s="196">
        <f>INDEX($D$5:$D$37,L124+1)*节奏总纲!L123</f>
        <v>341911.94948456879</v>
      </c>
      <c r="R124" s="196">
        <f>INDEX($D$5:$D$37,M124+1)*节奏总纲!M123</f>
        <v>271726.62730825326</v>
      </c>
      <c r="S124" s="196">
        <f>INDEX($D$5:$D$37,N124+1)*节奏总纲!N123</f>
        <v>181503.86871532176</v>
      </c>
      <c r="T124" s="196">
        <f>INDEX($D$5:$D$37,O124+1)*节奏总纲!O123</f>
        <v>101573.87953943833</v>
      </c>
      <c r="U124" s="196">
        <f>INDEX($E$5:$E$37,K124+1)*节奏总纲!K123</f>
        <v>17554999.466575131</v>
      </c>
      <c r="V124" s="196">
        <f>INDEX($E$5:$E$37,L124+1)*节奏总纲!L123</f>
        <v>15091286.046215449</v>
      </c>
      <c r="W124" s="196">
        <f>INDEX($E$5:$E$37,M124+1)*节奏总纲!M123</f>
        <v>11993451.136364281</v>
      </c>
      <c r="X124" s="196">
        <f>INDEX($E$5:$E$37,N124+1)*节奏总纲!N123</f>
        <v>8011205.2398486845</v>
      </c>
      <c r="Y124" s="196">
        <f>INDEX($E$5:$E$37,O124+1)*节奏总纲!O123</f>
        <v>4604682.539121205</v>
      </c>
      <c r="Z124" s="196">
        <f>INDEX($F$5:$F$37,K124+1)*节奏总纲!K123</f>
        <v>54859373.333047278</v>
      </c>
      <c r="AA124" s="196">
        <f>INDEX($F$5:$F$37,L124+1)*节奏总纲!L123</f>
        <v>47160268.894423276</v>
      </c>
      <c r="AB124" s="196">
        <f>INDEX($F$5:$F$37,M124+1)*节奏总纲!M123</f>
        <v>37479534.801138379</v>
      </c>
      <c r="AC124" s="196">
        <f>INDEX($F$5:$F$37,N124+1)*节奏总纲!N123</f>
        <v>25035016.374527141</v>
      </c>
      <c r="AD124" s="196">
        <f>INDEX($F$5:$F$37,O124+1)*节奏总纲!O123</f>
        <v>13543183.938591778</v>
      </c>
      <c r="AE124" s="196">
        <f>SUM(P$5:P124)</f>
        <v>5376389.0234155813</v>
      </c>
      <c r="AF124" s="196">
        <f>SUM(Q$5:Q124)</f>
        <v>4601391.1040935544</v>
      </c>
      <c r="AG124" s="196">
        <f>SUM(R$5:R124)</f>
        <v>3707921.5793179413</v>
      </c>
      <c r="AH124" s="196">
        <f>SUM(S$5:S124)</f>
        <v>2654834.3735007476</v>
      </c>
      <c r="AI124" s="196">
        <f>SUM(T$5:T124)</f>
        <v>1445805.4594966848</v>
      </c>
      <c r="AJ124" s="196">
        <f>SUM(U$5:U124)</f>
        <v>217380736.96727115</v>
      </c>
      <c r="AK124" s="196">
        <f>SUM(V$5:V124)</f>
        <v>187018030.01870832</v>
      </c>
      <c r="AL124" s="196">
        <f>SUM(W$5:W124)</f>
        <v>151601655.74135947</v>
      </c>
      <c r="AM124" s="196">
        <f>SUM(X$5:X124)</f>
        <v>109090085.97129576</v>
      </c>
      <c r="AN124" s="196">
        <f>SUM(Y$5:Y124)</f>
        <v>60186145.540647209</v>
      </c>
      <c r="AO124" s="196">
        <f>SUM(Z$5:Z124)</f>
        <v>815679719.08586717</v>
      </c>
      <c r="AP124" s="196">
        <f>SUM(AA$5:AA124)</f>
        <v>694331472.69050694</v>
      </c>
      <c r="AQ124" s="196">
        <f>SUM(AB$5:AB124)</f>
        <v>556140221.34373391</v>
      </c>
      <c r="AR124" s="196">
        <f>SUM(AC$5:AC124)</f>
        <v>396071589.41666108</v>
      </c>
      <c r="AS124" s="196">
        <f>SUM(AD$5:AD124)</f>
        <v>212784457.85131454</v>
      </c>
    </row>
    <row r="125" spans="10:45" s="191" customFormat="1" x14ac:dyDescent="0.15">
      <c r="J125" s="192">
        <v>121</v>
      </c>
      <c r="K125" s="196">
        <f>MIN(INT(求节点(基础状态预期!F$7:F$39,$C$5:$C$37,$J125)),32)</f>
        <v>26</v>
      </c>
      <c r="L125" s="196">
        <f>MIN(INT(求节点(基础状态预期!G$7:G$39,$C$5:$C$37,$J125)),32)</f>
        <v>26</v>
      </c>
      <c r="M125" s="196">
        <f>MIN(INT(求节点(基础状态预期!H$7:H$39,$C$5:$C$37,$J125)),32)</f>
        <v>26</v>
      </c>
      <c r="N125" s="196">
        <f>MIN(INT(求节点(基础状态预期!I$7:I$39,$C$5:$C$37,$J125)),32)</f>
        <v>26</v>
      </c>
      <c r="O125" s="196">
        <f>MIN(INT(求节点(基础状态预期!J$7:J$39,$C$5:$C$37,$J125)),32)</f>
        <v>27</v>
      </c>
      <c r="P125" s="196">
        <f>INDEX($D$5:$D$37,K125+1)*节奏总纲!K124</f>
        <v>426276.94869555347</v>
      </c>
      <c r="Q125" s="196">
        <f>INDEX($D$5:$D$37,L125+1)*节奏总纲!L124</f>
        <v>355889.1367809595</v>
      </c>
      <c r="R125" s="196">
        <f>INDEX($D$5:$D$37,M125+1)*节奏总纲!M124</f>
        <v>270907.14007967169</v>
      </c>
      <c r="S125" s="196">
        <f>INDEX($D$5:$D$37,N125+1)*节奏总纲!N124</f>
        <v>193635.62969429998</v>
      </c>
      <c r="T125" s="196">
        <f>INDEX($D$5:$D$37,O125+1)*节奏总纲!O124</f>
        <v>113031.53807088813</v>
      </c>
      <c r="U125" s="196">
        <f>INDEX($E$5:$E$37,K125+1)*节奏总纲!K124</f>
        <v>18814982.563114084</v>
      </c>
      <c r="V125" s="196">
        <f>INDEX($E$5:$E$37,L125+1)*节奏总纲!L124</f>
        <v>15708210.17515959</v>
      </c>
      <c r="W125" s="196">
        <f>INDEX($E$5:$E$37,M125+1)*节奏总纲!M124</f>
        <v>11957280.665585509</v>
      </c>
      <c r="X125" s="196">
        <f>INDEX($E$5:$E$37,N125+1)*节奏总纲!N124</f>
        <v>8546676.0692656543</v>
      </c>
      <c r="Y125" s="196">
        <f>INDEX($E$5:$E$37,O125+1)*节奏总纲!O124</f>
        <v>5124096.3925469285</v>
      </c>
      <c r="Z125" s="196">
        <f>INDEX($F$5:$F$37,K125+1)*节奏总纲!K124</f>
        <v>58796820.509731516</v>
      </c>
      <c r="AA125" s="196">
        <f>INDEX($F$5:$F$37,L125+1)*节奏总纲!L124</f>
        <v>49088156.79737372</v>
      </c>
      <c r="AB125" s="196">
        <f>INDEX($F$5:$F$37,M125+1)*节奏总纲!M124</f>
        <v>37366502.079954714</v>
      </c>
      <c r="AC125" s="196">
        <f>INDEX($F$5:$F$37,N125+1)*节奏总纲!N124</f>
        <v>26708362.716455169</v>
      </c>
      <c r="AD125" s="196">
        <f>INDEX($F$5:$F$37,O125+1)*节奏总纲!O124</f>
        <v>15070871.742785085</v>
      </c>
      <c r="AE125" s="196">
        <f>SUM(P$5:P125)</f>
        <v>5802665.9721111348</v>
      </c>
      <c r="AF125" s="196">
        <f>SUM(Q$5:Q125)</f>
        <v>4957280.240874514</v>
      </c>
      <c r="AG125" s="196">
        <f>SUM(R$5:R125)</f>
        <v>3978828.7193976128</v>
      </c>
      <c r="AH125" s="196">
        <f>SUM(S$5:S125)</f>
        <v>2848470.0031950474</v>
      </c>
      <c r="AI125" s="196">
        <f>SUM(T$5:T125)</f>
        <v>1558836.9975675729</v>
      </c>
      <c r="AJ125" s="196">
        <f>SUM(U$5:U125)</f>
        <v>236195719.53038523</v>
      </c>
      <c r="AK125" s="196">
        <f>SUM(V$5:V125)</f>
        <v>202726240.19386792</v>
      </c>
      <c r="AL125" s="196">
        <f>SUM(W$5:W125)</f>
        <v>163558936.40694499</v>
      </c>
      <c r="AM125" s="196">
        <f>SUM(X$5:X125)</f>
        <v>117636762.04056141</v>
      </c>
      <c r="AN125" s="196">
        <f>SUM(Y$5:Y125)</f>
        <v>65310241.933194138</v>
      </c>
      <c r="AO125" s="196">
        <f>SUM(Z$5:Z125)</f>
        <v>874476539.5955987</v>
      </c>
      <c r="AP125" s="196">
        <f>SUM(AA$5:AA125)</f>
        <v>743419629.48788071</v>
      </c>
      <c r="AQ125" s="196">
        <f>SUM(AB$5:AB125)</f>
        <v>593506723.42368865</v>
      </c>
      <c r="AR125" s="196">
        <f>SUM(AC$5:AC125)</f>
        <v>422779952.13311625</v>
      </c>
      <c r="AS125" s="196">
        <f>SUM(AD$5:AD125)</f>
        <v>227855329.59409964</v>
      </c>
    </row>
    <row r="126" spans="10:45" s="191" customFormat="1" x14ac:dyDescent="0.15">
      <c r="J126" s="192">
        <v>122</v>
      </c>
      <c r="K126" s="196">
        <f>MIN(INT(求节点(基础状态预期!F$7:F$39,$C$5:$C$37,$J126)),32)</f>
        <v>26</v>
      </c>
      <c r="L126" s="196">
        <f>MIN(INT(求节点(基础状态预期!G$7:G$39,$C$5:$C$37,$J126)),32)</f>
        <v>26</v>
      </c>
      <c r="M126" s="196">
        <f>MIN(INT(求节点(基础状态预期!H$7:H$39,$C$5:$C$37,$J126)),32)</f>
        <v>26</v>
      </c>
      <c r="N126" s="196">
        <f>MIN(INT(求节点(基础状态预期!I$7:I$39,$C$5:$C$37,$J126)),32)</f>
        <v>26</v>
      </c>
      <c r="O126" s="196">
        <f>MIN(INT(求节点(基础状态预期!J$7:J$39,$C$5:$C$37,$J126)),32)</f>
        <v>27</v>
      </c>
      <c r="P126" s="196">
        <f>INDEX($D$5:$D$37,K126+1)*节奏总纲!K125</f>
        <v>456872.3213028321</v>
      </c>
      <c r="Q126" s="196">
        <f>INDEX($D$5:$D$37,L126+1)*节奏总纲!L125</f>
        <v>374108.95910467138</v>
      </c>
      <c r="R126" s="196">
        <f>INDEX($D$5:$D$37,M126+1)*节奏总纲!M125</f>
        <v>297119.53585523512</v>
      </c>
      <c r="S126" s="196">
        <f>INDEX($D$5:$D$37,N126+1)*节奏总纲!N125</f>
        <v>216123.1378609208</v>
      </c>
      <c r="T126" s="196">
        <f>INDEX($D$5:$D$37,O126+1)*节奏总纲!O125</f>
        <v>121002.38267419468</v>
      </c>
      <c r="U126" s="196">
        <f>INDEX($E$5:$E$37,K126+1)*节奏总纲!K125</f>
        <v>20165399.009228453</v>
      </c>
      <c r="V126" s="196">
        <f>INDEX($E$5:$E$37,L126+1)*节奏总纲!L125</f>
        <v>16512395.436344115</v>
      </c>
      <c r="W126" s="196">
        <f>INDEX($E$5:$E$37,M126+1)*节奏总纲!M125</f>
        <v>13114241.582575895</v>
      </c>
      <c r="X126" s="196">
        <f>INDEX($E$5:$E$37,N126+1)*节奏总纲!N125</f>
        <v>9539228.1538613308</v>
      </c>
      <c r="Y126" s="196">
        <f>INDEX($E$5:$E$37,O126+1)*节奏总纲!O125</f>
        <v>5485441.3478968255</v>
      </c>
      <c r="Z126" s="196">
        <f>INDEX($F$5:$F$37,K126+1)*节奏总纲!K125</f>
        <v>63016871.90383891</v>
      </c>
      <c r="AA126" s="196">
        <f>INDEX($F$5:$F$37,L126+1)*节奏总纲!L125</f>
        <v>51601235.738575362</v>
      </c>
      <c r="AB126" s="196">
        <f>INDEX($F$5:$F$37,M126+1)*节奏总纲!M125</f>
        <v>40982004.945549667</v>
      </c>
      <c r="AC126" s="196">
        <f>INDEX($F$5:$F$37,N126+1)*节奏总纲!N125</f>
        <v>29810087.980816662</v>
      </c>
      <c r="AD126" s="196">
        <f>INDEX($F$5:$F$37,O126+1)*节奏总纲!O125</f>
        <v>16133651.023225958</v>
      </c>
      <c r="AE126" s="196">
        <f>SUM(P$5:P126)</f>
        <v>6259538.2934139669</v>
      </c>
      <c r="AF126" s="196">
        <f>SUM(Q$5:Q126)</f>
        <v>5331389.1999791851</v>
      </c>
      <c r="AG126" s="196">
        <f>SUM(R$5:R126)</f>
        <v>4275948.2552528484</v>
      </c>
      <c r="AH126" s="196">
        <f>SUM(S$5:S126)</f>
        <v>3064593.1410559681</v>
      </c>
      <c r="AI126" s="196">
        <f>SUM(T$5:T126)</f>
        <v>1679839.3802417675</v>
      </c>
      <c r="AJ126" s="196">
        <f>SUM(U$5:U126)</f>
        <v>256361118.53961366</v>
      </c>
      <c r="AK126" s="196">
        <f>SUM(V$5:V126)</f>
        <v>219238635.63021204</v>
      </c>
      <c r="AL126" s="196">
        <f>SUM(W$5:W126)</f>
        <v>176673177.98952088</v>
      </c>
      <c r="AM126" s="196">
        <f>SUM(X$5:X126)</f>
        <v>127175990.19442274</v>
      </c>
      <c r="AN126" s="196">
        <f>SUM(Y$5:Y126)</f>
        <v>70795683.28109096</v>
      </c>
      <c r="AO126" s="196">
        <f>SUM(Z$5:Z126)</f>
        <v>937493411.49943757</v>
      </c>
      <c r="AP126" s="196">
        <f>SUM(AA$5:AA126)</f>
        <v>795020865.22645605</v>
      </c>
      <c r="AQ126" s="196">
        <f>SUM(AB$5:AB126)</f>
        <v>634488728.36923838</v>
      </c>
      <c r="AR126" s="196">
        <f>SUM(AC$5:AC126)</f>
        <v>452590040.11393291</v>
      </c>
      <c r="AS126" s="196">
        <f>SUM(AD$5:AD126)</f>
        <v>243988980.6173256</v>
      </c>
    </row>
    <row r="127" spans="10:45" s="191" customFormat="1" x14ac:dyDescent="0.15">
      <c r="J127" s="192">
        <v>123</v>
      </c>
      <c r="K127" s="196">
        <f>MIN(INT(求节点(基础状态预期!F$7:F$39,$C$5:$C$37,$J127)),32)</f>
        <v>26</v>
      </c>
      <c r="L127" s="196">
        <f>MIN(INT(求节点(基础状态预期!G$7:G$39,$C$5:$C$37,$J127)),32)</f>
        <v>26</v>
      </c>
      <c r="M127" s="196">
        <f>MIN(INT(求节点(基础状态预期!H$7:H$39,$C$5:$C$37,$J127)),32)</f>
        <v>26</v>
      </c>
      <c r="N127" s="196">
        <f>MIN(INT(求节点(基础状态预期!I$7:I$39,$C$5:$C$37,$J127)),32)</f>
        <v>27</v>
      </c>
      <c r="O127" s="196">
        <f>MIN(INT(求节点(基础状态预期!J$7:J$39,$C$5:$C$37,$J127)),32)</f>
        <v>27</v>
      </c>
      <c r="P127" s="196">
        <f>INDEX($D$5:$D$37,K127+1)*节奏总纲!K126</f>
        <v>489663.62973974267</v>
      </c>
      <c r="Q127" s="196">
        <f>INDEX($D$5:$D$37,L127+1)*节奏总纲!L126</f>
        <v>415283.7243822756</v>
      </c>
      <c r="R127" s="196">
        <f>INDEX($D$5:$D$37,M127+1)*节奏总纲!M126</f>
        <v>342370.18895746546</v>
      </c>
      <c r="S127" s="196">
        <f>INDEX($D$5:$D$37,N127+1)*节奏总纲!N126</f>
        <v>257418.1627943815</v>
      </c>
      <c r="T127" s="196">
        <f>INDEX($D$5:$D$37,O127+1)*节奏总纲!O126</f>
        <v>138610.32731177125</v>
      </c>
      <c r="U127" s="196">
        <f>INDEX($E$5:$E$37,K127+1)*节奏总纲!K126</f>
        <v>21612739.519547265</v>
      </c>
      <c r="V127" s="196">
        <f>INDEX($E$5:$E$37,L127+1)*节奏总纲!L126</f>
        <v>18329764.386528026</v>
      </c>
      <c r="W127" s="196">
        <f>INDEX($E$5:$E$37,M127+1)*节奏总纲!M126</f>
        <v>15111511.788467441</v>
      </c>
      <c r="X127" s="196">
        <f>INDEX($E$5:$E$37,N127+1)*节奏总纲!N126</f>
        <v>11669623.380011961</v>
      </c>
      <c r="Y127" s="196">
        <f>INDEX($E$5:$E$37,O127+1)*节奏总纲!O126</f>
        <v>6283668.1714669634</v>
      </c>
      <c r="Z127" s="196">
        <f>INDEX($F$5:$F$37,K127+1)*节奏总纲!K126</f>
        <v>67539810.998585194</v>
      </c>
      <c r="AA127" s="196">
        <f>INDEX($F$5:$F$37,L127+1)*节奏总纲!L126</f>
        <v>57280513.707900085</v>
      </c>
      <c r="AB127" s="196">
        <f>INDEX($F$5:$F$37,M127+1)*节奏总纲!M126</f>
        <v>47223474.338960752</v>
      </c>
      <c r="AC127" s="196">
        <f>INDEX($F$5:$F$37,N127+1)*节奏总纲!N126</f>
        <v>34322421.70591753</v>
      </c>
      <c r="AD127" s="196">
        <f>INDEX($F$5:$F$37,O127+1)*节奏总纲!O126</f>
        <v>18481376.974902831</v>
      </c>
      <c r="AE127" s="196">
        <f>SUM(P$5:P127)</f>
        <v>6749201.9231537096</v>
      </c>
      <c r="AF127" s="196">
        <f>SUM(Q$5:Q127)</f>
        <v>5746672.9243614608</v>
      </c>
      <c r="AG127" s="196">
        <f>SUM(R$5:R127)</f>
        <v>4618318.4442103142</v>
      </c>
      <c r="AH127" s="196">
        <f>SUM(S$5:S127)</f>
        <v>3322011.3038503495</v>
      </c>
      <c r="AI127" s="196">
        <f>SUM(T$5:T127)</f>
        <v>1818449.7075535387</v>
      </c>
      <c r="AJ127" s="196">
        <f>SUM(U$5:U127)</f>
        <v>277973858.05916095</v>
      </c>
      <c r="AK127" s="196">
        <f>SUM(V$5:V127)</f>
        <v>237568400.01674005</v>
      </c>
      <c r="AL127" s="196">
        <f>SUM(W$5:W127)</f>
        <v>191784689.77798831</v>
      </c>
      <c r="AM127" s="196">
        <f>SUM(X$5:X127)</f>
        <v>138845613.5744347</v>
      </c>
      <c r="AN127" s="196">
        <f>SUM(Y$5:Y127)</f>
        <v>77079351.452557921</v>
      </c>
      <c r="AO127" s="196">
        <f>SUM(Z$5:Z127)</f>
        <v>1005033222.4980228</v>
      </c>
      <c r="AP127" s="196">
        <f>SUM(AA$5:AA127)</f>
        <v>852301378.93435609</v>
      </c>
      <c r="AQ127" s="196">
        <f>SUM(AB$5:AB127)</f>
        <v>681712202.70819914</v>
      </c>
      <c r="AR127" s="196">
        <f>SUM(AC$5:AC127)</f>
        <v>486912461.81985044</v>
      </c>
      <c r="AS127" s="196">
        <f>SUM(AD$5:AD127)</f>
        <v>262470357.59222844</v>
      </c>
    </row>
    <row r="128" spans="10:45" s="191" customFormat="1" x14ac:dyDescent="0.15">
      <c r="J128" s="192">
        <v>124</v>
      </c>
      <c r="K128" s="196">
        <f>MIN(INT(求节点(基础状态预期!F$7:F$39,$C$5:$C$37,$J128)),32)</f>
        <v>26</v>
      </c>
      <c r="L128" s="196">
        <f>MIN(INT(求节点(基础状态预期!G$7:G$39,$C$5:$C$37,$J128)),32)</f>
        <v>26</v>
      </c>
      <c r="M128" s="196">
        <f>MIN(INT(求节点(基础状态预期!H$7:H$39,$C$5:$C$37,$J128)),32)</f>
        <v>27</v>
      </c>
      <c r="N128" s="196">
        <f>MIN(INT(求节点(基础状态预期!I$7:I$39,$C$5:$C$37,$J128)),32)</f>
        <v>27</v>
      </c>
      <c r="O128" s="196">
        <f>MIN(INT(求节点(基础状态预期!J$7:J$39,$C$5:$C$37,$J128)),32)</f>
        <v>27</v>
      </c>
      <c r="P128" s="196">
        <f>INDEX($D$5:$D$37,K128+1)*节奏总纲!K127</f>
        <v>524808.48392423964</v>
      </c>
      <c r="Q128" s="196">
        <f>INDEX($D$5:$D$37,L128+1)*节奏总纲!L127</f>
        <v>457626.66943000717</v>
      </c>
      <c r="R128" s="196">
        <f>INDEX($D$5:$D$37,M128+1)*节奏总纲!M127</f>
        <v>377168.79638052499</v>
      </c>
      <c r="S128" s="196">
        <f>INDEX($D$5:$D$37,N128+1)*节奏总纲!N127</f>
        <v>271953.74377585133</v>
      </c>
      <c r="T128" s="196">
        <f>INDEX($D$5:$D$37,O128+1)*节奏总纲!O127</f>
        <v>149047.58213577428</v>
      </c>
      <c r="U128" s="196">
        <f>INDEX($E$5:$E$37,K128+1)*节奏总纲!K127</f>
        <v>23163960.669759545</v>
      </c>
      <c r="V128" s="196">
        <f>INDEX($E$5:$E$37,L128+1)*节奏总纲!L127</f>
        <v>20198694.374841698</v>
      </c>
      <c r="W128" s="196">
        <f>INDEX($E$5:$E$37,M128+1)*节奏总纲!M127</f>
        <v>17098318.769250467</v>
      </c>
      <c r="X128" s="196">
        <f>INDEX($E$5:$E$37,N128+1)*节奏总纲!N127</f>
        <v>12328569.717838593</v>
      </c>
      <c r="Y128" s="196">
        <f>INDEX($E$5:$E$37,O128+1)*节奏总纲!O127</f>
        <v>6756823.7234884342</v>
      </c>
      <c r="Z128" s="196">
        <f>INDEX($F$5:$F$37,K128+1)*节奏总纲!K127</f>
        <v>72387377.092998579</v>
      </c>
      <c r="AA128" s="196">
        <f>INDEX($F$5:$F$37,L128+1)*节奏总纲!L127</f>
        <v>63120919.921380304</v>
      </c>
      <c r="AB128" s="196">
        <f>INDEX($F$5:$F$37,M128+1)*节奏总纲!M127</f>
        <v>50289172.85073667</v>
      </c>
      <c r="AC128" s="196">
        <f>INDEX($F$5:$F$37,N128+1)*节奏总纲!N127</f>
        <v>36260499.170113511</v>
      </c>
      <c r="AD128" s="196">
        <f>INDEX($F$5:$F$37,O128+1)*节奏总纲!O127</f>
        <v>19873010.951436572</v>
      </c>
      <c r="AE128" s="196">
        <f>SUM(P$5:P128)</f>
        <v>7274010.4070779495</v>
      </c>
      <c r="AF128" s="196">
        <f>SUM(Q$5:Q128)</f>
        <v>6204299.5937914681</v>
      </c>
      <c r="AG128" s="196">
        <f>SUM(R$5:R128)</f>
        <v>4995487.2405908387</v>
      </c>
      <c r="AH128" s="196">
        <f>SUM(S$5:S128)</f>
        <v>3593965.0476262011</v>
      </c>
      <c r="AI128" s="196">
        <f>SUM(T$5:T128)</f>
        <v>1967497.2896893129</v>
      </c>
      <c r="AJ128" s="196">
        <f>SUM(U$5:U128)</f>
        <v>301137818.72892052</v>
      </c>
      <c r="AK128" s="196">
        <f>SUM(V$5:V128)</f>
        <v>257767094.39158174</v>
      </c>
      <c r="AL128" s="196">
        <f>SUM(W$5:W128)</f>
        <v>208883008.54723877</v>
      </c>
      <c r="AM128" s="196">
        <f>SUM(X$5:X128)</f>
        <v>151174183.29227328</v>
      </c>
      <c r="AN128" s="196">
        <f>SUM(Y$5:Y128)</f>
        <v>83836175.176046357</v>
      </c>
      <c r="AO128" s="196">
        <f>SUM(Z$5:Z128)</f>
        <v>1077420599.5910213</v>
      </c>
      <c r="AP128" s="196">
        <f>SUM(AA$5:AA128)</f>
        <v>915422298.85573637</v>
      </c>
      <c r="AQ128" s="196">
        <f>SUM(AB$5:AB128)</f>
        <v>732001375.55893576</v>
      </c>
      <c r="AR128" s="196">
        <f>SUM(AC$5:AC128)</f>
        <v>523172960.98996395</v>
      </c>
      <c r="AS128" s="196">
        <f>SUM(AD$5:AD128)</f>
        <v>282343368.54366499</v>
      </c>
    </row>
    <row r="129" spans="10:45" s="191" customFormat="1" x14ac:dyDescent="0.15">
      <c r="J129" s="192">
        <v>125</v>
      </c>
      <c r="K129" s="196">
        <f>MIN(INT(求节点(基础状态预期!F$7:F$39,$C$5:$C$37,$J129)),32)</f>
        <v>26</v>
      </c>
      <c r="L129" s="196">
        <f>MIN(INT(求节点(基础状态预期!G$7:G$39,$C$5:$C$37,$J129)),32)</f>
        <v>27</v>
      </c>
      <c r="M129" s="196">
        <f>MIN(INT(求节点(基础状态预期!H$7:H$39,$C$5:$C$37,$J129)),32)</f>
        <v>27</v>
      </c>
      <c r="N129" s="196">
        <f>MIN(INT(求节点(基础状态预期!I$7:I$39,$C$5:$C$37,$J129)),32)</f>
        <v>27</v>
      </c>
      <c r="O129" s="196">
        <f>MIN(INT(求节点(基础状态预期!J$7:J$39,$C$5:$C$37,$J129)),32)</f>
        <v>27</v>
      </c>
      <c r="P129" s="196">
        <f>INDEX($D$5:$D$37,K129+1)*节奏总纲!K128</f>
        <v>562475.80598392</v>
      </c>
      <c r="Q129" s="196">
        <f>INDEX($D$5:$D$37,L129+1)*节奏总纲!L128</f>
        <v>490941.26220897853</v>
      </c>
      <c r="R129" s="196">
        <f>INDEX($D$5:$D$37,M129+1)*节奏总纲!M128</f>
        <v>403142.19833395508</v>
      </c>
      <c r="S129" s="196">
        <f>INDEX($D$5:$D$37,N129+1)*节奏总纲!N128</f>
        <v>288638.01146745961</v>
      </c>
      <c r="T129" s="196">
        <f>INDEX($D$5:$D$37,O129+1)*节奏总纲!O128</f>
        <v>141156.68257370338</v>
      </c>
      <c r="U129" s="196">
        <f>INDEX($E$5:$E$37,K129+1)*节奏总纲!K128</f>
        <v>24826518.333083369</v>
      </c>
      <c r="V129" s="196">
        <f>INDEX($E$5:$E$37,L129+1)*节奏总纲!L128</f>
        <v>22256003.886807024</v>
      </c>
      <c r="W129" s="196">
        <f>INDEX($E$5:$E$37,M129+1)*节奏总纲!M128</f>
        <v>18275779.657805964</v>
      </c>
      <c r="X129" s="196">
        <f>INDEX($E$5:$E$37,N129+1)*节奏总纲!N128</f>
        <v>13084923.186524834</v>
      </c>
      <c r="Y129" s="196">
        <f>INDEX($E$5:$E$37,O129+1)*节奏总纲!O128</f>
        <v>6399102.9433412207</v>
      </c>
      <c r="Z129" s="196">
        <f>INDEX($F$5:$F$37,K129+1)*节奏总纲!K128</f>
        <v>77582869.790885523</v>
      </c>
      <c r="AA129" s="196">
        <f>INDEX($F$5:$F$37,L129+1)*节奏总纲!L128</f>
        <v>65458834.961197138</v>
      </c>
      <c r="AB129" s="196">
        <f>INDEX($F$5:$F$37,M129+1)*节奏总纲!M128</f>
        <v>53752293.111194015</v>
      </c>
      <c r="AC129" s="196">
        <f>INDEX($F$5:$F$37,N129+1)*节奏总纲!N128</f>
        <v>38485068.195661277</v>
      </c>
      <c r="AD129" s="196">
        <f>INDEX($F$5:$F$37,O129+1)*节奏总纲!O128</f>
        <v>18820891.009827118</v>
      </c>
      <c r="AE129" s="196">
        <f>SUM(P$5:P129)</f>
        <v>7836486.2130618691</v>
      </c>
      <c r="AF129" s="196">
        <f>SUM(Q$5:Q129)</f>
        <v>6695240.8560004467</v>
      </c>
      <c r="AG129" s="196">
        <f>SUM(R$5:R129)</f>
        <v>5398629.4389247941</v>
      </c>
      <c r="AH129" s="196">
        <f>SUM(S$5:S129)</f>
        <v>3882603.0590936607</v>
      </c>
      <c r="AI129" s="196">
        <f>SUM(T$5:T129)</f>
        <v>2108653.9722630163</v>
      </c>
      <c r="AJ129" s="196">
        <f>SUM(U$5:U129)</f>
        <v>325964337.06200391</v>
      </c>
      <c r="AK129" s="196">
        <f>SUM(V$5:V129)</f>
        <v>280023098.27838874</v>
      </c>
      <c r="AL129" s="196">
        <f>SUM(W$5:W129)</f>
        <v>227158788.20504475</v>
      </c>
      <c r="AM129" s="196">
        <f>SUM(X$5:X129)</f>
        <v>164259106.47879812</v>
      </c>
      <c r="AN129" s="196">
        <f>SUM(Y$5:Y129)</f>
        <v>90235278.119387582</v>
      </c>
      <c r="AO129" s="196">
        <f>SUM(Z$5:Z129)</f>
        <v>1155003469.3819067</v>
      </c>
      <c r="AP129" s="196">
        <f>SUM(AA$5:AA129)</f>
        <v>980881133.81693351</v>
      </c>
      <c r="AQ129" s="196">
        <f>SUM(AB$5:AB129)</f>
        <v>785753668.67012978</v>
      </c>
      <c r="AR129" s="196">
        <f>SUM(AC$5:AC129)</f>
        <v>561658029.1856252</v>
      </c>
      <c r="AS129" s="196">
        <f>SUM(AD$5:AD129)</f>
        <v>301164259.55349213</v>
      </c>
    </row>
    <row r="130" spans="10:45" s="191" customFormat="1" x14ac:dyDescent="0.15">
      <c r="J130" s="192">
        <v>126</v>
      </c>
      <c r="K130" s="196">
        <f>MIN(INT(求节点(基础状态预期!F$7:F$39,$C$5:$C$37,$J130)),32)</f>
        <v>27</v>
      </c>
      <c r="L130" s="196">
        <f>MIN(INT(求节点(基础状态预期!G$7:G$39,$C$5:$C$37,$J130)),32)</f>
        <v>27</v>
      </c>
      <c r="M130" s="196">
        <f>MIN(INT(求节点(基础状态预期!H$7:H$39,$C$5:$C$37,$J130)),32)</f>
        <v>27</v>
      </c>
      <c r="N130" s="196">
        <f>MIN(INT(求节点(基础状态预期!I$7:I$39,$C$5:$C$37,$J130)),32)</f>
        <v>27</v>
      </c>
      <c r="O130" s="196">
        <f>MIN(INT(求节点(基础状态预期!J$7:J$39,$C$5:$C$37,$J130)),32)</f>
        <v>28</v>
      </c>
      <c r="P130" s="196">
        <f>INDEX($D$5:$D$37,K130+1)*节奏总纲!K129</f>
        <v>623634.45741958183</v>
      </c>
      <c r="Q130" s="196">
        <f>INDEX($D$5:$D$37,L130+1)*节奏总纲!L129</f>
        <v>540826.01978801901</v>
      </c>
      <c r="R130" s="196">
        <f>INDEX($D$5:$D$37,M130+1)*节奏总纲!M129</f>
        <v>428914.05267486064</v>
      </c>
      <c r="S130" s="196">
        <f>INDEX($D$5:$D$37,N130+1)*节奏总纲!N129</f>
        <v>285582.41773232701</v>
      </c>
      <c r="T130" s="196">
        <f>INDEX($D$5:$D$37,O130+1)*节奏总纲!O129</f>
        <v>155493.02574556172</v>
      </c>
      <c r="U130" s="196">
        <f>INDEX($E$5:$E$37,K130+1)*节奏总纲!K129</f>
        <v>28271428.736354377</v>
      </c>
      <c r="V130" s="196">
        <f>INDEX($E$5:$E$37,L130+1)*节奏总纲!L129</f>
        <v>24517446.230390195</v>
      </c>
      <c r="W130" s="196">
        <f>INDEX($E$5:$E$37,M130+1)*节奏总纲!M129</f>
        <v>19444103.721260346</v>
      </c>
      <c r="X130" s="196">
        <f>INDEX($E$5:$E$37,N130+1)*节奏总纲!N129</f>
        <v>12946402.937198825</v>
      </c>
      <c r="Y130" s="196">
        <f>INDEX($E$5:$E$37,O130+1)*节奏总纲!O129</f>
        <v>7222901.841084158</v>
      </c>
      <c r="Z130" s="196">
        <f>INDEX($F$5:$F$37,K130+1)*节奏总纲!K129</f>
        <v>83151260.989277586</v>
      </c>
      <c r="AA130" s="196">
        <f>INDEX($F$5:$F$37,L130+1)*节奏总纲!L129</f>
        <v>72110135.971735865</v>
      </c>
      <c r="AB130" s="196">
        <f>INDEX($F$5:$F$37,M130+1)*节奏总纲!M129</f>
        <v>57188540.35664808</v>
      </c>
      <c r="AC130" s="196">
        <f>INDEX($F$5:$F$37,N130+1)*节奏总纲!N129</f>
        <v>38077655.6976436</v>
      </c>
      <c r="AD130" s="196">
        <f>INDEX($F$5:$F$37,O130+1)*节奏总纲!O129</f>
        <v>20063616.225233771</v>
      </c>
      <c r="AE130" s="196">
        <f>SUM(P$5:P130)</f>
        <v>8460120.6704814509</v>
      </c>
      <c r="AF130" s="196">
        <f>SUM(Q$5:Q130)</f>
        <v>7236066.8757884661</v>
      </c>
      <c r="AG130" s="196">
        <f>SUM(R$5:R130)</f>
        <v>5827543.4915996548</v>
      </c>
      <c r="AH130" s="196">
        <f>SUM(S$5:S130)</f>
        <v>4168185.4768259879</v>
      </c>
      <c r="AI130" s="196">
        <f>SUM(T$5:T130)</f>
        <v>2264146.9980085781</v>
      </c>
      <c r="AJ130" s="196">
        <f>SUM(U$5:U130)</f>
        <v>354235765.79835826</v>
      </c>
      <c r="AK130" s="196">
        <f>SUM(V$5:V130)</f>
        <v>304540544.50877893</v>
      </c>
      <c r="AL130" s="196">
        <f>SUM(W$5:W130)</f>
        <v>246602891.92630509</v>
      </c>
      <c r="AM130" s="196">
        <f>SUM(X$5:X130)</f>
        <v>177205509.41599694</v>
      </c>
      <c r="AN130" s="196">
        <f>SUM(Y$5:Y130)</f>
        <v>97458179.960471734</v>
      </c>
      <c r="AO130" s="196">
        <f>SUM(Z$5:Z130)</f>
        <v>1238154730.3711843</v>
      </c>
      <c r="AP130" s="196">
        <f>SUM(AA$5:AA130)</f>
        <v>1052991269.7886693</v>
      </c>
      <c r="AQ130" s="196">
        <f>SUM(AB$5:AB130)</f>
        <v>842942209.02677786</v>
      </c>
      <c r="AR130" s="196">
        <f>SUM(AC$5:AC130)</f>
        <v>599735684.88326883</v>
      </c>
      <c r="AS130" s="196">
        <f>SUM(AD$5:AD130)</f>
        <v>321227875.77872592</v>
      </c>
    </row>
    <row r="131" spans="10:45" s="191" customFormat="1" x14ac:dyDescent="0.15">
      <c r="J131" s="192">
        <v>127</v>
      </c>
      <c r="K131" s="196">
        <f>MIN(INT(求节点(基础状态预期!F$7:F$39,$C$5:$C$37,$J131)),32)</f>
        <v>27</v>
      </c>
      <c r="L131" s="196">
        <f>MIN(INT(求节点(基础状态预期!G$7:G$39,$C$5:$C$37,$J131)),32)</f>
        <v>27</v>
      </c>
      <c r="M131" s="196">
        <f>MIN(INT(求节点(基础状态预期!H$7:H$39,$C$5:$C$37,$J131)),32)</f>
        <v>27</v>
      </c>
      <c r="N131" s="196">
        <f>MIN(INT(求节点(基础状态预期!I$7:I$39,$C$5:$C$37,$J131)),32)</f>
        <v>27</v>
      </c>
      <c r="O131" s="196">
        <f>MIN(INT(求节点(基础状态预期!J$7:J$39,$C$5:$C$37,$J131)),32)</f>
        <v>28</v>
      </c>
      <c r="P131" s="196">
        <f>INDEX($D$5:$D$37,K131+1)*节奏总纲!K130</f>
        <v>668394.86178552674</v>
      </c>
      <c r="Q131" s="196">
        <f>INDEX($D$5:$D$37,L131+1)*节奏总纲!L130</f>
        <v>568469.82994859037</v>
      </c>
      <c r="R131" s="196">
        <f>INDEX($D$5:$D$37,M131+1)*节奏总纲!M130</f>
        <v>424106.90381966834</v>
      </c>
      <c r="S131" s="196">
        <f>INDEX($D$5:$D$37,N131+1)*节奏总纲!N130</f>
        <v>294830.04445427534</v>
      </c>
      <c r="T131" s="196">
        <f>INDEX($D$5:$D$37,O131+1)*节奏总纲!O130</f>
        <v>169880.11929356208</v>
      </c>
      <c r="U131" s="196">
        <f>INDEX($E$5:$E$37,K131+1)*节奏总纲!K130</f>
        <v>30300567.067610543</v>
      </c>
      <c r="V131" s="196">
        <f>INDEX($E$5:$E$37,L131+1)*节奏总纲!L130</f>
        <v>25770632.291002762</v>
      </c>
      <c r="W131" s="196">
        <f>INDEX($E$5:$E$37,M131+1)*节奏总纲!M130</f>
        <v>19226179.639824964</v>
      </c>
      <c r="X131" s="196">
        <f>INDEX($E$5:$E$37,N131+1)*节奏总纲!N130</f>
        <v>13365628.68192715</v>
      </c>
      <c r="Y131" s="196">
        <f>INDEX($E$5:$E$37,O131+1)*节奏总纲!O130</f>
        <v>7891205.5413783677</v>
      </c>
      <c r="Z131" s="196">
        <f>INDEX($F$5:$F$37,K131+1)*节奏总纲!K130</f>
        <v>89119314.904736891</v>
      </c>
      <c r="AA131" s="196">
        <f>INDEX($F$5:$F$37,L131+1)*节奏总纲!L130</f>
        <v>75795977.32647872</v>
      </c>
      <c r="AB131" s="196">
        <f>INDEX($F$5:$F$37,M131+1)*节奏总纲!M130</f>
        <v>56547587.17595578</v>
      </c>
      <c r="AC131" s="196">
        <f>INDEX($F$5:$F$37,N131+1)*节奏总纲!N130</f>
        <v>39310672.593903385</v>
      </c>
      <c r="AD131" s="196">
        <f>INDEX($F$5:$F$37,O131+1)*节奏总纲!O130</f>
        <v>21920015.392717686</v>
      </c>
      <c r="AE131" s="196">
        <f>SUM(P$5:P131)</f>
        <v>9128515.5322669782</v>
      </c>
      <c r="AF131" s="196">
        <f>SUM(Q$5:Q131)</f>
        <v>7804536.7057370562</v>
      </c>
      <c r="AG131" s="196">
        <f>SUM(R$5:R131)</f>
        <v>6251650.3954193229</v>
      </c>
      <c r="AH131" s="196">
        <f>SUM(S$5:S131)</f>
        <v>4463015.5212802636</v>
      </c>
      <c r="AI131" s="196">
        <f>SUM(T$5:T131)</f>
        <v>2434027.1173021402</v>
      </c>
      <c r="AJ131" s="196">
        <f>SUM(U$5:U131)</f>
        <v>384536332.86596882</v>
      </c>
      <c r="AK131" s="196">
        <f>SUM(V$5:V131)</f>
        <v>330311176.79978168</v>
      </c>
      <c r="AL131" s="196">
        <f>SUM(W$5:W131)</f>
        <v>265829071.56613004</v>
      </c>
      <c r="AM131" s="196">
        <f>SUM(X$5:X131)</f>
        <v>190571138.09792408</v>
      </c>
      <c r="AN131" s="196">
        <f>SUM(Y$5:Y131)</f>
        <v>105349385.5018501</v>
      </c>
      <c r="AO131" s="196">
        <f>SUM(Z$5:Z131)</f>
        <v>1327274045.2759213</v>
      </c>
      <c r="AP131" s="196">
        <f>SUM(AA$5:AA131)</f>
        <v>1128787247.1151481</v>
      </c>
      <c r="AQ131" s="196">
        <f>SUM(AB$5:AB131)</f>
        <v>899489796.20273364</v>
      </c>
      <c r="AR131" s="196">
        <f>SUM(AC$5:AC131)</f>
        <v>639046357.47717226</v>
      </c>
      <c r="AS131" s="196">
        <f>SUM(AD$5:AD131)</f>
        <v>343147891.17144358</v>
      </c>
    </row>
    <row r="132" spans="10:45" s="191" customFormat="1" x14ac:dyDescent="0.15">
      <c r="J132" s="192">
        <v>128</v>
      </c>
      <c r="K132" s="196">
        <f>MIN(INT(求节点(基础状态预期!F$7:F$39,$C$5:$C$37,$J132)),32)</f>
        <v>27</v>
      </c>
      <c r="L132" s="196">
        <f>MIN(INT(求节点(基础状态预期!G$7:G$39,$C$5:$C$37,$J132)),32)</f>
        <v>27</v>
      </c>
      <c r="M132" s="196">
        <f>MIN(INT(求节点(基础状态预期!H$7:H$39,$C$5:$C$37,$J132)),32)</f>
        <v>27</v>
      </c>
      <c r="N132" s="196">
        <f>MIN(INT(求节点(基础状态预期!I$7:I$39,$C$5:$C$37,$J132)),32)</f>
        <v>27</v>
      </c>
      <c r="O132" s="196">
        <f>MIN(INT(求节点(基础状态预期!J$7:J$39,$C$5:$C$37,$J132)),32)</f>
        <v>28</v>
      </c>
      <c r="P132" s="196">
        <f>INDEX($D$5:$D$37,K132+1)*节奏总纲!K131</f>
        <v>716367.87535735988</v>
      </c>
      <c r="Q132" s="196">
        <f>INDEX($D$5:$D$37,L132+1)*节奏总纲!L131</f>
        <v>566487.57670430269</v>
      </c>
      <c r="R132" s="196">
        <f>INDEX($D$5:$D$37,M132+1)*节奏总纲!M131</f>
        <v>445907.95543908782</v>
      </c>
      <c r="S132" s="196">
        <f>INDEX($D$5:$D$37,N132+1)*节奏总纲!N131</f>
        <v>323539.48134100327</v>
      </c>
      <c r="T132" s="196">
        <f>INDEX($D$5:$D$37,O132+1)*节奏总纲!O131</f>
        <v>184722.38727303507</v>
      </c>
      <c r="U132" s="196">
        <f>INDEX($E$5:$E$37,K132+1)*节奏总纲!K131</f>
        <v>32475343.682866983</v>
      </c>
      <c r="V132" s="196">
        <f>INDEX($E$5:$E$37,L132+1)*节奏总纲!L131</f>
        <v>25680770.14392839</v>
      </c>
      <c r="W132" s="196">
        <f>INDEX($E$5:$E$37,M132+1)*节奏总纲!M131</f>
        <v>20214493.979905315</v>
      </c>
      <c r="X132" s="196">
        <f>INDEX($E$5:$E$37,N132+1)*节奏总纲!N131</f>
        <v>14667123.15412548</v>
      </c>
      <c r="Y132" s="196">
        <f>INDEX($E$5:$E$37,O132+1)*节奏总纲!O131</f>
        <v>8580652.8281667903</v>
      </c>
      <c r="Z132" s="196">
        <f>INDEX($F$5:$F$37,K132+1)*节奏总纲!K131</f>
        <v>95515716.714314654</v>
      </c>
      <c r="AA132" s="196">
        <f>INDEX($F$5:$F$37,L132+1)*节奏总纲!L131</f>
        <v>75531676.893907025</v>
      </c>
      <c r="AB132" s="196">
        <f>INDEX($F$5:$F$37,M132+1)*节奏总纲!M131</f>
        <v>59454394.058545038</v>
      </c>
      <c r="AC132" s="196">
        <f>INDEX($F$5:$F$37,N132+1)*节奏总纲!N131</f>
        <v>43138597.512133762</v>
      </c>
      <c r="AD132" s="196">
        <f>INDEX($F$5:$F$37,O132+1)*节奏总纲!O131</f>
        <v>23835146.744907752</v>
      </c>
      <c r="AE132" s="196">
        <f>SUM(P$5:P132)</f>
        <v>9844883.4076243378</v>
      </c>
      <c r="AF132" s="196">
        <f>SUM(Q$5:Q132)</f>
        <v>8371024.282441359</v>
      </c>
      <c r="AG132" s="196">
        <f>SUM(R$5:R132)</f>
        <v>6697558.3508584108</v>
      </c>
      <c r="AH132" s="196">
        <f>SUM(S$5:S132)</f>
        <v>4786555.002621267</v>
      </c>
      <c r="AI132" s="196">
        <f>SUM(T$5:T132)</f>
        <v>2618749.5045751752</v>
      </c>
      <c r="AJ132" s="196">
        <f>SUM(U$5:U132)</f>
        <v>417011676.54883581</v>
      </c>
      <c r="AK132" s="196">
        <f>SUM(V$5:V132)</f>
        <v>355991946.94371009</v>
      </c>
      <c r="AL132" s="196">
        <f>SUM(W$5:W132)</f>
        <v>286043565.54603535</v>
      </c>
      <c r="AM132" s="196">
        <f>SUM(X$5:X132)</f>
        <v>205238261.25204957</v>
      </c>
      <c r="AN132" s="196">
        <f>SUM(Y$5:Y132)</f>
        <v>113930038.33001688</v>
      </c>
      <c r="AO132" s="196">
        <f>SUM(Z$5:Z132)</f>
        <v>1422789761.990236</v>
      </c>
      <c r="AP132" s="196">
        <f>SUM(AA$5:AA132)</f>
        <v>1204318924.0090551</v>
      </c>
      <c r="AQ132" s="196">
        <f>SUM(AB$5:AB132)</f>
        <v>958944190.26127863</v>
      </c>
      <c r="AR132" s="196">
        <f>SUM(AC$5:AC132)</f>
        <v>682184954.98930597</v>
      </c>
      <c r="AS132" s="196">
        <f>SUM(AD$5:AD132)</f>
        <v>366983037.91635132</v>
      </c>
    </row>
    <row r="133" spans="10:45" s="191" customFormat="1" x14ac:dyDescent="0.15">
      <c r="J133" s="192">
        <v>129</v>
      </c>
      <c r="K133" s="196">
        <f>MIN(INT(求节点(基础状态预期!F$7:F$39,$C$5:$C$37,$J133)),32)</f>
        <v>27</v>
      </c>
      <c r="L133" s="196">
        <f>MIN(INT(求节点(基础状态预期!G$7:G$39,$C$5:$C$37,$J133)),32)</f>
        <v>27</v>
      </c>
      <c r="M133" s="196">
        <f>MIN(INT(求节点(基础状态预期!H$7:H$39,$C$5:$C$37,$J133)),32)</f>
        <v>27</v>
      </c>
      <c r="N133" s="196">
        <f>MIN(INT(求节点(基础状态预期!I$7:I$39,$C$5:$C$37,$J133)),32)</f>
        <v>28</v>
      </c>
      <c r="O133" s="196">
        <f>MIN(INT(求节点(基础状态预期!J$7:J$39,$C$5:$C$37,$J133)),32)</f>
        <v>28</v>
      </c>
      <c r="P133" s="196">
        <f>INDEX($D$5:$D$37,K133+1)*节奏总纲!K132</f>
        <v>767784.07822152576</v>
      </c>
      <c r="Q133" s="196">
        <f>INDEX($D$5:$D$37,L133+1)*节奏总纲!L132</f>
        <v>649929.22221452184</v>
      </c>
      <c r="R133" s="196">
        <f>INDEX($D$5:$D$37,M133+1)*节奏总纲!M132</f>
        <v>530096.43906131305</v>
      </c>
      <c r="S133" s="196">
        <f>INDEX($D$5:$D$37,N133+1)*节奏总纲!N132</f>
        <v>399377.38189880317</v>
      </c>
      <c r="T133" s="196">
        <f>INDEX($D$5:$D$37,O133+1)*节奏总纲!O132</f>
        <v>211719.33539377843</v>
      </c>
      <c r="U133" s="196">
        <f>INDEX($E$5:$E$37,K133+1)*节奏总纲!K132</f>
        <v>34806211.546042502</v>
      </c>
      <c r="V133" s="196">
        <f>INDEX($E$5:$E$37,L133+1)*节奏总纲!L132</f>
        <v>29463458.073724989</v>
      </c>
      <c r="W133" s="196">
        <f>INDEX($E$5:$E$37,M133+1)*节奏总纲!M132</f>
        <v>24031038.570779525</v>
      </c>
      <c r="X133" s="196">
        <f>INDEX($E$5:$E$37,N133+1)*节奏总纲!N132</f>
        <v>18551723.546266984</v>
      </c>
      <c r="Y133" s="196">
        <f>INDEX($E$5:$E$37,O133+1)*节奏总纲!O132</f>
        <v>9834704.6118400302</v>
      </c>
      <c r="Z133" s="196">
        <f>INDEX($F$5:$F$37,K133+1)*节奏总纲!K132</f>
        <v>102371210.42953677</v>
      </c>
      <c r="AA133" s="196">
        <f>INDEX($F$5:$F$37,L133+1)*节奏总纲!L132</f>
        <v>86657229.628602907</v>
      </c>
      <c r="AB133" s="196">
        <f>INDEX($F$5:$F$37,M133+1)*节奏总纲!M132</f>
        <v>70679525.208175078</v>
      </c>
      <c r="AC133" s="196">
        <f>INDEX($F$5:$F$37,N133+1)*节奏总纲!N132</f>
        <v>51532565.406297177</v>
      </c>
      <c r="AD133" s="196">
        <f>INDEX($F$5:$F$37,O133+1)*节奏总纲!O132</f>
        <v>27318623.921777863</v>
      </c>
      <c r="AE133" s="196">
        <f>SUM(P$5:P133)</f>
        <v>10612667.485845864</v>
      </c>
      <c r="AF133" s="196">
        <f>SUM(Q$5:Q133)</f>
        <v>9020953.5046558809</v>
      </c>
      <c r="AG133" s="196">
        <f>SUM(R$5:R133)</f>
        <v>7227654.7899197238</v>
      </c>
      <c r="AH133" s="196">
        <f>SUM(S$5:S133)</f>
        <v>5185932.3845200706</v>
      </c>
      <c r="AI133" s="196">
        <f>SUM(T$5:T133)</f>
        <v>2830468.8399689537</v>
      </c>
      <c r="AJ133" s="196">
        <f>SUM(U$5:U133)</f>
        <v>451817888.09487832</v>
      </c>
      <c r="AK133" s="196">
        <f>SUM(V$5:V133)</f>
        <v>385455405.01743507</v>
      </c>
      <c r="AL133" s="196">
        <f>SUM(W$5:W133)</f>
        <v>310074604.11681485</v>
      </c>
      <c r="AM133" s="196">
        <f>SUM(X$5:X133)</f>
        <v>223789984.79831654</v>
      </c>
      <c r="AN133" s="196">
        <f>SUM(Y$5:Y133)</f>
        <v>123764742.94185691</v>
      </c>
      <c r="AO133" s="196">
        <f>SUM(Z$5:Z133)</f>
        <v>1525160972.4197729</v>
      </c>
      <c r="AP133" s="196">
        <f>SUM(AA$5:AA133)</f>
        <v>1290976153.6376581</v>
      </c>
      <c r="AQ133" s="196">
        <f>SUM(AB$5:AB133)</f>
        <v>1029623715.4694537</v>
      </c>
      <c r="AR133" s="196">
        <f>SUM(AC$5:AC133)</f>
        <v>733717520.39560318</v>
      </c>
      <c r="AS133" s="196">
        <f>SUM(AD$5:AD133)</f>
        <v>394301661.83812916</v>
      </c>
    </row>
    <row r="134" spans="10:45" s="191" customFormat="1" x14ac:dyDescent="0.15">
      <c r="J134" s="192">
        <v>130</v>
      </c>
      <c r="K134" s="196">
        <f>MIN(INT(求节点(基础状态预期!F$7:F$39,$C$5:$C$37,$J134)),32)</f>
        <v>27</v>
      </c>
      <c r="L134" s="196">
        <f>MIN(INT(求节点(基础状态预期!G$7:G$39,$C$5:$C$37,$J134)),32)</f>
        <v>27</v>
      </c>
      <c r="M134" s="196">
        <f>MIN(INT(求节点(基础状态预期!H$7:H$39,$C$5:$C$37,$J134)),32)</f>
        <v>28</v>
      </c>
      <c r="N134" s="196">
        <f>MIN(INT(求节点(基础状态预期!I$7:I$39,$C$5:$C$37,$J134)),32)</f>
        <v>28</v>
      </c>
      <c r="O134" s="196">
        <f>MIN(INT(求节点(基础状态预期!J$7:J$39,$C$5:$C$37,$J134)),32)</f>
        <v>28</v>
      </c>
      <c r="P134" s="196">
        <f>INDEX($D$5:$D$37,K134+1)*节奏总纲!K133</f>
        <v>822890.59999570786</v>
      </c>
      <c r="Q134" s="196">
        <f>INDEX($D$5:$D$37,L134+1)*节奏总纲!L133</f>
        <v>708863.39289636724</v>
      </c>
      <c r="R134" s="196">
        <f>INDEX($D$5:$D$37,M134+1)*节奏总纲!M133</f>
        <v>593095.30052567169</v>
      </c>
      <c r="S134" s="196">
        <f>INDEX($D$5:$D$37,N134+1)*节奏总纲!N133</f>
        <v>425593.95491319912</v>
      </c>
      <c r="T134" s="196">
        <f>INDEX($D$5:$D$37,O134+1)*节奏总纲!O133</f>
        <v>231234.2391021871</v>
      </c>
      <c r="U134" s="196">
        <f>INDEX($E$5:$E$37,K134+1)*节奏总纲!K133</f>
        <v>37304373.866472088</v>
      </c>
      <c r="V134" s="196">
        <f>INDEX($E$5:$E$37,L134+1)*节奏总纲!L133</f>
        <v>32135140.477968648</v>
      </c>
      <c r="W134" s="196">
        <f>INDEX($E$5:$E$37,M134+1)*节奏总纲!M133</f>
        <v>27550233.314740878</v>
      </c>
      <c r="X134" s="196">
        <f>INDEX($E$5:$E$37,N134+1)*节奏总纲!N133</f>
        <v>19769525.647580862</v>
      </c>
      <c r="Y134" s="196">
        <f>INDEX($E$5:$E$37,O134+1)*节奏总纲!O133</f>
        <v>10741203.364746757</v>
      </c>
      <c r="Z134" s="196">
        <f>INDEX($F$5:$F$37,K134+1)*节奏总纲!K133</f>
        <v>109718746.66609438</v>
      </c>
      <c r="AA134" s="196">
        <f>INDEX($F$5:$F$37,L134+1)*节奏总纲!L133</f>
        <v>94515119.052848965</v>
      </c>
      <c r="AB134" s="196">
        <f>INDEX($F$5:$F$37,M134+1)*节奏总纲!M133</f>
        <v>76528425.874280214</v>
      </c>
      <c r="AC134" s="196">
        <f>INDEX($F$5:$F$37,N134+1)*节奏总纲!N133</f>
        <v>54915349.021057956</v>
      </c>
      <c r="AD134" s="196">
        <f>INDEX($F$5:$F$37,O134+1)*节奏总纲!O133</f>
        <v>29836676.013185434</v>
      </c>
      <c r="AE134" s="196">
        <f>SUM(P$5:P134)</f>
        <v>11435558.085841572</v>
      </c>
      <c r="AF134" s="196">
        <f>SUM(Q$5:Q134)</f>
        <v>9729816.8975522481</v>
      </c>
      <c r="AG134" s="196">
        <f>SUM(R$5:R134)</f>
        <v>7820750.0904453956</v>
      </c>
      <c r="AH134" s="196">
        <f>SUM(S$5:S134)</f>
        <v>5611526.3394332696</v>
      </c>
      <c r="AI134" s="196">
        <f>SUM(T$5:T134)</f>
        <v>3061703.0790711408</v>
      </c>
      <c r="AJ134" s="196">
        <f>SUM(U$5:U134)</f>
        <v>489122261.96135038</v>
      </c>
      <c r="AK134" s="196">
        <f>SUM(V$5:V134)</f>
        <v>417590545.49540371</v>
      </c>
      <c r="AL134" s="196">
        <f>SUM(W$5:W134)</f>
        <v>337624837.43155575</v>
      </c>
      <c r="AM134" s="196">
        <f>SUM(X$5:X134)</f>
        <v>243559510.4458974</v>
      </c>
      <c r="AN134" s="196">
        <f>SUM(Y$5:Y134)</f>
        <v>134505946.30660367</v>
      </c>
      <c r="AO134" s="196">
        <f>SUM(Z$5:Z134)</f>
        <v>1634879719.0858672</v>
      </c>
      <c r="AP134" s="196">
        <f>SUM(AA$5:AA134)</f>
        <v>1385491272.6905072</v>
      </c>
      <c r="AQ134" s="196">
        <f>SUM(AB$5:AB134)</f>
        <v>1106152141.3437338</v>
      </c>
      <c r="AR134" s="196">
        <f>SUM(AC$5:AC134)</f>
        <v>788632869.41666114</v>
      </c>
      <c r="AS134" s="196">
        <f>SUM(AD$5:AD134)</f>
        <v>424138337.8513146</v>
      </c>
    </row>
    <row r="135" spans="10:45" s="191" customFormat="1" x14ac:dyDescent="0.15">
      <c r="J135" s="192">
        <v>131</v>
      </c>
      <c r="K135" s="196">
        <f>MIN(INT(求节点(基础状态预期!F$7:F$39,$C$5:$C$37,$J135)),32)</f>
        <v>27</v>
      </c>
      <c r="L135" s="196">
        <f>MIN(INT(求节点(基础状态预期!G$7:G$39,$C$5:$C$37,$J135)),32)</f>
        <v>28</v>
      </c>
      <c r="M135" s="196">
        <f>MIN(INT(求节点(基础状态预期!H$7:H$39,$C$5:$C$37,$J135)),32)</f>
        <v>28</v>
      </c>
      <c r="N135" s="196">
        <f>MIN(INT(求节点(基础状态预期!I$7:I$39,$C$5:$C$37,$J135)),32)</f>
        <v>28</v>
      </c>
      <c r="O135" s="196">
        <f>MIN(INT(求节点(基础状态预期!J$7:J$39,$C$5:$C$37,$J135)),32)</f>
        <v>28</v>
      </c>
      <c r="P135" s="196">
        <f>INDEX($D$5:$D$37,K135+1)*节奏总纲!K134</f>
        <v>881952.3076459727</v>
      </c>
      <c r="Q135" s="196">
        <f>INDEX($D$5:$D$37,L135+1)*节奏总纲!L134</f>
        <v>777812.69370812085</v>
      </c>
      <c r="R135" s="196">
        <f>INDEX($D$5:$D$37,M135+1)*节奏总纲!M134</f>
        <v>624784.33616244805</v>
      </c>
      <c r="S135" s="196">
        <f>INDEX($D$5:$D$37,N135+1)*节奏总纲!N134</f>
        <v>454603.72710505512</v>
      </c>
      <c r="T135" s="196">
        <f>INDEX($D$5:$D$37,O135+1)*节奏总纲!O134</f>
        <v>233682.8960798966</v>
      </c>
      <c r="U135" s="196">
        <f>INDEX($E$5:$E$37,K135+1)*节奏总纲!K134</f>
        <v>39981837.946617432</v>
      </c>
      <c r="V135" s="196">
        <f>INDEX($E$5:$E$37,L135+1)*节奏总纲!L134</f>
        <v>36130654.159344964</v>
      </c>
      <c r="W135" s="196">
        <f>INDEX($E$5:$E$37,M135+1)*节奏总纲!M134</f>
        <v>29022240.131416939</v>
      </c>
      <c r="X135" s="196">
        <f>INDEX($E$5:$E$37,N135+1)*节奏总纲!N134</f>
        <v>21117076.355847724</v>
      </c>
      <c r="Y135" s="196">
        <f>INDEX($E$5:$E$37,O135+1)*节奏总纲!O134</f>
        <v>10854947.430808101</v>
      </c>
      <c r="Z135" s="196">
        <f>INDEX($F$5:$F$37,K135+1)*节奏总纲!K134</f>
        <v>117593641.01946303</v>
      </c>
      <c r="AA135" s="196">
        <f>INDEX($F$5:$F$37,L135+1)*节奏总纲!L134</f>
        <v>100362928.22040269</v>
      </c>
      <c r="AB135" s="196">
        <f>INDEX($F$5:$F$37,M135+1)*节奏总纲!M134</f>
        <v>80617333.698380396</v>
      </c>
      <c r="AC135" s="196">
        <f>INDEX($F$5:$F$37,N135+1)*节奏总纲!N134</f>
        <v>58658545.432910338</v>
      </c>
      <c r="AD135" s="196">
        <f>INDEX($F$5:$F$37,O135+1)*节奏总纲!O134</f>
        <v>30152631.752244726</v>
      </c>
      <c r="AE135" s="196">
        <f>SUM(P$5:P135)</f>
        <v>12317510.393487545</v>
      </c>
      <c r="AF135" s="196">
        <f>SUM(Q$5:Q135)</f>
        <v>10507629.59126037</v>
      </c>
      <c r="AG135" s="196">
        <f>SUM(R$5:R135)</f>
        <v>8445534.4266078435</v>
      </c>
      <c r="AH135" s="196">
        <f>SUM(S$5:S135)</f>
        <v>6066130.0665383246</v>
      </c>
      <c r="AI135" s="196">
        <f>SUM(T$5:T135)</f>
        <v>3295385.9751510373</v>
      </c>
      <c r="AJ135" s="196">
        <f>SUM(U$5:U135)</f>
        <v>529104099.90796781</v>
      </c>
      <c r="AK135" s="196">
        <f>SUM(V$5:V135)</f>
        <v>453721199.65474868</v>
      </c>
      <c r="AL135" s="196">
        <f>SUM(W$5:W135)</f>
        <v>366647077.56297266</v>
      </c>
      <c r="AM135" s="196">
        <f>SUM(X$5:X135)</f>
        <v>264676586.80174512</v>
      </c>
      <c r="AN135" s="196">
        <f>SUM(Y$5:Y135)</f>
        <v>145360893.73741177</v>
      </c>
      <c r="AO135" s="196">
        <f>SUM(Z$5:Z135)</f>
        <v>1752473360.1053302</v>
      </c>
      <c r="AP135" s="196">
        <f>SUM(AA$5:AA135)</f>
        <v>1485854200.9109099</v>
      </c>
      <c r="AQ135" s="196">
        <f>SUM(AB$5:AB135)</f>
        <v>1186769475.0421143</v>
      </c>
      <c r="AR135" s="196">
        <f>SUM(AC$5:AC135)</f>
        <v>847291414.84957147</v>
      </c>
      <c r="AS135" s="196">
        <f>SUM(AD$5:AD135)</f>
        <v>454290969.60355932</v>
      </c>
    </row>
    <row r="136" spans="10:45" s="191" customFormat="1" x14ac:dyDescent="0.15">
      <c r="J136" s="192">
        <v>132</v>
      </c>
      <c r="K136" s="196">
        <f>MIN(INT(求节点(基础状态预期!F$7:F$39,$C$5:$C$37,$J136)),32)</f>
        <v>28</v>
      </c>
      <c r="L136" s="196">
        <f>MIN(INT(求节点(基础状态预期!G$7:G$39,$C$5:$C$37,$J136)),32)</f>
        <v>28</v>
      </c>
      <c r="M136" s="196">
        <f>MIN(INT(求节点(基础状态预期!H$7:H$39,$C$5:$C$37,$J136)),32)</f>
        <v>28</v>
      </c>
      <c r="N136" s="196">
        <f>MIN(INT(求节点(基础状态预期!I$7:I$39,$C$5:$C$37,$J136)),32)</f>
        <v>28</v>
      </c>
      <c r="O136" s="196">
        <f>MIN(INT(求节点(基础状态预期!J$7:J$39,$C$5:$C$37,$J136)),32)</f>
        <v>29</v>
      </c>
      <c r="P136" s="196">
        <f>INDEX($D$5:$D$37,K136+1)*节奏总纲!K135</f>
        <v>976761.51450950315</v>
      </c>
      <c r="Q136" s="196">
        <f>INDEX($D$5:$D$37,L136+1)*节奏总纲!L135</f>
        <v>836946.58549205435</v>
      </c>
      <c r="R136" s="196">
        <f>INDEX($D$5:$D$37,M136+1)*节奏总纲!M135</f>
        <v>683339.14097444981</v>
      </c>
      <c r="S136" s="196">
        <f>INDEX($D$5:$D$37,N136+1)*节奏总纲!N135</f>
        <v>464972.11114913988</v>
      </c>
      <c r="T136" s="196">
        <f>INDEX($D$5:$D$37,O136+1)*节奏总纲!O135</f>
        <v>249299.87589670782</v>
      </c>
      <c r="U136" s="196">
        <f>INDEX($E$5:$E$37,K136+1)*节奏总纲!K135</f>
        <v>45372147.770764016</v>
      </c>
      <c r="V136" s="196">
        <f>INDEX($E$5:$E$37,L136+1)*节奏总纲!L135</f>
        <v>38877518.809953496</v>
      </c>
      <c r="W136" s="196">
        <f>INDEX($E$5:$E$37,M136+1)*节奏总纲!M135</f>
        <v>31742205.25816799</v>
      </c>
      <c r="X136" s="196">
        <f>INDEX($E$5:$E$37,N136+1)*节奏总纲!N135</f>
        <v>21598704.517895531</v>
      </c>
      <c r="Y136" s="196">
        <f>INDEX($E$5:$E$37,O136+1)*节奏总纲!O135</f>
        <v>11841744.105093621</v>
      </c>
      <c r="Z136" s="196">
        <f>INDEX($F$5:$F$37,K136+1)*节奏总纲!K135</f>
        <v>126033743.80767782</v>
      </c>
      <c r="AA136" s="196">
        <f>INDEX($F$5:$F$37,L136+1)*节奏总纲!L135</f>
        <v>107993107.80542637</v>
      </c>
      <c r="AB136" s="196">
        <f>INDEX($F$5:$F$37,M136+1)*节奏总纲!M135</f>
        <v>88172792.38379997</v>
      </c>
      <c r="AC136" s="196">
        <f>INDEX($F$5:$F$37,N136+1)*节奏总纲!N135</f>
        <v>59996401.438598692</v>
      </c>
      <c r="AD136" s="196">
        <f>INDEX($F$5:$F$37,O136+1)*节奏总纲!O135</f>
        <v>31162484.487088475</v>
      </c>
      <c r="AE136" s="196">
        <f>SUM(P$5:P136)</f>
        <v>13294271.907997048</v>
      </c>
      <c r="AF136" s="196">
        <f>SUM(Q$5:Q136)</f>
        <v>11344576.176752424</v>
      </c>
      <c r="AG136" s="196">
        <f>SUM(R$5:R136)</f>
        <v>9128873.5675822925</v>
      </c>
      <c r="AH136" s="196">
        <f>SUM(S$5:S136)</f>
        <v>6531102.1776874643</v>
      </c>
      <c r="AI136" s="196">
        <f>SUM(T$5:T136)</f>
        <v>3544685.851047745</v>
      </c>
      <c r="AJ136" s="196">
        <f>SUM(U$5:U136)</f>
        <v>574476247.6787318</v>
      </c>
      <c r="AK136" s="196">
        <f>SUM(V$5:V136)</f>
        <v>492598718.46470219</v>
      </c>
      <c r="AL136" s="196">
        <f>SUM(W$5:W136)</f>
        <v>398389282.82114065</v>
      </c>
      <c r="AM136" s="196">
        <f>SUM(X$5:X136)</f>
        <v>286275291.31964064</v>
      </c>
      <c r="AN136" s="196">
        <f>SUM(Y$5:Y136)</f>
        <v>157202637.8425054</v>
      </c>
      <c r="AO136" s="196">
        <f>SUM(Z$5:Z136)</f>
        <v>1878507103.913008</v>
      </c>
      <c r="AP136" s="196">
        <f>SUM(AA$5:AA136)</f>
        <v>1593847308.7163363</v>
      </c>
      <c r="AQ136" s="196">
        <f>SUM(AB$5:AB136)</f>
        <v>1274942267.4259143</v>
      </c>
      <c r="AR136" s="196">
        <f>SUM(AC$5:AC136)</f>
        <v>907287816.2881701</v>
      </c>
      <c r="AS136" s="196">
        <f>SUM(AD$5:AD136)</f>
        <v>485453454.09064782</v>
      </c>
    </row>
    <row r="137" spans="10:45" s="191" customFormat="1" x14ac:dyDescent="0.15">
      <c r="J137" s="192">
        <v>133</v>
      </c>
      <c r="K137" s="196">
        <f>MIN(INT(求节点(基础状态预期!F$7:F$39,$C$5:$C$37,$J137)),32)</f>
        <v>28</v>
      </c>
      <c r="L137" s="196">
        <f>MIN(INT(求节点(基础状态预期!G$7:G$39,$C$5:$C$37,$J137)),32)</f>
        <v>28</v>
      </c>
      <c r="M137" s="196">
        <f>MIN(INT(求节点(基础状态预期!H$7:H$39,$C$5:$C$37,$J137)),32)</f>
        <v>28</v>
      </c>
      <c r="N137" s="196">
        <f>MIN(INT(求节点(基础状态预期!I$7:I$39,$C$5:$C$37,$J137)),32)</f>
        <v>28</v>
      </c>
      <c r="O137" s="196">
        <f>MIN(INT(求节点(基础状态预期!J$7:J$39,$C$5:$C$37,$J137)),32)</f>
        <v>29</v>
      </c>
      <c r="P137" s="196">
        <f>INDEX($D$5:$D$37,K137+1)*节奏总纲!K136</f>
        <v>1046867.0704780705</v>
      </c>
      <c r="Q137" s="196">
        <f>INDEX($D$5:$D$37,L137+1)*节奏总纲!L136</f>
        <v>897645.32688237471</v>
      </c>
      <c r="R137" s="196">
        <f>INDEX($D$5:$D$37,M137+1)*节奏总纲!M136</f>
        <v>683935.93091855815</v>
      </c>
      <c r="S137" s="196">
        <f>INDEX($D$5:$D$37,N137+1)*节奏总纲!N136</f>
        <v>469685.42764426465</v>
      </c>
      <c r="T137" s="196">
        <f>INDEX($D$5:$D$37,O137+1)*节奏总纲!O136</f>
        <v>263101.33853795636</v>
      </c>
      <c r="U137" s="196">
        <f>INDEX($E$5:$E$37,K137+1)*节奏总纲!K136</f>
        <v>48628663.918981344</v>
      </c>
      <c r="V137" s="196">
        <f>INDEX($E$5:$E$37,L137+1)*节奏总纲!L136</f>
        <v>41697073.248729661</v>
      </c>
      <c r="W137" s="196">
        <f>INDEX($E$5:$E$37,M137+1)*节奏总纲!M136</f>
        <v>31769927.113636252</v>
      </c>
      <c r="X137" s="196">
        <f>INDEX($E$5:$E$37,N137+1)*节奏总纲!N136</f>
        <v>21817645.671217456</v>
      </c>
      <c r="Y137" s="196">
        <f>INDEX($E$5:$E$37,O137+1)*节奏总纲!O136</f>
        <v>12497313.580552926</v>
      </c>
      <c r="Z137" s="196">
        <f>INDEX($F$5:$F$37,K137+1)*节奏总纲!K136</f>
        <v>135079621.99717039</v>
      </c>
      <c r="AA137" s="196">
        <f>INDEX($F$5:$F$37,L137+1)*节奏总纲!L136</f>
        <v>115825203.46869351</v>
      </c>
      <c r="AB137" s="196">
        <f>INDEX($F$5:$F$37,M137+1)*节奏总纲!M136</f>
        <v>88249797.537878469</v>
      </c>
      <c r="AC137" s="196">
        <f>INDEX($F$5:$F$37,N137+1)*节奏总纲!N136</f>
        <v>60604571.308937378</v>
      </c>
      <c r="AD137" s="196">
        <f>INDEX($F$5:$F$37,O137+1)*节奏总纲!O136</f>
        <v>32887667.317244541</v>
      </c>
      <c r="AE137" s="196">
        <f>SUM(P$5:P137)</f>
        <v>14341138.978475118</v>
      </c>
      <c r="AF137" s="196">
        <f>SUM(Q$5:Q137)</f>
        <v>12242221.503634799</v>
      </c>
      <c r="AG137" s="196">
        <f>SUM(R$5:R137)</f>
        <v>9812809.4985008501</v>
      </c>
      <c r="AH137" s="196">
        <f>SUM(S$5:S137)</f>
        <v>7000787.6053317292</v>
      </c>
      <c r="AI137" s="196">
        <f>SUM(T$5:T137)</f>
        <v>3807787.1895857016</v>
      </c>
      <c r="AJ137" s="196">
        <f>SUM(U$5:U137)</f>
        <v>623104911.59771311</v>
      </c>
      <c r="AK137" s="196">
        <f>SUM(V$5:V137)</f>
        <v>534295791.71343184</v>
      </c>
      <c r="AL137" s="196">
        <f>SUM(W$5:W137)</f>
        <v>430159209.9347769</v>
      </c>
      <c r="AM137" s="196">
        <f>SUM(X$5:X137)</f>
        <v>308092936.99085808</v>
      </c>
      <c r="AN137" s="196">
        <f>SUM(Y$5:Y137)</f>
        <v>169699951.42305833</v>
      </c>
      <c r="AO137" s="196">
        <f>SUM(Z$5:Z137)</f>
        <v>2013586725.9101784</v>
      </c>
      <c r="AP137" s="196">
        <f>SUM(AA$5:AA137)</f>
        <v>1709672512.1850297</v>
      </c>
      <c r="AQ137" s="196">
        <f>SUM(AB$5:AB137)</f>
        <v>1363192064.9637928</v>
      </c>
      <c r="AR137" s="196">
        <f>SUM(AC$5:AC137)</f>
        <v>967892387.59710753</v>
      </c>
      <c r="AS137" s="196">
        <f>SUM(AD$5:AD137)</f>
        <v>518341121.40789235</v>
      </c>
    </row>
    <row r="138" spans="10:45" s="191" customFormat="1" x14ac:dyDescent="0.15">
      <c r="J138" s="192">
        <v>134</v>
      </c>
      <c r="K138" s="196">
        <f>MIN(INT(求节点(基础状态预期!F$7:F$39,$C$5:$C$37,$J138)),32)</f>
        <v>28</v>
      </c>
      <c r="L138" s="196">
        <f>MIN(INT(求节点(基础状态预期!G$7:G$39,$C$5:$C$37,$J138)),32)</f>
        <v>28</v>
      </c>
      <c r="M138" s="196">
        <f>MIN(INT(求节点(基础状态预期!H$7:H$39,$C$5:$C$37,$J138)),32)</f>
        <v>28</v>
      </c>
      <c r="N138" s="196">
        <f>MIN(INT(求节点(基础状态预期!I$7:I$39,$C$5:$C$37,$J138)),32)</f>
        <v>29</v>
      </c>
      <c r="O138" s="196">
        <f>MIN(INT(求节点(基础状态预期!J$7:J$39,$C$5:$C$37,$J138)),32)</f>
        <v>29</v>
      </c>
      <c r="P138" s="196">
        <f>INDEX($D$5:$D$37,K138+1)*节奏总纲!K137</f>
        <v>1122004.3449414808</v>
      </c>
      <c r="Q138" s="196">
        <f>INDEX($D$5:$D$37,L138+1)*节奏总纲!L137</f>
        <v>912486.60853502038</v>
      </c>
      <c r="R138" s="196">
        <f>INDEX($D$5:$D$37,M138+1)*节奏总纲!M137</f>
        <v>707662.53721710993</v>
      </c>
      <c r="S138" s="196">
        <f>INDEX($D$5:$D$37,N138+1)*节奏总纲!N137</f>
        <v>523888.23193031567</v>
      </c>
      <c r="T138" s="196">
        <f>INDEX($D$5:$D$37,O138+1)*节奏总纲!O137</f>
        <v>287744.1013669559</v>
      </c>
      <c r="U138" s="196">
        <f>INDEX($E$5:$E$37,K138+1)*节奏总纲!K137</f>
        <v>52118911.506959103</v>
      </c>
      <c r="V138" s="196">
        <f>INDEX($E$5:$E$37,L138+1)*节奏总纲!L137</f>
        <v>42386474.719046108</v>
      </c>
      <c r="W138" s="196">
        <f>INDEX($E$5:$E$37,M138+1)*节奏总纲!M137</f>
        <v>32872066.244923815</v>
      </c>
      <c r="X138" s="196">
        <f>INDEX($E$5:$E$37,N138+1)*节奏总纲!N137</f>
        <v>24884691.016689993</v>
      </c>
      <c r="Y138" s="196">
        <f>INDEX($E$5:$E$37,O138+1)*节奏总纲!O137</f>
        <v>13667844.814930404</v>
      </c>
      <c r="Z138" s="196">
        <f>INDEX($F$5:$F$37,K138+1)*节奏总纲!K137</f>
        <v>144774754.18599752</v>
      </c>
      <c r="AA138" s="196">
        <f>INDEX($F$5:$F$37,L138+1)*节奏总纲!L137</f>
        <v>117740207.55290584</v>
      </c>
      <c r="AB138" s="196">
        <f>INDEX($F$5:$F$37,M138+1)*节奏总纲!M137</f>
        <v>91311295.124788374</v>
      </c>
      <c r="AC138" s="196">
        <f>INDEX($F$5:$F$37,N138+1)*节奏总纲!N137</f>
        <v>65486028.991289459</v>
      </c>
      <c r="AD138" s="196">
        <f>INDEX($F$5:$F$37,O138+1)*节奏总纲!O137</f>
        <v>35968012.670869485</v>
      </c>
      <c r="AE138" s="196">
        <f>SUM(P$5:P138)</f>
        <v>15463143.323416598</v>
      </c>
      <c r="AF138" s="196">
        <f>SUM(Q$5:Q138)</f>
        <v>13154708.112169819</v>
      </c>
      <c r="AG138" s="196">
        <f>SUM(R$5:R138)</f>
        <v>10520472.03571796</v>
      </c>
      <c r="AH138" s="196">
        <f>SUM(S$5:S138)</f>
        <v>7524675.8372620447</v>
      </c>
      <c r="AI138" s="196">
        <f>SUM(T$5:T138)</f>
        <v>4095531.2909526573</v>
      </c>
      <c r="AJ138" s="196">
        <f>SUM(U$5:U138)</f>
        <v>675223823.10467219</v>
      </c>
      <c r="AK138" s="196">
        <f>SUM(V$5:V138)</f>
        <v>576682266.43247795</v>
      </c>
      <c r="AL138" s="196">
        <f>SUM(W$5:W138)</f>
        <v>463031276.17970073</v>
      </c>
      <c r="AM138" s="196">
        <f>SUM(X$5:X138)</f>
        <v>332977628.00754809</v>
      </c>
      <c r="AN138" s="196">
        <f>SUM(Y$5:Y138)</f>
        <v>183367796.23798874</v>
      </c>
      <c r="AO138" s="196">
        <f>SUM(Z$5:Z138)</f>
        <v>2158361480.0961761</v>
      </c>
      <c r="AP138" s="196">
        <f>SUM(AA$5:AA138)</f>
        <v>1827412719.7379355</v>
      </c>
      <c r="AQ138" s="196">
        <f>SUM(AB$5:AB138)</f>
        <v>1454503360.0885811</v>
      </c>
      <c r="AR138" s="196">
        <f>SUM(AC$5:AC138)</f>
        <v>1033378416.588397</v>
      </c>
      <c r="AS138" s="196">
        <f>SUM(AD$5:AD138)</f>
        <v>554309134.07876182</v>
      </c>
    </row>
    <row r="139" spans="10:45" s="191" customFormat="1" x14ac:dyDescent="0.15">
      <c r="J139" s="192">
        <v>135</v>
      </c>
      <c r="K139" s="196">
        <f>MIN(INT(求节点(基础状态预期!F$7:F$39,$C$5:$C$37,$J139)),32)</f>
        <v>28</v>
      </c>
      <c r="L139" s="196">
        <f>MIN(INT(求节点(基础状态预期!G$7:G$39,$C$5:$C$37,$J139)),32)</f>
        <v>28</v>
      </c>
      <c r="M139" s="196">
        <f>MIN(INT(求节点(基础状态预期!H$7:H$39,$C$5:$C$37,$J139)),32)</f>
        <v>28</v>
      </c>
      <c r="N139" s="196">
        <f>MIN(INT(求节点(基础状态预期!I$7:I$39,$C$5:$C$37,$J139)),32)</f>
        <v>29</v>
      </c>
      <c r="O139" s="196">
        <f>MIN(INT(求节点(基础状态预期!J$7:J$39,$C$5:$C$37,$J139)),32)</f>
        <v>29</v>
      </c>
      <c r="P139" s="196">
        <f>INDEX($D$5:$D$37,K139+1)*节奏总纲!K138</f>
        <v>1202534.4817587228</v>
      </c>
      <c r="Q139" s="196">
        <f>INDEX($D$5:$D$37,L139+1)*节奏总纲!L138</f>
        <v>1000230.3775755216</v>
      </c>
      <c r="R139" s="196">
        <f>INDEX($D$5:$D$37,M139+1)*节奏总纲!M138</f>
        <v>794227.97594057303</v>
      </c>
      <c r="S139" s="196">
        <f>INDEX($D$5:$D$37,N139+1)*节奏总纲!N138</f>
        <v>598053.80489496165</v>
      </c>
      <c r="T139" s="196">
        <f>INDEX($D$5:$D$37,O139+1)*节奏总纲!O138</f>
        <v>326186.40739868424</v>
      </c>
      <c r="U139" s="196">
        <f>INDEX($E$5:$E$37,K139+1)*节奏总纲!K138</f>
        <v>55859666.249437444</v>
      </c>
      <c r="V139" s="196">
        <f>INDEX($E$5:$E$37,L139+1)*节奏总纲!L138</f>
        <v>46462314.31318552</v>
      </c>
      <c r="W139" s="196">
        <f>INDEX($E$5:$E$37,M139+1)*节奏总纲!M138</f>
        <v>36893170.495304041</v>
      </c>
      <c r="X139" s="196">
        <f>INDEX($E$5:$E$37,N139+1)*节奏总纲!N138</f>
        <v>28407555.732510678</v>
      </c>
      <c r="Y139" s="196">
        <f>INDEX($E$5:$E$37,O139+1)*节奏总纲!O138</f>
        <v>15493854.351437502</v>
      </c>
      <c r="Z139" s="196">
        <f>INDEX($F$5:$F$37,K139+1)*节奏总纲!K138</f>
        <v>155165739.58177069</v>
      </c>
      <c r="AA139" s="196">
        <f>INDEX($F$5:$F$37,L139+1)*节奏总纲!L138</f>
        <v>129061984.2032931</v>
      </c>
      <c r="AB139" s="196">
        <f>INDEX($F$5:$F$37,M139+1)*节奏总纲!M138</f>
        <v>102481029.15362233</v>
      </c>
      <c r="AC139" s="196">
        <f>INDEX($F$5:$F$37,N139+1)*节奏总纲!N138</f>
        <v>74756725.611870199</v>
      </c>
      <c r="AD139" s="196">
        <f>INDEX($F$5:$F$37,O139+1)*节奏总纲!O138</f>
        <v>40773300.924835533</v>
      </c>
      <c r="AE139" s="196">
        <f>SUM(P$5:P139)</f>
        <v>16665677.805175321</v>
      </c>
      <c r="AF139" s="196">
        <f>SUM(Q$5:Q139)</f>
        <v>14154938.489745341</v>
      </c>
      <c r="AG139" s="196">
        <f>SUM(R$5:R139)</f>
        <v>11314700.011658534</v>
      </c>
      <c r="AH139" s="196">
        <f>SUM(S$5:S139)</f>
        <v>8122729.6421570061</v>
      </c>
      <c r="AI139" s="196">
        <f>SUM(T$5:T139)</f>
        <v>4421717.6983513413</v>
      </c>
      <c r="AJ139" s="196">
        <f>SUM(U$5:U139)</f>
        <v>731083489.35410964</v>
      </c>
      <c r="AK139" s="196">
        <f>SUM(V$5:V139)</f>
        <v>623144580.74566352</v>
      </c>
      <c r="AL139" s="196">
        <f>SUM(W$5:W139)</f>
        <v>499924446.67500478</v>
      </c>
      <c r="AM139" s="196">
        <f>SUM(X$5:X139)</f>
        <v>361385183.74005878</v>
      </c>
      <c r="AN139" s="196">
        <f>SUM(Y$5:Y139)</f>
        <v>198861650.58942625</v>
      </c>
      <c r="AO139" s="196">
        <f>SUM(Z$5:Z139)</f>
        <v>2313527219.677947</v>
      </c>
      <c r="AP139" s="196">
        <f>SUM(AA$5:AA139)</f>
        <v>1956474703.9412286</v>
      </c>
      <c r="AQ139" s="196">
        <f>SUM(AB$5:AB139)</f>
        <v>1556984389.2422035</v>
      </c>
      <c r="AR139" s="196">
        <f>SUM(AC$5:AC139)</f>
        <v>1108135142.2002673</v>
      </c>
      <c r="AS139" s="196">
        <f>SUM(AD$5:AD139)</f>
        <v>595082435.00359738</v>
      </c>
    </row>
    <row r="140" spans="10:45" s="191" customFormat="1" x14ac:dyDescent="0.15">
      <c r="J140" s="192">
        <v>136</v>
      </c>
      <c r="K140" s="196">
        <f>MIN(INT(求节点(基础状态预期!F$7:F$39,$C$5:$C$37,$J140)),32)</f>
        <v>28</v>
      </c>
      <c r="L140" s="196">
        <f>MIN(INT(求节点(基础状态预期!G$7:G$39,$C$5:$C$37,$J140)),32)</f>
        <v>28</v>
      </c>
      <c r="M140" s="196">
        <f>MIN(INT(求节点(基础状态预期!H$7:H$39,$C$5:$C$37,$J140)),32)</f>
        <v>29</v>
      </c>
      <c r="N140" s="196">
        <f>MIN(INT(求节点(基础状态预期!I$7:I$39,$C$5:$C$37,$J140)),32)</f>
        <v>29</v>
      </c>
      <c r="O140" s="196">
        <f>MIN(INT(求节点(基础状态预期!J$7:J$39,$C$5:$C$37,$J140)),32)</f>
        <v>29</v>
      </c>
      <c r="P140" s="196">
        <f>INDEX($D$5:$D$37,K140+1)*节奏总纲!K139</f>
        <v>1288844.5453338025</v>
      </c>
      <c r="Q140" s="196">
        <f>INDEX($D$5:$D$37,L140+1)*节奏总纲!L139</f>
        <v>1101522.479593752</v>
      </c>
      <c r="R140" s="196">
        <f>INDEX($D$5:$D$37,M140+1)*节奏总纲!M139</f>
        <v>941062.73874784098</v>
      </c>
      <c r="S140" s="196">
        <f>INDEX($D$5:$D$37,N140+1)*节奏总纲!N139</f>
        <v>669055.5845107272</v>
      </c>
      <c r="T140" s="196">
        <f>INDEX($D$5:$D$37,O140+1)*节奏总纲!O139</f>
        <v>360062.74938558415</v>
      </c>
      <c r="U140" s="196">
        <f>INDEX($E$5:$E$37,K140+1)*节奏总纲!K139</f>
        <v>59868907.912279859</v>
      </c>
      <c r="V140" s="196">
        <f>INDEX($E$5:$E$37,L140+1)*节奏总纲!L139</f>
        <v>51167495.826290414</v>
      </c>
      <c r="W140" s="196">
        <f>INDEX($E$5:$E$37,M140+1)*节奏总纲!M139</f>
        <v>44700480.090522446</v>
      </c>
      <c r="X140" s="196">
        <f>INDEX($E$5:$E$37,N140+1)*节奏总纲!N139</f>
        <v>31780140.264259543</v>
      </c>
      <c r="Y140" s="196">
        <f>INDEX($E$5:$E$37,O140+1)*节奏总纲!O139</f>
        <v>17102980.595815249</v>
      </c>
      <c r="Z140" s="196">
        <f>INDEX($F$5:$F$37,K140+1)*节奏总纲!K139</f>
        <v>166302521.97855517</v>
      </c>
      <c r="AA140" s="196">
        <f>INDEX($F$5:$F$37,L140+1)*节奏总纲!L139</f>
        <v>142131932.85080668</v>
      </c>
      <c r="AB140" s="196">
        <f>INDEX($F$5:$F$37,M140+1)*节奏总纲!M139</f>
        <v>117632842.34348011</v>
      </c>
      <c r="AC140" s="196">
        <f>INDEX($F$5:$F$37,N140+1)*节奏总纲!N139</f>
        <v>83631948.063840896</v>
      </c>
      <c r="AD140" s="196">
        <f>INDEX($F$5:$F$37,O140+1)*节奏总纲!O139</f>
        <v>45007843.673198022</v>
      </c>
      <c r="AE140" s="196">
        <f>SUM(P$5:P140)</f>
        <v>17954522.350509122</v>
      </c>
      <c r="AF140" s="196">
        <f>SUM(Q$5:Q140)</f>
        <v>15256460.969339093</v>
      </c>
      <c r="AG140" s="196">
        <f>SUM(R$5:R140)</f>
        <v>12255762.750406375</v>
      </c>
      <c r="AH140" s="196">
        <f>SUM(S$5:S140)</f>
        <v>8791785.2266677339</v>
      </c>
      <c r="AI140" s="196">
        <f>SUM(T$5:T140)</f>
        <v>4781780.4477369254</v>
      </c>
      <c r="AJ140" s="196">
        <f>SUM(U$5:U140)</f>
        <v>790952397.26638949</v>
      </c>
      <c r="AK140" s="196">
        <f>SUM(V$5:V140)</f>
        <v>674312076.57195389</v>
      </c>
      <c r="AL140" s="196">
        <f>SUM(W$5:W140)</f>
        <v>544624926.76552725</v>
      </c>
      <c r="AM140" s="196">
        <f>SUM(X$5:X140)</f>
        <v>393165324.0043183</v>
      </c>
      <c r="AN140" s="196">
        <f>SUM(Y$5:Y140)</f>
        <v>215964631.18524149</v>
      </c>
      <c r="AO140" s="196">
        <f>SUM(Z$5:Z140)</f>
        <v>2479829741.6565022</v>
      </c>
      <c r="AP140" s="196">
        <f>SUM(AA$5:AA140)</f>
        <v>2098606636.7920353</v>
      </c>
      <c r="AQ140" s="196">
        <f>SUM(AB$5:AB140)</f>
        <v>1674617231.5856836</v>
      </c>
      <c r="AR140" s="196">
        <f>SUM(AC$5:AC140)</f>
        <v>1191767090.2641082</v>
      </c>
      <c r="AS140" s="196">
        <f>SUM(AD$5:AD140)</f>
        <v>640090278.67679536</v>
      </c>
    </row>
    <row r="141" spans="10:45" s="191" customFormat="1" x14ac:dyDescent="0.15">
      <c r="J141" s="192">
        <v>137</v>
      </c>
      <c r="K141" s="196">
        <f>MIN(INT(求节点(基础状态预期!F$7:F$39,$C$5:$C$37,$J141)),32)</f>
        <v>28</v>
      </c>
      <c r="L141" s="196">
        <f>MIN(INT(求节点(基础状态预期!G$7:G$39,$C$5:$C$37,$J141)),32)</f>
        <v>29</v>
      </c>
      <c r="M141" s="196">
        <f>MIN(INT(求节点(基础状态预期!H$7:H$39,$C$5:$C$37,$J141)),32)</f>
        <v>29</v>
      </c>
      <c r="N141" s="196">
        <f>MIN(INT(求节点(基础状态预期!I$7:I$39,$C$5:$C$37,$J141)),32)</f>
        <v>29</v>
      </c>
      <c r="O141" s="196">
        <f>MIN(INT(求节点(基础状态预期!J$7:J$39,$C$5:$C$37,$J141)),32)</f>
        <v>30</v>
      </c>
      <c r="P141" s="196">
        <f>INDEX($D$5:$D$37,K141+1)*节奏总纲!K140</f>
        <v>1381349.3810234247</v>
      </c>
      <c r="Q141" s="196">
        <f>INDEX($D$5:$D$37,L141+1)*节奏总纲!L140</f>
        <v>1228037.9284811032</v>
      </c>
      <c r="R141" s="196">
        <f>INDEX($D$5:$D$37,M141+1)*节奏总纲!M140</f>
        <v>977820.15013603086</v>
      </c>
      <c r="S141" s="196">
        <f>INDEX($D$5:$D$37,N141+1)*节奏总纲!N140</f>
        <v>704453.88218860317</v>
      </c>
      <c r="T141" s="196">
        <f>INDEX($D$5:$D$37,O141+1)*节奏总纲!O140</f>
        <v>386114.90733369946</v>
      </c>
      <c r="U141" s="196">
        <f>INDEX($E$5:$E$37,K141+1)*节奏总纲!K140</f>
        <v>64165906.731410697</v>
      </c>
      <c r="V141" s="196">
        <f>INDEX($E$5:$E$37,L141+1)*节奏总纲!L140</f>
        <v>58331801.602852397</v>
      </c>
      <c r="W141" s="196">
        <f>INDEX($E$5:$E$37,M141+1)*节奏总纲!M140</f>
        <v>46446457.131461464</v>
      </c>
      <c r="X141" s="196">
        <f>INDEX($E$5:$E$37,N141+1)*节奏总纲!N140</f>
        <v>33461559.403958652</v>
      </c>
      <c r="Y141" s="196">
        <f>INDEX($E$5:$E$37,O141+1)*节奏总纲!O140</f>
        <v>18720722.779815733</v>
      </c>
      <c r="Z141" s="196">
        <f>INDEX($F$5:$F$37,K141+1)*节奏总纲!K140</f>
        <v>178238629.80947414</v>
      </c>
      <c r="AA141" s="196">
        <f>INDEX($F$5:$F$37,L141+1)*节奏总纲!L140</f>
        <v>153504741.0601379</v>
      </c>
      <c r="AB141" s="196">
        <f>INDEX($F$5:$F$37,M141+1)*节奏总纲!M140</f>
        <v>122227518.76700386</v>
      </c>
      <c r="AC141" s="196">
        <f>INDEX($F$5:$F$37,N141+1)*节奏总纲!N140</f>
        <v>88056735.273575395</v>
      </c>
      <c r="AD141" s="196">
        <f>INDEX($F$5:$F$37,O141+1)*节奏总纲!O140</f>
        <v>46801806.949539334</v>
      </c>
      <c r="AE141" s="196">
        <f>SUM(P$5:P141)</f>
        <v>19335871.731532548</v>
      </c>
      <c r="AF141" s="196">
        <f>SUM(Q$5:Q141)</f>
        <v>16484498.897820197</v>
      </c>
      <c r="AG141" s="196">
        <f>SUM(R$5:R141)</f>
        <v>13233582.900542406</v>
      </c>
      <c r="AH141" s="196">
        <f>SUM(S$5:S141)</f>
        <v>9496239.1088563371</v>
      </c>
      <c r="AI141" s="196">
        <f>SUM(T$5:T141)</f>
        <v>5167895.3550706245</v>
      </c>
      <c r="AJ141" s="196">
        <f>SUM(U$5:U141)</f>
        <v>855118303.99780023</v>
      </c>
      <c r="AK141" s="196">
        <f>SUM(V$5:V141)</f>
        <v>732643878.17480624</v>
      </c>
      <c r="AL141" s="196">
        <f>SUM(W$5:W141)</f>
        <v>591071383.89698875</v>
      </c>
      <c r="AM141" s="196">
        <f>SUM(X$5:X141)</f>
        <v>426626883.40827698</v>
      </c>
      <c r="AN141" s="196">
        <f>SUM(Y$5:Y141)</f>
        <v>234685353.96505722</v>
      </c>
      <c r="AO141" s="196">
        <f>SUM(Z$5:Z141)</f>
        <v>2658068371.4659762</v>
      </c>
      <c r="AP141" s="196">
        <f>SUM(AA$5:AA141)</f>
        <v>2252111377.8521733</v>
      </c>
      <c r="AQ141" s="196">
        <f>SUM(AB$5:AB141)</f>
        <v>1796844750.3526874</v>
      </c>
      <c r="AR141" s="196">
        <f>SUM(AC$5:AC141)</f>
        <v>1279823825.5376835</v>
      </c>
      <c r="AS141" s="196">
        <f>SUM(AD$5:AD141)</f>
        <v>686892085.62633467</v>
      </c>
    </row>
    <row r="142" spans="10:45" s="191" customFormat="1" x14ac:dyDescent="0.15">
      <c r="J142" s="192">
        <v>138</v>
      </c>
      <c r="K142" s="196">
        <f>MIN(INT(求节点(基础状态预期!F$7:F$39,$C$5:$C$37,$J142)),32)</f>
        <v>29</v>
      </c>
      <c r="L142" s="196">
        <f>MIN(INT(求节点(基础状态预期!G$7:G$39,$C$5:$C$37,$J142)),32)</f>
        <v>29</v>
      </c>
      <c r="M142" s="196">
        <f>MIN(INT(求节点(基础状态预期!H$7:H$39,$C$5:$C$37,$J142)),32)</f>
        <v>29</v>
      </c>
      <c r="N142" s="196">
        <f>MIN(INT(求节点(基础状态预期!I$7:I$39,$C$5:$C$37,$J142)),32)</f>
        <v>29</v>
      </c>
      <c r="O142" s="196">
        <f>MIN(INT(求节点(基础状态预期!J$7:J$39,$C$5:$C$37,$J142)),32)</f>
        <v>30</v>
      </c>
      <c r="P142" s="196">
        <f>INDEX($D$5:$D$37,K142+1)*节奏总纲!K141</f>
        <v>1528251.4674290344</v>
      </c>
      <c r="Q142" s="196">
        <f>INDEX($D$5:$D$37,L142+1)*节奏总纲!L141</f>
        <v>1294887.4683526228</v>
      </c>
      <c r="R142" s="196">
        <f>INDEX($D$5:$D$37,M142+1)*节奏总纲!M141</f>
        <v>1044507.6723252627</v>
      </c>
      <c r="S142" s="196">
        <f>INDEX($D$5:$D$37,N142+1)*节奏总纲!N141</f>
        <v>742698.88977302029</v>
      </c>
      <c r="T142" s="196">
        <f>INDEX($D$5:$D$37,O142+1)*节奏总纲!O141</f>
        <v>383708.34407522966</v>
      </c>
      <c r="U142" s="196">
        <f>INDEX($E$5:$E$37,K142+1)*节奏总纲!K141</f>
        <v>72591944.702879146</v>
      </c>
      <c r="V142" s="196">
        <f>INDEX($E$5:$E$37,L142+1)*节奏总纲!L141</f>
        <v>61507154.746749587</v>
      </c>
      <c r="W142" s="196">
        <f>INDEX($E$5:$E$37,M142+1)*节奏总纲!M141</f>
        <v>49614114.43544998</v>
      </c>
      <c r="X142" s="196">
        <f>INDEX($E$5:$E$37,N142+1)*节奏总纲!N141</f>
        <v>35278197.264218464</v>
      </c>
      <c r="Y142" s="196">
        <f>INDEX($E$5:$E$37,O142+1)*节奏总纲!O141</f>
        <v>18604040.924859621</v>
      </c>
      <c r="Z142" s="196">
        <f>INDEX($F$5:$F$37,K142+1)*节奏总纲!K141</f>
        <v>191031433.42862931</v>
      </c>
      <c r="AA142" s="196">
        <f>INDEX($F$5:$F$37,L142+1)*节奏总纲!L141</f>
        <v>161860933.54407784</v>
      </c>
      <c r="AB142" s="196">
        <f>INDEX($F$5:$F$37,M142+1)*节奏总纲!M141</f>
        <v>130563459.04065783</v>
      </c>
      <c r="AC142" s="196">
        <f>INDEX($F$5:$F$37,N142+1)*节奏总纲!N141</f>
        <v>92837361.221627548</v>
      </c>
      <c r="AD142" s="196">
        <f>INDEX($F$5:$F$37,O142+1)*节奏总纲!O141</f>
        <v>46510102.312149048</v>
      </c>
      <c r="AE142" s="196">
        <f>SUM(P$5:P142)</f>
        <v>20864123.198961582</v>
      </c>
      <c r="AF142" s="196">
        <f>SUM(Q$5:Q142)</f>
        <v>17779386.36617282</v>
      </c>
      <c r="AG142" s="196">
        <f>SUM(R$5:R142)</f>
        <v>14278090.572867669</v>
      </c>
      <c r="AH142" s="196">
        <f>SUM(S$5:S142)</f>
        <v>10238937.998629358</v>
      </c>
      <c r="AI142" s="196">
        <f>SUM(T$5:T142)</f>
        <v>5551603.6991458545</v>
      </c>
      <c r="AJ142" s="196">
        <f>SUM(U$5:U142)</f>
        <v>927710248.70067942</v>
      </c>
      <c r="AK142" s="196">
        <f>SUM(V$5:V142)</f>
        <v>794151032.92155588</v>
      </c>
      <c r="AL142" s="196">
        <f>SUM(W$5:W142)</f>
        <v>640685498.33243871</v>
      </c>
      <c r="AM142" s="196">
        <f>SUM(X$5:X142)</f>
        <v>461905080.67249542</v>
      </c>
      <c r="AN142" s="196">
        <f>SUM(Y$5:Y142)</f>
        <v>253289394.88991684</v>
      </c>
      <c r="AO142" s="196">
        <f>SUM(Z$5:Z142)</f>
        <v>2849099804.8946056</v>
      </c>
      <c r="AP142" s="196">
        <f>SUM(AA$5:AA142)</f>
        <v>2413972311.3962512</v>
      </c>
      <c r="AQ142" s="196">
        <f>SUM(AB$5:AB142)</f>
        <v>1927408209.3933451</v>
      </c>
      <c r="AR142" s="196">
        <f>SUM(AC$5:AC142)</f>
        <v>1372661186.759311</v>
      </c>
      <c r="AS142" s="196">
        <f>SUM(AD$5:AD142)</f>
        <v>733402187.93848372</v>
      </c>
    </row>
    <row r="143" spans="10:45" s="191" customFormat="1" x14ac:dyDescent="0.15">
      <c r="J143" s="192">
        <v>139</v>
      </c>
      <c r="K143" s="196">
        <f>MIN(INT(求节点(基础状态预期!F$7:F$39,$C$5:$C$37,$J143)),32)</f>
        <v>29</v>
      </c>
      <c r="L143" s="196">
        <f>MIN(INT(求节点(基础状态预期!G$7:G$39,$C$5:$C$37,$J143)),32)</f>
        <v>29</v>
      </c>
      <c r="M143" s="196">
        <f>MIN(INT(求节点(基础状态预期!H$7:H$39,$C$5:$C$37,$J143)),32)</f>
        <v>29</v>
      </c>
      <c r="N143" s="196">
        <f>MIN(INT(求节点(基础状态预期!I$7:I$39,$C$5:$C$37,$J143)),32)</f>
        <v>29</v>
      </c>
      <c r="O143" s="196">
        <f>MIN(INT(求节点(基础状态预期!J$7:J$39,$C$5:$C$37,$J143)),32)</f>
        <v>30</v>
      </c>
      <c r="P143" s="196">
        <f>INDEX($D$5:$D$37,K143+1)*节奏总纲!K142</f>
        <v>1637939.3668725882</v>
      </c>
      <c r="Q143" s="196">
        <f>INDEX($D$5:$D$37,L143+1)*节奏总纲!L142</f>
        <v>1397608.9455724782</v>
      </c>
      <c r="R143" s="196">
        <f>INDEX($D$5:$D$37,M143+1)*节奏总纲!M142</f>
        <v>1110511.7116946406</v>
      </c>
      <c r="S143" s="196">
        <f>INDEX($D$5:$D$37,N143+1)*节奏总纲!N142</f>
        <v>742690.31685786322</v>
      </c>
      <c r="T143" s="196">
        <f>INDEX($D$5:$D$37,O143+1)*节奏总纲!O142</f>
        <v>412081.3362032774</v>
      </c>
      <c r="U143" s="196">
        <f>INDEX($E$5:$E$37,K143+1)*节奏总纲!K142</f>
        <v>77802119.926447943</v>
      </c>
      <c r="V143" s="196">
        <f>INDEX($E$5:$E$37,L143+1)*节奏总纲!L142</f>
        <v>66386424.914692707</v>
      </c>
      <c r="W143" s="196">
        <f>INDEX($E$5:$E$37,M143+1)*节奏总纲!M142</f>
        <v>52749306.305495434</v>
      </c>
      <c r="X143" s="196">
        <f>INDEX($E$5:$E$37,N143+1)*节奏总纲!N142</f>
        <v>35277790.050748505</v>
      </c>
      <c r="Y143" s="196">
        <f>INDEX($E$5:$E$37,O143+1)*节奏总纲!O142</f>
        <v>19979701.149249814</v>
      </c>
      <c r="Z143" s="196">
        <f>INDEX($F$5:$F$37,K143+1)*节奏总纲!K142</f>
        <v>204742420.85907355</v>
      </c>
      <c r="AA143" s="196">
        <f>INDEX($F$5:$F$37,L143+1)*节奏总纲!L142</f>
        <v>174701118.19655976</v>
      </c>
      <c r="AB143" s="196">
        <f>INDEX($F$5:$F$37,M143+1)*节奏总纲!M142</f>
        <v>138813963.96183008</v>
      </c>
      <c r="AC143" s="196">
        <f>INDEX($F$5:$F$37,N143+1)*节奏总纲!N142</f>
        <v>92836289.607232898</v>
      </c>
      <c r="AD143" s="196">
        <f>INDEX($F$5:$F$37,O143+1)*节奏总纲!O142</f>
        <v>49949252.873124532</v>
      </c>
      <c r="AE143" s="196">
        <f>SUM(P$5:P143)</f>
        <v>22502062.565834172</v>
      </c>
      <c r="AF143" s="196">
        <f>SUM(Q$5:Q143)</f>
        <v>19176995.311745297</v>
      </c>
      <c r="AG143" s="196">
        <f>SUM(R$5:R143)</f>
        <v>15388602.28456231</v>
      </c>
      <c r="AH143" s="196">
        <f>SUM(S$5:S143)</f>
        <v>10981628.315487221</v>
      </c>
      <c r="AI143" s="196">
        <f>SUM(T$5:T143)</f>
        <v>5963685.0353491316</v>
      </c>
      <c r="AJ143" s="196">
        <f>SUM(U$5:U143)</f>
        <v>1005512368.6271274</v>
      </c>
      <c r="AK143" s="196">
        <f>SUM(V$5:V143)</f>
        <v>860537457.83624864</v>
      </c>
      <c r="AL143" s="196">
        <f>SUM(W$5:W143)</f>
        <v>693434804.63793409</v>
      </c>
      <c r="AM143" s="196">
        <f>SUM(X$5:X143)</f>
        <v>497182870.72324395</v>
      </c>
      <c r="AN143" s="196">
        <f>SUM(Y$5:Y143)</f>
        <v>273269096.03916663</v>
      </c>
      <c r="AO143" s="196">
        <f>SUM(Z$5:Z143)</f>
        <v>3053842225.7536793</v>
      </c>
      <c r="AP143" s="196">
        <f>SUM(AA$5:AA143)</f>
        <v>2588673429.5928111</v>
      </c>
      <c r="AQ143" s="196">
        <f>SUM(AB$5:AB143)</f>
        <v>2066222173.3551753</v>
      </c>
      <c r="AR143" s="196">
        <f>SUM(AC$5:AC143)</f>
        <v>1465497476.3665438</v>
      </c>
      <c r="AS143" s="196">
        <f>SUM(AD$5:AD143)</f>
        <v>783351440.8116082</v>
      </c>
    </row>
    <row r="144" spans="10:45" s="191" customFormat="1" x14ac:dyDescent="0.15">
      <c r="J144" s="192">
        <v>140</v>
      </c>
      <c r="K144" s="196">
        <f>MIN(INT(求节点(基础状态预期!F$7:F$39,$C$5:$C$37,$J144)),32)</f>
        <v>29</v>
      </c>
      <c r="L144" s="196">
        <f>MIN(INT(求节点(基础状态预期!G$7:G$39,$C$5:$C$37,$J144)),32)</f>
        <v>29</v>
      </c>
      <c r="M144" s="196">
        <f>MIN(INT(求节点(基础状态预期!H$7:H$39,$C$5:$C$37,$J144)),32)</f>
        <v>29</v>
      </c>
      <c r="N144" s="196">
        <f>MIN(INT(求节点(基础状态预期!I$7:I$39,$C$5:$C$37,$J144)),32)</f>
        <v>30</v>
      </c>
      <c r="O144" s="196">
        <f>MIN(INT(求节点(基础状态预期!J$7:J$39,$C$5:$C$37,$J144)),32)</f>
        <v>30</v>
      </c>
      <c r="P144" s="196">
        <f>INDEX($D$5:$D$37,K144+1)*节奏总纲!K143</f>
        <v>1755499.9466575072</v>
      </c>
      <c r="Q144" s="196">
        <f>INDEX($D$5:$D$37,L144+1)*节奏总纲!L143</f>
        <v>1477652.1847815719</v>
      </c>
      <c r="R144" s="196">
        <f>INDEX($D$5:$D$37,M144+1)*节奏总纲!M143</f>
        <v>1111754.1439084685</v>
      </c>
      <c r="S144" s="196">
        <f>INDEX($D$5:$D$37,N144+1)*节奏总纲!N143</f>
        <v>812024.34266346728</v>
      </c>
      <c r="T144" s="196">
        <f>INDEX($D$5:$D$37,O144+1)*节奏总纲!O143</f>
        <v>448137.99557757692</v>
      </c>
      <c r="U144" s="196">
        <f>INDEX($E$5:$E$37,K144+1)*节奏总纲!K143</f>
        <v>83386247.466231585</v>
      </c>
      <c r="V144" s="196">
        <f>INDEX($E$5:$E$37,L144+1)*节奏总纲!L143</f>
        <v>70188478.777124658</v>
      </c>
      <c r="W144" s="196">
        <f>INDEX($E$5:$E$37,M144+1)*节奏总纲!M143</f>
        <v>52808321.835652255</v>
      </c>
      <c r="X144" s="196">
        <f>INDEX($E$5:$E$37,N144+1)*节奏总纲!N143</f>
        <v>39370877.220046893</v>
      </c>
      <c r="Y144" s="196">
        <f>INDEX($E$5:$E$37,O144+1)*节奏总纲!O143</f>
        <v>21727902.815882515</v>
      </c>
      <c r="Z144" s="196">
        <f>INDEX($F$5:$F$37,K144+1)*节奏总纲!K143</f>
        <v>219437493.3321884</v>
      </c>
      <c r="AA144" s="196">
        <f>INDEX($F$5:$F$37,L144+1)*节奏总纲!L143</f>
        <v>184706523.09769648</v>
      </c>
      <c r="AB144" s="196">
        <f>INDEX($F$5:$F$37,M144+1)*节奏总纲!M143</f>
        <v>138969267.98855856</v>
      </c>
      <c r="AC144" s="196">
        <f>INDEX($F$5:$F$37,N144+1)*节奏总纲!N143</f>
        <v>98427193.050117239</v>
      </c>
      <c r="AD144" s="196">
        <f>INDEX($F$5:$F$37,O144+1)*节奏总纲!O143</f>
        <v>54319757.03970629</v>
      </c>
      <c r="AE144" s="196">
        <f>SUM(P$5:P144)</f>
        <v>24257562.512491681</v>
      </c>
      <c r="AF144" s="196">
        <f>SUM(Q$5:Q144)</f>
        <v>20654647.496526867</v>
      </c>
      <c r="AG144" s="196">
        <f>SUM(R$5:R144)</f>
        <v>16500356.428470779</v>
      </c>
      <c r="AH144" s="196">
        <f>SUM(S$5:S144)</f>
        <v>11793652.658150688</v>
      </c>
      <c r="AI144" s="196">
        <f>SUM(T$5:T144)</f>
        <v>6411823.0309267081</v>
      </c>
      <c r="AJ144" s="196">
        <f>SUM(U$5:U144)</f>
        <v>1088898616.093359</v>
      </c>
      <c r="AK144" s="196">
        <f>SUM(V$5:V144)</f>
        <v>930725936.61337328</v>
      </c>
      <c r="AL144" s="196">
        <f>SUM(W$5:W144)</f>
        <v>746243126.47358632</v>
      </c>
      <c r="AM144" s="196">
        <f>SUM(X$5:X144)</f>
        <v>536553747.94329083</v>
      </c>
      <c r="AN144" s="196">
        <f>SUM(Y$5:Y144)</f>
        <v>294996998.85504913</v>
      </c>
      <c r="AO144" s="196">
        <f>SUM(Z$5:Z144)</f>
        <v>3273279719.0858679</v>
      </c>
      <c r="AP144" s="196">
        <f>SUM(AA$5:AA144)</f>
        <v>2773379952.6905074</v>
      </c>
      <c r="AQ144" s="196">
        <f>SUM(AB$5:AB144)</f>
        <v>2205191441.3437338</v>
      </c>
      <c r="AR144" s="196">
        <f>SUM(AC$5:AC144)</f>
        <v>1563924669.416661</v>
      </c>
      <c r="AS144" s="196">
        <f>SUM(AD$5:AD144)</f>
        <v>837671197.85131454</v>
      </c>
    </row>
    <row r="145" spans="10:45" s="191" customFormat="1" x14ac:dyDescent="0.15">
      <c r="J145" s="192">
        <v>141</v>
      </c>
      <c r="K145" s="196">
        <f>MIN(INT(求节点(基础状态预期!F$7:F$39,$C$5:$C$37,$J145)),32)</f>
        <v>29</v>
      </c>
      <c r="L145" s="196">
        <f>MIN(INT(求节点(基础状态预期!G$7:G$39,$C$5:$C$37,$J145)),32)</f>
        <v>29</v>
      </c>
      <c r="M145" s="196">
        <f>MIN(INT(求节点(基础状态预期!H$7:H$39,$C$5:$C$37,$J145)),32)</f>
        <v>29</v>
      </c>
      <c r="N145" s="196">
        <f>MIN(INT(求节点(基础状态预期!I$7:I$39,$C$5:$C$37,$J145)),32)</f>
        <v>30</v>
      </c>
      <c r="O145" s="196">
        <f>MIN(INT(求节点(基础状态预期!J$7:J$39,$C$5:$C$37,$J145)),32)</f>
        <v>30</v>
      </c>
      <c r="P145" s="196">
        <f>INDEX($D$5:$D$37,K145+1)*节奏总纲!K144</f>
        <v>1881498.2563113619</v>
      </c>
      <c r="Q145" s="196">
        <f>INDEX($D$5:$D$37,L145+1)*节奏总纲!L144</f>
        <v>1532386.0164087294</v>
      </c>
      <c r="R145" s="196">
        <f>INDEX($D$5:$D$37,M145+1)*节奏总纲!M144</f>
        <v>1202948.489287449</v>
      </c>
      <c r="S145" s="196">
        <f>INDEX($D$5:$D$37,N145+1)*节奏总纲!N144</f>
        <v>912586.86516670557</v>
      </c>
      <c r="T145" s="196">
        <f>INDEX($D$5:$D$37,O145+1)*节奏总纲!O144</f>
        <v>490727.06114315212</v>
      </c>
      <c r="U145" s="196">
        <f>INDEX($E$5:$E$37,K145+1)*节奏总纲!K144</f>
        <v>89371167.174789697</v>
      </c>
      <c r="V145" s="196">
        <f>INDEX($E$5:$E$37,L145+1)*节奏总纲!L144</f>
        <v>72788335.779414654</v>
      </c>
      <c r="W145" s="196">
        <f>INDEX($E$5:$E$37,M145+1)*节奏总纲!M144</f>
        <v>57140053.241153829</v>
      </c>
      <c r="X145" s="196">
        <f>INDEX($E$5:$E$37,N145+1)*节奏总纲!N144</f>
        <v>44246635.88687057</v>
      </c>
      <c r="Y145" s="196">
        <f>INDEX($E$5:$E$37,O145+1)*节奏总纲!O144</f>
        <v>23792827.206940711</v>
      </c>
      <c r="Z145" s="196">
        <f>INDEX($F$5:$F$37,K145+1)*节奏总纲!K144</f>
        <v>235187282.03892025</v>
      </c>
      <c r="AA145" s="196">
        <f>INDEX($F$5:$F$37,L145+1)*节奏总纲!L144</f>
        <v>191548252.05109119</v>
      </c>
      <c r="AB145" s="196">
        <f>INDEX($F$5:$F$37,M145+1)*节奏总纲!M144</f>
        <v>150368561.16093114</v>
      </c>
      <c r="AC145" s="196">
        <f>INDEX($F$5:$F$37,N145+1)*节奏总纲!N144</f>
        <v>110616589.71717644</v>
      </c>
      <c r="AD145" s="196">
        <f>INDEX($F$5:$F$37,O145+1)*节奏总纲!O144</f>
        <v>59482068.017351776</v>
      </c>
      <c r="AE145" s="196">
        <f>SUM(P$5:P145)</f>
        <v>26139060.768803041</v>
      </c>
      <c r="AF145" s="196">
        <f>SUM(Q$5:Q145)</f>
        <v>22187033.512935597</v>
      </c>
      <c r="AG145" s="196">
        <f>SUM(R$5:R145)</f>
        <v>17703304.917758226</v>
      </c>
      <c r="AH145" s="196">
        <f>SUM(S$5:S145)</f>
        <v>12706239.523317393</v>
      </c>
      <c r="AI145" s="196">
        <f>SUM(T$5:T145)</f>
        <v>6902550.0920698605</v>
      </c>
      <c r="AJ145" s="196">
        <f>SUM(U$5:U145)</f>
        <v>1178269783.2681487</v>
      </c>
      <c r="AK145" s="196">
        <f>SUM(V$5:V145)</f>
        <v>1003514272.3927879</v>
      </c>
      <c r="AL145" s="196">
        <f>SUM(W$5:W145)</f>
        <v>803383179.71474016</v>
      </c>
      <c r="AM145" s="196">
        <f>SUM(X$5:X145)</f>
        <v>580800383.83016145</v>
      </c>
      <c r="AN145" s="196">
        <f>SUM(Y$5:Y145)</f>
        <v>318789826.06198984</v>
      </c>
      <c r="AO145" s="196">
        <f>SUM(Z$5:Z145)</f>
        <v>3508467001.1247883</v>
      </c>
      <c r="AP145" s="196">
        <f>SUM(AA$5:AA145)</f>
        <v>2964928204.7415986</v>
      </c>
      <c r="AQ145" s="196">
        <f>SUM(AB$5:AB145)</f>
        <v>2355560002.5046649</v>
      </c>
      <c r="AR145" s="196">
        <f>SUM(AC$5:AC145)</f>
        <v>1674541259.1338375</v>
      </c>
      <c r="AS145" s="196">
        <f>SUM(AD$5:AD145)</f>
        <v>897153265.86866629</v>
      </c>
    </row>
    <row r="146" spans="10:45" s="191" customFormat="1" x14ac:dyDescent="0.15">
      <c r="J146" s="192">
        <v>142</v>
      </c>
      <c r="K146" s="196">
        <f>MIN(INT(求节点(基础状态预期!F$7:F$39,$C$5:$C$37,$J146)),32)</f>
        <v>29</v>
      </c>
      <c r="L146" s="196">
        <f>MIN(INT(求节点(基础状态预期!G$7:G$39,$C$5:$C$37,$J146)),32)</f>
        <v>29</v>
      </c>
      <c r="M146" s="196">
        <f>MIN(INT(求节点(基础状态预期!H$7:H$39,$C$5:$C$37,$J146)),32)</f>
        <v>30</v>
      </c>
      <c r="N146" s="196">
        <f>MIN(INT(求节点(基础状态预期!I$7:I$39,$C$5:$C$37,$J146)),32)</f>
        <v>30</v>
      </c>
      <c r="O146" s="196">
        <f>MIN(INT(求节点(基础状态预期!J$7:J$39,$C$5:$C$37,$J146)),32)</f>
        <v>30</v>
      </c>
      <c r="P146" s="196">
        <f>INDEX($D$5:$D$37,K146+1)*节奏总纲!K145</f>
        <v>2016539.9009228975</v>
      </c>
      <c r="Q146" s="196">
        <f>INDEX($D$5:$D$37,L146+1)*节奏总纲!L145</f>
        <v>1704177.8702699405</v>
      </c>
      <c r="R146" s="196">
        <f>INDEX($D$5:$D$37,M146+1)*节奏总纲!M145</f>
        <v>1449002.4804202747</v>
      </c>
      <c r="S146" s="196">
        <f>INDEX($D$5:$D$37,N146+1)*节奏总纲!N145</f>
        <v>1026729.4297048164</v>
      </c>
      <c r="T146" s="196">
        <f>INDEX($D$5:$D$37,O146+1)*节奏总纲!O145</f>
        <v>550373.74792158522</v>
      </c>
      <c r="U146" s="196">
        <f>INDEX($E$5:$E$37,K146+1)*节奏总纲!K145</f>
        <v>95785645.293837637</v>
      </c>
      <c r="V146" s="196">
        <f>INDEX($E$5:$E$37,L146+1)*节奏总纲!L145</f>
        <v>80948448.837822169</v>
      </c>
      <c r="W146" s="196">
        <f>INDEX($E$5:$E$37,M146+1)*节奏总纲!M145</f>
        <v>70254665.717346653</v>
      </c>
      <c r="X146" s="196">
        <f>INDEX($E$5:$E$37,N146+1)*节奏总纲!N145</f>
        <v>49780820.834172919</v>
      </c>
      <c r="Y146" s="196">
        <f>INDEX($E$5:$E$37,O146+1)*节奏总纲!O145</f>
        <v>26684787.778016254</v>
      </c>
      <c r="Z146" s="196">
        <f>INDEX($F$5:$F$37,K146+1)*节奏总纲!K145</f>
        <v>252067487.6153622</v>
      </c>
      <c r="AA146" s="196">
        <f>INDEX($F$5:$F$37,L146+1)*节奏总纲!L145</f>
        <v>213022233.78374255</v>
      </c>
      <c r="AB146" s="196">
        <f>INDEX($F$5:$F$37,M146+1)*节奏总纲!M145</f>
        <v>175636664.29336664</v>
      </c>
      <c r="AC146" s="196">
        <f>INDEX($F$5:$F$37,N146+1)*节奏总纲!N145</f>
        <v>124452052.08543229</v>
      </c>
      <c r="AD146" s="196">
        <f>INDEX($F$5:$F$37,O146+1)*节奏总纲!O145</f>
        <v>66711969.445040628</v>
      </c>
      <c r="AE146" s="196">
        <f>SUM(P$5:P146)</f>
        <v>28155600.66972594</v>
      </c>
      <c r="AF146" s="196">
        <f>SUM(Q$5:Q146)</f>
        <v>23891211.383205537</v>
      </c>
      <c r="AG146" s="196">
        <f>SUM(R$5:R146)</f>
        <v>19152307.398178503</v>
      </c>
      <c r="AH146" s="196">
        <f>SUM(S$5:S146)</f>
        <v>13732968.95302221</v>
      </c>
      <c r="AI146" s="196">
        <f>SUM(T$5:T146)</f>
        <v>7452923.8399914457</v>
      </c>
      <c r="AJ146" s="196">
        <f>SUM(U$5:U146)</f>
        <v>1274055428.5619862</v>
      </c>
      <c r="AK146" s="196">
        <f>SUM(V$5:V146)</f>
        <v>1084462721.2306101</v>
      </c>
      <c r="AL146" s="196">
        <f>SUM(W$5:W146)</f>
        <v>873637845.43208683</v>
      </c>
      <c r="AM146" s="196">
        <f>SUM(X$5:X146)</f>
        <v>630581204.66433442</v>
      </c>
      <c r="AN146" s="196">
        <f>SUM(Y$5:Y146)</f>
        <v>345474613.84000611</v>
      </c>
      <c r="AO146" s="196">
        <f>SUM(Z$5:Z146)</f>
        <v>3760534488.7401505</v>
      </c>
      <c r="AP146" s="196">
        <f>SUM(AA$5:AA146)</f>
        <v>3177950438.525341</v>
      </c>
      <c r="AQ146" s="196">
        <f>SUM(AB$5:AB146)</f>
        <v>2531196666.7980313</v>
      </c>
      <c r="AR146" s="196">
        <f>SUM(AC$5:AC146)</f>
        <v>1798993311.2192698</v>
      </c>
      <c r="AS146" s="196">
        <f>SUM(AD$5:AD146)</f>
        <v>963865235.31370687</v>
      </c>
    </row>
    <row r="147" spans="10:45" s="191" customFormat="1" x14ac:dyDescent="0.15">
      <c r="J147" s="192">
        <v>143</v>
      </c>
      <c r="K147" s="196">
        <f>MIN(INT(求节点(基础状态预期!F$7:F$39,$C$5:$C$37,$J147)),32)</f>
        <v>29</v>
      </c>
      <c r="L147" s="196">
        <f>MIN(INT(求节点(基础状态预期!G$7:G$39,$C$5:$C$37,$J147)),32)</f>
        <v>30</v>
      </c>
      <c r="M147" s="196">
        <f>MIN(INT(求节点(基础状态预期!H$7:H$39,$C$5:$C$37,$J147)),32)</f>
        <v>30</v>
      </c>
      <c r="N147" s="196">
        <f>MIN(INT(求节点(基础状态预期!I$7:I$39,$C$5:$C$37,$J147)),32)</f>
        <v>30</v>
      </c>
      <c r="O147" s="196">
        <f>MIN(INT(求节点(基础状态预期!J$7:J$39,$C$5:$C$37,$J147)),32)</f>
        <v>31</v>
      </c>
      <c r="P147" s="196">
        <f>INDEX($D$5:$D$37,K147+1)*节奏总纲!K146</f>
        <v>2161273.9519547261</v>
      </c>
      <c r="Q147" s="196">
        <f>INDEX($D$5:$D$37,L147+1)*节奏总纲!L146</f>
        <v>1916851.1266844415</v>
      </c>
      <c r="R147" s="196">
        <f>INDEX($D$5:$D$37,M147+1)*节奏总纲!M146</f>
        <v>1530167.0978952132</v>
      </c>
      <c r="S147" s="196">
        <f>INDEX($D$5:$D$37,N147+1)*节奏总纲!N146</f>
        <v>1099545.1198094636</v>
      </c>
      <c r="T147" s="196">
        <f>INDEX($D$5:$D$37,O147+1)*节奏总纲!O146</f>
        <v>615986.71629668341</v>
      </c>
      <c r="U147" s="196">
        <f>INDEX($E$5:$E$37,K147+1)*节奏总纲!K146</f>
        <v>102660512.71784951</v>
      </c>
      <c r="V147" s="196">
        <f>INDEX($E$5:$E$37,L147+1)*节奏总纲!L146</f>
        <v>92938236.445306242</v>
      </c>
      <c r="W147" s="196">
        <f>INDEX($E$5:$E$37,M147+1)*节奏总纲!M146</f>
        <v>74189919.897949725</v>
      </c>
      <c r="X147" s="196">
        <f>INDEX($E$5:$E$37,N147+1)*节奏总纲!N146</f>
        <v>53311278.536216415</v>
      </c>
      <c r="Y147" s="196">
        <f>INDEX($E$5:$E$37,O147+1)*节奏总纲!O146</f>
        <v>30436990.687600829</v>
      </c>
      <c r="Z147" s="196">
        <f>INDEX($F$5:$F$37,K147+1)*节奏总纲!K146</f>
        <v>270159243.99434078</v>
      </c>
      <c r="AA147" s="196">
        <f>INDEX($F$5:$F$37,L147+1)*节奏总纲!L146</f>
        <v>232345591.1132656</v>
      </c>
      <c r="AB147" s="196">
        <f>INDEX($F$5:$F$37,M147+1)*节奏总纲!M146</f>
        <v>185474799.74487433</v>
      </c>
      <c r="AC147" s="196">
        <f>INDEX($F$5:$F$37,N147+1)*节奏总纲!N146</f>
        <v>133278196.34054103</v>
      </c>
      <c r="AD147" s="196">
        <f>INDEX($F$5:$F$37,O147+1)*节奏总纲!O146</f>
        <v>72469025.44666864</v>
      </c>
      <c r="AE147" s="196">
        <f>SUM(P$5:P147)</f>
        <v>30316874.621680666</v>
      </c>
      <c r="AF147" s="196">
        <f>SUM(Q$5:Q147)</f>
        <v>25808062.509889979</v>
      </c>
      <c r="AG147" s="196">
        <f>SUM(R$5:R147)</f>
        <v>20682474.496073715</v>
      </c>
      <c r="AH147" s="196">
        <f>SUM(S$5:S147)</f>
        <v>14832514.072831674</v>
      </c>
      <c r="AI147" s="196">
        <f>SUM(T$5:T147)</f>
        <v>8068910.5562881287</v>
      </c>
      <c r="AJ147" s="196">
        <f>SUM(U$5:U147)</f>
        <v>1376715941.2798357</v>
      </c>
      <c r="AK147" s="196">
        <f>SUM(V$5:V147)</f>
        <v>1177400957.6759164</v>
      </c>
      <c r="AL147" s="196">
        <f>SUM(W$5:W147)</f>
        <v>947827765.33003652</v>
      </c>
      <c r="AM147" s="196">
        <f>SUM(X$5:X147)</f>
        <v>683892483.20055079</v>
      </c>
      <c r="AN147" s="196">
        <f>SUM(Y$5:Y147)</f>
        <v>375911604.52760696</v>
      </c>
      <c r="AO147" s="196">
        <f>SUM(Z$5:Z147)</f>
        <v>4030693732.7344913</v>
      </c>
      <c r="AP147" s="196">
        <f>SUM(AA$5:AA147)</f>
        <v>3410296029.6386065</v>
      </c>
      <c r="AQ147" s="196">
        <f>SUM(AB$5:AB147)</f>
        <v>2716671466.5429058</v>
      </c>
      <c r="AR147" s="196">
        <f>SUM(AC$5:AC147)</f>
        <v>1932271507.5598109</v>
      </c>
      <c r="AS147" s="196">
        <f>SUM(AD$5:AD147)</f>
        <v>1036334260.7603755</v>
      </c>
    </row>
    <row r="148" spans="10:45" s="191" customFormat="1" x14ac:dyDescent="0.15">
      <c r="J148" s="192">
        <v>144</v>
      </c>
      <c r="K148" s="196">
        <f>MIN(INT(求节点(基础状态预期!F$7:F$39,$C$5:$C$37,$J148)),32)</f>
        <v>30</v>
      </c>
      <c r="L148" s="196">
        <f>MIN(INT(求节点(基础状态预期!G$7:G$39,$C$5:$C$37,$J148)),32)</f>
        <v>30</v>
      </c>
      <c r="M148" s="196">
        <f>MIN(INT(求节点(基础状态预期!H$7:H$39,$C$5:$C$37,$J148)),32)</f>
        <v>30</v>
      </c>
      <c r="N148" s="196">
        <f>MIN(INT(求节点(基础状态预期!I$7:I$39,$C$5:$C$37,$J148)),32)</f>
        <v>30</v>
      </c>
      <c r="O148" s="196">
        <f>MIN(INT(求节点(基础状态预期!J$7:J$39,$C$5:$C$37,$J148)),32)</f>
        <v>31</v>
      </c>
      <c r="P148" s="196">
        <f>INDEX($D$5:$D$37,K148+1)*节奏总纲!K147</f>
        <v>2388783.4440689529</v>
      </c>
      <c r="Q148" s="196">
        <f>INDEX($D$5:$D$37,L148+1)*节奏总纲!L147</f>
        <v>2021149.6720267453</v>
      </c>
      <c r="R148" s="196">
        <f>INDEX($D$5:$D$37,M148+1)*节奏总纲!M147</f>
        <v>1635008.6206421431</v>
      </c>
      <c r="S148" s="196">
        <f>INDEX($D$5:$D$37,N148+1)*节奏总纲!N147</f>
        <v>1173718.3023319943</v>
      </c>
      <c r="T148" s="196">
        <f>INDEX($D$5:$D$37,O148+1)*节奏总纲!O147</f>
        <v>614391.87315214938</v>
      </c>
      <c r="U148" s="196">
        <f>INDEX($E$5:$E$37,K148+1)*节奏总纲!K147</f>
        <v>115819803.34879772</v>
      </c>
      <c r="V148" s="196">
        <f>INDEX($E$5:$E$37,L148+1)*节奏总纲!L147</f>
        <v>97995135.613417953</v>
      </c>
      <c r="W148" s="196">
        <f>INDEX($E$5:$E$37,M148+1)*节奏总纲!M147</f>
        <v>79273145.243255422</v>
      </c>
      <c r="X148" s="196">
        <f>INDEX($E$5:$E$37,N148+1)*节奏总纲!N147</f>
        <v>56907554.052460328</v>
      </c>
      <c r="Y148" s="196">
        <f>INDEX($E$5:$E$37,O148+1)*节奏总纲!O147</f>
        <v>30358186.673400324</v>
      </c>
      <c r="Z148" s="196">
        <f>INDEX($F$5:$F$37,K148+1)*节奏总纲!K147</f>
        <v>289549508.37199432</v>
      </c>
      <c r="AA148" s="196">
        <f>INDEX($F$5:$F$37,L148+1)*节奏总纲!L147</f>
        <v>244987839.03354487</v>
      </c>
      <c r="AB148" s="196">
        <f>INDEX($F$5:$F$37,M148+1)*节奏总纲!M147</f>
        <v>198182863.10813856</v>
      </c>
      <c r="AC148" s="196">
        <f>INDEX($F$5:$F$37,N148+1)*节奏总纲!N147</f>
        <v>142268885.13115081</v>
      </c>
      <c r="AD148" s="196">
        <f>INDEX($F$5:$F$37,O148+1)*节奏总纲!O147</f>
        <v>72281396.841429338</v>
      </c>
      <c r="AE148" s="196">
        <f>SUM(P$5:P148)</f>
        <v>32705658.065749619</v>
      </c>
      <c r="AF148" s="196">
        <f>SUM(Q$5:Q148)</f>
        <v>27829212.181916725</v>
      </c>
      <c r="AG148" s="196">
        <f>SUM(R$5:R148)</f>
        <v>22317483.11671586</v>
      </c>
      <c r="AH148" s="196">
        <f>SUM(S$5:S148)</f>
        <v>16006232.375163667</v>
      </c>
      <c r="AI148" s="196">
        <f>SUM(T$5:T148)</f>
        <v>8683302.4294402786</v>
      </c>
      <c r="AJ148" s="196">
        <f>SUM(U$5:U148)</f>
        <v>1492535744.6286335</v>
      </c>
      <c r="AK148" s="196">
        <f>SUM(V$5:V148)</f>
        <v>1275396093.2893343</v>
      </c>
      <c r="AL148" s="196">
        <f>SUM(W$5:W148)</f>
        <v>1027100910.5732919</v>
      </c>
      <c r="AM148" s="196">
        <f>SUM(X$5:X148)</f>
        <v>740800037.25301111</v>
      </c>
      <c r="AN148" s="196">
        <f>SUM(Y$5:Y148)</f>
        <v>406269791.20100731</v>
      </c>
      <c r="AO148" s="196">
        <f>SUM(Z$5:Z148)</f>
        <v>4320243241.1064854</v>
      </c>
      <c r="AP148" s="196">
        <f>SUM(AA$5:AA148)</f>
        <v>3655283868.6721516</v>
      </c>
      <c r="AQ148" s="196">
        <f>SUM(AB$5:AB148)</f>
        <v>2914854329.6510444</v>
      </c>
      <c r="AR148" s="196">
        <f>SUM(AC$5:AC148)</f>
        <v>2074540392.6909616</v>
      </c>
      <c r="AS148" s="196">
        <f>SUM(AD$5:AD148)</f>
        <v>1108615657.6018047</v>
      </c>
    </row>
    <row r="149" spans="10:45" s="191" customFormat="1" x14ac:dyDescent="0.15">
      <c r="J149" s="192">
        <v>145</v>
      </c>
      <c r="K149" s="196">
        <f>MIN(INT(求节点(基础状态预期!F$7:F$39,$C$5:$C$37,$J149)),32)</f>
        <v>30</v>
      </c>
      <c r="L149" s="196">
        <f>MIN(INT(求节点(基础状态预期!G$7:G$39,$C$5:$C$37,$J149)),32)</f>
        <v>30</v>
      </c>
      <c r="M149" s="196">
        <f>MIN(INT(求节点(基础状态预期!H$7:H$39,$C$5:$C$37,$J149)),32)</f>
        <v>30</v>
      </c>
      <c r="N149" s="196">
        <f>MIN(INT(求节点(基础状态预期!I$7:I$39,$C$5:$C$37,$J149)),32)</f>
        <v>30</v>
      </c>
      <c r="O149" s="196">
        <f>MIN(INT(求节点(基础状态预期!J$7:J$39,$C$5:$C$37,$J149)),32)</f>
        <v>31</v>
      </c>
      <c r="P149" s="196">
        <f>INDEX($D$5:$D$37,K149+1)*节奏总纲!K148</f>
        <v>2560234.7030992224</v>
      </c>
      <c r="Q149" s="196">
        <f>INDEX($D$5:$D$37,L149+1)*节奏总纲!L148</f>
        <v>2212090.1428039777</v>
      </c>
      <c r="R149" s="196">
        <f>INDEX($D$5:$D$37,M149+1)*节奏总纲!M148</f>
        <v>1757974.0611888617</v>
      </c>
      <c r="S149" s="196">
        <f>INDEX($D$5:$D$37,N149+1)*节奏总纲!N148</f>
        <v>1195018.034044452</v>
      </c>
      <c r="T149" s="196">
        <f>INDEX($D$5:$D$37,O149+1)*节奏总纲!O148</f>
        <v>645353.50319555146</v>
      </c>
      <c r="U149" s="196">
        <f>INDEX($E$5:$E$37,K149+1)*节奏总纲!K148</f>
        <v>124132591.66541684</v>
      </c>
      <c r="V149" s="196">
        <f>INDEX($E$5:$E$37,L149+1)*节奏总纲!L148</f>
        <v>107252855.40867771</v>
      </c>
      <c r="W149" s="196">
        <f>INDEX($E$5:$E$37,M149+1)*节奏总纲!M148</f>
        <v>85235105.997035712</v>
      </c>
      <c r="X149" s="196">
        <f>INDEX($E$5:$E$37,N149+1)*节奏总纲!N148</f>
        <v>57940268.317306764</v>
      </c>
      <c r="Y149" s="196">
        <f>INDEX($E$5:$E$37,O149+1)*节奏总纲!O148</f>
        <v>31888055.452015482</v>
      </c>
      <c r="Z149" s="196">
        <f>INDEX($F$5:$F$37,K149+1)*节奏总纲!K148</f>
        <v>310331479.16354209</v>
      </c>
      <c r="AA149" s="196">
        <f>INDEX($F$5:$F$37,L149+1)*节奏总纲!L148</f>
        <v>268132138.52169427</v>
      </c>
      <c r="AB149" s="196">
        <f>INDEX($F$5:$F$37,M149+1)*节奏总纲!M148</f>
        <v>213087764.99258929</v>
      </c>
      <c r="AC149" s="196">
        <f>INDEX($F$5:$F$37,N149+1)*节奏总纲!N148</f>
        <v>144850670.79326692</v>
      </c>
      <c r="AD149" s="196">
        <f>INDEX($F$5:$F$37,O149+1)*节奏总纲!O148</f>
        <v>75923941.552417815</v>
      </c>
      <c r="AE149" s="196">
        <f>SUM(P$5:P149)</f>
        <v>35265892.768848844</v>
      </c>
      <c r="AF149" s="196">
        <f>SUM(Q$5:Q149)</f>
        <v>30041302.324720703</v>
      </c>
      <c r="AG149" s="196">
        <f>SUM(R$5:R149)</f>
        <v>24075457.177904721</v>
      </c>
      <c r="AH149" s="196">
        <f>SUM(S$5:S149)</f>
        <v>17201250.409208119</v>
      </c>
      <c r="AI149" s="196">
        <f>SUM(T$5:T149)</f>
        <v>9328655.9326358307</v>
      </c>
      <c r="AJ149" s="196">
        <f>SUM(U$5:U149)</f>
        <v>1616668336.2940502</v>
      </c>
      <c r="AK149" s="196">
        <f>SUM(V$5:V149)</f>
        <v>1382648948.6980121</v>
      </c>
      <c r="AL149" s="196">
        <f>SUM(W$5:W149)</f>
        <v>1112336016.5703275</v>
      </c>
      <c r="AM149" s="196">
        <f>SUM(X$5:X149)</f>
        <v>798740305.57031786</v>
      </c>
      <c r="AN149" s="196">
        <f>SUM(Y$5:Y149)</f>
        <v>438157846.65302277</v>
      </c>
      <c r="AO149" s="196">
        <f>SUM(Z$5:Z149)</f>
        <v>4630574720.2700272</v>
      </c>
      <c r="AP149" s="196">
        <f>SUM(AA$5:AA149)</f>
        <v>3923416007.1938457</v>
      </c>
      <c r="AQ149" s="196">
        <f>SUM(AB$5:AB149)</f>
        <v>3127942094.6436338</v>
      </c>
      <c r="AR149" s="196">
        <f>SUM(AC$5:AC149)</f>
        <v>2219391063.4842286</v>
      </c>
      <c r="AS149" s="196">
        <f>SUM(AD$5:AD149)</f>
        <v>1184539599.1542225</v>
      </c>
    </row>
    <row r="150" spans="10:45" s="191" customFormat="1" x14ac:dyDescent="0.15">
      <c r="J150" s="192">
        <v>146</v>
      </c>
      <c r="K150" s="196">
        <f>MIN(INT(求节点(基础状态预期!F$7:F$39,$C$5:$C$37,$J150)),32)</f>
        <v>30</v>
      </c>
      <c r="L150" s="196">
        <f>MIN(INT(求节点(基础状态预期!G$7:G$39,$C$5:$C$37,$J150)),32)</f>
        <v>30</v>
      </c>
      <c r="M150" s="196">
        <f>MIN(INT(求节点(基础状态预期!H$7:H$39,$C$5:$C$37,$J150)),32)</f>
        <v>30</v>
      </c>
      <c r="N150" s="196">
        <f>MIN(INT(求节点(基础状态预期!I$7:I$39,$C$5:$C$37,$J150)),32)</f>
        <v>31</v>
      </c>
      <c r="O150" s="196">
        <f>MIN(INT(求节点(基础状态预期!J$7:J$39,$C$5:$C$37,$J150)),32)</f>
        <v>31</v>
      </c>
      <c r="P150" s="196">
        <f>INDEX($D$5:$D$37,K150+1)*节奏总纲!K149</f>
        <v>2743991.6126461602</v>
      </c>
      <c r="Q150" s="196">
        <f>INDEX($D$5:$D$37,L150+1)*节奏总纲!L149</f>
        <v>2316789.3683206066</v>
      </c>
      <c r="R150" s="196">
        <f>INDEX($D$5:$D$37,M150+1)*节奏总纲!M149</f>
        <v>1763424.3585231691</v>
      </c>
      <c r="S150" s="196">
        <f>INDEX($D$5:$D$37,N150+1)*节奏总纲!N149</f>
        <v>1262176.0284893261</v>
      </c>
      <c r="T150" s="196">
        <f>INDEX($D$5:$D$37,O150+1)*节奏总纲!O149</f>
        <v>676746.37165387219</v>
      </c>
      <c r="U150" s="196">
        <f>INDEX($E$5:$E$37,K150+1)*节奏总纲!K149</f>
        <v>133042017.58284412</v>
      </c>
      <c r="V150" s="196">
        <f>INDEX($E$5:$E$37,L150+1)*节奏总纲!L149</f>
        <v>112329181.49433245</v>
      </c>
      <c r="W150" s="196">
        <f>INDEX($E$5:$E$37,M150+1)*节奏总纲!M149</f>
        <v>85499362.837486982</v>
      </c>
      <c r="X150" s="196">
        <f>INDEX($E$5:$E$37,N150+1)*节奏总纲!N149</f>
        <v>62366344.937119648</v>
      </c>
      <c r="Y150" s="196">
        <f>INDEX($E$5:$E$37,O150+1)*节奏总纲!O149</f>
        <v>33439232.481720746</v>
      </c>
      <c r="Z150" s="196">
        <f>INDEX($F$5:$F$37,K150+1)*节奏总纲!K149</f>
        <v>332605043.95711035</v>
      </c>
      <c r="AA150" s="196">
        <f>INDEX($F$5:$F$37,L150+1)*节奏总纲!L149</f>
        <v>280822953.73583108</v>
      </c>
      <c r="AB150" s="196">
        <f>INDEX($F$5:$F$37,M150+1)*节奏总纲!M149</f>
        <v>213748407.09371746</v>
      </c>
      <c r="AC150" s="196">
        <f>INDEX($F$5:$F$37,N150+1)*节奏总纲!N149</f>
        <v>148491297.46933249</v>
      </c>
      <c r="AD150" s="196">
        <f>INDEX($F$5:$F$37,O150+1)*节奏总纲!O149</f>
        <v>79617220.194573209</v>
      </c>
      <c r="AE150" s="196">
        <f>SUM(P$5:P150)</f>
        <v>38009884.381495006</v>
      </c>
      <c r="AF150" s="196">
        <f>SUM(Q$5:Q150)</f>
        <v>32358091.69304131</v>
      </c>
      <c r="AG150" s="196">
        <f>SUM(R$5:R150)</f>
        <v>25838881.536427889</v>
      </c>
      <c r="AH150" s="196">
        <f>SUM(S$5:S150)</f>
        <v>18463426.437697444</v>
      </c>
      <c r="AI150" s="196">
        <f>SUM(T$5:T150)</f>
        <v>10005402.304289702</v>
      </c>
      <c r="AJ150" s="196">
        <f>SUM(U$5:U150)</f>
        <v>1749710353.8768942</v>
      </c>
      <c r="AK150" s="196">
        <f>SUM(V$5:V150)</f>
        <v>1494978130.1923447</v>
      </c>
      <c r="AL150" s="196">
        <f>SUM(W$5:W150)</f>
        <v>1197835379.4078145</v>
      </c>
      <c r="AM150" s="196">
        <f>SUM(X$5:X150)</f>
        <v>861106650.50743747</v>
      </c>
      <c r="AN150" s="196">
        <f>SUM(Y$5:Y150)</f>
        <v>471597079.13474351</v>
      </c>
      <c r="AO150" s="196">
        <f>SUM(Z$5:Z150)</f>
        <v>4963179764.2271376</v>
      </c>
      <c r="AP150" s="196">
        <f>SUM(AA$5:AA150)</f>
        <v>4204238960.929677</v>
      </c>
      <c r="AQ150" s="196">
        <f>SUM(AB$5:AB150)</f>
        <v>3341690501.7373514</v>
      </c>
      <c r="AR150" s="196">
        <f>SUM(AC$5:AC150)</f>
        <v>2367882360.9535613</v>
      </c>
      <c r="AS150" s="196">
        <f>SUM(AD$5:AD150)</f>
        <v>1264156819.3487957</v>
      </c>
    </row>
    <row r="151" spans="10:45" s="191" customFormat="1" x14ac:dyDescent="0.15">
      <c r="J151" s="192">
        <v>147</v>
      </c>
      <c r="K151" s="196">
        <f>MIN(INT(求节点(基础状态预期!F$7:F$39,$C$5:$C$37,$J151)),32)</f>
        <v>30</v>
      </c>
      <c r="L151" s="196">
        <f>MIN(INT(求节点(基础状态预期!G$7:G$39,$C$5:$C$37,$J151)),32)</f>
        <v>30</v>
      </c>
      <c r="M151" s="196">
        <f>MIN(INT(求节点(基础状态预期!H$7:H$39,$C$5:$C$37,$J151)),32)</f>
        <v>31</v>
      </c>
      <c r="N151" s="196">
        <f>MIN(INT(求节点(基础状态预期!I$7:I$39,$C$5:$C$37,$J151)),32)</f>
        <v>31</v>
      </c>
      <c r="O151" s="196">
        <f>MIN(INT(求节点(基础状态预期!J$7:J$39,$C$5:$C$37,$J151)),32)</f>
        <v>31</v>
      </c>
      <c r="P151" s="196">
        <f>INDEX($D$5:$D$37,K151+1)*节奏总纲!K150</f>
        <v>2940937.3918563174</v>
      </c>
      <c r="Q151" s="196">
        <f>INDEX($D$5:$D$37,L151+1)*节奏总纲!L150</f>
        <v>2368307.2889015242</v>
      </c>
      <c r="R151" s="196">
        <f>INDEX($D$5:$D$37,M151+1)*节奏总纲!M150</f>
        <v>1899876.7286817834</v>
      </c>
      <c r="S151" s="196">
        <f>INDEX($D$5:$D$37,N151+1)*节奏总纲!N150</f>
        <v>1332526.7870695442</v>
      </c>
      <c r="T151" s="196">
        <f>INDEX($D$5:$D$37,O151+1)*节奏总纲!O150</f>
        <v>731034.66683062562</v>
      </c>
      <c r="U151" s="196">
        <f>INDEX($E$5:$E$37,K151+1)*节奏总纲!K150</f>
        <v>142590903.84757903</v>
      </c>
      <c r="V151" s="196">
        <f>INDEX($E$5:$E$37,L151+1)*节奏总纲!L150</f>
        <v>114827020.06795269</v>
      </c>
      <c r="W151" s="196">
        <f>INDEX($E$5:$E$37,M151+1)*节奏总纲!M150</f>
        <v>93876261.887805775</v>
      </c>
      <c r="X151" s="196">
        <f>INDEX($E$5:$E$37,N151+1)*节奏总纲!N150</f>
        <v>65842500.066965707</v>
      </c>
      <c r="Y151" s="196">
        <f>INDEX($E$5:$E$37,O151+1)*节奏总纲!O150</f>
        <v>36121712.949277975</v>
      </c>
      <c r="Z151" s="196">
        <f>INDEX($F$5:$F$37,K151+1)*节奏总纲!K150</f>
        <v>356477259.61894757</v>
      </c>
      <c r="AA151" s="196">
        <f>INDEX($F$5:$F$37,L151+1)*节奏总纲!L150</f>
        <v>287067550.1698817</v>
      </c>
      <c r="AB151" s="196">
        <f>INDEX($F$5:$F$37,M151+1)*节奏总纲!M150</f>
        <v>223514909.2566804</v>
      </c>
      <c r="AC151" s="196">
        <f>INDEX($F$5:$F$37,N151+1)*节奏总纲!N150</f>
        <v>156767857.30229932</v>
      </c>
      <c r="AD151" s="196">
        <f>INDEX($F$5:$F$37,O151+1)*节奏总纲!O150</f>
        <v>86004078.450661838</v>
      </c>
      <c r="AE151" s="196">
        <f>SUM(P$5:P151)</f>
        <v>40950821.773351327</v>
      </c>
      <c r="AF151" s="196">
        <f>SUM(Q$5:Q151)</f>
        <v>34726398.981942832</v>
      </c>
      <c r="AG151" s="196">
        <f>SUM(R$5:R151)</f>
        <v>27738758.265109673</v>
      </c>
      <c r="AH151" s="196">
        <f>SUM(S$5:S151)</f>
        <v>19795953.224766988</v>
      </c>
      <c r="AI151" s="196">
        <f>SUM(T$5:T151)</f>
        <v>10736436.971120328</v>
      </c>
      <c r="AJ151" s="196">
        <f>SUM(U$5:U151)</f>
        <v>1892301257.7244732</v>
      </c>
      <c r="AK151" s="196">
        <f>SUM(V$5:V151)</f>
        <v>1609805150.2602973</v>
      </c>
      <c r="AL151" s="196">
        <f>SUM(W$5:W151)</f>
        <v>1291711641.2956202</v>
      </c>
      <c r="AM151" s="196">
        <f>SUM(X$5:X151)</f>
        <v>926949150.57440317</v>
      </c>
      <c r="AN151" s="196">
        <f>SUM(Y$5:Y151)</f>
        <v>507718792.08402151</v>
      </c>
      <c r="AO151" s="196">
        <f>SUM(Z$5:Z151)</f>
        <v>5319657023.8460855</v>
      </c>
      <c r="AP151" s="196">
        <f>SUM(AA$5:AA151)</f>
        <v>4491306511.0995588</v>
      </c>
      <c r="AQ151" s="196">
        <f>SUM(AB$5:AB151)</f>
        <v>3565205410.9940319</v>
      </c>
      <c r="AR151" s="196">
        <f>SUM(AC$5:AC151)</f>
        <v>2524650218.2558608</v>
      </c>
      <c r="AS151" s="196">
        <f>SUM(AD$5:AD151)</f>
        <v>1350160897.7994576</v>
      </c>
    </row>
    <row r="152" spans="10:45" s="191" customFormat="1" x14ac:dyDescent="0.15">
      <c r="J152" s="192">
        <v>148</v>
      </c>
      <c r="K152" s="196">
        <f>MIN(INT(求节点(基础状态预期!F$7:F$39,$C$5:$C$37,$J152)),32)</f>
        <v>30</v>
      </c>
      <c r="L152" s="196">
        <f>MIN(INT(求节点(基础状态预期!G$7:G$39,$C$5:$C$37,$J152)),32)</f>
        <v>30</v>
      </c>
      <c r="M152" s="196">
        <f>MIN(INT(求节点(基础状态预期!H$7:H$39,$C$5:$C$37,$J152)),32)</f>
        <v>31</v>
      </c>
      <c r="N152" s="196">
        <f>MIN(INT(求节点(基础状态预期!I$7:I$39,$C$5:$C$37,$J152)),32)</f>
        <v>31</v>
      </c>
      <c r="O152" s="196">
        <f>MIN(INT(求节点(基础状态预期!J$7:J$39,$C$5:$C$37,$J152)),32)</f>
        <v>31</v>
      </c>
      <c r="P152" s="196">
        <f>INDEX($D$5:$D$37,K152+1)*节奏总纲!K151</f>
        <v>3152018.6515723839</v>
      </c>
      <c r="Q152" s="196">
        <f>INDEX($D$5:$D$37,L152+1)*节奏总纲!L151</f>
        <v>2661249.3475225689</v>
      </c>
      <c r="R152" s="196">
        <f>INDEX($D$5:$D$37,M152+1)*节奏总纲!M151</f>
        <v>2195894.6702092458</v>
      </c>
      <c r="S152" s="196">
        <f>INDEX($D$5:$D$37,N152+1)*节奏总纲!N151</f>
        <v>1589772.6526476166</v>
      </c>
      <c r="T152" s="196">
        <f>INDEX($D$5:$D$37,O152+1)*节奏总纲!O151</f>
        <v>829073.50681703875</v>
      </c>
      <c r="U152" s="196">
        <f>INDEX($E$5:$E$37,K152+1)*节奏总纲!K151</f>
        <v>152825146.74290344</v>
      </c>
      <c r="V152" s="196">
        <f>INDEX($E$5:$E$37,L152+1)*节奏总纲!L151</f>
        <v>129030271.39503363</v>
      </c>
      <c r="W152" s="196">
        <f>INDEX($E$5:$E$37,M152+1)*节奏总纲!M151</f>
        <v>108503030.76328038</v>
      </c>
      <c r="X152" s="196">
        <f>INDEX($E$5:$E$37,N152+1)*节奏总纲!N151</f>
        <v>78553472.24847047</v>
      </c>
      <c r="Y152" s="196">
        <f>INDEX($E$5:$E$37,O152+1)*节奏总纲!O151</f>
        <v>40965985.042724267</v>
      </c>
      <c r="Z152" s="196">
        <f>INDEX($F$5:$F$37,K152+1)*节奏总纲!K151</f>
        <v>382062866.85725862</v>
      </c>
      <c r="AA152" s="196">
        <f>INDEX($F$5:$F$37,L152+1)*节奏总纲!L151</f>
        <v>322575678.48758405</v>
      </c>
      <c r="AB152" s="196">
        <f>INDEX($F$5:$F$37,M152+1)*节奏总纲!M151</f>
        <v>258340549.43638185</v>
      </c>
      <c r="AC152" s="196">
        <f>INDEX($F$5:$F$37,N152+1)*节奏总纲!N151</f>
        <v>187032076.78207254</v>
      </c>
      <c r="AD152" s="196">
        <f>INDEX($F$5:$F$37,O152+1)*节奏总纲!O151</f>
        <v>97538059.625533968</v>
      </c>
      <c r="AE152" s="196">
        <f>SUM(P$5:P152)</f>
        <v>44102840.424923711</v>
      </c>
      <c r="AF152" s="196">
        <f>SUM(Q$5:Q152)</f>
        <v>37387648.329465404</v>
      </c>
      <c r="AG152" s="196">
        <f>SUM(R$5:R152)</f>
        <v>29934652.935318917</v>
      </c>
      <c r="AH152" s="196">
        <f>SUM(S$5:S152)</f>
        <v>21385725.877414607</v>
      </c>
      <c r="AI152" s="196">
        <f>SUM(T$5:T152)</f>
        <v>11565510.477937367</v>
      </c>
      <c r="AJ152" s="196">
        <f>SUM(U$5:U152)</f>
        <v>2045126404.4673767</v>
      </c>
      <c r="AK152" s="196">
        <f>SUM(V$5:V152)</f>
        <v>1738835421.6553309</v>
      </c>
      <c r="AL152" s="196">
        <f>SUM(W$5:W152)</f>
        <v>1400214672.0589006</v>
      </c>
      <c r="AM152" s="196">
        <f>SUM(X$5:X152)</f>
        <v>1005502622.8228736</v>
      </c>
      <c r="AN152" s="196">
        <f>SUM(Y$5:Y152)</f>
        <v>548684777.12674582</v>
      </c>
      <c r="AO152" s="196">
        <f>SUM(Z$5:Z152)</f>
        <v>5701719890.7033443</v>
      </c>
      <c r="AP152" s="196">
        <f>SUM(AA$5:AA152)</f>
        <v>4813882189.5871429</v>
      </c>
      <c r="AQ152" s="196">
        <f>SUM(AB$5:AB152)</f>
        <v>3823545960.4304137</v>
      </c>
      <c r="AR152" s="196">
        <f>SUM(AC$5:AC152)</f>
        <v>2711682295.0379333</v>
      </c>
      <c r="AS152" s="196">
        <f>SUM(AD$5:AD152)</f>
        <v>1447698957.4249916</v>
      </c>
    </row>
    <row r="153" spans="10:45" s="191" customFormat="1" x14ac:dyDescent="0.15">
      <c r="J153" s="192">
        <v>149</v>
      </c>
      <c r="K153" s="196">
        <f>MIN(INT(求节点(基础状态预期!F$7:F$39,$C$5:$C$37,$J153)),32)</f>
        <v>30</v>
      </c>
      <c r="L153" s="196">
        <f>MIN(INT(求节点(基础状态预期!G$7:G$39,$C$5:$C$37,$J153)),32)</f>
        <v>31</v>
      </c>
      <c r="M153" s="196">
        <f>MIN(INT(求节点(基础状态预期!H$7:H$39,$C$5:$C$37,$J153)),32)</f>
        <v>31</v>
      </c>
      <c r="N153" s="196">
        <f>MIN(INT(求节点(基础状态预期!I$7:I$39,$C$5:$C$37,$J153)),32)</f>
        <v>31</v>
      </c>
      <c r="O153" s="196">
        <f>MIN(INT(求节点(基础状态预期!J$7:J$39,$C$5:$C$37,$J153)),32)</f>
        <v>32</v>
      </c>
      <c r="P153" s="196">
        <f>INDEX($D$5:$D$37,K153+1)*节奏总纲!K152</f>
        <v>3378249.9441747195</v>
      </c>
      <c r="Q153" s="196">
        <f>INDEX($D$5:$D$37,L153+1)*节奏总纲!L152</f>
        <v>2949083.133355041</v>
      </c>
      <c r="R153" s="196">
        <f>INDEX($D$5:$D$37,M153+1)*节奏总纲!M152</f>
        <v>2365288.6238456243</v>
      </c>
      <c r="S153" s="196">
        <f>INDEX($D$5:$D$37,N153+1)*节奏总纲!N152</f>
        <v>1670975.4599137867</v>
      </c>
      <c r="T153" s="196">
        <f>INDEX($D$5:$D$37,O153+1)*节奏总纲!O152</f>
        <v>920422.18025541655</v>
      </c>
      <c r="U153" s="196">
        <f>INDEX($E$5:$E$37,K153+1)*节奏总纲!K152</f>
        <v>163793936.68725911</v>
      </c>
      <c r="V153" s="196">
        <f>INDEX($E$5:$E$37,L153+1)*节奏总纲!L152</f>
        <v>145719401.88342556</v>
      </c>
      <c r="W153" s="196">
        <f>INDEX($E$5:$E$37,M153+1)*节奏总纲!M152</f>
        <v>116873084.94296025</v>
      </c>
      <c r="X153" s="196">
        <f>INDEX($E$5:$E$37,N153+1)*节奏总纲!N152</f>
        <v>82565846.254563585</v>
      </c>
      <c r="Y153" s="196">
        <f>INDEX($E$5:$E$37,O153+1)*节奏总纲!O152</f>
        <v>46284086.77855809</v>
      </c>
      <c r="Z153" s="196">
        <f>INDEX($F$5:$F$37,K153+1)*节奏总纲!K152</f>
        <v>409484841.71814781</v>
      </c>
      <c r="AA153" s="196">
        <f>INDEX($F$5:$F$37,L153+1)*节奏总纲!L152</f>
        <v>346950956.86529893</v>
      </c>
      <c r="AB153" s="196">
        <f>INDEX($F$5:$F$37,M153+1)*节奏总纲!M152</f>
        <v>278269249.86419106</v>
      </c>
      <c r="AC153" s="196">
        <f>INDEX($F$5:$F$37,N153+1)*节奏总纲!N152</f>
        <v>196585348.22515139</v>
      </c>
      <c r="AD153" s="196">
        <f>INDEX($F$5:$F$37,O153+1)*节奏总纲!O152</f>
        <v>105191106.31490475</v>
      </c>
      <c r="AE153" s="196">
        <f>SUM(P$5:P153)</f>
        <v>47481090.369098432</v>
      </c>
      <c r="AF153" s="196">
        <f>SUM(Q$5:Q153)</f>
        <v>40336731.462820448</v>
      </c>
      <c r="AG153" s="196">
        <f>SUM(R$5:R153)</f>
        <v>32299941.559164543</v>
      </c>
      <c r="AH153" s="196">
        <f>SUM(S$5:S153)</f>
        <v>23056701.337328393</v>
      </c>
      <c r="AI153" s="196">
        <f>SUM(T$5:T153)</f>
        <v>12485932.658192784</v>
      </c>
      <c r="AJ153" s="196">
        <f>SUM(U$5:U153)</f>
        <v>2208920341.1546359</v>
      </c>
      <c r="AK153" s="196">
        <f>SUM(V$5:V153)</f>
        <v>1884554823.5387564</v>
      </c>
      <c r="AL153" s="196">
        <f>SUM(W$5:W153)</f>
        <v>1517087757.0018609</v>
      </c>
      <c r="AM153" s="196">
        <f>SUM(X$5:X153)</f>
        <v>1088068469.0774372</v>
      </c>
      <c r="AN153" s="196">
        <f>SUM(Y$5:Y153)</f>
        <v>594968863.90530396</v>
      </c>
      <c r="AO153" s="196">
        <f>SUM(Z$5:Z153)</f>
        <v>6111204732.4214926</v>
      </c>
      <c r="AP153" s="196">
        <f>SUM(AA$5:AA153)</f>
        <v>5160833146.4524422</v>
      </c>
      <c r="AQ153" s="196">
        <f>SUM(AB$5:AB153)</f>
        <v>4101815210.2946048</v>
      </c>
      <c r="AR153" s="196">
        <f>SUM(AC$5:AC153)</f>
        <v>2908267643.2630849</v>
      </c>
      <c r="AS153" s="196">
        <f>SUM(AD$5:AD153)</f>
        <v>1552890063.7398963</v>
      </c>
    </row>
    <row r="154" spans="10:45" s="191" customFormat="1" x14ac:dyDescent="0.15">
      <c r="J154" s="192">
        <v>150</v>
      </c>
      <c r="K154" s="196">
        <f>MIN(INT(求节点(基础状态预期!F$7:F$39,$C$5:$C$37,$J154)),32)</f>
        <v>31</v>
      </c>
      <c r="L154" s="196">
        <f>MIN(INT(求节点(基础状态预期!G$7:G$39,$C$5:$C$37,$J154)),32)</f>
        <v>31</v>
      </c>
      <c r="M154" s="196">
        <f>MIN(INT(求节点(基础状态预期!H$7:H$39,$C$5:$C$37,$J154)),32)</f>
        <v>31</v>
      </c>
      <c r="N154" s="196">
        <f>MIN(INT(求节点(基础状态预期!I$7:I$39,$C$5:$C$37,$J154)),32)</f>
        <v>31</v>
      </c>
      <c r="O154" s="196">
        <f>MIN(INT(求节点(基础状态预期!J$7:J$39,$C$5:$C$37,$J154)),32)</f>
        <v>32</v>
      </c>
      <c r="P154" s="196">
        <f>INDEX($D$5:$D$37,K154+1)*节奏总纲!K153</f>
        <v>3730437.3866471965</v>
      </c>
      <c r="Q154" s="196">
        <f>INDEX($D$5:$D$37,L154+1)*节奏总纲!L153</f>
        <v>3150354.3730235584</v>
      </c>
      <c r="R154" s="196">
        <f>INDEX($D$5:$D$37,M154+1)*节奏总纲!M153</f>
        <v>2509439.9639175963</v>
      </c>
      <c r="S154" s="196">
        <f>INDEX($D$5:$D$37,N154+1)*节奏总纲!N153</f>
        <v>1792026.3223054041</v>
      </c>
      <c r="T154" s="196">
        <f>INDEX($D$5:$D$37,O154+1)*节奏总纲!O153</f>
        <v>1027391.6984749092</v>
      </c>
      <c r="U154" s="196">
        <f>INDEX($E$5:$E$37,K154+1)*节奏总纲!K153</f>
        <v>184327494.39903793</v>
      </c>
      <c r="V154" s="196">
        <f>INDEX($E$5:$E$37,L154+1)*节奏总纲!L153</f>
        <v>155664569.01998758</v>
      </c>
      <c r="W154" s="196">
        <f>INDEX($E$5:$E$37,M154+1)*节奏总纲!M153</f>
        <v>123995857.04063416</v>
      </c>
      <c r="X154" s="196">
        <f>INDEX($E$5:$E$37,N154+1)*节奏总纲!N153</f>
        <v>88547182.984502316</v>
      </c>
      <c r="Y154" s="196">
        <f>INDEX($E$5:$E$37,O154+1)*节奏总纲!O153</f>
        <v>51663125.409024</v>
      </c>
      <c r="Z154" s="196">
        <f>INDEX($F$5:$F$37,K154+1)*节奏总纲!K153</f>
        <v>438874986.66437602</v>
      </c>
      <c r="AA154" s="196">
        <f>INDEX($F$5:$F$37,L154+1)*节奏总纲!L153</f>
        <v>370629926.23806566</v>
      </c>
      <c r="AB154" s="196">
        <f>INDEX($F$5:$F$37,M154+1)*节奏总纲!M153</f>
        <v>295228231.04912895</v>
      </c>
      <c r="AC154" s="196">
        <f>INDEX($F$5:$F$37,N154+1)*节奏总纲!N153</f>
        <v>210826626.15357694</v>
      </c>
      <c r="AD154" s="196">
        <f>INDEX($F$5:$F$37,O154+1)*节奏总纲!O153</f>
        <v>117416194.11141819</v>
      </c>
      <c r="AE154" s="196">
        <f>SUM(P$5:P154)</f>
        <v>51211527.755745627</v>
      </c>
      <c r="AF154" s="196">
        <f>SUM(Q$5:Q154)</f>
        <v>43487085.83584401</v>
      </c>
      <c r="AG154" s="196">
        <f>SUM(R$5:R154)</f>
        <v>34809381.523082137</v>
      </c>
      <c r="AH154" s="196">
        <f>SUM(S$5:S154)</f>
        <v>24848727.659633797</v>
      </c>
      <c r="AI154" s="196">
        <f>SUM(T$5:T154)</f>
        <v>13513324.356667694</v>
      </c>
      <c r="AJ154" s="196">
        <f>SUM(U$5:U154)</f>
        <v>2393247835.5536737</v>
      </c>
      <c r="AK154" s="196">
        <f>SUM(V$5:V154)</f>
        <v>2040219392.558744</v>
      </c>
      <c r="AL154" s="196">
        <f>SUM(W$5:W154)</f>
        <v>1641083614.042495</v>
      </c>
      <c r="AM154" s="196">
        <f>SUM(X$5:X154)</f>
        <v>1176615652.0619395</v>
      </c>
      <c r="AN154" s="196">
        <f>SUM(Y$5:Y154)</f>
        <v>646631989.31432796</v>
      </c>
      <c r="AO154" s="196">
        <f>SUM(Z$5:Z154)</f>
        <v>6550079719.0858688</v>
      </c>
      <c r="AP154" s="196">
        <f>SUM(AA$5:AA154)</f>
        <v>5531463072.6905079</v>
      </c>
      <c r="AQ154" s="196">
        <f>SUM(AB$5:AB154)</f>
        <v>4397043441.3437338</v>
      </c>
      <c r="AR154" s="196">
        <f>SUM(AC$5:AC154)</f>
        <v>3119094269.4166617</v>
      </c>
      <c r="AS154" s="196">
        <f>SUM(AD$5:AD154)</f>
        <v>1670306257.8513145</v>
      </c>
    </row>
    <row r="155" spans="10:45" s="191" customFormat="1" x14ac:dyDescent="0.15">
      <c r="J155" s="192">
        <v>151</v>
      </c>
      <c r="K155" s="196">
        <f>MIN(INT(求节点(基础状态预期!F$7:F$39,$C$5:$C$37,$J155)),32)</f>
        <v>31</v>
      </c>
      <c r="L155" s="196">
        <f>MIN(INT(求节点(基础状态预期!G$7:G$39,$C$5:$C$37,$J155)),32)</f>
        <v>31</v>
      </c>
      <c r="M155" s="196">
        <f>MIN(INT(求节点(基础状态预期!H$7:H$39,$C$5:$C$37,$J155)),32)</f>
        <v>31</v>
      </c>
      <c r="N155" s="196">
        <f>MIN(INT(求节点(基础状态预期!I$7:I$39,$C$5:$C$37,$J155)),32)</f>
        <v>31</v>
      </c>
      <c r="O155" s="196">
        <f>MIN(INT(求节点(基础状态预期!J$7:J$39,$C$5:$C$37,$J155)),32)</f>
        <v>32</v>
      </c>
      <c r="P155" s="196">
        <f>INDEX($D$5:$D$37,K155+1)*节奏总纲!K154</f>
        <v>3998183.7946616565</v>
      </c>
      <c r="Q155" s="196">
        <f>INDEX($D$5:$D$37,L155+1)*节奏总纲!L154</f>
        <v>3400347.0481096311</v>
      </c>
      <c r="R155" s="196">
        <f>INDEX($D$5:$D$37,M155+1)*节奏总纲!M154</f>
        <v>2713831.8232536991</v>
      </c>
      <c r="S155" s="196">
        <f>INDEX($D$5:$D$37,N155+1)*节奏总纲!N154</f>
        <v>2041249.9157456004</v>
      </c>
      <c r="T155" s="196">
        <f>INDEX($D$5:$D$37,O155+1)*节奏总纲!O154</f>
        <v>1295355.3558414073</v>
      </c>
      <c r="U155" s="196">
        <f>INDEX($E$5:$E$37,K155+1)*节奏总纲!K154</f>
        <v>197557316.91269362</v>
      </c>
      <c r="V155" s="196">
        <f>INDEX($E$5:$E$37,L155+1)*节奏总纲!L154</f>
        <v>168017148.25953472</v>
      </c>
      <c r="W155" s="196">
        <f>INDEX($E$5:$E$37,M155+1)*节奏总纲!M154</f>
        <v>134095219.50194748</v>
      </c>
      <c r="X155" s="196">
        <f>INDEX($E$5:$E$37,N155+1)*节奏总纲!N154</f>
        <v>100861760.54272379</v>
      </c>
      <c r="Y155" s="196">
        <f>INDEX($E$5:$E$37,O155+1)*节奏总纲!O154</f>
        <v>65137869.322310768</v>
      </c>
      <c r="Z155" s="196">
        <f>INDEX($F$5:$F$37,K155+1)*节奏总纲!K154</f>
        <v>470374564.07784194</v>
      </c>
      <c r="AA155" s="196">
        <f>INDEX($F$5:$F$37,L155+1)*节奏总纲!L154</f>
        <v>400040829.18936837</v>
      </c>
      <c r="AB155" s="196">
        <f>INDEX($F$5:$F$37,M155+1)*节奏总纲!M154</f>
        <v>319274332.14749396</v>
      </c>
      <c r="AC155" s="196">
        <f>INDEX($F$5:$F$37,N155+1)*节奏总纲!N154</f>
        <v>240147048.9112471</v>
      </c>
      <c r="AD155" s="196">
        <f>INDEX($F$5:$F$37,O155+1)*节奏总纲!O154</f>
        <v>148040612.09616083</v>
      </c>
      <c r="AE155" s="196">
        <f>SUM(P$5:P155)</f>
        <v>55209711.550407283</v>
      </c>
      <c r="AF155" s="196">
        <f>SUM(Q$5:Q155)</f>
        <v>46887432.883953638</v>
      </c>
      <c r="AG155" s="196">
        <f>SUM(R$5:R155)</f>
        <v>37523213.346335836</v>
      </c>
      <c r="AH155" s="196">
        <f>SUM(S$5:S155)</f>
        <v>26889977.575379398</v>
      </c>
      <c r="AI155" s="196">
        <f>SUM(T$5:T155)</f>
        <v>14808679.712509101</v>
      </c>
      <c r="AJ155" s="196">
        <f>SUM(U$5:U155)</f>
        <v>2590805152.4663672</v>
      </c>
      <c r="AK155" s="196">
        <f>SUM(V$5:V155)</f>
        <v>2208236540.8182788</v>
      </c>
      <c r="AL155" s="196">
        <f>SUM(W$5:W155)</f>
        <v>1775178833.5444424</v>
      </c>
      <c r="AM155" s="196">
        <f>SUM(X$5:X155)</f>
        <v>1277477412.6046634</v>
      </c>
      <c r="AN155" s="196">
        <f>SUM(Y$5:Y155)</f>
        <v>711769858.63663876</v>
      </c>
      <c r="AO155" s="196">
        <f>SUM(Z$5:Z155)</f>
        <v>7020454283.1637106</v>
      </c>
      <c r="AP155" s="196">
        <f>SUM(AA$5:AA155)</f>
        <v>5931503901.8798761</v>
      </c>
      <c r="AQ155" s="196">
        <f>SUM(AB$5:AB155)</f>
        <v>4716317773.4912281</v>
      </c>
      <c r="AR155" s="196">
        <f>SUM(AC$5:AC155)</f>
        <v>3359241318.327909</v>
      </c>
      <c r="AS155" s="196">
        <f>SUM(AD$5:AD155)</f>
        <v>1818346869.9474754</v>
      </c>
    </row>
    <row r="156" spans="10:45" s="191" customFormat="1" x14ac:dyDescent="0.15">
      <c r="J156" s="192">
        <v>152</v>
      </c>
      <c r="K156" s="196">
        <f>MIN(INT(求节点(基础状态预期!F$7:F$39,$C$5:$C$37,$J156)),32)</f>
        <v>31</v>
      </c>
      <c r="L156" s="196">
        <f>MIN(INT(求节点(基础状态预期!G$7:G$39,$C$5:$C$37,$J156)),32)</f>
        <v>31</v>
      </c>
      <c r="M156" s="196">
        <f>MIN(INT(求节点(基础状态预期!H$7:H$39,$C$5:$C$37,$J156)),32)</f>
        <v>31</v>
      </c>
      <c r="N156" s="196">
        <f>MIN(INT(求节点(基础状态预期!I$7:I$39,$C$5:$C$37,$J156)),32)</f>
        <v>32</v>
      </c>
      <c r="O156" s="196">
        <f>MIN(INT(求节点(基础状态预期!J$7:J$39,$C$5:$C$37,$J156)),32)</f>
        <v>32</v>
      </c>
      <c r="P156" s="196">
        <f>INDEX($D$5:$D$37,K156+1)*节奏总纲!K155</f>
        <v>4285147.2894611452</v>
      </c>
      <c r="Q156" s="196">
        <f>INDEX($D$5:$D$37,L156+1)*节奏总纲!L155</f>
        <v>3607723.4986488982</v>
      </c>
      <c r="R156" s="196">
        <f>INDEX($D$5:$D$37,M156+1)*节奏总纲!M155</f>
        <v>3115514.7040712549</v>
      </c>
      <c r="S156" s="196">
        <f>INDEX($D$5:$D$37,N156+1)*节奏总纲!N155</f>
        <v>2538899.9794673091</v>
      </c>
      <c r="T156" s="196">
        <f>INDEX($D$5:$D$37,O156+1)*节奏总纲!O155</f>
        <v>8783324.0700148195</v>
      </c>
      <c r="U156" s="196">
        <f>INDEX($E$5:$E$37,K156+1)*节奏总纲!K155</f>
        <v>211736689.59690362</v>
      </c>
      <c r="V156" s="196">
        <f>INDEX($E$5:$E$37,L156+1)*节奏总纲!L155</f>
        <v>178263984.63912201</v>
      </c>
      <c r="W156" s="196">
        <f>INDEX($E$5:$E$37,M156+1)*节奏总纲!M155</f>
        <v>153943079.49528554</v>
      </c>
      <c r="X156" s="196">
        <f>INDEX($E$5:$E$37,N156+1)*节奏总纲!N155</f>
        <v>127670398.96749897</v>
      </c>
      <c r="Y156" s="196">
        <f>INDEX($E$5:$E$37,O156+1)*节奏总纲!O155</f>
        <v>441675724.66360235</v>
      </c>
      <c r="Z156" s="196">
        <f>INDEX($F$5:$F$37,K156+1)*节奏总纲!K155</f>
        <v>504134975.2307229</v>
      </c>
      <c r="AA156" s="196">
        <f>INDEX($F$5:$F$37,L156+1)*节奏总纲!L155</f>
        <v>424438058.66457623</v>
      </c>
      <c r="AB156" s="196">
        <f>INDEX($F$5:$F$37,M156+1)*节奏总纲!M155</f>
        <v>366531141.65544176</v>
      </c>
      <c r="AC156" s="196">
        <f>INDEX($F$5:$F$37,N156+1)*节奏总纲!N155</f>
        <v>290159997.65340674</v>
      </c>
      <c r="AD156" s="196">
        <f>INDEX($F$5:$F$37,O156+1)*节奏总纲!O155</f>
        <v>1003808465.1445508</v>
      </c>
      <c r="AE156" s="196">
        <f>SUM(P$5:P156)</f>
        <v>59494858.839868426</v>
      </c>
      <c r="AF156" s="196">
        <f>SUM(Q$5:Q156)</f>
        <v>50495156.382602535</v>
      </c>
      <c r="AG156" s="196">
        <f>SUM(R$5:R156)</f>
        <v>40638728.050407089</v>
      </c>
      <c r="AH156" s="196">
        <f>SUM(S$5:S156)</f>
        <v>29428877.554846708</v>
      </c>
      <c r="AI156" s="196">
        <f>SUM(T$5:T156)</f>
        <v>23592003.782523923</v>
      </c>
      <c r="AJ156" s="196">
        <f>SUM(U$5:U156)</f>
        <v>2802541842.063271</v>
      </c>
      <c r="AK156" s="196">
        <f>SUM(V$5:V156)</f>
        <v>2386500525.4574008</v>
      </c>
      <c r="AL156" s="196">
        <f>SUM(W$5:W156)</f>
        <v>1929121913.0397279</v>
      </c>
      <c r="AM156" s="196">
        <f>SUM(X$5:X156)</f>
        <v>1405147811.5721624</v>
      </c>
      <c r="AN156" s="196">
        <f>SUM(Y$5:Y156)</f>
        <v>1153445583.300241</v>
      </c>
      <c r="AO156" s="196">
        <f>SUM(Z$5:Z156)</f>
        <v>7524589258.394434</v>
      </c>
      <c r="AP156" s="196">
        <f>SUM(AA$5:AA156)</f>
        <v>6355941960.5444527</v>
      </c>
      <c r="AQ156" s="196">
        <f>SUM(AB$5:AB156)</f>
        <v>5082848915.1466694</v>
      </c>
      <c r="AR156" s="196">
        <f>SUM(AC$5:AC156)</f>
        <v>3649401315.9813156</v>
      </c>
      <c r="AS156" s="196">
        <f>SUM(AD$5:AD156)</f>
        <v>2822155335.0920262</v>
      </c>
    </row>
    <row r="157" spans="10:45" s="191" customFormat="1" x14ac:dyDescent="0.15">
      <c r="J157" s="192">
        <v>153</v>
      </c>
      <c r="K157" s="196">
        <f>MIN(INT(求节点(基础状态预期!F$7:F$39,$C$5:$C$37,$J157)),32)</f>
        <v>31</v>
      </c>
      <c r="L157" s="196">
        <f>MIN(INT(求节点(基础状态预期!G$7:G$39,$C$5:$C$37,$J157)),32)</f>
        <v>31</v>
      </c>
      <c r="M157" s="196">
        <f>MIN(INT(求节点(基础状态预期!H$7:H$39,$C$5:$C$37,$J157)),32)</f>
        <v>32</v>
      </c>
      <c r="N157" s="196">
        <f>MIN(INT(求节点(基础状态预期!I$7:I$39,$C$5:$C$37,$J157)),32)</f>
        <v>32</v>
      </c>
      <c r="O157" s="196">
        <f>MIN(INT(求节点(基础状态预期!J$7:J$39,$C$5:$C$37,$J157)),32)</f>
        <v>32</v>
      </c>
      <c r="P157" s="196">
        <f>INDEX($D$5:$D$37,K157+1)*节奏总纲!K156</f>
        <v>4592707.1479037935</v>
      </c>
      <c r="Q157" s="196">
        <f>INDEX($D$5:$D$37,L157+1)*节奏总纲!L156</f>
        <v>4311513.3386960933</v>
      </c>
      <c r="R157" s="196">
        <f>INDEX($D$5:$D$37,M157+1)*节奏总纲!M156</f>
        <v>3723097.4273594874</v>
      </c>
      <c r="S157" s="196">
        <f>INDEX($D$5:$D$37,N157+1)*节奏总纲!N156</f>
        <v>10411631.035869816</v>
      </c>
      <c r="T157" s="196">
        <f>INDEX($D$5:$D$37,O157+1)*节奏总纲!O156</f>
        <v>17657243.967454311</v>
      </c>
      <c r="U157" s="196">
        <f>INDEX($E$5:$E$37,K157+1)*节奏总纲!K156</f>
        <v>226933764.95524627</v>
      </c>
      <c r="V157" s="196">
        <f>INDEX($E$5:$E$37,L157+1)*节奏总纲!L156</f>
        <v>213039482.61792463</v>
      </c>
      <c r="W157" s="196">
        <f>INDEX($E$5:$E$37,M157+1)*节奏总纲!M156</f>
        <v>187218613.49007708</v>
      </c>
      <c r="X157" s="196">
        <f>INDEX($E$5:$E$37,N157+1)*节奏总纲!N156</f>
        <v>523556303.51802504</v>
      </c>
      <c r="Y157" s="196">
        <f>INDEX($E$5:$E$37,O157+1)*节奏总纲!O156</f>
        <v>887907125.22055972</v>
      </c>
      <c r="Z157" s="196">
        <f>INDEX($F$5:$F$37,K157+1)*节奏总纲!K156</f>
        <v>540318487.98868155</v>
      </c>
      <c r="AA157" s="196">
        <f>INDEX($F$5:$F$37,L157+1)*节奏总纲!L156</f>
        <v>507236863.37601101</v>
      </c>
      <c r="AB157" s="196">
        <f>INDEX($F$5:$F$37,M157+1)*节奏总纲!M156</f>
        <v>425496848.8410843</v>
      </c>
      <c r="AC157" s="196">
        <f>INDEX($F$5:$F$37,N157+1)*节奏总纲!N156</f>
        <v>1189900689.8136933</v>
      </c>
      <c r="AD157" s="196">
        <f>INDEX($F$5:$F$37,O157+1)*节奏总纲!O156</f>
        <v>2017970739.1376357</v>
      </c>
      <c r="AE157" s="196">
        <f>SUM(P$5:P157)</f>
        <v>64087565.987772219</v>
      </c>
      <c r="AF157" s="196">
        <f>SUM(Q$5:Q157)</f>
        <v>54806669.721298628</v>
      </c>
      <c r="AG157" s="196">
        <f>SUM(R$5:R157)</f>
        <v>44361825.477766573</v>
      </c>
      <c r="AH157" s="196">
        <f>SUM(S$5:S157)</f>
        <v>39840508.590716526</v>
      </c>
      <c r="AI157" s="196">
        <f>SUM(T$5:T157)</f>
        <v>41249247.749978229</v>
      </c>
      <c r="AJ157" s="196">
        <f>SUM(U$5:U157)</f>
        <v>3029475607.0185175</v>
      </c>
      <c r="AK157" s="196">
        <f>SUM(V$5:V157)</f>
        <v>2599540008.0753255</v>
      </c>
      <c r="AL157" s="196">
        <f>SUM(W$5:W157)</f>
        <v>2116340526.5298049</v>
      </c>
      <c r="AM157" s="196">
        <f>SUM(X$5:X157)</f>
        <v>1928704115.0901875</v>
      </c>
      <c r="AN157" s="196">
        <f>SUM(Y$5:Y157)</f>
        <v>2041352708.5208006</v>
      </c>
      <c r="AO157" s="196">
        <f>SUM(Z$5:Z157)</f>
        <v>8064907746.3831158</v>
      </c>
      <c r="AP157" s="196">
        <f>SUM(AA$5:AA157)</f>
        <v>6863178823.9204636</v>
      </c>
      <c r="AQ157" s="196">
        <f>SUM(AB$5:AB157)</f>
        <v>5508345763.9877539</v>
      </c>
      <c r="AR157" s="196">
        <f>SUM(AC$5:AC157)</f>
        <v>4839302005.7950087</v>
      </c>
      <c r="AS157" s="196">
        <f>SUM(AD$5:AD157)</f>
        <v>4840126074.2296619</v>
      </c>
    </row>
    <row r="158" spans="10:45" s="191" customFormat="1" x14ac:dyDescent="0.15">
      <c r="J158" s="192">
        <v>154</v>
      </c>
      <c r="K158" s="196">
        <f>MIN(INT(求节点(基础状态预期!F$7:F$39,$C$5:$C$37,$J158)),32)</f>
        <v>31</v>
      </c>
      <c r="L158" s="196">
        <f>MIN(INT(求节点(基础状态预期!G$7:G$39,$C$5:$C$37,$J158)),32)</f>
        <v>31</v>
      </c>
      <c r="M158" s="196">
        <f>MIN(INT(求节点(基础状态预期!H$7:H$39,$C$5:$C$37,$J158)),32)</f>
        <v>32</v>
      </c>
      <c r="N158" s="196">
        <f>MIN(INT(求节点(基础状态预期!I$7:I$39,$C$5:$C$37,$J158)),32)</f>
        <v>32</v>
      </c>
      <c r="O158" s="196">
        <f>MIN(INT(求节点(基础状态预期!J$7:J$39,$C$5:$C$37,$J158)),32)</f>
        <v>32</v>
      </c>
      <c r="P158" s="196">
        <f>INDEX($D$5:$D$37,K158+1)*节奏总纲!K157</f>
        <v>4922341.6423239158</v>
      </c>
      <c r="Q158" s="196">
        <f>INDEX($D$5:$D$37,L158+1)*节奏总纲!L157</f>
        <v>4482921.8571150647</v>
      </c>
      <c r="R158" s="196">
        <f>INDEX($D$5:$D$37,M158+1)*节奏总纲!M157</f>
        <v>11178579.885623071</v>
      </c>
      <c r="S158" s="196">
        <f>INDEX($D$5:$D$37,N158+1)*节奏总纲!N157</f>
        <v>17416451.048624512</v>
      </c>
      <c r="T158" s="196">
        <f>INDEX($D$5:$D$37,O158+1)*节奏总纲!O157</f>
        <v>17416451.048624512</v>
      </c>
      <c r="U158" s="196">
        <f>INDEX($E$5:$E$37,K158+1)*节奏总纲!K157</f>
        <v>243221587.03247583</v>
      </c>
      <c r="V158" s="196">
        <f>INDEX($E$5:$E$37,L158+1)*节奏总纲!L157</f>
        <v>221509079.99862671</v>
      </c>
      <c r="W158" s="196">
        <f>INDEX($E$5:$E$37,M158+1)*节奏总纲!M157</f>
        <v>562122874.24847448</v>
      </c>
      <c r="X158" s="196">
        <f>INDEX($E$5:$E$37,N158+1)*节奏总纲!N157</f>
        <v>875798681.30226111</v>
      </c>
      <c r="Y158" s="196">
        <f>INDEX($E$5:$E$37,O158+1)*节奏总纲!O157</f>
        <v>875798681.30226111</v>
      </c>
      <c r="Z158" s="196">
        <f>INDEX($F$5:$F$37,K158+1)*节奏总纲!K157</f>
        <v>579099016.74399006</v>
      </c>
      <c r="AA158" s="196">
        <f>INDEX($F$5:$F$37,L158+1)*节奏总纲!L157</f>
        <v>527402571.42530173</v>
      </c>
      <c r="AB158" s="196">
        <f>INDEX($F$5:$F$37,M158+1)*节奏总纲!M157</f>
        <v>1277551986.9283512</v>
      </c>
      <c r="AC158" s="196">
        <f>INDEX($F$5:$F$37,N158+1)*节奏总纲!N157</f>
        <v>1990451548.4142299</v>
      </c>
      <c r="AD158" s="196">
        <f>INDEX($F$5:$F$37,O158+1)*节奏总纲!O157</f>
        <v>1990451548.4142299</v>
      </c>
      <c r="AE158" s="196">
        <f>SUM(P$5:P158)</f>
        <v>69009907.630096138</v>
      </c>
      <c r="AF158" s="196">
        <f>SUM(Q$5:Q158)</f>
        <v>59289591.578413695</v>
      </c>
      <c r="AG158" s="196">
        <f>SUM(R$5:R158)</f>
        <v>55540405.363389641</v>
      </c>
      <c r="AH158" s="196">
        <f>SUM(S$5:S158)</f>
        <v>57256959.639341041</v>
      </c>
      <c r="AI158" s="196">
        <f>SUM(T$5:T158)</f>
        <v>58665698.798602745</v>
      </c>
      <c r="AJ158" s="196">
        <f>SUM(U$5:U158)</f>
        <v>3272697194.0509934</v>
      </c>
      <c r="AK158" s="196">
        <f>SUM(V$5:V158)</f>
        <v>2821049088.0739522</v>
      </c>
      <c r="AL158" s="196">
        <f>SUM(W$5:W158)</f>
        <v>2678463400.7782793</v>
      </c>
      <c r="AM158" s="196">
        <f>SUM(X$5:X158)</f>
        <v>2804502796.3924484</v>
      </c>
      <c r="AN158" s="196">
        <f>SUM(Y$5:Y158)</f>
        <v>2917151389.8230619</v>
      </c>
      <c r="AO158" s="196">
        <f>SUM(Z$5:Z158)</f>
        <v>8644006763.1271057</v>
      </c>
      <c r="AP158" s="196">
        <f>SUM(AA$5:AA158)</f>
        <v>7390581395.3457651</v>
      </c>
      <c r="AQ158" s="196">
        <f>SUM(AB$5:AB158)</f>
        <v>6785897750.9161053</v>
      </c>
      <c r="AR158" s="196">
        <f>SUM(AC$5:AC158)</f>
        <v>6829753554.2092381</v>
      </c>
      <c r="AS158" s="196">
        <f>SUM(AD$5:AD158)</f>
        <v>6830577622.6438923</v>
      </c>
    </row>
    <row r="159" spans="10:45" s="191" customFormat="1" x14ac:dyDescent="0.15">
      <c r="J159" s="192">
        <v>155</v>
      </c>
      <c r="K159" s="196">
        <f>MIN(INT(求节点(基础状态预期!F$7:F$39,$C$5:$C$37,$J159)),32)</f>
        <v>31</v>
      </c>
      <c r="L159" s="196">
        <f>MIN(INT(求节点(基础状态预期!G$7:G$39,$C$5:$C$37,$J159)),32)</f>
        <v>32</v>
      </c>
      <c r="M159" s="196">
        <f>MIN(INT(求节点(基础状态预期!H$7:H$39,$C$5:$C$37,$J159)),32)</f>
        <v>32</v>
      </c>
      <c r="N159" s="196">
        <f>MIN(INT(求节点(基础状态预期!I$7:I$39,$C$5:$C$37,$J159)),32)</f>
        <v>32</v>
      </c>
      <c r="O159" s="196">
        <f>MIN(INT(求节点(基础状态预期!J$7:J$39,$C$5:$C$37,$J159)),32)</f>
        <v>32</v>
      </c>
      <c r="P159" s="196">
        <f>INDEX($D$5:$D$37,K159+1)*节奏总纲!K158</f>
        <v>5275635.145780216</v>
      </c>
      <c r="Q159" s="196">
        <f>INDEX($D$5:$D$37,L159+1)*节奏总纲!L158</f>
        <v>12444665.341478035</v>
      </c>
      <c r="R159" s="196">
        <f>INDEX($D$5:$D$37,M159+1)*节奏总纲!M158</f>
        <v>18308817.543598354</v>
      </c>
      <c r="S159" s="196">
        <f>INDEX($D$5:$D$37,N159+1)*节奏总纲!N158</f>
        <v>17930496.985421546</v>
      </c>
      <c r="T159" s="196">
        <f>INDEX($D$5:$D$37,O159+1)*节奏总纲!O158</f>
        <v>18173781.722983714</v>
      </c>
      <c r="U159" s="196">
        <f>INDEX($E$5:$E$37,K159+1)*节奏总纲!K158</f>
        <v>260678442.49737537</v>
      </c>
      <c r="V159" s="196">
        <f>INDEX($E$5:$E$37,L159+1)*节奏总纲!L158</f>
        <v>625788885.74289536</v>
      </c>
      <c r="W159" s="196">
        <f>INDEX($E$5:$E$37,M159+1)*节奏总纲!M158</f>
        <v>920671967.90665996</v>
      </c>
      <c r="X159" s="196">
        <f>INDEX($E$5:$E$37,N159+1)*节奏总纲!N158</f>
        <v>901647848.40976918</v>
      </c>
      <c r="Y159" s="196">
        <f>INDEX($E$5:$E$37,O159+1)*节奏总纲!O158</f>
        <v>913881595.21289539</v>
      </c>
      <c r="Z159" s="196">
        <f>INDEX($F$5:$F$37,K159+1)*节奏总纲!K158</f>
        <v>620662958.32708418</v>
      </c>
      <c r="AA159" s="196">
        <f>INDEX($F$5:$F$37,L159+1)*节奏总纲!L158</f>
        <v>1422247467.5974896</v>
      </c>
      <c r="AB159" s="196">
        <f>INDEX($F$5:$F$37,M159+1)*节奏总纲!M158</f>
        <v>2092436290.6969545</v>
      </c>
      <c r="AC159" s="196">
        <f>INDEX($F$5:$F$37,N159+1)*节奏总纲!N158</f>
        <v>2049199655.476748</v>
      </c>
      <c r="AD159" s="196">
        <f>INDEX($F$5:$F$37,O159+1)*节奏总纲!O158</f>
        <v>2077003625.4838531</v>
      </c>
      <c r="AE159" s="196">
        <f>SUM(P$5:P159)</f>
        <v>74285542.775876358</v>
      </c>
      <c r="AF159" s="196">
        <f>SUM(Q$5:Q159)</f>
        <v>71734256.91989173</v>
      </c>
      <c r="AG159" s="196">
        <f>SUM(R$5:R159)</f>
        <v>73849222.906987995</v>
      </c>
      <c r="AH159" s="196">
        <f>SUM(S$5:S159)</f>
        <v>75187456.624762595</v>
      </c>
      <c r="AI159" s="196">
        <f>SUM(T$5:T159)</f>
        <v>76839480.521586463</v>
      </c>
      <c r="AJ159" s="196">
        <f>SUM(U$5:U159)</f>
        <v>3533375636.5483689</v>
      </c>
      <c r="AK159" s="196">
        <f>SUM(V$5:V159)</f>
        <v>3446837973.8168478</v>
      </c>
      <c r="AL159" s="196">
        <f>SUM(W$5:W159)</f>
        <v>3599135368.6849394</v>
      </c>
      <c r="AM159" s="196">
        <f>SUM(X$5:X159)</f>
        <v>3706150644.8022175</v>
      </c>
      <c r="AN159" s="196">
        <f>SUM(Y$5:Y159)</f>
        <v>3831032985.0359573</v>
      </c>
      <c r="AO159" s="196">
        <f>SUM(Z$5:Z159)</f>
        <v>9264669721.4541893</v>
      </c>
      <c r="AP159" s="196">
        <f>SUM(AA$5:AA159)</f>
        <v>8812828862.9432545</v>
      </c>
      <c r="AQ159" s="196">
        <f>SUM(AB$5:AB159)</f>
        <v>8878334041.61306</v>
      </c>
      <c r="AR159" s="196">
        <f>SUM(AC$5:AC159)</f>
        <v>8878953209.6859856</v>
      </c>
      <c r="AS159" s="196">
        <f>SUM(AD$5:AD159)</f>
        <v>8907581248.1277447</v>
      </c>
    </row>
    <row r="160" spans="10:45" s="191" customFormat="1" x14ac:dyDescent="0.15">
      <c r="J160" s="192">
        <v>156</v>
      </c>
      <c r="K160" s="196">
        <f>MIN(INT(求节点(基础状态预期!F$7:F$39,$C$5:$C$37,$J160)),32)</f>
        <v>32</v>
      </c>
      <c r="L160" s="196">
        <f>MIN(INT(求节点(基础状态预期!G$7:G$39,$C$5:$C$37,$J160)),32)</f>
        <v>32</v>
      </c>
      <c r="M160" s="196">
        <f>MIN(INT(求节点(基础状态预期!H$7:H$39,$C$5:$C$37,$J160)),32)</f>
        <v>32</v>
      </c>
      <c r="N160" s="196">
        <f>MIN(INT(求节点(基础状态预期!I$7:I$39,$C$5:$C$37,$J160)),32)</f>
        <v>32</v>
      </c>
      <c r="O160" s="196">
        <f>MIN(INT(求节点(基础状态预期!J$7:J$39,$C$5:$C$37,$J160)),32)</f>
        <v>32</v>
      </c>
      <c r="P160" s="196">
        <f>INDEX($D$5:$D$37,K160+1)*节奏总纲!K159</f>
        <v>5820588.2692494309</v>
      </c>
      <c r="Q160" s="196">
        <f>INDEX($D$5:$D$37,L160+1)*节奏总纲!L159</f>
        <v>9778020.0002606977</v>
      </c>
      <c r="R160" s="196">
        <f>INDEX($D$5:$D$37,M160+1)*节奏总纲!M159</f>
        <v>10079510.620515358</v>
      </c>
      <c r="S160" s="196">
        <f>INDEX($D$5:$D$37,N160+1)*节奏总纲!N159</f>
        <v>10079510.620515358</v>
      </c>
      <c r="T160" s="196">
        <f>INDEX($D$5:$D$37,O160+1)*节奏总纲!O159</f>
        <v>10096972.385323102</v>
      </c>
      <c r="U160" s="196">
        <f>INDEX($E$5:$E$37,K160+1)*节奏总纲!K159</f>
        <v>292692438.68225706</v>
      </c>
      <c r="V160" s="196">
        <f>INDEX($E$5:$E$37,L160+1)*节奏总纲!L159</f>
        <v>491694720.01310939</v>
      </c>
      <c r="W160" s="196">
        <f>INDEX($E$5:$E$37,M160+1)*节奏总纲!M159</f>
        <v>506855391.20305794</v>
      </c>
      <c r="X160" s="196">
        <f>INDEX($E$5:$E$37,N160+1)*节奏总纲!N159</f>
        <v>506855391.20305794</v>
      </c>
      <c r="Y160" s="196">
        <f>INDEX($E$5:$E$37,O160+1)*节奏总纲!O159</f>
        <v>507733468.5191046</v>
      </c>
      <c r="Z160" s="196">
        <f>INDEX($F$5:$F$37,K160+1)*节奏总纲!K159</f>
        <v>665210087.91422069</v>
      </c>
      <c r="AA160" s="196">
        <f>INDEX($F$5:$F$37,L160+1)*节奏总纲!L159</f>
        <v>1117488000.029794</v>
      </c>
      <c r="AB160" s="196">
        <f>INDEX($F$5:$F$37,M160+1)*节奏总纲!M159</f>
        <v>1151944070.9160409</v>
      </c>
      <c r="AC160" s="196">
        <f>INDEX($F$5:$F$37,N160+1)*节奏总纲!N159</f>
        <v>1151944070.9160409</v>
      </c>
      <c r="AD160" s="196">
        <f>INDEX($F$5:$F$37,O160+1)*节奏总纲!O159</f>
        <v>1153939701.1797831</v>
      </c>
      <c r="AE160" s="196">
        <f>SUM(P$5:P160)</f>
        <v>80106131.045125782</v>
      </c>
      <c r="AF160" s="196">
        <f>SUM(Q$5:Q160)</f>
        <v>81512276.920152426</v>
      </c>
      <c r="AG160" s="196">
        <f>SUM(R$5:R160)</f>
        <v>83928733.527503356</v>
      </c>
      <c r="AH160" s="196">
        <f>SUM(S$5:S160)</f>
        <v>85266967.245277956</v>
      </c>
      <c r="AI160" s="196">
        <f>SUM(T$5:T160)</f>
        <v>86936452.90690957</v>
      </c>
      <c r="AJ160" s="196">
        <f>SUM(U$5:U160)</f>
        <v>3826068075.2306261</v>
      </c>
      <c r="AK160" s="196">
        <f>SUM(V$5:V160)</f>
        <v>3938532693.829957</v>
      </c>
      <c r="AL160" s="196">
        <f>SUM(W$5:W160)</f>
        <v>4105990759.8879972</v>
      </c>
      <c r="AM160" s="196">
        <f>SUM(X$5:X160)</f>
        <v>4213006036.0052752</v>
      </c>
      <c r="AN160" s="196">
        <f>SUM(Y$5:Y160)</f>
        <v>4338766453.5550623</v>
      </c>
      <c r="AO160" s="196">
        <f>SUM(Z$5:Z160)</f>
        <v>9929879809.3684101</v>
      </c>
      <c r="AP160" s="196">
        <f>SUM(AA$5:AA160)</f>
        <v>9930316862.9730492</v>
      </c>
      <c r="AQ160" s="196">
        <f>SUM(AB$5:AB160)</f>
        <v>10030278112.5291</v>
      </c>
      <c r="AR160" s="196">
        <f>SUM(AC$5:AC160)</f>
        <v>10030897280.602026</v>
      </c>
      <c r="AS160" s="196">
        <f>SUM(AD$5:AD160)</f>
        <v>10061520949.307528</v>
      </c>
    </row>
    <row r="161" spans="10:45" s="191" customFormat="1" x14ac:dyDescent="0.15">
      <c r="J161" s="192">
        <v>157</v>
      </c>
      <c r="K161" s="196">
        <f>MIN(INT(求节点(基础状态预期!F$7:F$39,$C$5:$C$37,$J161)),32)</f>
        <v>32</v>
      </c>
      <c r="L161" s="196">
        <f>MIN(INT(求节点(基础状态预期!G$7:G$39,$C$5:$C$37,$J161)),32)</f>
        <v>32</v>
      </c>
      <c r="M161" s="196">
        <f>MIN(INT(求节点(基础状态预期!H$7:H$39,$C$5:$C$37,$J161)),32)</f>
        <v>32</v>
      </c>
      <c r="N161" s="196">
        <f>MIN(INT(求节点(基础状态预期!I$7:I$39,$C$5:$C$37,$J161)),32)</f>
        <v>32</v>
      </c>
      <c r="O161" s="196">
        <f>MIN(INT(求节点(基础状态预期!J$7:J$39,$C$5:$C$37,$J161)),32)</f>
        <v>32</v>
      </c>
      <c r="P161" s="196">
        <f>INDEX($D$5:$D$37,K161+1)*节奏总纲!K160</f>
        <v>6238352.0433315821</v>
      </c>
      <c r="Q161" s="196">
        <f>INDEX($D$5:$D$37,L161+1)*节奏总纲!L160</f>
        <v>6238352.0433315821</v>
      </c>
      <c r="R161" s="196">
        <f>INDEX($D$5:$D$37,M161+1)*节奏总纲!M160</f>
        <v>6300735.5637649056</v>
      </c>
      <c r="S161" s="196">
        <f>INDEX($D$5:$D$37,N161+1)*节奏总纲!N160</f>
        <v>6300735.5637649056</v>
      </c>
      <c r="T161" s="196">
        <f>INDEX($D$5:$D$37,O161+1)*节奏总纲!O160</f>
        <v>6039989.0613949904</v>
      </c>
      <c r="U161" s="196">
        <f>INDEX($E$5:$E$37,K161+1)*节奏总纲!K160</f>
        <v>313699988.46467388</v>
      </c>
      <c r="V161" s="196">
        <f>INDEX($E$5:$E$37,L161+1)*节奏总纲!L160</f>
        <v>313699988.46467388</v>
      </c>
      <c r="W161" s="196">
        <f>INDEX($E$5:$E$37,M161+1)*节奏总纲!M160</f>
        <v>316836988.34932095</v>
      </c>
      <c r="X161" s="196">
        <f>INDEX($E$5:$E$37,N161+1)*节奏总纲!N160</f>
        <v>316836988.34932095</v>
      </c>
      <c r="Y161" s="196">
        <f>INDEX($E$5:$E$37,O161+1)*节奏总纲!O160</f>
        <v>303725164.23014808</v>
      </c>
      <c r="Z161" s="196">
        <f>INDEX($F$5:$F$37,K161+1)*节奏总纲!K160</f>
        <v>712954519.23789513</v>
      </c>
      <c r="AA161" s="196">
        <f>INDEX($F$5:$F$37,L161+1)*节奏总纲!L160</f>
        <v>712954519.23789513</v>
      </c>
      <c r="AB161" s="196">
        <f>INDEX($F$5:$F$37,M161+1)*节奏总纲!M160</f>
        <v>720084064.43027484</v>
      </c>
      <c r="AC161" s="196">
        <f>INDEX($F$5:$F$37,N161+1)*节奏总纲!N160</f>
        <v>720084064.43027484</v>
      </c>
      <c r="AD161" s="196">
        <f>INDEX($F$5:$F$37,O161+1)*节奏总纲!O160</f>
        <v>690284464.1594274</v>
      </c>
      <c r="AE161" s="196">
        <f>SUM(P$5:P161)</f>
        <v>86344483.088457361</v>
      </c>
      <c r="AF161" s="196">
        <f>SUM(Q$5:Q161)</f>
        <v>87750628.963484004</v>
      </c>
      <c r="AG161" s="196">
        <f>SUM(R$5:R161)</f>
        <v>90229469.091268256</v>
      </c>
      <c r="AH161" s="196">
        <f>SUM(S$5:S161)</f>
        <v>91567702.809042856</v>
      </c>
      <c r="AI161" s="196">
        <f>SUM(T$5:T161)</f>
        <v>92976441.96830456</v>
      </c>
      <c r="AJ161" s="196">
        <f>SUM(U$5:U161)</f>
        <v>4139768063.6953001</v>
      </c>
      <c r="AK161" s="196">
        <f>SUM(V$5:V161)</f>
        <v>4252232682.294631</v>
      </c>
      <c r="AL161" s="196">
        <f>SUM(W$5:W161)</f>
        <v>4422827748.237318</v>
      </c>
      <c r="AM161" s="196">
        <f>SUM(X$5:X161)</f>
        <v>4529843024.3545961</v>
      </c>
      <c r="AN161" s="196">
        <f>SUM(Y$5:Y161)</f>
        <v>4642491617.7852106</v>
      </c>
      <c r="AO161" s="196">
        <f>SUM(Z$5:Z161)</f>
        <v>10642834328.606306</v>
      </c>
      <c r="AP161" s="196">
        <f>SUM(AA$5:AA161)</f>
        <v>10643271382.210945</v>
      </c>
      <c r="AQ161" s="196">
        <f>SUM(AB$5:AB161)</f>
        <v>10750362176.959375</v>
      </c>
      <c r="AR161" s="196">
        <f>SUM(AC$5:AC161)</f>
        <v>10750981345.032301</v>
      </c>
      <c r="AS161" s="196">
        <f>SUM(AD$5:AD161)</f>
        <v>10751805413.466955</v>
      </c>
    </row>
    <row r="162" spans="10:45" s="191" customFormat="1" x14ac:dyDescent="0.15">
      <c r="J162" s="192">
        <v>158</v>
      </c>
      <c r="K162" s="196">
        <f>MIN(INT(求节点(基础状态预期!F$7:F$39,$C$5:$C$37,$J162)),32)</f>
        <v>32</v>
      </c>
      <c r="L162" s="196">
        <f>MIN(INT(求节点(基础状态预期!G$7:G$39,$C$5:$C$37,$J162)),32)</f>
        <v>32</v>
      </c>
      <c r="M162" s="196">
        <f>MIN(INT(求节点(基础状态预期!H$7:H$39,$C$5:$C$37,$J162)),32)</f>
        <v>32</v>
      </c>
      <c r="N162" s="196">
        <f>MIN(INT(求节点(基础状态预期!I$7:I$39,$C$5:$C$37,$J162)),32)</f>
        <v>32</v>
      </c>
      <c r="O162" s="196">
        <f>MIN(INT(求节点(基础状态预期!J$7:J$39,$C$5:$C$37,$J162)),32)</f>
        <v>32</v>
      </c>
      <c r="P162" s="196">
        <f>INDEX($D$5:$D$37,K162+1)*节奏总纲!K161</f>
        <v>6686100.1700020265</v>
      </c>
      <c r="Q162" s="196">
        <f>INDEX($D$5:$D$37,L162+1)*节奏总纲!L161</f>
        <v>6686100.1700020265</v>
      </c>
      <c r="R162" s="196">
        <f>INDEX($D$5:$D$37,M162+1)*节奏总纲!M161</f>
        <v>6752961.1717020413</v>
      </c>
      <c r="S162" s="196">
        <f>INDEX($D$5:$D$37,N162+1)*节奏总纲!N161</f>
        <v>6752961.1717020413</v>
      </c>
      <c r="T162" s="196">
        <f>INDEX($D$5:$D$37,O162+1)*节奏总纲!O161</f>
        <v>6752961.1717020413</v>
      </c>
      <c r="U162" s="196">
        <f>INDEX($E$5:$E$37,K162+1)*节奏总纲!K161</f>
        <v>336215322.8343876</v>
      </c>
      <c r="V162" s="196">
        <f>INDEX($E$5:$E$37,L162+1)*节奏总纲!L161</f>
        <v>336215322.8343876</v>
      </c>
      <c r="W162" s="196">
        <f>INDEX($E$5:$E$37,M162+1)*节奏总纲!M161</f>
        <v>339577476.06273121</v>
      </c>
      <c r="X162" s="196">
        <f>INDEX($E$5:$E$37,N162+1)*节奏总纲!N161</f>
        <v>339577476.06273121</v>
      </c>
      <c r="Y162" s="196">
        <f>INDEX($E$5:$E$37,O162+1)*节奏总纲!O161</f>
        <v>339577476.06273121</v>
      </c>
      <c r="Z162" s="196">
        <f>INDEX($F$5:$F$37,K162+1)*节奏总纲!K161</f>
        <v>764125733.71451724</v>
      </c>
      <c r="AA162" s="196">
        <f>INDEX($F$5:$F$37,L162+1)*节奏总纲!L161</f>
        <v>764125733.71451724</v>
      </c>
      <c r="AB162" s="196">
        <f>INDEX($F$5:$F$37,M162+1)*节奏总纲!M161</f>
        <v>771766991.05166185</v>
      </c>
      <c r="AC162" s="196">
        <f>INDEX($F$5:$F$37,N162+1)*节奏总纲!N161</f>
        <v>771766991.05166185</v>
      </c>
      <c r="AD162" s="196">
        <f>INDEX($F$5:$F$37,O162+1)*节奏总纲!O161</f>
        <v>771766991.05166185</v>
      </c>
      <c r="AE162" s="196">
        <f>SUM(P$5:P162)</f>
        <v>93030583.258459389</v>
      </c>
      <c r="AF162" s="196">
        <f>SUM(Q$5:Q162)</f>
        <v>94436729.133486032</v>
      </c>
      <c r="AG162" s="196">
        <f>SUM(R$5:R162)</f>
        <v>96982430.262970299</v>
      </c>
      <c r="AH162" s="196">
        <f>SUM(S$5:S162)</f>
        <v>98320663.980744898</v>
      </c>
      <c r="AI162" s="196">
        <f>SUM(T$5:T162)</f>
        <v>99729403.140006602</v>
      </c>
      <c r="AJ162" s="196">
        <f>SUM(U$5:U162)</f>
        <v>4475983386.5296879</v>
      </c>
      <c r="AK162" s="196">
        <f>SUM(V$5:V162)</f>
        <v>4588448005.1290188</v>
      </c>
      <c r="AL162" s="196">
        <f>SUM(W$5:W162)</f>
        <v>4762405224.3000488</v>
      </c>
      <c r="AM162" s="196">
        <f>SUM(X$5:X162)</f>
        <v>4869420500.4173269</v>
      </c>
      <c r="AN162" s="196">
        <f>SUM(Y$5:Y162)</f>
        <v>4982069093.8479414</v>
      </c>
      <c r="AO162" s="196">
        <f>SUM(Z$5:Z162)</f>
        <v>11406960062.320824</v>
      </c>
      <c r="AP162" s="196">
        <f>SUM(AA$5:AA162)</f>
        <v>11407397115.925463</v>
      </c>
      <c r="AQ162" s="196">
        <f>SUM(AB$5:AB162)</f>
        <v>11522129168.011038</v>
      </c>
      <c r="AR162" s="196">
        <f>SUM(AC$5:AC162)</f>
        <v>11522748336.083963</v>
      </c>
      <c r="AS162" s="196">
        <f>SUM(AD$5:AD162)</f>
        <v>11523572404.518618</v>
      </c>
    </row>
    <row r="163" spans="10:45" s="191" customFormat="1" x14ac:dyDescent="0.15">
      <c r="J163" s="192">
        <v>159</v>
      </c>
      <c r="K163" s="196">
        <f>MIN(INT(求节点(基础状态预期!F$7:F$39,$C$5:$C$37,$J163)),32)</f>
        <v>32</v>
      </c>
      <c r="L163" s="196">
        <f>MIN(INT(求节点(基础状态预期!G$7:G$39,$C$5:$C$37,$J163)),32)</f>
        <v>32</v>
      </c>
      <c r="M163" s="196">
        <f>MIN(INT(求节点(基础状态预期!H$7:H$39,$C$5:$C$37,$J163)),32)</f>
        <v>32</v>
      </c>
      <c r="N163" s="196">
        <f>MIN(INT(求节点(基础状态预期!I$7:I$39,$C$5:$C$37,$J163)),32)</f>
        <v>32</v>
      </c>
      <c r="O163" s="196">
        <f>MIN(INT(求节点(基础状态预期!J$7:J$39,$C$5:$C$37,$J163)),32)</f>
        <v>32</v>
      </c>
      <c r="P163" s="196">
        <f>INDEX($D$5:$D$37,K163+1)*节奏总纲!K162</f>
        <v>7165984.7300675735</v>
      </c>
      <c r="Q163" s="196">
        <f>INDEX($D$5:$D$37,L163+1)*节奏总纲!L162</f>
        <v>7165984.7300675735</v>
      </c>
      <c r="R163" s="196">
        <f>INDEX($D$5:$D$37,M163+1)*节奏总纲!M162</f>
        <v>7237644.5773682501</v>
      </c>
      <c r="S163" s="196">
        <f>INDEX($D$5:$D$37,N163+1)*节奏总纲!N162</f>
        <v>7237644.5773682501</v>
      </c>
      <c r="T163" s="196">
        <f>INDEX($D$5:$D$37,O163+1)*节奏总纲!O162</f>
        <v>7237644.5773682501</v>
      </c>
      <c r="U163" s="196">
        <f>INDEX($E$5:$E$37,K163+1)*节奏总纲!K162</f>
        <v>360346660.71196944</v>
      </c>
      <c r="V163" s="196">
        <f>INDEX($E$5:$E$37,L163+1)*节奏总纲!L162</f>
        <v>360346660.71196944</v>
      </c>
      <c r="W163" s="196">
        <f>INDEX($E$5:$E$37,M163+1)*节奏总纲!M162</f>
        <v>363950127.31908911</v>
      </c>
      <c r="X163" s="196">
        <f>INDEX($E$5:$E$37,N163+1)*节奏总纲!N162</f>
        <v>363950127.31908911</v>
      </c>
      <c r="Y163" s="196">
        <f>INDEX($E$5:$E$37,O163+1)*节奏总纲!O162</f>
        <v>363950127.31908911</v>
      </c>
      <c r="Z163" s="196">
        <f>INDEX($F$5:$F$37,K163+1)*节奏总纲!K162</f>
        <v>818969683.4362942</v>
      </c>
      <c r="AA163" s="196">
        <f>INDEX($F$5:$F$37,L163+1)*节奏总纲!L162</f>
        <v>818969683.4362942</v>
      </c>
      <c r="AB163" s="196">
        <f>INDEX($F$5:$F$37,M163+1)*节奏总纲!M162</f>
        <v>827159380.27065718</v>
      </c>
      <c r="AC163" s="196">
        <f>INDEX($F$5:$F$37,N163+1)*节奏总纲!N162</f>
        <v>827159380.27065718</v>
      </c>
      <c r="AD163" s="196">
        <f>INDEX($F$5:$F$37,O163+1)*节奏总纲!O162</f>
        <v>827159380.27065718</v>
      </c>
      <c r="AE163" s="196">
        <f>SUM(P$5:P163)</f>
        <v>100196567.98852697</v>
      </c>
      <c r="AF163" s="196">
        <f>SUM(Q$5:Q163)</f>
        <v>101602713.86355361</v>
      </c>
      <c r="AG163" s="196">
        <f>SUM(R$5:R163)</f>
        <v>104220074.84033854</v>
      </c>
      <c r="AH163" s="196">
        <f>SUM(S$5:S163)</f>
        <v>105558308.55811314</v>
      </c>
      <c r="AI163" s="196">
        <f>SUM(T$5:T163)</f>
        <v>106967047.71737485</v>
      </c>
      <c r="AJ163" s="196">
        <f>SUM(U$5:U163)</f>
        <v>4836330047.2416573</v>
      </c>
      <c r="AK163" s="196">
        <f>SUM(V$5:V163)</f>
        <v>4948794665.8409882</v>
      </c>
      <c r="AL163" s="196">
        <f>SUM(W$5:W163)</f>
        <v>5126355351.6191378</v>
      </c>
      <c r="AM163" s="196">
        <f>SUM(X$5:X163)</f>
        <v>5233370627.7364159</v>
      </c>
      <c r="AN163" s="196">
        <f>SUM(Y$5:Y163)</f>
        <v>5346019221.1670303</v>
      </c>
      <c r="AO163" s="196">
        <f>SUM(Z$5:Z163)</f>
        <v>12225929745.757118</v>
      </c>
      <c r="AP163" s="196">
        <f>SUM(AA$5:AA163)</f>
        <v>12226366799.361757</v>
      </c>
      <c r="AQ163" s="196">
        <f>SUM(AB$5:AB163)</f>
        <v>12349288548.281694</v>
      </c>
      <c r="AR163" s="196">
        <f>SUM(AC$5:AC163)</f>
        <v>12349907716.35462</v>
      </c>
      <c r="AS163" s="196">
        <f>SUM(AD$5:AD163)</f>
        <v>12350731784.789274</v>
      </c>
    </row>
    <row r="164" spans="10:45" s="191" customFormat="1" x14ac:dyDescent="0.15">
      <c r="J164" s="192">
        <v>160</v>
      </c>
      <c r="K164" s="196">
        <f>MIN(INT(求节点(基础状态预期!F$7:F$39,$C$5:$C$37,$J164)),32)</f>
        <v>32</v>
      </c>
      <c r="L164" s="196">
        <f>MIN(INT(求节点(基础状态预期!G$7:G$39,$C$5:$C$37,$J164)),32)</f>
        <v>32</v>
      </c>
      <c r="M164" s="196">
        <f>MIN(INT(求节点(基础状态预期!H$7:H$39,$C$5:$C$37,$J164)),32)</f>
        <v>32</v>
      </c>
      <c r="N164" s="196">
        <f>MIN(INT(求节点(基础状态预期!I$7:I$39,$C$5:$C$37,$J164)),32)</f>
        <v>32</v>
      </c>
      <c r="O164" s="196">
        <f>MIN(INT(求节点(基础状态预期!J$7:J$39,$C$5:$C$37,$J164)),32)</f>
        <v>32</v>
      </c>
      <c r="P164" s="196">
        <f>INDEX($D$5:$D$37,K164+1)*节奏总纲!K163</f>
        <v>7680312.2666265806</v>
      </c>
      <c r="Q164" s="196">
        <f>INDEX($D$5:$D$37,L164+1)*节奏总纲!L163</f>
        <v>7680312.2666265806</v>
      </c>
      <c r="R164" s="196">
        <f>INDEX($D$5:$D$37,M164+1)*节奏总纲!M163</f>
        <v>7757115.3892928595</v>
      </c>
      <c r="S164" s="196">
        <f>INDEX($D$5:$D$37,N164+1)*节奏总纲!N163</f>
        <v>7757115.3892928595</v>
      </c>
      <c r="T164" s="196">
        <f>INDEX($D$5:$D$37,O164+1)*节奏总纲!O163</f>
        <v>7757115.3892928595</v>
      </c>
      <c r="U164" s="196">
        <f>INDEX($E$5:$E$37,K164+1)*节奏总纲!K163</f>
        <v>386209988.26465094</v>
      </c>
      <c r="V164" s="196">
        <f>INDEX($E$5:$E$37,L164+1)*节奏总纲!L163</f>
        <v>386209988.26465094</v>
      </c>
      <c r="W164" s="196">
        <f>INDEX($E$5:$E$37,M164+1)*节奏总纲!M163</f>
        <v>390072088.1472981</v>
      </c>
      <c r="X164" s="196">
        <f>INDEX($E$5:$E$37,N164+1)*节奏总纲!N163</f>
        <v>390072088.1472981</v>
      </c>
      <c r="Y164" s="196">
        <f>INDEX($E$5:$E$37,O164+1)*节奏总纲!O163</f>
        <v>390072088.1472981</v>
      </c>
      <c r="Z164" s="196">
        <f>INDEX($F$5:$F$37,K164+1)*节奏总纲!K163</f>
        <v>877749973.32875204</v>
      </c>
      <c r="AA164" s="196">
        <f>INDEX($F$5:$F$37,L164+1)*节奏总纲!L163</f>
        <v>877749973.32875204</v>
      </c>
      <c r="AB164" s="196">
        <f>INDEX($F$5:$F$37,M164+1)*节奏总纲!M163</f>
        <v>886527473.06204104</v>
      </c>
      <c r="AC164" s="196">
        <f>INDEX($F$5:$F$37,N164+1)*节奏总纲!N163</f>
        <v>886527473.06204104</v>
      </c>
      <c r="AD164" s="196">
        <f>INDEX($F$5:$F$37,O164+1)*节奏总纲!O163</f>
        <v>886527473.06204104</v>
      </c>
      <c r="AE164" s="196">
        <f>SUM(P$5:P164)</f>
        <v>107876880.25515355</v>
      </c>
      <c r="AF164" s="196">
        <f>SUM(Q$5:Q164)</f>
        <v>109283026.13018019</v>
      </c>
      <c r="AG164" s="196">
        <f>SUM(R$5:R164)</f>
        <v>111977190.22963141</v>
      </c>
      <c r="AH164" s="196">
        <f>SUM(S$5:S164)</f>
        <v>113315423.94740601</v>
      </c>
      <c r="AI164" s="196">
        <f>SUM(T$5:T164)</f>
        <v>114724163.10666771</v>
      </c>
      <c r="AJ164" s="196">
        <f>SUM(U$5:U164)</f>
        <v>5222540035.5063086</v>
      </c>
      <c r="AK164" s="196">
        <f>SUM(V$5:V164)</f>
        <v>5335004654.1056395</v>
      </c>
      <c r="AL164" s="196">
        <f>SUM(W$5:W164)</f>
        <v>5516427439.7664356</v>
      </c>
      <c r="AM164" s="196">
        <f>SUM(X$5:X164)</f>
        <v>5623442715.8837137</v>
      </c>
      <c r="AN164" s="196">
        <f>SUM(Y$5:Y164)</f>
        <v>5736091309.3143282</v>
      </c>
      <c r="AO164" s="196">
        <f>SUM(Z$5:Z164)</f>
        <v>13103679719.085871</v>
      </c>
      <c r="AP164" s="196">
        <f>SUM(AA$5:AA164)</f>
        <v>13104116772.69051</v>
      </c>
      <c r="AQ164" s="196">
        <f>SUM(AB$5:AB164)</f>
        <v>13235816021.343735</v>
      </c>
      <c r="AR164" s="196">
        <f>SUM(AC$5:AC164)</f>
        <v>13236435189.41666</v>
      </c>
      <c r="AS164" s="196">
        <f>SUM(AD$5:AD164)</f>
        <v>13237259257.851315</v>
      </c>
    </row>
  </sheetData>
  <mergeCells count="7">
    <mergeCell ref="AO3:AS3"/>
    <mergeCell ref="K3:O3"/>
    <mergeCell ref="P3:T3"/>
    <mergeCell ref="U3:Y3"/>
    <mergeCell ref="Z3:AD3"/>
    <mergeCell ref="AE3:AI3"/>
    <mergeCell ref="AJ3:AN3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AS173"/>
  <sheetViews>
    <sheetView workbookViewId="0">
      <selection activeCell="Q22" sqref="Q22"/>
    </sheetView>
  </sheetViews>
  <sheetFormatPr defaultColWidth="6.625" defaultRowHeight="11.25" x14ac:dyDescent="0.15"/>
  <cols>
    <col min="1" max="2" width="6.625" style="179"/>
    <col min="3" max="3" width="9" style="179" bestFit="1" customWidth="1"/>
    <col min="4" max="4" width="7.5" style="179" bestFit="1" customWidth="1"/>
    <col min="5" max="10" width="6.625" style="179"/>
    <col min="11" max="11" width="1.625" style="94" customWidth="1"/>
    <col min="12" max="34" width="6.625" style="179"/>
    <col min="35" max="35" width="7.125" style="179" customWidth="1"/>
    <col min="36" max="36" width="10.5" style="179" bestFit="1" customWidth="1"/>
    <col min="37" max="16384" width="6.625" style="179"/>
  </cols>
  <sheetData>
    <row r="1" spans="1:43" x14ac:dyDescent="0.15">
      <c r="AK1" s="179" t="s">
        <v>540</v>
      </c>
    </row>
    <row r="2" spans="1:43" x14ac:dyDescent="0.15">
      <c r="AK2" s="179">
        <f>[3]各功能限制条件!$Q$17</f>
        <v>0</v>
      </c>
    </row>
    <row r="3" spans="1:43" x14ac:dyDescent="0.15">
      <c r="N3" s="216" t="s">
        <v>307</v>
      </c>
      <c r="O3" s="217"/>
      <c r="P3" s="217"/>
      <c r="Q3" s="217"/>
      <c r="R3" s="218"/>
      <c r="T3" s="216" t="s">
        <v>331</v>
      </c>
      <c r="U3" s="217"/>
      <c r="V3" s="217"/>
      <c r="W3" s="217"/>
      <c r="X3" s="218"/>
      <c r="AC3" s="216" t="s">
        <v>308</v>
      </c>
      <c r="AD3" s="217"/>
      <c r="AE3" s="217"/>
      <c r="AF3" s="217"/>
      <c r="AG3" s="218"/>
      <c r="AI3" s="179" t="s">
        <v>333</v>
      </c>
    </row>
    <row r="4" spans="1:43" x14ac:dyDescent="0.15">
      <c r="M4" s="179" t="s">
        <v>357</v>
      </c>
      <c r="N4" s="178" t="s">
        <v>300</v>
      </c>
      <c r="O4" s="178" t="s">
        <v>301</v>
      </c>
      <c r="P4" s="178" t="s">
        <v>302</v>
      </c>
      <c r="Q4" s="178" t="s">
        <v>303</v>
      </c>
      <c r="R4" s="178" t="s">
        <v>304</v>
      </c>
      <c r="T4" s="178" t="s">
        <v>300</v>
      </c>
      <c r="U4" s="178" t="s">
        <v>301</v>
      </c>
      <c r="V4" s="178" t="s">
        <v>302</v>
      </c>
      <c r="W4" s="178" t="s">
        <v>303</v>
      </c>
      <c r="X4" s="178" t="s">
        <v>304</v>
      </c>
      <c r="AB4" s="179" t="s">
        <v>357</v>
      </c>
      <c r="AC4" s="178" t="s">
        <v>300</v>
      </c>
      <c r="AD4" s="178" t="s">
        <v>301</v>
      </c>
      <c r="AE4" s="178" t="s">
        <v>302</v>
      </c>
      <c r="AF4" s="178" t="s">
        <v>303</v>
      </c>
      <c r="AG4" s="178" t="s">
        <v>304</v>
      </c>
      <c r="AI4" s="179" t="s">
        <v>306</v>
      </c>
      <c r="AJ4" s="179" t="s">
        <v>305</v>
      </c>
      <c r="AK4" s="179" t="s">
        <v>539</v>
      </c>
    </row>
    <row r="5" spans="1:43" x14ac:dyDescent="0.15">
      <c r="E5" s="215" t="s">
        <v>360</v>
      </c>
      <c r="F5" s="215"/>
      <c r="G5" s="215"/>
      <c r="H5" s="215"/>
      <c r="I5" s="215"/>
      <c r="M5" s="179">
        <v>1</v>
      </c>
      <c r="N5" s="179">
        <f>求节点(E$7:E$39,$D$7:$D$39,$M5)</f>
        <v>0</v>
      </c>
      <c r="O5" s="198">
        <f t="shared" ref="O5:R5" si="0">求节点(F$7:F$39,$D$7:$D$39,$M5)</f>
        <v>0</v>
      </c>
      <c r="P5" s="198">
        <f t="shared" si="0"/>
        <v>0</v>
      </c>
      <c r="Q5" s="198">
        <f t="shared" si="0"/>
        <v>0</v>
      </c>
      <c r="R5" s="198">
        <f t="shared" si="0"/>
        <v>0</v>
      </c>
      <c r="T5" s="179" t="e">
        <f t="shared" ref="T5:T36" si="1">AC5/N5</f>
        <v>#DIV/0!</v>
      </c>
      <c r="U5" s="179" t="e">
        <f t="shared" ref="U5:U36" si="2">AD5/O5</f>
        <v>#DIV/0!</v>
      </c>
      <c r="V5" s="179" t="e">
        <f t="shared" ref="V5:V36" si="3">AE5/P5</f>
        <v>#DIV/0!</v>
      </c>
      <c r="W5" s="179" t="e">
        <f t="shared" ref="W5:W36" si="4">AF5/Q5</f>
        <v>#DIV/0!</v>
      </c>
      <c r="X5" s="179" t="e">
        <f t="shared" ref="X5:X36" si="5">AG5/R5</f>
        <v>#DIV/0!</v>
      </c>
      <c r="AB5" s="179">
        <v>1</v>
      </c>
      <c r="AC5" s="179">
        <f>[4]功勋需求与产出奖励!CR5+'[1]功能-九鼎之争'!CN6+IF($AB5&lt;$AK$2,0,'[1]功能-日常任务'!DZ5)</f>
        <v>48.640406792972911</v>
      </c>
      <c r="AD5" s="179">
        <f>[4]功勋需求与产出奖励!CS5+'[1]功能-九鼎之争'!CO6+IF($AB5&lt;$AK$2,0,'[1]功能-日常任务'!EA5)</f>
        <v>46.539591423387932</v>
      </c>
      <c r="AE5" s="179">
        <f>[4]功勋需求与产出奖励!CT5+'[1]功能-九鼎之争'!CP6+IF($AB5&lt;$AK$2,0,'[1]功能-日常任务'!EB5)</f>
        <v>44.238674037213009</v>
      </c>
      <c r="AF5" s="179">
        <f>[4]功勋需求与产出奖励!CU5+'[1]功能-九鼎之争'!CQ6+IF($AB5&lt;$AK$2,0,'[1]功能-日常任务'!EC5)</f>
        <v>41.707646234072541</v>
      </c>
      <c r="AG5" s="179">
        <f>[4]功勋需求与产出奖励!CV5+'[1]功能-九鼎之争'!CR6+IF($AB5&lt;$AK$2,0,'[1]功能-日常任务'!ED5)</f>
        <v>39.228699523611262</v>
      </c>
      <c r="AI5" s="146">
        <f>[4]功勋需求与产出奖励!CR5/AC5</f>
        <v>0</v>
      </c>
      <c r="AJ5" s="146">
        <f>'[1]功能-九鼎之争'!CN6/AC5</f>
        <v>0.7048813228812788</v>
      </c>
      <c r="AK5" s="180">
        <f>IF($AB5&lt;$AK$2,0,'[1]功能-日常任务'!DZ5)/AC5</f>
        <v>0.2951186771187212</v>
      </c>
      <c r="AL5" s="179">
        <f>'[1]功能-日常任务'!DZ5</f>
        <v>14.354692507258626</v>
      </c>
      <c r="AM5" s="179">
        <f>'[1]功能-九鼎之争'!CN6</f>
        <v>34.285714285714285</v>
      </c>
    </row>
    <row r="6" spans="1:43" x14ac:dyDescent="0.15">
      <c r="B6" s="177" t="s">
        <v>77</v>
      </c>
      <c r="C6" s="177" t="s">
        <v>299</v>
      </c>
      <c r="D6" s="177" t="s">
        <v>334</v>
      </c>
      <c r="E6" s="177" t="s">
        <v>72</v>
      </c>
      <c r="F6" s="177" t="s">
        <v>73</v>
      </c>
      <c r="G6" s="177" t="s">
        <v>74</v>
      </c>
      <c r="H6" s="177" t="s">
        <v>75</v>
      </c>
      <c r="I6" s="177" t="s">
        <v>76</v>
      </c>
      <c r="M6" s="179">
        <v>2</v>
      </c>
      <c r="N6" s="198">
        <f t="shared" ref="N6:N69" si="6">求节点(E$7:E$39,$D$7:$D$39,$M6)</f>
        <v>40</v>
      </c>
      <c r="O6" s="198">
        <f t="shared" ref="O6:O69" si="7">求节点(F$7:F$39,$D$7:$D$39,$M6)</f>
        <v>40.609137055837571</v>
      </c>
      <c r="P6" s="198">
        <f t="shared" ref="P6:P69" si="8">求节点(G$7:G$39,$D$7:$D$39,$M6)</f>
        <v>41.237113402061858</v>
      </c>
      <c r="Q6" s="198">
        <f t="shared" ref="Q6:Q69" si="9">求节点(H$7:H$39,$D$7:$D$39,$M6)</f>
        <v>41.8848167539267</v>
      </c>
      <c r="R6" s="198">
        <f t="shared" ref="R6:R69" si="10">求节点(I$7:I$39,$D$7:$D$39,$M6)</f>
        <v>43.243243243243249</v>
      </c>
      <c r="T6" s="179">
        <f t="shared" si="1"/>
        <v>2.4577774892708901</v>
      </c>
      <c r="U6" s="179">
        <f t="shared" si="2"/>
        <v>2.3190674628395378</v>
      </c>
      <c r="V6" s="179">
        <f t="shared" si="3"/>
        <v>2.1712334784639458</v>
      </c>
      <c r="W6" s="179">
        <f t="shared" si="4"/>
        <v>2.0137841755024093</v>
      </c>
      <c r="X6" s="179">
        <f t="shared" si="5"/>
        <v>1.8282362529406524</v>
      </c>
      <c r="AA6" s="198"/>
      <c r="AB6" s="179">
        <v>2</v>
      </c>
      <c r="AC6" s="198">
        <f>[4]功勋需求与产出奖励!CR6+'[1]功能-九鼎之争'!CN7+IF($AB6&lt;$AK$2,0,'[1]功能-日常任务'!DZ6)</f>
        <v>98.311099570835609</v>
      </c>
      <c r="AD6" s="198">
        <f>[4]功勋需求与产出奖励!CS6+'[1]功能-九鼎之争'!CO7+IF($AB6&lt;$AK$2,0,'[1]功能-日常任务'!EA6)</f>
        <v>94.175328440184288</v>
      </c>
      <c r="AE6" s="198">
        <f>[4]功勋需求与产出奖励!CT6+'[1]功能-九鼎之争'!CP7+IF($AB6&lt;$AK$2,0,'[1]功能-日常任务'!EB6)</f>
        <v>89.535401173770964</v>
      </c>
      <c r="AF6" s="198">
        <f>[4]功勋需求与产出奖励!CU6+'[1]功能-九鼎之争'!CQ7+IF($AB6&lt;$AK$2,0,'[1]功能-日常任务'!EC6)</f>
        <v>84.346981172875786</v>
      </c>
      <c r="AG6" s="198">
        <f>[4]功勋需求与产出奖励!CV6+'[1]功能-九鼎之争'!CR7+IF($AB6&lt;$AK$2,0,'[1]功能-日常任务'!ED6)</f>
        <v>79.058864992028219</v>
      </c>
      <c r="AI6" s="146">
        <f>[4]功勋需求与产出奖励!CR6/AC6</f>
        <v>0</v>
      </c>
      <c r="AJ6" s="146">
        <f>'[1]功能-九鼎之争'!CN7/AC6</f>
        <v>0.69749426942398451</v>
      </c>
      <c r="AK6" s="180">
        <f>IF($AB6&lt;$AK$2,0,'[1]功能-日常任务'!DZ6)/AC6</f>
        <v>0.30250573057601537</v>
      </c>
      <c r="AL6" s="198">
        <f>'[1]功能-日常任务'!DZ6</f>
        <v>29.739670999407018</v>
      </c>
      <c r="AM6" s="198">
        <f>'[1]功能-九鼎之争'!CN7</f>
        <v>68.571428571428584</v>
      </c>
      <c r="AP6" s="198"/>
      <c r="AQ6" s="198"/>
    </row>
    <row r="7" spans="1:43" x14ac:dyDescent="0.15">
      <c r="B7" s="177">
        <v>0</v>
      </c>
      <c r="C7" s="177" t="s">
        <v>296</v>
      </c>
      <c r="D7" s="177">
        <v>0</v>
      </c>
      <c r="E7" s="177">
        <f>基础状态预期!F7</f>
        <v>1</v>
      </c>
      <c r="F7" s="177">
        <f>基础状态预期!G7</f>
        <v>1</v>
      </c>
      <c r="G7" s="177">
        <f>基础状态预期!H7</f>
        <v>1</v>
      </c>
      <c r="H7" s="177">
        <f>基础状态预期!I7</f>
        <v>1</v>
      </c>
      <c r="I7" s="177">
        <f>基础状态预期!J7</f>
        <v>1</v>
      </c>
      <c r="M7" s="179">
        <v>3</v>
      </c>
      <c r="N7" s="198">
        <f t="shared" si="6"/>
        <v>80</v>
      </c>
      <c r="O7" s="198">
        <f t="shared" si="7"/>
        <v>83.03030303030306</v>
      </c>
      <c r="P7" s="198">
        <f t="shared" si="8"/>
        <v>86.122448979591837</v>
      </c>
      <c r="Q7" s="198">
        <f t="shared" si="9"/>
        <v>89.278350515463899</v>
      </c>
      <c r="R7" s="198">
        <f t="shared" si="10"/>
        <v>95.789473684210563</v>
      </c>
      <c r="T7" s="179">
        <f t="shared" si="1"/>
        <v>2.0778610333622907</v>
      </c>
      <c r="U7" s="179">
        <f t="shared" si="2"/>
        <v>1.9376856703243222</v>
      </c>
      <c r="V7" s="179">
        <f t="shared" si="3"/>
        <v>1.7965050280329111</v>
      </c>
      <c r="W7" s="179">
        <f t="shared" si="4"/>
        <v>1.6525777626816018</v>
      </c>
      <c r="X7" s="179">
        <f t="shared" si="5"/>
        <v>1.4713815746495826</v>
      </c>
      <c r="AA7" s="198"/>
      <c r="AB7" s="179">
        <v>3</v>
      </c>
      <c r="AC7" s="198">
        <f>[4]功勋需求与产出奖励!CR7+'[1]功能-九鼎之争'!CN8+IF($AB7&lt;$AK$2,0,'[1]功能-日常任务'!DZ7)</f>
        <v>166.22888266898326</v>
      </c>
      <c r="AD7" s="198">
        <f>[4]功勋需求与产出奖励!CS7+'[1]功能-九鼎之争'!CO8+IF($AB7&lt;$AK$2,0,'[1]功能-日常任务'!EA7)</f>
        <v>160.88662838450438</v>
      </c>
      <c r="AE7" s="198">
        <f>[4]功勋需求与产出奖励!CT7+'[1]功能-九鼎之争'!CP8+IF($AB7&lt;$AK$2,0,'[1]功能-日常任务'!EB7)</f>
        <v>154.71941261834459</v>
      </c>
      <c r="AF7" s="198">
        <f>[4]功勋需求与产出奖励!CU7+'[1]功能-九鼎之争'!CQ8+IF($AB7&lt;$AK$2,0,'[1]功能-日常任务'!EC7)</f>
        <v>147.53941675074915</v>
      </c>
      <c r="AG7" s="198">
        <f>[4]功勋需求与产出奖励!CV7+'[1]功能-九鼎之争'!CR8+IF($AB7&lt;$AK$2,0,'[1]功能-日常任务'!ED7)</f>
        <v>140.9428666243285</v>
      </c>
      <c r="AI7" s="146">
        <f>[4]功勋需求与产出奖励!CR7/AC7</f>
        <v>0</v>
      </c>
      <c r="AJ7" s="146">
        <f>'[1]功能-九鼎之争'!CN8/AC7</f>
        <v>0.72189620764617513</v>
      </c>
      <c r="AK7" s="180">
        <f>IF($AB7&lt;$AK$2,0,'[1]功能-日常任务'!DZ7)/AC7</f>
        <v>0.27810379235382499</v>
      </c>
      <c r="AL7" s="198">
        <f>'[1]功能-日常任务'!DZ7</f>
        <v>46.22888266898326</v>
      </c>
      <c r="AM7" s="198">
        <f>'[1]功能-九鼎之争'!CN8</f>
        <v>120.00000000000001</v>
      </c>
      <c r="AO7" s="198"/>
      <c r="AP7" s="198"/>
      <c r="AQ7" s="198"/>
    </row>
    <row r="8" spans="1:43" x14ac:dyDescent="0.15">
      <c r="A8" s="179">
        <f>D8-D7</f>
        <v>80</v>
      </c>
      <c r="B8" s="177">
        <v>1</v>
      </c>
      <c r="C8" s="177" t="s">
        <v>47</v>
      </c>
      <c r="D8" s="177">
        <v>80</v>
      </c>
      <c r="E8" s="177">
        <f>基础状态预期!F8</f>
        <v>3</v>
      </c>
      <c r="F8" s="177">
        <f>基础状态预期!G8</f>
        <v>2.9699999999999998</v>
      </c>
      <c r="G8" s="177">
        <f>基础状态预期!H8</f>
        <v>2.94</v>
      </c>
      <c r="H8" s="177">
        <f>基础状态预期!I8</f>
        <v>2.91</v>
      </c>
      <c r="I8" s="177">
        <f>基础状态预期!J8</f>
        <v>2.8499999999999996</v>
      </c>
      <c r="J8" s="198"/>
      <c r="M8" s="179">
        <v>4</v>
      </c>
      <c r="N8" s="198">
        <f t="shared" si="6"/>
        <v>180</v>
      </c>
      <c r="O8" s="198">
        <f t="shared" si="7"/>
        <v>184.04040404040404</v>
      </c>
      <c r="P8" s="198">
        <f t="shared" si="8"/>
        <v>188.16326530612241</v>
      </c>
      <c r="Q8" s="198">
        <f t="shared" si="9"/>
        <v>192.37113402061857</v>
      </c>
      <c r="R8" s="198">
        <f t="shared" si="10"/>
        <v>201.0526315789474</v>
      </c>
      <c r="T8" s="179">
        <f t="shared" si="1"/>
        <v>1.3550087897476604</v>
      </c>
      <c r="U8" s="179">
        <f t="shared" si="2"/>
        <v>1.2867678181266615</v>
      </c>
      <c r="V8" s="179">
        <f t="shared" si="3"/>
        <v>1.2145301534123836</v>
      </c>
      <c r="W8" s="179">
        <f t="shared" si="4"/>
        <v>1.1365457941909776</v>
      </c>
      <c r="X8" s="179">
        <f t="shared" si="5"/>
        <v>1.0417375966053728</v>
      </c>
      <c r="AA8" s="198"/>
      <c r="AB8" s="179">
        <v>4</v>
      </c>
      <c r="AC8" s="198">
        <f>[4]功勋需求与产出奖励!CR8+'[1]功能-九鼎之争'!CN9+IF($AB8&lt;$AK$2,0,'[1]功能-日常任务'!DZ8)</f>
        <v>243.90158215457885</v>
      </c>
      <c r="AD8" s="198">
        <f>[4]功勋需求与产出奖励!CS8+'[1]功能-九鼎之争'!CO9+IF($AB8&lt;$AK$2,0,'[1]功能-日常任务'!EA8)</f>
        <v>236.81726915421993</v>
      </c>
      <c r="AE8" s="198">
        <f>[4]功勋需求与产出奖励!CT8+'[1]功能-九鼎之争'!CP9+IF($AB8&lt;$AK$2,0,'[1]功能-日常任务'!EB8)</f>
        <v>228.52995947881988</v>
      </c>
      <c r="AF8" s="198">
        <f>[4]功勋需求与产出奖励!CU8+'[1]功能-九鼎之争'!CQ9+IF($AB8&lt;$AK$2,0,'[1]功能-日常任务'!EC8)</f>
        <v>218.6386032948829</v>
      </c>
      <c r="AG8" s="198">
        <f>[4]功勋需求与产出奖励!CV8+'[1]功能-九鼎之争'!CR9+IF($AB8&lt;$AK$2,0,'[1]功能-日常任务'!ED8)</f>
        <v>209.44408521223812</v>
      </c>
      <c r="AI8" s="146">
        <f>[4]功勋需求与产出奖励!CR8/AC8</f>
        <v>0</v>
      </c>
      <c r="AJ8" s="146">
        <f>'[1]功能-九鼎之争'!CN9/AC8</f>
        <v>0.73800259272578406</v>
      </c>
      <c r="AK8" s="180">
        <f>IF($AB8&lt;$AK$2,0,'[1]功能-日常任务'!DZ8)/AC8</f>
        <v>0.26199740727421594</v>
      </c>
      <c r="AL8" s="198">
        <f>'[1]功能-日常任务'!DZ8</f>
        <v>63.90158215457884</v>
      </c>
      <c r="AM8" s="198">
        <f>'[1]功能-九鼎之争'!CN9</f>
        <v>180</v>
      </c>
      <c r="AO8" s="198"/>
      <c r="AP8" s="198"/>
      <c r="AQ8" s="198"/>
    </row>
    <row r="9" spans="1:43" x14ac:dyDescent="0.15">
      <c r="A9" s="179">
        <f t="shared" ref="A9:A27" si="11">D9-D8</f>
        <v>200</v>
      </c>
      <c r="B9" s="177">
        <v>2</v>
      </c>
      <c r="C9" s="177" t="s">
        <v>48</v>
      </c>
      <c r="D9" s="177">
        <v>280</v>
      </c>
      <c r="E9" s="177">
        <f>基础状态预期!F9</f>
        <v>5</v>
      </c>
      <c r="F9" s="177">
        <f>基础状态预期!G9</f>
        <v>4.95</v>
      </c>
      <c r="G9" s="177">
        <f>基础状态预期!H9</f>
        <v>4.9000000000000004</v>
      </c>
      <c r="H9" s="177">
        <f>基础状态预期!I9</f>
        <v>4.8499999999999996</v>
      </c>
      <c r="I9" s="177">
        <f>基础状态预期!J9</f>
        <v>4.75</v>
      </c>
      <c r="J9" s="198"/>
      <c r="M9" s="179">
        <v>5</v>
      </c>
      <c r="N9" s="198">
        <f t="shared" si="6"/>
        <v>280</v>
      </c>
      <c r="O9" s="198">
        <f t="shared" si="7"/>
        <v>283.7037037037037</v>
      </c>
      <c r="P9" s="198">
        <f t="shared" si="8"/>
        <v>287.48299319727886</v>
      </c>
      <c r="Q9" s="198">
        <f t="shared" si="9"/>
        <v>291.34020618556701</v>
      </c>
      <c r="R9" s="198">
        <f t="shared" si="10"/>
        <v>299.29824561403507</v>
      </c>
      <c r="T9" s="179">
        <f t="shared" si="1"/>
        <v>1.1530096874093536</v>
      </c>
      <c r="U9" s="179">
        <f t="shared" si="2"/>
        <v>1.1015111107607589</v>
      </c>
      <c r="V9" s="179">
        <f t="shared" si="3"/>
        <v>1.0460198273167178</v>
      </c>
      <c r="W9" s="179">
        <f t="shared" si="4"/>
        <v>0.98434232568714242</v>
      </c>
      <c r="X9" s="179">
        <f t="shared" si="5"/>
        <v>0.91022895376099011</v>
      </c>
      <c r="AA9" s="198"/>
      <c r="AB9" s="179">
        <v>5</v>
      </c>
      <c r="AC9" s="198">
        <f>[4]功勋需求与产出奖励!CR9+'[1]功能-九鼎之争'!CN10+IF($AB9&lt;$AK$2,0,'[1]功能-日常任务'!DZ9)</f>
        <v>322.84271247461902</v>
      </c>
      <c r="AD9" s="198">
        <f>[4]功勋需求与产出奖励!CS9+'[1]功能-九鼎之争'!CO10+IF($AB9&lt;$AK$2,0,'[1]功能-日常任务'!EA9)</f>
        <v>312.50278179360788</v>
      </c>
      <c r="AE9" s="198">
        <f>[4]功勋需求与产出奖励!CT9+'[1]功能-九鼎之争'!CP10+IF($AB9&lt;$AK$2,0,'[1]功能-日常任务'!EB9)</f>
        <v>300.71291090071077</v>
      </c>
      <c r="AF9" s="198">
        <f>[4]功勋需求与产出奖励!CU9+'[1]功能-九鼎之争'!CQ10+IF($AB9&lt;$AK$2,0,'[1]功能-日常任务'!EC9)</f>
        <v>286.77849612287264</v>
      </c>
      <c r="AG9" s="198">
        <f>[4]功勋需求与产出奖励!CV9+'[1]功能-九鼎之争'!CR10+IF($AB9&lt;$AK$2,0,'[1]功能-日常任务'!ED9)</f>
        <v>272.42992896776298</v>
      </c>
      <c r="AI9" s="146">
        <f>[4]功勋需求与产出奖励!CR9/AC9</f>
        <v>0</v>
      </c>
      <c r="AJ9" s="146">
        <f>'[1]功能-九鼎之争'!CN10/AC9</f>
        <v>0.7433960585957724</v>
      </c>
      <c r="AK9" s="180">
        <f>IF($AB9&lt;$AK$2,0,'[1]功能-日常任务'!DZ9)/AC9</f>
        <v>0.2566039414042276</v>
      </c>
      <c r="AL9" s="198">
        <f>'[1]功能-日常任务'!DZ9</f>
        <v>82.842712474619034</v>
      </c>
      <c r="AM9" s="198">
        <f>'[1]功能-九鼎之争'!CN10</f>
        <v>240</v>
      </c>
      <c r="AO9" s="198"/>
      <c r="AP9" s="198"/>
      <c r="AQ9" s="198"/>
    </row>
    <row r="10" spans="1:43" x14ac:dyDescent="0.15">
      <c r="A10" s="179">
        <f t="shared" si="11"/>
        <v>220</v>
      </c>
      <c r="B10" s="177">
        <v>3</v>
      </c>
      <c r="C10" s="177" t="s">
        <v>49</v>
      </c>
      <c r="D10" s="177">
        <v>500</v>
      </c>
      <c r="E10" s="177">
        <f>基础状态预期!F10</f>
        <v>8</v>
      </c>
      <c r="F10" s="177">
        <f>基础状态预期!G10</f>
        <v>7.92</v>
      </c>
      <c r="G10" s="177">
        <f>基础状态预期!H10</f>
        <v>7.84</v>
      </c>
      <c r="H10" s="177">
        <f>基础状态预期!I10</f>
        <v>7.76</v>
      </c>
      <c r="I10" s="177">
        <f>基础状态预期!J10</f>
        <v>7.6</v>
      </c>
      <c r="J10" s="198"/>
      <c r="M10" s="179">
        <v>6</v>
      </c>
      <c r="N10" s="198">
        <f t="shared" si="6"/>
        <v>353.33333333333331</v>
      </c>
      <c r="O10" s="198">
        <f t="shared" si="7"/>
        <v>357.77777777777777</v>
      </c>
      <c r="P10" s="198">
        <f t="shared" si="8"/>
        <v>362.31292517006801</v>
      </c>
      <c r="Q10" s="198">
        <f t="shared" si="9"/>
        <v>366.94158075601376</v>
      </c>
      <c r="R10" s="198">
        <f t="shared" si="10"/>
        <v>376.49122807017545</v>
      </c>
      <c r="T10" s="179">
        <f t="shared" si="1"/>
        <v>1.0843678678360744</v>
      </c>
      <c r="U10" s="179">
        <f t="shared" si="2"/>
        <v>1.0350065553473691</v>
      </c>
      <c r="V10" s="179">
        <f t="shared" si="3"/>
        <v>0.98139407334517437</v>
      </c>
      <c r="W10" s="179">
        <f t="shared" si="4"/>
        <v>0.92195405101617844</v>
      </c>
      <c r="X10" s="179">
        <f t="shared" si="5"/>
        <v>0.85076332733737337</v>
      </c>
      <c r="AA10" s="198"/>
      <c r="AB10" s="179">
        <v>6</v>
      </c>
      <c r="AC10" s="198">
        <f>[4]功勋需求与产出奖励!CR10+'[1]功能-九鼎之争'!CN11+IF($AB10&lt;$AK$2,0,'[1]功能-日常任务'!DZ10)</f>
        <v>383.1433133020796</v>
      </c>
      <c r="AD10" s="198">
        <f>[4]功勋需求与产出奖励!CS10+'[1]功能-九鼎之争'!CO11+IF($AB10&lt;$AK$2,0,'[1]功能-日常任务'!EA10)</f>
        <v>370.30234535761429</v>
      </c>
      <c r="AE10" s="198">
        <f>[4]功勋需求与产出奖励!CT10+'[1]功能-九鼎之争'!CP11+IF($AB10&lt;$AK$2,0,'[1]功能-日常任务'!EB10)</f>
        <v>355.57175745825839</v>
      </c>
      <c r="AF10" s="198">
        <f>[4]功勋需求与产出奖励!CU10+'[1]功能-九鼎之争'!CQ11+IF($AB10&lt;$AK$2,0,'[1]功能-日常任务'!EC10)</f>
        <v>338.30327686428706</v>
      </c>
      <c r="AG10" s="198">
        <f>[4]功勋需求与产出奖励!CV10+'[1]功能-九鼎之争'!CR11+IF($AB10&lt;$AK$2,0,'[1]功能-日常任务'!ED10)</f>
        <v>320.30492990631637</v>
      </c>
      <c r="AI10" s="146">
        <f>[4]功勋需求与产出奖励!CR10/AC10</f>
        <v>0</v>
      </c>
      <c r="AJ10" s="146">
        <f>'[1]功能-九鼎之争'!CN11/AC10</f>
        <v>0.73079704193934636</v>
      </c>
      <c r="AK10" s="180">
        <f>IF($AB10&lt;$AK$2,0,'[1]功能-日常任务'!DZ10)/AC10</f>
        <v>0.26920295806065364</v>
      </c>
      <c r="AL10" s="198">
        <f>'[1]功能-日常任务'!DZ10</f>
        <v>103.1433133020796</v>
      </c>
      <c r="AM10" s="198">
        <f>'[1]功能-九鼎之争'!CN11</f>
        <v>280</v>
      </c>
      <c r="AO10" s="198"/>
      <c r="AP10" s="198"/>
      <c r="AQ10" s="198"/>
    </row>
    <row r="11" spans="1:43" x14ac:dyDescent="0.15">
      <c r="A11" s="179">
        <f t="shared" si="11"/>
        <v>220</v>
      </c>
      <c r="B11" s="177">
        <v>4</v>
      </c>
      <c r="C11" s="177" t="s">
        <v>50</v>
      </c>
      <c r="D11" s="177">
        <v>720</v>
      </c>
      <c r="E11" s="177">
        <f>基础状态预期!F11</f>
        <v>11</v>
      </c>
      <c r="F11" s="177">
        <f>基础状态预期!G11</f>
        <v>10.89</v>
      </c>
      <c r="G11" s="177">
        <f>基础状态预期!H11</f>
        <v>10.78</v>
      </c>
      <c r="H11" s="177">
        <f>基础状态预期!I11</f>
        <v>10.67</v>
      </c>
      <c r="I11" s="177">
        <f>基础状态预期!J11</f>
        <v>10.45</v>
      </c>
      <c r="J11" s="198"/>
      <c r="M11" s="179">
        <v>7</v>
      </c>
      <c r="N11" s="198">
        <f t="shared" si="6"/>
        <v>426.66666666666663</v>
      </c>
      <c r="O11" s="198">
        <f t="shared" si="7"/>
        <v>431.85185185185185</v>
      </c>
      <c r="P11" s="198">
        <f t="shared" si="8"/>
        <v>437.14285714285711</v>
      </c>
      <c r="Q11" s="198">
        <f t="shared" si="9"/>
        <v>442.54295532646051</v>
      </c>
      <c r="R11" s="198">
        <f t="shared" si="10"/>
        <v>453.68421052631584</v>
      </c>
      <c r="T11" s="179">
        <f t="shared" si="1"/>
        <v>1.0427366215839708</v>
      </c>
      <c r="U11" s="179">
        <f t="shared" si="2"/>
        <v>0.99491543414076411</v>
      </c>
      <c r="V11" s="179">
        <f t="shared" si="3"/>
        <v>0.94215991429650581</v>
      </c>
      <c r="W11" s="179">
        <f t="shared" si="4"/>
        <v>0.88253739929037966</v>
      </c>
      <c r="X11" s="179">
        <f t="shared" si="5"/>
        <v>0.81143524477621765</v>
      </c>
      <c r="AA11" s="198"/>
      <c r="AB11" s="179">
        <v>7</v>
      </c>
      <c r="AC11" s="198">
        <f>[4]功勋需求与产出奖励!CR11+'[1]功能-九鼎之争'!CN12+IF($AB11&lt;$AK$2,0,'[1]功能-日常任务'!DZ11)</f>
        <v>444.90095854249421</v>
      </c>
      <c r="AD11" s="198">
        <f>[4]功勋需求与产出奖励!CS11+'[1]功能-九鼎之争'!CO12+IF($AB11&lt;$AK$2,0,'[1]功能-日常任务'!EA11)</f>
        <v>429.65607266967811</v>
      </c>
      <c r="AE11" s="198">
        <f>[4]功勋需求与产出奖励!CT11+'[1]功能-九鼎之争'!CP12+IF($AB11&lt;$AK$2,0,'[1]功能-日常任务'!EB11)</f>
        <v>411.85847682104395</v>
      </c>
      <c r="AF11" s="198">
        <f>[4]功勋需求与产出奖励!CU11+'[1]功能-九鼎之争'!CQ12+IF($AB11&lt;$AK$2,0,'[1]功能-日常任务'!EC11)</f>
        <v>390.56070886809312</v>
      </c>
      <c r="AG11" s="198">
        <f>[4]功勋需求与产出奖励!CV11+'[1]功能-九鼎之争'!CR12+IF($AB11&lt;$AK$2,0,'[1]功能-日常任务'!ED11)</f>
        <v>368.13535841952614</v>
      </c>
      <c r="AI11" s="146">
        <f>[4]功勋需求与产出奖励!CR11/AC11</f>
        <v>0</v>
      </c>
      <c r="AJ11" s="146">
        <f>'[1]功能-九鼎之争'!CN12/AC11</f>
        <v>0.71926120601836274</v>
      </c>
      <c r="AK11" s="180">
        <f>IF($AB11&lt;$AK$2,0,'[1]功能-日常任务'!DZ11)/AC11</f>
        <v>0.2807387939816372</v>
      </c>
      <c r="AL11" s="198">
        <f>'[1]功能-日常任务'!DZ11</f>
        <v>124.90095854249419</v>
      </c>
      <c r="AM11" s="198">
        <f>'[1]功能-九鼎之争'!CN12</f>
        <v>320</v>
      </c>
      <c r="AO11" s="198"/>
      <c r="AP11" s="198"/>
      <c r="AQ11" s="198"/>
    </row>
    <row r="12" spans="1:43" x14ac:dyDescent="0.15">
      <c r="A12" s="179">
        <f t="shared" si="11"/>
        <v>280</v>
      </c>
      <c r="B12" s="177">
        <v>5</v>
      </c>
      <c r="C12" s="177" t="s">
        <v>51</v>
      </c>
      <c r="D12" s="177">
        <v>1000</v>
      </c>
      <c r="E12" s="177">
        <f>基础状态预期!F12</f>
        <v>14</v>
      </c>
      <c r="F12" s="177">
        <f>基础状态预期!G12</f>
        <v>13.86</v>
      </c>
      <c r="G12" s="177">
        <f>基础状态预期!H12</f>
        <v>13.719999999999999</v>
      </c>
      <c r="H12" s="177">
        <f>基础状态预期!I12</f>
        <v>13.58</v>
      </c>
      <c r="I12" s="177">
        <f>基础状态预期!J12</f>
        <v>13.299999999999999</v>
      </c>
      <c r="J12" s="198"/>
      <c r="M12" s="179">
        <v>8</v>
      </c>
      <c r="N12" s="198">
        <f t="shared" si="6"/>
        <v>500</v>
      </c>
      <c r="O12" s="198">
        <f t="shared" si="7"/>
        <v>505.92592592592592</v>
      </c>
      <c r="P12" s="198">
        <f t="shared" si="8"/>
        <v>511.97278911564626</v>
      </c>
      <c r="Q12" s="198">
        <f t="shared" si="9"/>
        <v>518.14432989690727</v>
      </c>
      <c r="R12" s="198">
        <f t="shared" si="10"/>
        <v>530.87719298245622</v>
      </c>
      <c r="T12" s="179">
        <f t="shared" si="1"/>
        <v>1.0164404506368994</v>
      </c>
      <c r="U12" s="179">
        <f t="shared" si="2"/>
        <v>0.9673594017745113</v>
      </c>
      <c r="V12" s="179">
        <f t="shared" si="3"/>
        <v>0.91339156665410615</v>
      </c>
      <c r="W12" s="179">
        <f t="shared" si="4"/>
        <v>0.85359935396769759</v>
      </c>
      <c r="X12" s="179">
        <f t="shared" si="5"/>
        <v>0.78361228225910973</v>
      </c>
      <c r="AA12" s="198"/>
      <c r="AB12" s="179">
        <v>8</v>
      </c>
      <c r="AC12" s="198">
        <f>[4]功勋需求与产出奖励!CR12+'[1]功能-九鼎之争'!CN13+IF($AB12&lt;$AK$2,0,'[1]功能-日常任务'!DZ12)</f>
        <v>508.22022531844965</v>
      </c>
      <c r="AD12" s="198">
        <f>[4]功勋需求与产出奖励!CS12+'[1]功能-九鼎之争'!CO13+IF($AB12&lt;$AK$2,0,'[1]功能-日常任务'!EA12)</f>
        <v>489.4122010459194</v>
      </c>
      <c r="AE12" s="198">
        <f>[4]功勋需求与产出奖励!CT12+'[1]功能-九鼎之争'!CP13+IF($AB12&lt;$AK$2,0,'[1]功能-日常任务'!EB12)</f>
        <v>467.63162793461242</v>
      </c>
      <c r="AF12" s="198">
        <f>[4]功勋需求与产出奖励!CU12+'[1]功能-九鼎之争'!CQ13+IF($AB12&lt;$AK$2,0,'[1]功能-日常任务'!EC12)</f>
        <v>442.2876652620256</v>
      </c>
      <c r="AG12" s="198">
        <f>[4]功勋需求与产出奖励!CV12+'[1]功能-九鼎之争'!CR13+IF($AB12&lt;$AK$2,0,'[1]功能-日常任务'!ED12)</f>
        <v>416.00188879229233</v>
      </c>
      <c r="AI12" s="146">
        <f>[4]功勋需求与产出奖励!CR12/AC12</f>
        <v>0</v>
      </c>
      <c r="AJ12" s="146">
        <f>'[1]功能-九鼎之争'!CN13/AC12</f>
        <v>0.70835433551355576</v>
      </c>
      <c r="AK12" s="180">
        <f>IF($AB12&lt;$AK$2,0,'[1]功能-日常任务'!DZ12)/AC12</f>
        <v>0.29164566448644424</v>
      </c>
      <c r="AL12" s="198">
        <f>'[1]功能-日常任务'!DZ12</f>
        <v>148.22022531844965</v>
      </c>
      <c r="AM12" s="198">
        <f>'[1]功能-九鼎之争'!CN13</f>
        <v>360</v>
      </c>
      <c r="AO12" s="198"/>
      <c r="AP12" s="198"/>
      <c r="AQ12" s="198"/>
    </row>
    <row r="13" spans="1:43" x14ac:dyDescent="0.15">
      <c r="A13" s="179">
        <f t="shared" si="11"/>
        <v>300</v>
      </c>
      <c r="B13" s="177">
        <v>6</v>
      </c>
      <c r="C13" s="177" t="s">
        <v>52</v>
      </c>
      <c r="D13" s="177">
        <v>1300</v>
      </c>
      <c r="E13" s="177">
        <f>基础状态预期!F13</f>
        <v>17</v>
      </c>
      <c r="F13" s="177">
        <f>基础状态预期!G13</f>
        <v>16.829999999999998</v>
      </c>
      <c r="G13" s="177">
        <f>基础状态预期!H13</f>
        <v>16.66</v>
      </c>
      <c r="H13" s="177">
        <f>基础状态预期!I13</f>
        <v>16.489999999999998</v>
      </c>
      <c r="I13" s="177">
        <f>基础状态预期!J13</f>
        <v>16.149999999999999</v>
      </c>
      <c r="J13" s="198"/>
      <c r="M13" s="179">
        <v>9</v>
      </c>
      <c r="N13" s="198">
        <f t="shared" si="6"/>
        <v>573.33333333333337</v>
      </c>
      <c r="O13" s="198">
        <f t="shared" si="7"/>
        <v>580</v>
      </c>
      <c r="P13" s="198">
        <f t="shared" si="8"/>
        <v>586.80272108843542</v>
      </c>
      <c r="Q13" s="198">
        <f t="shared" si="9"/>
        <v>593.74570446735402</v>
      </c>
      <c r="R13" s="198">
        <f t="shared" si="10"/>
        <v>608.07017543859649</v>
      </c>
      <c r="T13" s="179">
        <f t="shared" si="1"/>
        <v>0.99979045921172605</v>
      </c>
      <c r="U13" s="179">
        <f t="shared" si="2"/>
        <v>0.95007033440602218</v>
      </c>
      <c r="V13" s="179">
        <f t="shared" si="3"/>
        <v>0.89623199238544327</v>
      </c>
      <c r="W13" s="179">
        <f t="shared" si="4"/>
        <v>0.83649733104589585</v>
      </c>
      <c r="X13" s="179">
        <f t="shared" si="5"/>
        <v>0.76526342068797182</v>
      </c>
      <c r="AA13" s="198"/>
      <c r="AB13" s="179">
        <v>9</v>
      </c>
      <c r="AC13" s="198">
        <f>[4]功勋需求与产出奖励!CR13+'[1]功能-九鼎之争'!CN14+IF($AB13&lt;$AK$2,0,'[1]功能-日常任务'!DZ13)</f>
        <v>573.21319661472296</v>
      </c>
      <c r="AD13" s="198">
        <f>[4]功勋需求与产出奖励!CS13+'[1]功能-九鼎之争'!CO14+IF($AB13&lt;$AK$2,0,'[1]功能-日常任务'!EA13)</f>
        <v>551.04079395549286</v>
      </c>
      <c r="AE13" s="198">
        <f>[4]功勋需求与产出奖励!CT13+'[1]功能-九鼎之争'!CP14+IF($AB13&lt;$AK$2,0,'[1]功能-日常任务'!EB13)</f>
        <v>525.91137185828802</v>
      </c>
      <c r="AF13" s="198">
        <f>[4]功勋需求与产出奖励!CU13+'[1]功能-九鼎之争'!CQ14+IF($AB13&lt;$AK$2,0,'[1]功能-日常任务'!EC13)</f>
        <v>496.66669710690689</v>
      </c>
      <c r="AG13" s="198">
        <f>[4]功勋需求与产出奖励!CV13+'[1]功能-九鼎之争'!CR14+IF($AB13&lt;$AK$2,0,'[1]功能-日常任务'!ED13)</f>
        <v>465.3338624744755</v>
      </c>
      <c r="AI13" s="146">
        <f>[4]功勋需求与产出奖励!CR13/AC13</f>
        <v>0</v>
      </c>
      <c r="AJ13" s="146">
        <f>'[1]功能-九鼎之争'!CN14/AC13</f>
        <v>0.69782064049173365</v>
      </c>
      <c r="AK13" s="180">
        <f>IF($AB13&lt;$AK$2,0,'[1]功能-日常任务'!DZ13)/AC13</f>
        <v>0.30217935950826641</v>
      </c>
      <c r="AL13" s="198">
        <f>'[1]功能-日常任务'!DZ13</f>
        <v>173.21319661472296</v>
      </c>
      <c r="AM13" s="198">
        <f>'[1]功能-九鼎之争'!CN14</f>
        <v>400</v>
      </c>
      <c r="AO13" s="198"/>
      <c r="AP13" s="198"/>
      <c r="AQ13" s="198"/>
    </row>
    <row r="14" spans="1:43" x14ac:dyDescent="0.15">
      <c r="A14" s="179">
        <f t="shared" si="11"/>
        <v>300</v>
      </c>
      <c r="B14" s="177">
        <v>7</v>
      </c>
      <c r="C14" s="177" t="s">
        <v>53</v>
      </c>
      <c r="D14" s="177">
        <v>1600</v>
      </c>
      <c r="E14" s="177">
        <f>基础状态预期!F14</f>
        <v>20</v>
      </c>
      <c r="F14" s="177">
        <f>基础状态预期!G14</f>
        <v>19.8</v>
      </c>
      <c r="G14" s="177">
        <f>基础状态预期!H14</f>
        <v>19.600000000000001</v>
      </c>
      <c r="H14" s="177">
        <f>基础状态预期!I14</f>
        <v>19.399999999999999</v>
      </c>
      <c r="I14" s="177">
        <f>基础状态预期!J14</f>
        <v>19</v>
      </c>
      <c r="J14" s="198"/>
      <c r="M14" s="179">
        <v>10</v>
      </c>
      <c r="N14" s="198">
        <f t="shared" si="6"/>
        <v>646.66666666666663</v>
      </c>
      <c r="O14" s="198">
        <f t="shared" si="7"/>
        <v>654.07407407407402</v>
      </c>
      <c r="P14" s="198">
        <f t="shared" si="8"/>
        <v>661.63265306122457</v>
      </c>
      <c r="Q14" s="198">
        <f t="shared" si="9"/>
        <v>669.34707903780077</v>
      </c>
      <c r="R14" s="198">
        <f t="shared" si="10"/>
        <v>685.26315789473688</v>
      </c>
      <c r="T14" s="179">
        <f t="shared" si="1"/>
        <v>0.98969072164948457</v>
      </c>
      <c r="U14" s="179">
        <f t="shared" si="2"/>
        <v>0.9402610933800063</v>
      </c>
      <c r="V14" s="179">
        <f t="shared" si="3"/>
        <v>0.88578346699568167</v>
      </c>
      <c r="W14" s="179">
        <f t="shared" si="4"/>
        <v>0.82517897114693495</v>
      </c>
      <c r="X14" s="179">
        <f t="shared" si="5"/>
        <v>0.75254685099846386</v>
      </c>
      <c r="AA14" s="198"/>
      <c r="AB14" s="179">
        <v>10</v>
      </c>
      <c r="AC14" s="198">
        <f>[4]功勋需求与产出奖励!CR14+'[1]功能-九鼎之争'!CN15+IF($AB14&lt;$AK$2,0,'[1]功能-日常任务'!DZ14)</f>
        <v>640</v>
      </c>
      <c r="AD14" s="198">
        <f>[4]功勋需求与产出奖励!CS14+'[1]功能-九鼎之争'!CO15+IF($AB14&lt;$AK$2,0,'[1]功能-日常任务'!EA14)</f>
        <v>615.00040404040408</v>
      </c>
      <c r="AE14" s="198">
        <f>[4]功勋需求与产出奖励!CT14+'[1]功能-九鼎之争'!CP15+IF($AB14&lt;$AK$2,0,'[1]功能-日常任务'!EB14)</f>
        <v>586.0632653061225</v>
      </c>
      <c r="AF14" s="198">
        <f>[4]功勋需求与产出奖励!CU14+'[1]功能-九鼎之争'!CQ15+IF($AB14&lt;$AK$2,0,'[1]功能-日常任务'!EC14)</f>
        <v>552.33113402061861</v>
      </c>
      <c r="AG14" s="198">
        <f>[4]功勋需求与产出奖励!CV14+'[1]功能-九鼎之争'!CR15+IF($AB14&lt;$AK$2,0,'[1]功能-日常任务'!ED14)</f>
        <v>515.69263157894738</v>
      </c>
      <c r="AI14" s="146">
        <f>[4]功勋需求与产出奖励!CR14/AC14</f>
        <v>0</v>
      </c>
      <c r="AJ14" s="146">
        <f>'[1]功能-九鼎之争'!CN15/AC14</f>
        <v>0.6875</v>
      </c>
      <c r="AK14" s="180">
        <f>IF($AB14&lt;$AK$2,0,'[1]功能-日常任务'!DZ14)/AC14</f>
        <v>0.3125</v>
      </c>
      <c r="AL14" s="198">
        <f>'[1]功能-日常任务'!DZ14</f>
        <v>200</v>
      </c>
      <c r="AM14" s="198">
        <f>'[1]功能-九鼎之争'!CN15</f>
        <v>440</v>
      </c>
      <c r="AO14" s="198"/>
      <c r="AP14" s="198"/>
      <c r="AQ14" s="198"/>
    </row>
    <row r="15" spans="1:43" x14ac:dyDescent="0.15">
      <c r="A15" s="179">
        <f t="shared" si="11"/>
        <v>400</v>
      </c>
      <c r="B15" s="177">
        <v>8</v>
      </c>
      <c r="C15" s="177" t="s">
        <v>54</v>
      </c>
      <c r="D15" s="177">
        <v>2000</v>
      </c>
      <c r="E15" s="177">
        <f>基础状态预期!F15</f>
        <v>23</v>
      </c>
      <c r="F15" s="177">
        <f>基础状态预期!G15</f>
        <v>22.77</v>
      </c>
      <c r="G15" s="177">
        <f>基础状态预期!H15</f>
        <v>22.54</v>
      </c>
      <c r="H15" s="177">
        <f>基础状态预期!I15</f>
        <v>22.31</v>
      </c>
      <c r="I15" s="177">
        <f>基础状态预期!J15</f>
        <v>21.849999999999998</v>
      </c>
      <c r="J15" s="198"/>
      <c r="M15" s="179">
        <v>11</v>
      </c>
      <c r="N15" s="198">
        <f t="shared" si="6"/>
        <v>720</v>
      </c>
      <c r="O15" s="198">
        <f t="shared" si="7"/>
        <v>730.37037037037032</v>
      </c>
      <c r="P15" s="198">
        <f t="shared" si="8"/>
        <v>740.95238095238096</v>
      </c>
      <c r="Q15" s="198">
        <f t="shared" si="9"/>
        <v>751.75257731958766</v>
      </c>
      <c r="R15" s="198">
        <f t="shared" si="10"/>
        <v>774.0350877192983</v>
      </c>
      <c r="T15" s="179">
        <f t="shared" si="1"/>
        <v>0.98431859029794055</v>
      </c>
      <c r="U15" s="179">
        <f t="shared" si="2"/>
        <v>0.93377074066275512</v>
      </c>
      <c r="V15" s="179">
        <f t="shared" si="3"/>
        <v>0.87843711222997356</v>
      </c>
      <c r="W15" s="179">
        <f t="shared" si="4"/>
        <v>0.81582627549940356</v>
      </c>
      <c r="X15" s="179">
        <f t="shared" si="5"/>
        <v>0.74210157814938515</v>
      </c>
      <c r="AA15" s="198"/>
      <c r="AB15" s="179">
        <v>11</v>
      </c>
      <c r="AC15" s="198">
        <f>[4]功勋需求与产出奖励!CR15+'[1]功能-九鼎之争'!CN16+IF($AB15&lt;$AK$2,0,'[1]功能-日常任务'!DZ15)</f>
        <v>708.70938501451724</v>
      </c>
      <c r="AD15" s="198">
        <f>[4]功勋需求与产出奖励!CS15+'[1]功能-九鼎之争'!CO16+IF($AB15&lt;$AK$2,0,'[1]功能-日常任务'!EA15)</f>
        <v>681.9984816988715</v>
      </c>
      <c r="AE15" s="198">
        <f>[4]功勋需求与产出奖励!CT15+'[1]功能-九鼎之争'!CP16+IF($AB15&lt;$AK$2,0,'[1]功能-日常任务'!EB15)</f>
        <v>650.88006982373281</v>
      </c>
      <c r="AF15" s="198">
        <f>[4]功勋需求与产出奖励!CU15+'[1]功能-九鼎之争'!CQ16+IF($AB15&lt;$AK$2,0,'[1]功能-日常任务'!EC15)</f>
        <v>613.2995052517166</v>
      </c>
      <c r="AG15" s="198">
        <f>[4]功勋需求与产出奖励!CV15+'[1]功能-九鼎之争'!CR16+IF($AB15&lt;$AK$2,0,'[1]功能-日常任务'!ED15)</f>
        <v>574.41266013948905</v>
      </c>
      <c r="AI15" s="146">
        <f>[4]功勋需求与产出奖励!CR15/AC15</f>
        <v>0</v>
      </c>
      <c r="AJ15" s="146">
        <f>'[1]功能-九鼎之争'!CN16/AC15</f>
        <v>0.67728748927202043</v>
      </c>
      <c r="AK15" s="180">
        <f>IF($AB15&lt;$AK$2,0,'[1]功能-日常任务'!DZ15)/AC15</f>
        <v>0.32271251072797963</v>
      </c>
      <c r="AL15" s="198">
        <f>'[1]功能-日常任务'!DZ15</f>
        <v>228.70938501451724</v>
      </c>
      <c r="AM15" s="198">
        <f>'[1]功能-九鼎之争'!CN16</f>
        <v>480</v>
      </c>
      <c r="AO15" s="198"/>
      <c r="AP15" s="198"/>
      <c r="AQ15" s="198"/>
    </row>
    <row r="16" spans="1:43" x14ac:dyDescent="0.15">
      <c r="A16" s="179">
        <f t="shared" si="11"/>
        <v>400</v>
      </c>
      <c r="B16" s="177">
        <v>9</v>
      </c>
      <c r="C16" s="177" t="s">
        <v>55</v>
      </c>
      <c r="D16" s="177">
        <v>2400</v>
      </c>
      <c r="E16" s="177">
        <f>基础状态预期!F16</f>
        <v>26</v>
      </c>
      <c r="F16" s="177">
        <f>基础状态预期!G16</f>
        <v>25.74</v>
      </c>
      <c r="G16" s="177">
        <f>基础状态预期!H16</f>
        <v>25.48</v>
      </c>
      <c r="H16" s="177">
        <f>基础状态预期!I16</f>
        <v>25.22</v>
      </c>
      <c r="I16" s="177">
        <f>基础状态预期!J16</f>
        <v>24.7</v>
      </c>
      <c r="J16" s="198"/>
      <c r="M16" s="179">
        <v>12</v>
      </c>
      <c r="N16" s="198">
        <f t="shared" si="6"/>
        <v>813.33333333333337</v>
      </c>
      <c r="O16" s="198">
        <f t="shared" si="7"/>
        <v>824.64646464646466</v>
      </c>
      <c r="P16" s="198">
        <f t="shared" si="8"/>
        <v>836.19047619047626</v>
      </c>
      <c r="Q16" s="198">
        <f t="shared" si="9"/>
        <v>847.97250859106532</v>
      </c>
      <c r="R16" s="198">
        <f t="shared" si="10"/>
        <v>872.28070175438609</v>
      </c>
      <c r="T16" s="179">
        <f t="shared" si="1"/>
        <v>0.97476968278542708</v>
      </c>
      <c r="U16" s="179">
        <f t="shared" si="2"/>
        <v>0.92442943270602762</v>
      </c>
      <c r="V16" s="179">
        <f t="shared" si="3"/>
        <v>0.87009246711507549</v>
      </c>
      <c r="W16" s="179">
        <f t="shared" si="4"/>
        <v>0.80847597885172884</v>
      </c>
      <c r="X16" s="179">
        <f t="shared" si="5"/>
        <v>0.73386791791613326</v>
      </c>
      <c r="AA16" s="198"/>
      <c r="AB16" s="179">
        <v>12</v>
      </c>
      <c r="AC16" s="198">
        <f>[4]功勋需求与产出奖励!CR16+'[1]功能-九鼎之争'!CN17+IF($AB16&lt;$AK$2,0,'[1]功能-日常任务'!DZ16)</f>
        <v>792.81267533214736</v>
      </c>
      <c r="AD16" s="198">
        <f>[4]功勋需求与产出奖励!CS16+'[1]功能-九鼎之争'!CO17+IF($AB16&lt;$AK$2,0,'[1]功能-日常任务'!EA16)</f>
        <v>762.32746349616264</v>
      </c>
      <c r="AE16" s="198">
        <f>[4]功勋需求与产出奖励!CT16+'[1]功能-九鼎之争'!CP17+IF($AB16&lt;$AK$2,0,'[1]功能-日常任务'!EB16)</f>
        <v>727.56303440670126</v>
      </c>
      <c r="AF16" s="198">
        <f>[4]功勋需求与产出奖励!CU16+'[1]功能-九鼎之争'!CQ17+IF($AB16&lt;$AK$2,0,'[1]功能-日常任务'!EC16)</f>
        <v>685.56540392251759</v>
      </c>
      <c r="AG16" s="198">
        <f>[4]功勋需求与产出奖励!CV16+'[1]功能-九鼎之争'!CR17+IF($AB16&lt;$AK$2,0,'[1]功能-日常任务'!ED16)</f>
        <v>640.13882243491491</v>
      </c>
      <c r="AI16" s="146">
        <f>[4]功勋需求与产出奖励!CR16/AC16</f>
        <v>0</v>
      </c>
      <c r="AJ16" s="146">
        <f>'[1]功能-九鼎之争'!CN17/AC16</f>
        <v>0.67271040174766927</v>
      </c>
      <c r="AK16" s="180">
        <f>IF($AB16&lt;$AK$2,0,'[1]功能-日常任务'!DZ16)/AC16</f>
        <v>0.32728959825233078</v>
      </c>
      <c r="AL16" s="198">
        <f>'[1]功能-日常任务'!DZ16</f>
        <v>259.47934199881405</v>
      </c>
      <c r="AM16" s="198">
        <f>'[1]功能-九鼎之争'!CN17</f>
        <v>533.33333333333337</v>
      </c>
      <c r="AO16" s="198"/>
      <c r="AP16" s="198"/>
      <c r="AQ16" s="198"/>
    </row>
    <row r="17" spans="1:43" x14ac:dyDescent="0.15">
      <c r="A17" s="179">
        <f t="shared" si="11"/>
        <v>600</v>
      </c>
      <c r="B17" s="177">
        <v>10</v>
      </c>
      <c r="C17" s="177" t="s">
        <v>56</v>
      </c>
      <c r="D17" s="177">
        <v>3000</v>
      </c>
      <c r="E17" s="177">
        <f>基础状态预期!F17</f>
        <v>29</v>
      </c>
      <c r="F17" s="177">
        <f>基础状态预期!G17</f>
        <v>28.71</v>
      </c>
      <c r="G17" s="177">
        <f>基础状态预期!H17</f>
        <v>28.419999999999998</v>
      </c>
      <c r="H17" s="177">
        <f>基础状态预期!I17</f>
        <v>28.13</v>
      </c>
      <c r="I17" s="177">
        <f>基础状态预期!J17</f>
        <v>27.549999999999997</v>
      </c>
      <c r="J17" s="198"/>
      <c r="M17" s="179">
        <v>13</v>
      </c>
      <c r="N17" s="198">
        <f t="shared" si="6"/>
        <v>906.66666666666663</v>
      </c>
      <c r="O17" s="198">
        <f t="shared" si="7"/>
        <v>918.92255892255889</v>
      </c>
      <c r="P17" s="198">
        <f t="shared" si="8"/>
        <v>931.42857142857156</v>
      </c>
      <c r="Q17" s="198">
        <f t="shared" si="9"/>
        <v>944.19243986254298</v>
      </c>
      <c r="R17" s="198">
        <f t="shared" si="10"/>
        <v>970.52631578947376</v>
      </c>
      <c r="T17" s="179">
        <f t="shared" si="1"/>
        <v>0.96962253529922782</v>
      </c>
      <c r="U17" s="179">
        <f t="shared" si="2"/>
        <v>0.92090084370996184</v>
      </c>
      <c r="V17" s="179">
        <f t="shared" si="3"/>
        <v>0.86609603578217553</v>
      </c>
      <c r="W17" s="179">
        <f t="shared" si="4"/>
        <v>0.80409761922727852</v>
      </c>
      <c r="X17" s="179">
        <f t="shared" si="5"/>
        <v>0.7283558842792266</v>
      </c>
      <c r="AA17" s="198"/>
      <c r="AB17" s="179">
        <v>13</v>
      </c>
      <c r="AC17" s="198">
        <f>[4]功勋需求与产出奖励!CR17+'[1]功能-九鼎之争'!CN18+IF($AB17&lt;$AK$2,0,'[1]功能-日常任务'!DZ17)</f>
        <v>879.12443200463315</v>
      </c>
      <c r="AD17" s="198">
        <f>[4]功勋需求与产出奖励!CS17+'[1]功能-九鼎之争'!CO18+IF($AB17&lt;$AK$2,0,'[1]功能-日常任务'!EA17)</f>
        <v>846.23655981590161</v>
      </c>
      <c r="AE17" s="198">
        <f>[4]功勋需求与产出奖励!CT17+'[1]功能-九鼎之争'!CP18+IF($AB17&lt;$AK$2,0,'[1]功能-日常任务'!EB17)</f>
        <v>806.70659332854075</v>
      </c>
      <c r="AF17" s="198">
        <f>[4]功勋需求与产出奖励!CU17+'[1]功能-九鼎之争'!CQ18+IF($AB17&lt;$AK$2,0,'[1]功能-日常任务'!EC17)</f>
        <v>759.22289298586611</v>
      </c>
      <c r="AG17" s="198">
        <f>[4]功勋需求与产出奖励!CV17+'[1]功能-九鼎之争'!CR18+IF($AB17&lt;$AK$2,0,'[1]功能-日常任务'!ED17)</f>
        <v>706.88855295310202</v>
      </c>
      <c r="AI17" s="146">
        <f>[4]功勋需求与产出奖励!CR17/AC17</f>
        <v>0</v>
      </c>
      <c r="AJ17" s="146">
        <f>'[1]功能-九鼎之争'!CN18/AC17</f>
        <v>0.6673306363797824</v>
      </c>
      <c r="AK17" s="180">
        <f>IF($AB17&lt;$AK$2,0,'[1]功能-日常任务'!DZ17)/AC17</f>
        <v>0.33266936362021754</v>
      </c>
      <c r="AL17" s="198">
        <f>'[1]功能-日常任务'!DZ17</f>
        <v>292.45776533796652</v>
      </c>
      <c r="AM17" s="198">
        <f>'[1]功能-九鼎之争'!CN18</f>
        <v>586.66666666666663</v>
      </c>
      <c r="AO17" s="198"/>
      <c r="AP17" s="198"/>
      <c r="AQ17" s="198"/>
    </row>
    <row r="18" spans="1:43" x14ac:dyDescent="0.15">
      <c r="A18" s="179">
        <f t="shared" si="11"/>
        <v>1200</v>
      </c>
      <c r="B18" s="177">
        <v>11</v>
      </c>
      <c r="C18" s="177" t="s">
        <v>116</v>
      </c>
      <c r="D18" s="177">
        <v>4200</v>
      </c>
      <c r="E18" s="177">
        <f>基础状态预期!F18</f>
        <v>33</v>
      </c>
      <c r="F18" s="177">
        <f>基础状态预期!G18</f>
        <v>32.67</v>
      </c>
      <c r="G18" s="177">
        <f>基础状态预期!H18</f>
        <v>32.339999999999996</v>
      </c>
      <c r="H18" s="177">
        <f>基础状态预期!I18</f>
        <v>32.01</v>
      </c>
      <c r="I18" s="177">
        <f>基础状态预期!J18</f>
        <v>31.349999999999998</v>
      </c>
      <c r="J18" s="198"/>
      <c r="M18" s="179">
        <v>14</v>
      </c>
      <c r="N18" s="198">
        <f t="shared" si="6"/>
        <v>1000</v>
      </c>
      <c r="O18" s="198">
        <f t="shared" si="7"/>
        <v>1014.1414141414142</v>
      </c>
      <c r="P18" s="198">
        <f t="shared" si="8"/>
        <v>1028.5714285714287</v>
      </c>
      <c r="Q18" s="198">
        <f t="shared" si="9"/>
        <v>1043.2989690721649</v>
      </c>
      <c r="R18" s="198">
        <f t="shared" si="10"/>
        <v>1073.6842105263158</v>
      </c>
      <c r="T18" s="179">
        <f t="shared" si="1"/>
        <v>0.96780316430915758</v>
      </c>
      <c r="U18" s="179">
        <f t="shared" si="2"/>
        <v>0.91730039202305635</v>
      </c>
      <c r="V18" s="179">
        <f t="shared" si="3"/>
        <v>0.86152757072809183</v>
      </c>
      <c r="W18" s="179">
        <f t="shared" si="4"/>
        <v>0.79776248380819725</v>
      </c>
      <c r="X18" s="179">
        <f t="shared" si="5"/>
        <v>0.71987538026832754</v>
      </c>
      <c r="AA18" s="198"/>
      <c r="AB18" s="179">
        <v>14</v>
      </c>
      <c r="AC18" s="198">
        <f>[4]功勋需求与产出奖励!CR18+'[1]功能-九鼎之争'!CN19+IF($AB18&lt;$AK$2,0,'[1]功能-日常任务'!DZ18)</f>
        <v>967.80316430915764</v>
      </c>
      <c r="AD18" s="198">
        <f>[4]功勋需求与产出奖励!CS18+'[1]功能-九鼎之争'!CO19+IF($AB18&lt;$AK$2,0,'[1]功能-日常任务'!EA18)</f>
        <v>930.272316758736</v>
      </c>
      <c r="AE18" s="198">
        <f>[4]功勋需求与产出奖励!CT18+'[1]功能-九鼎之争'!CP19+IF($AB18&lt;$AK$2,0,'[1]功能-日常任务'!EB18)</f>
        <v>886.14264417746597</v>
      </c>
      <c r="AF18" s="198">
        <f>[4]功勋需求与产出奖励!CU18+'[1]功能-九鼎之争'!CQ19+IF($AB18&lt;$AK$2,0,'[1]功能-日常任务'!EC18)</f>
        <v>832.30477692154182</v>
      </c>
      <c r="AG18" s="198">
        <f>[4]功勋需求与产出奖励!CV18+'[1]功能-九鼎之争'!CR19+IF($AB18&lt;$AK$2,0,'[1]功能-日常任务'!ED18)</f>
        <v>772.91882934073067</v>
      </c>
      <c r="AI18" s="146">
        <f>[4]功勋需求与产出奖励!CR18/AC18</f>
        <v>0</v>
      </c>
      <c r="AJ18" s="146">
        <f>'[1]功能-九鼎之争'!CN19/AC18</f>
        <v>0.66129149356196637</v>
      </c>
      <c r="AK18" s="180">
        <f>IF($AB18&lt;$AK$2,0,'[1]功能-日常任务'!DZ18)/AC18</f>
        <v>0.33870850643803369</v>
      </c>
      <c r="AL18" s="198">
        <f>'[1]功能-日常任务'!DZ18</f>
        <v>327.80316430915769</v>
      </c>
      <c r="AM18" s="198">
        <f>'[1]功能-九鼎之争'!CN19</f>
        <v>640</v>
      </c>
      <c r="AO18" s="198"/>
      <c r="AP18" s="198"/>
      <c r="AQ18" s="198"/>
    </row>
    <row r="19" spans="1:43" x14ac:dyDescent="0.15">
      <c r="A19" s="179">
        <f t="shared" si="11"/>
        <v>1600</v>
      </c>
      <c r="B19" s="177">
        <v>12</v>
      </c>
      <c r="C19" s="177" t="s">
        <v>117</v>
      </c>
      <c r="D19" s="177">
        <v>5800</v>
      </c>
      <c r="E19" s="177">
        <f>基础状态预期!F19</f>
        <v>37</v>
      </c>
      <c r="F19" s="177">
        <f>基础状态预期!G19</f>
        <v>36.630000000000003</v>
      </c>
      <c r="G19" s="177">
        <f>基础状态预期!H19</f>
        <v>36.26</v>
      </c>
      <c r="H19" s="177">
        <f>基础状态预期!I19</f>
        <v>35.89</v>
      </c>
      <c r="I19" s="177">
        <f>基础状态预期!J19</f>
        <v>35.15</v>
      </c>
      <c r="J19" s="198"/>
      <c r="M19" s="179">
        <v>15</v>
      </c>
      <c r="N19" s="198">
        <f t="shared" si="6"/>
        <v>1100</v>
      </c>
      <c r="O19" s="198">
        <f t="shared" si="7"/>
        <v>1115.1515151515152</v>
      </c>
      <c r="P19" s="198">
        <f t="shared" si="8"/>
        <v>1130.6122448979593</v>
      </c>
      <c r="Q19" s="198">
        <f t="shared" si="9"/>
        <v>1146.3917525773197</v>
      </c>
      <c r="R19" s="198">
        <f t="shared" si="10"/>
        <v>1178.9473684210527</v>
      </c>
      <c r="T19" s="179">
        <f t="shared" si="1"/>
        <v>0.96274432571142843</v>
      </c>
      <c r="U19" s="179">
        <f t="shared" si="2"/>
        <v>0.9122466298645292</v>
      </c>
      <c r="V19" s="179">
        <f t="shared" si="3"/>
        <v>0.8563820463615891</v>
      </c>
      <c r="W19" s="179">
        <f t="shared" si="4"/>
        <v>0.79193376512187774</v>
      </c>
      <c r="X19" s="179">
        <f t="shared" si="5"/>
        <v>0.71323430292757928</v>
      </c>
      <c r="AA19" s="198"/>
      <c r="AB19" s="179">
        <v>15</v>
      </c>
      <c r="AC19" s="198">
        <f>[4]功勋需求与产出奖励!CR19+'[1]功能-九鼎之争'!CN20+IF($AB19&lt;$AK$2,0,'[1]功能-日常任务'!DZ19)</f>
        <v>1059.0187582825713</v>
      </c>
      <c r="AD19" s="198">
        <f>[4]功勋需求与产出奖励!CS19+'[1]功能-九鼎之争'!CO20+IF($AB19&lt;$AK$2,0,'[1]功能-日常任务'!EA19)</f>
        <v>1017.2932114852932</v>
      </c>
      <c r="AE19" s="198">
        <f>[4]功勋需求与产出奖励!CT19+'[1]功能-九鼎之争'!CP20+IF($AB19&lt;$AK$2,0,'[1]功能-日常任务'!EB19)</f>
        <v>968.23602792718452</v>
      </c>
      <c r="AF19" s="198">
        <f>[4]功勋需求与产出奖励!CU19+'[1]功能-九鼎之争'!CQ20+IF($AB19&lt;$AK$2,0,'[1]功能-日常任务'!EC19)</f>
        <v>907.86633692322494</v>
      </c>
      <c r="AG19" s="198">
        <f>[4]功勋需求与产出奖励!CV19+'[1]功能-九鼎之争'!CR20+IF($AB19&lt;$AK$2,0,'[1]功能-日常任务'!ED19)</f>
        <v>840.86570450409351</v>
      </c>
      <c r="AI19" s="146">
        <f>[4]功勋需求与产出奖励!CR19/AC19</f>
        <v>0</v>
      </c>
      <c r="AJ19" s="146">
        <f>'[1]功能-九鼎之争'!CN20/AC19</f>
        <v>0.65469410046874321</v>
      </c>
      <c r="AK19" s="180">
        <f>IF($AB19&lt;$AK$2,0,'[1]功能-日常任务'!DZ19)/AC19</f>
        <v>0.3453058995312569</v>
      </c>
      <c r="AL19" s="198">
        <f>'[1]功能-日常任务'!DZ19</f>
        <v>365.68542494923798</v>
      </c>
      <c r="AM19" s="198">
        <f>'[1]功能-九鼎之争'!CN20</f>
        <v>693.33333333333337</v>
      </c>
      <c r="AO19" s="198"/>
      <c r="AP19" s="198"/>
      <c r="AQ19" s="198"/>
    </row>
    <row r="20" spans="1:43" x14ac:dyDescent="0.15">
      <c r="A20" s="179">
        <f t="shared" si="11"/>
        <v>3000</v>
      </c>
      <c r="B20" s="177">
        <v>13</v>
      </c>
      <c r="C20" s="177" t="s">
        <v>118</v>
      </c>
      <c r="D20" s="177">
        <v>8800</v>
      </c>
      <c r="E20" s="177">
        <f>基础状态预期!F20</f>
        <v>42</v>
      </c>
      <c r="F20" s="177">
        <f>基础状态预期!G20</f>
        <v>41.58</v>
      </c>
      <c r="G20" s="177">
        <f>基础状态预期!H20</f>
        <v>41.16</v>
      </c>
      <c r="H20" s="177">
        <f>基础状态预期!I20</f>
        <v>40.74</v>
      </c>
      <c r="I20" s="177">
        <f>基础状态预期!J20</f>
        <v>39.9</v>
      </c>
      <c r="J20" s="198"/>
      <c r="M20" s="179">
        <v>16</v>
      </c>
      <c r="N20" s="198">
        <f t="shared" si="6"/>
        <v>1200</v>
      </c>
      <c r="O20" s="198">
        <f t="shared" si="7"/>
        <v>1216.1616161616164</v>
      </c>
      <c r="P20" s="198">
        <f t="shared" si="8"/>
        <v>1232.6530612244899</v>
      </c>
      <c r="Q20" s="198">
        <f t="shared" si="9"/>
        <v>1249.4845360824743</v>
      </c>
      <c r="R20" s="198">
        <f t="shared" si="10"/>
        <v>1284.2105263157896</v>
      </c>
      <c r="T20" s="179">
        <f t="shared" si="1"/>
        <v>0.96079441105902141</v>
      </c>
      <c r="U20" s="179">
        <f t="shared" si="2"/>
        <v>0.91024787596182855</v>
      </c>
      <c r="V20" s="179">
        <f t="shared" si="3"/>
        <v>0.85349043188599949</v>
      </c>
      <c r="W20" s="179">
        <f t="shared" si="4"/>
        <v>0.78866477376310307</v>
      </c>
      <c r="X20" s="179">
        <f t="shared" si="5"/>
        <v>0.70899515641531607</v>
      </c>
      <c r="AA20" s="198"/>
      <c r="AB20" s="179">
        <v>16</v>
      </c>
      <c r="AC20" s="198">
        <f>[4]功勋需求与产出奖励!CR20+'[1]功能-九鼎之争'!CN21+IF($AB20&lt;$AK$2,0,'[1]功能-日常任务'!DZ20)</f>
        <v>1152.9532932708257</v>
      </c>
      <c r="AD20" s="198">
        <f>[4]功勋需求与产出奖励!CS20+'[1]功能-九鼎之争'!CO21+IF($AB20&lt;$AK$2,0,'[1]功能-日常任务'!EA20)</f>
        <v>1107.0085279374159</v>
      </c>
      <c r="AE20" s="198">
        <f>[4]功勋需求与产出奖励!CT20+'[1]功能-九鼎之争'!CP21+IF($AB20&lt;$AK$2,0,'[1]功能-日常任务'!EB20)</f>
        <v>1052.0575935900893</v>
      </c>
      <c r="AF20" s="198">
        <f>[4]功勋需求与产出奖励!CU20+'[1]功能-九鼎之争'!CQ21+IF($AB20&lt;$AK$2,0,'[1]功能-日常任务'!EC20)</f>
        <v>985.42443896998043</v>
      </c>
      <c r="AG20" s="198">
        <f>[4]功勋需求与产出奖励!CV20+'[1]功能-九鼎之争'!CR21+IF($AB20&lt;$AK$2,0,'[1]功能-日常任务'!ED20)</f>
        <v>910.49904297545856</v>
      </c>
      <c r="AI20" s="146">
        <f>[4]功勋需求与产出奖励!CR20/AC20</f>
        <v>0</v>
      </c>
      <c r="AJ20" s="146">
        <f>'[1]功能-九鼎之争'!CN21/AC20</f>
        <v>0.64761224155788644</v>
      </c>
      <c r="AK20" s="180">
        <f>IF($AB20&lt;$AK$2,0,'[1]功能-日常任务'!DZ20)/AC20</f>
        <v>0.35238775844211367</v>
      </c>
      <c r="AL20" s="198">
        <f>'[1]功能-日常任务'!DZ20</f>
        <v>406.28662660415921</v>
      </c>
      <c r="AM20" s="198">
        <f>'[1]功能-九鼎之争'!CN21</f>
        <v>746.66666666666663</v>
      </c>
      <c r="AO20" s="198"/>
      <c r="AP20" s="198"/>
      <c r="AQ20" s="198"/>
    </row>
    <row r="21" spans="1:43" x14ac:dyDescent="0.15">
      <c r="A21" s="179">
        <f t="shared" si="11"/>
        <v>4200</v>
      </c>
      <c r="B21" s="177">
        <v>14</v>
      </c>
      <c r="C21" s="177" t="s">
        <v>119</v>
      </c>
      <c r="D21" s="177">
        <v>13000</v>
      </c>
      <c r="E21" s="177">
        <f>基础状态预期!F21</f>
        <v>48</v>
      </c>
      <c r="F21" s="177">
        <f>基础状态预期!G21</f>
        <v>47.519999999999996</v>
      </c>
      <c r="G21" s="177">
        <f>基础状态预期!H21</f>
        <v>47.04</v>
      </c>
      <c r="H21" s="177">
        <f>基础状态预期!I21</f>
        <v>46.56</v>
      </c>
      <c r="I21" s="177">
        <f>基础状态预期!J21</f>
        <v>45.599999999999994</v>
      </c>
      <c r="J21" s="198"/>
      <c r="M21" s="179">
        <v>17</v>
      </c>
      <c r="N21" s="198">
        <f t="shared" si="6"/>
        <v>1300</v>
      </c>
      <c r="O21" s="198">
        <f t="shared" si="7"/>
        <v>1317.1717171717173</v>
      </c>
      <c r="P21" s="198">
        <f t="shared" si="8"/>
        <v>1334.6938775510205</v>
      </c>
      <c r="Q21" s="198">
        <f t="shared" si="9"/>
        <v>1352.5773195876291</v>
      </c>
      <c r="R21" s="198">
        <f t="shared" si="10"/>
        <v>1389.4736842105265</v>
      </c>
      <c r="T21" s="179">
        <f t="shared" si="1"/>
        <v>0.96138609006537568</v>
      </c>
      <c r="U21" s="179">
        <f t="shared" si="2"/>
        <v>0.91113530024611988</v>
      </c>
      <c r="V21" s="179">
        <f t="shared" si="3"/>
        <v>0.855049376233884</v>
      </c>
      <c r="W21" s="179">
        <f t="shared" si="4"/>
        <v>0.79100330295942844</v>
      </c>
      <c r="X21" s="179">
        <f t="shared" si="5"/>
        <v>0.71269546935763117</v>
      </c>
      <c r="AA21" s="198"/>
      <c r="AB21" s="179">
        <v>17</v>
      </c>
      <c r="AC21" s="198">
        <f>[4]功勋需求与产出奖励!CR21+'[1]功能-九鼎之争'!CN22+IF($AB21&lt;$AK$2,0,'[1]功能-日常任务'!DZ21)</f>
        <v>1249.8019170849884</v>
      </c>
      <c r="AD21" s="198">
        <f>[4]功勋需求与产出奖励!CS21+'[1]功能-九鼎之争'!CO22+IF($AB21&lt;$AK$2,0,'[1]功能-日常任务'!EA21)</f>
        <v>1200.12164800095</v>
      </c>
      <c r="AE21" s="198">
        <f>[4]功勋需求与产出奖励!CT21+'[1]功能-九鼎之争'!CP22+IF($AB21&lt;$AK$2,0,'[1]功能-日常任务'!EB21)</f>
        <v>1141.229167463184</v>
      </c>
      <c r="AF21" s="198">
        <f>[4]功勋需求与产出奖励!CU21+'[1]功能-九鼎之争'!CQ22+IF($AB21&lt;$AK$2,0,'[1]功能-日常任务'!EC21)</f>
        <v>1069.893127301825</v>
      </c>
      <c r="AG21" s="198">
        <f>[4]功勋需求与产出奖励!CV21+'[1]功能-九鼎之争'!CR22+IF($AB21&lt;$AK$2,0,'[1]功能-日常任务'!ED21)</f>
        <v>990.2715995284982</v>
      </c>
      <c r="AI21" s="146">
        <f>[4]功勋需求与产出奖励!CR21/AC21</f>
        <v>0</v>
      </c>
      <c r="AJ21" s="146">
        <f>'[1]功能-九鼎之争'!CN22/AC21</f>
        <v>0.6401014345264433</v>
      </c>
      <c r="AK21" s="180">
        <f>IF($AB21&lt;$AK$2,0,'[1]功能-日常任务'!DZ21)/AC21</f>
        <v>0.3598985654735567</v>
      </c>
      <c r="AL21" s="198">
        <f>'[1]功能-日常任务'!DZ21</f>
        <v>449.80191708498836</v>
      </c>
      <c r="AM21" s="198">
        <f>'[1]功能-九鼎之争'!CN22</f>
        <v>800</v>
      </c>
      <c r="AO21" s="198"/>
      <c r="AP21" s="198"/>
      <c r="AQ21" s="198"/>
    </row>
    <row r="22" spans="1:43" x14ac:dyDescent="0.15">
      <c r="A22" s="179">
        <f t="shared" si="11"/>
        <v>7000</v>
      </c>
      <c r="B22" s="177">
        <v>15</v>
      </c>
      <c r="C22" s="177" t="s">
        <v>120</v>
      </c>
      <c r="D22" s="177">
        <v>20000</v>
      </c>
      <c r="E22" s="177">
        <f>基础状态预期!F22</f>
        <v>54</v>
      </c>
      <c r="F22" s="177">
        <f>基础状态预期!G22</f>
        <v>53.46</v>
      </c>
      <c r="G22" s="177">
        <f>基础状态预期!H22</f>
        <v>52.92</v>
      </c>
      <c r="H22" s="177">
        <f>基础状态预期!I22</f>
        <v>52.379999999999995</v>
      </c>
      <c r="I22" s="177">
        <f>基础状态预期!J22</f>
        <v>51.3</v>
      </c>
      <c r="J22" s="198"/>
      <c r="M22" s="179">
        <v>18</v>
      </c>
      <c r="N22" s="198">
        <f t="shared" si="6"/>
        <v>1400</v>
      </c>
      <c r="O22" s="198">
        <f t="shared" si="7"/>
        <v>1418.1818181818182</v>
      </c>
      <c r="P22" s="198">
        <f t="shared" si="8"/>
        <v>1436.7346938775509</v>
      </c>
      <c r="Q22" s="198">
        <f t="shared" si="9"/>
        <v>1455.6701030927836</v>
      </c>
      <c r="R22" s="198">
        <f t="shared" si="10"/>
        <v>1494.7368421052631</v>
      </c>
      <c r="T22" s="179">
        <f t="shared" si="1"/>
        <v>0.97364794093111851</v>
      </c>
      <c r="U22" s="179">
        <f t="shared" si="2"/>
        <v>0.92308506893585729</v>
      </c>
      <c r="V22" s="179">
        <f t="shared" si="3"/>
        <v>0.86652711670374516</v>
      </c>
      <c r="W22" s="179">
        <f t="shared" si="4"/>
        <v>0.80039173674608521</v>
      </c>
      <c r="X22" s="179">
        <f t="shared" si="5"/>
        <v>0.71914605624538086</v>
      </c>
      <c r="AA22" s="198"/>
      <c r="AB22" s="179">
        <v>18</v>
      </c>
      <c r="AC22" s="198">
        <f>[4]功勋需求与产出奖励!CR22+'[1]功能-九鼎之争'!CN23+IF($AB22&lt;$AK$2,0,'[1]功能-日常任务'!DZ22)</f>
        <v>1363.1071173035659</v>
      </c>
      <c r="AD22" s="198">
        <f>[4]功勋需求与产出奖励!CS22+'[1]功能-九鼎之争'!CO23+IF($AB22&lt;$AK$2,0,'[1]功能-日常任务'!EA22)</f>
        <v>1309.1024613999432</v>
      </c>
      <c r="AE22" s="198">
        <f>[4]功勋需求与产出奖励!CT22+'[1]功能-九鼎之争'!CP23+IF($AB22&lt;$AK$2,0,'[1]功能-日常任务'!EB22)</f>
        <v>1244.9695717539521</v>
      </c>
      <c r="AF22" s="198">
        <f>[4]功勋需求与产出奖励!CU22+'[1]功能-九鼎之争'!CQ23+IF($AB22&lt;$AK$2,0,'[1]功能-日常任务'!EC22)</f>
        <v>1165.106321943786</v>
      </c>
      <c r="AG22" s="198">
        <f>[4]功勋需求与产出奖励!CV22+'[1]功能-九鼎之争'!CR23+IF($AB22&lt;$AK$2,0,'[1]功能-日常任务'!ED22)</f>
        <v>1074.9341051246745</v>
      </c>
      <c r="AI22" s="146">
        <f>[4]功勋需求与产出奖励!CR22/AC22</f>
        <v>0</v>
      </c>
      <c r="AJ22" s="146">
        <f>'[1]功能-九鼎之争'!CN23/AC22</f>
        <v>0.63580231932253839</v>
      </c>
      <c r="AK22" s="180">
        <f>IF($AB22&lt;$AK$2,0,'[1]功能-日常任务'!DZ22)/AC22</f>
        <v>0.36419768067746161</v>
      </c>
      <c r="AL22" s="198">
        <f>'[1]功能-日常任务'!DZ22</f>
        <v>496.4404506368993</v>
      </c>
      <c r="AM22" s="198">
        <f>'[1]功能-九鼎之争'!CN23</f>
        <v>866.66666666666663</v>
      </c>
      <c r="AO22" s="198"/>
      <c r="AP22" s="198"/>
      <c r="AQ22" s="198"/>
    </row>
    <row r="23" spans="1:43" x14ac:dyDescent="0.15">
      <c r="A23" s="179">
        <f t="shared" si="11"/>
        <v>11000</v>
      </c>
      <c r="B23" s="177">
        <v>16</v>
      </c>
      <c r="C23" s="177" t="s">
        <v>121</v>
      </c>
      <c r="D23" s="177">
        <v>31000</v>
      </c>
      <c r="E23" s="177">
        <f>基础状态预期!F23</f>
        <v>60</v>
      </c>
      <c r="F23" s="177">
        <f>基础状态预期!G23</f>
        <v>59.4</v>
      </c>
      <c r="G23" s="177">
        <f>基础状态预期!H23</f>
        <v>58.8</v>
      </c>
      <c r="H23" s="177">
        <f>基础状态预期!I23</f>
        <v>58.199999999999996</v>
      </c>
      <c r="I23" s="177">
        <f>基础状态预期!J23</f>
        <v>57</v>
      </c>
      <c r="J23" s="198"/>
      <c r="M23" s="179">
        <v>19</v>
      </c>
      <c r="N23" s="198">
        <f t="shared" si="6"/>
        <v>1500</v>
      </c>
      <c r="O23" s="198">
        <f t="shared" si="7"/>
        <v>1519.1919191919192</v>
      </c>
      <c r="P23" s="198">
        <f t="shared" si="8"/>
        <v>1538.7755102040815</v>
      </c>
      <c r="Q23" s="198">
        <f t="shared" si="9"/>
        <v>1558.7628865979382</v>
      </c>
      <c r="R23" s="198">
        <f t="shared" si="10"/>
        <v>1600</v>
      </c>
      <c r="T23" s="179">
        <f t="shared" si="1"/>
        <v>0.98650648437518607</v>
      </c>
      <c r="U23" s="179">
        <f t="shared" si="2"/>
        <v>0.93523967312972223</v>
      </c>
      <c r="V23" s="179">
        <f t="shared" si="3"/>
        <v>0.87692243080705867</v>
      </c>
      <c r="W23" s="179">
        <f t="shared" si="4"/>
        <v>0.80860319968793026</v>
      </c>
      <c r="X23" s="179">
        <f t="shared" si="5"/>
        <v>0.72533754645675697</v>
      </c>
      <c r="AA23" s="198"/>
      <c r="AB23" s="179">
        <v>19</v>
      </c>
      <c r="AC23" s="198">
        <f>[4]功勋需求与产出奖励!CR23+'[1]功能-九鼎之争'!CN24+IF($AB23&lt;$AK$2,0,'[1]功能-日常任务'!DZ23)</f>
        <v>1479.7597265627792</v>
      </c>
      <c r="AD23" s="198">
        <f>[4]功勋需求与产出奖励!CS23+'[1]功能-九鼎之争'!CO24+IF($AB23&lt;$AK$2,0,'[1]功能-日常任务'!EA23)</f>
        <v>1420.8085539263659</v>
      </c>
      <c r="AE23" s="198">
        <f>[4]功勋需求与产出奖励!CT23+'[1]功能-九鼎之争'!CP24+IF($AB23&lt;$AK$2,0,'[1]功能-日常任务'!EB23)</f>
        <v>1349.386760874535</v>
      </c>
      <c r="AF23" s="198">
        <f>[4]功勋需求与产出奖励!CU23+'[1]功能-九鼎之争'!CQ24+IF($AB23&lt;$AK$2,0,'[1]功能-日常任务'!EC23)</f>
        <v>1260.4206576578872</v>
      </c>
      <c r="AG23" s="198">
        <f>[4]功勋需求与产出奖励!CV23+'[1]功能-九鼎之争'!CR24+IF($AB23&lt;$AK$2,0,'[1]功能-日常任务'!ED23)</f>
        <v>1160.5400743308112</v>
      </c>
      <c r="AI23" s="146">
        <f>[4]功勋需求与产出奖励!CR23/AC23</f>
        <v>0</v>
      </c>
      <c r="AJ23" s="146">
        <f>'[1]功能-九鼎之争'!CN24/AC23</f>
        <v>0.63073302819323385</v>
      </c>
      <c r="AK23" s="180">
        <f>IF($AB23&lt;$AK$2,0,'[1]功能-日常任务'!DZ23)/AC23</f>
        <v>0.36926697180676626</v>
      </c>
      <c r="AL23" s="198">
        <f>'[1]功能-日常任务'!DZ23</f>
        <v>546.42639322944592</v>
      </c>
      <c r="AM23" s="198">
        <f>'[1]功能-九鼎之争'!CN24</f>
        <v>933.33333333333337</v>
      </c>
      <c r="AO23" s="198"/>
      <c r="AP23" s="198"/>
      <c r="AQ23" s="198"/>
    </row>
    <row r="24" spans="1:43" x14ac:dyDescent="0.15">
      <c r="A24" s="179">
        <f t="shared" si="11"/>
        <v>17000</v>
      </c>
      <c r="B24" s="177">
        <v>17</v>
      </c>
      <c r="C24" s="177" t="s">
        <v>122</v>
      </c>
      <c r="D24" s="177">
        <v>48000</v>
      </c>
      <c r="E24" s="177">
        <f>基础状态预期!F24</f>
        <v>66</v>
      </c>
      <c r="F24" s="177">
        <f>基础状态预期!G24</f>
        <v>65.34</v>
      </c>
      <c r="G24" s="177">
        <f>基础状态预期!H24</f>
        <v>64.679999999999993</v>
      </c>
      <c r="H24" s="177">
        <f>基础状态预期!I24</f>
        <v>64.02</v>
      </c>
      <c r="I24" s="177">
        <f>基础状态预期!J24</f>
        <v>62.699999999999996</v>
      </c>
      <c r="J24" s="198"/>
      <c r="M24" s="179">
        <v>20</v>
      </c>
      <c r="N24" s="198">
        <f t="shared" si="6"/>
        <v>1600</v>
      </c>
      <c r="O24" s="198">
        <f t="shared" si="7"/>
        <v>1626.9360269360268</v>
      </c>
      <c r="P24" s="198">
        <f t="shared" si="8"/>
        <v>1654.4217687074829</v>
      </c>
      <c r="Q24" s="198">
        <f t="shared" si="9"/>
        <v>1682.4742268041239</v>
      </c>
      <c r="R24" s="198">
        <f t="shared" si="10"/>
        <v>1740.3508771929826</v>
      </c>
      <c r="T24" s="179">
        <f t="shared" si="1"/>
        <v>1</v>
      </c>
      <c r="U24" s="179">
        <f t="shared" si="2"/>
        <v>0.94300451158940402</v>
      </c>
      <c r="V24" s="179">
        <f t="shared" si="3"/>
        <v>0.87925032894736843</v>
      </c>
      <c r="W24" s="179">
        <f t="shared" si="4"/>
        <v>0.80670306372549028</v>
      </c>
      <c r="X24" s="179">
        <f t="shared" si="5"/>
        <v>0.71603689516129043</v>
      </c>
      <c r="AA24" s="198"/>
      <c r="AB24" s="179">
        <v>20</v>
      </c>
      <c r="AC24" s="198">
        <f>[4]功勋需求与产出奖励!CR24+'[1]功能-九鼎之争'!CN25+IF($AB24&lt;$AK$2,0,'[1]功能-日常任务'!DZ24)</f>
        <v>1600</v>
      </c>
      <c r="AD24" s="198">
        <f>[4]功勋需求与产出奖励!CS24+'[1]功能-九鼎之争'!CO25+IF($AB24&lt;$AK$2,0,'[1]功能-日常任务'!EA24)</f>
        <v>1534.2080134680134</v>
      </c>
      <c r="AE24" s="198">
        <f>[4]功勋需求与产出奖励!CT24+'[1]功能-九鼎之争'!CP25+IF($AB24&lt;$AK$2,0,'[1]功能-日常任务'!EB24)</f>
        <v>1454.6508843537415</v>
      </c>
      <c r="AF24" s="198">
        <f>[4]功勋需求与产出奖励!CU24+'[1]功能-九鼎之争'!CQ25+IF($AB24&lt;$AK$2,0,'[1]功能-日常任务'!EC24)</f>
        <v>1357.257113402062</v>
      </c>
      <c r="AG24" s="198">
        <f>[4]功勋需求与产出奖励!CV24+'[1]功能-九鼎之争'!CR25+IF($AB24&lt;$AK$2,0,'[1]功能-日常任务'!ED24)</f>
        <v>1246.1554385964914</v>
      </c>
      <c r="AI24" s="146">
        <f>[4]功勋需求与产出奖励!CR24/AC24</f>
        <v>0</v>
      </c>
      <c r="AJ24" s="146">
        <f>'[1]功能-九鼎之争'!CN25/AC24</f>
        <v>0.625</v>
      </c>
      <c r="AK24" s="180">
        <f>IF($AB24&lt;$AK$2,0,'[1]功能-日常任务'!DZ24)/AC24</f>
        <v>0.375</v>
      </c>
      <c r="AL24" s="198">
        <f>'[1]功能-日常任务'!DZ24</f>
        <v>600</v>
      </c>
      <c r="AM24" s="198">
        <f>'[1]功能-九鼎之争'!CN25</f>
        <v>1000</v>
      </c>
      <c r="AO24" s="198"/>
      <c r="AP24" s="198"/>
      <c r="AQ24" s="198"/>
    </row>
    <row r="25" spans="1:43" x14ac:dyDescent="0.15">
      <c r="A25" s="179">
        <f t="shared" si="11"/>
        <v>26000</v>
      </c>
      <c r="B25" s="177">
        <v>18</v>
      </c>
      <c r="C25" s="177" t="s">
        <v>123</v>
      </c>
      <c r="D25" s="177">
        <v>74000</v>
      </c>
      <c r="E25" s="177">
        <f>基础状态预期!F25</f>
        <v>72</v>
      </c>
      <c r="F25" s="177">
        <f>基础状态预期!G25</f>
        <v>71.28</v>
      </c>
      <c r="G25" s="177">
        <f>基础状态预期!H25</f>
        <v>70.56</v>
      </c>
      <c r="H25" s="177">
        <f>基础状态预期!I25</f>
        <v>69.84</v>
      </c>
      <c r="I25" s="177">
        <f>基础状态预期!J25</f>
        <v>68.399999999999991</v>
      </c>
      <c r="J25" s="198"/>
      <c r="M25" s="179">
        <v>21</v>
      </c>
      <c r="N25" s="198">
        <f t="shared" si="6"/>
        <v>1733.3333333333333</v>
      </c>
      <c r="O25" s="198">
        <f t="shared" si="7"/>
        <v>1761.6161616161617</v>
      </c>
      <c r="P25" s="198">
        <f t="shared" si="8"/>
        <v>1790.4761904761904</v>
      </c>
      <c r="Q25" s="198">
        <f t="shared" si="9"/>
        <v>1819.9312714776634</v>
      </c>
      <c r="R25" s="198">
        <f t="shared" si="10"/>
        <v>1880.7017543859652</v>
      </c>
      <c r="T25" s="179">
        <f t="shared" si="1"/>
        <v>0.99466467501675071</v>
      </c>
      <c r="U25" s="179">
        <f t="shared" si="2"/>
        <v>0.93731236217225833</v>
      </c>
      <c r="V25" s="179">
        <f t="shared" si="3"/>
        <v>0.87382862921272031</v>
      </c>
      <c r="W25" s="179">
        <f t="shared" si="4"/>
        <v>0.80073351932787895</v>
      </c>
      <c r="X25" s="179">
        <f t="shared" si="5"/>
        <v>0.70967332406691419</v>
      </c>
      <c r="AA25" s="198"/>
      <c r="AB25" s="179">
        <v>21</v>
      </c>
      <c r="AC25" s="198">
        <f>[4]功勋需求与产出奖励!CR25+'[1]功能-九鼎之争'!CN26+IF($AB25&lt;$AK$2,0,'[1]功能-日常任务'!DZ25)</f>
        <v>1724.0854366957012</v>
      </c>
      <c r="AD25" s="198">
        <f>[4]功勋需求与产出奖励!CS25+'[1]功能-九鼎之争'!CO26+IF($AB25&lt;$AK$2,0,'[1]功能-日常任务'!EA25)</f>
        <v>1651.1846056852712</v>
      </c>
      <c r="AE25" s="198">
        <f>[4]功勋需求与产出奖励!CT25+'[1]功能-九鼎之争'!CP26+IF($AB25&lt;$AK$2,0,'[1]功能-日常任务'!EB25)</f>
        <v>1564.5693551618228</v>
      </c>
      <c r="AF25" s="198">
        <f>[4]功勋需求与产出奖励!CU25+'[1]功能-九鼎之争'!CQ26+IF($AB25&lt;$AK$2,0,'[1]功能-日常任务'!EC25)</f>
        <v>1457.2799719451709</v>
      </c>
      <c r="AG25" s="198">
        <f>[4]功勋需求与产出奖励!CV25+'[1]功能-九鼎之争'!CR26+IF($AB25&lt;$AK$2,0,'[1]功能-日常任务'!ED25)</f>
        <v>1334.6838656135651</v>
      </c>
      <c r="AI25" s="146">
        <f>[4]功勋需求与产出奖励!CR25/AC25</f>
        <v>0</v>
      </c>
      <c r="AJ25" s="146">
        <f>'[1]功能-九鼎之争'!CN26/AC25</f>
        <v>0.6186855036087936</v>
      </c>
      <c r="AK25" s="180">
        <f>IF($AB25&lt;$AK$2,0,'[1]功能-日常任务'!DZ25)/AC25</f>
        <v>0.3813144963912064</v>
      </c>
      <c r="AL25" s="198">
        <f>'[1]功能-日常任务'!DZ25</f>
        <v>657.41877002903448</v>
      </c>
      <c r="AM25" s="198">
        <f>'[1]功能-九鼎之争'!CN26</f>
        <v>1066.6666666666667</v>
      </c>
      <c r="AO25" s="198"/>
      <c r="AP25" s="198"/>
      <c r="AQ25" s="198"/>
    </row>
    <row r="26" spans="1:43" x14ac:dyDescent="0.15">
      <c r="A26" s="179">
        <f t="shared" si="11"/>
        <v>36000</v>
      </c>
      <c r="B26" s="177">
        <v>19</v>
      </c>
      <c r="C26" s="177" t="s">
        <v>124</v>
      </c>
      <c r="D26" s="177">
        <v>110000</v>
      </c>
      <c r="E26" s="177">
        <f>基础状态预期!F26</f>
        <v>78</v>
      </c>
      <c r="F26" s="177">
        <f>基础状态预期!G26</f>
        <v>77.22</v>
      </c>
      <c r="G26" s="177">
        <f>基础状态预期!H26</f>
        <v>76.44</v>
      </c>
      <c r="H26" s="177">
        <f>基础状态预期!I26</f>
        <v>75.66</v>
      </c>
      <c r="I26" s="177">
        <f>基础状态预期!J26</f>
        <v>74.099999999999994</v>
      </c>
      <c r="J26" s="198"/>
      <c r="M26" s="179">
        <v>22</v>
      </c>
      <c r="N26" s="198">
        <f t="shared" si="6"/>
        <v>1866.6666666666667</v>
      </c>
      <c r="O26" s="198">
        <f t="shared" si="7"/>
        <v>1896.2962962962963</v>
      </c>
      <c r="P26" s="198">
        <f t="shared" si="8"/>
        <v>1926.5306122448981</v>
      </c>
      <c r="Q26" s="198">
        <f t="shared" si="9"/>
        <v>1957.3883161512031</v>
      </c>
      <c r="R26" s="198">
        <f t="shared" si="10"/>
        <v>2021.0526315789477</v>
      </c>
      <c r="T26" s="179">
        <f t="shared" si="1"/>
        <v>0.99229929499872915</v>
      </c>
      <c r="U26" s="179">
        <f t="shared" si="2"/>
        <v>0.93497790607584264</v>
      </c>
      <c r="V26" s="179">
        <f t="shared" si="3"/>
        <v>0.87112833858080019</v>
      </c>
      <c r="W26" s="179">
        <f t="shared" si="4"/>
        <v>0.79710577548610317</v>
      </c>
      <c r="X26" s="179">
        <f t="shared" si="5"/>
        <v>0.70471827912232798</v>
      </c>
      <c r="AA26" s="198"/>
      <c r="AB26" s="179">
        <v>22</v>
      </c>
      <c r="AC26" s="198">
        <f>[4]功勋需求与产出奖励!CR26+'[1]功能-九鼎之争'!CN27+IF($AB26&lt;$AK$2,0,'[1]功能-日常任务'!DZ26)</f>
        <v>1852.2920173309612</v>
      </c>
      <c r="AD26" s="198">
        <f>[4]功勋需求与产出奖励!CS26+'[1]功能-九鼎之争'!CO27+IF($AB26&lt;$AK$2,0,'[1]功能-日常任务'!EA26)</f>
        <v>1772.9951404104868</v>
      </c>
      <c r="AE26" s="198">
        <f>[4]功勋需求与产出奖励!CT26+'[1]功能-九鼎之争'!CP27+IF($AB26&lt;$AK$2,0,'[1]功能-日常任务'!EB26)</f>
        <v>1678.2554114699499</v>
      </c>
      <c r="AF26" s="198">
        <f>[4]功勋需求与产出奖励!CU26+'[1]功能-九鼎之争'!CQ27+IF($AB26&lt;$AK$2,0,'[1]功能-日常任务'!EC26)</f>
        <v>1560.2455316731425</v>
      </c>
      <c r="AG26" s="198">
        <f>[4]功勋需求与产出奖励!CV26+'[1]功能-九鼎之争'!CR27+IF($AB26&lt;$AK$2,0,'[1]功能-日常任务'!ED26)</f>
        <v>1424.2727325419685</v>
      </c>
      <c r="AI26" s="146">
        <f>[4]功勋需求与产出奖励!CR26/AC26</f>
        <v>0</v>
      </c>
      <c r="AJ26" s="146">
        <f>'[1]功能-九鼎之争'!CN27/AC26</f>
        <v>0.61185456867994104</v>
      </c>
      <c r="AK26" s="180">
        <f>IF($AB26&lt;$AK$2,0,'[1]功能-日常任务'!DZ26)/AC26</f>
        <v>0.38814543132005885</v>
      </c>
      <c r="AL26" s="198">
        <f>'[1]功能-日常任务'!DZ26</f>
        <v>718.95868399762787</v>
      </c>
      <c r="AM26" s="198">
        <f>'[1]功能-九鼎之争'!CN27</f>
        <v>1133.3333333333333</v>
      </c>
      <c r="AO26" s="198"/>
      <c r="AP26" s="198"/>
      <c r="AQ26" s="198"/>
    </row>
    <row r="27" spans="1:43" x14ac:dyDescent="0.15">
      <c r="A27" s="179">
        <f t="shared" si="11"/>
        <v>60000</v>
      </c>
      <c r="B27" s="177">
        <v>20</v>
      </c>
      <c r="C27" s="177" t="s">
        <v>125</v>
      </c>
      <c r="D27" s="177">
        <v>170000</v>
      </c>
      <c r="E27" s="177">
        <f>基础状态预期!F27</f>
        <v>84</v>
      </c>
      <c r="F27" s="177">
        <f>基础状态预期!G27</f>
        <v>83.16</v>
      </c>
      <c r="G27" s="177">
        <f>基础状态预期!H27</f>
        <v>82.32</v>
      </c>
      <c r="H27" s="177">
        <f>基础状态预期!I27</f>
        <v>81.48</v>
      </c>
      <c r="I27" s="177">
        <f>基础状态预期!J27</f>
        <v>79.8</v>
      </c>
      <c r="J27" s="198"/>
      <c r="M27" s="179">
        <v>23</v>
      </c>
      <c r="N27" s="198">
        <f t="shared" si="6"/>
        <v>2000</v>
      </c>
      <c r="O27" s="198">
        <f t="shared" si="7"/>
        <v>2030.9764309764309</v>
      </c>
      <c r="P27" s="198">
        <f t="shared" si="8"/>
        <v>2062.5850340136053</v>
      </c>
      <c r="Q27" s="198">
        <f t="shared" si="9"/>
        <v>2094.8453608247423</v>
      </c>
      <c r="R27" s="198">
        <f t="shared" si="10"/>
        <v>2161.4035087719299</v>
      </c>
      <c r="T27" s="179">
        <f t="shared" si="1"/>
        <v>0.99245776533796637</v>
      </c>
      <c r="U27" s="179">
        <f t="shared" si="2"/>
        <v>0.93408708904372861</v>
      </c>
      <c r="V27" s="179">
        <f t="shared" si="3"/>
        <v>0.8690965867743895</v>
      </c>
      <c r="W27" s="179">
        <f t="shared" si="4"/>
        <v>0.79402014641438068</v>
      </c>
      <c r="X27" s="179">
        <f t="shared" si="5"/>
        <v>0.69995249023145001</v>
      </c>
      <c r="AA27" s="198"/>
      <c r="AB27" s="179">
        <v>23</v>
      </c>
      <c r="AC27" s="198">
        <f>[4]功勋需求与产出奖励!CR27+'[1]功能-九鼎之争'!CN28+IF($AB27&lt;$AK$2,0,'[1]功能-日常任务'!DZ27)</f>
        <v>1984.9155306759328</v>
      </c>
      <c r="AD27" s="198">
        <f>[4]功勋需求与产出奖励!CS27+'[1]功能-九鼎之争'!CO28+IF($AB27&lt;$AK$2,0,'[1]功能-日常任务'!EA27)</f>
        <v>1897.1088623271955</v>
      </c>
      <c r="AE27" s="198">
        <f>[4]功勋需求与产出奖励!CT27+'[1]功能-九鼎之争'!CP28+IF($AB27&lt;$AK$2,0,'[1]功能-日常任务'!EB27)</f>
        <v>1792.5856129931624</v>
      </c>
      <c r="AF27" s="198">
        <f>[4]功勋需求与产出奖励!CU27+'[1]功能-九鼎之争'!CQ28+IF($AB27&lt;$AK$2,0,'[1]功能-日常任务'!EC27)</f>
        <v>1663.3494201175481</v>
      </c>
      <c r="AG27" s="198">
        <f>[4]功勋需求与产出奖励!CV27+'[1]功能-九鼎之争'!CR28+IF($AB27&lt;$AK$2,0,'[1]功能-日常任务'!ED27)</f>
        <v>1512.8797683599059</v>
      </c>
      <c r="AI27" s="146">
        <f>[4]功勋需求与产出奖励!CR27/AC27</f>
        <v>0</v>
      </c>
      <c r="AJ27" s="146">
        <f>'[1]功能-九鼎之争'!CN28/AC27</f>
        <v>0.60455973136114172</v>
      </c>
      <c r="AK27" s="180">
        <f>IF($AB27&lt;$AK$2,0,'[1]功能-日常任务'!DZ27)/AC27</f>
        <v>0.39544026863885828</v>
      </c>
      <c r="AL27" s="198">
        <f>'[1]功能-日常任务'!DZ27</f>
        <v>784.91553067593281</v>
      </c>
      <c r="AM27" s="198">
        <f>'[1]功能-九鼎之争'!CN28</f>
        <v>1200</v>
      </c>
      <c r="AO27" s="198"/>
      <c r="AP27" s="198"/>
      <c r="AQ27" s="198"/>
    </row>
    <row r="28" spans="1:43" x14ac:dyDescent="0.15">
      <c r="A28" s="198">
        <f t="shared" ref="A28:A39" si="12">D28-D27</f>
        <v>60000</v>
      </c>
      <c r="B28" s="195">
        <v>21</v>
      </c>
      <c r="C28" s="195" t="s">
        <v>541</v>
      </c>
      <c r="D28" s="195">
        <v>230000</v>
      </c>
      <c r="E28" s="195">
        <f>基础状态预期!F28</f>
        <v>90</v>
      </c>
      <c r="F28" s="195">
        <f>基础状态预期!G28</f>
        <v>89.1</v>
      </c>
      <c r="G28" s="195">
        <f>基础状态预期!H28</f>
        <v>88.2</v>
      </c>
      <c r="H28" s="195">
        <f>基础状态预期!I28</f>
        <v>87.3</v>
      </c>
      <c r="I28" s="195">
        <f>基础状态预期!J28</f>
        <v>85.5</v>
      </c>
      <c r="J28" s="198"/>
      <c r="M28" s="179">
        <v>24</v>
      </c>
      <c r="N28" s="198">
        <f t="shared" si="6"/>
        <v>2133.3333333333335</v>
      </c>
      <c r="O28" s="198">
        <f t="shared" si="7"/>
        <v>2165.6565656565658</v>
      </c>
      <c r="P28" s="198">
        <f t="shared" si="8"/>
        <v>2198.6394557823128</v>
      </c>
      <c r="Q28" s="198">
        <f t="shared" si="9"/>
        <v>2232.302405498282</v>
      </c>
      <c r="R28" s="198">
        <f t="shared" si="10"/>
        <v>2301.7543859649122</v>
      </c>
      <c r="T28" s="179">
        <f t="shared" si="1"/>
        <v>0.99481546653983532</v>
      </c>
      <c r="U28" s="179">
        <f t="shared" si="2"/>
        <v>0.93603032920355489</v>
      </c>
      <c r="V28" s="179">
        <f t="shared" si="3"/>
        <v>0.87022127446852104</v>
      </c>
      <c r="W28" s="179">
        <f t="shared" si="4"/>
        <v>0.79334749748985123</v>
      </c>
      <c r="X28" s="179">
        <f t="shared" si="5"/>
        <v>0.6971793343670738</v>
      </c>
      <c r="AA28" s="198"/>
      <c r="AB28" s="179">
        <v>24</v>
      </c>
      <c r="AC28" s="198">
        <f>[4]功勋需求与产出奖励!CR28+'[1]功能-九鼎之争'!CN29+IF($AB28&lt;$AK$2,0,'[1]功能-日常任务'!DZ28)</f>
        <v>2122.2729952849822</v>
      </c>
      <c r="AD28" s="198">
        <f>[4]功勋需求与产出奖励!CS28+'[1]功能-九鼎之争'!CO29+IF($AB28&lt;$AK$2,0,'[1]功能-日常任务'!EA28)</f>
        <v>2027.1202280933553</v>
      </c>
      <c r="AE28" s="198">
        <f>[4]功勋需求与产出奖励!CT28+'[1]功能-九鼎之争'!CP29+IF($AB28&lt;$AK$2,0,'[1]功能-日常任务'!EB28)</f>
        <v>1913.3028293076597</v>
      </c>
      <c r="AF28" s="198">
        <f>[4]功勋需求与产出奖励!CU28+'[1]功能-九鼎之争'!CQ29+IF($AB28&lt;$AK$2,0,'[1]功能-日常任务'!EC28)</f>
        <v>1770.9915270426372</v>
      </c>
      <c r="AG28" s="198">
        <f>[4]功勋需求与产出奖励!CV28+'[1]功能-九鼎之争'!CR29+IF($AB28&lt;$AK$2,0,'[1]功能-日常任务'!ED28)</f>
        <v>1604.7355906835103</v>
      </c>
      <c r="AI28" s="146">
        <f>[4]功勋需求与产出奖励!CR28/AC28</f>
        <v>0</v>
      </c>
      <c r="AJ28" s="146">
        <f>'[1]功能-九鼎之争'!CN29/AC28</f>
        <v>0.59684435955261106</v>
      </c>
      <c r="AK28" s="180">
        <f>IF($AB28&lt;$AK$2,0,'[1]功能-日常任务'!DZ28)/AC28</f>
        <v>0.40315564044738889</v>
      </c>
      <c r="AL28" s="198">
        <f>'[1]功能-日常任务'!DZ28</f>
        <v>855.60632861831539</v>
      </c>
      <c r="AM28" s="198">
        <f>'[1]功能-九鼎之争'!CN29</f>
        <v>1266.6666666666667</v>
      </c>
      <c r="AO28" s="198"/>
      <c r="AP28" s="198"/>
      <c r="AQ28" s="198"/>
    </row>
    <row r="29" spans="1:43" x14ac:dyDescent="0.15">
      <c r="A29" s="198">
        <f t="shared" si="12"/>
        <v>100000</v>
      </c>
      <c r="B29" s="195">
        <v>22</v>
      </c>
      <c r="C29" s="195" t="s">
        <v>542</v>
      </c>
      <c r="D29" s="195">
        <v>330000</v>
      </c>
      <c r="E29" s="195">
        <f>基础状态预期!F29</f>
        <v>96</v>
      </c>
      <c r="F29" s="195">
        <f>基础状态预期!G29</f>
        <v>95.039999999999992</v>
      </c>
      <c r="G29" s="195">
        <f>基础状态预期!H29</f>
        <v>94.08</v>
      </c>
      <c r="H29" s="195">
        <f>基础状态预期!I29</f>
        <v>93.12</v>
      </c>
      <c r="I29" s="195">
        <f>基础状态预期!J29</f>
        <v>91.199999999999989</v>
      </c>
      <c r="J29" s="198"/>
      <c r="M29" s="179">
        <v>25</v>
      </c>
      <c r="N29" s="198">
        <f t="shared" si="6"/>
        <v>2266.6666666666665</v>
      </c>
      <c r="O29" s="198">
        <f t="shared" si="7"/>
        <v>2300.3367003367007</v>
      </c>
      <c r="P29" s="198">
        <f t="shared" si="8"/>
        <v>2334.6938775510203</v>
      </c>
      <c r="Q29" s="198">
        <f t="shared" si="9"/>
        <v>2369.7594501718213</v>
      </c>
      <c r="R29" s="198">
        <f t="shared" si="10"/>
        <v>2463.1578947368421</v>
      </c>
      <c r="T29" s="179">
        <f t="shared" si="1"/>
        <v>0.99913419848462171</v>
      </c>
      <c r="U29" s="179">
        <f t="shared" si="2"/>
        <v>0.93943630589976446</v>
      </c>
      <c r="V29" s="179">
        <f t="shared" si="3"/>
        <v>0.87217322268756303</v>
      </c>
      <c r="W29" s="179">
        <f t="shared" si="4"/>
        <v>0.79356379031024793</v>
      </c>
      <c r="X29" s="179">
        <f t="shared" si="5"/>
        <v>0.69327154013436443</v>
      </c>
      <c r="AA29" s="198"/>
      <c r="AB29" s="179">
        <v>25</v>
      </c>
      <c r="AC29" s="198">
        <f>[4]功勋需求与产出奖励!CR29+'[1]功能-九鼎之争'!CN30+IF($AB29&lt;$AK$2,0,'[1]功能-日常任务'!DZ29)</f>
        <v>2264.7041832318091</v>
      </c>
      <c r="AD29" s="198">
        <f>[4]功勋需求与产出奖励!CS29+'[1]功能-九鼎之争'!CO30+IF($AB29&lt;$AK$2,0,'[1]功能-日常任务'!EA29)</f>
        <v>2161.0198120899636</v>
      </c>
      <c r="AE29" s="198">
        <f>[4]功勋需求与产出奖励!CT29+'[1]功能-九鼎之争'!CP30+IF($AB29&lt;$AK$2,0,'[1]功能-日常任务'!EB29)</f>
        <v>2036.257483172596</v>
      </c>
      <c r="AF29" s="198">
        <f>[4]功勋需求与产出奖励!CU29+'[1]功能-九鼎之争'!CQ30+IF($AB29&lt;$AK$2,0,'[1]功能-日常任务'!EC29)</f>
        <v>1880.5552914018797</v>
      </c>
      <c r="AG29" s="198">
        <f>[4]功勋需求与产出奖励!CV29+'[1]功能-九鼎之争'!CR30+IF($AB29&lt;$AK$2,0,'[1]功能-日常任务'!ED29)</f>
        <v>1707.6372672783293</v>
      </c>
      <c r="AI29" s="146">
        <f>[4]功勋需求与产出奖励!CR29/AC29</f>
        <v>0</v>
      </c>
      <c r="AJ29" s="146">
        <f>'[1]功能-九鼎之争'!CN30/AC29</f>
        <v>0.58874503045718829</v>
      </c>
      <c r="AK29" s="180">
        <f>IF($AB29&lt;$AK$2,0,'[1]功能-日常任务'!DZ29)/AC29</f>
        <v>0.41125496954281177</v>
      </c>
      <c r="AL29" s="198">
        <f>'[1]功能-日常任务'!DZ29</f>
        <v>931.37084989847608</v>
      </c>
      <c r="AM29" s="198">
        <f>'[1]功能-九鼎之争'!CN30</f>
        <v>1333.3333333333333</v>
      </c>
      <c r="AO29" s="198"/>
      <c r="AP29" s="198"/>
      <c r="AQ29" s="198"/>
    </row>
    <row r="30" spans="1:43" x14ac:dyDescent="0.15">
      <c r="A30" s="198">
        <f t="shared" si="12"/>
        <v>160000</v>
      </c>
      <c r="B30" s="195">
        <v>23</v>
      </c>
      <c r="C30" s="195" t="s">
        <v>543</v>
      </c>
      <c r="D30" s="195">
        <v>490000</v>
      </c>
      <c r="E30" s="195">
        <f>基础状态预期!F30</f>
        <v>102</v>
      </c>
      <c r="F30" s="195">
        <f>基础状态预期!G30</f>
        <v>100.98</v>
      </c>
      <c r="G30" s="195">
        <f>基础状态预期!H30</f>
        <v>99.96</v>
      </c>
      <c r="H30" s="195">
        <f>基础状态预期!I30</f>
        <v>98.94</v>
      </c>
      <c r="I30" s="195">
        <f>基础状态预期!J30</f>
        <v>96.899999999999991</v>
      </c>
      <c r="J30" s="198"/>
      <c r="M30" s="179">
        <v>26</v>
      </c>
      <c r="N30" s="198">
        <f t="shared" si="6"/>
        <v>2400</v>
      </c>
      <c r="O30" s="198">
        <f t="shared" si="7"/>
        <v>2452.5252525252527</v>
      </c>
      <c r="P30" s="198">
        <f t="shared" si="8"/>
        <v>2506.1224489795918</v>
      </c>
      <c r="Q30" s="198">
        <f t="shared" si="9"/>
        <v>2560.8247422680415</v>
      </c>
      <c r="R30" s="198">
        <f t="shared" si="10"/>
        <v>2673.6842105263163</v>
      </c>
      <c r="T30" s="179">
        <f t="shared" si="1"/>
        <v>1.0052388555034659</v>
      </c>
      <c r="U30" s="179">
        <f t="shared" si="2"/>
        <v>0.94107549464780293</v>
      </c>
      <c r="V30" s="179">
        <f t="shared" si="3"/>
        <v>0.87006676408907113</v>
      </c>
      <c r="W30" s="179">
        <f t="shared" si="4"/>
        <v>0.78829928468734933</v>
      </c>
      <c r="X30" s="179">
        <f t="shared" si="5"/>
        <v>0.68697952272452301</v>
      </c>
      <c r="AA30" s="198"/>
      <c r="AB30" s="179">
        <v>26</v>
      </c>
      <c r="AC30" s="198">
        <f>[4]功勋需求与产出奖励!CR30+'[1]功能-九鼎之争'!CN31+IF($AB30&lt;$AK$2,0,'[1]功能-日常任务'!DZ30)</f>
        <v>2412.5732532083184</v>
      </c>
      <c r="AD30" s="198">
        <f>[4]功勋需求与产出奖励!CS30+'[1]功能-九鼎之争'!CO31+IF($AB30&lt;$AK$2,0,'[1]功能-日常任务'!EA30)</f>
        <v>2308.0114151564298</v>
      </c>
      <c r="AE30" s="198">
        <f>[4]功勋需求与产出奖励!CT30+'[1]功能-九鼎之争'!CP31+IF($AB30&lt;$AK$2,0,'[1]功能-日常任务'!EB30)</f>
        <v>2180.4938495946517</v>
      </c>
      <c r="AF30" s="198">
        <f>[4]功勋需求与产出奖励!CU30+'[1]功能-九鼎之争'!CQ31+IF($AB30&lt;$AK$2,0,'[1]功能-日常任务'!EC30)</f>
        <v>2018.6963125395628</v>
      </c>
      <c r="AG30" s="198">
        <f>[4]功勋需求与产出奖励!CV30+'[1]功能-九鼎之争'!CR31+IF($AB30&lt;$AK$2,0,'[1]功能-日常任务'!ED30)</f>
        <v>1836.766302863462</v>
      </c>
      <c r="AI30" s="146">
        <f>[4]功勋需求与产出奖励!CR30/AC30</f>
        <v>0</v>
      </c>
      <c r="AJ30" s="146">
        <f>'[1]功能-九鼎之争'!CN31/AC30</f>
        <v>0.58029326079041721</v>
      </c>
      <c r="AK30" s="180">
        <f>IF($AB30&lt;$AK$2,0,'[1]功能-日常任务'!DZ30)/AC30</f>
        <v>0.41970673920958279</v>
      </c>
      <c r="AL30" s="198">
        <f>'[1]功能-日常任务'!DZ30</f>
        <v>1012.5732532083184</v>
      </c>
      <c r="AM30" s="198">
        <f>'[1]功能-九鼎之争'!CN31</f>
        <v>1400</v>
      </c>
      <c r="AO30" s="198"/>
      <c r="AP30" s="198"/>
      <c r="AQ30" s="198"/>
    </row>
    <row r="31" spans="1:43" x14ac:dyDescent="0.15">
      <c r="A31" s="198">
        <f t="shared" si="12"/>
        <v>240000</v>
      </c>
      <c r="B31" s="195">
        <v>24</v>
      </c>
      <c r="C31" s="195" t="s">
        <v>544</v>
      </c>
      <c r="D31" s="195">
        <v>730000</v>
      </c>
      <c r="E31" s="195">
        <f>基础状态预期!F31</f>
        <v>108</v>
      </c>
      <c r="F31" s="195">
        <f>基础状态预期!G31</f>
        <v>106.92</v>
      </c>
      <c r="G31" s="195">
        <f>基础状态预期!H31</f>
        <v>105.84</v>
      </c>
      <c r="H31" s="195">
        <f>基础状态预期!I31</f>
        <v>104.75999999999999</v>
      </c>
      <c r="I31" s="195">
        <f>基础状态预期!J31</f>
        <v>102.6</v>
      </c>
      <c r="J31" s="198"/>
      <c r="M31" s="179">
        <v>27</v>
      </c>
      <c r="N31" s="198">
        <f t="shared" si="6"/>
        <v>2600</v>
      </c>
      <c r="O31" s="198">
        <f t="shared" si="7"/>
        <v>2654.5454545454545</v>
      </c>
      <c r="P31" s="198">
        <f t="shared" si="8"/>
        <v>2710.204081632653</v>
      </c>
      <c r="Q31" s="198">
        <f t="shared" si="9"/>
        <v>2767.0103092783506</v>
      </c>
      <c r="R31" s="198">
        <f t="shared" si="10"/>
        <v>2884.21052631579</v>
      </c>
      <c r="T31" s="179">
        <f t="shared" si="1"/>
        <v>0.99984762852691422</v>
      </c>
      <c r="U31" s="179">
        <f t="shared" si="2"/>
        <v>0.93609913599195071</v>
      </c>
      <c r="V31" s="179">
        <f t="shared" si="3"/>
        <v>0.86648413356021925</v>
      </c>
      <c r="W31" s="179">
        <f t="shared" si="4"/>
        <v>0.791450423500904</v>
      </c>
      <c r="X31" s="179">
        <f t="shared" si="5"/>
        <v>0.70359683160389397</v>
      </c>
      <c r="AA31" s="198"/>
      <c r="AB31" s="179">
        <v>27</v>
      </c>
      <c r="AC31" s="198">
        <f>[4]功勋需求与产出奖励!CR31+'[1]功能-九鼎之争'!CN32+IF($AB31&lt;$AK$2,0,'[1]功能-日常任务'!DZ31)</f>
        <v>2599.6038341699768</v>
      </c>
      <c r="AD31" s="198">
        <f>[4]功勋需求与产出奖励!CS31+'[1]功能-九鼎之争'!CO32+IF($AB31&lt;$AK$2,0,'[1]功能-日常任务'!EA31)</f>
        <v>2484.9177064513601</v>
      </c>
      <c r="AE31" s="198">
        <f>[4]功勋需求与产出奖励!CT31+'[1]功能-九鼎之争'!CP32+IF($AB31&lt;$AK$2,0,'[1]功能-日常任务'!EB31)</f>
        <v>2348.3488354448391</v>
      </c>
      <c r="AF31" s="198">
        <f>[4]功勋需求与产出奖励!CU31+'[1]功能-九鼎之争'!CQ32+IF($AB31&lt;$AK$2,0,'[1]功能-日常任务'!EC31)</f>
        <v>2189.9514811097179</v>
      </c>
      <c r="AG31" s="198">
        <f>[4]功勋需求与产出奖励!CV31+'[1]功能-九鼎之争'!CR32+IF($AB31&lt;$AK$2,0,'[1]功能-日常任务'!ED31)</f>
        <v>2029.3213879943892</v>
      </c>
      <c r="AI31" s="146">
        <f>[4]功勋需求与产出奖励!CR31/AC31</f>
        <v>0</v>
      </c>
      <c r="AJ31" s="146">
        <f>'[1]功能-九鼎之争'!CN32/AC31</f>
        <v>0.5770109969386672</v>
      </c>
      <c r="AK31" s="180">
        <f>IF($AB31&lt;$AK$2,0,'[1]功能-日常任务'!DZ31)/AC31</f>
        <v>0.4229890030613328</v>
      </c>
      <c r="AL31" s="198">
        <f>'[1]功能-日常任务'!DZ31</f>
        <v>1099.6038341699768</v>
      </c>
      <c r="AM31" s="198">
        <f>'[1]功能-九鼎之争'!CN32</f>
        <v>1500</v>
      </c>
      <c r="AO31" s="198"/>
      <c r="AP31" s="198"/>
      <c r="AQ31" s="198"/>
    </row>
    <row r="32" spans="1:43" x14ac:dyDescent="0.15">
      <c r="A32" s="198">
        <f t="shared" si="12"/>
        <v>370000</v>
      </c>
      <c r="B32" s="195">
        <v>25</v>
      </c>
      <c r="C32" s="195" t="s">
        <v>545</v>
      </c>
      <c r="D32" s="195">
        <v>1100000</v>
      </c>
      <c r="E32" s="195">
        <f>基础状态预期!F32</f>
        <v>114</v>
      </c>
      <c r="F32" s="195">
        <f>基础状态预期!G32</f>
        <v>112.86</v>
      </c>
      <c r="G32" s="195">
        <f>基础状态预期!H32</f>
        <v>111.72</v>
      </c>
      <c r="H32" s="195">
        <f>基础状态预期!I32</f>
        <v>110.58</v>
      </c>
      <c r="I32" s="195">
        <f>基础状态预期!J32</f>
        <v>108.3</v>
      </c>
      <c r="J32" s="198"/>
      <c r="M32" s="179">
        <v>28</v>
      </c>
      <c r="N32" s="198">
        <f t="shared" si="6"/>
        <v>2800</v>
      </c>
      <c r="O32" s="198">
        <f t="shared" si="7"/>
        <v>2856.5656565656564</v>
      </c>
      <c r="P32" s="198">
        <f t="shared" si="8"/>
        <v>2914.2857142857147</v>
      </c>
      <c r="Q32" s="198">
        <f t="shared" si="9"/>
        <v>2973.1958762886597</v>
      </c>
      <c r="R32" s="198">
        <f t="shared" si="10"/>
        <v>3142.1052631578955</v>
      </c>
      <c r="T32" s="179">
        <f t="shared" si="1"/>
        <v>1.0093622266454041</v>
      </c>
      <c r="U32" s="179">
        <f t="shared" si="2"/>
        <v>0.95175649496842074</v>
      </c>
      <c r="V32" s="179">
        <f t="shared" si="3"/>
        <v>0.88653917697212803</v>
      </c>
      <c r="W32" s="179">
        <f t="shared" si="4"/>
        <v>0.8108194767025515</v>
      </c>
      <c r="X32" s="179">
        <f t="shared" si="5"/>
        <v>0.70838346433396526</v>
      </c>
      <c r="AA32" s="198"/>
      <c r="AB32" s="179">
        <v>28</v>
      </c>
      <c r="AC32" s="198">
        <f>[4]功勋需求与产出奖励!CR32+'[1]功能-九鼎之争'!CN33+IF($AB32&lt;$AK$2,0,'[1]功能-日常任务'!DZ32)</f>
        <v>2826.2142346071314</v>
      </c>
      <c r="AD32" s="198">
        <f>[4]功勋需求与产出奖励!CS32+'[1]功能-九鼎之争'!CO33+IF($AB32&lt;$AK$2,0,'[1]功能-日常任务'!EA32)</f>
        <v>2718.7549169400945</v>
      </c>
      <c r="AE32" s="198">
        <f>[4]功勋需求与产出奖励!CT32+'[1]功能-九鼎之争'!CP33+IF($AB32&lt;$AK$2,0,'[1]功能-日常任务'!EB32)</f>
        <v>2583.6284586044876</v>
      </c>
      <c r="AF32" s="198">
        <f>[4]功勋需求与产出奖励!CU32+'[1]功能-九鼎之争'!CQ33+IF($AB32&lt;$AK$2,0,'[1]功能-日常任务'!EC32)</f>
        <v>2410.725124546555</v>
      </c>
      <c r="AG32" s="198">
        <f>[4]功勋需求与产出奖励!CV32+'[1]功能-九鼎之争'!CR33+IF($AB32&lt;$AK$2,0,'[1]功能-日常任务'!ED32)</f>
        <v>2225.8154116177757</v>
      </c>
      <c r="AI32" s="146">
        <f>[4]功勋需求与产出奖励!CR32/AC32</f>
        <v>0</v>
      </c>
      <c r="AJ32" s="146">
        <f>'[1]功能-九鼎之争'!CN33/AC32</f>
        <v>0.57792269012486275</v>
      </c>
      <c r="AK32" s="180">
        <f>IF($AB32&lt;$AK$2,0,'[1]功能-日常任务'!DZ32)/AC32</f>
        <v>0.42207730987513736</v>
      </c>
      <c r="AL32" s="198">
        <f>'[1]功能-日常任务'!DZ32</f>
        <v>1192.8809012737984</v>
      </c>
      <c r="AM32" s="198">
        <f>'[1]功能-九鼎之争'!CN33</f>
        <v>1633.3333333333333</v>
      </c>
      <c r="AO32" s="198"/>
      <c r="AP32" s="198"/>
      <c r="AQ32" s="198"/>
    </row>
    <row r="33" spans="1:43" x14ac:dyDescent="0.15">
      <c r="A33" s="198">
        <f t="shared" si="12"/>
        <v>550000</v>
      </c>
      <c r="B33" s="195">
        <v>26</v>
      </c>
      <c r="C33" s="195" t="s">
        <v>546</v>
      </c>
      <c r="D33" s="195">
        <v>1650000</v>
      </c>
      <c r="E33" s="195">
        <f>基础状态预期!F33</f>
        <v>120</v>
      </c>
      <c r="F33" s="195">
        <f>基础状态预期!G33</f>
        <v>118.8</v>
      </c>
      <c r="G33" s="195">
        <f>基础状态预期!H33</f>
        <v>117.6</v>
      </c>
      <c r="H33" s="195">
        <f>基础状态预期!I33</f>
        <v>116.39999999999999</v>
      </c>
      <c r="I33" s="195">
        <f>基础状态预期!J33</f>
        <v>114</v>
      </c>
      <c r="J33" s="198"/>
      <c r="M33" s="179">
        <v>29</v>
      </c>
      <c r="N33" s="198">
        <f t="shared" si="6"/>
        <v>3000</v>
      </c>
      <c r="O33" s="198">
        <f t="shared" si="7"/>
        <v>3087.8787878787875</v>
      </c>
      <c r="P33" s="198">
        <f t="shared" si="8"/>
        <v>3177.5510204081638</v>
      </c>
      <c r="Q33" s="198">
        <f t="shared" si="9"/>
        <v>3269.072164948454</v>
      </c>
      <c r="R33" s="198">
        <f t="shared" si="10"/>
        <v>3457.8947368421059</v>
      </c>
      <c r="T33" s="179">
        <f t="shared" si="1"/>
        <v>1.0309509288196304</v>
      </c>
      <c r="U33" s="179">
        <f t="shared" si="2"/>
        <v>0.96195551407040092</v>
      </c>
      <c r="V33" s="179">
        <f t="shared" si="3"/>
        <v>0.88715588576108828</v>
      </c>
      <c r="W33" s="179">
        <f t="shared" si="4"/>
        <v>0.80303459469269933</v>
      </c>
      <c r="X33" s="179">
        <f t="shared" si="5"/>
        <v>0.69877374736131803</v>
      </c>
      <c r="AA33" s="198"/>
      <c r="AB33" s="179">
        <v>29</v>
      </c>
      <c r="AC33" s="198">
        <f>[4]功勋需求与产出奖励!CR33+'[1]功能-九鼎之争'!CN34+IF($AB33&lt;$AK$2,0,'[1]功能-日常任务'!DZ33)</f>
        <v>3092.8527864588914</v>
      </c>
      <c r="AD33" s="198">
        <f>[4]功勋需求与产出奖励!CS33+'[1]功能-九鼎之争'!CO34+IF($AB33&lt;$AK$2,0,'[1]功能-日常任务'!EA33)</f>
        <v>2970.4020267810256</v>
      </c>
      <c r="AE33" s="198">
        <f>[4]功勋需求与产出奖励!CT33+'[1]功能-九鼎之争'!CP34+IF($AB33&lt;$AK$2,0,'[1]功能-日常任务'!EB33)</f>
        <v>2818.9830900612546</v>
      </c>
      <c r="AF33" s="198">
        <f>[4]功勋需求与产出奖励!CU33+'[1]功能-九鼎之争'!CQ34+IF($AB33&lt;$AK$2,0,'[1]功能-日常任务'!EC33)</f>
        <v>2625.1780410005667</v>
      </c>
      <c r="AG33" s="198">
        <f>[4]功勋需求与产出奖励!CV33+'[1]功能-九鼎之争'!CR34+IF($AB33&lt;$AK$2,0,'[1]功能-日常任务'!ED33)</f>
        <v>2416.286063244137</v>
      </c>
      <c r="AI33" s="146">
        <f>[4]功勋需求与产出奖励!CR33/AC33</f>
        <v>0</v>
      </c>
      <c r="AJ33" s="146">
        <f>'[1]功能-九鼎之争'!CN34/AC33</f>
        <v>0.58198696293620855</v>
      </c>
      <c r="AK33" s="180">
        <f>IF($AB33&lt;$AK$2,0,'[1]功能-日常任务'!DZ33)/AC33</f>
        <v>0.4180130370637915</v>
      </c>
      <c r="AL33" s="198">
        <f>'[1]功能-日常任务'!DZ33</f>
        <v>1292.8527864588914</v>
      </c>
      <c r="AM33" s="198">
        <f>'[1]功能-九鼎之争'!CN34</f>
        <v>1800</v>
      </c>
      <c r="AO33" s="198"/>
      <c r="AP33" s="198"/>
      <c r="AQ33" s="198"/>
    </row>
    <row r="34" spans="1:43" x14ac:dyDescent="0.15">
      <c r="A34" s="198">
        <f t="shared" si="12"/>
        <v>750000</v>
      </c>
      <c r="B34" s="195">
        <v>27</v>
      </c>
      <c r="C34" s="195" t="s">
        <v>547</v>
      </c>
      <c r="D34" s="195">
        <v>2400000</v>
      </c>
      <c r="E34" s="195">
        <f>基础状态预期!F34</f>
        <v>126</v>
      </c>
      <c r="F34" s="195">
        <f>基础状态预期!G34</f>
        <v>124.74</v>
      </c>
      <c r="G34" s="195">
        <f>基础状态预期!H34</f>
        <v>123.48</v>
      </c>
      <c r="H34" s="195">
        <f>基础状态预期!I34</f>
        <v>122.22</v>
      </c>
      <c r="I34" s="195">
        <f>基础状态预期!J34</f>
        <v>119.69999999999999</v>
      </c>
      <c r="J34" s="198"/>
      <c r="M34" s="179">
        <v>30</v>
      </c>
      <c r="N34" s="198">
        <f t="shared" si="6"/>
        <v>3300</v>
      </c>
      <c r="O34" s="198">
        <f t="shared" si="7"/>
        <v>3390.9090909090905</v>
      </c>
      <c r="P34" s="198">
        <f t="shared" si="8"/>
        <v>3483.6734693877561</v>
      </c>
      <c r="Q34" s="198">
        <f t="shared" si="9"/>
        <v>3578.3505154639179</v>
      </c>
      <c r="R34" s="198">
        <f t="shared" si="10"/>
        <v>3773.6842105263167</v>
      </c>
      <c r="T34" s="179">
        <f t="shared" si="1"/>
        <v>1.0151515151515151</v>
      </c>
      <c r="U34" s="179">
        <f t="shared" si="2"/>
        <v>0.94841072386058989</v>
      </c>
      <c r="V34" s="179">
        <f t="shared" si="3"/>
        <v>0.87558629173989455</v>
      </c>
      <c r="W34" s="179">
        <f t="shared" si="4"/>
        <v>0.79303445692883889</v>
      </c>
      <c r="X34" s="179">
        <f t="shared" si="5"/>
        <v>0.69850292887029286</v>
      </c>
      <c r="AA34" s="198"/>
      <c r="AB34" s="179">
        <v>30</v>
      </c>
      <c r="AC34" s="198">
        <f>[4]功勋需求与产出奖励!CR34+'[1]功能-九鼎之争'!CN35+IF($AB34&lt;$AK$2,0,'[1]功能-日常任务'!DZ34)</f>
        <v>3350</v>
      </c>
      <c r="AD34" s="198">
        <f>[4]功勋需求与产出奖励!CS34+'[1]功能-九鼎之争'!CO35+IF($AB34&lt;$AK$2,0,'[1]功能-日常任务'!EA34)</f>
        <v>3215.9745454545455</v>
      </c>
      <c r="AE34" s="198">
        <f>[4]功勋需求与产出奖励!CT34+'[1]功能-九鼎之争'!CP35+IF($AB34&lt;$AK$2,0,'[1]功能-日常任务'!EB34)</f>
        <v>3050.2567346938786</v>
      </c>
      <c r="AF34" s="198">
        <f>[4]功勋需求与产出奖励!CU34+'[1]功能-九鼎之争'!CQ35+IF($AB34&lt;$AK$2,0,'[1]功能-日常任务'!EC34)</f>
        <v>2837.7552577319589</v>
      </c>
      <c r="AG34" s="198">
        <f>[4]功勋需求与产出奖励!CV34+'[1]功能-九鼎之争'!CR35+IF($AB34&lt;$AK$2,0,'[1]功能-日常任务'!ED34)</f>
        <v>2635.9294736842112</v>
      </c>
      <c r="AI34" s="146">
        <f>[4]功勋需求与产出奖励!CR34/AC34</f>
        <v>0</v>
      </c>
      <c r="AJ34" s="146">
        <f>'[1]功能-九鼎之争'!CN35/AC34</f>
        <v>0.58208955223880599</v>
      </c>
      <c r="AK34" s="180">
        <f>IF($AB34&lt;$AK$2,0,'[1]功能-日常任务'!DZ34)/AC34</f>
        <v>0.41791044776119401</v>
      </c>
      <c r="AL34" s="198">
        <f>'[1]功能-日常任务'!DZ34</f>
        <v>1400</v>
      </c>
      <c r="AM34" s="198">
        <f>'[1]功能-九鼎之争'!CN35</f>
        <v>1950</v>
      </c>
      <c r="AO34" s="198"/>
      <c r="AP34" s="198"/>
      <c r="AQ34" s="198"/>
    </row>
    <row r="35" spans="1:43" x14ac:dyDescent="0.15">
      <c r="A35" s="198">
        <f t="shared" si="12"/>
        <v>1400000</v>
      </c>
      <c r="B35" s="195">
        <v>28</v>
      </c>
      <c r="C35" s="195" t="s">
        <v>548</v>
      </c>
      <c r="D35" s="195">
        <v>3800000</v>
      </c>
      <c r="E35" s="195">
        <f>基础状态预期!F35</f>
        <v>132</v>
      </c>
      <c r="F35" s="195">
        <f>基础状态预期!G35</f>
        <v>130.68</v>
      </c>
      <c r="G35" s="195">
        <f>基础状态预期!H35</f>
        <v>129.35999999999999</v>
      </c>
      <c r="H35" s="195">
        <f>基础状态预期!I35</f>
        <v>128.04</v>
      </c>
      <c r="I35" s="195">
        <f>基础状态预期!J35</f>
        <v>125.39999999999999</v>
      </c>
      <c r="J35" s="198"/>
      <c r="M35" s="179">
        <v>31</v>
      </c>
      <c r="N35" s="198">
        <f t="shared" si="6"/>
        <v>3600</v>
      </c>
      <c r="O35" s="198">
        <f t="shared" si="7"/>
        <v>3693.9393939393935</v>
      </c>
      <c r="P35" s="198">
        <f t="shared" si="8"/>
        <v>3789.7959183673479</v>
      </c>
      <c r="Q35" s="198">
        <f t="shared" si="9"/>
        <v>3887.6288659793818</v>
      </c>
      <c r="R35" s="198">
        <f t="shared" si="10"/>
        <v>4089.4736842105267</v>
      </c>
      <c r="T35" s="179">
        <f t="shared" si="1"/>
        <v>1.0041215389050191</v>
      </c>
      <c r="U35" s="179">
        <f t="shared" si="2"/>
        <v>0.94341773908381776</v>
      </c>
      <c r="V35" s="179">
        <f t="shared" si="3"/>
        <v>0.87582102081071811</v>
      </c>
      <c r="W35" s="179">
        <f t="shared" si="4"/>
        <v>0.79796471530446422</v>
      </c>
      <c r="X35" s="179">
        <f t="shared" si="5"/>
        <v>0.70473101041106667</v>
      </c>
      <c r="AA35" s="198"/>
      <c r="AB35" s="179">
        <v>31</v>
      </c>
      <c r="AC35" s="198">
        <f>[4]功勋需求与产出奖励!CR35+'[1]功能-九鼎之争'!CN36+IF($AB35&lt;$AK$2,0,'[1]功能-日常任务'!DZ35)</f>
        <v>3614.837540058069</v>
      </c>
      <c r="AD35" s="198">
        <f>[4]功勋需求与产出奖励!CS35+'[1]功能-九鼎之争'!CO36+IF($AB35&lt;$AK$2,0,'[1]功能-日常任务'!EA35)</f>
        <v>3484.9279513429506</v>
      </c>
      <c r="AE35" s="198">
        <f>[4]功勋需求与产出奖励!CT35+'[1]功能-九鼎之争'!CP36+IF($AB35&lt;$AK$2,0,'[1]功能-日常任务'!EB35)</f>
        <v>3319.1829298887837</v>
      </c>
      <c r="AF35" s="198">
        <f>[4]功勋需求与产出奖励!CU35+'[1]功能-九鼎之争'!CQ36+IF($AB35&lt;$AK$2,0,'[1]功能-日常任务'!EC35)</f>
        <v>3102.1906612506546</v>
      </c>
      <c r="AG35" s="198">
        <f>[4]功勋需求与产出奖励!CV35+'[1]功能-九鼎之争'!CR36+IF($AB35&lt;$AK$2,0,'[1]功能-日常任务'!ED35)</f>
        <v>2881.9789215231517</v>
      </c>
      <c r="AI35" s="146">
        <f>[4]功勋需求与产出奖励!CR35/AC35</f>
        <v>0</v>
      </c>
      <c r="AJ35" s="146">
        <f>'[1]功能-九鼎之争'!CN36/AC35</f>
        <v>0.58093897076388823</v>
      </c>
      <c r="AK35" s="180">
        <f>IF($AB35&lt;$AK$2,0,'[1]功能-日常任务'!DZ35)/AC35</f>
        <v>0.41906102923611177</v>
      </c>
      <c r="AL35" s="198">
        <f>'[1]功能-日常任务'!DZ35</f>
        <v>1514.8375400580687</v>
      </c>
      <c r="AM35" s="198">
        <f>'[1]功能-九鼎之争'!CN36</f>
        <v>2100</v>
      </c>
      <c r="AO35" s="198"/>
      <c r="AP35" s="198"/>
      <c r="AQ35" s="198"/>
    </row>
    <row r="36" spans="1:43" x14ac:dyDescent="0.15">
      <c r="A36" s="198">
        <f t="shared" si="12"/>
        <v>1800000</v>
      </c>
      <c r="B36" s="195">
        <v>29</v>
      </c>
      <c r="C36" s="195" t="s">
        <v>549</v>
      </c>
      <c r="D36" s="195">
        <v>5600000</v>
      </c>
      <c r="E36" s="195">
        <f>基础状态预期!F36</f>
        <v>138</v>
      </c>
      <c r="F36" s="195">
        <f>基础状态预期!G36</f>
        <v>136.62</v>
      </c>
      <c r="G36" s="195">
        <f>基础状态预期!H36</f>
        <v>135.24</v>
      </c>
      <c r="H36" s="195">
        <f>基础状态预期!I36</f>
        <v>133.85999999999999</v>
      </c>
      <c r="I36" s="195">
        <f>基础状态预期!J36</f>
        <v>131.1</v>
      </c>
      <c r="J36" s="198"/>
      <c r="M36" s="179">
        <v>32</v>
      </c>
      <c r="N36" s="198">
        <f t="shared" si="6"/>
        <v>3900</v>
      </c>
      <c r="O36" s="198">
        <f t="shared" si="7"/>
        <v>3996.9696969696965</v>
      </c>
      <c r="P36" s="198">
        <f t="shared" si="8"/>
        <v>4095.9183673469397</v>
      </c>
      <c r="Q36" s="198">
        <f t="shared" si="9"/>
        <v>4196.9072164948466</v>
      </c>
      <c r="R36" s="198">
        <f t="shared" si="10"/>
        <v>4473.6842105263167</v>
      </c>
      <c r="T36" s="179">
        <f t="shared" si="1"/>
        <v>1.0097224020500655</v>
      </c>
      <c r="U36" s="179">
        <f t="shared" si="2"/>
        <v>0.9494792279746157</v>
      </c>
      <c r="V36" s="179">
        <f t="shared" si="3"/>
        <v>0.8818237881619867</v>
      </c>
      <c r="W36" s="179">
        <f t="shared" si="4"/>
        <v>0.80417381676359989</v>
      </c>
      <c r="X36" s="179">
        <f t="shared" si="5"/>
        <v>0.70726175797135127</v>
      </c>
      <c r="AA36" s="198"/>
      <c r="AB36" s="179">
        <v>32</v>
      </c>
      <c r="AC36" s="198">
        <f>[4]功勋需求与产出奖励!CR36+'[1]功能-九鼎之争'!CN37+IF($AB36&lt;$AK$2,0,'[1]功能-日常任务'!DZ36)</f>
        <v>3937.9173679952555</v>
      </c>
      <c r="AD36" s="198">
        <f>[4]功勋需求与产出奖励!CS36+'[1]功能-九鼎之争'!CO37+IF($AB36&lt;$AK$2,0,'[1]功能-日常任务'!EA36)</f>
        <v>3795.0397021167209</v>
      </c>
      <c r="AE36" s="198">
        <f>[4]功勋需求与产出奖励!CT36+'[1]功能-九鼎之争'!CP37+IF($AB36&lt;$AK$2,0,'[1]功能-日常任务'!EB36)</f>
        <v>3611.8782506961384</v>
      </c>
      <c r="AF36" s="198">
        <f>[4]功勋需求与产出奖励!CU36+'[1]功能-九鼎之争'!CQ37+IF($AB36&lt;$AK$2,0,'[1]功能-日常任务'!EC36)</f>
        <v>3375.0428948913568</v>
      </c>
      <c r="AG36" s="198">
        <f>[4]功勋需求与产出奖励!CV36+'[1]功能-九鼎之争'!CR37+IF($AB36&lt;$AK$2,0,'[1]功能-日常任务'!ED36)</f>
        <v>3164.0657593455194</v>
      </c>
      <c r="AI36" s="146">
        <f>[4]功勋需求与产出奖励!CR36/AC36</f>
        <v>0</v>
      </c>
      <c r="AJ36" s="146">
        <f>'[1]功能-九鼎之争'!CN37/AC36</f>
        <v>0.58406507426815335</v>
      </c>
      <c r="AK36" s="180">
        <f>IF($AB36&lt;$AK$2,0,'[1]功能-日常任务'!DZ36)/AC36</f>
        <v>0.41593492573184665</v>
      </c>
      <c r="AL36" s="198">
        <f>'[1]功能-日常任务'!DZ36</f>
        <v>1637.9173679952557</v>
      </c>
      <c r="AM36" s="198">
        <f>'[1]功能-九鼎之争'!CN37</f>
        <v>2300</v>
      </c>
      <c r="AO36" s="198"/>
      <c r="AP36" s="198"/>
      <c r="AQ36" s="198"/>
    </row>
    <row r="37" spans="1:43" x14ac:dyDescent="0.15">
      <c r="A37" s="198">
        <f t="shared" si="12"/>
        <v>3000000</v>
      </c>
      <c r="B37" s="195">
        <v>30</v>
      </c>
      <c r="C37" s="195" t="s">
        <v>550</v>
      </c>
      <c r="D37" s="195">
        <v>8600000</v>
      </c>
      <c r="E37" s="195">
        <f>基础状态预期!F37</f>
        <v>144</v>
      </c>
      <c r="F37" s="195">
        <f>基础状态预期!G37</f>
        <v>142.56</v>
      </c>
      <c r="G37" s="195">
        <f>基础状态预期!H37</f>
        <v>141.12</v>
      </c>
      <c r="H37" s="195">
        <f>基础状态预期!I37</f>
        <v>139.68</v>
      </c>
      <c r="I37" s="195">
        <f>基础状态预期!J37</f>
        <v>136.79999999999998</v>
      </c>
      <c r="J37" s="198"/>
      <c r="M37" s="179">
        <v>33</v>
      </c>
      <c r="N37" s="198">
        <f t="shared" si="6"/>
        <v>4200</v>
      </c>
      <c r="O37" s="198">
        <f t="shared" si="7"/>
        <v>4333.333333333333</v>
      </c>
      <c r="P37" s="198">
        <f t="shared" si="8"/>
        <v>4469.3877551020423</v>
      </c>
      <c r="Q37" s="198">
        <f t="shared" si="9"/>
        <v>4608.2474226804134</v>
      </c>
      <c r="R37" s="198">
        <f t="shared" si="10"/>
        <v>4894.7368421052643</v>
      </c>
      <c r="T37" s="179">
        <f t="shared" ref="T37:T68" si="13">AC37/N37</f>
        <v>1.0166264431790157</v>
      </c>
      <c r="U37" s="179">
        <f t="shared" ref="U37:U68" si="14">AD37/O37</f>
        <v>0.95209410076188083</v>
      </c>
      <c r="V37" s="179">
        <f t="shared" ref="V37:V68" si="15">AE37/P37</f>
        <v>0.8820652762561304</v>
      </c>
      <c r="W37" s="179">
        <f t="shared" ref="W37:W68" si="16">AF37/Q37</f>
        <v>0.80342218713969848</v>
      </c>
      <c r="X37" s="179">
        <f t="shared" ref="X37:X68" si="17">AG37/R37</f>
        <v>0.70826130280488964</v>
      </c>
      <c r="AA37" s="198"/>
      <c r="AB37" s="179">
        <v>33</v>
      </c>
      <c r="AC37" s="198">
        <f>[4]功勋需求与产出奖励!CR37+'[1]功能-九鼎之争'!CN38+IF($AB37&lt;$AK$2,0,'[1]功能-日常任务'!DZ37)</f>
        <v>4269.8310613518661</v>
      </c>
      <c r="AD37" s="198">
        <f>[4]功勋需求与产出奖励!CS37+'[1]功能-九鼎之争'!CO38+IF($AB37&lt;$AK$2,0,'[1]功能-日常任务'!EA37)</f>
        <v>4125.7411033014832</v>
      </c>
      <c r="AE37" s="198">
        <f>[4]功勋需求与产出奖励!CT37+'[1]功能-九鼎之争'!CP38+IF($AB37&lt;$AK$2,0,'[1]功能-日常任务'!EB37)</f>
        <v>3942.2917448998496</v>
      </c>
      <c r="AF37" s="198">
        <f>[4]功勋需求与产出奖励!CU37+'[1]功能-九鼎之争'!CQ38+IF($AB37&lt;$AK$2,0,'[1]功能-日常任务'!EC37)</f>
        <v>3702.3682232107763</v>
      </c>
      <c r="AG37" s="198">
        <f>[4]功勋需求与产出奖励!CV37+'[1]功能-九鼎之争'!CR38+IF($AB37&lt;$AK$2,0,'[1]功能-日常任务'!ED37)</f>
        <v>3466.7526926765659</v>
      </c>
      <c r="AI37" s="146">
        <f>[4]功勋需求与产出奖励!CR37/AC37</f>
        <v>0</v>
      </c>
      <c r="AJ37" s="146">
        <f>'[1]功能-九鼎之争'!CN38/AC37</f>
        <v>0.58550325857821595</v>
      </c>
      <c r="AK37" s="180">
        <f>IF($AB37&lt;$AK$2,0,'[1]功能-日常任务'!DZ37)/AC37</f>
        <v>0.41449674142178394</v>
      </c>
      <c r="AL37" s="198">
        <f>'[1]功能-日常任务'!DZ37</f>
        <v>1769.8310613518656</v>
      </c>
      <c r="AM37" s="198">
        <f>'[1]功能-九鼎之争'!CN38</f>
        <v>2500</v>
      </c>
      <c r="AO37" s="198"/>
      <c r="AP37" s="198"/>
      <c r="AQ37" s="198"/>
    </row>
    <row r="38" spans="1:43" x14ac:dyDescent="0.15">
      <c r="A38" s="198">
        <f t="shared" si="12"/>
        <v>4400000</v>
      </c>
      <c r="B38" s="195">
        <v>31</v>
      </c>
      <c r="C38" s="195" t="s">
        <v>551</v>
      </c>
      <c r="D38" s="195">
        <v>13000000</v>
      </c>
      <c r="E38" s="195">
        <f>基础状态预期!F38</f>
        <v>150</v>
      </c>
      <c r="F38" s="195">
        <f>基础状态预期!G38</f>
        <v>148.5</v>
      </c>
      <c r="G38" s="195">
        <f>基础状态预期!H38</f>
        <v>147</v>
      </c>
      <c r="H38" s="195">
        <f>基础状态预期!I38</f>
        <v>145.5</v>
      </c>
      <c r="I38" s="195">
        <f>基础状态预期!J38</f>
        <v>142.5</v>
      </c>
      <c r="J38" s="198"/>
      <c r="M38" s="179">
        <v>34</v>
      </c>
      <c r="N38" s="198">
        <f t="shared" si="6"/>
        <v>4600</v>
      </c>
      <c r="O38" s="198">
        <f t="shared" si="7"/>
        <v>4737.3737373737367</v>
      </c>
      <c r="P38" s="198">
        <f t="shared" si="8"/>
        <v>4877.5510204081647</v>
      </c>
      <c r="Q38" s="198">
        <f t="shared" si="9"/>
        <v>5020.6185567010316</v>
      </c>
      <c r="R38" s="198">
        <f t="shared" si="10"/>
        <v>5315.7894736842109</v>
      </c>
      <c r="T38" s="179">
        <f t="shared" si="13"/>
        <v>1.0133070993992674</v>
      </c>
      <c r="U38" s="179">
        <f t="shared" si="14"/>
        <v>0.95032691740577924</v>
      </c>
      <c r="V38" s="179">
        <f t="shared" si="15"/>
        <v>0.88196636757972291</v>
      </c>
      <c r="W38" s="179">
        <f t="shared" si="16"/>
        <v>0.80492307970117682</v>
      </c>
      <c r="X38" s="179">
        <f t="shared" si="17"/>
        <v>0.71731070997009938</v>
      </c>
      <c r="AA38" s="198"/>
      <c r="AB38" s="179">
        <v>34</v>
      </c>
      <c r="AC38" s="198">
        <f>[4]功勋需求与产出奖励!CR38+'[1]功能-九鼎之争'!CN39+IF($AB38&lt;$AK$2,0,'[1]功能-日常任务'!DZ38)</f>
        <v>4661.2126572366305</v>
      </c>
      <c r="AD38" s="198">
        <f>[4]功勋需求与产出奖励!CS38+'[1]功能-九鼎之争'!CO39+IF($AB38&lt;$AK$2,0,'[1]功能-日常任务'!EA38)</f>
        <v>4502.053780437479</v>
      </c>
      <c r="AE38" s="198">
        <f>[4]功勋需求与产出奖励!CT38+'[1]功能-九鼎之争'!CP39+IF($AB38&lt;$AK$2,0,'[1]功能-日常任务'!EB38)</f>
        <v>4301.8359561541602</v>
      </c>
      <c r="AF38" s="198">
        <f>[4]功勋需求与产出奖励!CU38+'[1]功能-九鼎之争'!CQ39+IF($AB38&lt;$AK$2,0,'[1]功能-日常任务'!EC38)</f>
        <v>4041.2117506646719</v>
      </c>
      <c r="AG38" s="198">
        <f>[4]功勋需求与产出奖励!CV38+'[1]功能-九鼎之争'!CR39+IF($AB38&lt;$AK$2,0,'[1]功能-日常任务'!ED38)</f>
        <v>3813.0727214200019</v>
      </c>
      <c r="AI38" s="146">
        <f>[4]功勋需求与产出奖励!CR38/AC38</f>
        <v>0</v>
      </c>
      <c r="AJ38" s="146">
        <f>'[1]功能-九鼎之争'!CN39/AC38</f>
        <v>0.58997522795501878</v>
      </c>
      <c r="AK38" s="180">
        <f>IF($AB38&lt;$AK$2,0,'[1]功能-日常任务'!DZ38)/AC38</f>
        <v>0.41002477204498117</v>
      </c>
      <c r="AL38" s="198">
        <f>'[1]功能-日常任务'!DZ38</f>
        <v>1911.2126572366303</v>
      </c>
      <c r="AM38" s="198">
        <f>'[1]功能-九鼎之争'!CN39</f>
        <v>2750</v>
      </c>
      <c r="AO38" s="198"/>
      <c r="AP38" s="198"/>
      <c r="AQ38" s="198"/>
    </row>
    <row r="39" spans="1:43" x14ac:dyDescent="0.15">
      <c r="A39" s="198">
        <f t="shared" si="12"/>
        <v>7000000</v>
      </c>
      <c r="B39" s="195">
        <v>32</v>
      </c>
      <c r="C39" s="195" t="s">
        <v>552</v>
      </c>
      <c r="D39" s="195">
        <v>20000000</v>
      </c>
      <c r="E39" s="195">
        <f>基础状态预期!F39</f>
        <v>156</v>
      </c>
      <c r="F39" s="195">
        <f>基础状态预期!G39</f>
        <v>154.44</v>
      </c>
      <c r="G39" s="195">
        <f>基础状态预期!H39</f>
        <v>152.88</v>
      </c>
      <c r="H39" s="195">
        <f>基础状态预期!I39</f>
        <v>151.32</v>
      </c>
      <c r="I39" s="195">
        <f>基础状态预期!J39</f>
        <v>148.19999999999999</v>
      </c>
      <c r="J39" s="198"/>
      <c r="M39" s="179">
        <v>35</v>
      </c>
      <c r="N39" s="198">
        <f t="shared" si="6"/>
        <v>5000</v>
      </c>
      <c r="O39" s="198">
        <f t="shared" si="7"/>
        <v>5141.4141414141404</v>
      </c>
      <c r="P39" s="198">
        <f t="shared" si="8"/>
        <v>5285.7142857142871</v>
      </c>
      <c r="Q39" s="198">
        <f t="shared" si="9"/>
        <v>5432.9896907216498</v>
      </c>
      <c r="R39" s="198">
        <f t="shared" si="10"/>
        <v>5736.8421052631584</v>
      </c>
      <c r="T39" s="179">
        <f t="shared" si="13"/>
        <v>1.0125483399593904</v>
      </c>
      <c r="U39" s="179">
        <f t="shared" si="14"/>
        <v>0.9544145344423951</v>
      </c>
      <c r="V39" s="179">
        <f t="shared" si="15"/>
        <v>0.8901796730889906</v>
      </c>
      <c r="W39" s="179">
        <f t="shared" si="16"/>
        <v>0.81591303527457182</v>
      </c>
      <c r="X39" s="179">
        <f t="shared" si="17"/>
        <v>0.72770949574785737</v>
      </c>
      <c r="AA39" s="198"/>
      <c r="AB39" s="179">
        <v>35</v>
      </c>
      <c r="AC39" s="198">
        <f>[4]功勋需求与产出奖励!CR39+'[1]功能-九鼎之争'!CN40+IF($AB39&lt;$AK$2,0,'[1]功能-日常任务'!DZ39)</f>
        <v>5062.7416997969522</v>
      </c>
      <c r="AD39" s="198">
        <f>[4]功勋需求与产出奖励!CS39+'[1]功能-九鼎之争'!CO40+IF($AB39&lt;$AK$2,0,'[1]功能-日常任务'!EA39)</f>
        <v>4907.0403841533234</v>
      </c>
      <c r="AE39" s="198">
        <f>[4]功勋需求与产出奖励!CT39+'[1]功能-九鼎之争'!CP40+IF($AB39&lt;$AK$2,0,'[1]功能-日常任务'!EB39)</f>
        <v>4705.2354148989516</v>
      </c>
      <c r="AF39" s="198">
        <f>[4]功勋需求与产出奖励!CU39+'[1]功能-九鼎之争'!CQ40+IF($AB39&lt;$AK$2,0,'[1]功能-日常任务'!EC39)</f>
        <v>4432.8471091721585</v>
      </c>
      <c r="AG39" s="198">
        <f>[4]功勋需求与产出奖励!CV39+'[1]功能-九鼎之争'!CR40+IF($AB39&lt;$AK$2,0,'[1]功能-日常任务'!ED39)</f>
        <v>4174.7544756061297</v>
      </c>
      <c r="AI39" s="146">
        <f>[4]功勋需求与产出奖励!CR39/AC39</f>
        <v>0</v>
      </c>
      <c r="AJ39" s="146">
        <f>'[1]功能-九鼎之争'!CN40/AC39</f>
        <v>0.59256430169453811</v>
      </c>
      <c r="AK39" s="180">
        <f>IF($AB39&lt;$AK$2,0,'[1]功能-日常任务'!DZ39)/AC39</f>
        <v>0.40743569830546178</v>
      </c>
      <c r="AL39" s="198">
        <f>'[1]功能-日常任务'!DZ39</f>
        <v>2062.7416997969517</v>
      </c>
      <c r="AM39" s="198">
        <f>'[1]功能-九鼎之争'!CN40</f>
        <v>3000</v>
      </c>
      <c r="AO39" s="198"/>
      <c r="AP39" s="198"/>
      <c r="AQ39" s="198"/>
    </row>
    <row r="40" spans="1:43" x14ac:dyDescent="0.15">
      <c r="M40" s="179">
        <v>36</v>
      </c>
      <c r="N40" s="198">
        <f t="shared" si="6"/>
        <v>5400</v>
      </c>
      <c r="O40" s="198">
        <f t="shared" si="7"/>
        <v>5545.4545454545441</v>
      </c>
      <c r="P40" s="198">
        <f t="shared" si="8"/>
        <v>5693.8775510204086</v>
      </c>
      <c r="Q40" s="198">
        <f t="shared" si="9"/>
        <v>5868.0412371134016</v>
      </c>
      <c r="R40" s="198">
        <f t="shared" si="10"/>
        <v>6336.8421052631584</v>
      </c>
      <c r="T40" s="179">
        <f t="shared" si="13"/>
        <v>1.0231752789660438</v>
      </c>
      <c r="U40" s="179">
        <f t="shared" si="14"/>
        <v>0.96553203008202726</v>
      </c>
      <c r="V40" s="179">
        <f t="shared" si="15"/>
        <v>0.90070808469239394</v>
      </c>
      <c r="W40" s="179">
        <f t="shared" si="16"/>
        <v>0.82373387331041326</v>
      </c>
      <c r="X40" s="179">
        <f t="shared" si="17"/>
        <v>0.72290334605429418</v>
      </c>
      <c r="AA40" s="198"/>
      <c r="AB40" s="179">
        <v>36</v>
      </c>
      <c r="AC40" s="198">
        <f>[4]功勋需求与产出奖励!CR40+'[1]功能-九鼎之争'!CN41+IF($AB40&lt;$AK$2,0,'[1]功能-日常任务'!DZ40)</f>
        <v>5525.1465064166368</v>
      </c>
      <c r="AD40" s="198">
        <f>[4]功勋需求与产出奖励!CS40+'[1]功能-九鼎之争'!CO41+IF($AB40&lt;$AK$2,0,'[1]功能-日常任务'!EA40)</f>
        <v>5354.3139850003317</v>
      </c>
      <c r="AE40" s="198">
        <f>[4]功勋需求与产出奖励!CT40+'[1]功能-九鼎之争'!CP41+IF($AB40&lt;$AK$2,0,'[1]功能-日常任务'!EB40)</f>
        <v>5128.5215434526108</v>
      </c>
      <c r="AF40" s="198">
        <f>[4]功勋需求与产出奖励!CU40+'[1]功能-九鼎之争'!CQ41+IF($AB40&lt;$AK$2,0,'[1]功能-日常任务'!EC40)</f>
        <v>4833.7043369926514</v>
      </c>
      <c r="AG40" s="198">
        <f>[4]功勋需求与产出奖励!CV40+'[1]功能-九鼎之争'!CR41+IF($AB40&lt;$AK$2,0,'[1]功能-日常任务'!ED40)</f>
        <v>4580.9243613124754</v>
      </c>
      <c r="AI40" s="146">
        <f>[4]功勋需求与产出奖励!CR40/AC40</f>
        <v>0</v>
      </c>
      <c r="AJ40" s="146">
        <f>'[1]功能-九鼎之争'!CN41/AC40</f>
        <v>0.59726923008603305</v>
      </c>
      <c r="AK40" s="180">
        <f>IF($AB40&lt;$AK$2,0,'[1]功能-日常任务'!DZ40)/AC40</f>
        <v>0.40273076991396695</v>
      </c>
      <c r="AL40" s="198">
        <f>'[1]功能-日常任务'!DZ40</f>
        <v>2225.1465064166368</v>
      </c>
      <c r="AM40" s="198">
        <f>'[1]功能-九鼎之争'!CN41</f>
        <v>3300</v>
      </c>
      <c r="AO40" s="198"/>
      <c r="AP40" s="198"/>
      <c r="AQ40" s="198"/>
    </row>
    <row r="41" spans="1:43" x14ac:dyDescent="0.15">
      <c r="M41" s="179">
        <v>37</v>
      </c>
      <c r="N41" s="198">
        <f t="shared" si="6"/>
        <v>5800</v>
      </c>
      <c r="O41" s="198">
        <f t="shared" si="7"/>
        <v>6024.2424242424231</v>
      </c>
      <c r="P41" s="198">
        <f t="shared" si="8"/>
        <v>6253.0612244897975</v>
      </c>
      <c r="Q41" s="198">
        <f t="shared" si="9"/>
        <v>6486.5979381443294</v>
      </c>
      <c r="R41" s="198">
        <f t="shared" si="10"/>
        <v>6968.4210526315801</v>
      </c>
      <c r="T41" s="179">
        <f t="shared" si="13"/>
        <v>1.0343461497137851</v>
      </c>
      <c r="U41" s="179">
        <f t="shared" si="14"/>
        <v>0.96733750931399443</v>
      </c>
      <c r="V41" s="179">
        <f t="shared" si="15"/>
        <v>0.89519565756659647</v>
      </c>
      <c r="W41" s="179">
        <f t="shared" si="16"/>
        <v>0.81457979916420709</v>
      </c>
      <c r="X41" s="179">
        <f t="shared" si="17"/>
        <v>0.71774956347513275</v>
      </c>
      <c r="AA41" s="198"/>
      <c r="AB41" s="179">
        <v>37</v>
      </c>
      <c r="AC41" s="198">
        <f>[4]功勋需求与产出奖励!CR41+'[1]功能-九鼎之争'!CN42+IF($AB41&lt;$AK$2,0,'[1]功能-日常任务'!DZ41)</f>
        <v>5999.2076683399537</v>
      </c>
      <c r="AD41" s="198">
        <f>[4]功勋需求与产出奖励!CS41+'[1]功能-九鼎之争'!CO42+IF($AB41&lt;$AK$2,0,'[1]功能-日常任务'!EA41)</f>
        <v>5827.4756621703655</v>
      </c>
      <c r="AE41" s="198">
        <f>[4]功勋需求与产出奖励!CT41+'[1]功能-九鼎之争'!CP42+IF($AB41&lt;$AK$2,0,'[1]功能-日常任务'!EB41)</f>
        <v>5597.7132546613311</v>
      </c>
      <c r="AF41" s="198">
        <f>[4]功勋需求与产出奖励!CU41+'[1]功能-九鼎之争'!CQ42+IF($AB41&lt;$AK$2,0,'[1]功能-日常任务'!EC41)</f>
        <v>5283.8516457125679</v>
      </c>
      <c r="AG41" s="198">
        <f>[4]功勋需求与产出奖励!CV41+'[1]功能-九鼎之争'!CR42+IF($AB41&lt;$AK$2,0,'[1]功能-日常任务'!ED41)</f>
        <v>5001.5811686372417</v>
      </c>
      <c r="AI41" s="146">
        <f>[4]功勋需求与产出奖励!CR41/AC41</f>
        <v>0</v>
      </c>
      <c r="AJ41" s="146">
        <f>'[1]功能-九鼎之争'!CN42/AC41</f>
        <v>0.60007924363054421</v>
      </c>
      <c r="AK41" s="180">
        <f>IF($AB41&lt;$AK$2,0,'[1]功能-日常任务'!DZ41)/AC41</f>
        <v>0.39992075636945579</v>
      </c>
      <c r="AL41" s="198">
        <f>'[1]功能-日常任务'!DZ41</f>
        <v>2399.2076683399537</v>
      </c>
      <c r="AM41" s="198">
        <f>'[1]功能-九鼎之争'!CN42</f>
        <v>3600</v>
      </c>
      <c r="AO41" s="198"/>
      <c r="AP41" s="198"/>
      <c r="AQ41" s="198"/>
    </row>
    <row r="42" spans="1:43" x14ac:dyDescent="0.15">
      <c r="M42" s="179">
        <v>38</v>
      </c>
      <c r="N42" s="198">
        <f t="shared" si="6"/>
        <v>6400</v>
      </c>
      <c r="O42" s="198">
        <f t="shared" si="7"/>
        <v>6630.3030303030291</v>
      </c>
      <c r="P42" s="198">
        <f t="shared" si="8"/>
        <v>6865.3061224489811</v>
      </c>
      <c r="Q42" s="198">
        <f t="shared" si="9"/>
        <v>7105.1546391752572</v>
      </c>
      <c r="R42" s="198">
        <f t="shared" si="10"/>
        <v>7600.0000000000009</v>
      </c>
      <c r="T42" s="179">
        <f t="shared" si="13"/>
        <v>1.0212127816480621</v>
      </c>
      <c r="U42" s="179">
        <f t="shared" si="14"/>
        <v>0.95663015154808373</v>
      </c>
      <c r="V42" s="179">
        <f t="shared" si="15"/>
        <v>0.8863764514165845</v>
      </c>
      <c r="W42" s="179">
        <f t="shared" si="16"/>
        <v>0.80917991658655286</v>
      </c>
      <c r="X42" s="179">
        <f t="shared" si="17"/>
        <v>0.72028645837930949</v>
      </c>
      <c r="AA42" s="198"/>
      <c r="AB42" s="179">
        <v>38</v>
      </c>
      <c r="AC42" s="198">
        <f>[4]功勋需求与产出奖励!CR42+'[1]功能-九鼎之争'!CN43+IF($AB42&lt;$AK$2,0,'[1]功能-日常任务'!DZ42)</f>
        <v>6535.7618025475967</v>
      </c>
      <c r="AD42" s="198">
        <f>[4]功勋需求与产出奖励!CS42+'[1]功能-九鼎之争'!CO43+IF($AB42&lt;$AK$2,0,'[1]功能-日常任务'!EA42)</f>
        <v>6342.7477926885058</v>
      </c>
      <c r="AE42" s="198">
        <f>[4]功勋需求与产出奖励!CT42+'[1]功能-九鼎之争'!CP43+IF($AB42&lt;$AK$2,0,'[1]功能-日常任务'!EB42)</f>
        <v>6085.2456787048795</v>
      </c>
      <c r="AF42" s="198">
        <f>[4]功勋需求与产出奖励!CU42+'[1]功能-九鼎之争'!CQ43+IF($AB42&lt;$AK$2,0,'[1]功能-日常任务'!EC42)</f>
        <v>5749.3484382623938</v>
      </c>
      <c r="AG42" s="198">
        <f>[4]功勋需求与产出奖励!CV42+'[1]功能-九鼎之争'!CR43+IF($AB42&lt;$AK$2,0,'[1]功能-日常任务'!ED42)</f>
        <v>5474.1770836827527</v>
      </c>
      <c r="AI42" s="146">
        <f>[4]功勋需求与产出奖励!CR42/AC42</f>
        <v>0</v>
      </c>
      <c r="AJ42" s="146">
        <f>'[1]功能-九鼎之争'!CN43/AC42</f>
        <v>0.60436719074742229</v>
      </c>
      <c r="AK42" s="180">
        <f>IF($AB42&lt;$AK$2,0,'[1]功能-日常任务'!DZ42)/AC42</f>
        <v>0.39563280925257771</v>
      </c>
      <c r="AL42" s="198">
        <f>'[1]功能-日常任务'!DZ42</f>
        <v>2585.7618025475967</v>
      </c>
      <c r="AM42" s="198">
        <f>'[1]功能-九鼎之争'!CN43</f>
        <v>3950</v>
      </c>
      <c r="AO42" s="198"/>
      <c r="AP42" s="198"/>
      <c r="AQ42" s="198"/>
    </row>
    <row r="43" spans="1:43" x14ac:dyDescent="0.15">
      <c r="M43" s="179">
        <v>39</v>
      </c>
      <c r="N43" s="198">
        <f t="shared" si="6"/>
        <v>7000</v>
      </c>
      <c r="O43" s="198">
        <f t="shared" si="7"/>
        <v>7236.363636363636</v>
      </c>
      <c r="P43" s="198">
        <f t="shared" si="8"/>
        <v>7477.5510204081647</v>
      </c>
      <c r="Q43" s="198">
        <f t="shared" si="9"/>
        <v>7723.711340206185</v>
      </c>
      <c r="R43" s="198">
        <f t="shared" si="10"/>
        <v>8231.5789473684217</v>
      </c>
      <c r="T43" s="179">
        <f t="shared" si="13"/>
        <v>1.0122436532739689</v>
      </c>
      <c r="U43" s="179">
        <f t="shared" si="14"/>
        <v>0.95171966664435836</v>
      </c>
      <c r="V43" s="179">
        <f t="shared" si="15"/>
        <v>0.88552631822263561</v>
      </c>
      <c r="W43" s="179">
        <f t="shared" si="16"/>
        <v>0.81132234355746191</v>
      </c>
      <c r="X43" s="179">
        <f t="shared" si="17"/>
        <v>0.72344478722570416</v>
      </c>
      <c r="AA43" s="198"/>
      <c r="AB43" s="179">
        <v>39</v>
      </c>
      <c r="AC43" s="198">
        <f>[4]功勋需求与产出奖励!CR43+'[1]功能-九鼎之争'!CN44+IF($AB43&lt;$AK$2,0,'[1]功能-日常任务'!DZ43)</f>
        <v>7085.7055729177828</v>
      </c>
      <c r="AD43" s="198">
        <f>[4]功勋需求与产出奖励!CS43+'[1]功能-九鼎之争'!CO44+IF($AB43&lt;$AK$2,0,'[1]功能-日常任务'!EA43)</f>
        <v>6886.9895877173567</v>
      </c>
      <c r="AE43" s="198">
        <f>[4]功勋需求与产出奖励!CT43+'[1]功能-九鼎之争'!CP44+IF($AB43&lt;$AK$2,0,'[1]功能-日常任务'!EB43)</f>
        <v>6621.5682244239542</v>
      </c>
      <c r="AF43" s="198">
        <f>[4]功勋需求与产出奖励!CU43+'[1]功能-九鼎之争'!CQ44+IF($AB43&lt;$AK$2,0,'[1]功能-日常任务'!EC43)</f>
        <v>6266.4195854974269</v>
      </c>
      <c r="AG43" s="198">
        <f>[4]功勋需求与产出奖励!CV43+'[1]功能-九鼎之争'!CR44+IF($AB43&lt;$AK$2,0,'[1]功能-日常任务'!ED43)</f>
        <v>5955.0928801105338</v>
      </c>
      <c r="AI43" s="146">
        <f>[4]功勋需求与产出奖励!CR43/AC43</f>
        <v>0</v>
      </c>
      <c r="AJ43" s="146">
        <f>'[1]功能-九鼎之争'!CN44/AC43</f>
        <v>0.6068555849166235</v>
      </c>
      <c r="AK43" s="180">
        <f>IF($AB43&lt;$AK$2,0,'[1]功能-日常任务'!DZ43)/AC43</f>
        <v>0.39314441508337655</v>
      </c>
      <c r="AL43" s="198">
        <f>'[1]功能-日常任务'!DZ43</f>
        <v>2785.7055729177832</v>
      </c>
      <c r="AM43" s="198">
        <f>'[1]功能-九鼎之争'!CN44</f>
        <v>4300</v>
      </c>
      <c r="AO43" s="198"/>
      <c r="AP43" s="198"/>
      <c r="AQ43" s="198"/>
    </row>
    <row r="44" spans="1:43" x14ac:dyDescent="0.15">
      <c r="M44" s="179">
        <v>40</v>
      </c>
      <c r="N44" s="198">
        <f t="shared" si="6"/>
        <v>7600</v>
      </c>
      <c r="O44" s="198">
        <f t="shared" si="7"/>
        <v>7842.424242424242</v>
      </c>
      <c r="P44" s="198">
        <f t="shared" si="8"/>
        <v>8089.7959183673483</v>
      </c>
      <c r="Q44" s="198">
        <f t="shared" si="9"/>
        <v>8342.2680412371119</v>
      </c>
      <c r="R44" s="198">
        <f t="shared" si="10"/>
        <v>8873.6842105263167</v>
      </c>
      <c r="T44" s="179">
        <f t="shared" si="13"/>
        <v>1.013157894736842</v>
      </c>
      <c r="U44" s="179">
        <f t="shared" si="14"/>
        <v>0.95294719216898527</v>
      </c>
      <c r="V44" s="179">
        <f t="shared" si="15"/>
        <v>0.8879001009081734</v>
      </c>
      <c r="W44" s="179">
        <f t="shared" si="16"/>
        <v>0.81453213049925854</v>
      </c>
      <c r="X44" s="179">
        <f t="shared" si="17"/>
        <v>0.72597864768683285</v>
      </c>
      <c r="AA44" s="198"/>
      <c r="AB44" s="179">
        <v>40</v>
      </c>
      <c r="AC44" s="198">
        <f>[4]功勋需求与产出奖励!CR44+'[1]功能-九鼎之争'!CN45+IF($AB44&lt;$AK$2,0,'[1]功能-日常任务'!DZ44)</f>
        <v>7700</v>
      </c>
      <c r="AD44" s="198">
        <f>[4]功勋需求与产出奖励!CS44+'[1]功能-九鼎之争'!CO45+IF($AB44&lt;$AK$2,0,'[1]功能-日常任务'!EA44)</f>
        <v>7473.4161616161628</v>
      </c>
      <c r="AE44" s="198">
        <f>[4]功勋需求与产出奖励!CT44+'[1]功能-九鼎之争'!CP45+IF($AB44&lt;$AK$2,0,'[1]功能-日常任务'!EB44)</f>
        <v>7182.9306122448979</v>
      </c>
      <c r="AF44" s="198">
        <f>[4]功勋需求与产出奖励!CU44+'[1]功能-九鼎之争'!CQ45+IF($AB44&lt;$AK$2,0,'[1]功能-日常任务'!EC44)</f>
        <v>6795.0453608247408</v>
      </c>
      <c r="AG44" s="198">
        <f>[4]功勋需求与产出奖励!CV44+'[1]功能-九鼎之争'!CR45+IF($AB44&lt;$AK$2,0,'[1]功能-日常任务'!ED44)</f>
        <v>6442.1052631578968</v>
      </c>
      <c r="AI44" s="146">
        <f>[4]功勋需求与产出奖励!CR44/AC44</f>
        <v>0</v>
      </c>
      <c r="AJ44" s="146">
        <f>'[1]功能-九鼎之争'!CN45/AC44</f>
        <v>0.61038961038961037</v>
      </c>
      <c r="AK44" s="180">
        <f>IF($AB44&lt;$AK$2,0,'[1]功能-日常任务'!DZ44)/AC44</f>
        <v>0.38961038961038963</v>
      </c>
      <c r="AL44" s="198">
        <f>'[1]功能-日常任务'!DZ44</f>
        <v>3000</v>
      </c>
      <c r="AM44" s="198">
        <f>'[1]功能-九鼎之争'!CN45</f>
        <v>4700</v>
      </c>
      <c r="AO44" s="198"/>
      <c r="AP44" s="198"/>
      <c r="AQ44" s="198"/>
    </row>
    <row r="45" spans="1:43" x14ac:dyDescent="0.15">
      <c r="M45" s="179">
        <v>41</v>
      </c>
      <c r="N45" s="198">
        <f t="shared" si="6"/>
        <v>8200</v>
      </c>
      <c r="O45" s="198">
        <f t="shared" si="7"/>
        <v>8448.484848484848</v>
      </c>
      <c r="P45" s="198">
        <f t="shared" si="8"/>
        <v>8702.0408163265329</v>
      </c>
      <c r="Q45" s="198">
        <f t="shared" si="9"/>
        <v>8987.6288659793809</v>
      </c>
      <c r="R45" s="198">
        <f t="shared" si="10"/>
        <v>9610.5263157894751</v>
      </c>
      <c r="T45" s="179">
        <f t="shared" si="13"/>
        <v>1.0158140341605044</v>
      </c>
      <c r="U45" s="179">
        <f t="shared" si="14"/>
        <v>0.95623105270604314</v>
      </c>
      <c r="V45" s="179">
        <f t="shared" si="15"/>
        <v>0.89164038602912643</v>
      </c>
      <c r="W45" s="179">
        <f t="shared" si="16"/>
        <v>0.81591651891828876</v>
      </c>
      <c r="X45" s="179">
        <f t="shared" si="17"/>
        <v>0.72245625291995741</v>
      </c>
      <c r="AA45" s="198"/>
      <c r="AB45" s="179">
        <v>41</v>
      </c>
      <c r="AC45" s="198">
        <f>[4]功勋需求与产出奖励!CR45+'[1]功能-九鼎之争'!CN46+IF($AB45&lt;$AK$2,0,'[1]功能-日常任务'!DZ45)</f>
        <v>8329.6750801161361</v>
      </c>
      <c r="AD45" s="198">
        <f>[4]功勋需求与产出奖励!CS45+'[1]功能-九鼎之争'!CO46+IF($AB45&lt;$AK$2,0,'[1]功能-日常任务'!EA45)</f>
        <v>8078.7035604377215</v>
      </c>
      <c r="AE45" s="198">
        <f>[4]功勋需求与产出奖励!CT45+'[1]功能-九鼎之争'!CP46+IF($AB45&lt;$AK$2,0,'[1]功能-日常任务'!EB45)</f>
        <v>7759.0910327106039</v>
      </c>
      <c r="AF45" s="198">
        <f>[4]功勋需求与产出奖励!CU45+'[1]功能-九鼎之争'!CQ46+IF($AB45&lt;$AK$2,0,'[1]功能-日常任务'!EC45)</f>
        <v>7333.1548576594232</v>
      </c>
      <c r="AG45" s="198">
        <f>[4]功勋需求与产出奖励!CV45+'[1]功能-九鼎之争'!CR46+IF($AB45&lt;$AK$2,0,'[1]功能-日常任务'!ED45)</f>
        <v>6943.1848306939073</v>
      </c>
      <c r="AI45" s="146">
        <f>[4]功勋需求与产出奖励!CR45/AC45</f>
        <v>0</v>
      </c>
      <c r="AJ45" s="146">
        <f>'[1]功能-九鼎之争'!CN46/AC45</f>
        <v>0.61226878010815444</v>
      </c>
      <c r="AK45" s="180">
        <f>IF($AB45&lt;$AK$2,0,'[1]功能-日常任务'!DZ45)/AC45</f>
        <v>0.38773121989184567</v>
      </c>
      <c r="AL45" s="198">
        <f>'[1]功能-日常任务'!DZ45</f>
        <v>3229.6750801161365</v>
      </c>
      <c r="AM45" s="198">
        <f>'[1]功能-九鼎之争'!CN46</f>
        <v>5100</v>
      </c>
      <c r="AO45" s="198"/>
      <c r="AP45" s="198"/>
      <c r="AQ45" s="198"/>
    </row>
    <row r="46" spans="1:43" x14ac:dyDescent="0.15">
      <c r="M46" s="179">
        <v>42</v>
      </c>
      <c r="N46" s="198">
        <f t="shared" si="6"/>
        <v>8800</v>
      </c>
      <c r="O46" s="198">
        <f t="shared" si="7"/>
        <v>9096.9696969696979</v>
      </c>
      <c r="P46" s="198">
        <f t="shared" si="8"/>
        <v>9400.0000000000018</v>
      </c>
      <c r="Q46" s="198">
        <f t="shared" si="9"/>
        <v>9709.2783505154621</v>
      </c>
      <c r="R46" s="198">
        <f t="shared" si="10"/>
        <v>10347.368421052633</v>
      </c>
      <c r="T46" s="179">
        <f t="shared" si="13"/>
        <v>1.0199812199989218</v>
      </c>
      <c r="U46" s="179">
        <f t="shared" si="14"/>
        <v>0.95704245315430791</v>
      </c>
      <c r="V46" s="179">
        <f t="shared" si="15"/>
        <v>0.88855423640875442</v>
      </c>
      <c r="W46" s="179">
        <f t="shared" si="16"/>
        <v>0.81354901463301676</v>
      </c>
      <c r="X46" s="179">
        <f t="shared" si="17"/>
        <v>0.72428453568216455</v>
      </c>
      <c r="AA46" s="198"/>
      <c r="AB46" s="179">
        <v>42</v>
      </c>
      <c r="AC46" s="198">
        <f>[4]功勋需求与产出奖励!CR46+'[1]功能-九鼎之争'!CN47+IF($AB46&lt;$AK$2,0,'[1]功能-日常任务'!DZ46)</f>
        <v>8975.834735990511</v>
      </c>
      <c r="AD46" s="198">
        <f>[4]功勋需求与产出奖励!CS46+'[1]功能-九鼎之争'!CO47+IF($AB46&lt;$AK$2,0,'[1]功能-日常任务'!EA46)</f>
        <v>8706.1861950582806</v>
      </c>
      <c r="AE46" s="198">
        <f>[4]功勋需求与产出奖励!CT46+'[1]功能-九鼎之争'!CP47+IF($AB46&lt;$AK$2,0,'[1]功能-日常任务'!EB46)</f>
        <v>8352.4098222422926</v>
      </c>
      <c r="AF46" s="198">
        <f>[4]功勋需求与产出奖励!CU46+'[1]功能-九鼎之争'!CQ47+IF($AB46&lt;$AK$2,0,'[1]功能-日常任务'!EC46)</f>
        <v>7898.9738348595365</v>
      </c>
      <c r="AG46" s="198">
        <f>[4]功勋需求与产出奖励!CV46+'[1]功能-九鼎之争'!CR47+IF($AB46&lt;$AK$2,0,'[1]功能-日常任务'!ED46)</f>
        <v>7494.438932374399</v>
      </c>
      <c r="AI46" s="146">
        <f>[4]功勋需求与产出奖励!CR46/AC46</f>
        <v>0</v>
      </c>
      <c r="AJ46" s="146">
        <f>'[1]功能-九鼎之争'!CN47/AC46</f>
        <v>0.6127563799661534</v>
      </c>
      <c r="AK46" s="180">
        <f>IF($AB46&lt;$AK$2,0,'[1]功能-日常任务'!DZ46)/AC46</f>
        <v>0.3872436200338466</v>
      </c>
      <c r="AL46" s="198">
        <f>'[1]功能-日常任务'!DZ46</f>
        <v>3475.8347359905115</v>
      </c>
      <c r="AM46" s="198">
        <f>'[1]功能-九鼎之争'!CN47</f>
        <v>5500</v>
      </c>
      <c r="AO46" s="198"/>
      <c r="AP46" s="198"/>
      <c r="AQ46" s="198"/>
    </row>
    <row r="47" spans="1:43" x14ac:dyDescent="0.15">
      <c r="M47" s="179">
        <v>43</v>
      </c>
      <c r="N47" s="198">
        <f t="shared" si="6"/>
        <v>9500</v>
      </c>
      <c r="O47" s="198">
        <f t="shared" si="7"/>
        <v>9804.0404040404064</v>
      </c>
      <c r="P47" s="198">
        <f t="shared" si="8"/>
        <v>10114.285714285716</v>
      </c>
      <c r="Q47" s="198">
        <f t="shared" si="9"/>
        <v>10430.927835051545</v>
      </c>
      <c r="R47" s="198">
        <f t="shared" si="10"/>
        <v>11084.210526315792</v>
      </c>
      <c r="T47" s="179">
        <f t="shared" si="13"/>
        <v>1.014701276074077</v>
      </c>
      <c r="U47" s="179">
        <f t="shared" si="14"/>
        <v>0.955031897299643</v>
      </c>
      <c r="V47" s="179">
        <f t="shared" si="15"/>
        <v>0.88951450423530842</v>
      </c>
      <c r="W47" s="179">
        <f t="shared" si="16"/>
        <v>0.81512773113364512</v>
      </c>
      <c r="X47" s="179">
        <f t="shared" si="17"/>
        <v>0.72592478550779405</v>
      </c>
      <c r="AA47" s="198"/>
      <c r="AB47" s="179">
        <v>43</v>
      </c>
      <c r="AC47" s="198">
        <f>[4]功勋需求与产出奖励!CR47+'[1]功能-九鼎之争'!CN48+IF($AB47&lt;$AK$2,0,'[1]功能-日常任务'!DZ47)</f>
        <v>9639.6621227037322</v>
      </c>
      <c r="AD47" s="198">
        <f>[4]功勋需求与产出奖励!CS47+'[1]功能-九鼎之争'!CO48+IF($AB47&lt;$AK$2,0,'[1]功能-日常任务'!EA47)</f>
        <v>9363.1713082730676</v>
      </c>
      <c r="AE47" s="198">
        <f>[4]功勋需求与产出奖励!CT47+'[1]功能-九鼎之争'!CP48+IF($AB47&lt;$AK$2,0,'[1]功能-日常任务'!EB47)</f>
        <v>8996.8038428371201</v>
      </c>
      <c r="AF47" s="198">
        <f>[4]功勋需求与产出奖励!CU47+'[1]功能-九鼎之争'!CQ48+IF($AB47&lt;$AK$2,0,'[1]功能-日常任务'!EC47)</f>
        <v>8502.5385398043509</v>
      </c>
      <c r="AG47" s="198">
        <f>[4]功勋需求与产出奖励!CV47+'[1]功能-九鼎之争'!CR48+IF($AB47&lt;$AK$2,0,'[1]功能-日常任务'!ED47)</f>
        <v>8046.3031488390243</v>
      </c>
      <c r="AI47" s="146">
        <f>[4]功勋需求与产出奖励!CR47/AC47</f>
        <v>0</v>
      </c>
      <c r="AJ47" s="146">
        <f>'[1]功能-九鼎之争'!CN48/AC47</f>
        <v>0.61205464723748726</v>
      </c>
      <c r="AK47" s="180">
        <f>IF($AB47&lt;$AK$2,0,'[1]功能-日常任务'!DZ47)/AC47</f>
        <v>0.3879453527625128</v>
      </c>
      <c r="AL47" s="198">
        <f>'[1]功能-日常任务'!DZ47</f>
        <v>3739.6621227037322</v>
      </c>
      <c r="AM47" s="198">
        <f>'[1]功能-九鼎之争'!CN48</f>
        <v>5900</v>
      </c>
      <c r="AO47" s="198"/>
      <c r="AP47" s="198"/>
      <c r="AQ47" s="198"/>
    </row>
    <row r="48" spans="1:43" x14ac:dyDescent="0.15">
      <c r="M48" s="179">
        <v>44</v>
      </c>
      <c r="N48" s="198">
        <f t="shared" si="6"/>
        <v>10200</v>
      </c>
      <c r="O48" s="198">
        <f t="shared" si="7"/>
        <v>10511.111111111113</v>
      </c>
      <c r="P48" s="198">
        <f t="shared" si="8"/>
        <v>10828.571428571431</v>
      </c>
      <c r="Q48" s="198">
        <f t="shared" si="9"/>
        <v>11152.577319587628</v>
      </c>
      <c r="R48" s="198">
        <f t="shared" si="10"/>
        <v>11821.05263157895</v>
      </c>
      <c r="T48" s="179">
        <f t="shared" si="13"/>
        <v>1.0169044425954177</v>
      </c>
      <c r="U48" s="179">
        <f t="shared" si="14"/>
        <v>0.95753865917632786</v>
      </c>
      <c r="V48" s="179">
        <f t="shared" si="15"/>
        <v>0.89192492042109883</v>
      </c>
      <c r="W48" s="179">
        <f t="shared" si="16"/>
        <v>0.81738753170344913</v>
      </c>
      <c r="X48" s="179">
        <f t="shared" si="17"/>
        <v>0.7277571254384354</v>
      </c>
      <c r="AA48" s="198"/>
      <c r="AB48" s="179">
        <v>44</v>
      </c>
      <c r="AC48" s="198">
        <f>[4]功勋需求与产出奖励!CR48+'[1]功能-九鼎之争'!CN49+IF($AB48&lt;$AK$2,0,'[1]功能-日常任务'!DZ48)</f>
        <v>10372.425314473261</v>
      </c>
      <c r="AD48" s="198">
        <f>[4]功勋需求与产出奖励!CS48+'[1]功能-九鼎之争'!CO49+IF($AB48&lt;$AK$2,0,'[1]功能-日常任务'!EA48)</f>
        <v>10064.795239786738</v>
      </c>
      <c r="AE48" s="198">
        <f>[4]功勋需求与产出奖励!CT48+'[1]功能-九鼎之争'!CP49+IF($AB48&lt;$AK$2,0,'[1]功能-日常任务'!EB48)</f>
        <v>9658.2727097027582</v>
      </c>
      <c r="AF48" s="198">
        <f>[4]功勋需求与产出奖励!CU48+'[1]功能-九鼎之争'!CQ49+IF($AB48&lt;$AK$2,0,'[1]功能-日常任务'!EC48)</f>
        <v>9115.9776473896</v>
      </c>
      <c r="AG48" s="198">
        <f>[4]功勋需求与产出奖励!CV48+'[1]功能-九鼎之争'!CR49+IF($AB48&lt;$AK$2,0,'[1]功能-日常任务'!ED48)</f>
        <v>8602.8552828143493</v>
      </c>
      <c r="AI48" s="146">
        <f>[4]功勋需求与产出奖励!CR48/AC48</f>
        <v>0</v>
      </c>
      <c r="AJ48" s="146">
        <f>'[1]功能-九鼎之争'!CN49/AC48</f>
        <v>0.61220011785859452</v>
      </c>
      <c r="AK48" s="180">
        <f>IF($AB48&lt;$AK$2,0,'[1]功能-日常任务'!DZ48)/AC48</f>
        <v>0.38779988214140548</v>
      </c>
      <c r="AL48" s="198">
        <f>'[1]功能-日常任务'!DZ48</f>
        <v>4022.4253144732616</v>
      </c>
      <c r="AM48" s="198">
        <f>'[1]功能-九鼎之争'!CN49</f>
        <v>6350</v>
      </c>
      <c r="AO48" s="198"/>
      <c r="AP48" s="198"/>
      <c r="AQ48" s="198"/>
    </row>
    <row r="49" spans="13:45" x14ac:dyDescent="0.15">
      <c r="M49" s="179">
        <v>45</v>
      </c>
      <c r="N49" s="198">
        <f t="shared" si="6"/>
        <v>10900</v>
      </c>
      <c r="O49" s="198">
        <f t="shared" si="7"/>
        <v>11218.18181818182</v>
      </c>
      <c r="P49" s="198">
        <f t="shared" si="8"/>
        <v>11542.857142857145</v>
      </c>
      <c r="Q49" s="198">
        <f t="shared" si="9"/>
        <v>11874.226804123709</v>
      </c>
      <c r="R49" s="198">
        <f t="shared" si="10"/>
        <v>12557.89473684211</v>
      </c>
      <c r="T49" s="179">
        <f t="shared" si="13"/>
        <v>1.0206865504214591</v>
      </c>
      <c r="U49" s="179">
        <f t="shared" si="14"/>
        <v>0.9613487793513471</v>
      </c>
      <c r="V49" s="179">
        <f t="shared" si="15"/>
        <v>0.89528107738250196</v>
      </c>
      <c r="W49" s="179">
        <f t="shared" si="16"/>
        <v>0.8203359248228006</v>
      </c>
      <c r="X49" s="179">
        <f t="shared" si="17"/>
        <v>0.73133423080461601</v>
      </c>
      <c r="AA49" s="198"/>
      <c r="AB49" s="179">
        <v>45</v>
      </c>
      <c r="AC49" s="198">
        <f>[4]功勋需求与产出奖励!CR49+'[1]功能-九鼎之争'!CN50+IF($AB49&lt;$AK$2,0,'[1]功能-日常任务'!DZ49)</f>
        <v>11125.483399593904</v>
      </c>
      <c r="AD49" s="198">
        <f>[4]功勋需求与产出奖励!CS49+'[1]功能-九鼎之争'!CO50+IF($AB49&lt;$AK$2,0,'[1]功能-日常任务'!EA49)</f>
        <v>10784.585397450568</v>
      </c>
      <c r="AE49" s="198">
        <f>[4]功勋需求与产出奖励!CT49+'[1]功能-九鼎之争'!CP50+IF($AB49&lt;$AK$2,0,'[1]功能-日常任务'!EB49)</f>
        <v>10334.101578929452</v>
      </c>
      <c r="AF49" s="198">
        <f>[4]功勋需求与产出奖励!CU49+'[1]功能-九鼎之争'!CQ50+IF($AB49&lt;$AK$2,0,'[1]功能-日常任务'!EC49)</f>
        <v>9740.8548269165112</v>
      </c>
      <c r="AG49" s="198">
        <f>[4]功勋需求与产出奖励!CV49+'[1]功能-九鼎之争'!CR50+IF($AB49&lt;$AK$2,0,'[1]功能-日常任务'!ED49)</f>
        <v>9184.0182878937612</v>
      </c>
      <c r="AI49" s="146">
        <f>[4]功勋需求与产出奖励!CR49/AC49</f>
        <v>0</v>
      </c>
      <c r="AJ49" s="146">
        <f>'[1]功能-九鼎之争'!CN50/AC49</f>
        <v>0.61120939700006294</v>
      </c>
      <c r="AK49" s="180">
        <f>IF($AB49&lt;$AK$2,0,'[1]功能-日常任务'!DZ49)/AC49</f>
        <v>0.38879060299993701</v>
      </c>
      <c r="AL49" s="198">
        <f>'[1]功能-日常任务'!DZ49</f>
        <v>4325.4833995939034</v>
      </c>
      <c r="AM49" s="198">
        <f>'[1]功能-九鼎之争'!CN50</f>
        <v>6800</v>
      </c>
      <c r="AO49" s="198"/>
      <c r="AP49" s="198"/>
      <c r="AQ49" s="198"/>
    </row>
    <row r="50" spans="13:45" x14ac:dyDescent="0.15">
      <c r="M50" s="179">
        <v>46</v>
      </c>
      <c r="N50" s="198">
        <f t="shared" si="6"/>
        <v>11600</v>
      </c>
      <c r="O50" s="198">
        <f t="shared" si="7"/>
        <v>11925.252525252528</v>
      </c>
      <c r="P50" s="198">
        <f t="shared" si="8"/>
        <v>12257.142857142859</v>
      </c>
      <c r="Q50" s="198">
        <f t="shared" si="9"/>
        <v>12595.876288659792</v>
      </c>
      <c r="R50" s="198">
        <f t="shared" si="10"/>
        <v>13491.228070175446</v>
      </c>
      <c r="T50" s="179">
        <f t="shared" si="13"/>
        <v>1.0258873286925234</v>
      </c>
      <c r="U50" s="179">
        <f t="shared" si="14"/>
        <v>0.96611135331549758</v>
      </c>
      <c r="V50" s="179">
        <f t="shared" si="15"/>
        <v>0.89938701722127512</v>
      </c>
      <c r="W50" s="179">
        <f t="shared" si="16"/>
        <v>0.8253857495888326</v>
      </c>
      <c r="X50" s="179">
        <f t="shared" si="17"/>
        <v>0.72650383678529318</v>
      </c>
      <c r="AA50" s="198"/>
      <c r="AB50" s="179">
        <v>46</v>
      </c>
      <c r="AC50" s="198">
        <f>[4]功勋需求与产出奖励!CR50+'[1]功能-九鼎之争'!CN51+IF($AB50&lt;$AK$2,0,'[1]功能-日常任务'!DZ50)</f>
        <v>11900.293012833272</v>
      </c>
      <c r="AD50" s="198">
        <f>[4]功勋需求与产出奖励!CS50+'[1]功能-九鼎之争'!CO51+IF($AB50&lt;$AK$2,0,'[1]功能-日常任务'!EA50)</f>
        <v>11521.121855800775</v>
      </c>
      <c r="AE50" s="198">
        <f>[4]功勋需求与产出奖励!CT50+'[1]功能-九鼎之争'!CP51+IF($AB50&lt;$AK$2,0,'[1]功能-日常任务'!EB50)</f>
        <v>11023.915153940774</v>
      </c>
      <c r="AF50" s="198">
        <f>[4]功勋需求与产出奖励!CU50+'[1]功能-九鼎之争'!CQ51+IF($AB50&lt;$AK$2,0,'[1]功能-日常任务'!EC50)</f>
        <v>10396.456792243665</v>
      </c>
      <c r="AG50" s="198">
        <f>[4]功勋需求与产出奖励!CV50+'[1]功能-九鼎之争'!CR51+IF($AB50&lt;$AK$2,0,'[1]功能-日常任务'!ED50)</f>
        <v>9801.4289559279077</v>
      </c>
      <c r="AI50" s="146">
        <f>[4]功勋需求与产出奖励!CR50/AC50</f>
        <v>0</v>
      </c>
      <c r="AJ50" s="146">
        <f>'[1]功能-九鼎之争'!CN51/AC50</f>
        <v>0.60922869648517075</v>
      </c>
      <c r="AK50" s="180">
        <f>IF($AB50&lt;$AK$2,0,'[1]功能-日常任务'!DZ50)/AC50</f>
        <v>0.39077130351482919</v>
      </c>
      <c r="AL50" s="198">
        <f>'[1]功能-日常任务'!DZ50</f>
        <v>4650.2930128332719</v>
      </c>
      <c r="AM50" s="198">
        <f>'[1]功能-九鼎之争'!CN51</f>
        <v>7250</v>
      </c>
      <c r="AO50" s="198"/>
      <c r="AP50" s="198"/>
      <c r="AQ50" s="198"/>
    </row>
    <row r="51" spans="13:45" x14ac:dyDescent="0.15">
      <c r="M51" s="179">
        <v>47</v>
      </c>
      <c r="N51" s="198">
        <f t="shared" si="6"/>
        <v>12300</v>
      </c>
      <c r="O51" s="198">
        <f t="shared" si="7"/>
        <v>12632.323232323235</v>
      </c>
      <c r="P51" s="198">
        <f t="shared" si="8"/>
        <v>12971.428571428572</v>
      </c>
      <c r="Q51" s="198">
        <f t="shared" si="9"/>
        <v>13529.209621993125</v>
      </c>
      <c r="R51" s="198">
        <f t="shared" si="10"/>
        <v>14719.298245614042</v>
      </c>
      <c r="T51" s="179">
        <f t="shared" si="13"/>
        <v>1.0323914907869844</v>
      </c>
      <c r="U51" s="179">
        <f t="shared" si="14"/>
        <v>0.97385016066440155</v>
      </c>
      <c r="V51" s="179">
        <f t="shared" si="15"/>
        <v>0.90806888815798736</v>
      </c>
      <c r="W51" s="179">
        <f t="shared" si="16"/>
        <v>0.82000049207082759</v>
      </c>
      <c r="X51" s="179">
        <f t="shared" si="17"/>
        <v>0.70827902380692087</v>
      </c>
      <c r="AA51" s="198"/>
      <c r="AB51" s="179">
        <v>47</v>
      </c>
      <c r="AC51" s="198">
        <f>[4]功勋需求与产出奖励!CR51+'[1]功能-九鼎之争'!CN52+IF($AB51&lt;$AK$2,0,'[1]功能-日常任务'!DZ51)</f>
        <v>12698.415336679907</v>
      </c>
      <c r="AD51" s="198">
        <f>[4]功勋需求与产出奖励!CS51+'[1]功能-九鼎之争'!CO52+IF($AB51&lt;$AK$2,0,'[1]功能-日常任务'!EA51)</f>
        <v>12301.990009362635</v>
      </c>
      <c r="AE51" s="198">
        <f>[4]功勋需求与产出奖励!CT51+'[1]功能-九鼎之争'!CP52+IF($AB51&lt;$AK$2,0,'[1]功能-日常任务'!EB51)</f>
        <v>11778.950720677894</v>
      </c>
      <c r="AF51" s="198">
        <f>[4]功勋需求与产出奖励!CU51+'[1]功能-九鼎之争'!CQ52+IF($AB51&lt;$AK$2,0,'[1]功能-日常任务'!EC51)</f>
        <v>11093.958547363738</v>
      </c>
      <c r="AG51" s="198">
        <f>[4]功勋需求与产出奖励!CV51+'[1]功能-九鼎之争'!CR52+IF($AB51&lt;$AK$2,0,'[1]功能-日常任务'!ED51)</f>
        <v>10425.370192526436</v>
      </c>
      <c r="AI51" s="146">
        <f>[4]功勋需求与产出奖励!CR51/AC51</f>
        <v>0</v>
      </c>
      <c r="AJ51" s="146">
        <f>'[1]功能-九鼎之争'!CN52/AC51</f>
        <v>0.60637487401740797</v>
      </c>
      <c r="AK51" s="180">
        <f>IF($AB51&lt;$AK$2,0,'[1]功能-日常任务'!DZ51)/AC51</f>
        <v>0.39362512598259203</v>
      </c>
      <c r="AL51" s="198">
        <f>'[1]功能-日常任务'!DZ51</f>
        <v>4998.4153366799073</v>
      </c>
      <c r="AM51" s="198">
        <f>'[1]功能-九鼎之争'!CN52</f>
        <v>7700</v>
      </c>
      <c r="AO51" s="198"/>
      <c r="AP51" s="198"/>
      <c r="AQ51" s="198"/>
    </row>
    <row r="52" spans="13:45" x14ac:dyDescent="0.15">
      <c r="M52" s="179">
        <v>48</v>
      </c>
      <c r="N52" s="198">
        <f t="shared" si="6"/>
        <v>13000</v>
      </c>
      <c r="O52" s="198">
        <f t="shared" si="7"/>
        <v>13565.656565656569</v>
      </c>
      <c r="P52" s="198">
        <f t="shared" si="8"/>
        <v>14142.857142857143</v>
      </c>
      <c r="Q52" s="198">
        <f t="shared" si="9"/>
        <v>14731.958762886597</v>
      </c>
      <c r="R52" s="198">
        <f t="shared" si="10"/>
        <v>15947.368421052637</v>
      </c>
      <c r="T52" s="179">
        <f t="shared" si="13"/>
        <v>1.0439633542380917</v>
      </c>
      <c r="U52" s="179">
        <f t="shared" si="14"/>
        <v>0.96769861946987235</v>
      </c>
      <c r="V52" s="179">
        <f t="shared" si="15"/>
        <v>0.88777545655232848</v>
      </c>
      <c r="W52" s="179">
        <f t="shared" si="16"/>
        <v>0.80071894868057847</v>
      </c>
      <c r="X52" s="179">
        <f t="shared" si="17"/>
        <v>0.69323522222592093</v>
      </c>
      <c r="AA52" s="198"/>
      <c r="AB52" s="179">
        <v>48</v>
      </c>
      <c r="AC52" s="198">
        <f>[4]功勋需求与产出奖励!CR52+'[1]功能-九鼎之争'!CN53+IF($AB52&lt;$AK$2,0,'[1]功能-日常任务'!DZ52)</f>
        <v>13571.523605095193</v>
      </c>
      <c r="AD52" s="198">
        <f>[4]功勋需求与产出奖励!CS52+'[1]功能-九鼎之争'!CO53+IF($AB52&lt;$AK$2,0,'[1]功能-日常任务'!EA52)</f>
        <v>13127.467130788271</v>
      </c>
      <c r="AE52" s="198">
        <f>[4]功勋需求与产出奖励!CT52+'[1]功能-九鼎之争'!CP53+IF($AB52&lt;$AK$2,0,'[1]功能-日常任务'!EB52)</f>
        <v>12555.68145695436</v>
      </c>
      <c r="AF52" s="198">
        <f>[4]功勋需求与产出奖励!CU52+'[1]功能-九鼎之争'!CQ53+IF($AB52&lt;$AK$2,0,'[1]功能-日常任务'!EC52)</f>
        <v>11796.158532624191</v>
      </c>
      <c r="AG52" s="198">
        <f>[4]功勋需求与产出奖励!CV52+'[1]功能-九鼎之争'!CR53+IF($AB52&lt;$AK$2,0,'[1]功能-日常任务'!ED52)</f>
        <v>11055.277491287059</v>
      </c>
      <c r="AI52" s="146">
        <f>[4]功勋需求与产出奖励!CR52/AC52</f>
        <v>0</v>
      </c>
      <c r="AJ52" s="146">
        <f>'[1]功能-九鼎之争'!CN53/AC52</f>
        <v>0.60420629537286819</v>
      </c>
      <c r="AK52" s="180">
        <f>IF($AB52&lt;$AK$2,0,'[1]功能-日常任务'!DZ52)/AC52</f>
        <v>0.39579370462713181</v>
      </c>
      <c r="AL52" s="198">
        <f>'[1]功能-日常任务'!DZ52</f>
        <v>5371.5236050951944</v>
      </c>
      <c r="AM52" s="198">
        <f>'[1]功能-九鼎之争'!CN53</f>
        <v>8200</v>
      </c>
      <c r="AO52" s="198"/>
      <c r="AP52" s="198"/>
      <c r="AQ52" s="198"/>
      <c r="AS52" s="198"/>
    </row>
    <row r="53" spans="13:45" x14ac:dyDescent="0.15">
      <c r="M53" s="179">
        <v>49</v>
      </c>
      <c r="N53" s="198">
        <f t="shared" si="6"/>
        <v>14166.666666666666</v>
      </c>
      <c r="O53" s="198">
        <f t="shared" si="7"/>
        <v>14744.107744107747</v>
      </c>
      <c r="P53" s="198">
        <f t="shared" si="8"/>
        <v>15333.333333333332</v>
      </c>
      <c r="Q53" s="198">
        <f t="shared" si="9"/>
        <v>15934.707903780069</v>
      </c>
      <c r="R53" s="198">
        <f t="shared" si="10"/>
        <v>17175.438596491233</v>
      </c>
      <c r="T53" s="179">
        <f t="shared" si="13"/>
        <v>1.0215113750001577</v>
      </c>
      <c r="U53" s="179">
        <f t="shared" si="14"/>
        <v>0.94822437887739441</v>
      </c>
      <c r="V53" s="179">
        <f t="shared" si="15"/>
        <v>0.870252600176735</v>
      </c>
      <c r="W53" s="179">
        <f t="shared" si="16"/>
        <v>0.78516566927822418</v>
      </c>
      <c r="X53" s="179">
        <f t="shared" si="17"/>
        <v>0.69799902241021483</v>
      </c>
      <c r="AA53" s="198"/>
      <c r="AB53" s="179">
        <v>49</v>
      </c>
      <c r="AC53" s="198">
        <f>[4]功勋需求与产出奖励!CR53+'[1]功能-九鼎之争'!CN54+IF($AB53&lt;$AK$2,0,'[1]功能-日常任务'!DZ53)</f>
        <v>14471.411145835567</v>
      </c>
      <c r="AD53" s="198">
        <f>[4]功勋需求与产出奖励!CS53+'[1]功能-九鼎之争'!CO54+IF($AB53&lt;$AK$2,0,'[1]功能-日常任务'!EA53)</f>
        <v>13980.722407757949</v>
      </c>
      <c r="AE53" s="198">
        <f>[4]功勋需求与产出奖励!CT53+'[1]功能-九鼎之争'!CP54+IF($AB53&lt;$AK$2,0,'[1]功能-日常任务'!EB53)</f>
        <v>13343.873202709936</v>
      </c>
      <c r="AF53" s="198">
        <f>[4]功勋需求与产出奖励!CU53+'[1]功能-九鼎之争'!CQ54+IF($AB53&lt;$AK$2,0,'[1]功能-日常任务'!EC53)</f>
        <v>12511.385596024485</v>
      </c>
      <c r="AG53" s="198">
        <f>[4]功勋需求与产出奖励!CV53+'[1]功能-九鼎之争'!CR54+IF($AB53&lt;$AK$2,0,'[1]功能-日常任务'!ED53)</f>
        <v>11988.439349817552</v>
      </c>
      <c r="AI53" s="146">
        <f>[4]功勋需求与产出奖励!CR53/AC53</f>
        <v>0</v>
      </c>
      <c r="AJ53" s="146">
        <f>'[1]功能-九鼎之争'!CN54/AC53</f>
        <v>0.60118532410735881</v>
      </c>
      <c r="AK53" s="180">
        <f>IF($AB53&lt;$AK$2,0,'[1]功能-日常任务'!DZ53)/AC53</f>
        <v>0.39881467589264119</v>
      </c>
      <c r="AL53" s="198">
        <f>'[1]功能-日常任务'!DZ53</f>
        <v>5771.4111458355674</v>
      </c>
      <c r="AM53" s="198">
        <f>'[1]功能-九鼎之争'!CN54</f>
        <v>8700</v>
      </c>
      <c r="AO53" s="198"/>
      <c r="AP53" s="198"/>
      <c r="AQ53" s="198"/>
      <c r="AS53" s="198"/>
    </row>
    <row r="54" spans="13:45" x14ac:dyDescent="0.15">
      <c r="M54" s="179">
        <v>50</v>
      </c>
      <c r="N54" s="198">
        <f t="shared" si="6"/>
        <v>15333.333333333334</v>
      </c>
      <c r="O54" s="198">
        <f t="shared" si="7"/>
        <v>15922.558922558925</v>
      </c>
      <c r="P54" s="198">
        <f t="shared" si="8"/>
        <v>16523.809523809523</v>
      </c>
      <c r="Q54" s="198">
        <f t="shared" si="9"/>
        <v>17137.457044673542</v>
      </c>
      <c r="R54" s="198">
        <f t="shared" si="10"/>
        <v>18403.508771929828</v>
      </c>
      <c r="T54" s="179">
        <f t="shared" si="13"/>
        <v>1.0043478260869565</v>
      </c>
      <c r="U54" s="179">
        <f t="shared" si="14"/>
        <v>0.93323851554239801</v>
      </c>
      <c r="V54" s="179">
        <f t="shared" si="15"/>
        <v>0.85703409633594041</v>
      </c>
      <c r="W54" s="179">
        <f t="shared" si="16"/>
        <v>0.78913176659314221</v>
      </c>
      <c r="X54" s="179">
        <f t="shared" si="17"/>
        <v>0.71558413727359416</v>
      </c>
      <c r="AA54" s="198"/>
      <c r="AB54" s="179">
        <v>50</v>
      </c>
      <c r="AC54" s="198">
        <f>[4]功勋需求与产出奖励!CR54+'[1]功能-九鼎之争'!CN55+IF($AB54&lt;$AK$2,0,'[1]功能-日常任务'!DZ54)</f>
        <v>15400</v>
      </c>
      <c r="AD54" s="198">
        <f>[4]功勋需求与产出奖励!CS54+'[1]功能-九鼎之争'!CO55+IF($AB54&lt;$AK$2,0,'[1]功能-日常任务'!EA54)</f>
        <v>14859.545252525255</v>
      </c>
      <c r="AE54" s="198">
        <f>[4]功勋需求与产出奖励!CT54+'[1]功能-九鼎之争'!CP55+IF($AB54&lt;$AK$2,0,'[1]功能-日常任务'!EB54)</f>
        <v>14161.468163265301</v>
      </c>
      <c r="AF54" s="198">
        <f>[4]功勋需求与产出奖励!CU54+'[1]功能-九鼎之争'!CQ55+IF($AB54&lt;$AK$2,0,'[1]功能-日常任务'!EC54)</f>
        <v>13523.711752577321</v>
      </c>
      <c r="AG54" s="198">
        <f>[4]功勋需求与产出奖励!CV54+'[1]功能-九鼎之争'!CR55+IF($AB54&lt;$AK$2,0,'[1]功能-日常任务'!ED54)</f>
        <v>13169.258947368427</v>
      </c>
      <c r="AI54" s="146">
        <f>[4]功勋需求与产出奖励!CR54/AC54</f>
        <v>0</v>
      </c>
      <c r="AJ54" s="146">
        <f>'[1]功能-九鼎之争'!CN55/AC54</f>
        <v>0.59740259740259738</v>
      </c>
      <c r="AK54" s="180">
        <f>IF($AB54&lt;$AK$2,0,'[1]功能-日常任务'!DZ54)/AC54</f>
        <v>0.40259740259740262</v>
      </c>
      <c r="AL54" s="198">
        <f>'[1]功能-日常任务'!DZ54</f>
        <v>6200</v>
      </c>
      <c r="AM54" s="198">
        <f>'[1]功能-九鼎之争'!CN55</f>
        <v>9200</v>
      </c>
      <c r="AO54" s="198"/>
      <c r="AP54" s="198"/>
      <c r="AQ54" s="198"/>
      <c r="AS54" s="198"/>
    </row>
    <row r="55" spans="13:45" x14ac:dyDescent="0.15">
      <c r="M55" s="179">
        <v>51</v>
      </c>
      <c r="N55" s="198">
        <f t="shared" si="6"/>
        <v>16500</v>
      </c>
      <c r="O55" s="198">
        <f t="shared" si="7"/>
        <v>17101.010101010103</v>
      </c>
      <c r="P55" s="198">
        <f t="shared" si="8"/>
        <v>17714.285714285714</v>
      </c>
      <c r="Q55" s="198">
        <f t="shared" si="9"/>
        <v>18340.206185567014</v>
      </c>
      <c r="R55" s="198">
        <f t="shared" si="10"/>
        <v>19631.578947368427</v>
      </c>
      <c r="T55" s="179">
        <f t="shared" si="13"/>
        <v>0.99147576728680442</v>
      </c>
      <c r="U55" s="179">
        <f t="shared" si="14"/>
        <v>0.93566373213335519</v>
      </c>
      <c r="V55" s="179">
        <f t="shared" si="15"/>
        <v>0.87486395985396526</v>
      </c>
      <c r="W55" s="179">
        <f t="shared" si="16"/>
        <v>0.80668604227069396</v>
      </c>
      <c r="X55" s="179">
        <f t="shared" si="17"/>
        <v>0.73113733781563794</v>
      </c>
      <c r="AA55" s="198"/>
      <c r="AB55" s="179">
        <v>51</v>
      </c>
      <c r="AC55" s="198">
        <f>[4]功勋需求与产出奖励!CR55+'[1]功能-九鼎之争'!CN56+IF($AB55&lt;$AK$2,0,'[1]功能-日常任务'!DZ55)</f>
        <v>16359.350160232272</v>
      </c>
      <c r="AD55" s="198">
        <f>[4]功勋需求与产出奖励!CS55+'[1]功能-九鼎之争'!CO56+IF($AB55&lt;$AK$2,0,'[1]功能-日常任务'!EA55)</f>
        <v>16000.794934361318</v>
      </c>
      <c r="AE55" s="198">
        <f>[4]功勋需求与产出奖励!CT55+'[1]功能-九鼎之争'!CP56+IF($AB55&lt;$AK$2,0,'[1]功能-日常任务'!EB55)</f>
        <v>15497.590145984526</v>
      </c>
      <c r="AF55" s="198">
        <f>[4]功勋需求与产出奖励!CU55+'[1]功能-九鼎之争'!CQ56+IF($AB55&lt;$AK$2,0,'[1]功能-日常任务'!EC55)</f>
        <v>14794.788342263555</v>
      </c>
      <c r="AG55" s="198">
        <f>[4]功勋需求与产出奖励!CV55+'[1]功能-九鼎之争'!CR56+IF($AB55&lt;$AK$2,0,'[1]功能-日常任务'!ED55)</f>
        <v>14353.380368696477</v>
      </c>
      <c r="AI55" s="146">
        <f>[4]功勋需求与产出奖励!CR55/AC55</f>
        <v>0</v>
      </c>
      <c r="AJ55" s="146">
        <f>'[1]功能-九鼎之争'!CN56/AC55</f>
        <v>0.59293308749999141</v>
      </c>
      <c r="AK55" s="180">
        <f>IF($AB55&lt;$AK$2,0,'[1]功能-日常任务'!DZ55)/AC55</f>
        <v>0.40706691250000865</v>
      </c>
      <c r="AL55" s="198">
        <f>'[1]功能-日常任务'!DZ55</f>
        <v>6659.3501602322731</v>
      </c>
      <c r="AM55" s="198">
        <f>'[1]功能-九鼎之争'!CN56</f>
        <v>9700</v>
      </c>
      <c r="AO55" s="198"/>
      <c r="AP55" s="198"/>
      <c r="AQ55" s="198"/>
      <c r="AS55" s="198"/>
    </row>
    <row r="56" spans="13:45" x14ac:dyDescent="0.15">
      <c r="M56" s="179">
        <v>52</v>
      </c>
      <c r="N56" s="198">
        <f t="shared" si="6"/>
        <v>17666.666666666668</v>
      </c>
      <c r="O56" s="198">
        <f t="shared" si="7"/>
        <v>18279.46127946128</v>
      </c>
      <c r="P56" s="198">
        <f t="shared" si="8"/>
        <v>18904.761904761901</v>
      </c>
      <c r="Q56" s="198">
        <f t="shared" si="9"/>
        <v>19542.955326460487</v>
      </c>
      <c r="R56" s="198">
        <f t="shared" si="10"/>
        <v>21350.877192982462</v>
      </c>
      <c r="T56" s="179">
        <f t="shared" si="13"/>
        <v>1.0104718569045863</v>
      </c>
      <c r="U56" s="179">
        <f t="shared" si="14"/>
        <v>0.95415742092441225</v>
      </c>
      <c r="V56" s="179">
        <f t="shared" si="15"/>
        <v>0.89303081857005617</v>
      </c>
      <c r="W56" s="179">
        <f t="shared" si="16"/>
        <v>0.82353671552203722</v>
      </c>
      <c r="X56" s="179">
        <f t="shared" si="17"/>
        <v>0.72834832314486642</v>
      </c>
      <c r="AA56" s="198"/>
      <c r="AB56" s="179">
        <v>52</v>
      </c>
      <c r="AC56" s="198">
        <f>[4]功勋需求与产出奖励!CR56+'[1]功能-九鼎之争'!CN57+IF($AB56&lt;$AK$2,0,'[1]功能-日常任务'!DZ56)</f>
        <v>17851.669471981026</v>
      </c>
      <c r="AD56" s="198">
        <f>[4]功勋需求与产出奖励!CS56+'[1]功能-九鼎之争'!CO57+IF($AB56&lt;$AK$2,0,'[1]功能-日常任务'!EA56)</f>
        <v>17441.483630298433</v>
      </c>
      <c r="AE56" s="198">
        <f>[4]功勋需求与产出奖励!CT56+'[1]功能-九鼎之争'!CP57+IF($AB56&lt;$AK$2,0,'[1]功能-日常任务'!EB56)</f>
        <v>16882.534998681534</v>
      </c>
      <c r="AF56" s="198">
        <f>[4]功勋需求与产出奖励!CU56+'[1]功能-九鼎之争'!CQ57+IF($AB56&lt;$AK$2,0,'[1]功能-日常任务'!EC56)</f>
        <v>16094.341241147173</v>
      </c>
      <c r="AG56" s="198">
        <f>[4]功勋需求与产出奖励!CV56+'[1]功能-九鼎之争'!CR57+IF($AB56&lt;$AK$2,0,'[1]功能-日常任务'!ED56)</f>
        <v>15550.875601180749</v>
      </c>
      <c r="AI56" s="146">
        <f>[4]功勋需求与产出奖励!CR56/AC56</f>
        <v>0</v>
      </c>
      <c r="AJ56" s="146">
        <f>'[1]功能-九鼎之争'!CN57/AC56</f>
        <v>0.59938371684475322</v>
      </c>
      <c r="AK56" s="180">
        <f>IF($AB56&lt;$AK$2,0,'[1]功能-日常任务'!DZ56)/AC56</f>
        <v>0.40061628315524672</v>
      </c>
      <c r="AL56" s="198">
        <f>'[1]功能-日常任务'!DZ56</f>
        <v>7151.6694719810248</v>
      </c>
      <c r="AM56" s="198">
        <f>'[1]功能-九鼎之争'!CN57</f>
        <v>10700</v>
      </c>
      <c r="AO56" s="198"/>
      <c r="AP56" s="198"/>
      <c r="AQ56" s="198"/>
      <c r="AS56" s="198"/>
    </row>
    <row r="57" spans="13:45" x14ac:dyDescent="0.15">
      <c r="M57" s="179">
        <v>53</v>
      </c>
      <c r="N57" s="198">
        <f t="shared" si="6"/>
        <v>18833.333333333336</v>
      </c>
      <c r="O57" s="198">
        <f t="shared" si="7"/>
        <v>19457.912457912455</v>
      </c>
      <c r="P57" s="198">
        <f t="shared" si="8"/>
        <v>20149.659863945577</v>
      </c>
      <c r="Q57" s="198">
        <f t="shared" si="9"/>
        <v>21171.821305841931</v>
      </c>
      <c r="R57" s="198">
        <f t="shared" si="10"/>
        <v>23280.701754385969</v>
      </c>
      <c r="T57" s="179">
        <f t="shared" si="13"/>
        <v>1.0289906678977412</v>
      </c>
      <c r="U57" s="179">
        <f t="shared" si="14"/>
        <v>0.9724050955790563</v>
      </c>
      <c r="V57" s="179">
        <f t="shared" si="15"/>
        <v>0.9080893365985816</v>
      </c>
      <c r="W57" s="179">
        <f t="shared" si="16"/>
        <v>0.82199227912430806</v>
      </c>
      <c r="X57" s="179">
        <f t="shared" si="17"/>
        <v>0.71978835993302404</v>
      </c>
      <c r="AA57" s="198"/>
      <c r="AB57" s="179">
        <v>53</v>
      </c>
      <c r="AC57" s="198">
        <f>[4]功勋需求与产出奖励!CR57+'[1]功能-九鼎之争'!CN58+IF($AB57&lt;$AK$2,0,'[1]功能-日常任务'!DZ57)</f>
        <v>19379.324245407461</v>
      </c>
      <c r="AD57" s="198">
        <f>[4]功勋需求与产出奖励!CS57+'[1]功能-九鼎之争'!CO58+IF($AB57&lt;$AK$2,0,'[1]功能-日常任务'!EA57)</f>
        <v>18920.973223405272</v>
      </c>
      <c r="AE57" s="198">
        <f>[4]功勋需求与产出奖励!CT57+'[1]功能-九鼎之争'!CP58+IF($AB57&lt;$AK$2,0,'[1]功能-日常任务'!EB57)</f>
        <v>18297.691258537405</v>
      </c>
      <c r="AF57" s="198">
        <f>[4]功勋需求与产出奖励!CU57+'[1]功能-九鼎之争'!CQ58+IF($AB57&lt;$AK$2,0,'[1]功能-日常任务'!EC57)</f>
        <v>17403.073648401594</v>
      </c>
      <c r="AG57" s="198">
        <f>[4]功勋需求与产出奖励!CV57+'[1]功能-九鼎之争'!CR58+IF($AB57&lt;$AK$2,0,'[1]功能-日常任务'!ED57)</f>
        <v>16757.178133879352</v>
      </c>
      <c r="AI57" s="146">
        <f>[4]功勋需求与产出奖励!CR57/AC57</f>
        <v>0</v>
      </c>
      <c r="AJ57" s="146">
        <f>'[1]功能-九鼎之争'!CN58/AC57</f>
        <v>0.6037362217504918</v>
      </c>
      <c r="AK57" s="180">
        <f>IF($AB57&lt;$AK$2,0,'[1]功能-日常任务'!DZ57)/AC57</f>
        <v>0.39626377824950831</v>
      </c>
      <c r="AL57" s="198">
        <f>'[1]功能-日常任务'!DZ57</f>
        <v>7679.3242454074616</v>
      </c>
      <c r="AM57" s="198">
        <f>'[1]功能-九鼎之争'!CN58</f>
        <v>11700</v>
      </c>
      <c r="AO57" s="198"/>
      <c r="AP57" s="198"/>
      <c r="AQ57" s="198"/>
      <c r="AS57" s="198"/>
    </row>
    <row r="58" spans="13:45" x14ac:dyDescent="0.15">
      <c r="M58" s="179">
        <v>54</v>
      </c>
      <c r="N58" s="198">
        <f t="shared" si="6"/>
        <v>20000</v>
      </c>
      <c r="O58" s="198">
        <f t="shared" si="7"/>
        <v>21000</v>
      </c>
      <c r="P58" s="198">
        <f t="shared" si="8"/>
        <v>22020.408163265303</v>
      </c>
      <c r="Q58" s="198">
        <f t="shared" si="9"/>
        <v>23061.855670103101</v>
      </c>
      <c r="R58" s="198">
        <f t="shared" si="10"/>
        <v>25210.526315789477</v>
      </c>
      <c r="T58" s="179">
        <f t="shared" si="13"/>
        <v>1.0472425314473262</v>
      </c>
      <c r="U58" s="179">
        <f t="shared" si="14"/>
        <v>0.9730935378045672</v>
      </c>
      <c r="V58" s="179">
        <f t="shared" si="15"/>
        <v>0.89520476124068271</v>
      </c>
      <c r="W58" s="179">
        <f t="shared" si="16"/>
        <v>0.81184099005857147</v>
      </c>
      <c r="X58" s="179">
        <f t="shared" si="17"/>
        <v>0.71257704630669161</v>
      </c>
      <c r="AA58" s="198"/>
      <c r="AB58" s="179">
        <v>54</v>
      </c>
      <c r="AC58" s="198">
        <f>[4]功勋需求与产出奖励!CR58+'[1]功能-九鼎之争'!CN59+IF($AB58&lt;$AK$2,0,'[1]功能-日常任务'!DZ58)</f>
        <v>20944.850628946522</v>
      </c>
      <c r="AD58" s="198">
        <f>[4]功勋需求与产出奖励!CS58+'[1]功能-九鼎之争'!CO59+IF($AB58&lt;$AK$2,0,'[1]功能-日常任务'!EA58)</f>
        <v>20434.964293895911</v>
      </c>
      <c r="AE58" s="198">
        <f>[4]功勋需求与产出奖励!CT58+'[1]功能-九鼎之争'!CP59+IF($AB58&lt;$AK$2,0,'[1]功能-日常任务'!EB58)</f>
        <v>19712.774232218297</v>
      </c>
      <c r="AF58" s="198">
        <f>[4]功勋需求与产出奖励!CU58+'[1]功能-九鼎之争'!CQ59+IF($AB58&lt;$AK$2,0,'[1]功能-日常任务'!EC58)</f>
        <v>18722.559739804383</v>
      </c>
      <c r="AG58" s="198">
        <f>[4]功勋需求与产出奖励!CV58+'[1]功能-九鼎之争'!CR59+IF($AB58&lt;$AK$2,0,'[1]功能-日常任务'!ED58)</f>
        <v>17964.442377942385</v>
      </c>
      <c r="AI58" s="146">
        <f>[4]功勋需求与产出奖励!CR58/AC58</f>
        <v>0</v>
      </c>
      <c r="AJ58" s="146">
        <f>'[1]功能-九鼎之争'!CN59/AC58</f>
        <v>0.60635428845924311</v>
      </c>
      <c r="AK58" s="180">
        <f>IF($AB58&lt;$AK$2,0,'[1]功能-日常任务'!DZ58)/AC58</f>
        <v>0.39364571154075684</v>
      </c>
      <c r="AL58" s="198">
        <f>'[1]功能-日常任务'!DZ58</f>
        <v>8244.8506289465222</v>
      </c>
      <c r="AM58" s="198">
        <f>'[1]功能-九鼎之争'!CN59</f>
        <v>12700</v>
      </c>
      <c r="AO58" s="198"/>
      <c r="AP58" s="198"/>
      <c r="AQ58" s="198"/>
      <c r="AS58" s="198"/>
    </row>
    <row r="59" spans="13:45" x14ac:dyDescent="0.15">
      <c r="M59" s="179">
        <v>55</v>
      </c>
      <c r="N59" s="198">
        <f t="shared" si="6"/>
        <v>21833.333333333332</v>
      </c>
      <c r="O59" s="198">
        <f t="shared" si="7"/>
        <v>22851.85185185185</v>
      </c>
      <c r="P59" s="198">
        <f t="shared" si="8"/>
        <v>23891.156462585033</v>
      </c>
      <c r="Q59" s="198">
        <f t="shared" si="9"/>
        <v>24951.890034364271</v>
      </c>
      <c r="R59" s="198">
        <f t="shared" si="10"/>
        <v>27140.350877192985</v>
      </c>
      <c r="T59" s="179">
        <f t="shared" si="13"/>
        <v>1.032868708359747</v>
      </c>
      <c r="U59" s="179">
        <f t="shared" si="14"/>
        <v>0.96106400872840558</v>
      </c>
      <c r="V59" s="179">
        <f t="shared" si="15"/>
        <v>0.88530206874391659</v>
      </c>
      <c r="W59" s="179">
        <f t="shared" si="16"/>
        <v>0.80384790624133562</v>
      </c>
      <c r="X59" s="179">
        <f t="shared" si="17"/>
        <v>0.70683112085291455</v>
      </c>
      <c r="AA59" s="198"/>
      <c r="AB59" s="179">
        <v>55</v>
      </c>
      <c r="AC59" s="198">
        <f>[4]功勋需求与产出奖励!CR59+'[1]功能-九鼎之争'!CN60+IF($AB59&lt;$AK$2,0,'[1]功能-日常任务'!DZ59)</f>
        <v>22550.966799187809</v>
      </c>
      <c r="AD59" s="198">
        <f>[4]功勋需求与产出奖励!CS59+'[1]功能-九鼎之争'!CO60+IF($AB59&lt;$AK$2,0,'[1]功能-日常任务'!EA59)</f>
        <v>21962.092347608377</v>
      </c>
      <c r="AE59" s="198">
        <f>[4]功勋需求与产出奖励!CT59+'[1]功能-九鼎之争'!CP60+IF($AB59&lt;$AK$2,0,'[1]功能-日常任务'!EB59)</f>
        <v>21150.890241011122</v>
      </c>
      <c r="AF59" s="198">
        <f>[4]功勋需求与产出奖励!CU59+'[1]功能-九鼎之争'!CQ60+IF($AB59&lt;$AK$2,0,'[1]功能-日常任务'!EC59)</f>
        <v>20057.524560887767</v>
      </c>
      <c r="AG59" s="198">
        <f>[4]功勋需求与产出奖励!CV59+'[1]功能-九鼎之争'!CR60+IF($AB59&lt;$AK$2,0,'[1]功能-日常任务'!ED59)</f>
        <v>19183.6446308677</v>
      </c>
      <c r="AI59" s="146">
        <f>[4]功勋需求与产出奖励!CR59/AC59</f>
        <v>0</v>
      </c>
      <c r="AJ59" s="146">
        <f>'[1]功能-九鼎之争'!CN60/AC59</f>
        <v>0.60751275641510039</v>
      </c>
      <c r="AK59" s="180">
        <f>IF($AB59&lt;$AK$2,0,'[1]功能-日常任务'!DZ59)/AC59</f>
        <v>0.39248724358489956</v>
      </c>
      <c r="AL59" s="198">
        <f>'[1]功能-日常任务'!DZ59</f>
        <v>8850.9667991878086</v>
      </c>
      <c r="AM59" s="198">
        <f>'[1]功能-九鼎之争'!CN60</f>
        <v>13700</v>
      </c>
      <c r="AO59" s="198"/>
      <c r="AP59" s="198"/>
      <c r="AQ59" s="198"/>
      <c r="AS59" s="198"/>
    </row>
    <row r="60" spans="13:45" x14ac:dyDescent="0.15">
      <c r="M60" s="179">
        <v>56</v>
      </c>
      <c r="N60" s="198">
        <f t="shared" si="6"/>
        <v>23666.666666666668</v>
      </c>
      <c r="O60" s="198">
        <f t="shared" si="7"/>
        <v>24703.703703703704</v>
      </c>
      <c r="P60" s="198">
        <f t="shared" si="8"/>
        <v>25761.904761904763</v>
      </c>
      <c r="Q60" s="198">
        <f t="shared" si="9"/>
        <v>26841.924398625437</v>
      </c>
      <c r="R60" s="198">
        <f t="shared" si="10"/>
        <v>29070.175438596492</v>
      </c>
      <c r="T60" s="179">
        <f t="shared" si="13"/>
        <v>1.0225599729154877</v>
      </c>
      <c r="U60" s="179">
        <f t="shared" si="14"/>
        <v>0.9521129319500331</v>
      </c>
      <c r="V60" s="179">
        <f t="shared" si="15"/>
        <v>0.87806299350262618</v>
      </c>
      <c r="W60" s="179">
        <f t="shared" si="16"/>
        <v>0.79778430773922981</v>
      </c>
      <c r="X60" s="179">
        <f t="shared" si="17"/>
        <v>0.70226232976992753</v>
      </c>
      <c r="AA60" s="198"/>
      <c r="AB60" s="179">
        <v>56</v>
      </c>
      <c r="AC60" s="198">
        <f>[4]功勋需求与产出奖励!CR60+'[1]功能-九鼎之争'!CN61+IF($AB60&lt;$AK$2,0,'[1]功能-日常任务'!DZ60)</f>
        <v>24200.586025666544</v>
      </c>
      <c r="AD60" s="198">
        <f>[4]功勋需求与产出奖励!CS60+'[1]功能-九鼎之争'!CO61+IF($AB60&lt;$AK$2,0,'[1]功能-日常任务'!EA60)</f>
        <v>23520.715763358225</v>
      </c>
      <c r="AE60" s="198">
        <f>[4]功勋需求与产出奖励!CT60+'[1]功能-九鼎之争'!CP61+IF($AB60&lt;$AK$2,0,'[1]功能-日常任务'!EB60)</f>
        <v>22620.575213567656</v>
      </c>
      <c r="AF60" s="198">
        <f>[4]功勋需求与产出奖励!CU60+'[1]功能-九鼎之争'!CQ61+IF($AB60&lt;$AK$2,0,'[1]功能-日常任务'!EC60)</f>
        <v>21414.066074746137</v>
      </c>
      <c r="AG60" s="198">
        <f>[4]功勋需求与产出奖励!CV60+'[1]功能-九鼎之争'!CR61+IF($AB60&lt;$AK$2,0,'[1]功能-日常任务'!ED60)</f>
        <v>20414.889130329298</v>
      </c>
      <c r="AI60" s="146">
        <f>[4]功勋需求与产出奖励!CR60/AC60</f>
        <v>0</v>
      </c>
      <c r="AJ60" s="146">
        <f>'[1]功能-九鼎之争'!CN61/AC60</f>
        <v>0.60742330720460835</v>
      </c>
      <c r="AK60" s="180">
        <f>IF($AB60&lt;$AK$2,0,'[1]功能-日常任务'!DZ60)/AC60</f>
        <v>0.3925766927953917</v>
      </c>
      <c r="AL60" s="198">
        <f>'[1]功能-日常任务'!DZ60</f>
        <v>9500.5860256665437</v>
      </c>
      <c r="AM60" s="198">
        <f>'[1]功能-九鼎之争'!CN61</f>
        <v>14700</v>
      </c>
      <c r="AO60" s="198"/>
      <c r="AP60" s="198"/>
      <c r="AQ60" s="198"/>
      <c r="AS60" s="198"/>
    </row>
    <row r="61" spans="13:45" x14ac:dyDescent="0.15">
      <c r="M61" s="179">
        <v>57</v>
      </c>
      <c r="N61" s="198">
        <f t="shared" si="6"/>
        <v>25500</v>
      </c>
      <c r="O61" s="198">
        <f t="shared" si="7"/>
        <v>26555.555555555555</v>
      </c>
      <c r="P61" s="198">
        <f t="shared" si="8"/>
        <v>27632.653061224493</v>
      </c>
      <c r="Q61" s="198">
        <f t="shared" si="9"/>
        <v>28731.958762886607</v>
      </c>
      <c r="R61" s="198">
        <f t="shared" si="10"/>
        <v>31000</v>
      </c>
      <c r="T61" s="179">
        <f t="shared" si="13"/>
        <v>1.015561987190581</v>
      </c>
      <c r="U61" s="179">
        <f t="shared" si="14"/>
        <v>0.94661258588188846</v>
      </c>
      <c r="V61" s="179">
        <f t="shared" si="15"/>
        <v>0.87311441797863776</v>
      </c>
      <c r="W61" s="179">
        <f t="shared" si="16"/>
        <v>0.79339627444930627</v>
      </c>
      <c r="X61" s="179">
        <f t="shared" si="17"/>
        <v>0.71494190302188265</v>
      </c>
      <c r="AA61" s="198"/>
      <c r="AB61" s="179">
        <v>57</v>
      </c>
      <c r="AC61" s="198">
        <f>[4]功勋需求与产出奖励!CR61+'[1]功能-九鼎之争'!CN62+IF($AB61&lt;$AK$2,0,'[1]功能-日常任务'!DZ61)</f>
        <v>25896.830673359815</v>
      </c>
      <c r="AD61" s="198">
        <f>[4]功勋需求与产出奖励!CS61+'[1]功能-九鼎之争'!CO62+IF($AB61&lt;$AK$2,0,'[1]功能-日常任务'!EA61)</f>
        <v>25137.823113974591</v>
      </c>
      <c r="AE61" s="198">
        <f>[4]功勋需求与产出奖励!CT61+'[1]功能-九鼎之争'!CP62+IF($AB61&lt;$AK$2,0,'[1]功能-日常任务'!EB61)</f>
        <v>24126.467794756645</v>
      </c>
      <c r="AF61" s="198">
        <f>[4]功勋需求与产出奖励!CU61+'[1]功能-九鼎之争'!CQ62+IF($AB61&lt;$AK$2,0,'[1]功能-日常任务'!EC61)</f>
        <v>22795.829040105331</v>
      </c>
      <c r="AG61" s="198">
        <f>[4]功勋需求与产出奖励!CV61+'[1]功能-九鼎之争'!CR62+IF($AB61&lt;$AK$2,0,'[1]功能-日常任务'!ED61)</f>
        <v>22163.198993678361</v>
      </c>
      <c r="AI61" s="146">
        <f>[4]功勋需求与产出奖励!CR61/AC61</f>
        <v>0</v>
      </c>
      <c r="AJ61" s="146">
        <f>'[1]功能-九鼎之争'!CN62/AC61</f>
        <v>0.60625179189014278</v>
      </c>
      <c r="AK61" s="180">
        <f>IF($AB61&lt;$AK$2,0,'[1]功能-日常任务'!DZ61)/AC61</f>
        <v>0.39374820810985722</v>
      </c>
      <c r="AL61" s="198">
        <f>'[1]功能-日常任务'!DZ61</f>
        <v>10196.830673359815</v>
      </c>
      <c r="AM61" s="198">
        <f>'[1]功能-九鼎之争'!CN62</f>
        <v>15700</v>
      </c>
      <c r="AO61" s="198"/>
      <c r="AP61" s="198"/>
      <c r="AQ61" s="198"/>
      <c r="AS61" s="198"/>
    </row>
    <row r="62" spans="13:45" x14ac:dyDescent="0.15">
      <c r="M62" s="179">
        <v>58</v>
      </c>
      <c r="N62" s="198">
        <f t="shared" si="6"/>
        <v>27333.333333333332</v>
      </c>
      <c r="O62" s="198">
        <f t="shared" si="7"/>
        <v>28407.407407407409</v>
      </c>
      <c r="P62" s="198">
        <f t="shared" si="8"/>
        <v>29503.401360544223</v>
      </c>
      <c r="Q62" s="198">
        <f t="shared" si="9"/>
        <v>30621.993127147776</v>
      </c>
      <c r="R62" s="198">
        <f t="shared" si="10"/>
        <v>33982.456140350878</v>
      </c>
      <c r="T62" s="179">
        <f t="shared" si="13"/>
        <v>1.0113309954947702</v>
      </c>
      <c r="U62" s="179">
        <f t="shared" si="14"/>
        <v>0.94263645224432679</v>
      </c>
      <c r="V62" s="179">
        <f t="shared" si="15"/>
        <v>0.87305884040937232</v>
      </c>
      <c r="W62" s="179">
        <f t="shared" si="16"/>
        <v>0.80351337029177106</v>
      </c>
      <c r="X62" s="179">
        <f t="shared" si="17"/>
        <v>0.70478256047818832</v>
      </c>
      <c r="AA62" s="198"/>
      <c r="AB62" s="179">
        <v>58</v>
      </c>
      <c r="AC62" s="198">
        <f>[4]功勋需求与产出奖励!CR62+'[1]功能-九鼎之争'!CN63+IF($AB62&lt;$AK$2,0,'[1]功能-日常任务'!DZ62)</f>
        <v>27643.047210190387</v>
      </c>
      <c r="AD62" s="198">
        <f>[4]功勋需求与产出奖励!CS62+'[1]功能-九鼎之争'!CO63+IF($AB62&lt;$AK$2,0,'[1]功能-日常任务'!EA62)</f>
        <v>26777.85773597773</v>
      </c>
      <c r="AE62" s="198">
        <f>[4]功勋需求与产出奖励!CT62+'[1]功能-九鼎之争'!CP63+IF($AB62&lt;$AK$2,0,'[1]功能-日常任务'!EB62)</f>
        <v>25758.205379969037</v>
      </c>
      <c r="AF62" s="198">
        <f>[4]功勋需求与产出奖励!CU62+'[1]功能-九鼎之争'!CQ63+IF($AB62&lt;$AK$2,0,'[1]功能-日常任务'!EC62)</f>
        <v>24605.18090264596</v>
      </c>
      <c r="AG62" s="198">
        <f>[4]功勋需求与产出奖励!CV62+'[1]功能-九鼎之争'!CR63+IF($AB62&lt;$AK$2,0,'[1]功能-日常任务'!ED62)</f>
        <v>23950.242449934223</v>
      </c>
      <c r="AI62" s="146">
        <f>[4]功勋需求与产出奖励!CR62/AC62</f>
        <v>0</v>
      </c>
      <c r="AJ62" s="146">
        <f>'[1]功能-九鼎之争'!CN63/AC62</f>
        <v>0.6041302130339552</v>
      </c>
      <c r="AK62" s="180">
        <f>IF($AB62&lt;$AK$2,0,'[1]功能-日常任务'!DZ62)/AC62</f>
        <v>0.39586978696604469</v>
      </c>
      <c r="AL62" s="198">
        <f>'[1]功能-日常任务'!DZ62</f>
        <v>10943.047210190385</v>
      </c>
      <c r="AM62" s="198">
        <f>'[1]功能-九鼎之争'!CN63</f>
        <v>16700</v>
      </c>
      <c r="AO62" s="198"/>
      <c r="AP62" s="198"/>
      <c r="AQ62" s="198"/>
      <c r="AS62" s="198"/>
    </row>
    <row r="63" spans="13:45" x14ac:dyDescent="0.15">
      <c r="M63" s="179">
        <v>59</v>
      </c>
      <c r="N63" s="198">
        <f t="shared" si="6"/>
        <v>29166.666666666664</v>
      </c>
      <c r="O63" s="198">
        <f t="shared" si="7"/>
        <v>30259.259259259263</v>
      </c>
      <c r="P63" s="198">
        <f t="shared" si="8"/>
        <v>31578.231292517015</v>
      </c>
      <c r="Q63" s="198">
        <f t="shared" si="9"/>
        <v>33336.769759450181</v>
      </c>
      <c r="R63" s="198">
        <f t="shared" si="10"/>
        <v>36964.912280701756</v>
      </c>
      <c r="T63" s="179">
        <f t="shared" si="13"/>
        <v>1.0094681928572962</v>
      </c>
      <c r="U63" s="179">
        <f t="shared" si="14"/>
        <v>0.95118032360247051</v>
      </c>
      <c r="V63" s="179">
        <f t="shared" si="15"/>
        <v>0.88199196445401329</v>
      </c>
      <c r="W63" s="179">
        <f t="shared" si="16"/>
        <v>0.79667726820416618</v>
      </c>
      <c r="X63" s="179">
        <f t="shared" si="17"/>
        <v>0.69683963746230371</v>
      </c>
      <c r="AA63" s="198"/>
      <c r="AB63" s="179">
        <v>59</v>
      </c>
      <c r="AC63" s="198">
        <f>[4]功勋需求与产出奖励!CR63+'[1]功能-九鼎之争'!CN64+IF($AB63&lt;$AK$2,0,'[1]功能-日常任务'!DZ63)</f>
        <v>29442.822291671138</v>
      </c>
      <c r="AD63" s="198">
        <f>[4]功勋需求与产出奖励!CS63+'[1]功能-九鼎之争'!CO64+IF($AB63&lt;$AK$2,0,'[1]功能-日常任务'!EA63)</f>
        <v>28782.012014193278</v>
      </c>
      <c r="AE63" s="198">
        <f>[4]功勋需求与产出奖励!CT63+'[1]功能-九鼎之争'!CP64+IF($AB63&lt;$AK$2,0,'[1]功能-日常任务'!EB63)</f>
        <v>27851.746251670276</v>
      </c>
      <c r="AF63" s="198">
        <f>[4]功勋需求与产出奖励!CU63+'[1]功能-九鼎之争'!CQ64+IF($AB63&lt;$AK$2,0,'[1]功能-日常任务'!EC63)</f>
        <v>26558.646662710027</v>
      </c>
      <c r="AG63" s="198">
        <f>[4]功勋需求与产出奖励!CV63+'[1]功能-九鼎之争'!CR64+IF($AB63&lt;$AK$2,0,'[1]功能-日常任务'!ED63)</f>
        <v>25758.616072510071</v>
      </c>
      <c r="AI63" s="146">
        <f>[4]功勋需求与产出奖励!CR63/AC63</f>
        <v>0</v>
      </c>
      <c r="AJ63" s="146">
        <f>'[1]功能-九鼎之争'!CN64/AC63</f>
        <v>0.60116519485317887</v>
      </c>
      <c r="AK63" s="180">
        <f>IF($AB63&lt;$AK$2,0,'[1]功能-日常任务'!DZ63)/AC63</f>
        <v>0.39883480514682113</v>
      </c>
      <c r="AL63" s="198">
        <f>'[1]功能-日常任务'!DZ63</f>
        <v>11742.82229167114</v>
      </c>
      <c r="AM63" s="198">
        <f>'[1]功能-九鼎之争'!CN64</f>
        <v>17700</v>
      </c>
      <c r="AO63" s="198"/>
      <c r="AP63" s="198"/>
      <c r="AQ63" s="198"/>
      <c r="AS63" s="198"/>
    </row>
    <row r="64" spans="13:45" x14ac:dyDescent="0.15">
      <c r="M64" s="179">
        <v>60</v>
      </c>
      <c r="N64" s="198">
        <f t="shared" si="6"/>
        <v>31000</v>
      </c>
      <c r="O64" s="198">
        <f t="shared" si="7"/>
        <v>32717.171717171721</v>
      </c>
      <c r="P64" s="198">
        <f t="shared" si="8"/>
        <v>34469.387755102049</v>
      </c>
      <c r="Q64" s="198">
        <f t="shared" si="9"/>
        <v>36257.731958762903</v>
      </c>
      <c r="R64" s="198">
        <f t="shared" si="10"/>
        <v>39947.368421052641</v>
      </c>
      <c r="T64" s="179">
        <f t="shared" si="13"/>
        <v>1.0258064516129033</v>
      </c>
      <c r="U64" s="179">
        <f t="shared" si="14"/>
        <v>0.94833964186477282</v>
      </c>
      <c r="V64" s="179">
        <f t="shared" si="15"/>
        <v>0.86976348134991122</v>
      </c>
      <c r="W64" s="179">
        <f t="shared" si="16"/>
        <v>0.78729649132783597</v>
      </c>
      <c r="X64" s="179">
        <f t="shared" si="17"/>
        <v>0.6926876679841899</v>
      </c>
      <c r="AA64" s="198"/>
      <c r="AB64" s="179">
        <v>60</v>
      </c>
      <c r="AC64" s="198">
        <f>[4]功勋需求与产出奖励!CR64+'[1]功能-九鼎之争'!CN65+IF($AB64&lt;$AK$2,0,'[1]功能-日常任务'!DZ64)</f>
        <v>31800</v>
      </c>
      <c r="AD64" s="198">
        <f>[4]功勋需求与产出奖励!CS64+'[1]功能-九鼎之争'!CO65+IF($AB64&lt;$AK$2,0,'[1]功能-日常任务'!EA64)</f>
        <v>31026.990909090906</v>
      </c>
      <c r="AE64" s="198">
        <f>[4]功勋需求与产出奖励!CT64+'[1]功能-九鼎之争'!CP65+IF($AB64&lt;$AK$2,0,'[1]功能-日常任务'!EB64)</f>
        <v>29980.214693877559</v>
      </c>
      <c r="AF64" s="198">
        <f>[4]功勋需求与产出奖励!CU64+'[1]功能-九鼎之争'!CQ65+IF($AB64&lt;$AK$2,0,'[1]功能-日常任务'!EC64)</f>
        <v>28545.585154639179</v>
      </c>
      <c r="AG64" s="198">
        <f>[4]功勋需求与产出奖励!CV64+'[1]功能-九鼎之争'!CR65+IF($AB64&lt;$AK$2,0,'[1]功能-日常任务'!ED64)</f>
        <v>27671.049473684223</v>
      </c>
      <c r="AI64" s="146">
        <f>[4]功勋需求与产出奖励!CR64/AC64</f>
        <v>0</v>
      </c>
      <c r="AJ64" s="146">
        <f>'[1]功能-九鼎之争'!CN65/AC64</f>
        <v>0.60377358490566035</v>
      </c>
      <c r="AK64" s="180">
        <f>IF($AB64&lt;$AK$2,0,'[1]功能-日常任务'!DZ64)/AC64</f>
        <v>0.39622641509433965</v>
      </c>
      <c r="AL64" s="198">
        <f>'[1]功能-日常任务'!DZ64</f>
        <v>12600</v>
      </c>
      <c r="AM64" s="198">
        <f>'[1]功能-九鼎之争'!CN65</f>
        <v>19200</v>
      </c>
      <c r="AO64" s="198"/>
      <c r="AP64" s="198"/>
      <c r="AQ64" s="198"/>
      <c r="AS64" s="198"/>
    </row>
    <row r="65" spans="13:45" x14ac:dyDescent="0.15">
      <c r="M65" s="179">
        <v>61</v>
      </c>
      <c r="N65" s="198">
        <f t="shared" si="6"/>
        <v>33833.333333333336</v>
      </c>
      <c r="O65" s="198">
        <f t="shared" si="7"/>
        <v>35579.124579124582</v>
      </c>
      <c r="P65" s="198">
        <f t="shared" si="8"/>
        <v>37360.544217687086</v>
      </c>
      <c r="Q65" s="198">
        <f t="shared" si="9"/>
        <v>39178.69415807561</v>
      </c>
      <c r="R65" s="198">
        <f t="shared" si="10"/>
        <v>42929.824561403519</v>
      </c>
      <c r="T65" s="179">
        <f t="shared" si="13"/>
        <v>1.0113901572551096</v>
      </c>
      <c r="U65" s="179">
        <f t="shared" si="14"/>
        <v>0.93716762642375129</v>
      </c>
      <c r="V65" s="179">
        <f t="shared" si="15"/>
        <v>0.86087933405998962</v>
      </c>
      <c r="W65" s="179">
        <f t="shared" si="16"/>
        <v>0.78042017916363471</v>
      </c>
      <c r="X65" s="179">
        <f t="shared" si="17"/>
        <v>0.69978100379946007</v>
      </c>
      <c r="AA65" s="198"/>
      <c r="AB65" s="179">
        <v>61</v>
      </c>
      <c r="AC65" s="198">
        <f>[4]功勋需求与产出奖励!CR65+'[1]功能-九鼎之争'!CN66+IF($AB65&lt;$AK$2,0,'[1]功能-日常任务'!DZ65)</f>
        <v>34218.700320464544</v>
      </c>
      <c r="AD65" s="198">
        <f>[4]功勋需求与产出奖励!CS65+'[1]功能-九鼎之争'!CO66+IF($AB65&lt;$AK$2,0,'[1]功能-日常任务'!EA65)</f>
        <v>33343.603732053132</v>
      </c>
      <c r="AE65" s="198">
        <f>[4]功勋需求与产出奖励!CT65+'[1]功能-九鼎之争'!CP66+IF($AB65&lt;$AK$2,0,'[1]功能-日常任务'!EB65)</f>
        <v>32162.920426241253</v>
      </c>
      <c r="AF65" s="198">
        <f>[4]功勋需求与产出奖励!CU65+'[1]功能-九鼎之争'!CQ66+IF($AB65&lt;$AK$2,0,'[1]功能-日常任务'!EC65)</f>
        <v>30575.843514242617</v>
      </c>
      <c r="AG65" s="198">
        <f>[4]功勋需求与产出奖励!CV65+'[1]功能-九鼎之争'!CR66+IF($AB65&lt;$AK$2,0,'[1]功能-日常任务'!ED65)</f>
        <v>30041.475724513672</v>
      </c>
      <c r="AI65" s="146">
        <f>[4]功勋需求与产出奖励!CR65/AC65</f>
        <v>0</v>
      </c>
      <c r="AJ65" s="146">
        <f>'[1]功能-九鼎之争'!CN66/AC65</f>
        <v>0.6049323851034849</v>
      </c>
      <c r="AK65" s="180">
        <f>IF($AB65&lt;$AK$2,0,'[1]功能-日常任务'!DZ65)/AC65</f>
        <v>0.39506761489651515</v>
      </c>
      <c r="AL65" s="198">
        <f>'[1]功能-日常任务'!DZ65</f>
        <v>13518.700320464546</v>
      </c>
      <c r="AM65" s="198">
        <f>'[1]功能-九鼎之争'!CN66</f>
        <v>20700</v>
      </c>
      <c r="AO65" s="198"/>
      <c r="AP65" s="198"/>
      <c r="AQ65" s="198"/>
      <c r="AS65" s="198"/>
    </row>
    <row r="66" spans="13:45" x14ac:dyDescent="0.15">
      <c r="M66" s="179">
        <v>62</v>
      </c>
      <c r="N66" s="198">
        <f t="shared" si="6"/>
        <v>36666.666666666664</v>
      </c>
      <c r="O66" s="198">
        <f t="shared" si="7"/>
        <v>38441.077441077439</v>
      </c>
      <c r="P66" s="198">
        <f t="shared" si="8"/>
        <v>40251.700680272123</v>
      </c>
      <c r="Q66" s="198">
        <f t="shared" si="9"/>
        <v>42099.656357388332</v>
      </c>
      <c r="R66" s="198">
        <f t="shared" si="10"/>
        <v>45912.280701754396</v>
      </c>
      <c r="T66" s="179">
        <f t="shared" si="13"/>
        <v>1.0010001530171466</v>
      </c>
      <c r="U66" s="179">
        <f t="shared" si="14"/>
        <v>0.92890183744107369</v>
      </c>
      <c r="V66" s="179">
        <f t="shared" si="15"/>
        <v>0.85790993456629161</v>
      </c>
      <c r="W66" s="179">
        <f t="shared" si="16"/>
        <v>0.7863328826301893</v>
      </c>
      <c r="X66" s="179">
        <f t="shared" si="17"/>
        <v>0.70680737109646152</v>
      </c>
      <c r="AA66" s="198"/>
      <c r="AB66" s="179">
        <v>62</v>
      </c>
      <c r="AC66" s="198">
        <f>[4]功勋需求与产出奖励!CR66+'[1]功能-九鼎之争'!CN67+IF($AB66&lt;$AK$2,0,'[1]功能-日常任务'!DZ66)</f>
        <v>36703.338943962044</v>
      </c>
      <c r="AD66" s="198">
        <f>[4]功勋需求与产出奖励!CS66+'[1]功能-九鼎之争'!CO67+IF($AB66&lt;$AK$2,0,'[1]功能-日常任务'!EA66)</f>
        <v>35707.98746823144</v>
      </c>
      <c r="AE66" s="198">
        <f>[4]功勋需求与产出奖励!CT66+'[1]功能-九鼎之争'!CP67+IF($AB66&lt;$AK$2,0,'[1]功能-日常任务'!EB66)</f>
        <v>34532.333896794211</v>
      </c>
      <c r="AF66" s="198">
        <f>[4]功勋需求与产出奖励!CU66+'[1]功能-九鼎之争'!CQ67+IF($AB66&lt;$AK$2,0,'[1]功能-日常任务'!EC66)</f>
        <v>33104.344141245543</v>
      </c>
      <c r="AG66" s="198">
        <f>[4]功勋需求与产出奖励!CV66+'[1]功能-九鼎之争'!CR67+IF($AB66&lt;$AK$2,0,'[1]功能-日常任务'!ED66)</f>
        <v>32451.138423849829</v>
      </c>
      <c r="AI66" s="146">
        <f>[4]功勋需求与产出奖励!CR66/AC66</f>
        <v>0</v>
      </c>
      <c r="AJ66" s="146">
        <f>'[1]功能-九鼎之争'!CN67/AC66</f>
        <v>0.60484960329888615</v>
      </c>
      <c r="AK66" s="180">
        <f>IF($AB66&lt;$AK$2,0,'[1]功能-日常任务'!DZ66)/AC66</f>
        <v>0.3951503967011139</v>
      </c>
      <c r="AL66" s="198">
        <f>'[1]功能-日常任务'!DZ66</f>
        <v>14503.338943962044</v>
      </c>
      <c r="AM66" s="198">
        <f>'[1]功能-九鼎之争'!CN67</f>
        <v>22200</v>
      </c>
      <c r="AO66" s="198"/>
      <c r="AP66" s="198"/>
      <c r="AQ66" s="198"/>
      <c r="AS66" s="198"/>
    </row>
    <row r="67" spans="13:45" x14ac:dyDescent="0.15">
      <c r="M67" s="179">
        <v>63</v>
      </c>
      <c r="N67" s="198">
        <f t="shared" si="6"/>
        <v>39500</v>
      </c>
      <c r="O67" s="198">
        <f t="shared" si="7"/>
        <v>41303.030303030297</v>
      </c>
      <c r="P67" s="198">
        <f t="shared" si="8"/>
        <v>43142.857142857159</v>
      </c>
      <c r="Q67" s="198">
        <f t="shared" si="9"/>
        <v>45020.61855670104</v>
      </c>
      <c r="R67" s="198">
        <f t="shared" si="10"/>
        <v>49368.421052631602</v>
      </c>
      <c r="T67" s="179">
        <f t="shared" si="13"/>
        <v>0.99388983521050434</v>
      </c>
      <c r="U67" s="179">
        <f t="shared" si="14"/>
        <v>0.93132980380833796</v>
      </c>
      <c r="V67" s="179">
        <f t="shared" si="15"/>
        <v>0.8652047328576542</v>
      </c>
      <c r="W67" s="179">
        <f t="shared" si="16"/>
        <v>0.79369243821780877</v>
      </c>
      <c r="X67" s="179">
        <f t="shared" si="17"/>
        <v>0.70635422064261844</v>
      </c>
      <c r="AA67" s="198"/>
      <c r="AB67" s="179">
        <v>63</v>
      </c>
      <c r="AC67" s="198">
        <f>[4]功勋需求与产出奖励!CR67+'[1]功能-九鼎之争'!CN68+IF($AB67&lt;$AK$2,0,'[1]功能-日常任务'!DZ67)</f>
        <v>39258.648490814921</v>
      </c>
      <c r="AD67" s="198">
        <f>[4]功勋需求与产出奖励!CS67+'[1]功能-九鼎之争'!CO68+IF($AB67&lt;$AK$2,0,'[1]功能-日常任务'!EA67)</f>
        <v>38466.743108811046</v>
      </c>
      <c r="AE67" s="198">
        <f>[4]功勋需求与产出奖励!CT67+'[1]功能-九鼎之争'!CP68+IF($AB67&lt;$AK$2,0,'[1]功能-日常任务'!EB67)</f>
        <v>37327.404189001667</v>
      </c>
      <c r="AF67" s="198">
        <f>[4]功勋需求与产出奖励!CU67+'[1]功能-九鼎之争'!CQ68+IF($AB67&lt;$AK$2,0,'[1]功能-日常任务'!EC67)</f>
        <v>35732.524512341974</v>
      </c>
      <c r="AG67" s="198">
        <f>[4]功勋需求与产出奖励!CV67+'[1]功能-九鼎之争'!CR68+IF($AB67&lt;$AK$2,0,'[1]功能-日常任务'!ED67)</f>
        <v>34871.592576988231</v>
      </c>
      <c r="AI67" s="146">
        <f>[4]功勋需求与产出奖励!CR67/AC67</f>
        <v>0</v>
      </c>
      <c r="AJ67" s="146">
        <f>'[1]功能-九鼎之争'!CN68/AC67</f>
        <v>0.6036886370539456</v>
      </c>
      <c r="AK67" s="180">
        <f>IF($AB67&lt;$AK$2,0,'[1]功能-日常任务'!DZ67)/AC67</f>
        <v>0.3963113629460544</v>
      </c>
      <c r="AL67" s="198">
        <f>'[1]功能-日常任务'!DZ67</f>
        <v>15558.648490814923</v>
      </c>
      <c r="AM67" s="198">
        <f>'[1]功能-九鼎之争'!CN68</f>
        <v>23700</v>
      </c>
      <c r="AO67" s="198"/>
      <c r="AP67" s="198"/>
      <c r="AQ67" s="198"/>
      <c r="AS67" s="198"/>
    </row>
    <row r="68" spans="13:45" x14ac:dyDescent="0.15">
      <c r="M68" s="179">
        <v>64</v>
      </c>
      <c r="N68" s="198">
        <f t="shared" si="6"/>
        <v>42333.333333333336</v>
      </c>
      <c r="O68" s="198">
        <f t="shared" si="7"/>
        <v>44164.983164983161</v>
      </c>
      <c r="P68" s="198">
        <f t="shared" si="8"/>
        <v>46034.013605442196</v>
      </c>
      <c r="Q68" s="198">
        <f t="shared" si="9"/>
        <v>47941.580756013762</v>
      </c>
      <c r="R68" s="198">
        <f t="shared" si="10"/>
        <v>53929.824561403533</v>
      </c>
      <c r="T68" s="179">
        <f t="shared" si="13"/>
        <v>1.001331525777001</v>
      </c>
      <c r="U68" s="179">
        <f t="shared" si="14"/>
        <v>0.93904516954870432</v>
      </c>
      <c r="V68" s="179">
        <f t="shared" si="15"/>
        <v>0.87294796228833604</v>
      </c>
      <c r="W68" s="179">
        <f t="shared" si="16"/>
        <v>0.8010269325712821</v>
      </c>
      <c r="X68" s="179">
        <f t="shared" si="17"/>
        <v>0.6951522426300788</v>
      </c>
      <c r="AA68" s="198"/>
      <c r="AB68" s="179">
        <v>64</v>
      </c>
      <c r="AC68" s="198">
        <f>[4]功勋需求与产出奖励!CR68+'[1]功能-九鼎之争'!CN69+IF($AB68&lt;$AK$2,0,'[1]功能-日常任务'!DZ68)</f>
        <v>42389.701257893044</v>
      </c>
      <c r="AD68" s="198">
        <f>[4]功勋需求与产出奖励!CS68+'[1]功能-九鼎之争'!CO69+IF($AB68&lt;$AK$2,0,'[1]功能-日常任务'!EA68)</f>
        <v>41472.914104277283</v>
      </c>
      <c r="AE68" s="198">
        <f>[4]功勋需求与产出奖励!CT68+'[1]功能-九鼎之争'!CP69+IF($AB68&lt;$AK$2,0,'[1]功能-日常任务'!EB68)</f>
        <v>40185.298372824305</v>
      </c>
      <c r="AF68" s="198">
        <f>[4]功勋需求与产出奖励!CU68+'[1]功能-九鼎之争'!CQ69+IF($AB68&lt;$AK$2,0,'[1]功能-日常任务'!EC68)</f>
        <v>38402.497375608109</v>
      </c>
      <c r="AG68" s="198">
        <f>[4]功勋需求与产出奖励!CV68+'[1]功能-九鼎之争'!CR69+IF($AB68&lt;$AK$2,0,'[1]功能-日常任务'!ED68)</f>
        <v>37489.43848850637</v>
      </c>
      <c r="AI68" s="146">
        <f>[4]功勋需求与产出奖励!CR68/AC68</f>
        <v>0</v>
      </c>
      <c r="AJ68" s="146">
        <f>'[1]功能-九鼎之争'!CN69/AC68</f>
        <v>0.60627933760714137</v>
      </c>
      <c r="AK68" s="180">
        <f>IF($AB68&lt;$AK$2,0,'[1]功能-日常任务'!DZ68)/AC68</f>
        <v>0.39372066239285858</v>
      </c>
      <c r="AL68" s="198">
        <f>'[1]功能-日常任务'!DZ68</f>
        <v>16689.701257893041</v>
      </c>
      <c r="AM68" s="198">
        <f>'[1]功能-九鼎之争'!CN69</f>
        <v>25700</v>
      </c>
      <c r="AO68" s="198"/>
      <c r="AP68" s="198"/>
      <c r="AQ68" s="198"/>
      <c r="AS68" s="198"/>
    </row>
    <row r="69" spans="13:45" x14ac:dyDescent="0.15">
      <c r="M69" s="179">
        <v>65</v>
      </c>
      <c r="N69" s="198">
        <f t="shared" si="6"/>
        <v>45166.666666666672</v>
      </c>
      <c r="O69" s="198">
        <f t="shared" si="7"/>
        <v>47026.936026936019</v>
      </c>
      <c r="P69" s="198">
        <f t="shared" si="8"/>
        <v>49414.965986394585</v>
      </c>
      <c r="Q69" s="198">
        <f t="shared" si="9"/>
        <v>52378.006872852246</v>
      </c>
      <c r="R69" s="198">
        <f t="shared" si="10"/>
        <v>58491.228070175464</v>
      </c>
      <c r="T69" s="179">
        <f t="shared" ref="T69:T104" si="18">AC69/N69</f>
        <v>1.0096369062370985</v>
      </c>
      <c r="U69" s="179">
        <f t="shared" ref="U69:U104" si="19">AD69/O69</f>
        <v>0.94718181691039438</v>
      </c>
      <c r="V69" s="179">
        <f t="shared" ref="V69:V104" si="20">AE69/P69</f>
        <v>0.87247979701700884</v>
      </c>
      <c r="W69" s="179">
        <f t="shared" ref="W69:W104" si="21">AF69/Q69</f>
        <v>0.78490495221216683</v>
      </c>
      <c r="X69" s="179">
        <f t="shared" ref="X69:X104" si="22">AG69/R69</f>
        <v>0.69157982197576229</v>
      </c>
      <c r="AA69" s="198"/>
      <c r="AB69" s="179">
        <v>65</v>
      </c>
      <c r="AC69" s="198">
        <f>[4]功勋需求与产出奖励!CR69+'[1]功能-九鼎之争'!CN70+IF($AB69&lt;$AK$2,0,'[1]功能-日常任务'!DZ69)</f>
        <v>45601.933598375617</v>
      </c>
      <c r="AD69" s="198">
        <f>[4]功勋需求与产出奖励!CS69+'[1]功能-九鼎之争'!CO70+IF($AB69&lt;$AK$2,0,'[1]功能-日常任务'!EA69)</f>
        <v>44543.058709722143</v>
      </c>
      <c r="AE69" s="198">
        <f>[4]功勋需求与产出奖励!CT69+'[1]功能-九鼎之争'!CP70+IF($AB69&lt;$AK$2,0,'[1]功能-日常任务'!EB69)</f>
        <v>43113.559493411944</v>
      </c>
      <c r="AF69" s="198">
        <f>[4]功勋需求与产出奖励!CU69+'[1]功能-九鼎之争'!CQ70+IF($AB69&lt;$AK$2,0,'[1]功能-日常任务'!EC69)</f>
        <v>41111.756981504637</v>
      </c>
      <c r="AG69" s="198">
        <f>[4]功勋需求与产出奖励!CV69+'[1]功能-九鼎之争'!CR70+IF($AB69&lt;$AK$2,0,'[1]功能-日常任务'!ED69)</f>
        <v>40451.353095915656</v>
      </c>
      <c r="AI69" s="146">
        <f>[4]功勋需求与产出奖励!CR69/AC69</f>
        <v>0</v>
      </c>
      <c r="AJ69" s="146">
        <f>'[1]功能-九鼎之争'!CN70/AC69</f>
        <v>0.6074303831929333</v>
      </c>
      <c r="AK69" s="180">
        <f>IF($AB69&lt;$AK$2,0,'[1]功能-日常任务'!DZ69)/AC69</f>
        <v>0.39256961680706665</v>
      </c>
      <c r="AL69" s="198">
        <f>'[1]功能-日常任务'!DZ69</f>
        <v>17901.933598375614</v>
      </c>
      <c r="AM69" s="198">
        <f>'[1]功能-九鼎之争'!CN70</f>
        <v>27700</v>
      </c>
      <c r="AO69" s="198"/>
      <c r="AP69" s="198"/>
      <c r="AQ69" s="198"/>
      <c r="AS69" s="198"/>
    </row>
    <row r="70" spans="13:45" x14ac:dyDescent="0.15">
      <c r="M70" s="179">
        <v>66</v>
      </c>
      <c r="N70" s="198">
        <f t="shared" ref="N70:N133" si="23">求节点(E$7:E$39,$D$7:$D$39,$M70)</f>
        <v>48000</v>
      </c>
      <c r="O70" s="198">
        <f t="shared" ref="O70:O133" si="24">求节点(F$7:F$39,$D$7:$D$39,$M70)</f>
        <v>50888.888888888876</v>
      </c>
      <c r="P70" s="198">
        <f t="shared" ref="P70:P133" si="25">求节点(G$7:G$39,$D$7:$D$39,$M70)</f>
        <v>53836.734693877574</v>
      </c>
      <c r="Q70" s="198">
        <f t="shared" ref="Q70:Q133" si="26">求节点(H$7:H$39,$D$7:$D$39,$M70)</f>
        <v>56845.360824742274</v>
      </c>
      <c r="R70" s="198">
        <f t="shared" ref="R70:R133" si="27">求节点(I$7:I$39,$D$7:$D$39,$M70)</f>
        <v>63052.631578947403</v>
      </c>
      <c r="T70" s="179">
        <f t="shared" si="18"/>
        <v>1.018774417736106</v>
      </c>
      <c r="U70" s="179">
        <f t="shared" si="19"/>
        <v>0.93741073837272182</v>
      </c>
      <c r="V70" s="179">
        <f t="shared" si="20"/>
        <v>0.85936606934405968</v>
      </c>
      <c r="W70" s="179">
        <f t="shared" si="21"/>
        <v>0.77993532870723414</v>
      </c>
      <c r="X70" s="179">
        <f t="shared" si="22"/>
        <v>0.68917774643551133</v>
      </c>
      <c r="AA70" s="198"/>
      <c r="AB70" s="179">
        <v>66</v>
      </c>
      <c r="AC70" s="198">
        <f>[4]功勋需求与产出奖励!CR70+'[1]功能-九鼎之争'!CN71+IF($AB70&lt;$AK$2,0,'[1]功能-日常任务'!DZ70)</f>
        <v>48901.172051333087</v>
      </c>
      <c r="AD70" s="198">
        <f>[4]功勋需求与产出奖励!CS70+'[1]功能-九鼎之争'!CO71+IF($AB70&lt;$AK$2,0,'[1]功能-日常任务'!EA70)</f>
        <v>47703.790908300718</v>
      </c>
      <c r="AE70" s="198">
        <f>[4]功勋需求与产出奖励!CT70+'[1]功能-九鼎之争'!CP71+IF($AB70&lt;$AK$2,0,'[1]功能-日常任务'!EB70)</f>
        <v>46265.46308019654</v>
      </c>
      <c r="AF70" s="198">
        <f>[4]功勋需求与产出奖励!CU70+'[1]功能-九鼎之争'!CQ71+IF($AB70&lt;$AK$2,0,'[1]功能-日常任务'!EC70)</f>
        <v>44335.705180326695</v>
      </c>
      <c r="AG70" s="198">
        <f>[4]功勋需求与产出奖励!CV70+'[1]功能-九鼎之争'!CR71+IF($AB70&lt;$AK$2,0,'[1]功能-日常任务'!ED70)</f>
        <v>43454.470538407528</v>
      </c>
      <c r="AI70" s="146">
        <f>[4]功勋需求与产出奖励!CR70/AC70</f>
        <v>0</v>
      </c>
      <c r="AJ70" s="146">
        <f>'[1]功能-九鼎之争'!CN71/AC70</f>
        <v>0.60734740608717885</v>
      </c>
      <c r="AK70" s="180">
        <f>IF($AB70&lt;$AK$2,0,'[1]功能-日常任务'!DZ70)/AC70</f>
        <v>0.39265259391282109</v>
      </c>
      <c r="AL70" s="198">
        <f>'[1]功能-日常任务'!DZ70</f>
        <v>19201.172051333087</v>
      </c>
      <c r="AM70" s="198">
        <f>'[1]功能-九鼎之争'!CN71</f>
        <v>29700</v>
      </c>
      <c r="AO70" s="198"/>
      <c r="AP70" s="198"/>
      <c r="AQ70" s="198"/>
      <c r="AS70" s="198"/>
    </row>
    <row r="71" spans="13:45" x14ac:dyDescent="0.15">
      <c r="M71" s="179">
        <v>67</v>
      </c>
      <c r="N71" s="198">
        <f t="shared" si="23"/>
        <v>52333.333333333336</v>
      </c>
      <c r="O71" s="198">
        <f t="shared" si="24"/>
        <v>55265.993265993253</v>
      </c>
      <c r="P71" s="198">
        <f t="shared" si="25"/>
        <v>58258.503401360562</v>
      </c>
      <c r="Q71" s="198">
        <f t="shared" si="26"/>
        <v>61312.714776632303</v>
      </c>
      <c r="R71" s="198">
        <f t="shared" si="27"/>
        <v>67614.035087719327</v>
      </c>
      <c r="T71" s="179">
        <f t="shared" si="18"/>
        <v>0.99924193656152138</v>
      </c>
      <c r="U71" s="179">
        <f t="shared" si="19"/>
        <v>0.92798027331649291</v>
      </c>
      <c r="V71" s="179">
        <f t="shared" si="20"/>
        <v>0.85441493665920898</v>
      </c>
      <c r="W71" s="179">
        <f t="shared" si="21"/>
        <v>0.77643913458957092</v>
      </c>
      <c r="X71" s="179">
        <f t="shared" si="22"/>
        <v>0.68736609207141097</v>
      </c>
      <c r="AA71" s="198"/>
      <c r="AB71" s="179">
        <v>67</v>
      </c>
      <c r="AC71" s="198">
        <f>[4]功勋需求与产出奖励!CR71+'[1]功能-九鼎之争'!CN72+IF($AB71&lt;$AK$2,0,'[1]功能-日常任务'!DZ71)</f>
        <v>52293.661346719622</v>
      </c>
      <c r="AD71" s="198">
        <f>[4]功勋需求与产出奖励!CS71+'[1]功能-九鼎之争'!CO72+IF($AB71&lt;$AK$2,0,'[1]功能-日常任务'!EA71)</f>
        <v>51285.751536083873</v>
      </c>
      <c r="AE71" s="198">
        <f>[4]功勋需求与产出奖励!CT71+'[1]功能-九鼎之争'!CP72+IF($AB71&lt;$AK$2,0,'[1]功能-日常任务'!EB71)</f>
        <v>49776.935493533798</v>
      </c>
      <c r="AF71" s="198">
        <f>[4]功勋需求与产出奖励!CU71+'[1]功能-九鼎之争'!CQ72+IF($AB71&lt;$AK$2,0,'[1]功能-日常任务'!EC71)</f>
        <v>47605.59120050558</v>
      </c>
      <c r="AG71" s="198">
        <f>[4]功勋需求与产出奖励!CV71+'[1]功能-九鼎之争'!CR72+IF($AB71&lt;$AK$2,0,'[1]功能-日常任务'!ED71)</f>
        <v>46475.595067424896</v>
      </c>
      <c r="AI71" s="146">
        <f>[4]功勋需求与产出奖励!CR71/AC71</f>
        <v>0</v>
      </c>
      <c r="AJ71" s="146">
        <f>'[1]功能-九鼎之争'!CN72/AC71</f>
        <v>0.60619201608052142</v>
      </c>
      <c r="AK71" s="180">
        <f>IF($AB71&lt;$AK$2,0,'[1]功能-日常任务'!DZ71)/AC71</f>
        <v>0.39380798391947863</v>
      </c>
      <c r="AL71" s="198">
        <f>'[1]功能-日常任务'!DZ71</f>
        <v>20593.661346719622</v>
      </c>
      <c r="AM71" s="198">
        <f>'[1]功能-九鼎之争'!CN72</f>
        <v>31700</v>
      </c>
      <c r="AO71" s="198"/>
      <c r="AP71" s="198"/>
      <c r="AQ71" s="198"/>
      <c r="AS71" s="198"/>
    </row>
    <row r="72" spans="13:45" x14ac:dyDescent="0.15">
      <c r="M72" s="179">
        <v>68</v>
      </c>
      <c r="N72" s="198">
        <f t="shared" si="23"/>
        <v>56666.666666666664</v>
      </c>
      <c r="O72" s="198">
        <f t="shared" si="24"/>
        <v>59643.09764309763</v>
      </c>
      <c r="P72" s="198">
        <f t="shared" si="25"/>
        <v>62680.272108843543</v>
      </c>
      <c r="Q72" s="198">
        <f t="shared" si="26"/>
        <v>65780.068728522339</v>
      </c>
      <c r="R72" s="198">
        <f t="shared" si="27"/>
        <v>72175.438596491265</v>
      </c>
      <c r="T72" s="179">
        <f t="shared" si="18"/>
        <v>0.9932840191831902</v>
      </c>
      <c r="U72" s="179">
        <f t="shared" si="19"/>
        <v>0.92355170391712271</v>
      </c>
      <c r="V72" s="179">
        <f t="shared" si="20"/>
        <v>0.85065990410499515</v>
      </c>
      <c r="W72" s="179">
        <f t="shared" si="21"/>
        <v>0.77440315026352424</v>
      </c>
      <c r="X72" s="179">
        <f t="shared" si="22"/>
        <v>0.69010568295963826</v>
      </c>
      <c r="AA72" s="198"/>
      <c r="AB72" s="179">
        <v>68</v>
      </c>
      <c r="AC72" s="198">
        <f>[4]功勋需求与产出奖励!CR72+'[1]功能-九鼎之争'!CN73+IF($AB72&lt;$AK$2,0,'[1]功能-日常任务'!DZ72)</f>
        <v>56286.094420380774</v>
      </c>
      <c r="AD72" s="198">
        <f>[4]功勋需求与产出奖励!CS72+'[1]功能-九鼎之争'!CO73+IF($AB72&lt;$AK$2,0,'[1]功能-日常任务'!EA72)</f>
        <v>55083.484455178143</v>
      </c>
      <c r="AE72" s="198">
        <f>[4]功勋需求与产出奖励!CT72+'[1]功能-九鼎之争'!CP73+IF($AB72&lt;$AK$2,0,'[1]功能-日常任务'!EB72)</f>
        <v>53319.594261383849</v>
      </c>
      <c r="AF72" s="198">
        <f>[4]功勋需求与产出奖励!CU72+'[1]功能-九鼎之争'!CQ73+IF($AB72&lt;$AK$2,0,'[1]功能-日常任务'!EC72)</f>
        <v>50940.292447918837</v>
      </c>
      <c r="AG72" s="198">
        <f>[4]功勋需求与产出奖励!CV72+'[1]功能-九鼎之争'!CR73+IF($AB72&lt;$AK$2,0,'[1]功能-日常任务'!ED72)</f>
        <v>49808.680345543042</v>
      </c>
      <c r="AI72" s="146">
        <f>[4]功勋需求与产出奖励!CR72/AC72</f>
        <v>0</v>
      </c>
      <c r="AJ72" s="146">
        <f>'[1]功能-九鼎之争'!CN73/AC72</f>
        <v>0.60761010960491224</v>
      </c>
      <c r="AK72" s="180">
        <f>IF($AB72&lt;$AK$2,0,'[1]功能-日常任务'!DZ72)/AC72</f>
        <v>0.3923898903950877</v>
      </c>
      <c r="AL72" s="198">
        <f>'[1]功能-日常任务'!DZ72</f>
        <v>22086.09442038077</v>
      </c>
      <c r="AM72" s="198">
        <f>'[1]功能-九鼎之争'!CN73</f>
        <v>34200</v>
      </c>
      <c r="AO72" s="198"/>
      <c r="AP72" s="198"/>
      <c r="AQ72" s="198"/>
      <c r="AS72" s="198"/>
    </row>
    <row r="73" spans="13:45" x14ac:dyDescent="0.15">
      <c r="M73" s="179">
        <v>69</v>
      </c>
      <c r="N73" s="198">
        <f t="shared" si="23"/>
        <v>61000</v>
      </c>
      <c r="O73" s="198">
        <f t="shared" si="24"/>
        <v>64020.202020202007</v>
      </c>
      <c r="P73" s="198">
        <f t="shared" si="25"/>
        <v>67102.040816326538</v>
      </c>
      <c r="Q73" s="198">
        <f t="shared" si="26"/>
        <v>70247.422680412361</v>
      </c>
      <c r="R73" s="198">
        <f t="shared" si="27"/>
        <v>77789.473684210578</v>
      </c>
      <c r="T73" s="179">
        <f t="shared" si="18"/>
        <v>0.98992859972692238</v>
      </c>
      <c r="U73" s="179">
        <f t="shared" si="19"/>
        <v>0.92072059027812647</v>
      </c>
      <c r="V73" s="179">
        <f t="shared" si="20"/>
        <v>0.84944240283428929</v>
      </c>
      <c r="W73" s="179">
        <f t="shared" si="21"/>
        <v>0.77453550187466225</v>
      </c>
      <c r="X73" s="179">
        <f t="shared" si="22"/>
        <v>0.6865546930048817</v>
      </c>
      <c r="AA73" s="198"/>
      <c r="AB73" s="179">
        <v>69</v>
      </c>
      <c r="AC73" s="198">
        <f>[4]功勋需求与产出奖励!CR73+'[1]功能-九鼎之争'!CN74+IF($AB73&lt;$AK$2,0,'[1]功能-日常任务'!DZ73)</f>
        <v>60385.644583342262</v>
      </c>
      <c r="AD73" s="198">
        <f>[4]功勋需求与产出奖励!CS73+'[1]功能-九鼎之争'!CO74+IF($AB73&lt;$AK$2,0,'[1]功能-日常任务'!EA73)</f>
        <v>58944.718193765293</v>
      </c>
      <c r="AE73" s="198">
        <f>[4]功勋需求与产出奖励!CT73+'[1]功能-九鼎之争'!CP74+IF($AB73&lt;$AK$2,0,'[1]功能-日常任务'!EB73)</f>
        <v>56999.318786104966</v>
      </c>
      <c r="AF73" s="198">
        <f>[4]功勋需求与产出奖励!CU73+'[1]功能-九鼎之争'!CQ74+IF($AB73&lt;$AK$2,0,'[1]功能-日常任务'!EC73)</f>
        <v>54409.122781174723</v>
      </c>
      <c r="AG73" s="198">
        <f>[4]功勋需求与产出奖励!CV73+'[1]功能-九鼎之争'!CR74+IF($AB73&lt;$AK$2,0,'[1]功能-日常任务'!ED73)</f>
        <v>53406.728224274513</v>
      </c>
      <c r="AI73" s="146">
        <f>[4]功勋需求与产出奖励!CR73/AC73</f>
        <v>0</v>
      </c>
      <c r="AJ73" s="146">
        <f>'[1]功能-九鼎之争'!CN74/AC73</f>
        <v>0.60776034193603545</v>
      </c>
      <c r="AK73" s="180">
        <f>IF($AB73&lt;$AK$2,0,'[1]功能-日常任务'!DZ73)/AC73</f>
        <v>0.39223965806396455</v>
      </c>
      <c r="AL73" s="198">
        <f>'[1]功能-日常任务'!DZ73</f>
        <v>23685.644583342262</v>
      </c>
      <c r="AM73" s="198">
        <f>'[1]功能-九鼎之争'!CN74</f>
        <v>36700</v>
      </c>
      <c r="AO73" s="198"/>
      <c r="AP73" s="198"/>
      <c r="AQ73" s="198"/>
      <c r="AS73" s="198"/>
    </row>
    <row r="74" spans="13:45" x14ac:dyDescent="0.15">
      <c r="M74" s="179">
        <v>70</v>
      </c>
      <c r="N74" s="198">
        <f t="shared" si="23"/>
        <v>65333.333333333328</v>
      </c>
      <c r="O74" s="198">
        <f t="shared" si="24"/>
        <v>68397.306397306384</v>
      </c>
      <c r="P74" s="198">
        <f t="shared" si="25"/>
        <v>71523.809523809512</v>
      </c>
      <c r="Q74" s="198">
        <f t="shared" si="26"/>
        <v>74989.690721649458</v>
      </c>
      <c r="R74" s="198">
        <f t="shared" si="27"/>
        <v>84105.263157894791</v>
      </c>
      <c r="T74" s="179">
        <f t="shared" si="18"/>
        <v>0.98877551020408172</v>
      </c>
      <c r="U74" s="179">
        <f t="shared" si="19"/>
        <v>0.92052655410062023</v>
      </c>
      <c r="V74" s="179">
        <f t="shared" si="20"/>
        <v>0.85296091877496671</v>
      </c>
      <c r="W74" s="179">
        <f t="shared" si="21"/>
        <v>0.77850681605719008</v>
      </c>
      <c r="X74" s="179">
        <f t="shared" si="22"/>
        <v>0.68241504380475559</v>
      </c>
      <c r="AA74" s="198"/>
      <c r="AB74" s="179">
        <v>70</v>
      </c>
      <c r="AC74" s="198">
        <f>[4]功勋需求与产出奖励!CR74+'[1]功能-九鼎之争'!CN75+IF($AB74&lt;$AK$2,0,'[1]功能-日常任务'!DZ74)</f>
        <v>64600</v>
      </c>
      <c r="AD74" s="198">
        <f>[4]功勋需求与产出奖励!CS74+'[1]功能-九鼎之争'!CO75+IF($AB74&lt;$AK$2,0,'[1]功能-日常任务'!EA74)</f>
        <v>62961.536767676756</v>
      </c>
      <c r="AE74" s="198">
        <f>[4]功勋需求与产出奖励!CT74+'[1]功能-九鼎之争'!CP75+IF($AB74&lt;$AK$2,0,'[1]功能-日常任务'!EB74)</f>
        <v>61007.014285714278</v>
      </c>
      <c r="AF74" s="198">
        <f>[4]功勋需求与产出奖励!CU74+'[1]功能-九鼎之争'!CQ75+IF($AB74&lt;$AK$2,0,'[1]功能-日常任务'!EC74)</f>
        <v>58379.985360824729</v>
      </c>
      <c r="AG74" s="198">
        <f>[4]功勋需求与产出奖励!CV74+'[1]功能-九鼎之争'!CR75+IF($AB74&lt;$AK$2,0,'[1]功能-日常任务'!ED74)</f>
        <v>57394.696842105273</v>
      </c>
      <c r="AI74" s="146">
        <f>[4]功勋需求与产出奖励!CR74/AC74</f>
        <v>0</v>
      </c>
      <c r="AJ74" s="146">
        <f>'[1]功能-九鼎之争'!CN75/AC74</f>
        <v>0.60681114551083593</v>
      </c>
      <c r="AK74" s="180">
        <f>IF($AB74&lt;$AK$2,0,'[1]功能-日常任务'!DZ74)/AC74</f>
        <v>0.39318885448916407</v>
      </c>
      <c r="AL74" s="198">
        <f>'[1]功能-日常任务'!DZ74</f>
        <v>25400</v>
      </c>
      <c r="AM74" s="198">
        <f>'[1]功能-九鼎之争'!CN75</f>
        <v>39200</v>
      </c>
      <c r="AO74" s="198"/>
      <c r="AP74" s="198"/>
      <c r="AQ74" s="198"/>
      <c r="AS74" s="198"/>
    </row>
    <row r="75" spans="13:45" x14ac:dyDescent="0.15">
      <c r="M75" s="179">
        <v>71</v>
      </c>
      <c r="N75" s="198">
        <f t="shared" si="23"/>
        <v>69666.666666666657</v>
      </c>
      <c r="O75" s="198">
        <f t="shared" si="24"/>
        <v>72774.41077441076</v>
      </c>
      <c r="P75" s="198">
        <f t="shared" si="25"/>
        <v>76693.8775510204</v>
      </c>
      <c r="Q75" s="198">
        <f t="shared" si="26"/>
        <v>81175.257731958744</v>
      </c>
      <c r="R75" s="198">
        <f t="shared" si="27"/>
        <v>90421.05263157899</v>
      </c>
      <c r="T75" s="179">
        <f t="shared" si="18"/>
        <v>0.98953206661620741</v>
      </c>
      <c r="U75" s="179">
        <f t="shared" si="19"/>
        <v>0.92694904114192178</v>
      </c>
      <c r="V75" s="179">
        <f t="shared" si="20"/>
        <v>0.85226755247280439</v>
      </c>
      <c r="W75" s="179">
        <f t="shared" si="21"/>
        <v>0.77003955378907918</v>
      </c>
      <c r="X75" s="179">
        <f t="shared" si="22"/>
        <v>0.68130430668139652</v>
      </c>
      <c r="AA75" s="198"/>
      <c r="AB75" s="179">
        <v>71</v>
      </c>
      <c r="AC75" s="198">
        <f>[4]功勋需求与产出奖励!CR75+'[1]功能-九鼎之争'!CN76+IF($AB75&lt;$AK$2,0,'[1]功能-日常任务'!DZ75)</f>
        <v>68937.400640929103</v>
      </c>
      <c r="AD75" s="198">
        <f>[4]功勋需求与产出奖励!CS75+'[1]功能-九鼎之争'!CO76+IF($AB75&lt;$AK$2,0,'[1]功能-日常任务'!EA75)</f>
        <v>67458.170287008397</v>
      </c>
      <c r="AE75" s="198">
        <f>[4]功勋需求与产出奖励!CT75+'[1]功能-九鼎之争'!CP76+IF($AB75&lt;$AK$2,0,'[1]功能-日常任务'!EB75)</f>
        <v>65363.703310057113</v>
      </c>
      <c r="AF75" s="198">
        <f>[4]功勋需求与产出奖励!CU75+'[1]功能-九鼎之争'!CQ76+IF($AB75&lt;$AK$2,0,'[1]功能-日常任务'!EC75)</f>
        <v>62508.159242631009</v>
      </c>
      <c r="AG75" s="198">
        <f>[4]功勋需求与产出奖励!CV75+'[1]功能-九鼎之争'!CR76+IF($AB75&lt;$AK$2,0,'[1]功能-日常任务'!ED75)</f>
        <v>61604.252572559984</v>
      </c>
      <c r="AI75" s="146">
        <f>[4]功勋需求与产出奖励!CR75/AC75</f>
        <v>0</v>
      </c>
      <c r="AJ75" s="146">
        <f>'[1]功能-九鼎之争'!CN76/AC75</f>
        <v>0.6048966107266035</v>
      </c>
      <c r="AK75" s="180">
        <f>IF($AB75&lt;$AK$2,0,'[1]功能-日常任务'!DZ75)/AC75</f>
        <v>0.39510338927339644</v>
      </c>
      <c r="AL75" s="198">
        <f>'[1]功能-日常任务'!DZ75</f>
        <v>27237.4006409291</v>
      </c>
      <c r="AM75" s="198">
        <f>'[1]功能-九鼎之争'!CN76</f>
        <v>41700</v>
      </c>
      <c r="AO75" s="198"/>
      <c r="AP75" s="198"/>
      <c r="AQ75" s="198"/>
      <c r="AS75" s="198"/>
    </row>
    <row r="76" spans="13:45" x14ac:dyDescent="0.15">
      <c r="M76" s="179">
        <v>72</v>
      </c>
      <c r="N76" s="198">
        <f t="shared" si="23"/>
        <v>74000</v>
      </c>
      <c r="O76" s="198">
        <f t="shared" si="24"/>
        <v>78363.636363636353</v>
      </c>
      <c r="P76" s="198">
        <f t="shared" si="25"/>
        <v>82816.326530612234</v>
      </c>
      <c r="Q76" s="198">
        <f t="shared" si="26"/>
        <v>87360.824742268029</v>
      </c>
      <c r="R76" s="198">
        <f t="shared" si="27"/>
        <v>96736.842105263204</v>
      </c>
      <c r="T76" s="179">
        <f t="shared" si="18"/>
        <v>0.99873889037735253</v>
      </c>
      <c r="U76" s="179">
        <f t="shared" si="19"/>
        <v>0.92132231128280606</v>
      </c>
      <c r="V76" s="179">
        <f t="shared" si="20"/>
        <v>0.84532343658935627</v>
      </c>
      <c r="W76" s="179">
        <f t="shared" si="21"/>
        <v>0.76820692920162648</v>
      </c>
      <c r="X76" s="179">
        <f t="shared" si="22"/>
        <v>0.68471627956194914</v>
      </c>
      <c r="AA76" s="198"/>
      <c r="AB76" s="179">
        <v>72</v>
      </c>
      <c r="AC76" s="198">
        <f>[4]功勋需求与产出奖励!CR76+'[1]功能-九鼎之争'!CN77+IF($AB76&lt;$AK$2,0,'[1]功能-日常任务'!DZ76)</f>
        <v>73906.677887924088</v>
      </c>
      <c r="AD76" s="198">
        <f>[4]功勋需求与产出奖励!CS76+'[1]功能-九鼎之争'!CO77+IF($AB76&lt;$AK$2,0,'[1]功能-日常任务'!EA76)</f>
        <v>72198.166575070791</v>
      </c>
      <c r="AE76" s="198">
        <f>[4]功勋需求与产出奖励!CT76+'[1]功能-九鼎之争'!CP77+IF($AB76&lt;$AK$2,0,'[1]功能-日常任务'!EB76)</f>
        <v>70006.581748563418</v>
      </c>
      <c r="AF76" s="198">
        <f>[4]功勋需求与产出奖励!CU76+'[1]功能-九鼎之争'!CQ77+IF($AB76&lt;$AK$2,0,'[1]功能-日常任务'!EC76)</f>
        <v>67111.190907779193</v>
      </c>
      <c r="AG76" s="198">
        <f>[4]功勋需求与产出奖励!CV76+'[1]功能-九鼎之争'!CR77+IF($AB76&lt;$AK$2,0,'[1]功能-日常任务'!ED76)</f>
        <v>66237.290622887536</v>
      </c>
      <c r="AI76" s="146">
        <f>[4]功勋需求与产出奖励!CR76/AC76</f>
        <v>0</v>
      </c>
      <c r="AJ76" s="146">
        <f>'[1]功能-九鼎之争'!CN77/AC76</f>
        <v>0.60481679433332658</v>
      </c>
      <c r="AK76" s="180">
        <f>IF($AB76&lt;$AK$2,0,'[1]功能-日常任务'!DZ76)/AC76</f>
        <v>0.39518320566667342</v>
      </c>
      <c r="AL76" s="198">
        <f>'[1]功能-日常任务'!DZ76</f>
        <v>29206.677887924088</v>
      </c>
      <c r="AM76" s="198">
        <f>'[1]功能-九鼎之争'!CN77</f>
        <v>44700</v>
      </c>
      <c r="AO76" s="198"/>
      <c r="AP76" s="198"/>
      <c r="AQ76" s="198"/>
      <c r="AS76" s="198"/>
    </row>
    <row r="77" spans="13:45" x14ac:dyDescent="0.15">
      <c r="M77" s="179">
        <v>73</v>
      </c>
      <c r="N77" s="198">
        <f t="shared" si="23"/>
        <v>80000</v>
      </c>
      <c r="O77" s="198">
        <f t="shared" si="24"/>
        <v>84424.242424242417</v>
      </c>
      <c r="P77" s="198">
        <f t="shared" si="25"/>
        <v>88938.775510204083</v>
      </c>
      <c r="Q77" s="198">
        <f t="shared" si="26"/>
        <v>93546.391752577329</v>
      </c>
      <c r="R77" s="198">
        <f t="shared" si="27"/>
        <v>103052.6315789474</v>
      </c>
      <c r="T77" s="179">
        <f t="shared" si="18"/>
        <v>0.98771621227037321</v>
      </c>
      <c r="U77" s="179">
        <f t="shared" si="19"/>
        <v>0.91637193641321346</v>
      </c>
      <c r="V77" s="179">
        <f t="shared" si="20"/>
        <v>0.84362034908052386</v>
      </c>
      <c r="W77" s="179">
        <f t="shared" si="21"/>
        <v>0.76883746157502253</v>
      </c>
      <c r="X77" s="179">
        <f t="shared" si="22"/>
        <v>0.68939489733593839</v>
      </c>
      <c r="AA77" s="198"/>
      <c r="AB77" s="179">
        <v>73</v>
      </c>
      <c r="AC77" s="198">
        <f>[4]功勋需求与产出奖励!CR77+'[1]功能-九鼎之争'!CN78+IF($AB77&lt;$AK$2,0,'[1]功能-日常任务'!DZ77)</f>
        <v>79017.296981629857</v>
      </c>
      <c r="AD77" s="198">
        <f>[4]功勋需求与产出奖励!CS77+'[1]功能-九鼎之争'!CO78+IF($AB77&lt;$AK$2,0,'[1]功能-日常任务'!EA77)</f>
        <v>77364.006510521591</v>
      </c>
      <c r="AE77" s="198">
        <f>[4]功勋需求与产出奖励!CT77+'[1]功能-九鼎之争'!CP78+IF($AB77&lt;$AK$2,0,'[1]功能-日常任务'!EB77)</f>
        <v>75030.560842712715</v>
      </c>
      <c r="AF77" s="198">
        <f>[4]功勋需求与产出奖励!CU77+'[1]功能-九鼎之争'!CQ78+IF($AB77&lt;$AK$2,0,'[1]功能-日常任务'!EC77)</f>
        <v>71921.970374554177</v>
      </c>
      <c r="AG77" s="198">
        <f>[4]功勋需求与产出奖励!CV77+'[1]功能-九鼎之争'!CR78+IF($AB77&lt;$AK$2,0,'[1]功能-日常任务'!ED77)</f>
        <v>71043.958367566724</v>
      </c>
      <c r="AI77" s="146">
        <f>[4]功勋需求与产出奖励!CR77/AC77</f>
        <v>0</v>
      </c>
      <c r="AJ77" s="146">
        <f>'[1]功能-九鼎之争'!CN78/AC77</f>
        <v>0.60366529636023136</v>
      </c>
      <c r="AK77" s="180">
        <f>IF($AB77&lt;$AK$2,0,'[1]功能-日常任务'!DZ77)/AC77</f>
        <v>0.39633470363976858</v>
      </c>
      <c r="AL77" s="198">
        <f>'[1]功能-日常任务'!DZ77</f>
        <v>31317.29698162985</v>
      </c>
      <c r="AM77" s="198">
        <f>'[1]功能-九鼎之争'!CN78</f>
        <v>47700</v>
      </c>
      <c r="AO77" s="198"/>
      <c r="AP77" s="198"/>
      <c r="AQ77" s="198"/>
      <c r="AS77" s="198"/>
    </row>
    <row r="78" spans="13:45" x14ac:dyDescent="0.15">
      <c r="M78" s="179">
        <v>74</v>
      </c>
      <c r="N78" s="198">
        <f t="shared" si="23"/>
        <v>86000</v>
      </c>
      <c r="O78" s="198">
        <f t="shared" si="24"/>
        <v>90484.84848484848</v>
      </c>
      <c r="P78" s="198">
        <f t="shared" si="25"/>
        <v>95061.224489795917</v>
      </c>
      <c r="Q78" s="198">
        <f t="shared" si="26"/>
        <v>99731.958762886614</v>
      </c>
      <c r="R78" s="198">
        <f t="shared" si="27"/>
        <v>109368.42105263162</v>
      </c>
      <c r="T78" s="179">
        <f t="shared" si="18"/>
        <v>0.9858070059975127</v>
      </c>
      <c r="U78" s="179">
        <f t="shared" si="19"/>
        <v>0.91561089418393815</v>
      </c>
      <c r="V78" s="179">
        <f t="shared" si="20"/>
        <v>0.84662757435688663</v>
      </c>
      <c r="W78" s="179">
        <f t="shared" si="21"/>
        <v>0.77436182939650278</v>
      </c>
      <c r="X78" s="179">
        <f t="shared" si="22"/>
        <v>0.69819282052637222</v>
      </c>
      <c r="AA78" s="198"/>
      <c r="AB78" s="179">
        <v>74</v>
      </c>
      <c r="AC78" s="198">
        <f>[4]功勋需求与产出奖励!CR78+'[1]功能-九鼎之争'!CN79+IF($AB78&lt;$AK$2,0,'[1]功能-日常任务'!DZ78)</f>
        <v>84779.402515786089</v>
      </c>
      <c r="AD78" s="198">
        <f>[4]功勋需求与产出奖励!CS78+'[1]功能-九鼎之争'!CO79+IF($AB78&lt;$AK$2,0,'[1]功能-日常任务'!EA78)</f>
        <v>82848.91303131028</v>
      </c>
      <c r="AE78" s="198">
        <f>[4]功勋需求与产出奖励!CT78+'[1]功能-九鼎之争'!CP79+IF($AB78&lt;$AK$2,0,'[1]功能-日常任务'!EB78)</f>
        <v>80481.453905191389</v>
      </c>
      <c r="AF78" s="198">
        <f>[4]功勋需求与产出奖励!CU78+'[1]功能-九鼎之争'!CQ79+IF($AB78&lt;$AK$2,0,'[1]功能-日常任务'!EC78)</f>
        <v>77228.622036925459</v>
      </c>
      <c r="AG78" s="198">
        <f>[4]功勋需求与产出奖励!CV78+'[1]功能-九鼎之争'!CR79+IF($AB78&lt;$AK$2,0,'[1]功能-日常任务'!ED78)</f>
        <v>76360.246371252739</v>
      </c>
      <c r="AI78" s="146">
        <f>[4]功勋需求与产出奖励!CR78/AC78</f>
        <v>0</v>
      </c>
      <c r="AJ78" s="146">
        <f>'[1]功能-九鼎之争'!CN79/AC78</f>
        <v>0.60392027403668547</v>
      </c>
      <c r="AK78" s="180">
        <f>IF($AB78&lt;$AK$2,0,'[1]功能-日常任务'!DZ78)/AC78</f>
        <v>0.39607972596331448</v>
      </c>
      <c r="AL78" s="198">
        <f>'[1]功能-日常任务'!DZ78</f>
        <v>33579.402515786089</v>
      </c>
      <c r="AM78" s="198">
        <f>'[1]功能-九鼎之争'!CN79</f>
        <v>51200</v>
      </c>
      <c r="AO78" s="198"/>
      <c r="AP78" s="198"/>
      <c r="AQ78" s="198"/>
      <c r="AS78" s="198"/>
    </row>
    <row r="79" spans="13:45" x14ac:dyDescent="0.15">
      <c r="M79" s="179">
        <v>75</v>
      </c>
      <c r="N79" s="198">
        <f t="shared" si="23"/>
        <v>92000</v>
      </c>
      <c r="O79" s="198">
        <f t="shared" si="24"/>
        <v>96545.454545454544</v>
      </c>
      <c r="P79" s="198">
        <f t="shared" si="25"/>
        <v>101183.67346938777</v>
      </c>
      <c r="Q79" s="198">
        <f t="shared" si="26"/>
        <v>105917.5257731959</v>
      </c>
      <c r="R79" s="198">
        <f t="shared" si="27"/>
        <v>119473.68421052638</v>
      </c>
      <c r="T79" s="179">
        <f t="shared" si="18"/>
        <v>0.98591159996468736</v>
      </c>
      <c r="U79" s="179">
        <f t="shared" si="19"/>
        <v>0.92061142958404341</v>
      </c>
      <c r="V79" s="179">
        <f t="shared" si="20"/>
        <v>0.8528923931005723</v>
      </c>
      <c r="W79" s="179">
        <f t="shared" si="21"/>
        <v>0.78156042789024183</v>
      </c>
      <c r="X79" s="179">
        <f t="shared" si="22"/>
        <v>0.68478904165738019</v>
      </c>
      <c r="AA79" s="198"/>
      <c r="AB79" s="179">
        <v>75</v>
      </c>
      <c r="AC79" s="198">
        <f>[4]功勋需求与产出奖励!CR79+'[1]功能-九鼎之争'!CN80+IF($AB79&lt;$AK$2,0,'[1]功能-日常任务'!DZ79)</f>
        <v>90703.867196751235</v>
      </c>
      <c r="AD79" s="198">
        <f>[4]功勋需求与产出奖励!CS79+'[1]功能-九鼎之争'!CO80+IF($AB79&lt;$AK$2,0,'[1]功能-日常任务'!EA79)</f>
        <v>88880.848928932188</v>
      </c>
      <c r="AE79" s="198">
        <f>[4]功勋需求与产出奖励!CT79+'[1]功能-九鼎之争'!CP80+IF($AB79&lt;$AK$2,0,'[1]功能-日常任务'!EB79)</f>
        <v>86298.78540801302</v>
      </c>
      <c r="AF79" s="198">
        <f>[4]功勋需求与产出奖励!CU79+'[1]功能-九鼎之争'!CQ80+IF($AB79&lt;$AK$2,0,'[1]功能-日常任务'!EC79)</f>
        <v>82780.946764374705</v>
      </c>
      <c r="AG79" s="198">
        <f>[4]功勋需求与产出奖励!CV79+'[1]功能-九鼎之争'!CR80+IF($AB79&lt;$AK$2,0,'[1]功能-日常任务'!ED79)</f>
        <v>81814.269713802831</v>
      </c>
      <c r="AI79" s="146">
        <f>[4]功勋需求与产出奖励!CR79/AC79</f>
        <v>0</v>
      </c>
      <c r="AJ79" s="146">
        <f>'[1]功能-九鼎之争'!CN80/AC79</f>
        <v>0.60306138746374427</v>
      </c>
      <c r="AK79" s="180">
        <f>IF($AB79&lt;$AK$2,0,'[1]功能-日常任务'!DZ79)/AC79</f>
        <v>0.39693861253625567</v>
      </c>
      <c r="AL79" s="198">
        <f>'[1]功能-日常任务'!DZ79</f>
        <v>36003.867196751227</v>
      </c>
      <c r="AM79" s="198">
        <f>'[1]功能-九鼎之争'!CN80</f>
        <v>54700</v>
      </c>
      <c r="AO79" s="198"/>
      <c r="AP79" s="198"/>
      <c r="AQ79" s="198"/>
      <c r="AS79" s="198"/>
    </row>
    <row r="80" spans="13:45" x14ac:dyDescent="0.15">
      <c r="M80" s="179">
        <v>76</v>
      </c>
      <c r="N80" s="198">
        <f t="shared" si="23"/>
        <v>98000</v>
      </c>
      <c r="O80" s="198">
        <f t="shared" si="24"/>
        <v>102606.06060606061</v>
      </c>
      <c r="P80" s="198">
        <f t="shared" si="25"/>
        <v>107306.12244897962</v>
      </c>
      <c r="Q80" s="198">
        <f t="shared" si="26"/>
        <v>113505.15463917529</v>
      </c>
      <c r="R80" s="198">
        <f t="shared" si="27"/>
        <v>130000.00000000006</v>
      </c>
      <c r="T80" s="179">
        <f t="shared" si="18"/>
        <v>0.99288106227210393</v>
      </c>
      <c r="U80" s="179">
        <f t="shared" si="19"/>
        <v>0.92748512506777259</v>
      </c>
      <c r="V80" s="179">
        <f t="shared" si="20"/>
        <v>0.86186163202871302</v>
      </c>
      <c r="W80" s="179">
        <f t="shared" si="21"/>
        <v>0.78221041870989561</v>
      </c>
      <c r="X80" s="179">
        <f t="shared" si="22"/>
        <v>0.67179166184006855</v>
      </c>
      <c r="AA80" s="198"/>
      <c r="AB80" s="179">
        <v>76</v>
      </c>
      <c r="AC80" s="198">
        <f>[4]功勋需求与产出奖励!CR80+'[1]功能-九鼎之争'!CN81+IF($AB80&lt;$AK$2,0,'[1]功能-日常任务'!DZ80)</f>
        <v>97302.344102666189</v>
      </c>
      <c r="AD80" s="198">
        <f>[4]功勋需求与产出奖励!CS80+'[1]功能-九鼎之争'!CO81+IF($AB80&lt;$AK$2,0,'[1]功能-日常任务'!EA80)</f>
        <v>95165.594953923573</v>
      </c>
      <c r="AE80" s="198">
        <f>[4]功勋需求与产出奖励!CT80+'[1]功能-九鼎之争'!CP81+IF($AB80&lt;$AK$2,0,'[1]功能-日常任务'!EB80)</f>
        <v>92483.029820550495</v>
      </c>
      <c r="AF80" s="198">
        <f>[4]功勋需求与产出奖励!CU80+'[1]功能-九鼎之争'!CQ81+IF($AB80&lt;$AK$2,0,'[1]功能-日常任务'!EC80)</f>
        <v>88784.914536040757</v>
      </c>
      <c r="AG80" s="198">
        <f>[4]功勋需求与产出奖励!CV80+'[1]功能-九鼎之争'!CR81+IF($AB80&lt;$AK$2,0,'[1]功能-日常任务'!ED80)</f>
        <v>87332.916039208954</v>
      </c>
      <c r="AI80" s="146">
        <f>[4]功勋需求与产出奖励!CR80/AC80</f>
        <v>0</v>
      </c>
      <c r="AJ80" s="146">
        <f>'[1]功能-九鼎之争'!CN81/AC80</f>
        <v>0.60327426375323634</v>
      </c>
      <c r="AK80" s="180">
        <f>IF($AB80&lt;$AK$2,0,'[1]功能-日常任务'!DZ80)/AC80</f>
        <v>0.39672573624676361</v>
      </c>
      <c r="AL80" s="198">
        <f>'[1]功能-日常任务'!DZ80</f>
        <v>38602.344102666182</v>
      </c>
      <c r="AM80" s="198">
        <f>'[1]功能-九鼎之争'!CN81</f>
        <v>58700</v>
      </c>
      <c r="AO80" s="198"/>
      <c r="AP80" s="198"/>
      <c r="AQ80" s="198"/>
      <c r="AS80" s="198"/>
    </row>
    <row r="81" spans="13:45" x14ac:dyDescent="0.15">
      <c r="M81" s="179">
        <v>77</v>
      </c>
      <c r="N81" s="198">
        <f t="shared" si="23"/>
        <v>104000</v>
      </c>
      <c r="O81" s="198">
        <f t="shared" si="24"/>
        <v>108666.66666666667</v>
      </c>
      <c r="P81" s="198">
        <f t="shared" si="25"/>
        <v>115714.28571428574</v>
      </c>
      <c r="Q81" s="198">
        <f t="shared" si="26"/>
        <v>123814.43298969074</v>
      </c>
      <c r="R81" s="198">
        <f t="shared" si="27"/>
        <v>140526.31578947374</v>
      </c>
      <c r="T81" s="179">
        <f t="shared" si="18"/>
        <v>1.0008396412830698</v>
      </c>
      <c r="U81" s="179">
        <f t="shared" si="19"/>
        <v>0.93887913978626691</v>
      </c>
      <c r="V81" s="179">
        <f t="shared" si="20"/>
        <v>0.8562278301167533</v>
      </c>
      <c r="W81" s="179">
        <f t="shared" si="21"/>
        <v>0.76647489120615653</v>
      </c>
      <c r="X81" s="179">
        <f t="shared" si="22"/>
        <v>0.66068746143788282</v>
      </c>
      <c r="AA81" s="198"/>
      <c r="AB81" s="179">
        <v>77</v>
      </c>
      <c r="AC81" s="198">
        <f>[4]功勋需求与产出奖励!CR81+'[1]功能-九鼎之争'!CN82+IF($AB81&lt;$AK$2,0,'[1]功能-日常任务'!DZ81)</f>
        <v>104087.32269343926</v>
      </c>
      <c r="AD81" s="198">
        <f>[4]功勋需求与产出奖励!CS81+'[1]功能-九鼎之争'!CO82+IF($AB81&lt;$AK$2,0,'[1]功能-日常任务'!EA81)</f>
        <v>102024.86652344101</v>
      </c>
      <c r="AE81" s="198">
        <f>[4]功勋需求与产出奖励!CT81+'[1]功能-九鼎之争'!CP82+IF($AB81&lt;$AK$2,0,'[1]功能-日常任务'!EB81)</f>
        <v>99077.791770652897</v>
      </c>
      <c r="AF81" s="198">
        <f>[4]功勋需求与产出奖励!CU81+'[1]功能-九鼎之争'!CQ82+IF($AB81&lt;$AK$2,0,'[1]功能-日常任务'!EC81)</f>
        <v>94900.65405552517</v>
      </c>
      <c r="AG81" s="198">
        <f>[4]功勋需求与产出奖励!CV81+'[1]功能-九鼎之争'!CR82+IF($AB81&lt;$AK$2,0,'[1]功能-日常任务'!ED81)</f>
        <v>92843.97484416567</v>
      </c>
      <c r="AI81" s="146">
        <f>[4]功勋需求与产出奖励!CR81/AC81</f>
        <v>0</v>
      </c>
      <c r="AJ81" s="146">
        <f>'[1]功能-九鼎之争'!CN82/AC81</f>
        <v>0.60237883324817276</v>
      </c>
      <c r="AK81" s="180">
        <f>IF($AB81&lt;$AK$2,0,'[1]功能-日常任务'!DZ81)/AC81</f>
        <v>0.39762116675182713</v>
      </c>
      <c r="AL81" s="198">
        <f>'[1]功能-日常任务'!DZ81</f>
        <v>41387.322693439251</v>
      </c>
      <c r="AM81" s="198">
        <f>'[1]功能-九鼎之争'!CN82</f>
        <v>62700</v>
      </c>
      <c r="AO81" s="198"/>
      <c r="AP81" s="198"/>
      <c r="AQ81" s="198"/>
      <c r="AS81" s="198"/>
    </row>
    <row r="82" spans="13:45" x14ac:dyDescent="0.15">
      <c r="M82" s="179">
        <v>78</v>
      </c>
      <c r="N82" s="198">
        <f t="shared" si="23"/>
        <v>110000</v>
      </c>
      <c r="O82" s="198">
        <f t="shared" si="24"/>
        <v>117878.78787878789</v>
      </c>
      <c r="P82" s="198">
        <f t="shared" si="25"/>
        <v>125918.36734693882</v>
      </c>
      <c r="Q82" s="198">
        <f t="shared" si="26"/>
        <v>134123.71134020618</v>
      </c>
      <c r="R82" s="198">
        <f t="shared" si="27"/>
        <v>151052.63157894742</v>
      </c>
      <c r="T82" s="179">
        <f t="shared" si="18"/>
        <v>1.014292625825105</v>
      </c>
      <c r="U82" s="179">
        <f t="shared" si="19"/>
        <v>0.92598526987110186</v>
      </c>
      <c r="V82" s="179">
        <f t="shared" si="20"/>
        <v>0.84030501480404152</v>
      </c>
      <c r="W82" s="179">
        <f t="shared" si="21"/>
        <v>0.75370173044136946</v>
      </c>
      <c r="X82" s="179">
        <f t="shared" si="22"/>
        <v>0.6514554838292248</v>
      </c>
      <c r="AA82" s="198"/>
      <c r="AB82" s="179">
        <v>78</v>
      </c>
      <c r="AC82" s="198">
        <f>[4]功勋需求与产出奖励!CR82+'[1]功能-九鼎之争'!CN83+IF($AB82&lt;$AK$2,0,'[1]功能-日常任务'!DZ82)</f>
        <v>111572.18884076155</v>
      </c>
      <c r="AD82" s="198">
        <f>[4]功勋需求与产出奖励!CS82+'[1]功能-九鼎之争'!CO83+IF($AB82&lt;$AK$2,0,'[1]功能-日常任务'!EA82)</f>
        <v>109154.02120601777</v>
      </c>
      <c r="AE82" s="198">
        <f>[4]功勋需求与产出奖励!CT82+'[1]功能-九鼎之争'!CP83+IF($AB82&lt;$AK$2,0,'[1]功能-日常任务'!EB82)</f>
        <v>105809.83553757016</v>
      </c>
      <c r="AF82" s="198">
        <f>[4]功勋需求与产出奖励!CU82+'[1]功能-九鼎之争'!CQ83+IF($AB82&lt;$AK$2,0,'[1]功能-日常任务'!EC82)</f>
        <v>101089.27333033213</v>
      </c>
      <c r="AG82" s="198">
        <f>[4]功勋需求与产出奖励!CV82+'[1]功能-九鼎之争'!CR83+IF($AB82&lt;$AK$2,0,'[1]功能-日常任务'!ED82)</f>
        <v>98404.065188940833</v>
      </c>
      <c r="AI82" s="146">
        <f>[4]功勋需求与产出奖励!CR82/AC82</f>
        <v>0</v>
      </c>
      <c r="AJ82" s="146">
        <f>'[1]功能-九鼎之争'!CN83/AC82</f>
        <v>0.60230063332278461</v>
      </c>
      <c r="AK82" s="180">
        <f>IF($AB82&lt;$AK$2,0,'[1]功能-日常任务'!DZ82)/AC82</f>
        <v>0.39769936667721539</v>
      </c>
      <c r="AL82" s="198">
        <f>'[1]功能-日常任务'!DZ82</f>
        <v>44372.188840761548</v>
      </c>
      <c r="AM82" s="198">
        <f>'[1]功能-九鼎之争'!CN83</f>
        <v>67200</v>
      </c>
      <c r="AO82" s="198"/>
      <c r="AP82" s="198"/>
      <c r="AQ82" s="198"/>
      <c r="AS82" s="198"/>
    </row>
    <row r="83" spans="13:45" x14ac:dyDescent="0.15">
      <c r="M83" s="179">
        <v>79</v>
      </c>
      <c r="N83" s="198">
        <f t="shared" si="23"/>
        <v>120000</v>
      </c>
      <c r="O83" s="198">
        <f t="shared" si="24"/>
        <v>127979.79797979799</v>
      </c>
      <c r="P83" s="198">
        <f t="shared" si="25"/>
        <v>136122.44897959189</v>
      </c>
      <c r="Q83" s="198">
        <f t="shared" si="26"/>
        <v>144432.98969072165</v>
      </c>
      <c r="R83" s="198">
        <f t="shared" si="27"/>
        <v>161578.9473684211</v>
      </c>
      <c r="T83" s="179">
        <f t="shared" si="18"/>
        <v>0.99392740972237104</v>
      </c>
      <c r="U83" s="179">
        <f t="shared" si="19"/>
        <v>0.91035207012371999</v>
      </c>
      <c r="V83" s="179">
        <f t="shared" si="20"/>
        <v>0.82794700962630485</v>
      </c>
      <c r="W83" s="179">
        <f t="shared" si="21"/>
        <v>0.74302792501424442</v>
      </c>
      <c r="X83" s="179">
        <f t="shared" si="22"/>
        <v>0.64386447137766456</v>
      </c>
      <c r="AA83" s="198"/>
      <c r="AB83" s="179">
        <v>79</v>
      </c>
      <c r="AC83" s="198">
        <f>[4]功勋需求与产出奖励!CR83+'[1]功能-九鼎之争'!CN84+IF($AB83&lt;$AK$2,0,'[1]功能-日常任务'!DZ83)</f>
        <v>119271.28916668452</v>
      </c>
      <c r="AD83" s="198">
        <f>[4]功勋需求与产出奖励!CS83+'[1]功能-九鼎之争'!CO84+IF($AB83&lt;$AK$2,0,'[1]功能-日常任务'!EA83)</f>
        <v>116506.67402492458</v>
      </c>
      <c r="AE83" s="198">
        <f>[4]功勋需求与产出奖励!CT83+'[1]功能-九鼎之争'!CP84+IF($AB83&lt;$AK$2,0,'[1]功能-日常任务'!EB83)</f>
        <v>112702.17457566236</v>
      </c>
      <c r="AF83" s="198">
        <f>[4]功勋需求与产出奖励!CU83+'[1]功能-九鼎之争'!CQ84+IF($AB83&lt;$AK$2,0,'[1]功能-日常任务'!EC83)</f>
        <v>107317.74463350067</v>
      </c>
      <c r="AG83" s="198">
        <f>[4]功勋需求与产出奖励!CV83+'[1]功能-九鼎之争'!CR84+IF($AB83&lt;$AK$2,0,'[1]功能-日常任务'!ED83)</f>
        <v>104034.94353312794</v>
      </c>
      <c r="AI83" s="146">
        <f>[4]功勋需求与产出奖励!CR83/AC83</f>
        <v>0</v>
      </c>
      <c r="AJ83" s="146">
        <f>'[1]功能-九鼎之争'!CN84/AC83</f>
        <v>0.60115054093024445</v>
      </c>
      <c r="AK83" s="180">
        <f>IF($AB83&lt;$AK$2,0,'[1]功能-日常任务'!DZ83)/AC83</f>
        <v>0.39884945906975561</v>
      </c>
      <c r="AL83" s="198">
        <f>'[1]功能-日常任务'!DZ83</f>
        <v>47571.289166684524</v>
      </c>
      <c r="AM83" s="198">
        <f>'[1]功能-九鼎之争'!CN84</f>
        <v>71700</v>
      </c>
      <c r="AO83" s="198"/>
      <c r="AP83" s="198"/>
      <c r="AQ83" s="198"/>
      <c r="AS83" s="198"/>
    </row>
    <row r="84" spans="13:45" x14ac:dyDescent="0.15">
      <c r="M84" s="179">
        <v>80</v>
      </c>
      <c r="N84" s="198">
        <f t="shared" si="23"/>
        <v>130000</v>
      </c>
      <c r="O84" s="198">
        <f t="shared" si="24"/>
        <v>138080.80808080811</v>
      </c>
      <c r="P84" s="198">
        <f t="shared" si="25"/>
        <v>146326.53061224494</v>
      </c>
      <c r="Q84" s="198">
        <f t="shared" si="26"/>
        <v>154742.26804123708</v>
      </c>
      <c r="R84" s="198">
        <f t="shared" si="27"/>
        <v>172105.26315789478</v>
      </c>
      <c r="T84" s="179">
        <f t="shared" si="18"/>
        <v>0.97846153846153849</v>
      </c>
      <c r="U84" s="179">
        <f t="shared" si="19"/>
        <v>0.89841133869787848</v>
      </c>
      <c r="V84" s="179">
        <f t="shared" si="20"/>
        <v>0.81744669456066954</v>
      </c>
      <c r="W84" s="179">
        <f t="shared" si="21"/>
        <v>0.73444716855429726</v>
      </c>
      <c r="X84" s="179">
        <f t="shared" si="22"/>
        <v>0.63741669724770633</v>
      </c>
      <c r="AA84" s="198"/>
      <c r="AB84" s="179">
        <v>80</v>
      </c>
      <c r="AC84" s="198">
        <f>[4]功勋需求与产出奖励!CR84+'[1]功能-九鼎之争'!CN85+IF($AB84&lt;$AK$2,0,'[1]功能-日常任务'!DZ84)</f>
        <v>127200</v>
      </c>
      <c r="AD84" s="198">
        <f>[4]功勋需求与产出奖励!CS84+'[1]功能-九鼎之争'!CO85+IF($AB84&lt;$AK$2,0,'[1]功能-日常任务'!EA84)</f>
        <v>124053.36363636365</v>
      </c>
      <c r="AE84" s="198">
        <f>[4]功勋需求与产出奖励!CT84+'[1]功能-九鼎之争'!CP85+IF($AB84&lt;$AK$2,0,'[1]功能-日常任务'!EB84)</f>
        <v>119614.13877551025</v>
      </c>
      <c r="AF84" s="198">
        <f>[4]功勋需求与产出奖励!CU84+'[1]功能-九鼎之争'!CQ85+IF($AB84&lt;$AK$2,0,'[1]功能-日常任务'!EC84)</f>
        <v>113650.02061855669</v>
      </c>
      <c r="AG84" s="198">
        <f>[4]功勋需求与产出奖励!CV84+'[1]功能-九鼎之争'!CR85+IF($AB84&lt;$AK$2,0,'[1]功能-日常任务'!ED84)</f>
        <v>109702.76842105263</v>
      </c>
      <c r="AI84" s="146">
        <f>[4]功勋需求与产出奖励!CR84/AC84</f>
        <v>0</v>
      </c>
      <c r="AJ84" s="146">
        <f>'[1]功能-九鼎之争'!CN85/AC84</f>
        <v>0.59905660377358494</v>
      </c>
      <c r="AK84" s="180">
        <f>IF($AB84&lt;$AK$2,0,'[1]功能-日常任务'!DZ84)/AC84</f>
        <v>0.40094339622641512</v>
      </c>
      <c r="AL84" s="198">
        <f>'[1]功能-日常任务'!DZ84</f>
        <v>51000</v>
      </c>
      <c r="AM84" s="198">
        <f>'[1]功能-九鼎之争'!CN85</f>
        <v>76200</v>
      </c>
      <c r="AO84" s="198"/>
      <c r="AP84" s="198"/>
      <c r="AQ84" s="198"/>
      <c r="AS84" s="198"/>
    </row>
    <row r="85" spans="13:45" x14ac:dyDescent="0.15">
      <c r="M85" s="179">
        <v>81</v>
      </c>
      <c r="N85" s="198">
        <f t="shared" si="23"/>
        <v>140000</v>
      </c>
      <c r="O85" s="198">
        <f t="shared" si="24"/>
        <v>148181.81818181821</v>
      </c>
      <c r="P85" s="198">
        <f t="shared" si="25"/>
        <v>156530.61224489802</v>
      </c>
      <c r="Q85" s="198">
        <f t="shared" si="26"/>
        <v>165051.54639175255</v>
      </c>
      <c r="R85" s="198">
        <f t="shared" si="27"/>
        <v>182631.57894736846</v>
      </c>
      <c r="T85" s="179">
        <f t="shared" si="18"/>
        <v>0.9669628662989872</v>
      </c>
      <c r="U85" s="179">
        <f t="shared" si="19"/>
        <v>0.88846022397008617</v>
      </c>
      <c r="V85" s="179">
        <f t="shared" si="20"/>
        <v>0.809257522454919</v>
      </c>
      <c r="W85" s="179">
        <f t="shared" si="21"/>
        <v>0.72780445674345984</v>
      </c>
      <c r="X85" s="179">
        <f t="shared" si="22"/>
        <v>0.63289806475400312</v>
      </c>
      <c r="AA85" s="198"/>
      <c r="AB85" s="179">
        <v>81</v>
      </c>
      <c r="AC85" s="198">
        <f>[4]功勋需求与产出奖励!CR85+'[1]功能-九鼎之争'!CN86+IF($AB85&lt;$AK$2,0,'[1]功能-日常任务'!DZ85)</f>
        <v>135374.80128185821</v>
      </c>
      <c r="AD85" s="198">
        <f>[4]功勋需求与产出奖励!CS85+'[1]功能-九鼎之争'!CO86+IF($AB85&lt;$AK$2,0,'[1]功能-日常任务'!EA85)</f>
        <v>131653.65137011278</v>
      </c>
      <c r="AE85" s="198">
        <f>[4]功勋需求与产出奖励!CT85+'[1]功能-九鼎之争'!CP86+IF($AB85&lt;$AK$2,0,'[1]功能-日常任务'!EB85)</f>
        <v>126673.57545365777</v>
      </c>
      <c r="AF85" s="198">
        <f>[4]功勋需求与产出奖励!CU85+'[1]功能-九鼎之争'!CQ86+IF($AB85&lt;$AK$2,0,'[1]功能-日常任务'!EC85)</f>
        <v>120125.25105631741</v>
      </c>
      <c r="AG85" s="198">
        <f>[4]功勋需求与产出奖励!CV85+'[1]功能-九鼎之争'!CR86+IF($AB85&lt;$AK$2,0,'[1]功能-日常任务'!ED85)</f>
        <v>115587.17287875742</v>
      </c>
      <c r="AI85" s="146">
        <f>[4]功勋需求与产出奖励!CR85/AC85</f>
        <v>0</v>
      </c>
      <c r="AJ85" s="146">
        <f>'[1]功能-九鼎之争'!CN86/AC85</f>
        <v>0.59612275871030018</v>
      </c>
      <c r="AK85" s="180">
        <f>IF($AB85&lt;$AK$2,0,'[1]功能-日常任务'!DZ85)/AC85</f>
        <v>0.40387724128969971</v>
      </c>
      <c r="AL85" s="198">
        <f>'[1]功能-日常任务'!DZ85</f>
        <v>54674.801281858199</v>
      </c>
      <c r="AM85" s="198">
        <f>'[1]功能-九鼎之争'!CN86</f>
        <v>80700</v>
      </c>
      <c r="AO85" s="198"/>
      <c r="AP85" s="198"/>
      <c r="AQ85" s="198"/>
      <c r="AS85" s="198"/>
    </row>
    <row r="86" spans="13:45" x14ac:dyDescent="0.15">
      <c r="M86" s="179">
        <v>82</v>
      </c>
      <c r="N86" s="198">
        <f t="shared" si="23"/>
        <v>150000</v>
      </c>
      <c r="O86" s="198">
        <f t="shared" si="24"/>
        <v>158282.82828282833</v>
      </c>
      <c r="P86" s="198">
        <f t="shared" si="25"/>
        <v>166734.69387755109</v>
      </c>
      <c r="Q86" s="198">
        <f t="shared" si="26"/>
        <v>175360.82474226801</v>
      </c>
      <c r="R86" s="198">
        <f t="shared" si="27"/>
        <v>193157.89473684214</v>
      </c>
      <c r="T86" s="179">
        <f t="shared" si="18"/>
        <v>0.95875570517232078</v>
      </c>
      <c r="U86" s="179">
        <f t="shared" si="19"/>
        <v>0.88169696587100066</v>
      </c>
      <c r="V86" s="179">
        <f t="shared" si="20"/>
        <v>0.80370877989354461</v>
      </c>
      <c r="W86" s="179">
        <f t="shared" si="21"/>
        <v>0.72293686005751856</v>
      </c>
      <c r="X86" s="179">
        <f t="shared" si="22"/>
        <v>0.63122007296089255</v>
      </c>
      <c r="AA86" s="198"/>
      <c r="AB86" s="179">
        <v>82</v>
      </c>
      <c r="AC86" s="198">
        <f>[4]功勋需求与产出奖励!CR86+'[1]功能-九鼎之争'!CN87+IF($AB86&lt;$AK$2,0,'[1]功能-日常任务'!DZ86)</f>
        <v>143813.35577584812</v>
      </c>
      <c r="AD86" s="198">
        <f>[4]功勋需求与产出奖励!CS86+'[1]功能-九鼎之争'!CO87+IF($AB86&lt;$AK$2,0,'[1]功能-日常任务'!EA86)</f>
        <v>139557.48944645034</v>
      </c>
      <c r="AE86" s="198">
        <f>[4]功勋需求与产出奖励!CT86+'[1]功能-九鼎之争'!CP87+IF($AB86&lt;$AK$2,0,'[1]功能-日常任务'!EB86)</f>
        <v>134006.13738225025</v>
      </c>
      <c r="AF86" s="198">
        <f>[4]功勋需求与产出奖励!CU86+'[1]功能-九鼎之争'!CQ87+IF($AB86&lt;$AK$2,0,'[1]功能-日常任务'!EC86)</f>
        <v>126774.80401627204</v>
      </c>
      <c r="AG86" s="198">
        <f>[4]功勋需求与产出奖励!CV86+'[1]功能-九鼎之争'!CR87+IF($AB86&lt;$AK$2,0,'[1]功能-日常任务'!ED86)</f>
        <v>121925.1404087619</v>
      </c>
      <c r="AI86" s="146">
        <f>[4]功勋需求与产出奖励!CR86/AC86</f>
        <v>0</v>
      </c>
      <c r="AJ86" s="146">
        <f>'[1]功能-九鼎之争'!CN87/AC86</f>
        <v>0.59243454504180626</v>
      </c>
      <c r="AK86" s="180">
        <f>IF($AB86&lt;$AK$2,0,'[1]功能-日常任务'!DZ86)/AC86</f>
        <v>0.4075654549581938</v>
      </c>
      <c r="AL86" s="198">
        <f>'[1]功能-日常任务'!DZ86</f>
        <v>58613.355775848126</v>
      </c>
      <c r="AM86" s="198">
        <f>'[1]功能-九鼎之争'!CN87</f>
        <v>85200</v>
      </c>
      <c r="AO86" s="198"/>
    </row>
    <row r="87" spans="13:45" x14ac:dyDescent="0.15">
      <c r="M87" s="179">
        <v>83</v>
      </c>
      <c r="N87" s="198">
        <f t="shared" si="23"/>
        <v>160000</v>
      </c>
      <c r="O87" s="198">
        <f t="shared" si="24"/>
        <v>168383.83838383842</v>
      </c>
      <c r="P87" s="198">
        <f t="shared" si="25"/>
        <v>176938.77551020414</v>
      </c>
      <c r="Q87" s="198">
        <f t="shared" si="26"/>
        <v>185670.10309278348</v>
      </c>
      <c r="R87" s="198">
        <f t="shared" si="27"/>
        <v>203684.21052631582</v>
      </c>
      <c r="T87" s="179">
        <f t="shared" si="18"/>
        <v>0.95334121227037361</v>
      </c>
      <c r="U87" s="179">
        <f t="shared" si="19"/>
        <v>0.87764163267439066</v>
      </c>
      <c r="V87" s="179">
        <f t="shared" si="20"/>
        <v>0.80046560870607231</v>
      </c>
      <c r="W87" s="179">
        <f t="shared" si="21"/>
        <v>0.72090703345388885</v>
      </c>
      <c r="X87" s="179">
        <f t="shared" si="22"/>
        <v>0.63029356157550875</v>
      </c>
      <c r="AA87" s="198"/>
      <c r="AB87" s="179">
        <v>83</v>
      </c>
      <c r="AC87" s="198">
        <f>[4]功勋需求与产出奖励!CR87+'[1]功能-九鼎之争'!CN88+IF($AB87&lt;$AK$2,0,'[1]功能-日常任务'!DZ87)</f>
        <v>152534.59396325977</v>
      </c>
      <c r="AD87" s="198">
        <f>[4]功勋需求与产出奖励!CS87+'[1]功能-九鼎之争'!CO88+IF($AB87&lt;$AK$2,0,'[1]功能-日常任务'!EA87)</f>
        <v>147780.66683517268</v>
      </c>
      <c r="AE87" s="198">
        <f>[4]功勋需求与产出奖励!CT87+'[1]功能-九鼎之争'!CP88+IF($AB87&lt;$AK$2,0,'[1]功能-日常任务'!EB87)</f>
        <v>141633.40464248264</v>
      </c>
      <c r="AF87" s="198">
        <f>[4]功勋需求与产出奖励!CU87+'[1]功能-九鼎之争'!CQ88+IF($AB87&lt;$AK$2,0,'[1]功能-日常任务'!EC87)</f>
        <v>133850.88322169625</v>
      </c>
      <c r="AG87" s="198">
        <f>[4]功勋需求与产出奖励!CV87+'[1]功能-九鼎之争'!CR88+IF($AB87&lt;$AK$2,0,'[1]功能-日常任务'!ED87)</f>
        <v>128380.84648932732</v>
      </c>
      <c r="AI87" s="146">
        <f>[4]功勋需求与产出奖励!CR87/AC87</f>
        <v>0</v>
      </c>
      <c r="AJ87" s="146">
        <f>'[1]功能-九鼎之争'!CN88/AC87</f>
        <v>0.58806332169871955</v>
      </c>
      <c r="AK87" s="180">
        <f>IF($AB87&lt;$AK$2,0,'[1]功能-日常任务'!DZ87)/AC87</f>
        <v>0.41193667830128033</v>
      </c>
      <c r="AL87" s="198">
        <f>'[1]功能-日常任务'!DZ87</f>
        <v>62834.593963259758</v>
      </c>
      <c r="AM87" s="198">
        <f>'[1]功能-九鼎之争'!CN88</f>
        <v>89700</v>
      </c>
      <c r="AO87" s="198"/>
    </row>
    <row r="88" spans="13:45" x14ac:dyDescent="0.15">
      <c r="M88" s="179">
        <v>84</v>
      </c>
      <c r="N88" s="198">
        <f t="shared" si="23"/>
        <v>170000</v>
      </c>
      <c r="O88" s="198">
        <f t="shared" si="24"/>
        <v>178484.84848484851</v>
      </c>
      <c r="P88" s="198">
        <f t="shared" si="25"/>
        <v>187142.85714285719</v>
      </c>
      <c r="Q88" s="198">
        <f t="shared" si="26"/>
        <v>195979.38144329895</v>
      </c>
      <c r="R88" s="198">
        <f t="shared" si="27"/>
        <v>214210.5263157895</v>
      </c>
      <c r="T88" s="179">
        <f t="shared" si="18"/>
        <v>0.95034591195042462</v>
      </c>
      <c r="U88" s="179">
        <f t="shared" si="19"/>
        <v>0.87553693064737181</v>
      </c>
      <c r="V88" s="179">
        <f t="shared" si="20"/>
        <v>0.80006102825434955</v>
      </c>
      <c r="W88" s="179">
        <f t="shared" si="21"/>
        <v>0.72091855758174117</v>
      </c>
      <c r="X88" s="179">
        <f t="shared" si="22"/>
        <v>0.62991845502465926</v>
      </c>
      <c r="AA88" s="198"/>
      <c r="AB88" s="179">
        <v>84</v>
      </c>
      <c r="AC88" s="198">
        <f>[4]功勋需求与产出奖励!CR88+'[1]功能-九鼎之争'!CN89+IF($AB88&lt;$AK$2,0,'[1]功能-日常任务'!DZ88)</f>
        <v>161558.80503157218</v>
      </c>
      <c r="AD88" s="198">
        <f>[4]功勋需求与产出奖励!CS88+'[1]功能-九鼎之争'!CO89+IF($AB88&lt;$AK$2,0,'[1]功能-日常任务'!EA88)</f>
        <v>156270.07640948548</v>
      </c>
      <c r="AE88" s="198">
        <f>[4]功勋需求与产出奖励!CT88+'[1]功能-九鼎之争'!CP89+IF($AB88&lt;$AK$2,0,'[1]功能-日常任务'!EB88)</f>
        <v>149725.70671617117</v>
      </c>
      <c r="AF88" s="198">
        <f>[4]功勋需求与产出奖励!CU88+'[1]功能-九鼎之争'!CQ89+IF($AB88&lt;$AK$2,0,'[1]功能-日常任务'!EC88)</f>
        <v>141285.17298586492</v>
      </c>
      <c r="AG88" s="198">
        <f>[4]功勋需求与产出奖励!CV88+'[1]功能-九鼎之争'!CR89+IF($AB88&lt;$AK$2,0,'[1]功能-日常任务'!ED88)</f>
        <v>134935.16378686123</v>
      </c>
      <c r="AI88" s="146">
        <f>[4]功勋需求与产出奖励!CR88/AC88</f>
        <v>0</v>
      </c>
      <c r="AJ88" s="146">
        <f>'[1]功能-九鼎之争'!CN89/AC88</f>
        <v>0.58306942776403448</v>
      </c>
      <c r="AK88" s="180">
        <f>IF($AB88&lt;$AK$2,0,'[1]功能-日常任务'!DZ88)/AC88</f>
        <v>0.41693057223596552</v>
      </c>
      <c r="AL88" s="198">
        <f>'[1]功能-日常任务'!DZ88</f>
        <v>67358.805031572178</v>
      </c>
      <c r="AM88" s="198">
        <f>'[1]功能-九鼎之争'!CN89</f>
        <v>94200</v>
      </c>
      <c r="AO88" s="198"/>
    </row>
    <row r="89" spans="13:45" x14ac:dyDescent="0.15">
      <c r="M89" s="179">
        <v>85</v>
      </c>
      <c r="N89" s="198">
        <f t="shared" si="23"/>
        <v>180000</v>
      </c>
      <c r="O89" s="198">
        <f t="shared" si="24"/>
        <v>188585.85858585863</v>
      </c>
      <c r="P89" s="198">
        <f t="shared" si="25"/>
        <v>197346.93877551024</v>
      </c>
      <c r="Q89" s="198">
        <f t="shared" si="26"/>
        <v>206288.65979381444</v>
      </c>
      <c r="R89" s="198">
        <f t="shared" si="27"/>
        <v>224736.84210526317</v>
      </c>
      <c r="T89" s="179">
        <f t="shared" si="18"/>
        <v>0.94948741329723596</v>
      </c>
      <c r="U89" s="179">
        <f t="shared" si="19"/>
        <v>0.87672049435777455</v>
      </c>
      <c r="V89" s="179">
        <f t="shared" si="20"/>
        <v>0.80141688524804178</v>
      </c>
      <c r="W89" s="179">
        <f t="shared" si="21"/>
        <v>0.72209061576168143</v>
      </c>
      <c r="X89" s="179">
        <f t="shared" si="22"/>
        <v>0.62996087465745654</v>
      </c>
      <c r="AA89" s="198"/>
      <c r="AB89" s="179">
        <v>85</v>
      </c>
      <c r="AC89" s="198">
        <f>[4]功勋需求与产出奖励!CR89+'[1]功能-九鼎之争'!CN90+IF($AB89&lt;$AK$2,0,'[1]功能-日常任务'!DZ89)</f>
        <v>170907.73439350247</v>
      </c>
      <c r="AD89" s="198">
        <f>[4]功勋需求与产出奖励!CS89+'[1]功能-九鼎之争'!CO90+IF($AB89&lt;$AK$2,0,'[1]功能-日常任务'!EA89)</f>
        <v>165337.08716827934</v>
      </c>
      <c r="AE89" s="198">
        <f>[4]功勋需求与产出奖励!CT89+'[1]功能-九鼎之争'!CP90+IF($AB89&lt;$AK$2,0,'[1]功能-日常任务'!EB89)</f>
        <v>158157.16898670542</v>
      </c>
      <c r="AF89" s="198">
        <f>[4]功勋需求与产出奖励!CU89+'[1]功能-九鼎之争'!CQ90+IF($AB89&lt;$AK$2,0,'[1]功能-日常任务'!EC89)</f>
        <v>148959.10537516748</v>
      </c>
      <c r="AG89" s="198">
        <f>[4]功勋需求与产出奖励!CV89+'[1]功能-九鼎之争'!CR90+IF($AB89&lt;$AK$2,0,'[1]功能-日常任务'!ED89)</f>
        <v>141575.41762038629</v>
      </c>
      <c r="AI89" s="146">
        <f>[4]功勋需求与产出奖励!CR89/AC89</f>
        <v>0</v>
      </c>
      <c r="AJ89" s="146">
        <f>'[1]功能-九鼎之争'!CN90/AC89</f>
        <v>0.5775045836881233</v>
      </c>
      <c r="AK89" s="180">
        <f>IF($AB89&lt;$AK$2,0,'[1]功能-日常任务'!DZ89)/AC89</f>
        <v>0.42249541631187659</v>
      </c>
      <c r="AL89" s="198">
        <f>'[1]功能-日常任务'!DZ89</f>
        <v>72207.734393502455</v>
      </c>
      <c r="AM89" s="198">
        <f>'[1]功能-九鼎之争'!CN90</f>
        <v>98700</v>
      </c>
      <c r="AO89" s="198"/>
    </row>
    <row r="90" spans="13:45" x14ac:dyDescent="0.15">
      <c r="M90" s="179">
        <v>86</v>
      </c>
      <c r="N90" s="198">
        <f t="shared" si="23"/>
        <v>190000</v>
      </c>
      <c r="O90" s="198">
        <f t="shared" si="24"/>
        <v>198686.86868686872</v>
      </c>
      <c r="P90" s="198">
        <f t="shared" si="25"/>
        <v>207551.02040816325</v>
      </c>
      <c r="Q90" s="198">
        <f t="shared" si="26"/>
        <v>216597.93814432991</v>
      </c>
      <c r="R90" s="198">
        <f t="shared" si="27"/>
        <v>238771.92982456143</v>
      </c>
      <c r="T90" s="179">
        <f t="shared" si="18"/>
        <v>0.9531825695017494</v>
      </c>
      <c r="U90" s="179">
        <f t="shared" si="19"/>
        <v>0.87999615384844865</v>
      </c>
      <c r="V90" s="179">
        <f t="shared" si="20"/>
        <v>0.80424546966547805</v>
      </c>
      <c r="W90" s="179">
        <f t="shared" si="21"/>
        <v>0.72428143028312997</v>
      </c>
      <c r="X90" s="179">
        <f t="shared" si="22"/>
        <v>0.62034510834670531</v>
      </c>
      <c r="AA90" s="198"/>
      <c r="AB90" s="179">
        <v>86</v>
      </c>
      <c r="AC90" s="198">
        <f>[4]功勋需求与产出奖励!CR90+'[1]功能-九鼎之争'!CN91+IF($AB90&lt;$AK$2,0,'[1]功能-日常任务'!DZ90)</f>
        <v>181104.68820533238</v>
      </c>
      <c r="AD90" s="198">
        <f>[4]功勋需求与产出奖励!CS90+'[1]功能-九鼎之争'!CO91+IF($AB90&lt;$AK$2,0,'[1]功能-日常任务'!EA90)</f>
        <v>174843.68026463623</v>
      </c>
      <c r="AE90" s="198">
        <f>[4]功勋需求与产出奖励!CT90+'[1]功能-九鼎之争'!CP91+IF($AB90&lt;$AK$2,0,'[1]功能-日常任务'!EB90)</f>
        <v>166921.96788771247</v>
      </c>
      <c r="AF90" s="198">
        <f>[4]功勋需求与产出奖励!CU90+'[1]功能-九鼎之争'!CQ91+IF($AB90&lt;$AK$2,0,'[1]功能-日常任务'!EC90)</f>
        <v>156877.86443555218</v>
      </c>
      <c r="AG90" s="198">
        <f>[4]功勋需求与产出奖励!CV90+'[1]功能-九鼎之争'!CR91+IF($AB90&lt;$AK$2,0,'[1]功能-日常任务'!ED90)</f>
        <v>148120.99867716947</v>
      </c>
      <c r="AI90" s="146">
        <f>[4]功勋需求与产出奖励!CR90/AC90</f>
        <v>0</v>
      </c>
      <c r="AJ90" s="146">
        <f>'[1]功能-九鼎之争'!CN91/AC90</f>
        <v>0.57259699363733363</v>
      </c>
      <c r="AK90" s="180">
        <f>IF($AB90&lt;$AK$2,0,'[1]功能-日常任务'!DZ90)/AC90</f>
        <v>0.42740300636266632</v>
      </c>
      <c r="AL90" s="198">
        <f>'[1]功能-日常任务'!DZ90</f>
        <v>77404.688205332379</v>
      </c>
      <c r="AM90" s="198">
        <f>'[1]功能-九鼎之争'!CN91</f>
        <v>103700</v>
      </c>
      <c r="AO90" s="198"/>
    </row>
    <row r="91" spans="13:45" x14ac:dyDescent="0.15">
      <c r="M91" s="179">
        <v>87</v>
      </c>
      <c r="N91" s="198">
        <f t="shared" si="23"/>
        <v>200000</v>
      </c>
      <c r="O91" s="198">
        <f t="shared" si="24"/>
        <v>208787.87878787884</v>
      </c>
      <c r="P91" s="198">
        <f t="shared" si="25"/>
        <v>217755.10204081633</v>
      </c>
      <c r="Q91" s="198">
        <f t="shared" si="26"/>
        <v>226907.2164948454</v>
      </c>
      <c r="R91" s="198">
        <f t="shared" si="27"/>
        <v>256315.78947368427</v>
      </c>
      <c r="T91" s="179">
        <f t="shared" si="18"/>
        <v>0.9583732269343922</v>
      </c>
      <c r="U91" s="179">
        <f t="shared" si="19"/>
        <v>0.88487341421648336</v>
      </c>
      <c r="V91" s="179">
        <f t="shared" si="20"/>
        <v>0.80851414933129573</v>
      </c>
      <c r="W91" s="179">
        <f t="shared" si="21"/>
        <v>0.72571432097841615</v>
      </c>
      <c r="X91" s="179">
        <f t="shared" si="22"/>
        <v>0.61502024542009071</v>
      </c>
      <c r="AA91" s="198"/>
      <c r="AB91" s="179">
        <v>87</v>
      </c>
      <c r="AC91" s="198">
        <f>[4]功勋需求与产出奖励!CR91+'[1]功能-九鼎之争'!CN92+IF($AB91&lt;$AK$2,0,'[1]功能-日常任务'!DZ91)</f>
        <v>191674.64538687843</v>
      </c>
      <c r="AD91" s="198">
        <f>[4]功勋需求与产出奖励!CS91+'[1]功能-九鼎之争'!CO92+IF($AB91&lt;$AK$2,0,'[1]功能-日常任务'!EA91)</f>
        <v>184750.84315004764</v>
      </c>
      <c r="AE91" s="198">
        <f>[4]功勋需求与产出奖励!CT91+'[1]功能-九鼎之争'!CP92+IF($AB91&lt;$AK$2,0,'[1]功能-日常任务'!EB91)</f>
        <v>176058.08108908011</v>
      </c>
      <c r="AF91" s="198">
        <f>[4]功勋需求与产出奖励!CU91+'[1]功能-九鼎之争'!CQ92+IF($AB91&lt;$AK$2,0,'[1]功能-日常任务'!EC91)</f>
        <v>164669.8165436592</v>
      </c>
      <c r="AG91" s="198">
        <f>[4]功勋需求与产出奖励!CV91+'[1]功能-九鼎之争'!CR92+IF($AB91&lt;$AK$2,0,'[1]功能-日常任务'!ED91)</f>
        <v>157639.39974714961</v>
      </c>
      <c r="AI91" s="146">
        <f>[4]功勋需求与产出奖励!CR91/AC91</f>
        <v>0</v>
      </c>
      <c r="AJ91" s="146">
        <f>'[1]功能-九鼎之争'!CN92/AC91</f>
        <v>0.5671068271998031</v>
      </c>
      <c r="AK91" s="180">
        <f>IF($AB91&lt;$AK$2,0,'[1]功能-日常任务'!DZ91)/AC91</f>
        <v>0.4328931728001969</v>
      </c>
      <c r="AL91" s="198">
        <f>'[1]功能-日常任务'!DZ91</f>
        <v>82974.64538687843</v>
      </c>
      <c r="AM91" s="198">
        <f>'[1]功能-九鼎之争'!CN92</f>
        <v>108700</v>
      </c>
      <c r="AO91" s="198"/>
    </row>
    <row r="92" spans="13:45" x14ac:dyDescent="0.15">
      <c r="M92" s="179">
        <v>88</v>
      </c>
      <c r="N92" s="198">
        <f t="shared" si="23"/>
        <v>210000</v>
      </c>
      <c r="O92" s="198">
        <f t="shared" si="24"/>
        <v>218888.88888888893</v>
      </c>
      <c r="P92" s="198">
        <f t="shared" si="25"/>
        <v>227959.18367346935</v>
      </c>
      <c r="Q92" s="198">
        <f t="shared" si="26"/>
        <v>242027.49140893473</v>
      </c>
      <c r="R92" s="198">
        <f t="shared" si="27"/>
        <v>273859.64912280708</v>
      </c>
      <c r="T92" s="179">
        <f t="shared" si="18"/>
        <v>0.96497322705487187</v>
      </c>
      <c r="U92" s="179">
        <f t="shared" si="19"/>
        <v>0.89131577671598161</v>
      </c>
      <c r="V92" s="179">
        <f t="shared" si="20"/>
        <v>0.81269310140548467</v>
      </c>
      <c r="W92" s="179">
        <f t="shared" si="21"/>
        <v>0.71276936002676794</v>
      </c>
      <c r="X92" s="179">
        <f t="shared" si="22"/>
        <v>0.6194902485082362</v>
      </c>
      <c r="AA92" s="198"/>
      <c r="AB92" s="179">
        <v>88</v>
      </c>
      <c r="AC92" s="198">
        <f>[4]功勋需求与产出奖励!CR92+'[1]功能-九鼎之争'!CN93+IF($AB92&lt;$AK$2,0,'[1]功能-日常任务'!DZ92)</f>
        <v>202644.3776815231</v>
      </c>
      <c r="AD92" s="198">
        <f>[4]功勋需求与产出奖励!CS92+'[1]功能-九鼎之争'!CO93+IF($AB92&lt;$AK$2,0,'[1]功能-日常任务'!EA92)</f>
        <v>195099.12001449824</v>
      </c>
      <c r="AE92" s="198">
        <f>[4]功勋需求与产出奖励!CT92+'[1]功能-九鼎之争'!CP93+IF($AB92&lt;$AK$2,0,'[1]功能-日常任务'!EB92)</f>
        <v>185260.85597345434</v>
      </c>
      <c r="AF92" s="198">
        <f>[4]功勋需求与产出奖励!CU92+'[1]功能-九鼎之争'!CQ93+IF($AB92&lt;$AK$2,0,'[1]功能-日常任务'!EC92)</f>
        <v>172509.78016043047</v>
      </c>
      <c r="AG92" s="198">
        <f>[4]功勋需求与产出奖励!CV92+'[1]功能-九鼎之争'!CR93+IF($AB92&lt;$AK$2,0,'[1]功能-日常任务'!ED92)</f>
        <v>169653.38209146613</v>
      </c>
      <c r="AI92" s="146">
        <f>[4]功勋需求与产出奖励!CR92/AC92</f>
        <v>0</v>
      </c>
      <c r="AJ92" s="146">
        <f>'[1]功能-九鼎之争'!CN93/AC92</f>
        <v>0.56108144376298208</v>
      </c>
      <c r="AK92" s="180">
        <f>IF($AB92&lt;$AK$2,0,'[1]功能-日常任务'!DZ92)/AC92</f>
        <v>0.43891855623701792</v>
      </c>
      <c r="AL92" s="198">
        <f>'[1]功能-日常任务'!DZ92</f>
        <v>88944.377681523096</v>
      </c>
      <c r="AM92" s="198">
        <f>'[1]功能-九鼎之争'!CN93</f>
        <v>113700</v>
      </c>
      <c r="AO92" s="198"/>
    </row>
    <row r="93" spans="13:45" x14ac:dyDescent="0.15">
      <c r="M93" s="179">
        <v>89</v>
      </c>
      <c r="N93" s="198">
        <f t="shared" si="23"/>
        <v>220000</v>
      </c>
      <c r="O93" s="198">
        <f t="shared" si="24"/>
        <v>228989.89898989903</v>
      </c>
      <c r="P93" s="198">
        <f t="shared" si="25"/>
        <v>243605.44217687071</v>
      </c>
      <c r="Q93" s="198">
        <f t="shared" si="26"/>
        <v>259209.62199312716</v>
      </c>
      <c r="R93" s="198">
        <f t="shared" si="27"/>
        <v>291403.50877192995</v>
      </c>
      <c r="T93" s="179">
        <f t="shared" si="18"/>
        <v>0.97292081060622293</v>
      </c>
      <c r="U93" s="179">
        <f t="shared" si="19"/>
        <v>0.89764600781967607</v>
      </c>
      <c r="V93" s="179">
        <f t="shared" si="20"/>
        <v>0.79761005263248164</v>
      </c>
      <c r="W93" s="179">
        <f t="shared" si="21"/>
        <v>0.71096113453154886</v>
      </c>
      <c r="X93" s="179">
        <f t="shared" si="22"/>
        <v>0.62341724192718595</v>
      </c>
      <c r="AA93" s="198"/>
      <c r="AB93" s="179">
        <v>89</v>
      </c>
      <c r="AC93" s="198">
        <f>[4]功勋需求与产出奖励!CR93+'[1]功能-九鼎之争'!CN94+IF($AB93&lt;$AK$2,0,'[1]功能-日常任务'!DZ93)</f>
        <v>214042.57833336905</v>
      </c>
      <c r="AD93" s="198">
        <f>[4]功勋需求与产出奖励!CS93+'[1]功能-九鼎之争'!CO94+IF($AB93&lt;$AK$2,0,'[1]功能-日常任务'!EA93)</f>
        <v>205551.86865931374</v>
      </c>
      <c r="AE93" s="198">
        <f>[4]功勋需求与产出奖励!CT93+'[1]功能-九鼎之争'!CP94+IF($AB93&lt;$AK$2,0,'[1]功能-日常任务'!EB93)</f>
        <v>194302.14955625281</v>
      </c>
      <c r="AF93" s="198">
        <f>[4]功勋需求与产出奖励!CU93+'[1]功能-九鼎之争'!CQ94+IF($AB93&lt;$AK$2,0,'[1]功能-日常任务'!EC93)</f>
        <v>184287.96693372761</v>
      </c>
      <c r="AG93" s="198">
        <f>[4]功勋需求与产出奖励!CV93+'[1]功能-九鼎之争'!CR94+IF($AB93&lt;$AK$2,0,'[1]功能-日常任务'!ED93)</f>
        <v>181665.9717265011</v>
      </c>
      <c r="AI93" s="146">
        <f>[4]功勋需求与产出奖励!CR93/AC93</f>
        <v>0</v>
      </c>
      <c r="AJ93" s="146">
        <f>'[1]功能-九鼎之争'!CN94/AC93</f>
        <v>0.55456255911441132</v>
      </c>
      <c r="AK93" s="180">
        <f>IF($AB93&lt;$AK$2,0,'[1]功能-日常任务'!DZ93)/AC93</f>
        <v>0.44543744088558868</v>
      </c>
      <c r="AL93" s="198">
        <f>'[1]功能-日常任务'!DZ93</f>
        <v>95342.578333369063</v>
      </c>
      <c r="AM93" s="198">
        <f>'[1]功能-九鼎之争'!CN94</f>
        <v>118700</v>
      </c>
      <c r="AO93" s="198"/>
    </row>
    <row r="94" spans="13:45" x14ac:dyDescent="0.15">
      <c r="M94" s="179">
        <v>90</v>
      </c>
      <c r="N94" s="198">
        <f t="shared" si="23"/>
        <v>230000</v>
      </c>
      <c r="O94" s="198">
        <f t="shared" si="24"/>
        <v>245151.51515151525</v>
      </c>
      <c r="P94" s="198">
        <f t="shared" si="25"/>
        <v>260612.24489795917</v>
      </c>
      <c r="Q94" s="198">
        <f t="shared" si="26"/>
        <v>276391.75257731957</v>
      </c>
      <c r="R94" s="198">
        <f t="shared" si="27"/>
        <v>308947.36842105282</v>
      </c>
      <c r="T94" s="179">
        <f t="shared" si="18"/>
        <v>0.98217391304347823</v>
      </c>
      <c r="U94" s="179">
        <f t="shared" si="19"/>
        <v>0.88056455377008647</v>
      </c>
      <c r="V94" s="179">
        <f t="shared" si="20"/>
        <v>0.79770598277212212</v>
      </c>
      <c r="W94" s="179">
        <f t="shared" si="21"/>
        <v>0.7146103662812382</v>
      </c>
      <c r="X94" s="179">
        <f t="shared" si="22"/>
        <v>0.62717679727427611</v>
      </c>
      <c r="AA94" s="198"/>
      <c r="AB94" s="179">
        <v>90</v>
      </c>
      <c r="AC94" s="198">
        <f>[4]功勋需求与产出奖励!CR94+'[1]功能-九鼎之争'!CN95+IF($AB94&lt;$AK$2,0,'[1]功能-日常任务'!DZ94)</f>
        <v>225900</v>
      </c>
      <c r="AD94" s="198">
        <f>[4]功勋需求与产出奖励!CS94+'[1]功能-九鼎之争'!CO95+IF($AB94&lt;$AK$2,0,'[1]功能-日常任务'!EA94)</f>
        <v>215871.73454545462</v>
      </c>
      <c r="AE94" s="198">
        <f>[4]功勋需求与产出奖励!CT94+'[1]功能-九鼎之争'!CP95+IF($AB94&lt;$AK$2,0,'[1]功能-日常任务'!EB94)</f>
        <v>207891.94693877548</v>
      </c>
      <c r="AF94" s="198">
        <f>[4]功勋需求与产出奖励!CU94+'[1]功能-九鼎之争'!CQ95+IF($AB94&lt;$AK$2,0,'[1]功能-日常任务'!EC94)</f>
        <v>197512.4115463917</v>
      </c>
      <c r="AG94" s="198">
        <f>[4]功勋需求与产出奖励!CV94+'[1]功能-九鼎之争'!CR95+IF($AB94&lt;$AK$2,0,'[1]功能-日常任务'!ED94)</f>
        <v>193764.62105263173</v>
      </c>
      <c r="AI94" s="146">
        <f>[4]功勋需求与产出奖励!CR94/AC94</f>
        <v>0</v>
      </c>
      <c r="AJ94" s="146">
        <f>'[1]功能-九鼎之争'!CN95/AC94</f>
        <v>0.54758742806551575</v>
      </c>
      <c r="AK94" s="180">
        <f>IF($AB94&lt;$AK$2,0,'[1]功能-日常任务'!DZ94)/AC94</f>
        <v>0.45241257193448431</v>
      </c>
      <c r="AL94" s="198">
        <f>'[1]功能-日常任务'!DZ94</f>
        <v>102200</v>
      </c>
      <c r="AM94" s="198">
        <f>'[1]功能-九鼎之争'!CN95</f>
        <v>123700</v>
      </c>
      <c r="AO94" s="198"/>
    </row>
    <row r="95" spans="13:45" x14ac:dyDescent="0.15">
      <c r="M95" s="179">
        <v>91</v>
      </c>
      <c r="N95" s="198">
        <f t="shared" si="23"/>
        <v>246666.66666666666</v>
      </c>
      <c r="O95" s="198">
        <f t="shared" si="24"/>
        <v>261986.53198653209</v>
      </c>
      <c r="P95" s="198">
        <f t="shared" si="25"/>
        <v>277619.04761904763</v>
      </c>
      <c r="Q95" s="198">
        <f t="shared" si="26"/>
        <v>293573.88316151197</v>
      </c>
      <c r="R95" s="198">
        <f t="shared" si="27"/>
        <v>326491.22807017562</v>
      </c>
      <c r="T95" s="179">
        <f t="shared" si="18"/>
        <v>0.96587676715020176</v>
      </c>
      <c r="U95" s="179">
        <f t="shared" si="19"/>
        <v>0.88485368569238843</v>
      </c>
      <c r="V95" s="179">
        <f t="shared" si="20"/>
        <v>0.80311221760492357</v>
      </c>
      <c r="W95" s="179">
        <f t="shared" si="21"/>
        <v>0.7199794641697862</v>
      </c>
      <c r="X95" s="179">
        <f t="shared" si="22"/>
        <v>0.63148137471550758</v>
      </c>
      <c r="AA95" s="198"/>
      <c r="AB95" s="179">
        <v>91</v>
      </c>
      <c r="AC95" s="198">
        <f>[4]功勋需求与产出奖励!CR95+'[1]功能-九鼎之争'!CN96+IF($AB95&lt;$AK$2,0,'[1]功能-日常任务'!DZ95)</f>
        <v>238249.60256371641</v>
      </c>
      <c r="AD95" s="198">
        <f>[4]功勋需求与产出奖励!CS95+'[1]功能-九鼎之争'!CO96+IF($AB95&lt;$AK$2,0,'[1]功能-日常任务'!EA95)</f>
        <v>231819.74843004975</v>
      </c>
      <c r="AE95" s="198">
        <f>[4]功勋需求与产出奖励!CT95+'[1]功能-九鼎之争'!CP96+IF($AB95&lt;$AK$2,0,'[1]功能-日常任务'!EB95)</f>
        <v>222959.24898270023</v>
      </c>
      <c r="AF95" s="198">
        <f>[4]功勋需求与产出奖励!CU95+'[1]功能-九鼎之争'!CQ96+IF($AB95&lt;$AK$2,0,'[1]功能-日常任务'!EC95)</f>
        <v>211367.1670928688</v>
      </c>
      <c r="AG95" s="198">
        <f>[4]功勋需求与产出奖励!CV95+'[1]功能-九鼎之争'!CR96+IF($AB95&lt;$AK$2,0,'[1]功能-日常任务'!ED95)</f>
        <v>206173.12953430883</v>
      </c>
      <c r="AI95" s="146">
        <f>[4]功勋需求与产出奖励!CR95/AC95</f>
        <v>0</v>
      </c>
      <c r="AJ95" s="146">
        <f>'[1]功能-九鼎之争'!CN96/AC95</f>
        <v>0.54018977834635018</v>
      </c>
      <c r="AK95" s="180">
        <f>IF($AB95&lt;$AK$2,0,'[1]功能-日常任务'!DZ95)/AC95</f>
        <v>0.45981022165364976</v>
      </c>
      <c r="AL95" s="198">
        <f>'[1]功能-日常任务'!DZ95</f>
        <v>109549.60256371641</v>
      </c>
      <c r="AM95" s="198">
        <f>'[1]功能-九鼎之争'!CN96</f>
        <v>128700</v>
      </c>
      <c r="AO95" s="198"/>
    </row>
    <row r="96" spans="13:45" x14ac:dyDescent="0.15">
      <c r="M96" s="179">
        <v>92</v>
      </c>
      <c r="N96" s="198">
        <f t="shared" si="23"/>
        <v>263333.33333333331</v>
      </c>
      <c r="O96" s="198">
        <f t="shared" si="24"/>
        <v>278821.54882154893</v>
      </c>
      <c r="P96" s="198">
        <f t="shared" si="25"/>
        <v>294625.85034013609</v>
      </c>
      <c r="Q96" s="198">
        <f t="shared" si="26"/>
        <v>310756.01374570443</v>
      </c>
      <c r="R96" s="198">
        <f t="shared" si="27"/>
        <v>352456.14035087748</v>
      </c>
      <c r="T96" s="179">
        <f t="shared" si="18"/>
        <v>0.97263308184188468</v>
      </c>
      <c r="U96" s="179">
        <f t="shared" si="19"/>
        <v>0.89107704219955819</v>
      </c>
      <c r="V96" s="179">
        <f t="shared" si="20"/>
        <v>0.80950107025371854</v>
      </c>
      <c r="W96" s="179">
        <f t="shared" si="21"/>
        <v>0.72554577620659677</v>
      </c>
      <c r="X96" s="179">
        <f t="shared" si="22"/>
        <v>0.62036122981298814</v>
      </c>
      <c r="AA96" s="198"/>
      <c r="AB96" s="179">
        <v>92</v>
      </c>
      <c r="AC96" s="198">
        <f>[4]功勋需求与产出奖励!CR96+'[1]功能-九鼎之争'!CN97+IF($AB96&lt;$AK$2,0,'[1]功能-日常任务'!DZ96)</f>
        <v>256126.71155169629</v>
      </c>
      <c r="AD96" s="198">
        <f>[4]功勋需求与产出奖励!CS96+'[1]功能-九鼎之争'!CO97+IF($AB96&lt;$AK$2,0,'[1]功能-日常任务'!EA96)</f>
        <v>248451.48102540552</v>
      </c>
      <c r="AE96" s="198">
        <f>[4]功勋需求与产出奖励!CT96+'[1]功能-九鼎之争'!CP97+IF($AB96&lt;$AK$2,0,'[1]功能-日常任务'!EB96)</f>
        <v>238499.94117475208</v>
      </c>
      <c r="AF96" s="198">
        <f>[4]功勋需求与产出奖励!CU96+'[1]功能-九鼎之争'!CQ97+IF($AB96&lt;$AK$2,0,'[1]功能-日常任务'!EC96)</f>
        <v>225467.71320399499</v>
      </c>
      <c r="AG96" s="198">
        <f>[4]功勋需求与产出奖励!CV96+'[1]功能-九鼎之争'!CR97+IF($AB96&lt;$AK$2,0,'[1]功能-日常任务'!ED96)</f>
        <v>218650.12468320949</v>
      </c>
      <c r="AI96" s="146">
        <f>[4]功勋需求与产出奖励!CR96/AC96</f>
        <v>0</v>
      </c>
      <c r="AJ96" s="146">
        <f>'[1]功能-九鼎之争'!CN97/AC96</f>
        <v>0.54152883609722591</v>
      </c>
      <c r="AK96" s="180">
        <f>IF($AB96&lt;$AK$2,0,'[1]功能-日常任务'!DZ96)/AC96</f>
        <v>0.45847116390277404</v>
      </c>
      <c r="AL96" s="198">
        <f>'[1]功能-日常任务'!DZ96</f>
        <v>117426.71155169628</v>
      </c>
      <c r="AM96" s="198">
        <f>'[1]功能-九鼎之争'!CN97</f>
        <v>138700</v>
      </c>
      <c r="AO96" s="198"/>
    </row>
    <row r="97" spans="13:41" x14ac:dyDescent="0.15">
      <c r="M97" s="179">
        <v>93</v>
      </c>
      <c r="N97" s="198">
        <f t="shared" si="23"/>
        <v>280000</v>
      </c>
      <c r="O97" s="198">
        <f t="shared" si="24"/>
        <v>295656.56565656577</v>
      </c>
      <c r="P97" s="198">
        <f t="shared" si="25"/>
        <v>311632.6530612245</v>
      </c>
      <c r="Q97" s="198">
        <f t="shared" si="26"/>
        <v>327938.14432989684</v>
      </c>
      <c r="R97" s="198">
        <f t="shared" si="27"/>
        <v>380526.315789474</v>
      </c>
      <c r="T97" s="179">
        <f t="shared" si="18"/>
        <v>0.98060424259471224</v>
      </c>
      <c r="U97" s="179">
        <f t="shared" si="19"/>
        <v>0.89888902739604115</v>
      </c>
      <c r="V97" s="179">
        <f t="shared" si="20"/>
        <v>0.8163972765296702</v>
      </c>
      <c r="W97" s="179">
        <f t="shared" si="21"/>
        <v>0.73113829167846067</v>
      </c>
      <c r="X97" s="179">
        <f t="shared" si="22"/>
        <v>0.60788798722497006</v>
      </c>
      <c r="AA97" s="198"/>
      <c r="AB97" s="179">
        <v>93</v>
      </c>
      <c r="AC97" s="198">
        <f>[4]功勋需求与产出奖励!CR97+'[1]功能-九鼎之争'!CN98+IF($AB97&lt;$AK$2,0,'[1]功能-日常任务'!DZ97)</f>
        <v>274569.18792651943</v>
      </c>
      <c r="AD97" s="198">
        <f>[4]功勋需求与产出奖励!CS97+'[1]功能-九鼎之争'!CO98+IF($AB97&lt;$AK$2,0,'[1]功能-日常任务'!EA97)</f>
        <v>265762.44274628418</v>
      </c>
      <c r="AE97" s="198">
        <f>[4]功勋需求与产出奖励!CT97+'[1]功能-九鼎之争'!CP98+IF($AB97&lt;$AK$2,0,'[1]功能-日常任务'!EB97)</f>
        <v>254416.04923689927</v>
      </c>
      <c r="AF97" s="198">
        <f>[4]功勋需求与产出奖励!CU97+'[1]功能-九鼎之争'!CQ98+IF($AB97&lt;$AK$2,0,'[1]功能-日常任务'!EC97)</f>
        <v>239768.13462156523</v>
      </c>
      <c r="AG97" s="198">
        <f>[4]功勋需求与产出奖励!CV97+'[1]功能-九鼎之争'!CR98+IF($AB97&lt;$AK$2,0,'[1]功能-日常任务'!ED97)</f>
        <v>231317.3761913967</v>
      </c>
      <c r="AI97" s="146">
        <f>[4]功勋需求与产出奖励!CR97/AC97</f>
        <v>0</v>
      </c>
      <c r="AJ97" s="146">
        <f>'[1]功能-九鼎之争'!CN98/AC97</f>
        <v>0.54157569945465001</v>
      </c>
      <c r="AK97" s="180">
        <f>IF($AB97&lt;$AK$2,0,'[1]功能-日常任务'!DZ97)/AC97</f>
        <v>0.45842430054534988</v>
      </c>
      <c r="AL97" s="198">
        <f>'[1]功能-日常任务'!DZ97</f>
        <v>125869.1879265194</v>
      </c>
      <c r="AM97" s="198">
        <f>'[1]功能-九鼎之争'!CN98</f>
        <v>148700</v>
      </c>
      <c r="AO97" s="198"/>
    </row>
    <row r="98" spans="13:41" x14ac:dyDescent="0.15">
      <c r="M98" s="179">
        <v>94</v>
      </c>
      <c r="N98" s="198">
        <f t="shared" si="23"/>
        <v>296666.66666666669</v>
      </c>
      <c r="O98" s="198">
        <f t="shared" si="24"/>
        <v>312491.58249158261</v>
      </c>
      <c r="P98" s="198">
        <f t="shared" si="25"/>
        <v>328639.45578231296</v>
      </c>
      <c r="Q98" s="198">
        <f t="shared" si="26"/>
        <v>354192.43986254284</v>
      </c>
      <c r="R98" s="198">
        <f t="shared" si="27"/>
        <v>408596.49122807046</v>
      </c>
      <c r="T98" s="179">
        <f t="shared" si="18"/>
        <v>0.98972228111172245</v>
      </c>
      <c r="U98" s="179">
        <f t="shared" si="19"/>
        <v>0.90708063721853693</v>
      </c>
      <c r="V98" s="179">
        <f t="shared" si="20"/>
        <v>0.8236792407882062</v>
      </c>
      <c r="W98" s="179">
        <f t="shared" si="21"/>
        <v>0.71800948188022284</v>
      </c>
      <c r="X98" s="179">
        <f t="shared" si="22"/>
        <v>0.59741639737696328</v>
      </c>
      <c r="AA98" s="198"/>
      <c r="AB98" s="179">
        <v>94</v>
      </c>
      <c r="AC98" s="198">
        <f>[4]功勋需求与产出奖励!CR98+'[1]功能-九鼎之争'!CN99+IF($AB98&lt;$AK$2,0,'[1]功能-日常任务'!DZ98)</f>
        <v>293617.61006314436</v>
      </c>
      <c r="AD98" s="198">
        <f>[4]功勋需求与产出奖励!CS98+'[1]功能-九鼎之争'!CO99+IF($AB98&lt;$AK$2,0,'[1]功能-日常任务'!EA98)</f>
        <v>283455.06377189374</v>
      </c>
      <c r="AE98" s="198">
        <f>[4]功勋需求与产出奖励!CT98+'[1]功能-九鼎之争'!CP99+IF($AB98&lt;$AK$2,0,'[1]功能-日常任务'!EB98)</f>
        <v>270693.4974318248</v>
      </c>
      <c r="AF98" s="198">
        <f>[4]功勋需求与产出奖励!CU98+'[1]功能-九鼎之争'!CQ99+IF($AB98&lt;$AK$2,0,'[1]功能-日常任务'!EC98)</f>
        <v>254313.53023159638</v>
      </c>
      <c r="AG98" s="198">
        <f>[4]功勋需求与产出奖励!CV98+'[1]功能-九鼎之争'!CR99+IF($AB98&lt;$AK$2,0,'[1]功能-日常任务'!ED98)</f>
        <v>244102.24377034183</v>
      </c>
      <c r="AI98" s="146">
        <f>[4]功勋需求与产出奖励!CR98/AC98</f>
        <v>0</v>
      </c>
      <c r="AJ98" s="146">
        <f>'[1]功能-九鼎之争'!CN99/AC98</f>
        <v>0.54049891614426859</v>
      </c>
      <c r="AK98" s="180">
        <f>IF($AB98&lt;$AK$2,0,'[1]功能-日常任务'!DZ98)/AC98</f>
        <v>0.45950108385573146</v>
      </c>
      <c r="AL98" s="198">
        <f>'[1]功能-日常任务'!DZ98</f>
        <v>134917.61006314436</v>
      </c>
      <c r="AM98" s="198">
        <f>'[1]功能-九鼎之争'!CN99</f>
        <v>158700</v>
      </c>
      <c r="AO98" s="198"/>
    </row>
    <row r="99" spans="13:41" x14ac:dyDescent="0.15">
      <c r="M99" s="179">
        <v>95</v>
      </c>
      <c r="N99" s="198">
        <f t="shared" si="23"/>
        <v>313333.33333333337</v>
      </c>
      <c r="O99" s="198">
        <f t="shared" si="24"/>
        <v>329326.59932659945</v>
      </c>
      <c r="P99" s="198">
        <f t="shared" si="25"/>
        <v>355034.01360544225</v>
      </c>
      <c r="Q99" s="198">
        <f t="shared" si="26"/>
        <v>381683.84879725077</v>
      </c>
      <c r="R99" s="198">
        <f t="shared" si="27"/>
        <v>436666.66666666692</v>
      </c>
      <c r="T99" s="179">
        <f t="shared" si="18"/>
        <v>0.99994298549044114</v>
      </c>
      <c r="U99" s="179">
        <f t="shared" si="19"/>
        <v>0.91680333285967786</v>
      </c>
      <c r="V99" s="179">
        <f t="shared" si="20"/>
        <v>0.80916051458187344</v>
      </c>
      <c r="W99" s="179">
        <f t="shared" si="21"/>
        <v>0.70519081972147801</v>
      </c>
      <c r="X99" s="179">
        <f t="shared" si="22"/>
        <v>0.60061590578357471</v>
      </c>
      <c r="AA99" s="198"/>
      <c r="AB99" s="179">
        <v>95</v>
      </c>
      <c r="AC99" s="198">
        <f>[4]功勋需求与产出奖励!CR99+'[1]功能-九鼎之争'!CN100+IF($AB99&lt;$AK$2,0,'[1]功能-日常任务'!DZ99)</f>
        <v>313315.46878700494</v>
      </c>
      <c r="AD99" s="198">
        <f>[4]功勋需求与产出奖励!CS99+'[1]功能-九鼎之争'!CO100+IF($AB99&lt;$AK$2,0,'[1]功能-日常任务'!EA99)</f>
        <v>301927.72386197012</v>
      </c>
      <c r="AE99" s="198">
        <f>[4]功勋需求与产出奖励!CT99+'[1]功能-九鼎之争'!CP100+IF($AB99&lt;$AK$2,0,'[1]功能-日常任务'!EB99)</f>
        <v>287279.50514304749</v>
      </c>
      <c r="AF99" s="198">
        <f>[4]功勋需求与产出奖励!CU99+'[1]功能-九鼎之争'!CQ100+IF($AB99&lt;$AK$2,0,'[1]功能-日常任务'!EC99)</f>
        <v>269159.94620778196</v>
      </c>
      <c r="AG99" s="198">
        <f>[4]功勋需求与产出奖励!CV99+'[1]功能-九鼎之争'!CR100+IF($AB99&lt;$AK$2,0,'[1]功能-日常任务'!ED99)</f>
        <v>262268.94552549446</v>
      </c>
      <c r="AI99" s="146">
        <f>[4]功勋需求与产出奖励!CR99/AC99</f>
        <v>0</v>
      </c>
      <c r="AJ99" s="146">
        <f>'[1]功能-九鼎之争'!CN100/AC99</f>
        <v>0.53843495392397622</v>
      </c>
      <c r="AK99" s="180">
        <f>IF($AB99&lt;$AK$2,0,'[1]功能-日常任务'!DZ99)/AC99</f>
        <v>0.46156504607602372</v>
      </c>
      <c r="AL99" s="198">
        <f>'[1]功能-日常任务'!DZ99</f>
        <v>144615.46878700491</v>
      </c>
      <c r="AM99" s="198">
        <f>'[1]功能-九鼎之争'!CN100</f>
        <v>168700</v>
      </c>
      <c r="AO99" s="198"/>
    </row>
    <row r="100" spans="13:41" x14ac:dyDescent="0.15">
      <c r="M100" s="179">
        <v>96</v>
      </c>
      <c r="N100" s="198">
        <f t="shared" si="23"/>
        <v>330000</v>
      </c>
      <c r="O100" s="198">
        <f t="shared" si="24"/>
        <v>355858.58585858601</v>
      </c>
      <c r="P100" s="198">
        <f t="shared" si="25"/>
        <v>382244.89795918379</v>
      </c>
      <c r="Q100" s="198">
        <f t="shared" si="26"/>
        <v>409175.25773195876</v>
      </c>
      <c r="R100" s="198">
        <f t="shared" si="27"/>
        <v>464736.84210526338</v>
      </c>
      <c r="T100" s="179">
        <f t="shared" si="18"/>
        <v>1.011240534577772</v>
      </c>
      <c r="U100" s="179">
        <f t="shared" si="19"/>
        <v>0.90093222301802234</v>
      </c>
      <c r="V100" s="179">
        <f t="shared" si="20"/>
        <v>0.79605313229530228</v>
      </c>
      <c r="W100" s="179">
        <f t="shared" si="21"/>
        <v>0.69537764555840509</v>
      </c>
      <c r="X100" s="179">
        <f t="shared" si="22"/>
        <v>0.604345192380082</v>
      </c>
      <c r="AA100" s="198"/>
      <c r="AB100" s="179">
        <v>96</v>
      </c>
      <c r="AC100" s="198">
        <f>[4]功勋需求与产出奖励!CR100+'[1]功能-九鼎之争'!CN101+IF($AB100&lt;$AK$2,0,'[1]功能-日常任务'!DZ100)</f>
        <v>333709.37641066476</v>
      </c>
      <c r="AD100" s="198">
        <f>[4]功勋需求与产出奖励!CS100+'[1]功能-九鼎之争'!CO101+IF($AB100&lt;$AK$2,0,'[1]功能-日常任务'!EA100)</f>
        <v>320604.46683762566</v>
      </c>
      <c r="AE100" s="198">
        <f>[4]功勋需求与产出奖励!CT100+'[1]功能-九鼎之争'!CP101+IF($AB100&lt;$AK$2,0,'[1]功能-日常任务'!EB100)</f>
        <v>304287.24832430645</v>
      </c>
      <c r="AF100" s="198">
        <f>[4]功勋需求与产出奖励!CU100+'[1]功能-九鼎之争'!CQ101+IF($AB100&lt;$AK$2,0,'[1]功能-日常任务'!EC100)</f>
        <v>284531.32734240306</v>
      </c>
      <c r="AG100" s="198">
        <f>[4]功勋需求与产出奖励!CV100+'[1]功能-九鼎之争'!CR101+IF($AB100&lt;$AK$2,0,'[1]功能-日常任务'!ED100)</f>
        <v>280861.47624821716</v>
      </c>
      <c r="AI100" s="146">
        <f>[4]功勋需求与产出奖励!CR100/AC100</f>
        <v>0</v>
      </c>
      <c r="AJ100" s="146">
        <f>'[1]功能-九鼎之争'!CN101/AC100</f>
        <v>0.53549589143126353</v>
      </c>
      <c r="AK100" s="180">
        <f>IF($AB100&lt;$AK$2,0,'[1]功能-日常任务'!DZ100)/AC100</f>
        <v>0.46450410856873642</v>
      </c>
      <c r="AL100" s="198">
        <f>'[1]功能-日常任务'!DZ100</f>
        <v>155009.37641066476</v>
      </c>
      <c r="AM100" s="198">
        <f>'[1]功能-九鼎之争'!CN101</f>
        <v>178700</v>
      </c>
      <c r="AO100" s="198"/>
    </row>
    <row r="101" spans="13:41" x14ac:dyDescent="0.15">
      <c r="M101" s="179">
        <v>97</v>
      </c>
      <c r="N101" s="198">
        <f t="shared" si="23"/>
        <v>356666.66666666669</v>
      </c>
      <c r="O101" s="198">
        <f t="shared" si="24"/>
        <v>382794.61279461288</v>
      </c>
      <c r="P101" s="198">
        <f t="shared" si="25"/>
        <v>409455.78231292526</v>
      </c>
      <c r="Q101" s="198">
        <f t="shared" si="26"/>
        <v>436666.66666666663</v>
      </c>
      <c r="R101" s="198">
        <f t="shared" si="27"/>
        <v>494210.52631578984</v>
      </c>
      <c r="T101" s="179">
        <f t="shared" si="18"/>
        <v>0.99490455357128105</v>
      </c>
      <c r="U101" s="179">
        <f t="shared" si="19"/>
        <v>0.88831072654251519</v>
      </c>
      <c r="V101" s="179">
        <f t="shared" si="20"/>
        <v>0.78728410065104792</v>
      </c>
      <c r="W101" s="179">
        <f t="shared" si="21"/>
        <v>0.69998804230235334</v>
      </c>
      <c r="X101" s="179">
        <f t="shared" si="22"/>
        <v>0.60690709881147276</v>
      </c>
      <c r="AA101" s="198"/>
      <c r="AB101" s="179">
        <v>97</v>
      </c>
      <c r="AC101" s="198">
        <f>[4]功勋需求与产出奖励!CR101+'[1]功能-九鼎之争'!CN102+IF($AB101&lt;$AK$2,0,'[1]功能-日常任务'!DZ101)</f>
        <v>354849.29077375692</v>
      </c>
      <c r="AD101" s="198">
        <f>[4]功勋需求与产出奖励!CS101+'[1]功能-九鼎之争'!CO102+IF($AB101&lt;$AK$2,0,'[1]功能-日常任务'!EA101)</f>
        <v>340040.56060814334</v>
      </c>
      <c r="AE101" s="198">
        <f>[4]功勋需求与产出奖励!CT101+'[1]功能-九鼎之争'!CP102+IF($AB101&lt;$AK$2,0,'[1]功能-日常任务'!EB101)</f>
        <v>322358.02733460261</v>
      </c>
      <c r="AF101" s="198">
        <f>[4]功勋需求与产出奖励!CU101+'[1]功能-九鼎之争'!CQ102+IF($AB101&lt;$AK$2,0,'[1]功能-日常任务'!EC101)</f>
        <v>305661.44513869425</v>
      </c>
      <c r="AG101" s="198">
        <f>[4]功勋需求与产出奖励!CV101+'[1]功能-九鼎之争'!CR102+IF($AB101&lt;$AK$2,0,'[1]功能-日常任务'!ED101)</f>
        <v>299939.87672840705</v>
      </c>
      <c r="AI101" s="146">
        <f>[4]功勋需求与产出奖励!CR101/AC101</f>
        <v>0</v>
      </c>
      <c r="AJ101" s="146">
        <f>'[1]功能-九鼎之争'!CN102/AC101</f>
        <v>0.53177505184957641</v>
      </c>
      <c r="AK101" s="180">
        <f>IF($AB101&lt;$AK$2,0,'[1]功能-日常任务'!DZ101)/AC101</f>
        <v>0.46822494815042354</v>
      </c>
      <c r="AL101" s="198">
        <f>'[1]功能-日常任务'!DZ101</f>
        <v>166149.29077375689</v>
      </c>
      <c r="AM101" s="198">
        <f>'[1]功能-九鼎之争'!CN102</f>
        <v>188700</v>
      </c>
      <c r="AO101" s="198"/>
    </row>
    <row r="102" spans="13:41" x14ac:dyDescent="0.15">
      <c r="M102" s="179">
        <v>98</v>
      </c>
      <c r="N102" s="198">
        <f t="shared" si="23"/>
        <v>383333.33333333331</v>
      </c>
      <c r="O102" s="198">
        <f t="shared" si="24"/>
        <v>409730.63973063976</v>
      </c>
      <c r="P102" s="198">
        <f t="shared" si="25"/>
        <v>436666.6666666668</v>
      </c>
      <c r="Q102" s="198">
        <f t="shared" si="26"/>
        <v>464158.07560137461</v>
      </c>
      <c r="R102" s="198">
        <f t="shared" si="27"/>
        <v>536315.7894736845</v>
      </c>
      <c r="T102" s="179">
        <f t="shared" si="18"/>
        <v>0.98292718790359879</v>
      </c>
      <c r="U102" s="179">
        <f t="shared" si="19"/>
        <v>0.88025874350183309</v>
      </c>
      <c r="V102" s="179">
        <f t="shared" si="20"/>
        <v>0.79304495998149849</v>
      </c>
      <c r="W102" s="179">
        <f t="shared" si="21"/>
        <v>0.70568494663821602</v>
      </c>
      <c r="X102" s="179">
        <f t="shared" si="22"/>
        <v>0.59668781055477771</v>
      </c>
      <c r="AA102" s="198"/>
      <c r="AB102" s="179">
        <v>98</v>
      </c>
      <c r="AC102" s="198">
        <f>[4]功勋需求与产出奖励!CR102+'[1]功能-九鼎之争'!CN103+IF($AB102&lt;$AK$2,0,'[1]功能-日常任务'!DZ102)</f>
        <v>376788.75536304619</v>
      </c>
      <c r="AD102" s="198">
        <f>[4]功勋需求与产出奖励!CS102+'[1]功能-九鼎之争'!CO103+IF($AB102&lt;$AK$2,0,'[1]功能-日常任务'!EA102)</f>
        <v>360668.9781034952</v>
      </c>
      <c r="AE102" s="198">
        <f>[4]功勋需求与产出奖励!CT102+'[1]功能-九鼎之争'!CP103+IF($AB102&lt;$AK$2,0,'[1]功能-日常任务'!EB102)</f>
        <v>346296.29919192113</v>
      </c>
      <c r="AF102" s="198">
        <f>[4]功勋需求与产出奖励!CU102+'[1]功能-九鼎之争'!CQ103+IF($AB102&lt;$AK$2,0,'[1]功能-日常任务'!EC102)</f>
        <v>327549.36681245308</v>
      </c>
      <c r="AG102" s="198">
        <f>[4]功勋需求与产出奖励!CV102+'[1]功能-九鼎之争'!CR103+IF($AB102&lt;$AK$2,0,'[1]功能-日常任务'!ED102)</f>
        <v>320013.0941870099</v>
      </c>
      <c r="AI102" s="146">
        <f>[4]功勋需求与产出奖励!CR102/AC102</f>
        <v>0</v>
      </c>
      <c r="AJ102" s="146">
        <f>'[1]功能-九鼎之争'!CN103/AC102</f>
        <v>0.52735119392973173</v>
      </c>
      <c r="AK102" s="180">
        <f>IF($AB102&lt;$AK$2,0,'[1]功能-日常任务'!DZ102)/AC102</f>
        <v>0.47264880607026838</v>
      </c>
      <c r="AL102" s="198">
        <f>'[1]功能-日常任务'!DZ102</f>
        <v>178088.75536304622</v>
      </c>
      <c r="AM102" s="198">
        <f>'[1]功能-九鼎之争'!CN103</f>
        <v>198700</v>
      </c>
      <c r="AO102" s="198"/>
    </row>
    <row r="103" spans="13:41" x14ac:dyDescent="0.15">
      <c r="M103" s="179">
        <v>99</v>
      </c>
      <c r="N103" s="198">
        <f t="shared" si="23"/>
        <v>410000</v>
      </c>
      <c r="O103" s="198">
        <f t="shared" si="24"/>
        <v>436666.66666666669</v>
      </c>
      <c r="P103" s="198">
        <f t="shared" si="25"/>
        <v>463877.55102040828</v>
      </c>
      <c r="Q103" s="198">
        <f t="shared" si="26"/>
        <v>492474.22680412378</v>
      </c>
      <c r="R103" s="198">
        <f t="shared" si="27"/>
        <v>578421.05263157922</v>
      </c>
      <c r="T103" s="179">
        <f t="shared" si="18"/>
        <v>0.97459794308960523</v>
      </c>
      <c r="U103" s="179">
        <f t="shared" si="19"/>
        <v>0.88626469815662867</v>
      </c>
      <c r="V103" s="179">
        <f t="shared" si="20"/>
        <v>0.79921084400220355</v>
      </c>
      <c r="W103" s="179">
        <f t="shared" si="21"/>
        <v>0.71010362076539923</v>
      </c>
      <c r="X103" s="179">
        <f t="shared" si="22"/>
        <v>0.59546662164719721</v>
      </c>
      <c r="AA103" s="198"/>
      <c r="AB103" s="179">
        <v>99</v>
      </c>
      <c r="AC103" s="198">
        <f>[4]功勋需求与产出奖励!CR103+'[1]功能-九鼎之争'!CN104+IF($AB103&lt;$AK$2,0,'[1]功能-日常任务'!DZ103)</f>
        <v>399585.15666673816</v>
      </c>
      <c r="AD103" s="198">
        <f>[4]功勋需求与产出奖励!CS103+'[1]功能-九鼎之争'!CO104+IF($AB103&lt;$AK$2,0,'[1]功能-日常任务'!EA103)</f>
        <v>387002.25152839452</v>
      </c>
      <c r="AE103" s="198">
        <f>[4]功勋需求与产出奖励!CT103+'[1]功能-九鼎之争'!CP104+IF($AB103&lt;$AK$2,0,'[1]功能-日常任务'!EB103)</f>
        <v>370735.96906469576</v>
      </c>
      <c r="AF103" s="198">
        <f>[4]功勋需求与产出奖励!CU103+'[1]功能-九鼎之争'!CQ104+IF($AB103&lt;$AK$2,0,'[1]功能-日常任务'!EC103)</f>
        <v>349707.73158724874</v>
      </c>
      <c r="AG103" s="198">
        <f>[4]功勋需求与产出奖励!CV103+'[1]功能-九鼎之争'!CR104+IF($AB103&lt;$AK$2,0,'[1]功能-日常任务'!ED103)</f>
        <v>344430.43010014214</v>
      </c>
      <c r="AI103" s="146">
        <f>[4]功勋需求与产出奖励!CR103/AC103</f>
        <v>0</v>
      </c>
      <c r="AJ103" s="146">
        <f>'[1]功能-九鼎之争'!CN104/AC103</f>
        <v>0.52229167304645374</v>
      </c>
      <c r="AK103" s="180">
        <f>IF($AB103&lt;$AK$2,0,'[1]功能-日常任务'!DZ103)/AC103</f>
        <v>0.47770832695354626</v>
      </c>
      <c r="AL103" s="198">
        <f>'[1]功能-日常任务'!DZ103</f>
        <v>190885.15666673816</v>
      </c>
      <c r="AM103" s="198">
        <f>'[1]功能-九鼎之争'!CN104</f>
        <v>208700</v>
      </c>
      <c r="AO103" s="198"/>
    </row>
    <row r="104" spans="13:41" x14ac:dyDescent="0.15">
      <c r="M104" s="179">
        <v>100</v>
      </c>
      <c r="N104" s="198">
        <f t="shared" si="23"/>
        <v>436666.66666666669</v>
      </c>
      <c r="O104" s="198">
        <f t="shared" si="24"/>
        <v>463602.69360269356</v>
      </c>
      <c r="P104" s="198">
        <f t="shared" si="25"/>
        <v>491632.65306122473</v>
      </c>
      <c r="Q104" s="198">
        <f t="shared" si="26"/>
        <v>533711.34020618571</v>
      </c>
      <c r="R104" s="198">
        <f t="shared" si="27"/>
        <v>620526.31578947394</v>
      </c>
      <c r="T104" s="179">
        <f t="shared" si="18"/>
        <v>0.98083969465648846</v>
      </c>
      <c r="U104" s="179">
        <f t="shared" si="19"/>
        <v>0.89285015135449175</v>
      </c>
      <c r="V104" s="179">
        <f t="shared" si="20"/>
        <v>0.80476738563719363</v>
      </c>
      <c r="W104" s="179">
        <f t="shared" si="21"/>
        <v>0.69738250260768775</v>
      </c>
      <c r="X104" s="179">
        <f t="shared" si="22"/>
        <v>0.59452549957591161</v>
      </c>
      <c r="AA104" s="198"/>
      <c r="AB104" s="179">
        <v>100</v>
      </c>
      <c r="AC104" s="198">
        <f>[4]功勋需求与产出奖励!CR104+'[1]功能-九鼎之争'!CN105+IF($AB104&lt;$AK$2,0,'[1]功能-日常任务'!DZ104)</f>
        <v>428300</v>
      </c>
      <c r="AD104" s="198">
        <f>[4]功勋需求与产出奖励!CS104+'[1]功能-九鼎之争'!CO105+IF($AB104&lt;$AK$2,0,'[1]功能-日常任务'!EA104)</f>
        <v>413927.73515151499</v>
      </c>
      <c r="AE104" s="198">
        <f>[4]功勋需求与产出奖励!CT104+'[1]功能-九鼎之争'!CP105+IF($AB104&lt;$AK$2,0,'[1]功能-日常任务'!EB104)</f>
        <v>395649.92489795928</v>
      </c>
      <c r="AF104" s="198">
        <f>[4]功勋需求与产出奖励!CU104+'[1]功能-九鼎之争'!CQ105+IF($AB104&lt;$AK$2,0,'[1]功能-日常任务'!EC104)</f>
        <v>372200.95010309282</v>
      </c>
      <c r="AG104" s="198">
        <f>[4]功勋需求与产出奖励!CV104+'[1]功能-九鼎之争'!CR105+IF($AB104&lt;$AK$2,0,'[1]功能-日常任务'!ED104)</f>
        <v>368918.71789473685</v>
      </c>
      <c r="AI104" s="146">
        <f>[4]功勋需求与产出奖励!CR104/AC104</f>
        <v>0</v>
      </c>
      <c r="AJ104" s="146">
        <f>'[1]功能-九鼎之争'!CN105/AC104</f>
        <v>0.52229745505486813</v>
      </c>
      <c r="AK104" s="180">
        <f>IF($AB104&lt;$AK$2,0,'[1]功能-日常任务'!DZ104)/AC104</f>
        <v>0.47770254494513192</v>
      </c>
      <c r="AL104" s="198">
        <f>'[1]功能-日常任务'!DZ104</f>
        <v>204600</v>
      </c>
      <c r="AM104" s="198">
        <f>'[1]功能-九鼎之争'!CN105</f>
        <v>223700</v>
      </c>
      <c r="AO104" s="198"/>
    </row>
    <row r="105" spans="13:41" x14ac:dyDescent="0.15">
      <c r="M105" s="193">
        <v>101</v>
      </c>
      <c r="N105" s="198">
        <f t="shared" si="23"/>
        <v>463333.33333333337</v>
      </c>
      <c r="O105" s="198">
        <f t="shared" si="24"/>
        <v>490808.08080808067</v>
      </c>
      <c r="P105" s="198">
        <f t="shared" si="25"/>
        <v>532448.97959183692</v>
      </c>
      <c r="Q105" s="198">
        <f t="shared" si="26"/>
        <v>574948.45360824768</v>
      </c>
      <c r="R105" s="198">
        <f t="shared" si="27"/>
        <v>662631.57894736878</v>
      </c>
      <c r="S105" s="193"/>
      <c r="T105" s="193">
        <f t="shared" ref="T105:T129" si="28">AC105/N105</f>
        <v>0.98848749308078976</v>
      </c>
      <c r="U105" s="193">
        <f t="shared" ref="U105:U129" si="29">AD105/O105</f>
        <v>0.90021500617355354</v>
      </c>
      <c r="V105" s="193">
        <f t="shared" ref="V105:V129" si="30">AE105/P105</f>
        <v>0.79101504128183675</v>
      </c>
      <c r="W105" s="193">
        <f t="shared" ref="W105:W129" si="31">AF105/Q105</f>
        <v>0.69497329959055976</v>
      </c>
      <c r="X105" s="193">
        <f t="shared" ref="X105:X129" si="32">AG105/R105</f>
        <v>0.59414653523033489</v>
      </c>
      <c r="Y105" s="193"/>
      <c r="Z105" s="193"/>
      <c r="AA105" s="198"/>
      <c r="AB105" s="193">
        <v>101</v>
      </c>
      <c r="AC105" s="198">
        <f>[4]功勋需求与产出奖励!CR105+'[1]功能-九鼎之争'!CN106+IF($AB105&lt;$AK$2,0,'[1]功能-日常任务'!DZ105)</f>
        <v>457999.20512743265</v>
      </c>
      <c r="AD105" s="198">
        <f>[4]功勋需求与产出奖励!CS105+'[1]功能-九鼎之争'!CO106+IF($AB105&lt;$AK$2,0,'[1]功能-日常任务'!EA105)</f>
        <v>441832.79949467629</v>
      </c>
      <c r="AE105" s="198">
        <f>[4]功勋需求与产出奖励!CT105+'[1]功能-九鼎之争'!CP106+IF($AB105&lt;$AK$2,0,'[1]功能-日常任务'!EB105)</f>
        <v>421175.15157230874</v>
      </c>
      <c r="AF105" s="198">
        <f>[4]功勋需求与产出奖励!CU105+'[1]功能-九鼎之争'!CQ106+IF($AB105&lt;$AK$2,0,'[1]功能-日常任务'!EC105)</f>
        <v>399573.82389861374</v>
      </c>
      <c r="AG105" s="198">
        <f>[4]功勋需求与产出奖励!CV105+'[1]功能-九鼎之争'!CR106+IF($AB105&lt;$AK$2,0,'[1]功能-日常任务'!ED105)</f>
        <v>393700.25676578528</v>
      </c>
      <c r="AH105" s="193"/>
      <c r="AI105" s="146">
        <f>[4]功勋需求与产出奖励!CR105/AC105</f>
        <v>0</v>
      </c>
      <c r="AJ105" s="146">
        <f>'[1]功能-九鼎之争'!CN106/AC105</f>
        <v>0.52117994382454147</v>
      </c>
      <c r="AK105" s="180">
        <f>IF($AB105&lt;$AK$2,0,'[1]功能-日常任务'!DZ105)/AC105</f>
        <v>0.47882005617545853</v>
      </c>
      <c r="AL105" s="198">
        <f>'[1]功能-日常任务'!DZ105</f>
        <v>219299.20512743265</v>
      </c>
      <c r="AM105" s="198">
        <f>'[1]功能-九鼎之争'!CN106</f>
        <v>238700</v>
      </c>
      <c r="AO105" s="198"/>
    </row>
    <row r="106" spans="13:41" x14ac:dyDescent="0.15">
      <c r="M106" s="193">
        <v>102</v>
      </c>
      <c r="N106" s="198">
        <f t="shared" si="23"/>
        <v>490000</v>
      </c>
      <c r="O106" s="198">
        <f t="shared" si="24"/>
        <v>531212.1212121211</v>
      </c>
      <c r="P106" s="198">
        <f t="shared" si="25"/>
        <v>573265.30612244911</v>
      </c>
      <c r="Q106" s="198">
        <f t="shared" si="26"/>
        <v>616185.56701030955</v>
      </c>
      <c r="R106" s="198">
        <f t="shared" si="27"/>
        <v>704736.84210526338</v>
      </c>
      <c r="S106" s="193"/>
      <c r="T106" s="193">
        <f t="shared" si="28"/>
        <v>0.99745596551712778</v>
      </c>
      <c r="U106" s="193">
        <f t="shared" si="29"/>
        <v>0.8850686794855116</v>
      </c>
      <c r="V106" s="193">
        <f t="shared" si="30"/>
        <v>0.78773178227829943</v>
      </c>
      <c r="W106" s="193">
        <f t="shared" si="31"/>
        <v>0.69360932788653329</v>
      </c>
      <c r="X106" s="193">
        <f t="shared" si="32"/>
        <v>0.59685084483911266</v>
      </c>
      <c r="Y106" s="193"/>
      <c r="Z106" s="193"/>
      <c r="AA106" s="198"/>
      <c r="AB106" s="193">
        <v>102</v>
      </c>
      <c r="AC106" s="198">
        <f>[4]功勋需求与产出奖励!CR106+'[1]功能-九鼎之争'!CN107+IF($AB106&lt;$AK$2,0,'[1]功能-日常任务'!DZ106)</f>
        <v>488753.42310339259</v>
      </c>
      <c r="AD106" s="198">
        <f>[4]功勋需求与产出奖励!CS106+'[1]功能-九鼎之争'!CO107+IF($AB106&lt;$AK$2,0,'[1]功能-日常任务'!EA106)</f>
        <v>470159.21064790955</v>
      </c>
      <c r="AE106" s="198">
        <f>[4]功勋需求与产出奖励!CT106+'[1]功能-九鼎之争'!CP107+IF($AB106&lt;$AK$2,0,'[1]功能-日常任务'!EB106)</f>
        <v>451579.30131015176</v>
      </c>
      <c r="AF106" s="198">
        <f>[4]功勋需求与产出奖励!CU106+'[1]功能-九鼎之争'!CQ107+IF($AB106&lt;$AK$2,0,'[1]功能-日常任务'!EC106)</f>
        <v>427392.05698740325</v>
      </c>
      <c r="AG106" s="198">
        <f>[4]功勋需求与产出奖励!CV106+'[1]功能-九鼎之争'!CR107+IF($AB106&lt;$AK$2,0,'[1]功能-日常任务'!ED106)</f>
        <v>420622.7795997748</v>
      </c>
      <c r="AH106" s="193"/>
      <c r="AI106" s="146">
        <f>[4]功勋需求与产出奖励!CR106/AC106</f>
        <v>0</v>
      </c>
      <c r="AJ106" s="146">
        <f>'[1]功能-九鼎之争'!CN107/AC106</f>
        <v>0.51907564838953857</v>
      </c>
      <c r="AK106" s="180">
        <f>IF($AB106&lt;$AK$2,0,'[1]功能-日常任务'!DZ106)/AC106</f>
        <v>0.48092435161046138</v>
      </c>
      <c r="AL106" s="198">
        <f>'[1]功能-日常任务'!DZ106</f>
        <v>235053.42310339256</v>
      </c>
      <c r="AM106" s="198">
        <f>'[1]功能-九鼎之争'!CN107</f>
        <v>253700</v>
      </c>
      <c r="AO106" s="198"/>
    </row>
    <row r="107" spans="13:41" x14ac:dyDescent="0.15">
      <c r="M107" s="193">
        <v>103</v>
      </c>
      <c r="N107" s="198">
        <f t="shared" si="23"/>
        <v>530000</v>
      </c>
      <c r="O107" s="198">
        <f t="shared" si="24"/>
        <v>571616.16161616147</v>
      </c>
      <c r="P107" s="198">
        <f t="shared" si="25"/>
        <v>614081.6326530613</v>
      </c>
      <c r="Q107" s="198">
        <f t="shared" si="26"/>
        <v>657422.68041237141</v>
      </c>
      <c r="R107" s="198">
        <f t="shared" si="27"/>
        <v>755964.91228070215</v>
      </c>
      <c r="S107" s="193"/>
      <c r="T107" s="193">
        <f t="shared" si="28"/>
        <v>0.98233655821328092</v>
      </c>
      <c r="U107" s="193">
        <f t="shared" si="29"/>
        <v>0.8820337924787609</v>
      </c>
      <c r="V107" s="193">
        <f t="shared" si="30"/>
        <v>0.78660791316213885</v>
      </c>
      <c r="W107" s="193">
        <f t="shared" si="31"/>
        <v>0.69394298629035245</v>
      </c>
      <c r="X107" s="193">
        <f t="shared" si="32"/>
        <v>0.59710851583053948</v>
      </c>
      <c r="Y107" s="193"/>
      <c r="Z107" s="193"/>
      <c r="AA107" s="198"/>
      <c r="AB107" s="193">
        <v>103</v>
      </c>
      <c r="AC107" s="198">
        <f>[4]功勋需求与产出奖励!CR107+'[1]功能-九鼎之争'!CN108+IF($AB107&lt;$AK$2,0,'[1]功能-日常任务'!DZ107)</f>
        <v>520638.37585303886</v>
      </c>
      <c r="AD107" s="198">
        <f>[4]功勋需求与产出奖励!CS107+'[1]功能-九鼎之争'!CO108+IF($AB107&lt;$AK$2,0,'[1]功能-日常任务'!EA107)</f>
        <v>504184.77087245521</v>
      </c>
      <c r="AE107" s="198">
        <f>[4]功勋需求与产出奖励!CT107+'[1]功能-九鼎之争'!CP108+IF($AB107&lt;$AK$2,0,'[1]功能-日常任务'!EB107)</f>
        <v>483041.4715724237</v>
      </c>
      <c r="AF107" s="198">
        <f>[4]功勋需求与产出奖励!CU107+'[1]功能-九鼎之争'!CQ108+IF($AB107&lt;$AK$2,0,'[1]功能-日常任务'!EC107)</f>
        <v>456213.85810036899</v>
      </c>
      <c r="AG107" s="198">
        <f>[4]功勋需求与产出奖励!CV107+'[1]功能-九鼎之争'!CR108+IF($AB107&lt;$AK$2,0,'[1]功能-日常任务'!ED107)</f>
        <v>451393.08679189399</v>
      </c>
      <c r="AH107" s="193"/>
      <c r="AI107" s="146">
        <f>[4]功勋需求与产出奖励!CR107/AC107</f>
        <v>0</v>
      </c>
      <c r="AJ107" s="146">
        <f>'[1]功能-九鼎之争'!CN108/AC107</f>
        <v>0.51609718465287746</v>
      </c>
      <c r="AK107" s="180">
        <f>IF($AB107&lt;$AK$2,0,'[1]功能-日常任务'!DZ107)/AC107</f>
        <v>0.48390281534712254</v>
      </c>
      <c r="AL107" s="198">
        <f>'[1]功能-日常任务'!DZ107</f>
        <v>251938.37585303886</v>
      </c>
      <c r="AM107" s="198">
        <f>'[1]功能-九鼎之争'!CN108</f>
        <v>268700</v>
      </c>
      <c r="AO107" s="198"/>
    </row>
    <row r="108" spans="13:41" x14ac:dyDescent="0.15">
      <c r="M108" s="193">
        <v>104</v>
      </c>
      <c r="N108" s="198">
        <f t="shared" si="23"/>
        <v>570000</v>
      </c>
      <c r="O108" s="198">
        <f t="shared" si="24"/>
        <v>612020.20202020195</v>
      </c>
      <c r="P108" s="198">
        <f t="shared" si="25"/>
        <v>654897.95918367337</v>
      </c>
      <c r="Q108" s="198">
        <f t="shared" si="26"/>
        <v>698659.79381443327</v>
      </c>
      <c r="R108" s="198">
        <f t="shared" si="27"/>
        <v>820877.19298245641</v>
      </c>
      <c r="S108" s="193"/>
      <c r="T108" s="193">
        <f t="shared" si="28"/>
        <v>0.98023722829173454</v>
      </c>
      <c r="U108" s="193">
        <f t="shared" si="29"/>
        <v>0.88209689376547207</v>
      </c>
      <c r="V108" s="193">
        <f t="shared" si="30"/>
        <v>0.78826191504684817</v>
      </c>
      <c r="W108" s="193">
        <f t="shared" si="31"/>
        <v>0.69723737487263338</v>
      </c>
      <c r="X108" s="193">
        <f t="shared" si="32"/>
        <v>0.5908434711498608</v>
      </c>
      <c r="Y108" s="193"/>
      <c r="Z108" s="193"/>
      <c r="AA108" s="198"/>
      <c r="AB108" s="193">
        <v>104</v>
      </c>
      <c r="AC108" s="198">
        <f>[4]功勋需求与产出奖励!CR108+'[1]功能-九鼎之争'!CN109+IF($AB108&lt;$AK$2,0,'[1]功能-日常任务'!DZ108)</f>
        <v>558735.22012628871</v>
      </c>
      <c r="AD108" s="198">
        <f>[4]功勋需求与产出奖励!CS108+'[1]功能-九鼎之争'!CO109+IF($AB108&lt;$AK$2,0,'[1]功能-日常任务'!EA108)</f>
        <v>539861.11912373686</v>
      </c>
      <c r="AE108" s="198">
        <f>[4]功勋需求与产出奖励!CT108+'[1]功能-九鼎之争'!CP109+IF($AB108&lt;$AK$2,0,'[1]功能-日常任务'!EB108)</f>
        <v>516231.119466395</v>
      </c>
      <c r="AF108" s="198">
        <f>[4]功勋需求与产出奖励!CU108+'[1]功能-九鼎之争'!CQ109+IF($AB108&lt;$AK$2,0,'[1]功能-日常任务'!EC108)</f>
        <v>487131.72056823072</v>
      </c>
      <c r="AG108" s="198">
        <f>[4]功勋需求与产出奖励!CV108+'[1]功能-九鼎之争'!CR109+IF($AB108&lt;$AK$2,0,'[1]功能-日常任务'!ED108)</f>
        <v>485009.93008950871</v>
      </c>
      <c r="AH108" s="193"/>
      <c r="AI108" s="146">
        <f>[4]功勋需求与产出奖励!CR108/AC108</f>
        <v>0</v>
      </c>
      <c r="AJ108" s="146">
        <f>'[1]功能-九鼎之争'!CN109/AC108</f>
        <v>0.5167027056836444</v>
      </c>
      <c r="AK108" s="180">
        <f>IF($AB108&lt;$AK$2,0,'[1]功能-日常任务'!DZ108)/AC108</f>
        <v>0.48329729431635565</v>
      </c>
      <c r="AL108" s="198">
        <f>'[1]功能-日常任务'!DZ108</f>
        <v>270035.22012628871</v>
      </c>
      <c r="AM108" s="198">
        <f>'[1]功能-九鼎之争'!CN109</f>
        <v>288700</v>
      </c>
      <c r="AO108" s="198"/>
    </row>
    <row r="109" spans="13:41" x14ac:dyDescent="0.15">
      <c r="M109" s="193">
        <v>105</v>
      </c>
      <c r="N109" s="198">
        <f t="shared" si="23"/>
        <v>610000</v>
      </c>
      <c r="O109" s="198">
        <f t="shared" si="24"/>
        <v>652424.24242424231</v>
      </c>
      <c r="P109" s="198">
        <f t="shared" si="25"/>
        <v>695714.28571428568</v>
      </c>
      <c r="Q109" s="198">
        <f t="shared" si="26"/>
        <v>745257.73195876344</v>
      </c>
      <c r="R109" s="198">
        <f t="shared" si="27"/>
        <v>885789.4736842108</v>
      </c>
      <c r="S109" s="193"/>
      <c r="T109" s="193">
        <f t="shared" si="28"/>
        <v>0.98054252061313096</v>
      </c>
      <c r="U109" s="193">
        <f t="shared" si="29"/>
        <v>0.88421536591048711</v>
      </c>
      <c r="V109" s="193">
        <f t="shared" si="30"/>
        <v>0.79185937724831634</v>
      </c>
      <c r="W109" s="193">
        <f t="shared" si="31"/>
        <v>0.70123923565944357</v>
      </c>
      <c r="X109" s="193">
        <f t="shared" si="32"/>
        <v>0.58904237351829802</v>
      </c>
      <c r="Y109" s="193"/>
      <c r="Z109" s="193"/>
      <c r="AA109" s="198"/>
      <c r="AB109" s="193">
        <v>105</v>
      </c>
      <c r="AC109" s="198">
        <f>[4]功勋需求与产出奖励!CR109+'[1]功能-九鼎之争'!CN110+IF($AB109&lt;$AK$2,0,'[1]功能-日常任务'!DZ109)</f>
        <v>598130.93757400988</v>
      </c>
      <c r="AD109" s="198">
        <f>[4]功勋需求与产出奖励!CS109+'[1]功能-九鼎之争'!CO110+IF($AB109&lt;$AK$2,0,'[1]功能-日常任务'!EA109)</f>
        <v>576883.54024402378</v>
      </c>
      <c r="AE109" s="198">
        <f>[4]功勋需求与产出奖励!CT109+'[1]功能-九鼎之争'!CP110+IF($AB109&lt;$AK$2,0,'[1]功能-日常任务'!EB109)</f>
        <v>550907.88102847151</v>
      </c>
      <c r="AF109" s="198">
        <f>[4]功勋需求与产出奖励!CU109+'[1]功能-九鼎之争'!CQ110+IF($AB109&lt;$AK$2,0,'[1]功能-日常任务'!EC109)</f>
        <v>522603.96232805378</v>
      </c>
      <c r="AG109" s="198">
        <f>[4]功勋需求与产出奖励!CV109+'[1]功能-九鼎之争'!CR110+IF($AB109&lt;$AK$2,0,'[1]功能-日常任务'!ED109)</f>
        <v>521767.53401647147</v>
      </c>
      <c r="AH109" s="193"/>
      <c r="AI109" s="146">
        <f>[4]功勋需求与产出奖励!CR109/AC109</f>
        <v>0</v>
      </c>
      <c r="AJ109" s="146">
        <f>'[1]功能-九鼎之争'!CN110/AC109</f>
        <v>0.51610772927424931</v>
      </c>
      <c r="AK109" s="180">
        <f>IF($AB109&lt;$AK$2,0,'[1]功能-日常任务'!DZ109)/AC109</f>
        <v>0.48389227072575069</v>
      </c>
      <c r="AL109" s="198">
        <f>'[1]功能-日常任务'!DZ109</f>
        <v>289430.93757400988</v>
      </c>
      <c r="AM109" s="198">
        <f>'[1]功能-九鼎之争'!CN110</f>
        <v>308700</v>
      </c>
      <c r="AO109" s="198"/>
    </row>
    <row r="110" spans="13:41" x14ac:dyDescent="0.15">
      <c r="M110" s="193">
        <v>106</v>
      </c>
      <c r="N110" s="198">
        <f t="shared" si="23"/>
        <v>650000</v>
      </c>
      <c r="O110" s="198">
        <f t="shared" si="24"/>
        <v>692828.2828282828</v>
      </c>
      <c r="P110" s="198">
        <f t="shared" si="25"/>
        <v>740068.02721088415</v>
      </c>
      <c r="Q110" s="198">
        <f t="shared" si="26"/>
        <v>808831.61512027541</v>
      </c>
      <c r="R110" s="198">
        <f t="shared" si="27"/>
        <v>950701.75438596518</v>
      </c>
      <c r="S110" s="193"/>
      <c r="T110" s="193">
        <f t="shared" si="28"/>
        <v>0.98295192741742965</v>
      </c>
      <c r="U110" s="193">
        <f t="shared" si="29"/>
        <v>0.88819045794400286</v>
      </c>
      <c r="V110" s="193">
        <f t="shared" si="30"/>
        <v>0.79819119711990438</v>
      </c>
      <c r="W110" s="193">
        <f t="shared" si="31"/>
        <v>0.69226561670812836</v>
      </c>
      <c r="X110" s="193">
        <f t="shared" si="32"/>
        <v>0.59059672873735014</v>
      </c>
      <c r="Y110" s="193"/>
      <c r="Z110" s="193"/>
      <c r="AA110" s="198"/>
      <c r="AB110" s="193">
        <v>106</v>
      </c>
      <c r="AC110" s="198">
        <f>[4]功勋需求与产出奖励!CR110+'[1]功能-九鼎之争'!CN111+IF($AB110&lt;$AK$2,0,'[1]功能-日常任务'!DZ110)</f>
        <v>638918.75282132928</v>
      </c>
      <c r="AD110" s="198">
        <f>[4]功勋需求与产出奖励!CS110+'[1]功能-九鼎之争'!CO111+IF($AB110&lt;$AK$2,0,'[1]功能-日常任务'!EA110)</f>
        <v>615363.46980180964</v>
      </c>
      <c r="AE110" s="198">
        <f>[4]功勋需求与产出奖励!CT110+'[1]功能-九鼎之争'!CP111+IF($AB110&lt;$AK$2,0,'[1]功能-日常任务'!EB110)</f>
        <v>590715.78458962159</v>
      </c>
      <c r="AF110" s="198">
        <f>[4]功勋需求与产出奖励!CU110+'[1]功能-九鼎之争'!CQ111+IF($AB110&lt;$AK$2,0,'[1]功能-日常任务'!EC110)</f>
        <v>559926.31685426901</v>
      </c>
      <c r="AG110" s="198">
        <f>[4]功勋需求与产出奖励!CV110+'[1]功能-九鼎之争'!CR111+IF($AB110&lt;$AK$2,0,'[1]功能-日常任务'!ED110)</f>
        <v>561481.34614521079</v>
      </c>
      <c r="AH110" s="193"/>
      <c r="AI110" s="146">
        <f>[4]功勋需求与产出奖励!CR110/AC110</f>
        <v>0</v>
      </c>
      <c r="AJ110" s="146">
        <f>'[1]功能-九鼎之争'!CN111/AC110</f>
        <v>0.51446290870088052</v>
      </c>
      <c r="AK110" s="180">
        <f>IF($AB110&lt;$AK$2,0,'[1]功能-日常任务'!DZ110)/AC110</f>
        <v>0.48553709129911943</v>
      </c>
      <c r="AL110" s="198">
        <f>'[1]功能-日常任务'!DZ110</f>
        <v>310218.75282132928</v>
      </c>
      <c r="AM110" s="198">
        <f>'[1]功能-九鼎之争'!CN111</f>
        <v>328700</v>
      </c>
      <c r="AO110" s="198"/>
    </row>
    <row r="111" spans="13:41" x14ac:dyDescent="0.15">
      <c r="M111" s="193">
        <v>107</v>
      </c>
      <c r="N111" s="198">
        <f t="shared" si="23"/>
        <v>690000</v>
      </c>
      <c r="O111" s="198">
        <f t="shared" si="24"/>
        <v>734983.16498316487</v>
      </c>
      <c r="P111" s="198">
        <f t="shared" si="25"/>
        <v>802993.19727891136</v>
      </c>
      <c r="Q111" s="198">
        <f t="shared" si="26"/>
        <v>872405.49828178738</v>
      </c>
      <c r="R111" s="198">
        <f t="shared" si="27"/>
        <v>1015614.0350877196</v>
      </c>
      <c r="S111" s="193"/>
      <c r="T111" s="193">
        <f t="shared" si="28"/>
        <v>0.98724432108335336</v>
      </c>
      <c r="U111" s="193">
        <f t="shared" si="29"/>
        <v>0.89730999673456657</v>
      </c>
      <c r="V111" s="193">
        <f t="shared" si="30"/>
        <v>0.78772395852639454</v>
      </c>
      <c r="W111" s="193">
        <f t="shared" si="31"/>
        <v>0.68913126451084128</v>
      </c>
      <c r="X111" s="193">
        <f t="shared" si="32"/>
        <v>0.59456729297712152</v>
      </c>
      <c r="Y111" s="193"/>
      <c r="Z111" s="193"/>
      <c r="AA111" s="198"/>
      <c r="AB111" s="193">
        <v>107</v>
      </c>
      <c r="AC111" s="198">
        <f>[4]功勋需求与产出奖励!CR111+'[1]功能-九鼎之争'!CN112+IF($AB111&lt;$AK$2,0,'[1]功能-日常任务'!DZ111)</f>
        <v>681198.58154751384</v>
      </c>
      <c r="AD111" s="198">
        <f>[4]功勋需求与产出奖励!CS111+'[1]功能-九鼎之争'!CO112+IF($AB111&lt;$AK$2,0,'[1]功能-日常任务'!EA111)</f>
        <v>659507.74137100508</v>
      </c>
      <c r="AE111" s="198">
        <f>[4]功勋需求与产出奖励!CT111+'[1]功能-九鼎之争'!CP112+IF($AB111&lt;$AK$2,0,'[1]功能-日常任务'!EB111)</f>
        <v>632536.98003031011</v>
      </c>
      <c r="AF111" s="198">
        <f>[4]功勋需求与产出奖励!CU111+'[1]功能-九鼎之争'!CQ112+IF($AB111&lt;$AK$2,0,'[1]功能-日常任务'!EC111)</f>
        <v>601201.90419713873</v>
      </c>
      <c r="AG111" s="198">
        <f>[4]功勋需求与产出奖励!CV111+'[1]功能-九鼎之争'!CR112+IF($AB111&lt;$AK$2,0,'[1]功能-日常任务'!ED111)</f>
        <v>603850.88755167671</v>
      </c>
      <c r="AH111" s="193"/>
      <c r="AI111" s="146">
        <f>[4]功勋需求与产出奖励!CR111/AC111</f>
        <v>0</v>
      </c>
      <c r="AJ111" s="146">
        <f>'[1]功能-九鼎之争'!CN112/AC111</f>
        <v>0.51189184687942291</v>
      </c>
      <c r="AK111" s="180">
        <f>IF($AB111&lt;$AK$2,0,'[1]功能-日常任务'!DZ111)/AC111</f>
        <v>0.48810815312057704</v>
      </c>
      <c r="AL111" s="198">
        <f>'[1]功能-日常任务'!DZ111</f>
        <v>332498.58154751378</v>
      </c>
      <c r="AM111" s="198">
        <f>'[1]功能-九鼎之争'!CN112</f>
        <v>348700</v>
      </c>
      <c r="AO111" s="198"/>
    </row>
    <row r="112" spans="13:41" x14ac:dyDescent="0.15">
      <c r="M112" s="193">
        <v>108</v>
      </c>
      <c r="N112" s="198">
        <f t="shared" si="23"/>
        <v>730000</v>
      </c>
      <c r="O112" s="198">
        <f t="shared" si="24"/>
        <v>797272.72727272718</v>
      </c>
      <c r="P112" s="198">
        <f t="shared" si="25"/>
        <v>865918.3673469387</v>
      </c>
      <c r="Q112" s="198">
        <f t="shared" si="26"/>
        <v>935979.38144329935</v>
      </c>
      <c r="R112" s="198">
        <f t="shared" si="27"/>
        <v>1080526.3157894739</v>
      </c>
      <c r="S112" s="193"/>
      <c r="T112" s="193">
        <f t="shared" si="28"/>
        <v>1.0001061790768391</v>
      </c>
      <c r="U112" s="193">
        <f t="shared" si="29"/>
        <v>0.88501143209257938</v>
      </c>
      <c r="V112" s="193">
        <f t="shared" si="30"/>
        <v>0.78349431181441154</v>
      </c>
      <c r="W112" s="193">
        <f t="shared" si="31"/>
        <v>0.68906122028834493</v>
      </c>
      <c r="X112" s="193">
        <f t="shared" si="32"/>
        <v>0.59866527339910369</v>
      </c>
      <c r="Y112" s="193"/>
      <c r="Z112" s="193"/>
      <c r="AA112" s="198"/>
      <c r="AB112" s="193">
        <v>108</v>
      </c>
      <c r="AC112" s="198">
        <f>[4]功勋需求与产出奖励!CR112+'[1]功能-九鼎之争'!CN113+IF($AB112&lt;$AK$2,0,'[1]功能-日常任务'!DZ112)</f>
        <v>730077.5107260925</v>
      </c>
      <c r="AD112" s="198">
        <f>[4]功勋需求与产出奖励!CS112+'[1]功能-九鼎之争'!CO113+IF($AB112&lt;$AK$2,0,'[1]功能-日常任务'!EA112)</f>
        <v>705595.47813199274</v>
      </c>
      <c r="AE112" s="198">
        <f>[4]功勋需求与产出奖励!CT112+'[1]功能-九鼎之争'!CP113+IF($AB112&lt;$AK$2,0,'[1]功能-日常任务'!EB112)</f>
        <v>678442.11531194858</v>
      </c>
      <c r="AF112" s="198">
        <f>[4]功勋需求与产出奖励!CU112+'[1]功能-九鼎之争'!CQ113+IF($AB112&lt;$AK$2,0,'[1]功能-日常任务'!EC112)</f>
        <v>644947.09474205016</v>
      </c>
      <c r="AG112" s="198">
        <f>[4]功勋需求与产出奖励!CV112+'[1]功能-九鼎之争'!CR113+IF($AB112&lt;$AK$2,0,'[1]功能-日常任务'!ED112)</f>
        <v>646873.5822570317</v>
      </c>
      <c r="AH112" s="193"/>
      <c r="AI112" s="146">
        <f>[4]功勋需求与产出奖励!CR112/AC112</f>
        <v>0</v>
      </c>
      <c r="AJ112" s="146">
        <f>'[1]功能-九鼎之争'!CN113/AC112</f>
        <v>0.51186345902963071</v>
      </c>
      <c r="AK112" s="180">
        <f>IF($AB112&lt;$AK$2,0,'[1]功能-日常任务'!DZ112)/AC112</f>
        <v>0.48813654097036935</v>
      </c>
      <c r="AL112" s="198">
        <f>'[1]功能-日常任务'!DZ112</f>
        <v>356377.5107260925</v>
      </c>
      <c r="AM112" s="198">
        <f>'[1]功能-九鼎之争'!CN113</f>
        <v>373700</v>
      </c>
      <c r="AO112" s="198"/>
    </row>
    <row r="113" spans="13:41" x14ac:dyDescent="0.15">
      <c r="M113" s="193">
        <v>109</v>
      </c>
      <c r="N113" s="198">
        <f t="shared" si="23"/>
        <v>791666.66666666663</v>
      </c>
      <c r="O113" s="198">
        <f t="shared" si="24"/>
        <v>859562.28956228949</v>
      </c>
      <c r="P113" s="198">
        <f t="shared" si="25"/>
        <v>928843.53741496592</v>
      </c>
      <c r="Q113" s="198">
        <f t="shared" si="26"/>
        <v>999553.26460481132</v>
      </c>
      <c r="R113" s="198">
        <f t="shared" si="27"/>
        <v>1167543.8596491232</v>
      </c>
      <c r="S113" s="193"/>
      <c r="T113" s="193">
        <f t="shared" si="28"/>
        <v>0.98610986947386503</v>
      </c>
      <c r="U113" s="193">
        <f t="shared" si="29"/>
        <v>0.88029972669974599</v>
      </c>
      <c r="V113" s="193">
        <f t="shared" si="30"/>
        <v>0.78255366174677254</v>
      </c>
      <c r="W113" s="193">
        <f t="shared" si="31"/>
        <v>0.69336275628198951</v>
      </c>
      <c r="X113" s="193">
        <f t="shared" si="32"/>
        <v>0.59133198702650858</v>
      </c>
      <c r="Y113" s="193"/>
      <c r="Z113" s="193"/>
      <c r="AA113" s="198"/>
      <c r="AB113" s="193">
        <v>109</v>
      </c>
      <c r="AC113" s="198">
        <f>[4]功勋需求与产出奖励!CR113+'[1]功能-九鼎之争'!CN114+IF($AB113&lt;$AK$2,0,'[1]功能-日常任务'!DZ113)</f>
        <v>780670.31333347643</v>
      </c>
      <c r="AD113" s="198">
        <f>[4]功勋需求与产出奖励!CS113+'[1]功能-九鼎之争'!CO114+IF($AB113&lt;$AK$2,0,'[1]功能-日常任务'!EA113)</f>
        <v>756672.44858309138</v>
      </c>
      <c r="AE113" s="198">
        <f>[4]功勋需求与产出奖励!CT113+'[1]功能-九鼎之争'!CP114+IF($AB113&lt;$AK$2,0,'[1]功能-日常任务'!EB113)</f>
        <v>726869.91139390692</v>
      </c>
      <c r="AF113" s="198">
        <f>[4]功勋需求与产出奖励!CU113+'[1]功能-九鼎之争'!CQ114+IF($AB113&lt;$AK$2,0,'[1]功能-日常任务'!EC113)</f>
        <v>693053.00659705279</v>
      </c>
      <c r="AG113" s="198">
        <f>[4]功勋需求与产出奖励!CV113+'[1]功能-九鼎之争'!CR114+IF($AB113&lt;$AK$2,0,'[1]功能-日常任务'!ED113)</f>
        <v>690406.03046691499</v>
      </c>
      <c r="AH113" s="193"/>
      <c r="AI113" s="146">
        <f>[4]功勋需求与产出奖励!CR113/AC113</f>
        <v>0</v>
      </c>
      <c r="AJ113" s="146">
        <f>'[1]功能-九鼎之争'!CN114/AC113</f>
        <v>0.51071494994800526</v>
      </c>
      <c r="AK113" s="180">
        <f>IF($AB113&lt;$AK$2,0,'[1]功能-日常任务'!DZ113)/AC113</f>
        <v>0.48928505005199469</v>
      </c>
      <c r="AL113" s="198">
        <f>'[1]功能-日常任务'!DZ113</f>
        <v>381970.31333347637</v>
      </c>
      <c r="AM113" s="198">
        <f>'[1]功能-九鼎之争'!CN114</f>
        <v>398700</v>
      </c>
      <c r="AO113" s="198"/>
    </row>
    <row r="114" spans="13:41" x14ac:dyDescent="0.15">
      <c r="M114" s="193">
        <v>110</v>
      </c>
      <c r="N114" s="198">
        <f t="shared" si="23"/>
        <v>853333.33333333337</v>
      </c>
      <c r="O114" s="198">
        <f t="shared" si="24"/>
        <v>921851.8518518518</v>
      </c>
      <c r="P114" s="198">
        <f t="shared" si="25"/>
        <v>991768.70748299314</v>
      </c>
      <c r="Q114" s="198">
        <f t="shared" si="26"/>
        <v>1063127.1477663233</v>
      </c>
      <c r="R114" s="198">
        <f t="shared" si="27"/>
        <v>1264035.0877192984</v>
      </c>
      <c r="S114" s="193"/>
      <c r="T114" s="193">
        <f t="shared" si="28"/>
        <v>0.98214843749999992</v>
      </c>
      <c r="U114" s="193">
        <f t="shared" si="29"/>
        <v>0.87960496826034551</v>
      </c>
      <c r="V114" s="193">
        <f t="shared" si="30"/>
        <v>0.7882159042458331</v>
      </c>
      <c r="W114" s="193">
        <f t="shared" si="31"/>
        <v>0.69892923580179056</v>
      </c>
      <c r="X114" s="193">
        <f t="shared" si="32"/>
        <v>0.58751172574600952</v>
      </c>
      <c r="Y114" s="193"/>
      <c r="Z114" s="193"/>
      <c r="AA114" s="198"/>
      <c r="AB114" s="193">
        <v>110</v>
      </c>
      <c r="AC114" s="198">
        <f>[4]功勋需求与产出奖励!CR114+'[1]功能-九鼎之争'!CN115+IF($AB114&lt;$AK$2,0,'[1]功能-日常任务'!DZ114)</f>
        <v>838100</v>
      </c>
      <c r="AD114" s="198">
        <f>[4]功勋需求与产出奖励!CS114+'[1]功能-九鼎之争'!CO115+IF($AB114&lt;$AK$2,0,'[1]功能-日常任务'!EA114)</f>
        <v>810865.46888888883</v>
      </c>
      <c r="AE114" s="198">
        <f>[4]功勋需求与产出奖励!CT114+'[1]功能-九鼎之争'!CP115+IF($AB114&lt;$AK$2,0,'[1]功能-日常任务'!EB114)</f>
        <v>781727.86857142858</v>
      </c>
      <c r="AF114" s="198">
        <f>[4]功勋需求与产出奖励!CU114+'[1]功能-九鼎之争'!CQ115+IF($AB114&lt;$AK$2,0,'[1]功能-日常任务'!EC114)</f>
        <v>743050.64494845364</v>
      </c>
      <c r="AG114" s="198">
        <f>[4]功勋需求与产出奖励!CV114+'[1]功能-九鼎之争'!CR115+IF($AB114&lt;$AK$2,0,'[1]功能-日常任务'!ED114)</f>
        <v>742635.43578947359</v>
      </c>
      <c r="AH114" s="193"/>
      <c r="AI114" s="146">
        <f>[4]功勋需求与产出奖励!CR114/AC114</f>
        <v>0</v>
      </c>
      <c r="AJ114" s="146">
        <f>'[1]功能-九鼎之争'!CN115/AC114</f>
        <v>0.51151413912420951</v>
      </c>
      <c r="AK114" s="180">
        <f>IF($AB114&lt;$AK$2,0,'[1]功能-日常任务'!DZ114)/AC114</f>
        <v>0.48848586087579049</v>
      </c>
      <c r="AL114" s="198">
        <f>'[1]功能-日常任务'!DZ114</f>
        <v>409400</v>
      </c>
      <c r="AM114" s="198">
        <f>'[1]功能-九鼎之争'!CN115</f>
        <v>428700</v>
      </c>
      <c r="AO114" s="198"/>
    </row>
    <row r="115" spans="13:41" x14ac:dyDescent="0.15">
      <c r="M115" s="193">
        <v>111</v>
      </c>
      <c r="N115" s="198">
        <f t="shared" si="23"/>
        <v>915000</v>
      </c>
      <c r="O115" s="198">
        <f t="shared" si="24"/>
        <v>984141.4141414141</v>
      </c>
      <c r="P115" s="198">
        <f t="shared" si="25"/>
        <v>1054693.8775510206</v>
      </c>
      <c r="Q115" s="198">
        <f t="shared" si="26"/>
        <v>1139690.7216494847</v>
      </c>
      <c r="R115" s="198">
        <f t="shared" si="27"/>
        <v>1360526.3157894737</v>
      </c>
      <c r="S115" s="193"/>
      <c r="T115" s="193">
        <f t="shared" si="28"/>
        <v>0.98087257951351403</v>
      </c>
      <c r="U115" s="193">
        <f t="shared" si="29"/>
        <v>0.88580236276214563</v>
      </c>
      <c r="V115" s="193">
        <f t="shared" si="30"/>
        <v>0.79461914485084784</v>
      </c>
      <c r="W115" s="193">
        <f t="shared" si="31"/>
        <v>0.69683204750312122</v>
      </c>
      <c r="X115" s="193">
        <f t="shared" si="32"/>
        <v>0.58670482520190004</v>
      </c>
      <c r="Y115" s="193"/>
      <c r="Z115" s="193"/>
      <c r="AA115" s="198"/>
      <c r="AB115" s="193">
        <v>111</v>
      </c>
      <c r="AC115" s="198">
        <f>[4]功勋需求与产出奖励!CR115+'[1]功能-九鼎之争'!CN116+IF($AB115&lt;$AK$2,0,'[1]功能-日常任务'!DZ115)</f>
        <v>897498.4102548653</v>
      </c>
      <c r="AD115" s="198">
        <f>[4]功勋需求与产出奖励!CS115+'[1]功能-九鼎之争'!CO116+IF($AB115&lt;$AK$2,0,'[1]功能-日常任务'!EA115)</f>
        <v>871754.78993854392</v>
      </c>
      <c r="AE115" s="198">
        <f>[4]功勋需求与产出奖励!CT115+'[1]功能-九鼎之争'!CP116+IF($AB115&lt;$AK$2,0,'[1]功能-日常任务'!EB115)</f>
        <v>838079.94705901679</v>
      </c>
      <c r="AF115" s="198">
        <f>[4]功勋需求与产出奖励!CU115+'[1]功能-九鼎之争'!CQ116+IF($AB115&lt;$AK$2,0,'[1]功能-日常任务'!EC115)</f>
        <v>794173.01908732019</v>
      </c>
      <c r="AG115" s="198">
        <f>[4]功勋需求与产出奖励!CV115+'[1]功能-九鼎之争'!CR116+IF($AB115&lt;$AK$2,0,'[1]功能-日常任务'!ED115)</f>
        <v>798227.35428784823</v>
      </c>
      <c r="AH115" s="193"/>
      <c r="AI115" s="146">
        <f>[4]功勋需求与产出奖励!CR115/AC115</f>
        <v>0</v>
      </c>
      <c r="AJ115" s="146">
        <f>'[1]功能-九鼎之争'!CN116/AC115</f>
        <v>0.51108725626571483</v>
      </c>
      <c r="AK115" s="180">
        <f>IF($AB115&lt;$AK$2,0,'[1]功能-日常任务'!DZ115)/AC115</f>
        <v>0.48891274373428517</v>
      </c>
      <c r="AL115" s="198">
        <f>'[1]功能-日常任务'!DZ115</f>
        <v>438798.4102548653</v>
      </c>
      <c r="AM115" s="198">
        <f>'[1]功能-九鼎之争'!CN116</f>
        <v>458700</v>
      </c>
      <c r="AO115" s="198"/>
    </row>
    <row r="116" spans="13:41" x14ac:dyDescent="0.15">
      <c r="M116" s="193">
        <v>112</v>
      </c>
      <c r="N116" s="198">
        <f t="shared" si="23"/>
        <v>976666.66666666663</v>
      </c>
      <c r="O116" s="198">
        <f t="shared" si="24"/>
        <v>1046430.9764309765</v>
      </c>
      <c r="P116" s="198">
        <f t="shared" si="25"/>
        <v>1126190.4761904762</v>
      </c>
      <c r="Q116" s="198">
        <f t="shared" si="26"/>
        <v>1234192.4398625433</v>
      </c>
      <c r="R116" s="198">
        <f t="shared" si="27"/>
        <v>1457017.5438596492</v>
      </c>
      <c r="S116" s="193"/>
      <c r="T116" s="193">
        <f t="shared" si="28"/>
        <v>0.98703772649158894</v>
      </c>
      <c r="U116" s="193">
        <f t="shared" si="29"/>
        <v>0.89277990333733825</v>
      </c>
      <c r="V116" s="193">
        <f t="shared" si="30"/>
        <v>0.7952278273328709</v>
      </c>
      <c r="W116" s="193">
        <f t="shared" si="31"/>
        <v>0.68922642428106784</v>
      </c>
      <c r="X116" s="193">
        <f t="shared" si="32"/>
        <v>0.58892095017403345</v>
      </c>
      <c r="Y116" s="193"/>
      <c r="Z116" s="193"/>
      <c r="AA116" s="198"/>
      <c r="AB116" s="193">
        <v>112</v>
      </c>
      <c r="AC116" s="198">
        <f>[4]功勋需求与产出奖励!CR116+'[1]功能-九鼎之争'!CN117+IF($AB116&lt;$AK$2,0,'[1]功能-日常任务'!DZ116)</f>
        <v>964006.84620678518</v>
      </c>
      <c r="AD116" s="198">
        <f>[4]功勋需求与产出奖励!CS116+'[1]功能-九鼎之争'!CO117+IF($AB116&lt;$AK$2,0,'[1]功能-日常任务'!EA116)</f>
        <v>934232.54598724376</v>
      </c>
      <c r="AE116" s="198">
        <f>[4]功勋需求与产出奖励!CT116+'[1]功能-九鼎之争'!CP117+IF($AB116&lt;$AK$2,0,'[1]功能-日常任务'!EB116)</f>
        <v>895578.0055439237</v>
      </c>
      <c r="AF116" s="198">
        <f>[4]功勋需求与产出奖励!CU116+'[1]功能-九鼎之争'!CQ117+IF($AB116&lt;$AK$2,0,'[1]功能-日常任务'!EC116)</f>
        <v>850638.04220118758</v>
      </c>
      <c r="AG116" s="198">
        <f>[4]功勋需求与产出奖励!CV116+'[1]功能-九鼎之争'!CR117+IF($AB116&lt;$AK$2,0,'[1]功能-日常任务'!ED116)</f>
        <v>858068.15635006106</v>
      </c>
      <c r="AH116" s="193"/>
      <c r="AI116" s="146">
        <f>[4]功勋需求与产出奖励!CR116/AC116</f>
        <v>0</v>
      </c>
      <c r="AJ116" s="146">
        <f>'[1]功能-九鼎之争'!CN117/AC116</f>
        <v>0.51213329235433502</v>
      </c>
      <c r="AK116" s="180">
        <f>IF($AB116&lt;$AK$2,0,'[1]功能-日常任务'!DZ116)/AC116</f>
        <v>0.48786670764566492</v>
      </c>
      <c r="AL116" s="198">
        <f>'[1]功能-日常任务'!DZ116</f>
        <v>470306.84620678512</v>
      </c>
      <c r="AM116" s="198">
        <f>'[1]功能-九鼎之争'!CN117</f>
        <v>493700</v>
      </c>
      <c r="AO116" s="198"/>
    </row>
    <row r="117" spans="13:41" x14ac:dyDescent="0.15">
      <c r="M117" s="193">
        <v>113</v>
      </c>
      <c r="N117" s="198">
        <f t="shared" si="23"/>
        <v>1038333.3333333333</v>
      </c>
      <c r="O117" s="198">
        <f t="shared" si="24"/>
        <v>1112962.9629629629</v>
      </c>
      <c r="P117" s="198">
        <f t="shared" si="25"/>
        <v>1219727.8911564627</v>
      </c>
      <c r="Q117" s="198">
        <f t="shared" si="26"/>
        <v>1328694.1580756018</v>
      </c>
      <c r="R117" s="198">
        <f t="shared" si="27"/>
        <v>1553508.7719298247</v>
      </c>
      <c r="S117" s="193"/>
      <c r="T117" s="193">
        <f t="shared" si="28"/>
        <v>0.99464855702029964</v>
      </c>
      <c r="U117" s="193">
        <f t="shared" si="29"/>
        <v>0.89722352828450691</v>
      </c>
      <c r="V117" s="193">
        <f t="shared" si="30"/>
        <v>0.78527227239985242</v>
      </c>
      <c r="W117" s="193">
        <f t="shared" si="31"/>
        <v>0.68722878553263567</v>
      </c>
      <c r="X117" s="193">
        <f t="shared" si="32"/>
        <v>0.59168966908139786</v>
      </c>
      <c r="Y117" s="193"/>
      <c r="Z117" s="193"/>
      <c r="AA117" s="198"/>
      <c r="AB117" s="193">
        <v>113</v>
      </c>
      <c r="AC117" s="198">
        <f>[4]功勋需求与产出奖励!CR117+'[1]功能-九鼎之争'!CN118+IF($AB117&lt;$AK$2,0,'[1]功能-日常任务'!DZ117)</f>
        <v>1032776.7517060777</v>
      </c>
      <c r="AD117" s="198">
        <f>[4]功勋需求与产出奖励!CS117+'[1]功能-九鼎之争'!CO118+IF($AB117&lt;$AK$2,0,'[1]功能-日常任务'!EA117)</f>
        <v>998576.55647960864</v>
      </c>
      <c r="AE117" s="198">
        <f>[4]功勋需求与产出奖励!CT117+'[1]功能-九鼎之争'!CP118+IF($AB117&lt;$AK$2,0,'[1]功能-日常任务'!EB117)</f>
        <v>957818.49279791536</v>
      </c>
      <c r="AF117" s="198">
        <f>[4]功勋需求与产出奖励!CU117+'[1]功能-九鼎之争'!CQ118+IF($AB117&lt;$AK$2,0,'[1]功能-日常任务'!EC117)</f>
        <v>913116.8725986036</v>
      </c>
      <c r="AG117" s="198">
        <f>[4]功勋需求与产出奖励!CV117+'[1]功能-九鼎之争'!CR118+IF($AB117&lt;$AK$2,0,'[1]功能-日常任务'!ED117)</f>
        <v>919195.09117820684</v>
      </c>
      <c r="AH117" s="193"/>
      <c r="AI117" s="146">
        <f>[4]功勋需求与产出奖励!CR117/AC117</f>
        <v>0</v>
      </c>
      <c r="AJ117" s="146">
        <f>'[1]功能-九鼎之争'!CN118/AC117</f>
        <v>0.51192089590187151</v>
      </c>
      <c r="AK117" s="180">
        <f>IF($AB117&lt;$AK$2,0,'[1]功能-日常任务'!DZ117)/AC117</f>
        <v>0.48807910409812849</v>
      </c>
      <c r="AL117" s="198">
        <f>'[1]功能-日常任务'!DZ117</f>
        <v>504076.75170607772</v>
      </c>
      <c r="AM117" s="198">
        <f>'[1]功能-九鼎之争'!CN118</f>
        <v>528700</v>
      </c>
      <c r="AO117" s="198"/>
    </row>
    <row r="118" spans="13:41" x14ac:dyDescent="0.15">
      <c r="M118" s="193">
        <v>114</v>
      </c>
      <c r="N118" s="198">
        <f t="shared" si="23"/>
        <v>1100000</v>
      </c>
      <c r="O118" s="198">
        <f t="shared" si="24"/>
        <v>1205555.5555555557</v>
      </c>
      <c r="P118" s="198">
        <f t="shared" si="25"/>
        <v>1313265.3061224492</v>
      </c>
      <c r="Q118" s="198">
        <f t="shared" si="26"/>
        <v>1423195.8762886603</v>
      </c>
      <c r="R118" s="198">
        <f t="shared" si="27"/>
        <v>1650000</v>
      </c>
      <c r="S118" s="193"/>
      <c r="T118" s="193">
        <f t="shared" si="28"/>
        <v>1.0036094911387068</v>
      </c>
      <c r="U118" s="193">
        <f t="shared" si="29"/>
        <v>0.88459041931602789</v>
      </c>
      <c r="V118" s="193">
        <f t="shared" si="30"/>
        <v>0.78252940869804499</v>
      </c>
      <c r="W118" s="193">
        <f t="shared" si="31"/>
        <v>0.6877877874167172</v>
      </c>
      <c r="X118" s="193">
        <f t="shared" si="32"/>
        <v>0.59448435143907785</v>
      </c>
      <c r="Y118" s="193"/>
      <c r="Z118" s="193"/>
      <c r="AA118" s="198"/>
      <c r="AB118" s="193">
        <v>114</v>
      </c>
      <c r="AC118" s="198">
        <f>[4]功勋需求与产出奖励!CR118+'[1]功能-九鼎之争'!CN119+IF($AB118&lt;$AK$2,0,'[1]功能-日常任务'!DZ118)</f>
        <v>1103970.4402525774</v>
      </c>
      <c r="AD118" s="198">
        <f>[4]功勋需求与产出奖励!CS118+'[1]功能-九鼎之争'!CO119+IF($AB118&lt;$AK$2,0,'[1]功能-日常任务'!EA118)</f>
        <v>1066422.894397656</v>
      </c>
      <c r="AE118" s="198">
        <f>[4]功勋需求与产出奖励!CT118+'[1]功能-九鼎之争'!CP119+IF($AB118&lt;$AK$2,0,'[1]功能-日常任务'!EB118)</f>
        <v>1027668.7234636572</v>
      </c>
      <c r="AF118" s="198">
        <f>[4]功勋需求与产出奖励!CU118+'[1]功能-九鼎之争'!CQ119+IF($AB118&lt;$AK$2,0,'[1]功能-日常任务'!EC118)</f>
        <v>978856.74281317368</v>
      </c>
      <c r="AG118" s="198">
        <f>[4]功勋需求与产出奖励!CV118+'[1]功能-九鼎之争'!CR119+IF($AB118&lt;$AK$2,0,'[1]功能-日常任务'!ED118)</f>
        <v>980899.17987447837</v>
      </c>
      <c r="AH118" s="193"/>
      <c r="AI118" s="146">
        <f>[4]功勋需求与产出奖励!CR118/AC118</f>
        <v>0</v>
      </c>
      <c r="AJ118" s="146">
        <f>'[1]功能-九鼎之争'!CN119/AC118</f>
        <v>0.51061149777799397</v>
      </c>
      <c r="AK118" s="180">
        <f>IF($AB118&lt;$AK$2,0,'[1]功能-日常任务'!DZ118)/AC118</f>
        <v>0.48938850222200608</v>
      </c>
      <c r="AL118" s="198">
        <f>'[1]功能-日常任务'!DZ118</f>
        <v>540270.44025257754</v>
      </c>
      <c r="AM118" s="198">
        <f>'[1]功能-九鼎之争'!CN119</f>
        <v>563700</v>
      </c>
      <c r="AO118" s="198"/>
    </row>
    <row r="119" spans="13:41" x14ac:dyDescent="0.15">
      <c r="M119" s="193">
        <v>115</v>
      </c>
      <c r="N119" s="198">
        <f t="shared" si="23"/>
        <v>1191666.6666666667</v>
      </c>
      <c r="O119" s="198">
        <f t="shared" si="24"/>
        <v>1298148.1481481483</v>
      </c>
      <c r="P119" s="198">
        <f t="shared" si="25"/>
        <v>1406802.7210884357</v>
      </c>
      <c r="Q119" s="198">
        <f t="shared" si="26"/>
        <v>1517697.5945017189</v>
      </c>
      <c r="R119" s="198">
        <f t="shared" si="27"/>
        <v>1781578.9473684214</v>
      </c>
      <c r="S119" s="193"/>
      <c r="T119" s="193">
        <f t="shared" si="28"/>
        <v>0.98833164348085567</v>
      </c>
      <c r="U119" s="193">
        <f t="shared" si="29"/>
        <v>0.88093232355067019</v>
      </c>
      <c r="V119" s="193">
        <f t="shared" si="30"/>
        <v>0.78194378084165728</v>
      </c>
      <c r="W119" s="193">
        <f t="shared" si="31"/>
        <v>0.69049270860338241</v>
      </c>
      <c r="X119" s="193">
        <f t="shared" si="32"/>
        <v>0.58549395072524724</v>
      </c>
      <c r="Y119" s="193"/>
      <c r="Z119" s="193"/>
      <c r="AA119" s="198"/>
      <c r="AB119" s="193">
        <v>115</v>
      </c>
      <c r="AC119" s="198">
        <f>[4]功勋需求与产出奖励!CR119+'[1]功能-九鼎之争'!CN120+IF($AB119&lt;$AK$2,0,'[1]功能-日常任务'!DZ119)</f>
        <v>1177761.8751480198</v>
      </c>
      <c r="AD119" s="198">
        <f>[4]功勋需求与产出奖励!CS119+'[1]功能-九鼎之争'!CO120+IF($AB119&lt;$AK$2,0,'[1]功能-日常任务'!EA119)</f>
        <v>1143580.664461148</v>
      </c>
      <c r="AE119" s="198">
        <f>[4]功勋需求与产出奖励!CT119+'[1]功能-九鼎之争'!CP120+IF($AB119&lt;$AK$2,0,'[1]功能-日常任务'!EB119)</f>
        <v>1100040.638626223</v>
      </c>
      <c r="AF119" s="198">
        <f>[4]功勋需求与产出奖励!CU119+'[1]功能-九鼎之争'!CQ120+IF($AB119&lt;$AK$2,0,'[1]功能-日常任务'!EC119)</f>
        <v>1047959.1228683298</v>
      </c>
      <c r="AG119" s="198">
        <f>[4]功勋需求与产出奖励!CV119+'[1]功能-九鼎之争'!CR120+IF($AB119&lt;$AK$2,0,'[1]功能-日常任务'!ED119)</f>
        <v>1043103.6964236643</v>
      </c>
      <c r="AH119" s="193"/>
      <c r="AI119" s="146">
        <f>[4]功勋需求与产出奖励!CR119/AC119</f>
        <v>0</v>
      </c>
      <c r="AJ119" s="146">
        <f>'[1]功能-九鼎之争'!CN120/AC119</f>
        <v>0.50833705236447402</v>
      </c>
      <c r="AK119" s="180">
        <f>IF($AB119&lt;$AK$2,0,'[1]功能-日常任务'!DZ119)/AC119</f>
        <v>0.49166294763552598</v>
      </c>
      <c r="AL119" s="198">
        <f>'[1]功能-日常任务'!DZ119</f>
        <v>579061.87514801975</v>
      </c>
      <c r="AM119" s="198">
        <f>'[1]功能-九鼎之争'!CN120</f>
        <v>598700</v>
      </c>
      <c r="AO119" s="198"/>
    </row>
    <row r="120" spans="13:41" x14ac:dyDescent="0.15">
      <c r="M120" s="193">
        <v>116</v>
      </c>
      <c r="N120" s="198">
        <f t="shared" si="23"/>
        <v>1283333.3333333333</v>
      </c>
      <c r="O120" s="198">
        <f t="shared" si="24"/>
        <v>1390740.7407407409</v>
      </c>
      <c r="P120" s="198">
        <f t="shared" si="25"/>
        <v>1500340.1360544222</v>
      </c>
      <c r="Q120" s="198">
        <f t="shared" si="26"/>
        <v>1612199.3127147774</v>
      </c>
      <c r="R120" s="198">
        <f t="shared" si="27"/>
        <v>1913157.8947368427</v>
      </c>
      <c r="S120" s="193"/>
      <c r="T120" s="193">
        <f t="shared" si="28"/>
        <v>0.98519805634492885</v>
      </c>
      <c r="U120" s="193">
        <f t="shared" si="29"/>
        <v>0.88056782350256946</v>
      </c>
      <c r="V120" s="193">
        <f t="shared" si="30"/>
        <v>0.78572356190754178</v>
      </c>
      <c r="W120" s="193">
        <f t="shared" si="31"/>
        <v>0.69463958547854887</v>
      </c>
      <c r="X120" s="193">
        <f t="shared" si="32"/>
        <v>0.57843226174277496</v>
      </c>
      <c r="Y120" s="193"/>
      <c r="Z120" s="193"/>
      <c r="AA120" s="198"/>
      <c r="AB120" s="193">
        <v>116</v>
      </c>
      <c r="AC120" s="198">
        <f>[4]功勋需求与产出奖励!CR120+'[1]功能-九鼎之争'!CN121+IF($AB120&lt;$AK$2,0,'[1]功能-日常任务'!DZ120)</f>
        <v>1264337.5056426586</v>
      </c>
      <c r="AD120" s="198">
        <f>[4]功勋需求与产出奖励!CS120+'[1]功能-九鼎之争'!CO121+IF($AB120&lt;$AK$2,0,'[1]功能-日常任务'!EA120)</f>
        <v>1224641.5471304255</v>
      </c>
      <c r="AE120" s="198">
        <f>[4]功勋需求与产出奖励!CT120+'[1]功能-九鼎之争'!CP121+IF($AB120&lt;$AK$2,0,'[1]功能-日常任务'!EB120)</f>
        <v>1178852.5957735265</v>
      </c>
      <c r="AF120" s="198">
        <f>[4]功勋需求与产出奖励!CU120+'[1]功能-九鼎之争'!CQ121+IF($AB120&lt;$AK$2,0,'[1]功能-日常任务'!EC120)</f>
        <v>1119897.4622929944</v>
      </c>
      <c r="AG120" s="198">
        <f>[4]功勋需求与产出奖励!CV120+'[1]功能-九鼎之争'!CR121+IF($AB120&lt;$AK$2,0,'[1]功能-日常任务'!ED120)</f>
        <v>1106632.2481236777</v>
      </c>
      <c r="AH120" s="193"/>
      <c r="AI120" s="146">
        <f>[4]功勋需求与产出奖励!CR120/AC120</f>
        <v>0</v>
      </c>
      <c r="AJ120" s="146">
        <f>'[1]功能-九鼎之争'!CN121/AC120</f>
        <v>0.50912038686443095</v>
      </c>
      <c r="AK120" s="180">
        <f>IF($AB120&lt;$AK$2,0,'[1]功能-日常任务'!DZ120)/AC120</f>
        <v>0.49087961313556905</v>
      </c>
      <c r="AL120" s="198">
        <f>'[1]功能-日常任务'!DZ120</f>
        <v>620637.50564265857</v>
      </c>
      <c r="AM120" s="198">
        <f>'[1]功能-九鼎之争'!CN121</f>
        <v>643700</v>
      </c>
      <c r="AO120" s="198"/>
    </row>
    <row r="121" spans="13:41" x14ac:dyDescent="0.15">
      <c r="M121" s="193">
        <v>117</v>
      </c>
      <c r="N121" s="198">
        <f t="shared" si="23"/>
        <v>1375000</v>
      </c>
      <c r="O121" s="198">
        <f t="shared" si="24"/>
        <v>1483333.3333333335</v>
      </c>
      <c r="P121" s="198">
        <f t="shared" si="25"/>
        <v>1593877.5510204085</v>
      </c>
      <c r="Q121" s="198">
        <f t="shared" si="26"/>
        <v>1727319.587628867</v>
      </c>
      <c r="R121" s="198">
        <f t="shared" si="27"/>
        <v>2044736.8421052638</v>
      </c>
      <c r="S121" s="193"/>
      <c r="T121" s="193">
        <f t="shared" si="28"/>
        <v>0.98465248225092872</v>
      </c>
      <c r="U121" s="193">
        <f t="shared" si="29"/>
        <v>0.88526425483508242</v>
      </c>
      <c r="V121" s="193">
        <f t="shared" si="30"/>
        <v>0.79091482551374892</v>
      </c>
      <c r="W121" s="193">
        <f t="shared" si="31"/>
        <v>0.69080803775013921</v>
      </c>
      <c r="X121" s="193">
        <f t="shared" si="32"/>
        <v>0.5727920424951467</v>
      </c>
      <c r="Y121" s="193"/>
      <c r="Z121" s="193"/>
      <c r="AA121" s="198"/>
      <c r="AB121" s="193">
        <v>117</v>
      </c>
      <c r="AC121" s="198">
        <f>[4]功勋需求与产出奖励!CR121+'[1]功能-九鼎之争'!CN122+IF($AB121&lt;$AK$2,0,'[1]功能-日常任务'!DZ121)</f>
        <v>1353897.163095027</v>
      </c>
      <c r="AD121" s="198">
        <f>[4]功勋需求与产出奖励!CS121+'[1]功能-九鼎之争'!CO122+IF($AB121&lt;$AK$2,0,'[1]功能-日常任务'!EA121)</f>
        <v>1313141.9780053725</v>
      </c>
      <c r="AE121" s="198">
        <f>[4]功勋需求与产出奖励!CT121+'[1]功能-九鼎之争'!CP122+IF($AB121&lt;$AK$2,0,'[1]功能-日常任务'!EB121)</f>
        <v>1260621.3851555879</v>
      </c>
      <c r="AF121" s="198">
        <f>[4]功勋需求与产出奖励!CU121+'[1]功能-九鼎之争'!CQ122+IF($AB121&lt;$AK$2,0,'[1]功能-日常任务'!EC121)</f>
        <v>1193246.2548972773</v>
      </c>
      <c r="AG121" s="198">
        <f>[4]功勋需求与产出奖励!CV121+'[1]功能-九鼎之争'!CR122+IF($AB121&lt;$AK$2,0,'[1]功能-日常任务'!ED121)</f>
        <v>1171208.9921545503</v>
      </c>
      <c r="AH121" s="193"/>
      <c r="AI121" s="146">
        <f>[4]功勋需求与产出奖励!CR121/AC121</f>
        <v>0</v>
      </c>
      <c r="AJ121" s="146">
        <f>'[1]功能-九鼎之争'!CN122/AC121</f>
        <v>0.50867969796585033</v>
      </c>
      <c r="AK121" s="180">
        <f>IF($AB121&lt;$AK$2,0,'[1]功能-日常任务'!DZ121)/AC121</f>
        <v>0.49132030203414961</v>
      </c>
      <c r="AL121" s="198">
        <f>'[1]功能-日常任务'!DZ121</f>
        <v>665197.16309502698</v>
      </c>
      <c r="AM121" s="198">
        <f>'[1]功能-九鼎之争'!CN122</f>
        <v>688700</v>
      </c>
      <c r="AO121" s="198"/>
    </row>
    <row r="122" spans="13:41" x14ac:dyDescent="0.15">
      <c r="M122" s="193">
        <v>118</v>
      </c>
      <c r="N122" s="198">
        <f t="shared" si="23"/>
        <v>1466666.6666666667</v>
      </c>
      <c r="O122" s="198">
        <f t="shared" si="24"/>
        <v>1575925.9259259261</v>
      </c>
      <c r="P122" s="198">
        <f t="shared" si="25"/>
        <v>1701020.408163266</v>
      </c>
      <c r="Q122" s="198">
        <f t="shared" si="26"/>
        <v>1856185.56701031</v>
      </c>
      <c r="R122" s="198">
        <f t="shared" si="27"/>
        <v>2176315.7894736854</v>
      </c>
      <c r="S122" s="193"/>
      <c r="T122" s="193">
        <f t="shared" si="28"/>
        <v>0.98976478735376294</v>
      </c>
      <c r="U122" s="193">
        <f t="shared" si="29"/>
        <v>0.89114532620391262</v>
      </c>
      <c r="V122" s="193">
        <f t="shared" si="30"/>
        <v>0.79031700290842821</v>
      </c>
      <c r="W122" s="193">
        <f t="shared" si="31"/>
        <v>0.68348150465544089</v>
      </c>
      <c r="X122" s="193">
        <f t="shared" si="32"/>
        <v>0.568138277727534</v>
      </c>
      <c r="Y122" s="193"/>
      <c r="Z122" s="193"/>
      <c r="AA122" s="198"/>
      <c r="AB122" s="193">
        <v>118</v>
      </c>
      <c r="AC122" s="198">
        <f>[4]功勋需求与产出奖励!CR122+'[1]功能-九鼎之争'!CN123+IF($AB122&lt;$AK$2,0,'[1]功能-日常任务'!DZ122)</f>
        <v>1451655.0214521857</v>
      </c>
      <c r="AD122" s="198">
        <f>[4]功勋需求与产出奖励!CS122+'[1]功能-九鼎之争'!CO123+IF($AB122&lt;$AK$2,0,'[1]功能-日常任务'!EA122)</f>
        <v>1404379.0233324624</v>
      </c>
      <c r="AE122" s="198">
        <f>[4]功勋需求与产出奖励!CT122+'[1]功能-九鼎之争'!CP123+IF($AB122&lt;$AK$2,0,'[1]功能-日常任务'!EB122)</f>
        <v>1344345.3508656637</v>
      </c>
      <c r="AF122" s="198">
        <f>[4]功勋需求与产出奖励!CU122+'[1]功能-九鼎之争'!CQ123+IF($AB122&lt;$AK$2,0,'[1]功能-日常任务'!EC122)</f>
        <v>1268668.5042599193</v>
      </c>
      <c r="AG122" s="198">
        <f>[4]功勋需求与产出奖励!CV122+'[1]功能-九鼎之争'!CR123+IF($AB122&lt;$AK$2,0,'[1]功能-日常任务'!ED122)</f>
        <v>1236448.3044228181</v>
      </c>
      <c r="AH122" s="193"/>
      <c r="AI122" s="146">
        <f>[4]功勋需求与产出奖励!CR122/AC122</f>
        <v>0</v>
      </c>
      <c r="AJ122" s="146">
        <f>'[1]功能-九鼎之争'!CN123/AC122</f>
        <v>0.50886745754582241</v>
      </c>
      <c r="AK122" s="180">
        <f>IF($AB122&lt;$AK$2,0,'[1]功能-日常任务'!DZ122)/AC122</f>
        <v>0.49113254245417753</v>
      </c>
      <c r="AL122" s="198">
        <f>'[1]功能-日常任务'!DZ122</f>
        <v>712955.02145218558</v>
      </c>
      <c r="AM122" s="198">
        <f>'[1]功能-九鼎之争'!CN123</f>
        <v>738700</v>
      </c>
      <c r="AO122" s="198"/>
    </row>
    <row r="123" spans="13:41" x14ac:dyDescent="0.15">
      <c r="M123" s="193">
        <v>119</v>
      </c>
      <c r="N123" s="198">
        <f t="shared" si="23"/>
        <v>1558333.3333333335</v>
      </c>
      <c r="O123" s="198">
        <f t="shared" si="24"/>
        <v>1675252.5252525257</v>
      </c>
      <c r="P123" s="198">
        <f t="shared" si="25"/>
        <v>1828571.4285714291</v>
      </c>
      <c r="Q123" s="198">
        <f t="shared" si="26"/>
        <v>1985051.5463917532</v>
      </c>
      <c r="R123" s="198">
        <f t="shared" si="27"/>
        <v>2307894.7368421066</v>
      </c>
      <c r="S123" s="193"/>
      <c r="T123" s="193">
        <f t="shared" si="28"/>
        <v>0.99647526844938139</v>
      </c>
      <c r="U123" s="193">
        <f t="shared" si="29"/>
        <v>0.8947041825713119</v>
      </c>
      <c r="V123" s="193">
        <f t="shared" si="30"/>
        <v>0.78260177003062736</v>
      </c>
      <c r="W123" s="193">
        <f t="shared" si="31"/>
        <v>0.67776174610060147</v>
      </c>
      <c r="X123" s="193">
        <f t="shared" si="32"/>
        <v>0.56981273215887729</v>
      </c>
      <c r="Y123" s="193"/>
      <c r="Z123" s="193"/>
      <c r="AA123" s="198"/>
      <c r="AB123" s="193">
        <v>119</v>
      </c>
      <c r="AC123" s="198">
        <f>[4]功勋需求与产出奖励!CR123+'[1]功能-九鼎之争'!CN124+IF($AB123&lt;$AK$2,0,'[1]功能-日常任务'!DZ123)</f>
        <v>1552840.6266669529</v>
      </c>
      <c r="AD123" s="198">
        <f>[4]功勋需求与产出奖励!CS123+'[1]功能-九鼎之争'!CO124+IF($AB123&lt;$AK$2,0,'[1]功能-日常任务'!EA123)</f>
        <v>1498855.441206587</v>
      </c>
      <c r="AE123" s="198">
        <f>[4]功勋需求与产出奖励!CT123+'[1]功能-九鼎之争'!CP124+IF($AB123&lt;$AK$2,0,'[1]功能-日常任务'!EB123)</f>
        <v>1431043.2366274332</v>
      </c>
      <c r="AF123" s="198">
        <f>[4]功勋需求与产出奖励!CU123+'[1]功能-九鼎之争'!CQ124+IF($AB123&lt;$AK$2,0,'[1]功能-日常任务'!EC123)</f>
        <v>1345392.0021821738</v>
      </c>
      <c r="AG123" s="198">
        <f>[4]功勋需求与产出奖励!CV123+'[1]功能-九鼎之争'!CR124+IF($AB123&lt;$AK$2,0,'[1]功能-日常任务'!ED123)</f>
        <v>1315067.8055350939</v>
      </c>
      <c r="AH123" s="193"/>
      <c r="AI123" s="146">
        <f>[4]功勋需求与产出奖励!CR123/AC123</f>
        <v>0</v>
      </c>
      <c r="AJ123" s="146">
        <f>'[1]功能-九鼎之争'!CN124/AC123</f>
        <v>0.50790788600944903</v>
      </c>
      <c r="AK123" s="180">
        <f>IF($AB123&lt;$AK$2,0,'[1]功能-日常任务'!DZ123)/AC123</f>
        <v>0.49209211399055097</v>
      </c>
      <c r="AL123" s="198">
        <f>'[1]功能-日常任务'!DZ123</f>
        <v>764140.62666695274</v>
      </c>
      <c r="AM123" s="198">
        <f>'[1]功能-九鼎之争'!CN124</f>
        <v>788700</v>
      </c>
      <c r="AO123" s="198"/>
    </row>
    <row r="124" spans="13:41" x14ac:dyDescent="0.15">
      <c r="M124" s="193">
        <v>120</v>
      </c>
      <c r="N124" s="198">
        <f t="shared" si="23"/>
        <v>1650000</v>
      </c>
      <c r="O124" s="198">
        <f t="shared" si="24"/>
        <v>1801515.1515151518</v>
      </c>
      <c r="P124" s="198">
        <f t="shared" si="25"/>
        <v>1956122.448979592</v>
      </c>
      <c r="Q124" s="198">
        <f t="shared" si="26"/>
        <v>2113917.5257731965</v>
      </c>
      <c r="R124" s="198">
        <f t="shared" si="27"/>
        <v>2473684.2105263188</v>
      </c>
      <c r="S124" s="193"/>
      <c r="T124" s="193">
        <f t="shared" si="28"/>
        <v>1.0046666666666666</v>
      </c>
      <c r="U124" s="193">
        <f t="shared" si="29"/>
        <v>0.88621001009251477</v>
      </c>
      <c r="V124" s="193">
        <f t="shared" si="30"/>
        <v>0.77681393635889417</v>
      </c>
      <c r="W124" s="193">
        <f t="shared" si="31"/>
        <v>0.6726721326505728</v>
      </c>
      <c r="X124" s="193">
        <f t="shared" si="32"/>
        <v>0.57965125106382953</v>
      </c>
      <c r="Y124" s="193"/>
      <c r="Z124" s="193"/>
      <c r="AA124" s="198"/>
      <c r="AB124" s="193">
        <v>120</v>
      </c>
      <c r="AC124" s="198">
        <f>[4]功勋需求与产出奖励!CR124+'[1]功能-九鼎之争'!CN125+IF($AB124&lt;$AK$2,0,'[1]功能-日常任务'!DZ124)</f>
        <v>1657700</v>
      </c>
      <c r="AD124" s="198">
        <f>[4]功勋需求与产出奖励!CS124+'[1]功能-九鼎之争'!CO125+IF($AB124&lt;$AK$2,0,'[1]功能-日常任务'!EA124)</f>
        <v>1596520.760606061</v>
      </c>
      <c r="AE124" s="198">
        <f>[4]功勋需求与产出奖励!CT124+'[1]功能-九鼎之争'!CP125+IF($AB124&lt;$AK$2,0,'[1]功能-日常任务'!EB124)</f>
        <v>1519543.1795918369</v>
      </c>
      <c r="AF124" s="198">
        <f>[4]功勋需求与产出奖励!CU124+'[1]功能-九鼎之争'!CQ125+IF($AB124&lt;$AK$2,0,'[1]功能-日常任务'!EC124)</f>
        <v>1421973.4103092782</v>
      </c>
      <c r="AG124" s="198">
        <f>[4]功勋需求与产出奖励!CV124+'[1]功能-九鼎之争'!CR125+IF($AB124&lt;$AK$2,0,'[1]功能-日常任务'!ED124)</f>
        <v>1433874.147368422</v>
      </c>
      <c r="AH124" s="193"/>
      <c r="AI124" s="146">
        <f>[4]功勋需求与产出奖励!CR124/AC124</f>
        <v>0</v>
      </c>
      <c r="AJ124" s="146">
        <f>'[1]功能-九鼎之争'!CN125/AC124</f>
        <v>0.50594196778669243</v>
      </c>
      <c r="AK124" s="180">
        <f>IF($AB124&lt;$AK$2,0,'[1]功能-日常任务'!DZ124)/AC124</f>
        <v>0.49405803221330757</v>
      </c>
      <c r="AL124" s="198">
        <f>'[1]功能-日常任务'!DZ124</f>
        <v>819000</v>
      </c>
      <c r="AM124" s="198">
        <f>'[1]功能-九鼎之争'!CN125</f>
        <v>838700</v>
      </c>
      <c r="AO124" s="198"/>
    </row>
    <row r="125" spans="13:41" x14ac:dyDescent="0.15">
      <c r="M125" s="193">
        <v>121</v>
      </c>
      <c r="N125" s="198">
        <f t="shared" si="23"/>
        <v>1775000</v>
      </c>
      <c r="O125" s="198">
        <f t="shared" si="24"/>
        <v>1927777.7777777782</v>
      </c>
      <c r="P125" s="198">
        <f t="shared" si="25"/>
        <v>2083673.469387755</v>
      </c>
      <c r="Q125" s="198">
        <f t="shared" si="26"/>
        <v>2242783.5051546395</v>
      </c>
      <c r="R125" s="198">
        <f t="shared" si="27"/>
        <v>2719298.2456140378</v>
      </c>
      <c r="S125" s="193"/>
      <c r="T125" s="193">
        <f t="shared" si="28"/>
        <v>0.99520947634351076</v>
      </c>
      <c r="U125" s="193">
        <f t="shared" si="29"/>
        <v>0.87982857124935809</v>
      </c>
      <c r="V125" s="193">
        <f t="shared" si="30"/>
        <v>0.77168045447519884</v>
      </c>
      <c r="W125" s="193">
        <f t="shared" si="31"/>
        <v>0.66891350026888585</v>
      </c>
      <c r="X125" s="193">
        <f t="shared" si="32"/>
        <v>0.57154752315702395</v>
      </c>
      <c r="Y125" s="193"/>
      <c r="Z125" s="193"/>
      <c r="AA125" s="198"/>
      <c r="AB125" s="193">
        <v>121</v>
      </c>
      <c r="AC125" s="198">
        <f>[4]功勋需求与产出奖励!CR125+'[1]功能-九鼎之争'!CN126+IF($AB125&lt;$AK$2,0,'[1]功能-日常任务'!DZ125)</f>
        <v>1766496.8205097315</v>
      </c>
      <c r="AD125" s="198">
        <f>[4]功勋需求与产出奖励!CS125+'[1]功能-九鼎之争'!CO126+IF($AB125&lt;$AK$2,0,'[1]功能-日常任务'!EA125)</f>
        <v>1696113.9679084851</v>
      </c>
      <c r="AE125" s="198">
        <f>[4]功勋需求与产出奖励!CT125+'[1]功能-九鼎之争'!CP126+IF($AB125&lt;$AK$2,0,'[1]功能-日常任务'!EB125)</f>
        <v>1607930.089835057</v>
      </c>
      <c r="AF125" s="198">
        <f>[4]功勋需求与产出奖励!CU125+'[1]功能-九鼎之争'!CQ126+IF($AB125&lt;$AK$2,0,'[1]功能-日常任务'!EC125)</f>
        <v>1500228.1647783108</v>
      </c>
      <c r="AG125" s="198">
        <f>[4]功勋需求与产出奖励!CV125+'[1]功能-九鼎之争'!CR126+IF($AB125&lt;$AK$2,0,'[1]功能-日常任务'!ED125)</f>
        <v>1554208.1770059438</v>
      </c>
      <c r="AH125" s="193"/>
      <c r="AI125" s="146">
        <f>[4]功勋需求与产出奖励!CR125/AC125</f>
        <v>0</v>
      </c>
      <c r="AJ125" s="146">
        <f>'[1]功能-九鼎之争'!CN126/AC125</f>
        <v>0.5030861022119254</v>
      </c>
      <c r="AK125" s="180">
        <f>IF($AB125&lt;$AK$2,0,'[1]功能-日常任务'!DZ125)/AC125</f>
        <v>0.4969138977880746</v>
      </c>
      <c r="AL125" s="198">
        <f>'[1]功能-日常任务'!DZ125</f>
        <v>877796.82050973154</v>
      </c>
      <c r="AM125" s="198">
        <f>'[1]功能-九鼎之争'!CN126</f>
        <v>888700</v>
      </c>
      <c r="AO125" s="198"/>
    </row>
    <row r="126" spans="13:41" x14ac:dyDescent="0.15">
      <c r="M126" s="193">
        <v>122</v>
      </c>
      <c r="N126" s="198">
        <f t="shared" si="23"/>
        <v>1900000</v>
      </c>
      <c r="O126" s="198">
        <f t="shared" si="24"/>
        <v>2054040.4040404046</v>
      </c>
      <c r="P126" s="198">
        <f t="shared" si="25"/>
        <v>2211224.4897959181</v>
      </c>
      <c r="Q126" s="198">
        <f t="shared" si="26"/>
        <v>2371649.4845360825</v>
      </c>
      <c r="R126" s="198">
        <f t="shared" si="27"/>
        <v>2964912.2807017569</v>
      </c>
      <c r="S126" s="193"/>
      <c r="T126" s="193">
        <f t="shared" si="28"/>
        <v>0.98921773284924752</v>
      </c>
      <c r="U126" s="193">
        <f t="shared" si="29"/>
        <v>0.87545515200914148</v>
      </c>
      <c r="V126" s="193">
        <f t="shared" si="30"/>
        <v>0.7687742745200713</v>
      </c>
      <c r="W126" s="193">
        <f t="shared" si="31"/>
        <v>0.68317196486692189</v>
      </c>
      <c r="X126" s="193">
        <f t="shared" si="32"/>
        <v>0.56514487690924631</v>
      </c>
      <c r="Y126" s="193"/>
      <c r="Z126" s="193"/>
      <c r="AA126" s="198"/>
      <c r="AB126" s="193">
        <v>122</v>
      </c>
      <c r="AC126" s="198">
        <f>[4]功勋需求与产出奖励!CR126+'[1]功能-九鼎之争'!CN127+IF($AB126&lt;$AK$2,0,'[1]功能-日常任务'!DZ126)</f>
        <v>1879513.6924135704</v>
      </c>
      <c r="AD126" s="198">
        <f>[4]功勋需求与产出奖励!CS126+'[1]功能-九鼎之争'!CO127+IF($AB126&lt;$AK$2,0,'[1]功能-日常任务'!EA126)</f>
        <v>1798220.2541521108</v>
      </c>
      <c r="AE126" s="198">
        <f>[4]功勋需求与产出奖励!CT126+'[1]功能-九鼎之争'!CP127+IF($AB126&lt;$AK$2,0,'[1]功能-日常任务'!EB126)</f>
        <v>1699932.5029438718</v>
      </c>
      <c r="AF126" s="198">
        <f>[4]功勋需求与产出奖励!CU126+'[1]功能-九鼎之争'!CQ127+IF($AB126&lt;$AK$2,0,'[1]功能-日常任务'!EC126)</f>
        <v>1620244.4383261378</v>
      </c>
      <c r="AG126" s="198">
        <f>[4]功勋需求与产出奖励!CV126+'[1]功能-九鼎之争'!CR127+IF($AB126&lt;$AK$2,0,'[1]功能-日常任务'!ED126)</f>
        <v>1675604.9859239073</v>
      </c>
      <c r="AH126" s="193"/>
      <c r="AI126" s="146">
        <f>[4]功勋需求与产出奖励!CR126/AC126</f>
        <v>0</v>
      </c>
      <c r="AJ126" s="146">
        <f>'[1]功能-九鼎之争'!CN127/AC126</f>
        <v>0.49943770231041623</v>
      </c>
      <c r="AK126" s="180">
        <f>IF($AB126&lt;$AK$2,0,'[1]功能-日常任务'!DZ126)/AC126</f>
        <v>0.50056229768958382</v>
      </c>
      <c r="AL126" s="198">
        <f>'[1]功能-日常任务'!DZ126</f>
        <v>940813.69241357048</v>
      </c>
      <c r="AM126" s="198">
        <f>'[1]功能-九鼎之争'!CN127</f>
        <v>938700</v>
      </c>
      <c r="AO126" s="198"/>
    </row>
    <row r="127" spans="13:41" x14ac:dyDescent="0.15">
      <c r="M127" s="193">
        <v>123</v>
      </c>
      <c r="N127" s="198">
        <f t="shared" si="23"/>
        <v>2025000</v>
      </c>
      <c r="O127" s="198">
        <f t="shared" si="24"/>
        <v>2180303.0303030307</v>
      </c>
      <c r="P127" s="198">
        <f t="shared" si="25"/>
        <v>2338775.5102040814</v>
      </c>
      <c r="Q127" s="198">
        <f t="shared" si="26"/>
        <v>2587628.8659793818</v>
      </c>
      <c r="R127" s="198">
        <f t="shared" si="27"/>
        <v>3210526.315789476</v>
      </c>
      <c r="S127" s="193"/>
      <c r="T127" s="193">
        <f t="shared" si="28"/>
        <v>0.98619926094427446</v>
      </c>
      <c r="U127" s="193">
        <f t="shared" si="29"/>
        <v>0.87419307861079931</v>
      </c>
      <c r="V127" s="193">
        <f t="shared" si="30"/>
        <v>0.77976128173524251</v>
      </c>
      <c r="W127" s="193">
        <f t="shared" si="31"/>
        <v>0.67925492200441984</v>
      </c>
      <c r="X127" s="193">
        <f t="shared" si="32"/>
        <v>0.56045312942749792</v>
      </c>
      <c r="Y127" s="193"/>
      <c r="Z127" s="193"/>
      <c r="AA127" s="198"/>
      <c r="AB127" s="193">
        <v>123</v>
      </c>
      <c r="AC127" s="198">
        <f>[4]功勋需求与产出奖励!CR127+'[1]功能-九鼎之争'!CN128+IF($AB127&lt;$AK$2,0,'[1]功能-日常任务'!DZ127)</f>
        <v>1997053.5034121557</v>
      </c>
      <c r="AD127" s="198">
        <f>[4]功勋需求与产出奖励!CS127+'[1]功能-九鼎之争'!CO128+IF($AB127&lt;$AK$2,0,'[1]功能-日常任务'!EA127)</f>
        <v>1906005.8183650612</v>
      </c>
      <c r="AE127" s="198">
        <f>[4]功勋需求与产出奖励!CT127+'[1]功能-九鼎之争'!CP128+IF($AB127&lt;$AK$2,0,'[1]功能-日常任务'!EB127)</f>
        <v>1823686.5895277304</v>
      </c>
      <c r="AF127" s="198">
        <f>[4]功勋需求与产出奖励!CU127+'[1]功能-九鼎之争'!CQ128+IF($AB127&lt;$AK$2,0,'[1]功能-日常任务'!EC127)</f>
        <v>1757659.6435372103</v>
      </c>
      <c r="AG127" s="198">
        <f>[4]功勋需求与产出奖励!CV127+'[1]功能-九鼎之争'!CR128+IF($AB127&lt;$AK$2,0,'[1]功能-日常任务'!ED127)</f>
        <v>1799349.5207935472</v>
      </c>
      <c r="AH127" s="193"/>
      <c r="AI127" s="146">
        <f>[4]功勋需求与产出奖励!CR127/AC127</f>
        <v>0</v>
      </c>
      <c r="AJ127" s="146">
        <f>'[1]功能-九鼎之争'!CN128/AC127</f>
        <v>0.4950793748443455</v>
      </c>
      <c r="AK127" s="180">
        <f>IF($AB127&lt;$AK$2,0,'[1]功能-日常任务'!DZ127)/AC127</f>
        <v>0.5049206251556545</v>
      </c>
      <c r="AL127" s="198">
        <f>'[1]功能-日常任务'!DZ127</f>
        <v>1008353.5034121557</v>
      </c>
      <c r="AM127" s="198">
        <f>'[1]功能-九鼎之争'!CN128</f>
        <v>988700</v>
      </c>
      <c r="AO127" s="198"/>
    </row>
    <row r="128" spans="13:41" x14ac:dyDescent="0.15">
      <c r="M128" s="193">
        <v>124</v>
      </c>
      <c r="N128" s="198">
        <f t="shared" si="23"/>
        <v>2150000</v>
      </c>
      <c r="O128" s="198">
        <f t="shared" si="24"/>
        <v>2306565.6565656569</v>
      </c>
      <c r="P128" s="198">
        <f t="shared" si="25"/>
        <v>2523809.5238095233</v>
      </c>
      <c r="Q128" s="198">
        <f t="shared" si="26"/>
        <v>2828178.6941580763</v>
      </c>
      <c r="R128" s="198">
        <f t="shared" si="27"/>
        <v>3456140.3508771956</v>
      </c>
      <c r="S128" s="193"/>
      <c r="T128" s="193">
        <f t="shared" si="28"/>
        <v>0.9857864560489088</v>
      </c>
      <c r="U128" s="193">
        <f t="shared" si="29"/>
        <v>0.88107531022709751</v>
      </c>
      <c r="V128" s="193">
        <f t="shared" si="30"/>
        <v>0.78294996514726312</v>
      </c>
      <c r="W128" s="193">
        <f t="shared" si="31"/>
        <v>0.67075426674098548</v>
      </c>
      <c r="X128" s="193">
        <f t="shared" si="32"/>
        <v>0.55683088481961407</v>
      </c>
      <c r="Y128" s="193"/>
      <c r="Z128" s="193"/>
      <c r="AA128" s="198"/>
      <c r="AB128" s="193">
        <v>124</v>
      </c>
      <c r="AC128" s="198">
        <f>[4]功勋需求与产出奖励!CR128+'[1]功能-九鼎之争'!CN129+IF($AB128&lt;$AK$2,0,'[1]功能-日常任务'!DZ128)</f>
        <v>2119440.8805051539</v>
      </c>
      <c r="AD128" s="198">
        <f>[4]功勋需求与产出奖励!CS128+'[1]功能-九鼎之争'!CO129+IF($AB128&lt;$AK$2,0,'[1]功能-日常任务'!EA128)</f>
        <v>2032258.051417755</v>
      </c>
      <c r="AE128" s="198">
        <f>[4]功勋需求与产出奖励!CT128+'[1]功能-九鼎之争'!CP129+IF($AB128&lt;$AK$2,0,'[1]功能-日常任务'!EB128)</f>
        <v>1976016.578704997</v>
      </c>
      <c r="AF128" s="198">
        <f>[4]功勋需求与产出奖励!CU128+'[1]功能-九鼎之争'!CQ129+IF($AB128&lt;$AK$2,0,'[1]功能-日常任务'!EC128)</f>
        <v>1897012.9262124784</v>
      </c>
      <c r="AG128" s="198">
        <f>[4]功勋需求与产出奖励!CV128+'[1]功能-九鼎之争'!CR129+IF($AB128&lt;$AK$2,0,'[1]功能-日常任务'!ED128)</f>
        <v>1924485.6896397201</v>
      </c>
      <c r="AH128" s="193"/>
      <c r="AI128" s="146">
        <f>[4]功勋需求与产出奖励!CR128/AC128</f>
        <v>0</v>
      </c>
      <c r="AJ128" s="146">
        <f>'[1]功能-九鼎之争'!CN129/AC128</f>
        <v>0.49008208228598155</v>
      </c>
      <c r="AK128" s="180">
        <f>IF($AB128&lt;$AK$2,0,'[1]功能-日常任务'!DZ128)/AC128</f>
        <v>0.50991791771401862</v>
      </c>
      <c r="AL128" s="198">
        <f>'[1]功能-日常任务'!DZ128</f>
        <v>1080740.8805051541</v>
      </c>
      <c r="AM128" s="198">
        <f>'[1]功能-九鼎之争'!CN129</f>
        <v>1038700</v>
      </c>
      <c r="AO128" s="198"/>
    </row>
    <row r="129" spans="13:41" x14ac:dyDescent="0.15">
      <c r="M129" s="193">
        <v>125</v>
      </c>
      <c r="N129" s="198">
        <f t="shared" si="23"/>
        <v>2275000</v>
      </c>
      <c r="O129" s="198">
        <f t="shared" si="24"/>
        <v>2461279.4612794626</v>
      </c>
      <c r="P129" s="198">
        <f t="shared" si="25"/>
        <v>2761904.7619047621</v>
      </c>
      <c r="Q129" s="198">
        <f t="shared" si="26"/>
        <v>3068728.5223367708</v>
      </c>
      <c r="R129" s="198">
        <f t="shared" si="27"/>
        <v>3701754.3859649142</v>
      </c>
      <c r="S129" s="193"/>
      <c r="T129" s="193">
        <f t="shared" si="28"/>
        <v>0.98770274738287456</v>
      </c>
      <c r="U129" s="193">
        <f t="shared" si="29"/>
        <v>0.89332683345355468</v>
      </c>
      <c r="V129" s="193">
        <f t="shared" si="30"/>
        <v>0.77186212846546842</v>
      </c>
      <c r="W129" s="193">
        <f t="shared" si="31"/>
        <v>0.66431121654285386</v>
      </c>
      <c r="X129" s="193">
        <f t="shared" si="32"/>
        <v>0.56122500045983004</v>
      </c>
      <c r="Y129" s="193"/>
      <c r="Z129" s="193"/>
      <c r="AA129" s="198"/>
      <c r="AB129" s="193">
        <v>125</v>
      </c>
      <c r="AC129" s="198">
        <f>[4]功勋需求与产出奖励!CR129+'[1]功能-九鼎之争'!CN130+IF($AB129&lt;$AK$2,0,'[1]功能-日常任务'!DZ129)</f>
        <v>2247023.7502960395</v>
      </c>
      <c r="AD129" s="198">
        <f>[4]功勋需求与产出奖励!CS129+'[1]功能-九鼎之争'!CO130+IF($AB129&lt;$AK$2,0,'[1]功能-日常任务'!EA129)</f>
        <v>2198726.9873890532</v>
      </c>
      <c r="AE129" s="198">
        <f>[4]功勋需求与产出奖励!CT129+'[1]功能-九鼎之争'!CP130+IF($AB129&lt;$AK$2,0,'[1]功能-日常任务'!EB129)</f>
        <v>2131809.6881427225</v>
      </c>
      <c r="AF129" s="198">
        <f>[4]功勋需求与产出奖励!CU129+'[1]功能-九鼎之争'!CQ130+IF($AB129&lt;$AK$2,0,'[1]功能-日常任务'!EC129)</f>
        <v>2038590.7779132945</v>
      </c>
      <c r="AG129" s="198">
        <f>[4]功勋需求与产出奖励!CV129+'[1]功能-九鼎之争'!CR130+IF($AB129&lt;$AK$2,0,'[1]功能-日常任务'!ED129)</f>
        <v>2077517.1069653369</v>
      </c>
      <c r="AH129" s="193"/>
      <c r="AI129" s="146">
        <f>[4]功勋需求与产出奖励!CR129/AC129</f>
        <v>0</v>
      </c>
      <c r="AJ129" s="146">
        <f>'[1]功能-九鼎之争'!CN130/AC129</f>
        <v>0.48450756243967896</v>
      </c>
      <c r="AK129" s="180">
        <f>IF($AB129&lt;$AK$2,0,'[1]功能-日常任务'!DZ129)/AC129</f>
        <v>0.51549243756032115</v>
      </c>
      <c r="AL129" s="198">
        <f>'[1]功能-日常任务'!DZ129</f>
        <v>1158323.7502960397</v>
      </c>
      <c r="AM129" s="198">
        <f>'[1]功能-九鼎之争'!CN130</f>
        <v>1088700</v>
      </c>
      <c r="AO129" s="198"/>
    </row>
    <row r="130" spans="13:41" x14ac:dyDescent="0.15">
      <c r="M130" s="193">
        <v>126</v>
      </c>
      <c r="N130" s="198">
        <f t="shared" si="23"/>
        <v>2400000</v>
      </c>
      <c r="O130" s="198">
        <f t="shared" si="24"/>
        <v>2696969.6969696977</v>
      </c>
      <c r="P130" s="198">
        <f t="shared" si="25"/>
        <v>3000000.0000000009</v>
      </c>
      <c r="Q130" s="198">
        <f t="shared" si="26"/>
        <v>3309278.3505154653</v>
      </c>
      <c r="R130" s="198">
        <f t="shared" si="27"/>
        <v>3989473.6842105291</v>
      </c>
      <c r="S130" s="193"/>
      <c r="T130" s="193">
        <f t="shared" ref="T130:T151" si="33">AC130/N130</f>
        <v>1.0125729213688821</v>
      </c>
      <c r="U130" s="193">
        <f t="shared" ref="U130:U151" si="34">AD130/O130</f>
        <v>0.87944897083415008</v>
      </c>
      <c r="V130" s="193">
        <f t="shared" ref="V130:V151" si="35">AE130/P130</f>
        <v>0.76367968160863364</v>
      </c>
      <c r="W130" s="193">
        <f t="shared" ref="W130:W151" si="36">AF130/Q130</f>
        <v>0.65868173850548573</v>
      </c>
      <c r="X130" s="193">
        <f t="shared" ref="X130:X151" si="37">AG130/R130</f>
        <v>0.56535664565462806</v>
      </c>
      <c r="Y130" s="193"/>
      <c r="Z130" s="193"/>
      <c r="AA130" s="198"/>
      <c r="AB130" s="193">
        <v>126</v>
      </c>
      <c r="AC130" s="198">
        <f>[4]功勋需求与产出奖励!CR130+'[1]功能-九鼎之争'!CN131+IF($AB130&lt;$AK$2,0,'[1]功能-日常任务'!DZ130)</f>
        <v>2430175.0112853171</v>
      </c>
      <c r="AD130" s="198">
        <f>[4]功勋需求与产出奖励!CS130+'[1]功能-九鼎之争'!CO131+IF($AB130&lt;$AK$2,0,'[1]功能-日常任务'!EA130)</f>
        <v>2371847.2243708903</v>
      </c>
      <c r="AE130" s="198">
        <f>[4]功勋需求与产出奖励!CT130+'[1]功能-九鼎之争'!CP131+IF($AB130&lt;$AK$2,0,'[1]功能-日常任务'!EB130)</f>
        <v>2291039.0448259017</v>
      </c>
      <c r="AF130" s="198">
        <f>[4]功勋需求与产出奖励!CU130+'[1]功能-九鼎之争'!CQ131+IF($AB130&lt;$AK$2,0,'[1]功能-日常任务'!EC130)</f>
        <v>2179761.2171160928</v>
      </c>
      <c r="AG130" s="198">
        <f>[4]功勋需求与产出奖励!CV130+'[1]功能-九鼎之争'!CR131+IF($AB130&lt;$AK$2,0,'[1]功能-日常任务'!ED130)</f>
        <v>2255475.4600326754</v>
      </c>
      <c r="AH130" s="193"/>
      <c r="AI130" s="146">
        <f>[4]功勋需求与产出奖励!CR130/AC130</f>
        <v>0</v>
      </c>
      <c r="AJ130" s="146">
        <f>'[1]功能-九鼎之争'!CN131/AC130</f>
        <v>0.48914172620485374</v>
      </c>
      <c r="AK130" s="180">
        <f>IF($AB130&lt;$AK$2,0,'[1]功能-日常任务'!DZ130)/AC130</f>
        <v>0.51085827379514637</v>
      </c>
      <c r="AL130" s="198">
        <f>'[1]功能-日常任务'!DZ130</f>
        <v>1241475.0112853174</v>
      </c>
      <c r="AM130" s="198">
        <f>'[1]功能-九鼎之争'!CN131</f>
        <v>1188700</v>
      </c>
      <c r="AO130" s="198"/>
    </row>
    <row r="131" spans="13:41" x14ac:dyDescent="0.15">
      <c r="M131" s="193">
        <v>127</v>
      </c>
      <c r="N131" s="198">
        <f t="shared" si="23"/>
        <v>2633333.3333333335</v>
      </c>
      <c r="O131" s="198">
        <f t="shared" si="24"/>
        <v>2932659.9326599329</v>
      </c>
      <c r="P131" s="198">
        <f t="shared" si="25"/>
        <v>3238095.2380952397</v>
      </c>
      <c r="Q131" s="198">
        <f t="shared" si="26"/>
        <v>3549828.1786941597</v>
      </c>
      <c r="R131" s="198">
        <f t="shared" si="27"/>
        <v>4305263.1578947389</v>
      </c>
      <c r="S131" s="193"/>
      <c r="T131" s="193">
        <f t="shared" si="33"/>
        <v>0.99466873146457757</v>
      </c>
      <c r="U131" s="193">
        <f t="shared" si="34"/>
        <v>0.86905858886810361</v>
      </c>
      <c r="V131" s="193">
        <f t="shared" si="35"/>
        <v>0.75650259433670775</v>
      </c>
      <c r="W131" s="193">
        <f t="shared" si="36"/>
        <v>0.65416255557174108</v>
      </c>
      <c r="X131" s="193">
        <f t="shared" si="37"/>
        <v>0.56565420578340386</v>
      </c>
      <c r="Y131" s="193"/>
      <c r="Z131" s="193"/>
      <c r="AA131" s="198"/>
      <c r="AB131" s="193">
        <v>127</v>
      </c>
      <c r="AC131" s="198">
        <f>[4]功勋需求与产出奖励!CR131+'[1]功能-九鼎之争'!CN132+IF($AB131&lt;$AK$2,0,'[1]功能-日常任务'!DZ131)</f>
        <v>2619294.3261900544</v>
      </c>
      <c r="AD131" s="198">
        <f>[4]功勋需求与产出奖励!CS131+'[1]功能-九鼎之争'!CO132+IF($AB131&lt;$AK$2,0,'[1]功能-日常任务'!EA131)</f>
        <v>2548653.3027074691</v>
      </c>
      <c r="AE131" s="198">
        <f>[4]功勋需求与产出奖励!CT131+'[1]功能-九鼎之争'!CP132+IF($AB131&lt;$AK$2,0,'[1]功能-日常任务'!EB131)</f>
        <v>2449627.4483283884</v>
      </c>
      <c r="AF131" s="198">
        <f>[4]功勋需求与产出奖励!CU131+'[1]功能-九鼎之争'!CQ132+IF($AB131&lt;$AK$2,0,'[1]功能-日常任务'!EC131)</f>
        <v>2322164.6732151508</v>
      </c>
      <c r="AG131" s="198">
        <f>[4]功勋需求与产出奖励!CV131+'[1]功能-九鼎之争'!CR132+IF($AB131&lt;$AK$2,0,'[1]功能-日常任务'!ED131)</f>
        <v>2435290.212267498</v>
      </c>
      <c r="AH131" s="193"/>
      <c r="AI131" s="146">
        <f>[4]功勋需求与产出奖励!CR131/AC131</f>
        <v>0</v>
      </c>
      <c r="AJ131" s="146">
        <f>'[1]功能-九鼎之争'!CN132/AC131</f>
        <v>0.49200274559236101</v>
      </c>
      <c r="AK131" s="180">
        <f>IF($AB131&lt;$AK$2,0,'[1]功能-日常任务'!DZ131)/AC131</f>
        <v>0.50799725440763888</v>
      </c>
      <c r="AL131" s="198">
        <f>'[1]功能-日常任务'!DZ131</f>
        <v>1330594.3261900542</v>
      </c>
      <c r="AM131" s="198">
        <f>'[1]功能-九鼎之争'!CN132</f>
        <v>1288700</v>
      </c>
      <c r="AO131" s="198"/>
    </row>
    <row r="132" spans="13:41" x14ac:dyDescent="0.15">
      <c r="M132" s="193">
        <v>128</v>
      </c>
      <c r="N132" s="198">
        <f t="shared" si="23"/>
        <v>2866666.6666666665</v>
      </c>
      <c r="O132" s="198">
        <f t="shared" si="24"/>
        <v>3168350.168350168</v>
      </c>
      <c r="P132" s="198">
        <f t="shared" si="25"/>
        <v>3476190.4761904785</v>
      </c>
      <c r="Q132" s="198">
        <f t="shared" si="26"/>
        <v>3790378.0068728542</v>
      </c>
      <c r="R132" s="198">
        <f t="shared" si="27"/>
        <v>4621052.6315789502</v>
      </c>
      <c r="S132" s="193"/>
      <c r="T132" s="193">
        <f t="shared" si="33"/>
        <v>0.98191048008291937</v>
      </c>
      <c r="U132" s="193">
        <f t="shared" si="34"/>
        <v>0.86013064712179454</v>
      </c>
      <c r="V132" s="193">
        <f t="shared" si="35"/>
        <v>0.75114487442442057</v>
      </c>
      <c r="W132" s="193">
        <f t="shared" si="36"/>
        <v>0.6638742083242426</v>
      </c>
      <c r="X132" s="193">
        <f t="shared" si="37"/>
        <v>0.56632553327147683</v>
      </c>
      <c r="Y132" s="193"/>
      <c r="Z132" s="193"/>
      <c r="AA132" s="198"/>
      <c r="AB132" s="193">
        <v>128</v>
      </c>
      <c r="AC132" s="198">
        <f>[4]功勋需求与产出奖励!CR132+'[1]功能-九鼎之争'!CN133+IF($AB132&lt;$AK$2,0,'[1]功能-日常任务'!DZ132)</f>
        <v>2814810.0429043686</v>
      </c>
      <c r="AD132" s="198">
        <f>[4]功勋需求与产出奖励!CS132+'[1]功能-九鼎之争'!CO133+IF($AB132&lt;$AK$2,0,'[1]功能-日常任务'!EA132)</f>
        <v>2725195.0806114767</v>
      </c>
      <c r="AE132" s="198">
        <f>[4]功勋需求与产出奖励!CT132+'[1]功能-九鼎之争'!CP133+IF($AB132&lt;$AK$2,0,'[1]功能-日常任务'!EB132)</f>
        <v>2611122.6587134637</v>
      </c>
      <c r="AF132" s="198">
        <f>[4]功勋需求与产出奖励!CU132+'[1]功能-九鼎之争'!CQ133+IF($AB132&lt;$AK$2,0,'[1]功能-日常任务'!EC132)</f>
        <v>2516334.1985623366</v>
      </c>
      <c r="AG132" s="198">
        <f>[4]功勋需求与产出奖励!CV132+'[1]功能-九鼎之争'!CR133+IF($AB132&lt;$AK$2,0,'[1]功能-日常任务'!ED132)</f>
        <v>2617020.0958545106</v>
      </c>
      <c r="AH132" s="193"/>
      <c r="AI132" s="146">
        <f>[4]功勋需求与产出奖励!CR132/AC132</f>
        <v>0</v>
      </c>
      <c r="AJ132" s="146">
        <f>'[1]功能-九鼎之争'!CN133/AC132</f>
        <v>0.49335478374487957</v>
      </c>
      <c r="AK132" s="180">
        <f>IF($AB132&lt;$AK$2,0,'[1]功能-日常任务'!DZ132)/AC132</f>
        <v>0.50664521625512049</v>
      </c>
      <c r="AL132" s="198">
        <f>'[1]功能-日常任务'!DZ132</f>
        <v>1426110.0429043688</v>
      </c>
      <c r="AM132" s="198">
        <f>'[1]功能-九鼎之争'!CN133</f>
        <v>1388700</v>
      </c>
    </row>
    <row r="133" spans="13:41" x14ac:dyDescent="0.15">
      <c r="M133" s="193">
        <v>129</v>
      </c>
      <c r="N133" s="198">
        <f t="shared" si="23"/>
        <v>3100000</v>
      </c>
      <c r="O133" s="198">
        <f t="shared" si="24"/>
        <v>3404040.4040404032</v>
      </c>
      <c r="P133" s="198">
        <f t="shared" si="25"/>
        <v>3714285.7142857173</v>
      </c>
      <c r="Q133" s="198">
        <f t="shared" si="26"/>
        <v>4096907.216494848</v>
      </c>
      <c r="R133" s="198">
        <f t="shared" si="27"/>
        <v>4936842.1052631605</v>
      </c>
      <c r="S133" s="193"/>
      <c r="T133" s="193">
        <f t="shared" si="33"/>
        <v>0.97328427526900185</v>
      </c>
      <c r="U133" s="193">
        <f t="shared" si="34"/>
        <v>0.85570735523373309</v>
      </c>
      <c r="V133" s="193">
        <f t="shared" si="35"/>
        <v>0.75801267589099031</v>
      </c>
      <c r="W133" s="193">
        <f t="shared" si="36"/>
        <v>0.66452711651977192</v>
      </c>
      <c r="X133" s="193">
        <f t="shared" si="37"/>
        <v>0.56761658502931167</v>
      </c>
      <c r="Y133" s="193"/>
      <c r="Z133" s="193"/>
      <c r="AA133" s="198"/>
      <c r="AB133" s="193">
        <v>129</v>
      </c>
      <c r="AC133" s="198">
        <f>[4]功勋需求与产出奖励!CR133+'[1]功能-九鼎之争'!CN134+IF($AB133&lt;$AK$2,0,'[1]功能-日常任务'!DZ133)</f>
        <v>3017181.2533339057</v>
      </c>
      <c r="AD133" s="198">
        <f>[4]功勋需求与产出奖励!CS133+'[1]功能-九鼎之争'!CO134+IF($AB133&lt;$AK$2,0,'[1]功能-日常任务'!EA133)</f>
        <v>2912862.4112501815</v>
      </c>
      <c r="AE133" s="198">
        <f>[4]功勋需求与产出奖励!CT133+'[1]功能-九鼎之争'!CP134+IF($AB133&lt;$AK$2,0,'[1]功能-日常任务'!EB133)</f>
        <v>2815475.6533093951</v>
      </c>
      <c r="AF133" s="198">
        <f>[4]功勋需求与产出奖励!CU133+'[1]功能-九鼎之争'!CQ134+IF($AB133&lt;$AK$2,0,'[1]功能-日常任务'!EC133)</f>
        <v>2722505.9392263661</v>
      </c>
      <c r="AG133" s="198">
        <f>[4]功勋需求与产出奖励!CV133+'[1]功能-九鼎之争'!CR134+IF($AB133&lt;$AK$2,0,'[1]功能-日常任务'!ED133)</f>
        <v>2802233.4566183928</v>
      </c>
      <c r="AH133" s="193"/>
      <c r="AI133" s="146">
        <f>[4]功勋需求与产出奖励!CR133/AC133</f>
        <v>0</v>
      </c>
      <c r="AJ133" s="146">
        <f>'[1]功能-九鼎之争'!CN134/AC133</f>
        <v>0.49340754664805958</v>
      </c>
      <c r="AK133" s="180">
        <f>IF($AB133&lt;$AK$2,0,'[1]功能-日常任务'!DZ133)/AC133</f>
        <v>0.50659245335194036</v>
      </c>
      <c r="AL133" s="198">
        <f>'[1]功能-日常任务'!DZ133</f>
        <v>1528481.2533339057</v>
      </c>
      <c r="AM133" s="198">
        <f>'[1]功能-九鼎之争'!CN134</f>
        <v>1488700</v>
      </c>
    </row>
    <row r="134" spans="13:41" x14ac:dyDescent="0.15">
      <c r="M134" s="193">
        <v>130</v>
      </c>
      <c r="N134" s="198">
        <f t="shared" ref="N134:N164" si="38">求节点(E$7:E$39,$D$7:$D$39,$M134)</f>
        <v>3333333.3333333335</v>
      </c>
      <c r="O134" s="198">
        <f t="shared" ref="O134:O164" si="39">求节点(F$7:F$39,$D$7:$D$39,$M134)</f>
        <v>3639730.6397306384</v>
      </c>
      <c r="P134" s="198">
        <f t="shared" ref="P134:P164" si="40">求节点(G$7:G$39,$D$7:$D$39,$M134)</f>
        <v>3995918.3673469424</v>
      </c>
      <c r="Q134" s="198">
        <f t="shared" ref="Q134:Q164" si="41">求节点(H$7:H$39,$D$7:$D$39,$M134)</f>
        <v>4406185.5670103123</v>
      </c>
      <c r="R134" s="198">
        <f t="shared" ref="R134:R164" si="42">求节点(I$7:I$39,$D$7:$D$39,$M134)</f>
        <v>5252631.5789473709</v>
      </c>
      <c r="S134" s="193"/>
      <c r="T134" s="193">
        <f t="shared" si="33"/>
        <v>0.96806999999999999</v>
      </c>
      <c r="U134" s="193">
        <f t="shared" si="34"/>
        <v>0.8583174158186867</v>
      </c>
      <c r="V134" s="193">
        <f t="shared" si="35"/>
        <v>0.76204392175689495</v>
      </c>
      <c r="W134" s="193">
        <f t="shared" si="36"/>
        <v>0.66544189274684129</v>
      </c>
      <c r="X134" s="193">
        <f t="shared" si="37"/>
        <v>0.56923178877755476</v>
      </c>
      <c r="Y134" s="193"/>
      <c r="Z134" s="193"/>
      <c r="AA134" s="198"/>
      <c r="AB134" s="193">
        <v>130</v>
      </c>
      <c r="AC134" s="198">
        <f>[4]功勋需求与产出奖励!CR134+'[1]功能-九鼎之争'!CN135+IF($AB134&lt;$AK$2,0,'[1]功能-日常任务'!DZ134)</f>
        <v>3226900</v>
      </c>
      <c r="AD134" s="198">
        <f>[4]功勋需求与产出奖励!CS134+'[1]功能-九鼎之争'!CO135+IF($AB134&lt;$AK$2,0,'[1]功能-日常任务'!EA134)</f>
        <v>3124044.1969696968</v>
      </c>
      <c r="AE134" s="198">
        <f>[4]功勋需求与产出奖励!CT134+'[1]功能-九鼎之争'!CP135+IF($AB134&lt;$AK$2,0,'[1]功能-日常任务'!EB134)</f>
        <v>3045065.3036734727</v>
      </c>
      <c r="AF134" s="198">
        <f>[4]功勋需求与产出奖励!CU134+'[1]功能-九鼎之争'!CQ135+IF($AB134&lt;$AK$2,0,'[1]功能-日常任务'!EC134)</f>
        <v>2932060.4635051563</v>
      </c>
      <c r="AG134" s="198">
        <f>[4]功勋需求与产出奖励!CV134+'[1]功能-九鼎之争'!CR135+IF($AB134&lt;$AK$2,0,'[1]功能-日常任务'!ED134)</f>
        <v>2989964.8694736836</v>
      </c>
      <c r="AH134" s="193"/>
      <c r="AI134" s="146">
        <f>[4]功勋需求与产出奖励!CR134/AC134</f>
        <v>0</v>
      </c>
      <c r="AJ134" s="146">
        <f>'[1]功能-九鼎之争'!CN135/AC134</f>
        <v>0.49233010009606742</v>
      </c>
      <c r="AK134" s="180">
        <f>IF($AB134&lt;$AK$2,0,'[1]功能-日常任务'!DZ134)/AC134</f>
        <v>0.50766989990393252</v>
      </c>
      <c r="AL134" s="198">
        <f>'[1]功能-日常任务'!DZ134</f>
        <v>1638200</v>
      </c>
      <c r="AM134" s="198">
        <f>'[1]功能-九鼎之争'!CN135</f>
        <v>1588700</v>
      </c>
    </row>
    <row r="135" spans="13:41" x14ac:dyDescent="0.15">
      <c r="M135" s="193">
        <v>131</v>
      </c>
      <c r="N135" s="198">
        <f t="shared" si="38"/>
        <v>3566666.666666667</v>
      </c>
      <c r="O135" s="198">
        <f t="shared" si="39"/>
        <v>3896969.6969696949</v>
      </c>
      <c r="P135" s="198">
        <f t="shared" si="40"/>
        <v>4302040.8163265334</v>
      </c>
      <c r="Q135" s="198">
        <f t="shared" si="41"/>
        <v>4715463.9175257767</v>
      </c>
      <c r="R135" s="198">
        <f t="shared" si="42"/>
        <v>5568421.0526315812</v>
      </c>
      <c r="S135" s="193"/>
      <c r="T135" s="193">
        <f t="shared" si="33"/>
        <v>0.96574588065966249</v>
      </c>
      <c r="U135" s="193">
        <f t="shared" si="34"/>
        <v>0.86629420786371147</v>
      </c>
      <c r="V135" s="193">
        <f t="shared" si="35"/>
        <v>0.76213685593558167</v>
      </c>
      <c r="W135" s="193">
        <f t="shared" si="36"/>
        <v>0.66703048506119866</v>
      </c>
      <c r="X135" s="193">
        <f t="shared" si="37"/>
        <v>0.57875456071165066</v>
      </c>
      <c r="Y135" s="193"/>
      <c r="Z135" s="193"/>
      <c r="AA135" s="198"/>
      <c r="AB135" s="193">
        <v>131</v>
      </c>
      <c r="AC135" s="198">
        <f>[4]功勋需求与产出奖励!CR135+'[1]功能-九鼎之争'!CN136+IF($AB135&lt;$AK$2,0,'[1]功能-日常任务'!DZ135)</f>
        <v>3444493.6410194631</v>
      </c>
      <c r="AD135" s="198">
        <f>[4]功勋需求与产出奖励!CS135+'[1]功能-九鼎之争'!CO136+IF($AB135&lt;$AK$2,0,'[1]功能-日常任务'!EA135)</f>
        <v>3375922.2767052497</v>
      </c>
      <c r="AE135" s="198">
        <f>[4]功勋需求与产出奖励!CT135+'[1]功能-九鼎之争'!CP136+IF($AB135&lt;$AK$2,0,'[1]功能-日常任务'!EB135)</f>
        <v>3278743.8618616476</v>
      </c>
      <c r="AF135" s="198">
        <f>[4]功勋需求与产出奖励!CU135+'[1]功能-九鼎之争'!CQ136+IF($AB135&lt;$AK$2,0,'[1]功能-日常任务'!EC135)</f>
        <v>3145358.1841957988</v>
      </c>
      <c r="AG135" s="198">
        <f>[4]功勋需求与产出奖励!CV135+'[1]功能-九鼎之争'!CR136+IF($AB135&lt;$AK$2,0,'[1]功能-日常任务'!ED135)</f>
        <v>3222749.0801732983</v>
      </c>
      <c r="AH135" s="193"/>
      <c r="AI135" s="146">
        <f>[4]功勋需求与产出奖励!CR135/AC135</f>
        <v>0</v>
      </c>
      <c r="AJ135" s="146">
        <f>'[1]功能-九鼎之争'!CN136/AC135</f>
        <v>0.49026073960182931</v>
      </c>
      <c r="AK135" s="180">
        <f>IF($AB135&lt;$AK$2,0,'[1]功能-日常任务'!DZ135)/AC135</f>
        <v>0.50973926039817063</v>
      </c>
      <c r="AL135" s="198">
        <f>'[1]功能-日常任务'!DZ135</f>
        <v>1755793.6410194631</v>
      </c>
      <c r="AM135" s="198">
        <f>'[1]功能-九鼎之争'!CN136</f>
        <v>1688700</v>
      </c>
    </row>
    <row r="136" spans="13:41" x14ac:dyDescent="0.15">
      <c r="M136" s="193">
        <v>132</v>
      </c>
      <c r="N136" s="198">
        <f t="shared" si="38"/>
        <v>3800000</v>
      </c>
      <c r="O136" s="198">
        <f t="shared" si="39"/>
        <v>4199999.9999999981</v>
      </c>
      <c r="P136" s="198">
        <f t="shared" si="40"/>
        <v>4608163.2653061235</v>
      </c>
      <c r="Q136" s="198">
        <f t="shared" si="41"/>
        <v>5024742.268041241</v>
      </c>
      <c r="R136" s="198">
        <f t="shared" si="42"/>
        <v>6073684.2105263192</v>
      </c>
      <c r="S136" s="193"/>
      <c r="T136" s="193">
        <f t="shared" si="33"/>
        <v>0.97908615390187914</v>
      </c>
      <c r="U136" s="193">
        <f t="shared" si="34"/>
        <v>0.86557869905376872</v>
      </c>
      <c r="V136" s="193">
        <f t="shared" si="35"/>
        <v>0.76385702417195189</v>
      </c>
      <c r="W136" s="193">
        <f t="shared" si="36"/>
        <v>0.66868977186404654</v>
      </c>
      <c r="X136" s="193">
        <f t="shared" si="37"/>
        <v>0.57040138412952646</v>
      </c>
      <c r="Y136" s="193"/>
      <c r="Z136" s="193"/>
      <c r="AA136" s="198"/>
      <c r="AB136" s="193">
        <v>132</v>
      </c>
      <c r="AC136" s="198">
        <f>[4]功勋需求与产出奖励!CR136+'[1]功能-九鼎之争'!CN137+IF($AB136&lt;$AK$2,0,'[1]功能-日常任务'!DZ136)</f>
        <v>3720527.3848271407</v>
      </c>
      <c r="AD136" s="198">
        <f>[4]功勋需求与产出奖励!CS136+'[1]功能-九鼎之争'!CO137+IF($AB136&lt;$AK$2,0,'[1]功能-日常任务'!EA136)</f>
        <v>3635430.5360258268</v>
      </c>
      <c r="AE136" s="198">
        <f>[4]功勋需求与产出奖励!CT136+'[1]功能-九鼎之争'!CP137+IF($AB136&lt;$AK$2,0,'[1]功能-日常任务'!EB136)</f>
        <v>3519977.8787352405</v>
      </c>
      <c r="AF136" s="198">
        <f>[4]功勋需求与产出奖励!CU136+'[1]功能-九鼎之争'!CQ137+IF($AB136&lt;$AK$2,0,'[1]功能-日常任务'!EC136)</f>
        <v>3359993.7608921295</v>
      </c>
      <c r="AG136" s="198">
        <f>[4]功勋需求与产出奖励!CV136+'[1]功能-九鼎之争'!CR137+IF($AB136&lt;$AK$2,0,'[1]功能-日常任务'!ED136)</f>
        <v>3464437.8804498627</v>
      </c>
      <c r="AH136" s="193"/>
      <c r="AI136" s="146">
        <f>[4]功勋需求与产出奖励!CR136/AC136</f>
        <v>0</v>
      </c>
      <c r="AJ136" s="146">
        <f>'[1]功能-九鼎之争'!CN137/AC136</f>
        <v>0.49420413017210668</v>
      </c>
      <c r="AK136" s="180">
        <f>IF($AB136&lt;$AK$2,0,'[1]功能-日常任务'!DZ136)/AC136</f>
        <v>0.50579586982789337</v>
      </c>
      <c r="AL136" s="198">
        <f>'[1]功能-日常任务'!DZ136</f>
        <v>1881827.384827141</v>
      </c>
      <c r="AM136" s="198">
        <f>'[1]功能-九鼎之争'!CN137</f>
        <v>1838700</v>
      </c>
    </row>
    <row r="137" spans="13:41" x14ac:dyDescent="0.15">
      <c r="M137" s="193">
        <v>133</v>
      </c>
      <c r="N137" s="198">
        <f t="shared" si="38"/>
        <v>4100000</v>
      </c>
      <c r="O137" s="198">
        <f t="shared" si="39"/>
        <v>4503030.3030303009</v>
      </c>
      <c r="P137" s="198">
        <f t="shared" si="40"/>
        <v>4914285.7142857146</v>
      </c>
      <c r="Q137" s="198">
        <f t="shared" si="41"/>
        <v>5334020.6185567053</v>
      </c>
      <c r="R137" s="198">
        <f t="shared" si="42"/>
        <v>6600000.0000000047</v>
      </c>
      <c r="S137" s="193"/>
      <c r="T137" s="193">
        <f t="shared" si="33"/>
        <v>0.97697731873763693</v>
      </c>
      <c r="U137" s="193">
        <f t="shared" si="34"/>
        <v>0.86669878467913364</v>
      </c>
      <c r="V137" s="193">
        <f t="shared" si="35"/>
        <v>0.76537855538780242</v>
      </c>
      <c r="W137" s="193">
        <f t="shared" si="36"/>
        <v>0.67133366490820112</v>
      </c>
      <c r="X137" s="193">
        <f t="shared" si="37"/>
        <v>0.56937149447826951</v>
      </c>
      <c r="Y137" s="193"/>
      <c r="Z137" s="193"/>
      <c r="AA137" s="198"/>
      <c r="AB137" s="193">
        <v>133</v>
      </c>
      <c r="AC137" s="198">
        <f>[4]功勋需求与产出奖励!CR137+'[1]功能-九鼎之争'!CN138+IF($AB137&lt;$AK$2,0,'[1]功能-日常任务'!DZ137)</f>
        <v>4005607.0068243113</v>
      </c>
      <c r="AD137" s="198">
        <f>[4]功勋需求与产出奖励!CS137+'[1]功能-九鼎之争'!CO138+IF($AB137&lt;$AK$2,0,'[1]功能-日常任务'!EA137)</f>
        <v>3902770.8910096725</v>
      </c>
      <c r="AE137" s="198">
        <f>[4]功勋需求与产出奖励!CT137+'[1]功能-九鼎之争'!CP138+IF($AB137&lt;$AK$2,0,'[1]功能-日常任务'!EB137)</f>
        <v>3761288.9007629151</v>
      </c>
      <c r="AF137" s="198">
        <f>[4]功勋需求与产出奖励!CU137+'[1]功能-九鼎之争'!CQ138+IF($AB137&lt;$AK$2,0,'[1]功能-日常任务'!EC137)</f>
        <v>3580907.6105515831</v>
      </c>
      <c r="AG137" s="198">
        <f>[4]功勋需求与产出奖励!CV137+'[1]功能-九鼎之争'!CR138+IF($AB137&lt;$AK$2,0,'[1]功能-日常任务'!ED137)</f>
        <v>3757851.8635565815</v>
      </c>
      <c r="AH137" s="193"/>
      <c r="AI137" s="146">
        <f>[4]功勋需求与产出奖励!CR137/AC137</f>
        <v>0</v>
      </c>
      <c r="AJ137" s="146">
        <f>'[1]功能-九鼎之争'!CN138/AC137</f>
        <v>0.49647905963113015</v>
      </c>
      <c r="AK137" s="180">
        <f>IF($AB137&lt;$AK$2,0,'[1]功能-日常任务'!DZ137)/AC137</f>
        <v>0.50352094036886985</v>
      </c>
      <c r="AL137" s="198">
        <f>'[1]功能-日常任务'!DZ137</f>
        <v>2016907.0068243113</v>
      </c>
      <c r="AM137" s="198">
        <f>'[1]功能-九鼎之争'!CN138</f>
        <v>1988700</v>
      </c>
    </row>
    <row r="138" spans="13:41" x14ac:dyDescent="0.15">
      <c r="M138" s="193">
        <v>134</v>
      </c>
      <c r="N138" s="198">
        <f t="shared" si="38"/>
        <v>4400000</v>
      </c>
      <c r="O138" s="198">
        <f t="shared" si="39"/>
        <v>4806060.6060606046</v>
      </c>
      <c r="P138" s="198">
        <f t="shared" si="40"/>
        <v>5220408.1632653046</v>
      </c>
      <c r="Q138" s="198">
        <f t="shared" si="41"/>
        <v>5672164.9484536154</v>
      </c>
      <c r="R138" s="198">
        <f t="shared" si="42"/>
        <v>7126315.7894736901</v>
      </c>
      <c r="S138" s="193"/>
      <c r="T138" s="193">
        <f t="shared" si="33"/>
        <v>0.97735949113870657</v>
      </c>
      <c r="U138" s="193">
        <f t="shared" si="34"/>
        <v>0.8680760797765773</v>
      </c>
      <c r="V138" s="193">
        <f t="shared" si="35"/>
        <v>0.76730809068998285</v>
      </c>
      <c r="W138" s="193">
        <f t="shared" si="36"/>
        <v>0.67920789355808464</v>
      </c>
      <c r="X138" s="193">
        <f t="shared" si="37"/>
        <v>0.56929525589602281</v>
      </c>
      <c r="Y138" s="193"/>
      <c r="Z138" s="193"/>
      <c r="AA138" s="198"/>
      <c r="AB138" s="193">
        <v>134</v>
      </c>
      <c r="AC138" s="198">
        <f>[4]功勋需求与产出奖励!CR138+'[1]功能-九鼎之争'!CN139+IF($AB138&lt;$AK$2,0,'[1]功能-日常任务'!DZ138)</f>
        <v>4300381.7610103087</v>
      </c>
      <c r="AD138" s="198">
        <f>[4]功勋需求与产出奖励!CS138+'[1]功能-九鼎之争'!CO139+IF($AB138&lt;$AK$2,0,'[1]功能-日常任务'!EA138)</f>
        <v>4172026.250077731</v>
      </c>
      <c r="AE138" s="198">
        <f>[4]功勋需求与产出奖励!CT138+'[1]功能-九鼎之争'!CP139+IF($AB138&lt;$AK$2,0,'[1]功能-日常任务'!EB138)</f>
        <v>4005661.4203775013</v>
      </c>
      <c r="AF138" s="198">
        <f>[4]功勋需求与产出奖励!CU138+'[1]功能-九鼎之争'!CQ139+IF($AB138&lt;$AK$2,0,'[1]功能-日常任务'!EC138)</f>
        <v>3852579.2065531821</v>
      </c>
      <c r="AG138" s="198">
        <f>[4]功勋需求与产出奖励!CV138+'[1]功能-九鼎之争'!CR139+IF($AB138&lt;$AK$2,0,'[1]功能-日常任务'!ED138)</f>
        <v>4056977.7709642923</v>
      </c>
      <c r="AH138" s="193"/>
      <c r="AI138" s="146">
        <f>[4]功勋需求与产出奖励!CR138/AC138</f>
        <v>0</v>
      </c>
      <c r="AJ138" s="146">
        <f>'[1]功能-九鼎之争'!CN139/AC138</f>
        <v>0.49732793943799658</v>
      </c>
      <c r="AK138" s="180">
        <f>IF($AB138&lt;$AK$2,0,'[1]功能-日常任务'!DZ138)/AC138</f>
        <v>0.50267206056200342</v>
      </c>
      <c r="AL138" s="198">
        <f>'[1]功能-日常任务'!DZ138</f>
        <v>2161681.7610103087</v>
      </c>
      <c r="AM138" s="198">
        <f>'[1]功能-九鼎之争'!CN139</f>
        <v>2138700</v>
      </c>
    </row>
    <row r="139" spans="13:41" x14ac:dyDescent="0.15">
      <c r="M139" s="193">
        <v>135</v>
      </c>
      <c r="N139" s="198">
        <f t="shared" si="38"/>
        <v>4700000</v>
      </c>
      <c r="O139" s="198">
        <f t="shared" si="39"/>
        <v>5109090.9090909073</v>
      </c>
      <c r="P139" s="198">
        <f t="shared" si="40"/>
        <v>5526530.6122448957</v>
      </c>
      <c r="Q139" s="198">
        <f t="shared" si="41"/>
        <v>6187628.8659793865</v>
      </c>
      <c r="R139" s="198">
        <f t="shared" si="42"/>
        <v>7652631.5789473755</v>
      </c>
      <c r="S139" s="193"/>
      <c r="T139" s="193">
        <f t="shared" si="33"/>
        <v>0.97990372353022959</v>
      </c>
      <c r="U139" s="193">
        <f t="shared" si="34"/>
        <v>0.87150600077861129</v>
      </c>
      <c r="V139" s="193">
        <f t="shared" si="35"/>
        <v>0.77787658798753745</v>
      </c>
      <c r="W139" s="193">
        <f t="shared" si="36"/>
        <v>0.66944616031324544</v>
      </c>
      <c r="X139" s="193">
        <f t="shared" si="37"/>
        <v>0.56985743030187985</v>
      </c>
      <c r="Y139" s="193"/>
      <c r="Z139" s="193"/>
      <c r="AA139" s="198"/>
      <c r="AB139" s="193">
        <v>135</v>
      </c>
      <c r="AC139" s="198">
        <f>[4]功勋需求与产出奖励!CR139+'[1]功能-九鼎之争'!CN140+IF($AB139&lt;$AK$2,0,'[1]功能-日常任务'!DZ139)</f>
        <v>4605547.500592079</v>
      </c>
      <c r="AD139" s="198">
        <f>[4]功勋需求与产出奖励!CS139+'[1]功能-九鼎之争'!CO140+IF($AB139&lt;$AK$2,0,'[1]功能-日常任务'!EA139)</f>
        <v>4452603.3857961763</v>
      </c>
      <c r="AE139" s="198">
        <f>[4]功勋需求与产出奖励!CT139+'[1]功能-九鼎之争'!CP140+IF($AB139&lt;$AK$2,0,'[1]功能-日常任务'!EB139)</f>
        <v>4298958.776061736</v>
      </c>
      <c r="AF139" s="198">
        <f>[4]功勋需求与产出奖励!CU139+'[1]功能-九鼎之争'!CQ140+IF($AB139&lt;$AK$2,0,'[1]功能-日常任务'!EC139)</f>
        <v>4142284.3857733011</v>
      </c>
      <c r="AG139" s="198">
        <f>[4]功勋需求与产出奖励!CV139+'[1]功能-九鼎之争'!CR140+IF($AB139&lt;$AK$2,0,'[1]功能-日常任务'!ED139)</f>
        <v>4360908.9666259689</v>
      </c>
      <c r="AH139" s="193"/>
      <c r="AI139" s="146">
        <f>[4]功勋需求与产出奖励!CR139/AC139</f>
        <v>0</v>
      </c>
      <c r="AJ139" s="146">
        <f>'[1]功能-九鼎之争'!CN140/AC139</f>
        <v>0.49694417432580379</v>
      </c>
      <c r="AK139" s="180">
        <f>IF($AB139&lt;$AK$2,0,'[1]功能-日常任务'!DZ139)/AC139</f>
        <v>0.50305582567419627</v>
      </c>
      <c r="AL139" s="198">
        <f>'[1]功能-日常任务'!DZ139</f>
        <v>2316847.5005920795</v>
      </c>
      <c r="AM139" s="198">
        <f>'[1]功能-九鼎之争'!CN140</f>
        <v>2288700</v>
      </c>
    </row>
    <row r="140" spans="13:41" x14ac:dyDescent="0.15">
      <c r="M140" s="193">
        <v>136</v>
      </c>
      <c r="N140" s="198">
        <f t="shared" si="38"/>
        <v>5000000</v>
      </c>
      <c r="O140" s="198">
        <f t="shared" si="39"/>
        <v>5412121.212121211</v>
      </c>
      <c r="P140" s="198">
        <f t="shared" si="40"/>
        <v>5987755.1020408124</v>
      </c>
      <c r="Q140" s="198">
        <f t="shared" si="41"/>
        <v>6703092.7835051585</v>
      </c>
      <c r="R140" s="198">
        <f t="shared" si="42"/>
        <v>8178947.368421061</v>
      </c>
      <c r="S140" s="193"/>
      <c r="T140" s="193">
        <f t="shared" si="33"/>
        <v>0.98437000451412682</v>
      </c>
      <c r="U140" s="193">
        <f t="shared" si="34"/>
        <v>0.88041955309080133</v>
      </c>
      <c r="V140" s="193">
        <f t="shared" si="35"/>
        <v>0.77168708010175768</v>
      </c>
      <c r="W140" s="193">
        <f t="shared" si="36"/>
        <v>0.66889247059705093</v>
      </c>
      <c r="X140" s="193">
        <f t="shared" si="37"/>
        <v>0.5718302406414677</v>
      </c>
      <c r="Y140" s="193"/>
      <c r="Z140" s="193"/>
      <c r="AA140" s="198"/>
      <c r="AB140" s="193">
        <v>136</v>
      </c>
      <c r="AC140" s="198">
        <f>[4]功勋需求与产出奖励!CR140+'[1]功能-九鼎之争'!CN141+IF($AB140&lt;$AK$2,0,'[1]功能-日常任务'!DZ140)</f>
        <v>4921850.0225706343</v>
      </c>
      <c r="AD140" s="198">
        <f>[4]功勋需求与产出奖励!CS140+'[1]功能-九鼎之争'!CO141+IF($AB140&lt;$AK$2,0,'[1]功能-日常任务'!EA140)</f>
        <v>4764937.3388490025</v>
      </c>
      <c r="AE140" s="198">
        <f>[4]功勋需求与产出奖励!CT140+'[1]功能-九鼎之争'!CP141+IF($AB140&lt;$AK$2,0,'[1]功能-日常任务'!EB140)</f>
        <v>4620673.2510582767</v>
      </c>
      <c r="AF140" s="198">
        <f>[4]功勋需求与产出奖励!CU140+'[1]功能-九鼎之争'!CQ141+IF($AB140&lt;$AK$2,0,'[1]功能-日常任务'!EC140)</f>
        <v>4483648.2926000282</v>
      </c>
      <c r="AG140" s="198">
        <f>[4]功勋需求与产出奖励!CV140+'[1]功能-九鼎之争'!CR141+IF($AB140&lt;$AK$2,0,'[1]功能-日常任务'!ED140)</f>
        <v>4676969.4418781139</v>
      </c>
      <c r="AH140" s="193"/>
      <c r="AI140" s="146">
        <f>[4]功勋需求与产出奖励!CR140/AC140</f>
        <v>0</v>
      </c>
      <c r="AJ140" s="146">
        <f>'[1]功能-九鼎之争'!CN141/AC140</f>
        <v>0.4954844192359788</v>
      </c>
      <c r="AK140" s="180">
        <f>IF($AB140&lt;$AK$2,0,'[1]功能-日常任务'!DZ140)/AC140</f>
        <v>0.50451558076402125</v>
      </c>
      <c r="AL140" s="198">
        <f>'[1]功能-日常任务'!DZ140</f>
        <v>2483150.0225706347</v>
      </c>
      <c r="AM140" s="198">
        <f>'[1]功能-九鼎之争'!CN141</f>
        <v>2438700</v>
      </c>
    </row>
    <row r="141" spans="13:41" x14ac:dyDescent="0.15">
      <c r="M141" s="193">
        <v>137</v>
      </c>
      <c r="N141" s="198">
        <f t="shared" si="38"/>
        <v>5300000</v>
      </c>
      <c r="O141" s="198">
        <f t="shared" si="39"/>
        <v>5791919.1919191899</v>
      </c>
      <c r="P141" s="198">
        <f t="shared" si="40"/>
        <v>6497959.1836734656</v>
      </c>
      <c r="Q141" s="198">
        <f t="shared" si="41"/>
        <v>7218556.7010309296</v>
      </c>
      <c r="R141" s="198">
        <f t="shared" si="42"/>
        <v>8754385.9649122935</v>
      </c>
      <c r="S141" s="193"/>
      <c r="T141" s="193">
        <f t="shared" si="33"/>
        <v>0.99058276460002048</v>
      </c>
      <c r="U141" s="193">
        <f t="shared" si="34"/>
        <v>0.88407004867632555</v>
      </c>
      <c r="V141" s="193">
        <f t="shared" si="35"/>
        <v>0.76743761847185565</v>
      </c>
      <c r="W141" s="193">
        <f t="shared" si="36"/>
        <v>0.66903083076797965</v>
      </c>
      <c r="X141" s="193">
        <f t="shared" si="37"/>
        <v>0.57566124485606374</v>
      </c>
      <c r="Y141" s="193"/>
      <c r="Z141" s="193"/>
      <c r="AA141" s="198"/>
      <c r="AB141" s="193">
        <v>137</v>
      </c>
      <c r="AC141" s="198">
        <f>[4]功勋需求与产出奖励!CR141+'[1]功能-九鼎之争'!CN142+IF($AB141&lt;$AK$2,0,'[1]功能-日常任务'!DZ141)</f>
        <v>5250088.6523801088</v>
      </c>
      <c r="AD141" s="198">
        <f>[4]功勋需求与产出奖励!CS141+'[1]功能-九鼎之争'!CO142+IF($AB141&lt;$AK$2,0,'[1]功能-日常任务'!EA141)</f>
        <v>5120462.2819293421</v>
      </c>
      <c r="AE141" s="198">
        <f>[4]功勋需求与产出奖励!CT141+'[1]功能-九鼎之争'!CP142+IF($AB141&lt;$AK$2,0,'[1]功能-日常任务'!EB141)</f>
        <v>4986778.3208456878</v>
      </c>
      <c r="AF141" s="198">
        <f>[4]功勋需求与产出奖励!CU141+'[1]功能-九鼎之争'!CQ142+IF($AB141&lt;$AK$2,0,'[1]功能-日常任务'!EC141)</f>
        <v>4829436.9866364896</v>
      </c>
      <c r="AG141" s="198">
        <f>[4]功勋需求与产出奖励!CV141+'[1]功能-九鼎之争'!CR142+IF($AB141&lt;$AK$2,0,'[1]功能-日常任务'!ED141)</f>
        <v>5039560.7225118633</v>
      </c>
      <c r="AH141" s="193"/>
      <c r="AI141" s="146">
        <f>[4]功勋需求与产出奖励!CR141/AC141</f>
        <v>0</v>
      </c>
      <c r="AJ141" s="146">
        <f>'[1]功能-九鼎之争'!CN142/AC141</f>
        <v>0.4930773880982795</v>
      </c>
      <c r="AK141" s="180">
        <f>IF($AB141&lt;$AK$2,0,'[1]功能-日常任务'!DZ141)/AC141</f>
        <v>0.5069226119017205</v>
      </c>
      <c r="AL141" s="198">
        <f>'[1]功能-日常任务'!DZ141</f>
        <v>2661388.6523801088</v>
      </c>
      <c r="AM141" s="198">
        <f>'[1]功能-九鼎之争'!CN142</f>
        <v>2588700</v>
      </c>
    </row>
    <row r="142" spans="13:41" x14ac:dyDescent="0.15">
      <c r="M142" s="193">
        <v>138</v>
      </c>
      <c r="N142" s="198">
        <f t="shared" si="38"/>
        <v>5600000</v>
      </c>
      <c r="O142" s="198">
        <f t="shared" si="39"/>
        <v>6296969.6969696954</v>
      </c>
      <c r="P142" s="198">
        <f t="shared" si="40"/>
        <v>7008163.2653061189</v>
      </c>
      <c r="Q142" s="198">
        <f t="shared" si="41"/>
        <v>7734020.6185567006</v>
      </c>
      <c r="R142" s="198">
        <f t="shared" si="42"/>
        <v>9526315.7894736938</v>
      </c>
      <c r="S142" s="193"/>
      <c r="T142" s="193">
        <f t="shared" si="33"/>
        <v>1.0073428724658462</v>
      </c>
      <c r="U142" s="193">
        <f t="shared" si="34"/>
        <v>0.87407763607935274</v>
      </c>
      <c r="V142" s="193">
        <f t="shared" si="35"/>
        <v>0.76659798256968847</v>
      </c>
      <c r="W142" s="193">
        <f t="shared" si="36"/>
        <v>0.669768877289039</v>
      </c>
      <c r="X142" s="193">
        <f t="shared" si="37"/>
        <v>0.56842732415279629</v>
      </c>
      <c r="Y142" s="193"/>
      <c r="Z142" s="193"/>
      <c r="AA142" s="198"/>
      <c r="AB142" s="193">
        <v>138</v>
      </c>
      <c r="AC142" s="198">
        <f>[4]功勋需求与产出奖励!CR142+'[1]功能-九鼎之争'!CN143+IF($AB142&lt;$AK$2,0,'[1]功能-日常任务'!DZ142)</f>
        <v>5641120.0858087381</v>
      </c>
      <c r="AD142" s="198">
        <f>[4]功勋需求与产出奖励!CS142+'[1]功能-九鼎之争'!CO143+IF($AB142&lt;$AK$2,0,'[1]功能-日常任务'!EA142)</f>
        <v>5504040.3871905897</v>
      </c>
      <c r="AE142" s="198">
        <f>[4]功勋需求与产出奖励!CT142+'[1]功能-九鼎之争'!CP143+IF($AB142&lt;$AK$2,0,'[1]功能-日常任务'!EB142)</f>
        <v>5372443.8207026711</v>
      </c>
      <c r="AF142" s="198">
        <f>[4]功勋需求与产出奖励!CU142+'[1]功能-九鼎之争'!CQ143+IF($AB142&lt;$AK$2,0,'[1]功能-日常任务'!EC142)</f>
        <v>5180006.3066210002</v>
      </c>
      <c r="AG142" s="198">
        <f>[4]功勋需求与产出奖励!CV142+'[1]功能-九鼎之争'!CR143+IF($AB142&lt;$AK$2,0,'[1]功能-日常任务'!ED142)</f>
        <v>5415018.1932450645</v>
      </c>
      <c r="AH142" s="193"/>
      <c r="AI142" s="146">
        <f>[4]功勋需求与产出奖励!CR142/AC142</f>
        <v>0</v>
      </c>
      <c r="AJ142" s="146">
        <f>'[1]功能-九鼎之争'!CN143/AC142</f>
        <v>0.49435217786188973</v>
      </c>
      <c r="AK142" s="180">
        <f>IF($AB142&lt;$AK$2,0,'[1]功能-日常任务'!DZ142)/AC142</f>
        <v>0.50564782213811021</v>
      </c>
      <c r="AL142" s="198">
        <f>'[1]功能-日常任务'!DZ142</f>
        <v>2852420.0858087381</v>
      </c>
      <c r="AM142" s="198">
        <f>'[1]功能-九鼎之争'!CN143</f>
        <v>2788700</v>
      </c>
    </row>
    <row r="143" spans="13:41" x14ac:dyDescent="0.15">
      <c r="M143" s="193">
        <v>139</v>
      </c>
      <c r="N143" s="198">
        <f t="shared" si="38"/>
        <v>6100000</v>
      </c>
      <c r="O143" s="198">
        <f t="shared" si="39"/>
        <v>6802020.2020202</v>
      </c>
      <c r="P143" s="198">
        <f t="shared" si="40"/>
        <v>7518367.3469387721</v>
      </c>
      <c r="Q143" s="198">
        <f t="shared" si="41"/>
        <v>8249484.5360824727</v>
      </c>
      <c r="R143" s="198">
        <f t="shared" si="42"/>
        <v>10298245.614035096</v>
      </c>
      <c r="S143" s="193"/>
      <c r="T143" s="193">
        <f t="shared" si="33"/>
        <v>0.99112500109308388</v>
      </c>
      <c r="U143" s="193">
        <f t="shared" si="34"/>
        <v>0.87198605440054655</v>
      </c>
      <c r="V143" s="193">
        <f t="shared" si="35"/>
        <v>0.76696968362801465</v>
      </c>
      <c r="W143" s="193">
        <f t="shared" si="36"/>
        <v>0.67222660814063795</v>
      </c>
      <c r="X143" s="193">
        <f t="shared" si="37"/>
        <v>0.56644487977638291</v>
      </c>
      <c r="Y143" s="193"/>
      <c r="Z143" s="193"/>
      <c r="AA143" s="198"/>
      <c r="AB143" s="193">
        <v>139</v>
      </c>
      <c r="AC143" s="198">
        <f>[4]功勋需求与产出奖励!CR143+'[1]功能-九鼎之争'!CN144+IF($AB143&lt;$AK$2,0,'[1]功能-日常任务'!DZ143)</f>
        <v>6045862.5066678114</v>
      </c>
      <c r="AD143" s="198">
        <f>[4]功勋需求与产出奖励!CS143+'[1]功能-九鼎之争'!CO144+IF($AB143&lt;$AK$2,0,'[1]功能-日常任务'!EA143)</f>
        <v>5931266.757912403</v>
      </c>
      <c r="AE143" s="198">
        <f>[4]功勋需求与产出奖励!CT143+'[1]功能-九鼎之争'!CP144+IF($AB143&lt;$AK$2,0,'[1]功能-日常任务'!EB143)</f>
        <v>5766359.8254808262</v>
      </c>
      <c r="AF143" s="198">
        <f>[4]功勋需求与产出奖励!CU143+'[1]功能-九鼎之争'!CQ144+IF($AB143&lt;$AK$2,0,'[1]功能-日常任务'!EC143)</f>
        <v>5545523.0085993651</v>
      </c>
      <c r="AG143" s="198">
        <f>[4]功勋需求与产出奖励!CV143+'[1]功能-九鼎之争'!CR144+IF($AB143&lt;$AK$2,0,'[1]功能-日常任务'!ED143)</f>
        <v>5833388.4987497721</v>
      </c>
      <c r="AH143" s="193"/>
      <c r="AI143" s="146">
        <f>[4]功勋需求与产出奖励!CR143/AC143</f>
        <v>0</v>
      </c>
      <c r="AJ143" s="146">
        <f>'[1]功能-九鼎之争'!CN144/AC143</f>
        <v>0.49433806949857806</v>
      </c>
      <c r="AK143" s="180">
        <f>IF($AB143&lt;$AK$2,0,'[1]功能-日常任务'!DZ143)/AC143</f>
        <v>0.50566193050142194</v>
      </c>
      <c r="AL143" s="198">
        <f>'[1]功能-日常任务'!DZ143</f>
        <v>3057162.5066678114</v>
      </c>
      <c r="AM143" s="198">
        <f>'[1]功能-九鼎之争'!CN144</f>
        <v>2988700</v>
      </c>
    </row>
    <row r="144" spans="13:41" x14ac:dyDescent="0.15">
      <c r="M144" s="193">
        <v>140</v>
      </c>
      <c r="N144" s="198">
        <f t="shared" si="38"/>
        <v>6600000</v>
      </c>
      <c r="O144" s="198">
        <f t="shared" si="39"/>
        <v>7307070.7070707055</v>
      </c>
      <c r="P144" s="198">
        <f t="shared" si="40"/>
        <v>8028571.4285714254</v>
      </c>
      <c r="Q144" s="198">
        <f t="shared" si="41"/>
        <v>8841924.3986254241</v>
      </c>
      <c r="R144" s="198">
        <f t="shared" si="42"/>
        <v>11070175.438596496</v>
      </c>
      <c r="S144" s="193"/>
      <c r="T144" s="193">
        <f t="shared" si="33"/>
        <v>0.98716666666666664</v>
      </c>
      <c r="U144" s="193">
        <f t="shared" si="34"/>
        <v>0.87155288197401182</v>
      </c>
      <c r="V144" s="193">
        <f t="shared" si="35"/>
        <v>0.76731348647686815</v>
      </c>
      <c r="W144" s="193">
        <f t="shared" si="36"/>
        <v>0.67329557274776541</v>
      </c>
      <c r="X144" s="193">
        <f t="shared" si="37"/>
        <v>0.56679773467511929</v>
      </c>
      <c r="Y144" s="193"/>
      <c r="Z144" s="193"/>
      <c r="AA144" s="198"/>
      <c r="AB144" s="193">
        <v>140</v>
      </c>
      <c r="AC144" s="198">
        <f>[4]功勋需求与产出奖励!CR144+'[1]功能-九鼎之争'!CN145+IF($AB144&lt;$AK$2,0,'[1]功能-日常任务'!DZ144)</f>
        <v>6515300</v>
      </c>
      <c r="AD144" s="198">
        <f>[4]功勋需求与产出奖励!CS144+'[1]功能-九鼎之争'!CO145+IF($AB144&lt;$AK$2,0,'[1]功能-日常任务'!EA144)</f>
        <v>6368498.5335353538</v>
      </c>
      <c r="AE144" s="198">
        <f>[4]功勋需求与产出奖励!CT144+'[1]功能-九鼎之争'!CP145+IF($AB144&lt;$AK$2,0,'[1]功能-日常任务'!EB144)</f>
        <v>6160431.1342857108</v>
      </c>
      <c r="AF144" s="198">
        <f>[4]功勋需求与产出奖励!CU144+'[1]功能-九鼎之争'!CQ145+IF($AB144&lt;$AK$2,0,'[1]功能-日常任务'!EC144)</f>
        <v>5953228.5521649458</v>
      </c>
      <c r="AG144" s="198">
        <f>[4]功勋需求与产出奖励!CV144+'[1]功能-九鼎之争'!CR145+IF($AB144&lt;$AK$2,0,'[1]功能-日常任务'!ED144)</f>
        <v>6274550.3610526389</v>
      </c>
      <c r="AH144" s="193"/>
      <c r="AI144" s="146">
        <f>[4]功勋需求与产出奖励!CR144/AC144</f>
        <v>0</v>
      </c>
      <c r="AJ144" s="146">
        <f>'[1]功能-九鼎之争'!CN145/AC144</f>
        <v>0.49709146163645573</v>
      </c>
      <c r="AK144" s="180">
        <f>IF($AB144&lt;$AK$2,0,'[1]功能-日常任务'!DZ144)/AC144</f>
        <v>0.50290853836354432</v>
      </c>
      <c r="AL144" s="198">
        <f>'[1]功能-日常任务'!DZ144</f>
        <v>3276600</v>
      </c>
      <c r="AM144" s="198">
        <f>'[1]功能-九鼎之争'!CN145</f>
        <v>3238700</v>
      </c>
    </row>
    <row r="145" spans="13:39" x14ac:dyDescent="0.15">
      <c r="M145" s="193">
        <v>141</v>
      </c>
      <c r="N145" s="198">
        <f t="shared" si="38"/>
        <v>7100000</v>
      </c>
      <c r="O145" s="198">
        <f t="shared" si="39"/>
        <v>7812121.212121211</v>
      </c>
      <c r="P145" s="198">
        <f t="shared" si="40"/>
        <v>8538775.5102040805</v>
      </c>
      <c r="Q145" s="198">
        <f t="shared" si="41"/>
        <v>9597938.1443298925</v>
      </c>
      <c r="R145" s="198">
        <f t="shared" si="42"/>
        <v>11842105.263157899</v>
      </c>
      <c r="S145" s="193"/>
      <c r="T145" s="193">
        <f t="shared" si="33"/>
        <v>0.9859841242308337</v>
      </c>
      <c r="U145" s="193">
        <f t="shared" si="34"/>
        <v>0.87205150216325078</v>
      </c>
      <c r="V145" s="193">
        <f t="shared" si="35"/>
        <v>0.77408983048968838</v>
      </c>
      <c r="W145" s="193">
        <f t="shared" si="36"/>
        <v>0.66588934346140305</v>
      </c>
      <c r="X145" s="193">
        <f t="shared" si="37"/>
        <v>0.57042940512146501</v>
      </c>
      <c r="Y145" s="193"/>
      <c r="Z145" s="193"/>
      <c r="AA145" s="198"/>
      <c r="AB145" s="193">
        <v>141</v>
      </c>
      <c r="AC145" s="198">
        <f>[4]功勋需求与产出奖励!CR145+'[1]功能-九鼎之争'!CN146+IF($AB145&lt;$AK$2,0,'[1]功能-日常任务'!DZ145)</f>
        <v>7000487.2820389196</v>
      </c>
      <c r="AD145" s="198">
        <f>[4]功勋需求与产出奖励!CS145+'[1]功能-九鼎之争'!CO146+IF($AB145&lt;$AK$2,0,'[1]功能-日常任务'!EA145)</f>
        <v>6812572.0381116979</v>
      </c>
      <c r="AE145" s="198">
        <f>[4]功勋需求与产出奖励!CT145+'[1]功能-九鼎之争'!CP146+IF($AB145&lt;$AK$2,0,'[1]功能-日常任务'!EB145)</f>
        <v>6609779.2872833787</v>
      </c>
      <c r="AF145" s="198">
        <f>[4]功勋需求与产出奖励!CU145+'[1]功能-九鼎之争'!CQ146+IF($AB145&lt;$AK$2,0,'[1]功能-日常任务'!EC145)</f>
        <v>6391164.729510989</v>
      </c>
      <c r="AG145" s="198">
        <f>[4]功勋需求与产出奖励!CV145+'[1]功能-九鼎之争'!CR146+IF($AB145&lt;$AK$2,0,'[1]功能-日常任务'!ED145)</f>
        <v>6755085.0606489303</v>
      </c>
      <c r="AH145" s="193"/>
      <c r="AI145" s="146">
        <f>[4]功勋需求与产出奖励!CR145/AC145</f>
        <v>0</v>
      </c>
      <c r="AJ145" s="146">
        <f>'[1]功能-九鼎之争'!CN146/AC145</f>
        <v>0.49835102321390151</v>
      </c>
      <c r="AK145" s="180">
        <f>IF($AB145&lt;$AK$2,0,'[1]功能-日常任务'!DZ145)/AC145</f>
        <v>0.50164897678609854</v>
      </c>
      <c r="AL145" s="198">
        <f>'[1]功能-日常任务'!DZ145</f>
        <v>3511787.2820389201</v>
      </c>
      <c r="AM145" s="198">
        <f>'[1]功能-九鼎之争'!CN146</f>
        <v>3488700</v>
      </c>
    </row>
    <row r="146" spans="13:39" x14ac:dyDescent="0.15">
      <c r="M146" s="193">
        <v>142</v>
      </c>
      <c r="N146" s="198">
        <f t="shared" si="38"/>
        <v>7600000</v>
      </c>
      <c r="O146" s="198">
        <f t="shared" si="39"/>
        <v>8317171.7171717156</v>
      </c>
      <c r="P146" s="198">
        <f t="shared" si="40"/>
        <v>9258503.4013605416</v>
      </c>
      <c r="Q146" s="198">
        <f t="shared" si="41"/>
        <v>10353951.890034361</v>
      </c>
      <c r="R146" s="198">
        <f t="shared" si="42"/>
        <v>12614035.087719299</v>
      </c>
      <c r="S146" s="193"/>
      <c r="T146" s="193">
        <f t="shared" si="33"/>
        <v>0.98717825916503721</v>
      </c>
      <c r="U146" s="193">
        <f t="shared" si="34"/>
        <v>0.87768257580477138</v>
      </c>
      <c r="V146" s="193">
        <f t="shared" si="35"/>
        <v>0.76594867368242636</v>
      </c>
      <c r="W146" s="193">
        <f t="shared" si="36"/>
        <v>0.664136901242801</v>
      </c>
      <c r="X146" s="193">
        <f t="shared" si="37"/>
        <v>0.57606735843582224</v>
      </c>
      <c r="Y146" s="193"/>
      <c r="Z146" s="193"/>
      <c r="AA146" s="198"/>
      <c r="AB146" s="193">
        <v>142</v>
      </c>
      <c r="AC146" s="198">
        <f>[4]功勋需求与产出奖励!CR146+'[1]功能-九鼎之争'!CN147+IF($AB146&lt;$AK$2,0,'[1]功能-日常任务'!DZ146)</f>
        <v>7502554.7696542824</v>
      </c>
      <c r="AD146" s="198">
        <f>[4]功勋需求与产出奖励!CS146+'[1]功能-九鼎之争'!CO147+IF($AB146&lt;$AK$2,0,'[1]功能-日常任务'!EA146)</f>
        <v>7299836.6961378651</v>
      </c>
      <c r="AE146" s="198">
        <f>[4]功勋需求与产出奖励!CT146+'[1]功能-九鼎之争'!CP147+IF($AB146&lt;$AK$2,0,'[1]功能-日常任务'!EB146)</f>
        <v>7091538.4005563399</v>
      </c>
      <c r="AF146" s="198">
        <f>[4]功勋需求与产出奖励!CU146+'[1]功能-九鼎之争'!CQ147+IF($AB146&lt;$AK$2,0,'[1]功能-日常任务'!EC146)</f>
        <v>6876441.523864463</v>
      </c>
      <c r="AG146" s="198">
        <f>[4]功勋需求与产出奖励!CV146+'[1]功能-九鼎之争'!CR147+IF($AB146&lt;$AK$2,0,'[1]功能-日常任务'!ED146)</f>
        <v>7266533.8721992318</v>
      </c>
      <c r="AH146" s="193"/>
      <c r="AI146" s="146">
        <f>[4]功勋需求与产出奖励!CR146/AC146</f>
        <v>0</v>
      </c>
      <c r="AJ146" s="146">
        <f>'[1]功能-九鼎之争'!CN147/AC146</f>
        <v>0.49832358640312591</v>
      </c>
      <c r="AK146" s="180">
        <f>IF($AB146&lt;$AK$2,0,'[1]功能-日常任务'!DZ146)/AC146</f>
        <v>0.50167641359687409</v>
      </c>
      <c r="AL146" s="198">
        <f>'[1]功能-日常任务'!DZ146</f>
        <v>3763854.7696542824</v>
      </c>
      <c r="AM146" s="198">
        <f>'[1]功能-九鼎之争'!CN147</f>
        <v>3738700</v>
      </c>
    </row>
    <row r="147" spans="13:39" x14ac:dyDescent="0.15">
      <c r="M147" s="193">
        <v>143</v>
      </c>
      <c r="N147" s="198">
        <f t="shared" si="38"/>
        <v>8100000</v>
      </c>
      <c r="O147" s="198">
        <f t="shared" si="39"/>
        <v>8925925.9259259235</v>
      </c>
      <c r="P147" s="198">
        <f t="shared" si="40"/>
        <v>10006802.721088434</v>
      </c>
      <c r="Q147" s="198">
        <f t="shared" si="41"/>
        <v>11109965.635738829</v>
      </c>
      <c r="R147" s="198">
        <f t="shared" si="42"/>
        <v>13614035.087719299</v>
      </c>
      <c r="S147" s="193"/>
      <c r="T147" s="193">
        <f t="shared" si="33"/>
        <v>0.99045852020353375</v>
      </c>
      <c r="U147" s="193">
        <f t="shared" si="34"/>
        <v>0.87780390015601117</v>
      </c>
      <c r="V147" s="193">
        <f t="shared" si="35"/>
        <v>0.76238677120617171</v>
      </c>
      <c r="W147" s="193">
        <f t="shared" si="36"/>
        <v>0.66531965313320651</v>
      </c>
      <c r="X147" s="193">
        <f t="shared" si="37"/>
        <v>0.57387005820337189</v>
      </c>
      <c r="Y147" s="193"/>
      <c r="Z147" s="193"/>
      <c r="AA147" s="198"/>
      <c r="AB147" s="193">
        <v>143</v>
      </c>
      <c r="AC147" s="198">
        <f>[4]功勋需求与产出奖励!CR147+'[1]功能-九鼎之争'!CN148+IF($AB147&lt;$AK$2,0,'[1]功能-日常任务'!DZ147)</f>
        <v>8022714.0136486236</v>
      </c>
      <c r="AD147" s="198">
        <f>[4]功勋需求与产出奖励!CS147+'[1]功能-九鼎之争'!CO148+IF($AB147&lt;$AK$2,0,'[1]功能-日常任务'!EA147)</f>
        <v>7835212.5902814306</v>
      </c>
      <c r="AE147" s="198">
        <f>[4]功勋需求与产出奖励!CT147+'[1]功能-九鼎之争'!CP148+IF($AB147&lt;$AK$2,0,'[1]功能-日常任务'!EB147)</f>
        <v>7629054.0166277438</v>
      </c>
      <c r="AF147" s="198">
        <f>[4]功勋需求与产出奖励!CU147+'[1]功能-九鼎之争'!CQ148+IF($AB147&lt;$AK$2,0,'[1]功能-日常任务'!EC147)</f>
        <v>7391678.4830916021</v>
      </c>
      <c r="AG147" s="198">
        <f>[4]功勋需求与产出奖励!CV147+'[1]功能-九鼎之争'!CR148+IF($AB147&lt;$AK$2,0,'[1]功能-日常任务'!ED147)</f>
        <v>7812687.1081722211</v>
      </c>
      <c r="AH147" s="193"/>
      <c r="AI147" s="146">
        <f>[4]功勋需求与产出奖励!CR147/AC147</f>
        <v>0</v>
      </c>
      <c r="AJ147" s="146">
        <f>'[1]功能-九鼎之争'!CN148/AC147</f>
        <v>0.4971758924990014</v>
      </c>
      <c r="AK147" s="180">
        <f>IF($AB147&lt;$AK$2,0,'[1]功能-日常任务'!DZ147)/AC147</f>
        <v>0.5028241075009986</v>
      </c>
      <c r="AL147" s="198">
        <f>'[1]功能-日常任务'!DZ147</f>
        <v>4034014.0136486231</v>
      </c>
      <c r="AM147" s="198">
        <f>'[1]功能-九鼎之争'!CN148</f>
        <v>3988700</v>
      </c>
    </row>
    <row r="148" spans="13:39" x14ac:dyDescent="0.15">
      <c r="M148" s="193">
        <v>144</v>
      </c>
      <c r="N148" s="198">
        <f t="shared" si="38"/>
        <v>8600000</v>
      </c>
      <c r="O148" s="198">
        <f t="shared" si="39"/>
        <v>9666666.666666666</v>
      </c>
      <c r="P148" s="198">
        <f t="shared" si="40"/>
        <v>10755102.040816326</v>
      </c>
      <c r="Q148" s="198">
        <f t="shared" si="41"/>
        <v>11865979.381443297</v>
      </c>
      <c r="R148" s="198">
        <f t="shared" si="42"/>
        <v>14842105.263157899</v>
      </c>
      <c r="S148" s="193"/>
      <c r="T148" s="193">
        <f t="shared" si="33"/>
        <v>1.00142599093263</v>
      </c>
      <c r="U148" s="193">
        <f t="shared" si="34"/>
        <v>0.86958186259371206</v>
      </c>
      <c r="V148" s="193">
        <f t="shared" si="35"/>
        <v>0.76097648407411433</v>
      </c>
      <c r="W148" s="193">
        <f t="shared" si="36"/>
        <v>0.66967236726117041</v>
      </c>
      <c r="X148" s="193">
        <f t="shared" si="37"/>
        <v>0.56512199147255093</v>
      </c>
      <c r="Y148" s="193"/>
      <c r="Z148" s="193"/>
      <c r="AA148" s="198"/>
      <c r="AB148" s="193">
        <v>144</v>
      </c>
      <c r="AC148" s="198">
        <f>[4]功勋需求与产出奖励!CR148+'[1]功能-九鼎之争'!CN149+IF($AB148&lt;$AK$2,0,'[1]功能-日常任务'!DZ148)</f>
        <v>8612263.5220206175</v>
      </c>
      <c r="AD148" s="198">
        <f>[4]功勋需求与产出奖励!CS148+'[1]功能-九鼎之争'!CO149+IF($AB148&lt;$AK$2,0,'[1]功能-日常任务'!EA148)</f>
        <v>8405958.005072549</v>
      </c>
      <c r="AE148" s="198">
        <f>[4]功勋需求与产出奖励!CT148+'[1]功能-九鼎之争'!CP149+IF($AB148&lt;$AK$2,0,'[1]功能-日常任务'!EB148)</f>
        <v>8184379.7368787387</v>
      </c>
      <c r="AF148" s="198">
        <f>[4]功勋需求与产出奖励!CU148+'[1]功能-九鼎之争'!CQ149+IF($AB148&lt;$AK$2,0,'[1]功能-日常任务'!EC148)</f>
        <v>7946318.5022433717</v>
      </c>
      <c r="AG148" s="198">
        <f>[4]功勋需求与产出奖励!CV148+'[1]功能-九鼎之争'!CR149+IF($AB148&lt;$AK$2,0,'[1]功能-日常任务'!ED148)</f>
        <v>8387600.0839610221</v>
      </c>
      <c r="AH148" s="193"/>
      <c r="AI148" s="146">
        <f>[4]功勋需求与产出奖励!CR148/AC148</f>
        <v>0</v>
      </c>
      <c r="AJ148" s="146">
        <f>'[1]功能-九鼎之争'!CN149/AC148</f>
        <v>0.4979759373403127</v>
      </c>
      <c r="AK148" s="180">
        <f>IF($AB148&lt;$AK$2,0,'[1]功能-日常任务'!DZ148)/AC148</f>
        <v>0.50202406265968724</v>
      </c>
      <c r="AL148" s="198">
        <f>'[1]功能-日常任务'!DZ148</f>
        <v>4323563.5220206175</v>
      </c>
      <c r="AM148" s="198">
        <f>'[1]功能-九鼎之争'!CN149</f>
        <v>4288700</v>
      </c>
    </row>
    <row r="149" spans="13:39" x14ac:dyDescent="0.15">
      <c r="M149" s="193">
        <v>145</v>
      </c>
      <c r="N149" s="198">
        <f t="shared" si="38"/>
        <v>9333333.333333334</v>
      </c>
      <c r="O149" s="198">
        <f t="shared" si="39"/>
        <v>10407407.407407407</v>
      </c>
      <c r="P149" s="198">
        <f t="shared" si="40"/>
        <v>11503401.360544216</v>
      </c>
      <c r="Q149" s="198">
        <f t="shared" si="41"/>
        <v>12621993.127147766</v>
      </c>
      <c r="R149" s="198">
        <f t="shared" si="42"/>
        <v>16070175.438596498</v>
      </c>
      <c r="S149" s="193"/>
      <c r="T149" s="193">
        <f t="shared" si="33"/>
        <v>0.98813517869830281</v>
      </c>
      <c r="U149" s="193">
        <f t="shared" si="34"/>
        <v>0.86742309047152755</v>
      </c>
      <c r="V149" s="193">
        <f t="shared" si="35"/>
        <v>0.76521450193677421</v>
      </c>
      <c r="W149" s="193">
        <f t="shared" si="36"/>
        <v>0.67562761485261702</v>
      </c>
      <c r="X149" s="193">
        <f t="shared" si="37"/>
        <v>0.55941142953522471</v>
      </c>
      <c r="Y149" s="193"/>
      <c r="Z149" s="193"/>
      <c r="AA149" s="198"/>
      <c r="AB149" s="193">
        <v>145</v>
      </c>
      <c r="AC149" s="198">
        <f>[4]功勋需求与产出奖励!CR149+'[1]功能-九鼎之争'!CN150+IF($AB149&lt;$AK$2,0,'[1]功能-日常任务'!DZ149)</f>
        <v>9222595.0011841599</v>
      </c>
      <c r="AD149" s="198">
        <f>[4]功勋需求与产出奖励!CS149+'[1]功能-九鼎之争'!CO150+IF($AB149&lt;$AK$2,0,'[1]功能-日常任务'!EA149)</f>
        <v>9027625.4971296005</v>
      </c>
      <c r="AE149" s="198">
        <f>[4]功勋需求与产出奖励!CT149+'[1]功能-九鼎之争'!CP150+IF($AB149&lt;$AK$2,0,'[1]功能-日常任务'!EB149)</f>
        <v>8802569.5426876526</v>
      </c>
      <c r="AF149" s="198">
        <f>[4]功勋需求与产出奖励!CU149+'[1]功能-九鼎之争'!CQ150+IF($AB149&lt;$AK$2,0,'[1]功能-日常任务'!EC149)</f>
        <v>8527767.1111809704</v>
      </c>
      <c r="AG149" s="198">
        <f>[4]功勋需求与产出奖励!CV149+'[1]功能-九鼎之争'!CR150+IF($AB149&lt;$AK$2,0,'[1]功能-日常任务'!ED149)</f>
        <v>8989839.814987123</v>
      </c>
      <c r="AH149" s="193"/>
      <c r="AI149" s="146">
        <f>[4]功勋需求与产出奖励!CR149/AC149</f>
        <v>0</v>
      </c>
      <c r="AJ149" s="146">
        <f>'[1]功能-九鼎之争'!CN150/AC149</f>
        <v>0.49754976765333636</v>
      </c>
      <c r="AK149" s="180">
        <f>IF($AB149&lt;$AK$2,0,'[1]功能-日常任务'!DZ149)/AC149</f>
        <v>0.50245023234666364</v>
      </c>
      <c r="AL149" s="198">
        <f>'[1]功能-日常任务'!DZ149</f>
        <v>4633895.0011841599</v>
      </c>
      <c r="AM149" s="198">
        <f>'[1]功能-九鼎之争'!CN150</f>
        <v>4588700</v>
      </c>
    </row>
    <row r="150" spans="13:39" x14ac:dyDescent="0.15">
      <c r="M150" s="193">
        <v>146</v>
      </c>
      <c r="N150" s="198">
        <f t="shared" si="38"/>
        <v>10066666.666666666</v>
      </c>
      <c r="O150" s="198">
        <f t="shared" si="39"/>
        <v>11148148.148148147</v>
      </c>
      <c r="P150" s="198">
        <f t="shared" si="40"/>
        <v>12251700.680272108</v>
      </c>
      <c r="Q150" s="198">
        <f t="shared" si="41"/>
        <v>13601374.570446735</v>
      </c>
      <c r="R150" s="198">
        <f t="shared" si="42"/>
        <v>17298245.614035096</v>
      </c>
      <c r="S150" s="193"/>
      <c r="T150" s="193">
        <f t="shared" si="33"/>
        <v>0.98396026938489445</v>
      </c>
      <c r="U150" s="193">
        <f t="shared" si="34"/>
        <v>0.86881884322169556</v>
      </c>
      <c r="V150" s="193">
        <f t="shared" si="35"/>
        <v>0.76923861111485925</v>
      </c>
      <c r="W150" s="193">
        <f t="shared" si="36"/>
        <v>0.67200383954452703</v>
      </c>
      <c r="X150" s="193">
        <f t="shared" si="37"/>
        <v>0.55868057911293745</v>
      </c>
      <c r="Y150" s="193"/>
      <c r="Z150" s="193"/>
      <c r="AA150" s="198"/>
      <c r="AB150" s="193">
        <v>146</v>
      </c>
      <c r="AC150" s="198">
        <f>[4]功勋需求与产出奖励!CR150+'[1]功能-九鼎之争'!CN151+IF($AB150&lt;$AK$2,0,'[1]功能-日常任务'!DZ150)</f>
        <v>9905200.0451412704</v>
      </c>
      <c r="AD150" s="198">
        <f>[4]功勋需求与产出奖励!CS150+'[1]功能-九鼎之争'!CO151+IF($AB150&lt;$AK$2,0,'[1]功能-日常任务'!EA150)</f>
        <v>9685721.1781381611</v>
      </c>
      <c r="AE150" s="198">
        <f>[4]功勋需求与产出奖励!CT150+'[1]功能-九鼎之争'!CP151+IF($AB150&lt;$AK$2,0,'[1]功能-日常任务'!EB150)</f>
        <v>9424481.215087492</v>
      </c>
      <c r="AF150" s="198">
        <f>[4]功勋需求与产出奖励!CU150+'[1]功能-九鼎之争'!CQ151+IF($AB150&lt;$AK$2,0,'[1]功能-日常任务'!EC150)</f>
        <v>9140175.9344234988</v>
      </c>
      <c r="AG150" s="198">
        <f>[4]功勋需求与产出奖励!CV150+'[1]功能-九鼎之争'!CR151+IF($AB150&lt;$AK$2,0,'[1]功能-日常任务'!ED150)</f>
        <v>9664193.8772869576</v>
      </c>
      <c r="AH150" s="193"/>
      <c r="AI150" s="146">
        <f>[4]功勋需求与产出奖励!CR150/AC150</f>
        <v>0</v>
      </c>
      <c r="AJ150" s="146">
        <f>'[1]功能-九鼎之争'!CN151/AC150</f>
        <v>0.49859669441229976</v>
      </c>
      <c r="AK150" s="180">
        <f>IF($AB150&lt;$AK$2,0,'[1]功能-日常任务'!DZ150)/AC150</f>
        <v>0.50140330558770019</v>
      </c>
      <c r="AL150" s="198">
        <f>'[1]功能-日常任务'!DZ150</f>
        <v>4966500.0451412704</v>
      </c>
      <c r="AM150" s="198">
        <f>'[1]功能-九鼎之争'!CN151</f>
        <v>4938700</v>
      </c>
    </row>
    <row r="151" spans="13:39" x14ac:dyDescent="0.15">
      <c r="M151" s="193">
        <v>147</v>
      </c>
      <c r="N151" s="198">
        <f t="shared" si="38"/>
        <v>10800000</v>
      </c>
      <c r="O151" s="198">
        <f t="shared" si="39"/>
        <v>11888888.888888888</v>
      </c>
      <c r="P151" s="198">
        <f t="shared" si="40"/>
        <v>13000000</v>
      </c>
      <c r="Q151" s="198">
        <f t="shared" si="41"/>
        <v>14804123.711340208</v>
      </c>
      <c r="R151" s="198">
        <f t="shared" si="42"/>
        <v>18526315.789473698</v>
      </c>
      <c r="S151" s="193"/>
      <c r="T151" s="193">
        <f t="shared" si="33"/>
        <v>0.98256271340372381</v>
      </c>
      <c r="U151" s="193">
        <f t="shared" si="34"/>
        <v>0.872817403655477</v>
      </c>
      <c r="V151" s="193">
        <f t="shared" si="35"/>
        <v>0.77739687612694597</v>
      </c>
      <c r="W151" s="193">
        <f t="shared" si="36"/>
        <v>0.66117935083384571</v>
      </c>
      <c r="X151" s="193">
        <f t="shared" si="37"/>
        <v>0.56038000329265503</v>
      </c>
      <c r="Y151" s="193"/>
      <c r="Z151" s="193"/>
      <c r="AA151" s="198"/>
      <c r="AB151" s="193">
        <v>147</v>
      </c>
      <c r="AC151" s="198">
        <f>[4]功勋需求与产出奖励!CR151+'[1]功能-九鼎之争'!CN152+IF($AB151&lt;$AK$2,0,'[1]功能-日常任务'!DZ151)</f>
        <v>10611677.304760218</v>
      </c>
      <c r="AD151" s="198">
        <f>[4]功勋需求与产出奖励!CS151+'[1]功能-九鼎之争'!CO152+IF($AB151&lt;$AK$2,0,'[1]功能-日常任务'!EA151)</f>
        <v>10376829.132348448</v>
      </c>
      <c r="AE151" s="198">
        <f>[4]功勋需求与产出奖励!CT151+'[1]功能-九鼎之争'!CP152+IF($AB151&lt;$AK$2,0,'[1]功能-日常任务'!EB151)</f>
        <v>10106159.389650298</v>
      </c>
      <c r="AF151" s="198">
        <f>[4]功勋需求与产出奖励!CU151+'[1]功能-九鼎之争'!CQ152+IF($AB151&lt;$AK$2,0,'[1]功能-日常任务'!EC151)</f>
        <v>9788180.9051278606</v>
      </c>
      <c r="AG151" s="198">
        <f>[4]功勋需求与产出奖励!CV151+'[1]功能-九鼎之争'!CR152+IF($AB151&lt;$AK$2,0,'[1]功能-日常任务'!ED151)</f>
        <v>10381776.903106038</v>
      </c>
      <c r="AH151" s="193"/>
      <c r="AI151" s="146">
        <f>[4]功勋需求与产出奖励!CR151/AC151</f>
        <v>0</v>
      </c>
      <c r="AJ151" s="146">
        <f>'[1]功能-九鼎之争'!CN152/AC151</f>
        <v>0.49838492522078287</v>
      </c>
      <c r="AK151" s="180">
        <f>IF($AB151&lt;$AK$2,0,'[1]功能-日常任务'!DZ151)/AC151</f>
        <v>0.50161507477921707</v>
      </c>
      <c r="AL151" s="198">
        <f>'[1]功能-日常任务'!DZ151</f>
        <v>5322977.3047602177</v>
      </c>
      <c r="AM151" s="198">
        <f>'[1]功能-九鼎之争'!CN152</f>
        <v>5288700</v>
      </c>
    </row>
    <row r="152" spans="13:39" x14ac:dyDescent="0.15">
      <c r="M152" s="193">
        <v>148</v>
      </c>
      <c r="N152" s="198">
        <f t="shared" si="38"/>
        <v>11533333.333333334</v>
      </c>
      <c r="O152" s="198">
        <f t="shared" si="39"/>
        <v>12629629.629629631</v>
      </c>
      <c r="P152" s="198">
        <f t="shared" si="40"/>
        <v>14190476.190476192</v>
      </c>
      <c r="Q152" s="198">
        <f t="shared" si="41"/>
        <v>16006872.85223368</v>
      </c>
      <c r="R152" s="198">
        <f t="shared" si="42"/>
        <v>19754385.964912295</v>
      </c>
      <c r="S152" s="193"/>
      <c r="T152" s="193">
        <f t="shared" ref="T152:T164" si="43">AC152/N152</f>
        <v>0.98789654667203541</v>
      </c>
      <c r="U152" s="193">
        <f t="shared" ref="U152:U164" si="44">AD152/O152</f>
        <v>0.88111789624588144</v>
      </c>
      <c r="V152" s="193">
        <f t="shared" ref="V152:V164" si="45">AE152/P152</f>
        <v>0.76281471286948344</v>
      </c>
      <c r="W152" s="193">
        <f t="shared" ref="W152:W164" si="46">AF152/Q152</f>
        <v>0.65538578311202023</v>
      </c>
      <c r="X152" s="193">
        <f t="shared" ref="X152:X164" si="47">AG152/R152</f>
        <v>0.53847331516491936</v>
      </c>
      <c r="Y152" s="193"/>
      <c r="Z152" s="193"/>
      <c r="AA152" s="198"/>
      <c r="AB152" s="193">
        <v>148</v>
      </c>
      <c r="AC152" s="198">
        <f>[4]功勋需求与产出奖励!CR152+'[1]功能-九鼎之争'!CN153+IF($AB152&lt;$AK$2,0,'[1]功能-日常任务'!DZ152)</f>
        <v>11393740.171617476</v>
      </c>
      <c r="AD152" s="198">
        <f>[4]功勋需求与产出奖励!CS152+'[1]功能-九鼎之争'!CO153+IF($AB152&lt;$AK$2,0,'[1]功能-日常任务'!EA152)</f>
        <v>11128192.689623911</v>
      </c>
      <c r="AE152" s="198">
        <f>[4]功勋需求与产出奖励!CT152+'[1]功能-九鼎之争'!CP153+IF($AB152&lt;$AK$2,0,'[1]功能-日常任务'!EB152)</f>
        <v>10824704.020719338</v>
      </c>
      <c r="AF152" s="198">
        <f>[4]功勋需求与产出奖励!CU152+'[1]功能-九鼎之争'!CQ153+IF($AB152&lt;$AK$2,0,'[1]功能-日常任务'!EC152)</f>
        <v>10490676.899435706</v>
      </c>
      <c r="AG152" s="198">
        <f>[4]功勋需求与产出奖励!CV152+'[1]功能-九鼎之争'!CR153+IF($AB152&lt;$AK$2,0,'[1]功能-日常任务'!ED152)</f>
        <v>10637209.699573677</v>
      </c>
      <c r="AH152" s="193"/>
      <c r="AI152" s="146">
        <f>[4]功勋需求与产出奖励!CR152/AC152</f>
        <v>0</v>
      </c>
      <c r="AJ152" s="146">
        <f>'[1]功能-九鼎之争'!CN153/AC152</f>
        <v>0.49928293205868512</v>
      </c>
      <c r="AK152" s="180">
        <f>IF($AB152&lt;$AK$2,0,'[1]功能-日常任务'!DZ152)/AC152</f>
        <v>0.50071706794131488</v>
      </c>
      <c r="AL152" s="198">
        <f>'[1]功能-日常任务'!DZ152</f>
        <v>5705040.1716174763</v>
      </c>
      <c r="AM152" s="198">
        <f>'[1]功能-九鼎之争'!CN153</f>
        <v>5688700</v>
      </c>
    </row>
    <row r="153" spans="13:39" x14ac:dyDescent="0.15">
      <c r="M153" s="193">
        <v>149</v>
      </c>
      <c r="N153" s="198">
        <f t="shared" si="38"/>
        <v>12266666.666666668</v>
      </c>
      <c r="O153" s="198">
        <f t="shared" si="39"/>
        <v>13589225.58922559</v>
      </c>
      <c r="P153" s="198">
        <f t="shared" si="40"/>
        <v>15380952.380952382</v>
      </c>
      <c r="Q153" s="198">
        <f t="shared" si="41"/>
        <v>17209621.993127152</v>
      </c>
      <c r="R153" s="198">
        <f t="shared" si="42"/>
        <v>20107962.213225372</v>
      </c>
      <c r="S153" s="193"/>
      <c r="T153" s="193">
        <f t="shared" si="43"/>
        <v>0.99482812608714311</v>
      </c>
      <c r="U153" s="193">
        <f t="shared" si="44"/>
        <v>0.87787850916929977</v>
      </c>
      <c r="V153" s="193">
        <f t="shared" si="45"/>
        <v>0.7550362984412996</v>
      </c>
      <c r="W153" s="193">
        <f t="shared" si="46"/>
        <v>0.65449147645153938</v>
      </c>
      <c r="X153" s="193">
        <f t="shared" si="47"/>
        <v>0.53423617430627102</v>
      </c>
      <c r="Y153" s="193"/>
      <c r="Z153" s="193"/>
      <c r="AA153" s="198"/>
      <c r="AB153" s="193">
        <v>149</v>
      </c>
      <c r="AC153" s="198">
        <f>[4]功勋需求与产出奖励!CR153+'[1]功能-九鼎之争'!CN154+IF($AB153&lt;$AK$2,0,'[1]功能-日常任务'!DZ153)</f>
        <v>12203225.013335623</v>
      </c>
      <c r="AD153" s="198">
        <f>[4]功勋需求与产出奖励!CS153+'[1]功能-九鼎之争'!CO154+IF($AB153&lt;$AK$2,0,'[1]功能-日常任务'!EA153)</f>
        <v>11929689.10103466</v>
      </c>
      <c r="AE153" s="198">
        <f>[4]功勋需求与产出奖励!CT153+'[1]功能-九鼎之争'!CP154+IF($AB153&lt;$AK$2,0,'[1]功能-日常任务'!EB153)</f>
        <v>11613177.35221618</v>
      </c>
      <c r="AF153" s="198">
        <f>[4]功勋需求与产出奖励!CU153+'[1]功能-九鼎之争'!CQ154+IF($AB153&lt;$AK$2,0,'[1]功能-日常任务'!EC153)</f>
        <v>11263550.907454673</v>
      </c>
      <c r="AG153" s="198">
        <f>[4]功勋需求与产出奖励!CV153+'[1]功能-九鼎之争'!CR154+IF($AB153&lt;$AK$2,0,'[1]功能-日常任务'!ED153)</f>
        <v>10742400.805888582</v>
      </c>
      <c r="AH153" s="193"/>
      <c r="AI153" s="146">
        <f>[4]功勋需求与产出奖励!CR153/AC153</f>
        <v>0</v>
      </c>
      <c r="AJ153" s="146">
        <f>'[1]功能-九鼎之争'!CN154/AC153</f>
        <v>0.49894187752387581</v>
      </c>
      <c r="AK153" s="180">
        <f>IF($AB153&lt;$AK$2,0,'[1]功能-日常任务'!DZ153)/AC153</f>
        <v>0.50105812247612425</v>
      </c>
      <c r="AL153" s="198">
        <f>'[1]功能-日常任务'!DZ153</f>
        <v>6114525.0133356238</v>
      </c>
      <c r="AM153" s="198">
        <f>'[1]功能-九鼎之争'!CN154</f>
        <v>6088700</v>
      </c>
    </row>
    <row r="154" spans="13:39" x14ac:dyDescent="0.15">
      <c r="M154" s="193">
        <v>150</v>
      </c>
      <c r="N154" s="198">
        <f t="shared" si="38"/>
        <v>13000000</v>
      </c>
      <c r="O154" s="198">
        <f t="shared" si="39"/>
        <v>14767676.767676769</v>
      </c>
      <c r="P154" s="198">
        <f t="shared" si="40"/>
        <v>16571428.571428575</v>
      </c>
      <c r="Q154" s="198">
        <f t="shared" si="41"/>
        <v>18412371.134020627</v>
      </c>
      <c r="R154" s="198">
        <f t="shared" si="42"/>
        <v>20242914.979757085</v>
      </c>
      <c r="S154" s="193"/>
      <c r="T154" s="193">
        <f t="shared" si="43"/>
        <v>1.0070846153846154</v>
      </c>
      <c r="U154" s="193">
        <f t="shared" si="44"/>
        <v>0.86544567968536223</v>
      </c>
      <c r="V154" s="193">
        <f t="shared" si="45"/>
        <v>0.74976831721674875</v>
      </c>
      <c r="W154" s="193">
        <f t="shared" si="46"/>
        <v>0.65678310232922721</v>
      </c>
      <c r="X154" s="193">
        <f t="shared" si="47"/>
        <v>0.53647495980000004</v>
      </c>
      <c r="Y154" s="193"/>
      <c r="Z154" s="193"/>
      <c r="AA154" s="198"/>
      <c r="AB154" s="193">
        <v>150</v>
      </c>
      <c r="AC154" s="198">
        <f>[4]功勋需求与产出奖励!CR154+'[1]功能-九鼎之争'!CN155+IF($AB154&lt;$AK$2,0,'[1]功能-日常任务'!DZ154)</f>
        <v>13092100</v>
      </c>
      <c r="AD154" s="198">
        <f>[4]功勋需求与产出奖励!CS154+'[1]功能-九鼎之争'!CO155+IF($AB154&lt;$AK$2,0,'[1]功能-日常任务'!EA154)</f>
        <v>12780622.057575755</v>
      </c>
      <c r="AE154" s="198">
        <f>[4]功勋需求与产出奖励!CT154+'[1]功能-九鼎之争'!CP155+IF($AB154&lt;$AK$2,0,'[1]功能-日常任务'!EB154)</f>
        <v>12424732.113877553</v>
      </c>
      <c r="AF154" s="198">
        <f>[4]功勋需求与产出奖励!CU154+'[1]功能-九鼎之争'!CQ155+IF($AB154&lt;$AK$2,0,'[1]功能-日常任务'!EC154)</f>
        <v>12092934.234639179</v>
      </c>
      <c r="AG154" s="198">
        <f>[4]功勋需求与产出奖励!CV154+'[1]功能-九鼎之争'!CR155+IF($AB154&lt;$AK$2,0,'[1]功能-日常任务'!ED154)</f>
        <v>10859817</v>
      </c>
      <c r="AH154" s="193"/>
      <c r="AI154" s="146">
        <f>[4]功勋需求与产出奖励!CR154/AC154</f>
        <v>0</v>
      </c>
      <c r="AJ154" s="146">
        <f>'[1]功能-九鼎之争'!CN155/AC154</f>
        <v>0.49943859273913277</v>
      </c>
      <c r="AK154" s="180">
        <f>IF($AB154&lt;$AK$2,0,'[1]功能-日常任务'!DZ154)/AC154</f>
        <v>0.50056140726086729</v>
      </c>
      <c r="AL154" s="198">
        <f>'[1]功能-日常任务'!DZ154</f>
        <v>6553400</v>
      </c>
      <c r="AM154" s="198">
        <f>'[1]功能-九鼎之争'!CN155</f>
        <v>6538700</v>
      </c>
    </row>
    <row r="155" spans="13:39" x14ac:dyDescent="0.15">
      <c r="M155" s="193">
        <v>151</v>
      </c>
      <c r="N155" s="198">
        <f t="shared" si="38"/>
        <v>14166666.666666666</v>
      </c>
      <c r="O155" s="198">
        <f t="shared" si="39"/>
        <v>15946127.946127947</v>
      </c>
      <c r="P155" s="198">
        <f t="shared" si="40"/>
        <v>17761904.761904765</v>
      </c>
      <c r="Q155" s="198">
        <f t="shared" si="41"/>
        <v>19615120.274914097</v>
      </c>
      <c r="R155" s="198">
        <f t="shared" si="42"/>
        <v>20377867.746288799</v>
      </c>
      <c r="S155" s="193"/>
      <c r="T155" s="193">
        <f t="shared" si="43"/>
        <v>0.98911585158196547</v>
      </c>
      <c r="U155" s="193">
        <f t="shared" si="44"/>
        <v>0.85824680687695143</v>
      </c>
      <c r="V155" s="193">
        <f t="shared" si="45"/>
        <v>0.75196053143074726</v>
      </c>
      <c r="W155" s="193">
        <f t="shared" si="46"/>
        <v>0.6397909343926369</v>
      </c>
      <c r="X155" s="193">
        <f t="shared" si="47"/>
        <v>0.54018691990485135</v>
      </c>
      <c r="Y155" s="193"/>
      <c r="Z155" s="193"/>
      <c r="AA155" s="198"/>
      <c r="AB155" s="193">
        <v>151</v>
      </c>
      <c r="AC155" s="198">
        <f>[4]功勋需求与产出奖励!CR155+'[1]功能-九鼎之争'!CN156+IF($AB155&lt;$AK$2,0,'[1]功能-日常任务'!DZ155)</f>
        <v>14012474.564077843</v>
      </c>
      <c r="AD155" s="198">
        <f>[4]功勋需求与产出奖励!CS155+'[1]功能-九鼎之争'!CO156+IF($AB155&lt;$AK$2,0,'[1]功能-日常任务'!EA155)</f>
        <v>13685713.391815631</v>
      </c>
      <c r="AE155" s="198">
        <f>[4]功勋需求与产出奖励!CT155+'[1]功能-九鼎之争'!CP156+IF($AB155&lt;$AK$2,0,'[1]功能-日常任务'!EB155)</f>
        <v>13356251.343984228</v>
      </c>
      <c r="AF155" s="198">
        <f>[4]功勋需求与产出奖励!CU155+'[1]功能-九鼎之争'!CQ156+IF($AB155&lt;$AK$2,0,'[1]功能-日常任务'!EC155)</f>
        <v>12549576.128911247</v>
      </c>
      <c r="AG155" s="198">
        <f>[4]功勋需求与产出奖励!CV155+'[1]功能-九鼎之争'!CR156+IF($AB155&lt;$AK$2,0,'[1]功能-日常任务'!ED155)</f>
        <v>11007857.612096161</v>
      </c>
      <c r="AH155" s="193"/>
      <c r="AI155" s="146">
        <f>[4]功勋需求与产出奖励!CR155/AC155</f>
        <v>0</v>
      </c>
      <c r="AJ155" s="146">
        <f>'[1]功能-九鼎之争'!CN156/AC155</f>
        <v>0.49874845217675684</v>
      </c>
      <c r="AK155" s="180">
        <f>IF($AB155&lt;$AK$2,0,'[1]功能-日常任务'!DZ155)/AC155</f>
        <v>0.5012515478232431</v>
      </c>
      <c r="AL155" s="198">
        <f>'[1]功能-日常任务'!DZ155</f>
        <v>7023774.564077842</v>
      </c>
      <c r="AM155" s="198">
        <f>'[1]功能-九鼎之争'!CN156</f>
        <v>6988700</v>
      </c>
    </row>
    <row r="156" spans="13:39" x14ac:dyDescent="0.15">
      <c r="M156" s="193">
        <v>152</v>
      </c>
      <c r="N156" s="198">
        <f t="shared" si="38"/>
        <v>15333333.333333334</v>
      </c>
      <c r="O156" s="198">
        <f t="shared" si="39"/>
        <v>17124579.124579124</v>
      </c>
      <c r="P156" s="198">
        <f t="shared" si="40"/>
        <v>18952380.952380955</v>
      </c>
      <c r="Q156" s="198">
        <f t="shared" si="41"/>
        <v>20089875.759978853</v>
      </c>
      <c r="R156" s="198">
        <f t="shared" si="42"/>
        <v>20512820.512820516</v>
      </c>
      <c r="S156" s="193"/>
      <c r="T156" s="193">
        <f t="shared" si="43"/>
        <v>0.979344100389689</v>
      </c>
      <c r="U156" s="193">
        <f t="shared" si="44"/>
        <v>0.85658965410786914</v>
      </c>
      <c r="V156" s="193">
        <f t="shared" si="45"/>
        <v>0.7531403536931196</v>
      </c>
      <c r="W156" s="193">
        <f t="shared" si="46"/>
        <v>0.63911476008939583</v>
      </c>
      <c r="X156" s="193">
        <f t="shared" si="47"/>
        <v>0.58556872126548465</v>
      </c>
      <c r="Y156" s="193"/>
      <c r="Z156" s="193"/>
      <c r="AA156" s="198"/>
      <c r="AB156" s="193">
        <v>152</v>
      </c>
      <c r="AC156" s="198">
        <f>[4]功勋需求与产出奖励!CR156+'[1]功能-九鼎之争'!CN157+IF($AB156&lt;$AK$2,0,'[1]功能-日常任务'!DZ156)</f>
        <v>15016609.539308565</v>
      </c>
      <c r="AD156" s="198">
        <f>[4]功勋需求与产出奖励!CS156+'[1]功能-九鼎之争'!CO157+IF($AB156&lt;$AK$2,0,'[1]功能-日常任务'!EA156)</f>
        <v>14668737.309066068</v>
      </c>
      <c r="AE156" s="198">
        <f>[4]功勋需求与产出奖励!CT156+'[1]功能-九鼎之争'!CP157+IF($AB156&lt;$AK$2,0,'[1]功能-日常任务'!EB156)</f>
        <v>14273802.893802935</v>
      </c>
      <c r="AF156" s="198">
        <f>[4]功勋需求与产出奖励!CU156+'[1]功能-九鼎之争'!CQ157+IF($AB156&lt;$AK$2,0,'[1]功能-日常任务'!EC156)</f>
        <v>12839736.126564654</v>
      </c>
      <c r="AG156" s="198">
        <f>[4]功勋需求与产出奖励!CV156+'[1]功能-九鼎之争'!CR157+IF($AB156&lt;$AK$2,0,'[1]功能-日常任务'!ED156)</f>
        <v>12011666.077240713</v>
      </c>
      <c r="AH156" s="193"/>
      <c r="AI156" s="146">
        <f>[4]功勋需求与产出奖励!CR156/AC156</f>
        <v>0</v>
      </c>
      <c r="AJ156" s="146">
        <f>'[1]功能-九鼎之争'!CN157/AC156</f>
        <v>0.49869446098315579</v>
      </c>
      <c r="AK156" s="180">
        <f>IF($AB156&lt;$AK$2,0,'[1]功能-日常任务'!DZ156)/AC156</f>
        <v>0.50130553901684427</v>
      </c>
      <c r="AL156" s="198">
        <f>'[1]功能-日常任务'!DZ156</f>
        <v>7527909.5393085647</v>
      </c>
      <c r="AM156" s="198">
        <f>'[1]功能-九鼎之争'!CN157</f>
        <v>7488700</v>
      </c>
    </row>
    <row r="157" spans="13:39" x14ac:dyDescent="0.15">
      <c r="M157" s="193">
        <v>153</v>
      </c>
      <c r="N157" s="198">
        <f t="shared" si="38"/>
        <v>16500000</v>
      </c>
      <c r="O157" s="198">
        <f t="shared" si="39"/>
        <v>18303030.303030305</v>
      </c>
      <c r="P157" s="198">
        <f t="shared" si="40"/>
        <v>20015698.58712716</v>
      </c>
      <c r="Q157" s="198">
        <f t="shared" si="41"/>
        <v>20222045.995241873</v>
      </c>
      <c r="R157" s="198">
        <f t="shared" si="42"/>
        <v>20647773.279352229</v>
      </c>
      <c r="S157" s="193"/>
      <c r="T157" s="193">
        <f t="shared" si="43"/>
        <v>0.97314715316953015</v>
      </c>
      <c r="U157" s="193">
        <f t="shared" si="44"/>
        <v>0.86226348955395471</v>
      </c>
      <c r="V157" s="193">
        <f t="shared" si="45"/>
        <v>0.73438854400503839</v>
      </c>
      <c r="W157" s="193">
        <f t="shared" si="46"/>
        <v>0.6937792951158076</v>
      </c>
      <c r="X157" s="193">
        <f t="shared" si="47"/>
        <v>0.67947456738146106</v>
      </c>
      <c r="Y157" s="193"/>
      <c r="Z157" s="193"/>
      <c r="AA157" s="198"/>
      <c r="AB157" s="193">
        <v>153</v>
      </c>
      <c r="AC157" s="198">
        <f>[4]功勋需求与产出奖励!CR157+'[1]功能-九鼎之争'!CN158+IF($AB157&lt;$AK$2,0,'[1]功能-日常任务'!DZ157)</f>
        <v>16056928.027297247</v>
      </c>
      <c r="AD157" s="198">
        <f>[4]功勋需求与产出奖励!CS157+'[1]功能-九鼎之争'!CO158+IF($AB157&lt;$AK$2,0,'[1]功能-日常任务'!EA157)</f>
        <v>15782034.778502688</v>
      </c>
      <c r="AE157" s="198">
        <f>[4]功勋需求与产出奖励!CT157+'[1]功能-九鼎之争'!CP158+IF($AB157&lt;$AK$2,0,'[1]功能-日常任务'!EB157)</f>
        <v>14699299.742644019</v>
      </c>
      <c r="AF157" s="198">
        <f>[4]功勋需求与产出奖励!CU157+'[1]功能-九鼎之争'!CQ158+IF($AB157&lt;$AK$2,0,'[1]功能-日常任务'!EC157)</f>
        <v>14029636.816378348</v>
      </c>
      <c r="AG157" s="198">
        <f>[4]功勋需求与产出奖励!CV157+'[1]功能-九鼎之争'!CR158+IF($AB157&lt;$AK$2,0,'[1]功能-日常任务'!ED157)</f>
        <v>14029636.816378348</v>
      </c>
      <c r="AH157" s="193"/>
      <c r="AI157" s="146">
        <f>[4]功勋需求与产出奖励!CR157/AC157</f>
        <v>0</v>
      </c>
      <c r="AJ157" s="146">
        <f>'[1]功能-九鼎之争'!CN158/AC157</f>
        <v>0.49752356032355483</v>
      </c>
      <c r="AK157" s="180">
        <f>IF($AB157&lt;$AK$2,0,'[1]功能-日常任务'!DZ157)/AC157</f>
        <v>0.50247643967644517</v>
      </c>
      <c r="AL157" s="198">
        <f>'[1]功能-日常任务'!DZ157</f>
        <v>8068228.0272972463</v>
      </c>
      <c r="AM157" s="198">
        <f>'[1]功能-九鼎之争'!CN158</f>
        <v>7988700</v>
      </c>
    </row>
    <row r="158" spans="13:39" x14ac:dyDescent="0.15">
      <c r="M158" s="193">
        <v>154</v>
      </c>
      <c r="N158" s="198">
        <f t="shared" si="38"/>
        <v>17666666.666666668</v>
      </c>
      <c r="O158" s="198">
        <f t="shared" si="39"/>
        <v>19481481.481481485</v>
      </c>
      <c r="P158" s="198">
        <f t="shared" si="40"/>
        <v>20146520.146520149</v>
      </c>
      <c r="Q158" s="198">
        <f t="shared" si="41"/>
        <v>20354216.230504893</v>
      </c>
      <c r="R158" s="198">
        <f t="shared" si="42"/>
        <v>20782726.045883942</v>
      </c>
      <c r="S158" s="193"/>
      <c r="T158" s="193">
        <f t="shared" si="43"/>
        <v>0.97562417230422094</v>
      </c>
      <c r="U158" s="193">
        <f t="shared" si="44"/>
        <v>0.85117575059257011</v>
      </c>
      <c r="V158" s="193">
        <f t="shared" si="45"/>
        <v>0.79303282221331939</v>
      </c>
      <c r="W158" s="193">
        <f t="shared" si="46"/>
        <v>0.78706486083130278</v>
      </c>
      <c r="X158" s="193">
        <f t="shared" si="47"/>
        <v>0.77083671937086362</v>
      </c>
      <c r="Y158" s="193"/>
      <c r="Z158" s="193"/>
      <c r="AA158" s="198"/>
      <c r="AB158" s="193">
        <v>154</v>
      </c>
      <c r="AC158" s="198">
        <f>[4]功勋需求与产出奖励!CR158+'[1]功能-九鼎之争'!CN159+IF($AB158&lt;$AK$2,0,'[1]功能-日常任务'!DZ158)</f>
        <v>17236027.044041239</v>
      </c>
      <c r="AD158" s="198">
        <f>[4]功勋需求与产出奖励!CS158+'[1]功能-九鼎之争'!CO159+IF($AB158&lt;$AK$2,0,'[1]功能-日常任务'!EA158)</f>
        <v>16582164.622655258</v>
      </c>
      <c r="AE158" s="198">
        <f>[4]功勋需求与产出奖励!CT158+'[1]功能-九鼎之争'!CP159+IF($AB158&lt;$AK$2,0,'[1]功能-日常任务'!EB158)</f>
        <v>15976851.729572371</v>
      </c>
      <c r="AF158" s="198">
        <f>[4]功勋需求与产出奖励!CU158+'[1]功能-九鼎之争'!CQ159+IF($AB158&lt;$AK$2,0,'[1]功能-日常任务'!EC158)</f>
        <v>16020088.364792578</v>
      </c>
      <c r="AG158" s="198">
        <f>[4]功勋需求与产出奖励!CV158+'[1]功能-九鼎之争'!CR159+IF($AB158&lt;$AK$2,0,'[1]功能-日常任务'!ED158)</f>
        <v>16020088.364792578</v>
      </c>
      <c r="AH158" s="193"/>
      <c r="AI158" s="146">
        <f>[4]功勋需求与产出奖励!CR158/AC158</f>
        <v>0</v>
      </c>
      <c r="AJ158" s="146">
        <f>'[1]功能-九鼎之争'!CN159/AC158</f>
        <v>0.49829928776824739</v>
      </c>
      <c r="AK158" s="180">
        <f>IF($AB158&lt;$AK$2,0,'[1]功能-日常任务'!DZ158)/AC158</f>
        <v>0.5017007122317525</v>
      </c>
      <c r="AL158" s="198">
        <f>'[1]功能-日常任务'!DZ158</f>
        <v>8647327.0440412369</v>
      </c>
      <c r="AM158" s="198">
        <f>'[1]功能-九鼎之争'!CN159</f>
        <v>8588700</v>
      </c>
    </row>
    <row r="159" spans="13:39" x14ac:dyDescent="0.15">
      <c r="M159" s="193">
        <v>155</v>
      </c>
      <c r="N159" s="198">
        <f t="shared" si="38"/>
        <v>18833333.333333336</v>
      </c>
      <c r="O159" s="198">
        <f t="shared" si="39"/>
        <v>20072520.072520074</v>
      </c>
      <c r="P159" s="198">
        <f t="shared" si="40"/>
        <v>20277341.705913134</v>
      </c>
      <c r="Q159" s="198">
        <f t="shared" si="41"/>
        <v>20486386.465767909</v>
      </c>
      <c r="R159" s="198">
        <f t="shared" si="42"/>
        <v>20917678.812415656</v>
      </c>
      <c r="S159" s="193"/>
      <c r="T159" s="193">
        <f t="shared" si="43"/>
        <v>0.98000123906380443</v>
      </c>
      <c r="U159" s="193">
        <f t="shared" si="44"/>
        <v>0.89696819458665633</v>
      </c>
      <c r="V159" s="193">
        <f t="shared" si="45"/>
        <v>0.89110733952863708</v>
      </c>
      <c r="W159" s="193">
        <f t="shared" si="46"/>
        <v>0.88201440749263049</v>
      </c>
      <c r="X159" s="193">
        <f t="shared" si="47"/>
        <v>0.86515775256740868</v>
      </c>
      <c r="Y159" s="193"/>
      <c r="Z159" s="193"/>
      <c r="AA159" s="198"/>
      <c r="AB159" s="193">
        <v>155</v>
      </c>
      <c r="AC159" s="198">
        <f>[4]功勋需求与产出奖励!CR159+'[1]功能-九鼎之争'!CN160+IF($AB159&lt;$AK$2,0,'[1]功能-日常任务'!DZ159)</f>
        <v>18456690.00236832</v>
      </c>
      <c r="AD159" s="198">
        <f>[4]功勋需求与产出奖励!CS159+'[1]功能-九鼎之争'!CO160+IF($AB159&lt;$AK$2,0,'[1]功能-日常任务'!EA159)</f>
        <v>18004412.09025275</v>
      </c>
      <c r="AE159" s="198">
        <f>[4]功勋需求与产出奖励!CT159+'[1]功能-九鼎之争'!CP160+IF($AB159&lt;$AK$2,0,'[1]功能-日常任务'!EB159)</f>
        <v>18069288.020269327</v>
      </c>
      <c r="AF159" s="198">
        <f>[4]功勋需求与产出奖励!CU159+'[1]功能-九鼎之争'!CQ160+IF($AB159&lt;$AK$2,0,'[1]功能-日常任务'!EC159)</f>
        <v>18069288.020269327</v>
      </c>
      <c r="AG159" s="198">
        <f>[4]功勋需求与产出奖励!CV159+'[1]功能-九鼎之争'!CR160+IF($AB159&lt;$AK$2,0,'[1]功能-日常任务'!ED159)</f>
        <v>18097091.99027643</v>
      </c>
      <c r="AH159" s="193"/>
      <c r="AI159" s="146">
        <f>[4]功勋需求与产出奖励!CR159/AC159</f>
        <v>0</v>
      </c>
      <c r="AJ159" s="146">
        <f>'[1]功能-九鼎之争'!CN160/AC159</f>
        <v>0.49785199831719162</v>
      </c>
      <c r="AK159" s="180">
        <f>IF($AB159&lt;$AK$2,0,'[1]功能-日常任务'!DZ159)/AC159</f>
        <v>0.50214800168280838</v>
      </c>
      <c r="AL159" s="198">
        <f>'[1]功能-日常任务'!DZ159</f>
        <v>9267990.0023683198</v>
      </c>
      <c r="AM159" s="198">
        <f>'[1]功能-九鼎之争'!CN160</f>
        <v>9188700</v>
      </c>
    </row>
    <row r="160" spans="13:39" x14ac:dyDescent="0.15">
      <c r="M160" s="193">
        <v>156</v>
      </c>
      <c r="N160" s="198">
        <f t="shared" si="38"/>
        <v>20000000</v>
      </c>
      <c r="O160" s="198">
        <f t="shared" si="39"/>
        <v>20202020.202020202</v>
      </c>
      <c r="P160" s="198">
        <f t="shared" si="40"/>
        <v>20408163.265306123</v>
      </c>
      <c r="Q160" s="198">
        <f t="shared" si="41"/>
        <v>20618556.701030929</v>
      </c>
      <c r="R160" s="198">
        <f t="shared" si="42"/>
        <v>21052631.578947369</v>
      </c>
      <c r="S160" s="193"/>
      <c r="T160" s="193">
        <f t="shared" si="43"/>
        <v>0.95609500451412699</v>
      </c>
      <c r="U160" s="193">
        <f t="shared" si="44"/>
        <v>0.94653405446898575</v>
      </c>
      <c r="V160" s="193">
        <f t="shared" si="45"/>
        <v>0.94184037246808305</v>
      </c>
      <c r="W160" s="193">
        <f t="shared" si="46"/>
        <v>0.93222975642249029</v>
      </c>
      <c r="X160" s="193">
        <f t="shared" si="47"/>
        <v>0.91442400534417012</v>
      </c>
      <c r="Y160" s="193"/>
      <c r="Z160" s="193"/>
      <c r="AA160" s="198"/>
      <c r="AB160" s="193">
        <v>156</v>
      </c>
      <c r="AC160" s="198">
        <f>[4]功勋需求与产出奖励!CR160+'[1]功能-九鼎之争'!CN161+IF($AB160&lt;$AK$2,0,'[1]功能-日常任务'!DZ160)</f>
        <v>19121900.090282541</v>
      </c>
      <c r="AD160" s="198">
        <f>[4]功勋需求与产出奖励!CS160+'[1]功能-九鼎之争'!CO161+IF($AB160&lt;$AK$2,0,'[1]功能-日常任务'!EA160)</f>
        <v>19121900.090282541</v>
      </c>
      <c r="AE160" s="198">
        <f>[4]功勋需求与产出奖励!CT160+'[1]功能-九鼎之争'!CP161+IF($AB160&lt;$AK$2,0,'[1]功能-日常任务'!EB160)</f>
        <v>19221232.091185369</v>
      </c>
      <c r="AF160" s="198">
        <f>[4]功勋需求与产出奖励!CU160+'[1]功能-九鼎之争'!CQ161+IF($AB160&lt;$AK$2,0,'[1]功能-日常任务'!EC160)</f>
        <v>19221232.091185369</v>
      </c>
      <c r="AG160" s="198">
        <f>[4]功勋需求与产出奖励!CV160+'[1]功能-九鼎之争'!CR161+IF($AB160&lt;$AK$2,0,'[1]功能-日常任务'!ED160)</f>
        <v>19251031.691456214</v>
      </c>
      <c r="AH160" s="193"/>
      <c r="AI160" s="146">
        <f>[4]功勋需求与产出奖励!CR160/AC160</f>
        <v>0</v>
      </c>
      <c r="AJ160" s="146">
        <f>'[1]功能-九鼎之争'!CN161/AC160</f>
        <v>0.48053278997465099</v>
      </c>
      <c r="AK160" s="180">
        <f>IF($AB160&lt;$AK$2,0,'[1]功能-日常任务'!DZ160)/AC160</f>
        <v>0.51946721002534901</v>
      </c>
      <c r="AL160" s="198">
        <f>'[1]功能-日常任务'!DZ160</f>
        <v>9933200.0902825408</v>
      </c>
      <c r="AM160" s="198">
        <f>'[1]功能-九鼎之争'!CN161</f>
        <v>9188700</v>
      </c>
    </row>
    <row r="161" spans="13:39" x14ac:dyDescent="0.15">
      <c r="M161" s="193">
        <v>157</v>
      </c>
      <c r="N161" s="198">
        <f t="shared" si="38"/>
        <v>20128205.128205128</v>
      </c>
      <c r="O161" s="198">
        <f t="shared" si="39"/>
        <v>20331520.33152033</v>
      </c>
      <c r="P161" s="198">
        <f t="shared" si="40"/>
        <v>20538984.824699111</v>
      </c>
      <c r="Q161" s="198">
        <f t="shared" si="41"/>
        <v>20750726.936293948</v>
      </c>
      <c r="R161" s="198">
        <f t="shared" si="42"/>
        <v>21187584.345479082</v>
      </c>
      <c r="S161" s="193"/>
      <c r="T161" s="193">
        <f t="shared" si="43"/>
        <v>0.98542589779783052</v>
      </c>
      <c r="U161" s="193">
        <f t="shared" si="44"/>
        <v>0.97557163881985232</v>
      </c>
      <c r="V161" s="193">
        <f t="shared" si="45"/>
        <v>0.97090076874857301</v>
      </c>
      <c r="W161" s="193">
        <f t="shared" si="46"/>
        <v>0.96099361804705696</v>
      </c>
      <c r="X161" s="193">
        <f t="shared" si="47"/>
        <v>0.94117931664402488</v>
      </c>
      <c r="Y161" s="193"/>
      <c r="Z161" s="193"/>
      <c r="AA161" s="198"/>
      <c r="AB161" s="193">
        <v>157</v>
      </c>
      <c r="AC161" s="198">
        <f>[4]功勋需求与产出奖励!CR161+'[1]功能-九鼎之争'!CN162+IF($AB161&lt;$AK$2,0,'[1]功能-日常任务'!DZ161)</f>
        <v>19834854.609520435</v>
      </c>
      <c r="AD161" s="198">
        <f>[4]功勋需求与产出奖励!CS161+'[1]功能-九鼎之争'!CO162+IF($AB161&lt;$AK$2,0,'[1]功能-日常任务'!EA161)</f>
        <v>19834854.609520435</v>
      </c>
      <c r="AE161" s="198">
        <f>[4]功勋需求与产出奖励!CT161+'[1]功能-九鼎之争'!CP162+IF($AB161&lt;$AK$2,0,'[1]功能-日常任务'!EB161)</f>
        <v>19941316.155615643</v>
      </c>
      <c r="AF161" s="198">
        <f>[4]功勋需求与产出奖励!CU161+'[1]功能-九鼎之争'!CQ162+IF($AB161&lt;$AK$2,0,'[1]功能-日常任务'!EC161)</f>
        <v>19941316.155615643</v>
      </c>
      <c r="AG161" s="198">
        <f>[4]功勋需求与产出奖励!CV161+'[1]功能-九鼎之争'!CR162+IF($AB161&lt;$AK$2,0,'[1]功能-日常任务'!ED161)</f>
        <v>19941316.155615643</v>
      </c>
      <c r="AH161" s="193"/>
      <c r="AI161" s="146">
        <f>[4]功勋需求与产出奖励!CR161/AC161</f>
        <v>0</v>
      </c>
      <c r="AJ161" s="146">
        <f>'[1]功能-九鼎之争'!CN162/AC161</f>
        <v>0.46326026486675431</v>
      </c>
      <c r="AK161" s="180">
        <f>IF($AB161&lt;$AK$2,0,'[1]功能-日常任务'!DZ161)/AC161</f>
        <v>0.5367397351332458</v>
      </c>
      <c r="AL161" s="198">
        <f>'[1]功能-日常任务'!DZ161</f>
        <v>10646154.609520437</v>
      </c>
      <c r="AM161" s="198">
        <f>'[1]功能-九鼎之争'!CN162</f>
        <v>9188700</v>
      </c>
    </row>
    <row r="162" spans="13:39" x14ac:dyDescent="0.15">
      <c r="M162" s="193">
        <v>158</v>
      </c>
      <c r="N162" s="198">
        <f t="shared" si="38"/>
        <v>20256410.256410256</v>
      </c>
      <c r="O162" s="198">
        <f t="shared" si="39"/>
        <v>20461020.461020462</v>
      </c>
      <c r="P162" s="198">
        <f t="shared" si="40"/>
        <v>20669806.3840921</v>
      </c>
      <c r="Q162" s="198">
        <f t="shared" si="41"/>
        <v>20882897.171556965</v>
      </c>
      <c r="R162" s="198">
        <f t="shared" si="42"/>
        <v>21322537.112010799</v>
      </c>
      <c r="S162" s="193"/>
      <c r="T162" s="193">
        <f t="shared" si="43"/>
        <v>1.0169116878305864</v>
      </c>
      <c r="U162" s="193">
        <f t="shared" si="44"/>
        <v>1.0067425709522806</v>
      </c>
      <c r="V162" s="193">
        <f t="shared" si="45"/>
        <v>1.0020937188172458</v>
      </c>
      <c r="W162" s="193">
        <f t="shared" si="46"/>
        <v>0.99186827270686584</v>
      </c>
      <c r="X162" s="193">
        <f t="shared" si="47"/>
        <v>0.9714173804861056</v>
      </c>
      <c r="Y162" s="193"/>
      <c r="Z162" s="193"/>
      <c r="AA162" s="198"/>
      <c r="AB162" s="193">
        <v>158</v>
      </c>
      <c r="AC162" s="198">
        <f>[4]功勋需求与产出奖励!CR162+'[1]功能-九鼎之争'!CN163+IF($AB162&lt;$AK$2,0,'[1]功能-日常任务'!DZ162)</f>
        <v>20598980.343234956</v>
      </c>
      <c r="AD162" s="198">
        <f>[4]功勋需求与产出奖励!CS162+'[1]功能-九鼎之争'!CO163+IF($AB162&lt;$AK$2,0,'[1]功能-日常任务'!EA162)</f>
        <v>20598980.343234956</v>
      </c>
      <c r="AE162" s="198">
        <f>[4]功勋需求与产出奖励!CT162+'[1]功能-九鼎之争'!CP163+IF($AB162&lt;$AK$2,0,'[1]功能-日常任务'!EB162)</f>
        <v>20713083.146667302</v>
      </c>
      <c r="AF162" s="198">
        <f>[4]功勋需求与产出奖励!CU162+'[1]功能-九鼎之争'!CQ163+IF($AB162&lt;$AK$2,0,'[1]功能-日常任务'!EC162)</f>
        <v>20713083.146667302</v>
      </c>
      <c r="AG162" s="198">
        <f>[4]功勋需求与产出奖励!CV162+'[1]功能-九鼎之争'!CR163+IF($AB162&lt;$AK$2,0,'[1]功能-日常任务'!ED162)</f>
        <v>20713083.146667302</v>
      </c>
      <c r="AH162" s="193"/>
      <c r="AI162" s="146">
        <f>[4]功勋需求与产出奖励!CR162/AC162</f>
        <v>0</v>
      </c>
      <c r="AJ162" s="146">
        <f>'[1]功能-九鼎之争'!CN163/AC162</f>
        <v>0.44607547785819018</v>
      </c>
      <c r="AK162" s="180">
        <f>IF($AB162&lt;$AK$2,0,'[1]功能-日常任务'!DZ162)/AC162</f>
        <v>0.55392452214180965</v>
      </c>
      <c r="AL162" s="198">
        <f>'[1]功能-日常任务'!DZ162</f>
        <v>11410280.343234954</v>
      </c>
      <c r="AM162" s="198">
        <f>'[1]功能-九鼎之争'!CN163</f>
        <v>9188700</v>
      </c>
    </row>
    <row r="163" spans="13:39" x14ac:dyDescent="0.15">
      <c r="M163" s="193">
        <v>159</v>
      </c>
      <c r="N163" s="198">
        <f t="shared" si="38"/>
        <v>20384615.384615384</v>
      </c>
      <c r="O163" s="198">
        <f t="shared" si="39"/>
        <v>20590520.590520591</v>
      </c>
      <c r="P163" s="198">
        <f t="shared" si="40"/>
        <v>20800627.943485089</v>
      </c>
      <c r="Q163" s="198">
        <f t="shared" si="41"/>
        <v>21015067.406819984</v>
      </c>
      <c r="R163" s="198">
        <f t="shared" si="42"/>
        <v>21457489.878542513</v>
      </c>
      <c r="S163" s="193"/>
      <c r="T163" s="193">
        <f t="shared" si="43"/>
        <v>1.0506918881008536</v>
      </c>
      <c r="U163" s="193">
        <f t="shared" si="44"/>
        <v>1.040184969219845</v>
      </c>
      <c r="V163" s="193">
        <f t="shared" si="45"/>
        <v>1.0355573199743004</v>
      </c>
      <c r="W163" s="193">
        <f t="shared" si="46"/>
        <v>1.0249904085459913</v>
      </c>
      <c r="X163" s="193">
        <f t="shared" si="47"/>
        <v>1.0038565856893729</v>
      </c>
      <c r="Y163" s="193"/>
      <c r="Z163" s="193"/>
      <c r="AA163" s="198"/>
      <c r="AB163" s="193">
        <v>159</v>
      </c>
      <c r="AC163" s="198">
        <f>[4]功勋需求与产出奖励!CR163+'[1]功能-九鼎之争'!CN164+IF($AB163&lt;$AK$2,0,'[1]功能-日常任务'!DZ163)</f>
        <v>21417950.026671246</v>
      </c>
      <c r="AD163" s="198">
        <f>[4]功勋需求与产出奖励!CS163+'[1]功能-九鼎之争'!CO164+IF($AB163&lt;$AK$2,0,'[1]功能-日常任务'!EA163)</f>
        <v>21417950.026671246</v>
      </c>
      <c r="AE163" s="198">
        <f>[4]功勋需求与产出奖励!CT163+'[1]功能-九鼎之争'!CP164+IF($AB163&lt;$AK$2,0,'[1]功能-日常任务'!EB163)</f>
        <v>21540242.526937962</v>
      </c>
      <c r="AF163" s="198">
        <f>[4]功勋需求与产出奖励!CU163+'[1]功能-九鼎之争'!CQ164+IF($AB163&lt;$AK$2,0,'[1]功能-日常任务'!EC163)</f>
        <v>21540242.526937962</v>
      </c>
      <c r="AG163" s="198">
        <f>[4]功勋需求与产出奖励!CV163+'[1]功能-九鼎之争'!CR164+IF($AB163&lt;$AK$2,0,'[1]功能-日常任务'!ED163)</f>
        <v>21540242.526937962</v>
      </c>
      <c r="AH163" s="193"/>
      <c r="AI163" s="146">
        <f>[4]功勋需求与产出奖励!CR163/AC163</f>
        <v>0</v>
      </c>
      <c r="AJ163" s="146">
        <f>'[1]功能-九鼎之争'!CN164/AC163</f>
        <v>0.42901864971005804</v>
      </c>
      <c r="AK163" s="180">
        <f>IF($AB163&lt;$AK$2,0,'[1]功能-日常任务'!DZ163)/AC163</f>
        <v>0.57098135028994201</v>
      </c>
      <c r="AL163" s="198">
        <f>'[1]功能-日常任务'!DZ163</f>
        <v>12229250.026671248</v>
      </c>
      <c r="AM163" s="198">
        <f>'[1]功能-九鼎之争'!CN164</f>
        <v>9188700</v>
      </c>
    </row>
    <row r="164" spans="13:39" x14ac:dyDescent="0.15">
      <c r="M164" s="193">
        <v>160</v>
      </c>
      <c r="N164" s="198">
        <f t="shared" si="38"/>
        <v>20512820.512820512</v>
      </c>
      <c r="O164" s="198">
        <f t="shared" si="39"/>
        <v>20720020.720020719</v>
      </c>
      <c r="P164" s="198">
        <f t="shared" si="40"/>
        <v>20931449.502878074</v>
      </c>
      <c r="Q164" s="198">
        <f t="shared" si="41"/>
        <v>21147237.642083004</v>
      </c>
      <c r="R164" s="198">
        <f t="shared" si="42"/>
        <v>21592442.645074226</v>
      </c>
      <c r="S164" s="193"/>
      <c r="T164" s="193">
        <f t="shared" si="43"/>
        <v>1.086915375</v>
      </c>
      <c r="U164" s="193">
        <f t="shared" si="44"/>
        <v>1.0760462212500002</v>
      </c>
      <c r="V164" s="193">
        <f t="shared" si="45"/>
        <v>1.0714389367500001</v>
      </c>
      <c r="W164" s="193">
        <f t="shared" si="46"/>
        <v>1.0605058863749999</v>
      </c>
      <c r="X164" s="193">
        <f t="shared" si="47"/>
        <v>1.0386397856249998</v>
      </c>
      <c r="Y164" s="193"/>
      <c r="Z164" s="193"/>
      <c r="AA164" s="198"/>
      <c r="AB164" s="193">
        <v>160</v>
      </c>
      <c r="AC164" s="198">
        <f>[4]功勋需求与产出奖励!CR164+'[1]功能-九鼎之争'!CN165+IF($AB164&lt;$AK$2,0,'[1]功能-日常任务'!DZ164)</f>
        <v>22295700</v>
      </c>
      <c r="AD164" s="198">
        <f>[4]功勋需求与产出奖励!CS164+'[1]功能-九鼎之争'!CO165+IF($AB164&lt;$AK$2,0,'[1]功能-日常任务'!EA164)</f>
        <v>22295700</v>
      </c>
      <c r="AE164" s="198">
        <f>[4]功勋需求与产出奖励!CT164+'[1]功能-九鼎之争'!CP165+IF($AB164&lt;$AK$2,0,'[1]功能-日常任务'!EB164)</f>
        <v>22426770</v>
      </c>
      <c r="AF164" s="198">
        <f>[4]功勋需求与产出奖励!CU164+'[1]功能-九鼎之争'!CQ165+IF($AB164&lt;$AK$2,0,'[1]功能-日常任务'!EC164)</f>
        <v>22426770</v>
      </c>
      <c r="AG164" s="198">
        <f>[4]功勋需求与产出奖励!CV164+'[1]功能-九鼎之争'!CR165+IF($AB164&lt;$AK$2,0,'[1]功能-日常任务'!ED164)</f>
        <v>22426770</v>
      </c>
      <c r="AH164" s="193"/>
      <c r="AI164" s="146">
        <f>[4]功勋需求与产出奖励!CR164/AC164</f>
        <v>0</v>
      </c>
      <c r="AJ164" s="146">
        <f>'[1]功能-九鼎之争'!CN165/AC164</f>
        <v>0.41212879613557774</v>
      </c>
      <c r="AK164" s="180">
        <f>IF($AB164&lt;$AK$2,0,'[1]功能-日常任务'!DZ164)/AC164</f>
        <v>0.58787120386442226</v>
      </c>
      <c r="AL164" s="198">
        <f>'[1]功能-日常任务'!DZ164</f>
        <v>13107000</v>
      </c>
      <c r="AM164" s="198">
        <f>'[1]功能-九鼎之争'!CN165</f>
        <v>9188700</v>
      </c>
    </row>
    <row r="165" spans="13:39" x14ac:dyDescent="0.15">
      <c r="M165" s="193"/>
      <c r="N165" s="193"/>
      <c r="O165" s="193"/>
      <c r="P165" s="193"/>
      <c r="Q165" s="193"/>
      <c r="R165" s="193"/>
      <c r="S165" s="193"/>
      <c r="T165" s="193"/>
      <c r="U165" s="193"/>
      <c r="V165" s="193"/>
      <c r="W165" s="193"/>
      <c r="X165" s="193"/>
      <c r="Y165" s="193"/>
      <c r="Z165" s="193"/>
      <c r="AA165" s="193"/>
      <c r="AB165" s="193"/>
      <c r="AC165" s="193"/>
      <c r="AD165" s="193"/>
      <c r="AE165" s="193"/>
      <c r="AF165" s="193"/>
      <c r="AG165" s="193"/>
      <c r="AH165" s="193"/>
      <c r="AI165" s="146"/>
      <c r="AJ165" s="146"/>
      <c r="AK165" s="180"/>
    </row>
    <row r="166" spans="13:39" x14ac:dyDescent="0.15">
      <c r="M166" s="193"/>
      <c r="N166" s="193"/>
      <c r="O166" s="193"/>
      <c r="P166" s="193"/>
      <c r="Q166" s="193"/>
      <c r="R166" s="193"/>
      <c r="S166" s="193"/>
      <c r="T166" s="193"/>
      <c r="U166" s="193"/>
      <c r="V166" s="193"/>
      <c r="W166" s="193"/>
      <c r="X166" s="193"/>
      <c r="Y166" s="193"/>
      <c r="Z166" s="193"/>
      <c r="AA166" s="193"/>
      <c r="AB166" s="193"/>
      <c r="AC166" s="193"/>
      <c r="AD166" s="193"/>
      <c r="AE166" s="193"/>
      <c r="AF166" s="193"/>
      <c r="AG166" s="193"/>
      <c r="AH166" s="193"/>
      <c r="AI166" s="146"/>
      <c r="AJ166" s="146"/>
      <c r="AK166" s="180"/>
    </row>
    <row r="167" spans="13:39" x14ac:dyDescent="0.15">
      <c r="M167" s="193"/>
      <c r="N167" s="193"/>
      <c r="O167" s="193"/>
      <c r="P167" s="193"/>
      <c r="Q167" s="193"/>
      <c r="R167" s="193"/>
      <c r="S167" s="193"/>
      <c r="T167" s="193"/>
      <c r="U167" s="193"/>
      <c r="V167" s="193"/>
      <c r="W167" s="193"/>
      <c r="X167" s="193"/>
      <c r="Y167" s="193"/>
      <c r="Z167" s="193"/>
      <c r="AA167" s="193"/>
      <c r="AB167" s="193"/>
      <c r="AC167" s="193"/>
      <c r="AD167" s="193"/>
      <c r="AE167" s="193"/>
      <c r="AF167" s="193"/>
      <c r="AG167" s="193"/>
      <c r="AH167" s="193"/>
      <c r="AI167" s="146"/>
      <c r="AJ167" s="146"/>
      <c r="AK167" s="180"/>
    </row>
    <row r="168" spans="13:39" x14ac:dyDescent="0.15">
      <c r="M168" s="193"/>
      <c r="N168" s="193"/>
      <c r="O168" s="193"/>
      <c r="P168" s="193"/>
      <c r="Q168" s="193"/>
      <c r="R168" s="193"/>
      <c r="S168" s="193"/>
      <c r="T168" s="193"/>
      <c r="U168" s="193"/>
      <c r="V168" s="193"/>
      <c r="W168" s="193"/>
      <c r="X168" s="193"/>
      <c r="Y168" s="193"/>
      <c r="Z168" s="193"/>
      <c r="AA168" s="193"/>
      <c r="AB168" s="193"/>
      <c r="AC168" s="193"/>
      <c r="AD168" s="193"/>
      <c r="AE168" s="193"/>
      <c r="AF168" s="193"/>
      <c r="AG168" s="193"/>
      <c r="AH168" s="193"/>
      <c r="AI168" s="146"/>
      <c r="AJ168" s="146"/>
      <c r="AK168" s="180"/>
    </row>
    <row r="169" spans="13:39" x14ac:dyDescent="0.15">
      <c r="M169" s="193"/>
      <c r="N169" s="193"/>
      <c r="O169" s="193"/>
      <c r="P169" s="193"/>
      <c r="Q169" s="193"/>
      <c r="R169" s="193"/>
      <c r="S169" s="193"/>
      <c r="T169" s="193"/>
      <c r="U169" s="193"/>
      <c r="V169" s="193"/>
      <c r="W169" s="193"/>
      <c r="X169" s="193"/>
      <c r="Y169" s="193"/>
      <c r="Z169" s="193"/>
      <c r="AA169" s="193"/>
      <c r="AB169" s="193"/>
      <c r="AC169" s="193"/>
      <c r="AD169" s="193"/>
      <c r="AE169" s="193"/>
      <c r="AF169" s="193"/>
      <c r="AG169" s="193"/>
      <c r="AH169" s="193"/>
      <c r="AI169" s="146"/>
      <c r="AJ169" s="146"/>
      <c r="AK169" s="180"/>
    </row>
    <row r="170" spans="13:39" x14ac:dyDescent="0.15">
      <c r="M170" s="193"/>
      <c r="N170" s="193"/>
      <c r="O170" s="193"/>
      <c r="P170" s="193"/>
      <c r="Q170" s="193"/>
      <c r="R170" s="193"/>
      <c r="S170" s="193"/>
      <c r="T170" s="193"/>
      <c r="U170" s="193"/>
      <c r="V170" s="193"/>
      <c r="W170" s="193"/>
      <c r="X170" s="193"/>
      <c r="Y170" s="193"/>
      <c r="Z170" s="193"/>
      <c r="AA170" s="193"/>
      <c r="AB170" s="193"/>
      <c r="AC170" s="193"/>
      <c r="AD170" s="193"/>
      <c r="AE170" s="193"/>
      <c r="AF170" s="193"/>
      <c r="AG170" s="193"/>
      <c r="AH170" s="193"/>
      <c r="AI170" s="146"/>
      <c r="AJ170" s="146"/>
      <c r="AK170" s="180"/>
    </row>
    <row r="171" spans="13:39" x14ac:dyDescent="0.15">
      <c r="M171" s="193"/>
      <c r="N171" s="193"/>
      <c r="O171" s="193"/>
      <c r="P171" s="193"/>
      <c r="Q171" s="193"/>
      <c r="R171" s="193"/>
      <c r="S171" s="193"/>
      <c r="T171" s="193"/>
      <c r="U171" s="193"/>
      <c r="V171" s="193"/>
      <c r="W171" s="193"/>
      <c r="X171" s="193"/>
      <c r="Y171" s="193"/>
      <c r="Z171" s="193"/>
      <c r="AA171" s="193"/>
      <c r="AB171" s="193"/>
      <c r="AC171" s="193"/>
      <c r="AD171" s="193"/>
      <c r="AE171" s="193"/>
      <c r="AF171" s="193"/>
      <c r="AG171" s="193"/>
      <c r="AH171" s="193"/>
      <c r="AI171" s="146"/>
      <c r="AJ171" s="146"/>
      <c r="AK171" s="180"/>
    </row>
    <row r="172" spans="13:39" x14ac:dyDescent="0.15">
      <c r="M172" s="193"/>
      <c r="N172" s="193"/>
      <c r="O172" s="193"/>
      <c r="P172" s="193"/>
      <c r="Q172" s="193"/>
      <c r="R172" s="193"/>
      <c r="S172" s="193"/>
      <c r="T172" s="193"/>
      <c r="U172" s="193"/>
      <c r="V172" s="193"/>
      <c r="W172" s="193"/>
      <c r="X172" s="193"/>
      <c r="Y172" s="193"/>
      <c r="Z172" s="193"/>
      <c r="AA172" s="193"/>
      <c r="AB172" s="193"/>
      <c r="AC172" s="193"/>
      <c r="AD172" s="193"/>
      <c r="AE172" s="193"/>
      <c r="AF172" s="193"/>
      <c r="AG172" s="193"/>
      <c r="AH172" s="193"/>
      <c r="AI172" s="146"/>
      <c r="AJ172" s="146"/>
      <c r="AK172" s="180"/>
    </row>
    <row r="173" spans="13:39" x14ac:dyDescent="0.15">
      <c r="M173" s="193"/>
      <c r="N173" s="193"/>
      <c r="O173" s="193"/>
      <c r="P173" s="193"/>
      <c r="Q173" s="193"/>
      <c r="R173" s="193"/>
      <c r="S173" s="193"/>
      <c r="T173" s="193"/>
      <c r="U173" s="193"/>
      <c r="V173" s="193"/>
      <c r="W173" s="193"/>
      <c r="X173" s="193"/>
      <c r="Y173" s="193"/>
      <c r="Z173" s="193"/>
      <c r="AA173" s="193"/>
      <c r="AB173" s="193"/>
      <c r="AC173" s="193"/>
      <c r="AD173" s="193"/>
      <c r="AE173" s="193"/>
      <c r="AF173" s="193"/>
      <c r="AG173" s="193"/>
      <c r="AH173" s="193"/>
      <c r="AI173" s="146"/>
      <c r="AJ173" s="146"/>
      <c r="AK173" s="180"/>
    </row>
  </sheetData>
  <mergeCells count="4">
    <mergeCell ref="E5:I5"/>
    <mergeCell ref="AC3:AG3"/>
    <mergeCell ref="N3:R3"/>
    <mergeCell ref="T3:X3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BF167"/>
  <sheetViews>
    <sheetView topLeftCell="AL1" workbookViewId="0">
      <selection activeCell="BB99" sqref="BB99"/>
    </sheetView>
  </sheetViews>
  <sheetFormatPr defaultColWidth="6.625" defaultRowHeight="11.25" x14ac:dyDescent="0.15"/>
  <cols>
    <col min="1" max="7" width="6.625" style="5"/>
    <col min="8" max="8" width="1.625" style="90" customWidth="1"/>
    <col min="9" max="9" width="6.625" style="5"/>
    <col min="10" max="16" width="6.625" style="5" customWidth="1"/>
    <col min="17" max="17" width="1.625" style="90" customWidth="1"/>
    <col min="18" max="25" width="6.625" style="5" customWidth="1"/>
    <col min="26" max="26" width="1.625" style="90" customWidth="1"/>
    <col min="27" max="33" width="6.625" style="5" customWidth="1"/>
    <col min="34" max="34" width="9.75" style="5" customWidth="1"/>
    <col min="35" max="35" width="1.625" style="90" customWidth="1"/>
    <col min="36" max="42" width="6.625" style="134" customWidth="1"/>
    <col min="43" max="43" width="9.75" style="134" customWidth="1"/>
    <col min="44" max="44" width="1.625" style="90" customWidth="1"/>
    <col min="45" max="49" width="6.625" style="5"/>
    <col min="50" max="50" width="6.625" style="134"/>
    <col min="51" max="16384" width="6.625" style="5"/>
  </cols>
  <sheetData>
    <row r="1" spans="2:58" x14ac:dyDescent="0.15">
      <c r="J1" s="5" t="s">
        <v>128</v>
      </c>
      <c r="S1" s="5" t="s">
        <v>129</v>
      </c>
      <c r="AB1" s="5" t="s">
        <v>403</v>
      </c>
      <c r="AK1" s="134" t="s">
        <v>487</v>
      </c>
      <c r="AS1" s="5" t="s">
        <v>393</v>
      </c>
    </row>
    <row r="4" spans="2:58" x14ac:dyDescent="0.15">
      <c r="E4" s="124"/>
    </row>
    <row r="5" spans="2:58" x14ac:dyDescent="0.15">
      <c r="C5" s="13"/>
      <c r="D5" s="13" t="s">
        <v>400</v>
      </c>
      <c r="E5" s="13" t="s">
        <v>402</v>
      </c>
      <c r="F5" s="13" t="s">
        <v>401</v>
      </c>
      <c r="G5" s="13" t="s">
        <v>402</v>
      </c>
    </row>
    <row r="6" spans="2:58" x14ac:dyDescent="0.15">
      <c r="D6" s="220" t="s">
        <v>130</v>
      </c>
      <c r="E6" s="220"/>
      <c r="F6" s="220"/>
      <c r="G6" s="220"/>
      <c r="K6" s="219" t="s">
        <v>377</v>
      </c>
      <c r="L6" s="219"/>
      <c r="M6" s="219"/>
      <c r="N6" s="219"/>
      <c r="O6" s="219"/>
      <c r="T6" s="219" t="s">
        <v>396</v>
      </c>
      <c r="U6" s="219"/>
      <c r="V6" s="219"/>
      <c r="W6" s="219"/>
      <c r="X6" s="219"/>
      <c r="AC6" s="219" t="s">
        <v>404</v>
      </c>
      <c r="AD6" s="219"/>
      <c r="AE6" s="219"/>
      <c r="AF6" s="219"/>
      <c r="AG6" s="219"/>
      <c r="AL6" s="219" t="s">
        <v>500</v>
      </c>
      <c r="AM6" s="219"/>
      <c r="AN6" s="219"/>
      <c r="AO6" s="219"/>
      <c r="AP6" s="219"/>
      <c r="AU6" s="220" t="s">
        <v>394</v>
      </c>
      <c r="AV6" s="220"/>
      <c r="AW6" s="220"/>
      <c r="AX6" s="220"/>
      <c r="AY6" s="5" t="s">
        <v>395</v>
      </c>
      <c r="BB6" s="219" t="s">
        <v>397</v>
      </c>
      <c r="BC6" s="219"/>
      <c r="BD6" s="219"/>
      <c r="BE6" s="219"/>
      <c r="BF6" s="219"/>
    </row>
    <row r="7" spans="2:58" x14ac:dyDescent="0.15">
      <c r="B7" s="87" t="s">
        <v>77</v>
      </c>
      <c r="C7" s="87" t="s">
        <v>299</v>
      </c>
      <c r="D7" s="87" t="s">
        <v>128</v>
      </c>
      <c r="E7" s="87" t="s">
        <v>129</v>
      </c>
      <c r="F7" s="126" t="s">
        <v>378</v>
      </c>
      <c r="G7" s="135" t="s">
        <v>487</v>
      </c>
      <c r="J7" s="5" t="s">
        <v>361</v>
      </c>
      <c r="K7" s="5" t="s">
        <v>0</v>
      </c>
      <c r="L7" s="5" t="s">
        <v>18</v>
      </c>
      <c r="M7" s="5" t="s">
        <v>17</v>
      </c>
      <c r="N7" s="5" t="s">
        <v>16</v>
      </c>
      <c r="O7" s="5" t="s">
        <v>15</v>
      </c>
      <c r="S7" s="5" t="s">
        <v>363</v>
      </c>
      <c r="T7" s="5" t="s">
        <v>0</v>
      </c>
      <c r="U7" s="5" t="s">
        <v>18</v>
      </c>
      <c r="V7" s="5" t="s">
        <v>17</v>
      </c>
      <c r="W7" s="5" t="s">
        <v>16</v>
      </c>
      <c r="X7" s="5" t="s">
        <v>15</v>
      </c>
      <c r="AB7" s="5" t="s">
        <v>405</v>
      </c>
      <c r="AC7" s="5" t="s">
        <v>0</v>
      </c>
      <c r="AD7" s="5" t="s">
        <v>18</v>
      </c>
      <c r="AE7" s="5" t="s">
        <v>17</v>
      </c>
      <c r="AF7" s="5" t="s">
        <v>16</v>
      </c>
      <c r="AG7" s="5" t="s">
        <v>15</v>
      </c>
      <c r="AK7" s="134" t="s">
        <v>499</v>
      </c>
      <c r="AL7" s="134" t="s">
        <v>0</v>
      </c>
      <c r="AM7" s="134" t="s">
        <v>18</v>
      </c>
      <c r="AN7" s="134" t="s">
        <v>17</v>
      </c>
      <c r="AO7" s="134" t="s">
        <v>16</v>
      </c>
      <c r="AP7" s="134" t="s">
        <v>15</v>
      </c>
      <c r="AT7" s="115" t="s">
        <v>77</v>
      </c>
      <c r="AU7" s="115" t="s">
        <v>128</v>
      </c>
      <c r="AV7" s="115" t="s">
        <v>129</v>
      </c>
      <c r="AW7" s="115" t="s">
        <v>403</v>
      </c>
      <c r="AX7" s="135" t="s">
        <v>487</v>
      </c>
      <c r="BA7" s="5" t="s">
        <v>398</v>
      </c>
      <c r="BB7" s="116" t="s">
        <v>0</v>
      </c>
      <c r="BC7" s="116" t="s">
        <v>18</v>
      </c>
      <c r="BD7" s="116" t="s">
        <v>17</v>
      </c>
      <c r="BE7" s="116" t="s">
        <v>16</v>
      </c>
      <c r="BF7" s="116" t="s">
        <v>15</v>
      </c>
    </row>
    <row r="8" spans="2:58" x14ac:dyDescent="0.15">
      <c r="B8" s="87">
        <v>0</v>
      </c>
      <c r="C8" s="87" t="s">
        <v>296</v>
      </c>
      <c r="D8" s="45">
        <v>2</v>
      </c>
      <c r="E8" s="45">
        <v>0</v>
      </c>
      <c r="F8" s="45">
        <v>0</v>
      </c>
      <c r="G8" s="45">
        <v>0</v>
      </c>
      <c r="J8" s="5">
        <v>1</v>
      </c>
      <c r="K8" s="5">
        <f>基础状态预期!F7</f>
        <v>1</v>
      </c>
      <c r="L8" s="5">
        <f>基础状态预期!G7</f>
        <v>1</v>
      </c>
      <c r="M8" s="5">
        <f>基础状态预期!H7</f>
        <v>1</v>
      </c>
      <c r="N8" s="5">
        <f>基础状态预期!I7</f>
        <v>1</v>
      </c>
      <c r="O8" s="5">
        <f>基础状态预期!J7</f>
        <v>1</v>
      </c>
      <c r="S8" s="5">
        <v>1</v>
      </c>
      <c r="T8" s="5">
        <f>基础状态预期!F7</f>
        <v>1</v>
      </c>
      <c r="U8" s="5">
        <f>基础状态预期!G7</f>
        <v>1</v>
      </c>
      <c r="V8" s="5">
        <f>基础状态预期!H7</f>
        <v>1</v>
      </c>
      <c r="W8" s="5">
        <f>基础状态预期!I7</f>
        <v>1</v>
      </c>
      <c r="X8" s="5">
        <f>基础状态预期!J7</f>
        <v>1</v>
      </c>
      <c r="AB8" s="5">
        <v>1</v>
      </c>
      <c r="AC8" s="5">
        <f>基础状态预期!F7</f>
        <v>1</v>
      </c>
      <c r="AD8" s="134">
        <f>基础状态预期!G7</f>
        <v>1</v>
      </c>
      <c r="AE8" s="134">
        <f>基础状态预期!H7</f>
        <v>1</v>
      </c>
      <c r="AF8" s="134">
        <f>基础状态预期!I7</f>
        <v>1</v>
      </c>
      <c r="AG8" s="134">
        <f>基础状态预期!J7</f>
        <v>1</v>
      </c>
      <c r="AJ8" s="134">
        <v>0</v>
      </c>
      <c r="AK8" s="134">
        <v>1</v>
      </c>
      <c r="AL8" s="134">
        <f>K8+AJ8</f>
        <v>1</v>
      </c>
      <c r="AM8" s="134">
        <f>求节点(信息索引!T$4:T$103,信息索引!$R$4:$R$103,INDEX(信息索引!$S$4:$S$103,$AL8))</f>
        <v>0.99537968036862312</v>
      </c>
      <c r="AN8" s="134">
        <f>求节点(信息索引!U$4:U$103,信息索引!$R$4:$R$103,INDEX(信息索引!$S$4:$S$103,$AL8))</f>
        <v>0.98918579436128273</v>
      </c>
      <c r="AO8" s="134">
        <f>求节点(信息索引!V$4:V$103,信息索引!$R$4:$R$103,INDEX(信息索引!$S$4:$S$103,$AL8))</f>
        <v>0.98261330369238253</v>
      </c>
      <c r="AP8" s="134">
        <f>求节点(信息索引!W$4:W$103,信息索引!$R$4:$R$103,INDEX(信息索引!$S$4:$S$103,$AL8))</f>
        <v>0.97749802406466291</v>
      </c>
      <c r="AT8" s="115" t="s">
        <v>296</v>
      </c>
      <c r="AU8" s="115">
        <v>500</v>
      </c>
      <c r="AV8" s="115"/>
      <c r="AW8" s="115"/>
      <c r="AX8" s="135"/>
      <c r="AY8" s="5">
        <f>SUMPRODUCT($AU$8:AX8,$D$8:G8)</f>
        <v>1000</v>
      </c>
      <c r="BA8" s="116">
        <v>1</v>
      </c>
      <c r="BB8" s="5">
        <f>MIN($AY$28,求节点(K$8:K$28,$AY$8:$AY$28,$BA8))</f>
        <v>1000</v>
      </c>
      <c r="BC8" s="200">
        <f t="shared" ref="BC8:BF8" si="0">MIN($AY$28,求节点(L$8:L$28,$AY$8:$AY$28,$BA8))</f>
        <v>1000</v>
      </c>
      <c r="BD8" s="200">
        <f t="shared" si="0"/>
        <v>1000</v>
      </c>
      <c r="BE8" s="200">
        <f t="shared" si="0"/>
        <v>1000</v>
      </c>
      <c r="BF8" s="200">
        <f t="shared" si="0"/>
        <v>1000</v>
      </c>
    </row>
    <row r="9" spans="2:58" x14ac:dyDescent="0.15">
      <c r="B9" s="87">
        <v>1</v>
      </c>
      <c r="C9" s="87" t="s">
        <v>47</v>
      </c>
      <c r="D9" s="45">
        <v>2</v>
      </c>
      <c r="E9" s="45">
        <v>0</v>
      </c>
      <c r="F9" s="45">
        <v>1</v>
      </c>
      <c r="G9" s="45">
        <v>0</v>
      </c>
      <c r="J9" s="5">
        <v>2</v>
      </c>
      <c r="K9" s="5">
        <f>基础状态预期!F8</f>
        <v>3</v>
      </c>
      <c r="L9" s="5">
        <f>基础状态预期!G8</f>
        <v>2.9699999999999998</v>
      </c>
      <c r="M9" s="5">
        <f>基础状态预期!H8</f>
        <v>2.94</v>
      </c>
      <c r="N9" s="5">
        <f>基础状态预期!I8</f>
        <v>2.91</v>
      </c>
      <c r="O9" s="5">
        <f>基础状态预期!J8</f>
        <v>2.8499999999999996</v>
      </c>
      <c r="R9" s="117"/>
      <c r="S9" s="5">
        <v>2</v>
      </c>
      <c r="T9" s="5">
        <f>基础状态预期!F8</f>
        <v>3</v>
      </c>
      <c r="U9" s="5">
        <f>基础状态预期!G8</f>
        <v>2.9699999999999998</v>
      </c>
      <c r="V9" s="5">
        <f>基础状态预期!H8</f>
        <v>2.94</v>
      </c>
      <c r="W9" s="5">
        <f>基础状态预期!I8</f>
        <v>2.91</v>
      </c>
      <c r="X9" s="5">
        <f>基础状态预期!J8</f>
        <v>2.8499999999999996</v>
      </c>
      <c r="Y9" s="102"/>
      <c r="AA9" s="102"/>
      <c r="AB9" s="5">
        <v>2</v>
      </c>
      <c r="AC9" s="134">
        <f>基础状态预期!F8</f>
        <v>3</v>
      </c>
      <c r="AD9" s="134">
        <f>基础状态预期!G8</f>
        <v>2.9699999999999998</v>
      </c>
      <c r="AE9" s="134">
        <f>基础状态预期!H8</f>
        <v>2.94</v>
      </c>
      <c r="AF9" s="134">
        <f>基础状态预期!I8</f>
        <v>2.91</v>
      </c>
      <c r="AG9" s="134">
        <f>基础状态预期!J8</f>
        <v>2.8499999999999996</v>
      </c>
      <c r="AH9" s="106"/>
      <c r="AJ9" s="134">
        <v>0</v>
      </c>
      <c r="AK9" s="134">
        <v>2</v>
      </c>
      <c r="AL9" s="134">
        <f t="shared" ref="AL9:AL28" si="1">K9+AJ9</f>
        <v>3</v>
      </c>
      <c r="AM9" s="134">
        <f>求节点(信息索引!T$4:T$103,信息索引!$R$4:$R$103,INDEX(信息索引!$S$4:$S$103,$AL9))</f>
        <v>2.9320551749169295</v>
      </c>
      <c r="AN9" s="134">
        <f>求节点(信息索引!U$4:U$103,信息索引!$R$4:$R$103,INDEX(信息索引!$S$4:$S$103,$AL9))</f>
        <v>2.8277252253061724</v>
      </c>
      <c r="AO9" s="134">
        <f>求节点(信息索引!V$4:V$103,信息索引!$R$4:$R$103,INDEX(信息索引!$S$4:$S$103,$AL9))</f>
        <v>2.692839808466494</v>
      </c>
      <c r="AP9" s="134">
        <f>求节点(信息索引!W$4:W$103,信息索引!$R$4:$R$103,INDEX(信息索引!$S$4:$S$103,$AL9))</f>
        <v>2.6238087642258332</v>
      </c>
      <c r="AT9" s="115" t="s">
        <v>47</v>
      </c>
      <c r="AU9" s="115">
        <v>600</v>
      </c>
      <c r="AV9" s="115"/>
      <c r="AW9" s="115">
        <v>800</v>
      </c>
      <c r="AX9" s="135"/>
      <c r="AY9" s="134">
        <f>SUMPRODUCT($AU$8:AX9,$D$8:G9)</f>
        <v>3000</v>
      </c>
      <c r="BA9" s="116">
        <v>2</v>
      </c>
      <c r="BB9" s="200">
        <f t="shared" ref="BB9:BB72" si="2">MIN($AY$28,求节点(K$8:K$28,$AY$8:$AY$28,$BA9))</f>
        <v>2000</v>
      </c>
      <c r="BC9" s="200">
        <f t="shared" ref="BC9:BC72" si="3">MIN($AY$28,求节点(L$8:L$28,$AY$8:$AY$28,$BA9))</f>
        <v>2015.2284263959391</v>
      </c>
      <c r="BD9" s="200">
        <f t="shared" ref="BD9:BD72" si="4">MIN($AY$28,求节点(M$8:M$28,$AY$8:$AY$28,$BA9))</f>
        <v>2030.9278350515465</v>
      </c>
      <c r="BE9" s="200">
        <f t="shared" ref="BE9:BE72" si="5">MIN($AY$28,求节点(N$8:N$28,$AY$8:$AY$28,$BA9))</f>
        <v>2047.1204188481674</v>
      </c>
      <c r="BF9" s="200">
        <f t="shared" ref="BF9:BF72" si="6">MIN($AY$28,求节点(O$8:O$28,$AY$8:$AY$28,$BA9))</f>
        <v>2081.0810810810813</v>
      </c>
    </row>
    <row r="10" spans="2:58" x14ac:dyDescent="0.15">
      <c r="B10" s="87">
        <v>2</v>
      </c>
      <c r="C10" s="87" t="s">
        <v>48</v>
      </c>
      <c r="D10" s="45">
        <v>2</v>
      </c>
      <c r="E10" s="45">
        <v>1</v>
      </c>
      <c r="F10" s="45">
        <v>1</v>
      </c>
      <c r="G10" s="45">
        <v>0</v>
      </c>
      <c r="J10" s="5">
        <v>3</v>
      </c>
      <c r="K10" s="5">
        <f>基础状态预期!F9</f>
        <v>5</v>
      </c>
      <c r="L10" s="5">
        <f>基础状态预期!G9</f>
        <v>4.95</v>
      </c>
      <c r="M10" s="5">
        <f>基础状态预期!H9</f>
        <v>4.9000000000000004</v>
      </c>
      <c r="N10" s="5">
        <f>基础状态预期!I9</f>
        <v>4.8499999999999996</v>
      </c>
      <c r="O10" s="5">
        <f>基础状态预期!J9</f>
        <v>4.75</v>
      </c>
      <c r="R10" s="117"/>
      <c r="S10" s="5">
        <v>3</v>
      </c>
      <c r="T10" s="5">
        <f>基础状态预期!F9</f>
        <v>5</v>
      </c>
      <c r="U10" s="5">
        <f>基础状态预期!G9</f>
        <v>4.95</v>
      </c>
      <c r="V10" s="5">
        <f>基础状态预期!H9</f>
        <v>4.9000000000000004</v>
      </c>
      <c r="W10" s="5">
        <f>基础状态预期!I9</f>
        <v>4.8499999999999996</v>
      </c>
      <c r="X10" s="5">
        <f>基础状态预期!J9</f>
        <v>4.75</v>
      </c>
      <c r="Y10" s="102"/>
      <c r="AA10" s="102"/>
      <c r="AB10" s="5">
        <v>3</v>
      </c>
      <c r="AC10" s="134">
        <f>基础状态预期!F9</f>
        <v>5</v>
      </c>
      <c r="AD10" s="134">
        <f>基础状态预期!G9</f>
        <v>4.95</v>
      </c>
      <c r="AE10" s="134">
        <f>基础状态预期!H9</f>
        <v>4.9000000000000004</v>
      </c>
      <c r="AF10" s="134">
        <f>基础状态预期!I9</f>
        <v>4.8499999999999996</v>
      </c>
      <c r="AG10" s="134">
        <f>基础状态预期!J9</f>
        <v>4.75</v>
      </c>
      <c r="AH10" s="106"/>
      <c r="AJ10" s="134">
        <v>0</v>
      </c>
      <c r="AK10" s="134">
        <v>3</v>
      </c>
      <c r="AL10" s="134">
        <f t="shared" si="1"/>
        <v>5</v>
      </c>
      <c r="AM10" s="134">
        <f>求节点(信息索引!T$4:T$103,信息索引!$R$4:$R$103,INDEX(信息索引!$S$4:$S$103,$AL10))</f>
        <v>4.8740554980588131</v>
      </c>
      <c r="AN10" s="134">
        <f>求节点(信息索引!U$4:U$103,信息索引!$R$4:$R$103,INDEX(信息索引!$S$4:$S$103,$AL10))</f>
        <v>4.6791422866075383</v>
      </c>
      <c r="AO10" s="134">
        <f>求节点(信息索引!V$4:V$103,信息索引!$R$4:$R$103,INDEX(信息索引!$S$4:$S$103,$AL10))</f>
        <v>4.433789522633429</v>
      </c>
      <c r="AP10" s="134">
        <f>求节点(信息索引!W$4:W$103,信息索引!$R$4:$R$103,INDEX(信息索引!$S$4:$S$103,$AL10))</f>
        <v>4.3117713759937528</v>
      </c>
      <c r="AT10" s="115" t="s">
        <v>48</v>
      </c>
      <c r="AU10" s="123">
        <v>700</v>
      </c>
      <c r="AV10" s="115">
        <v>1000</v>
      </c>
      <c r="AW10" s="115">
        <v>1200</v>
      </c>
      <c r="AX10" s="135"/>
      <c r="AY10" s="134">
        <f>SUMPRODUCT($AU$8:AX10,$D$8:G10)</f>
        <v>6600</v>
      </c>
      <c r="BA10" s="116">
        <v>3</v>
      </c>
      <c r="BB10" s="200">
        <f t="shared" si="2"/>
        <v>3000</v>
      </c>
      <c r="BC10" s="200">
        <f t="shared" si="3"/>
        <v>3054.545454545455</v>
      </c>
      <c r="BD10" s="200">
        <f t="shared" si="4"/>
        <v>3110.204081632653</v>
      </c>
      <c r="BE10" s="200">
        <f t="shared" si="5"/>
        <v>3167.0103092783502</v>
      </c>
      <c r="BF10" s="200">
        <f t="shared" si="6"/>
        <v>3284.21052631579</v>
      </c>
    </row>
    <row r="11" spans="2:58" x14ac:dyDescent="0.15">
      <c r="B11" s="87">
        <v>3</v>
      </c>
      <c r="C11" s="87" t="s">
        <v>49</v>
      </c>
      <c r="D11" s="45">
        <v>3</v>
      </c>
      <c r="E11" s="45">
        <v>0</v>
      </c>
      <c r="F11" s="45">
        <v>1</v>
      </c>
      <c r="G11" s="45">
        <v>1</v>
      </c>
      <c r="J11" s="5">
        <v>4</v>
      </c>
      <c r="K11" s="5">
        <f>基础状态预期!F10</f>
        <v>8</v>
      </c>
      <c r="L11" s="5">
        <f>基础状态预期!G10</f>
        <v>7.92</v>
      </c>
      <c r="M11" s="5">
        <f>基础状态预期!H10</f>
        <v>7.84</v>
      </c>
      <c r="N11" s="5">
        <f>基础状态预期!I10</f>
        <v>7.76</v>
      </c>
      <c r="O11" s="5">
        <f>基础状态预期!J10</f>
        <v>7.6</v>
      </c>
      <c r="R11" s="117"/>
      <c r="S11" s="5">
        <v>4</v>
      </c>
      <c r="T11" s="5">
        <f>基础状态预期!F10</f>
        <v>8</v>
      </c>
      <c r="U11" s="5">
        <f>基础状态预期!G10</f>
        <v>7.92</v>
      </c>
      <c r="V11" s="5">
        <f>基础状态预期!H10</f>
        <v>7.84</v>
      </c>
      <c r="W11" s="5">
        <f>基础状态预期!I10</f>
        <v>7.76</v>
      </c>
      <c r="X11" s="5">
        <f>基础状态预期!J10</f>
        <v>7.6</v>
      </c>
      <c r="Y11" s="102"/>
      <c r="AA11" s="102">
        <v>1</v>
      </c>
      <c r="AB11" s="5">
        <v>4</v>
      </c>
      <c r="AC11" s="134">
        <f>基础状态预期!F10</f>
        <v>8</v>
      </c>
      <c r="AD11" s="134">
        <f>基础状态预期!G10</f>
        <v>7.92</v>
      </c>
      <c r="AE11" s="134">
        <f>基础状态预期!H10</f>
        <v>7.84</v>
      </c>
      <c r="AF11" s="134">
        <f>基础状态预期!I10</f>
        <v>7.76</v>
      </c>
      <c r="AG11" s="134">
        <f>基础状态预期!J10</f>
        <v>7.6</v>
      </c>
      <c r="AH11" s="106"/>
      <c r="AJ11" s="134">
        <v>0</v>
      </c>
      <c r="AK11" s="134">
        <v>4</v>
      </c>
      <c r="AL11" s="134">
        <f t="shared" si="1"/>
        <v>8</v>
      </c>
      <c r="AM11" s="134">
        <f>求节点(信息索引!T$4:T$103,信息索引!$R$4:$R$103,INDEX(信息索引!$S$4:$S$103,$AL11))</f>
        <v>7.7933522062284331</v>
      </c>
      <c r="AN11" s="134">
        <f>求节点(信息索引!U$4:U$103,信息索引!$R$4:$R$103,INDEX(信息索引!$S$4:$S$103,$AL11))</f>
        <v>7.4633450100456544</v>
      </c>
      <c r="AO11" s="134">
        <f>求节点(信息索引!V$4:V$103,信息索引!$R$4:$R$103,INDEX(信息索引!$S$4:$S$103,$AL11))</f>
        <v>7.0590933075232769</v>
      </c>
      <c r="AP11" s="134">
        <f>求节点(信息索引!W$4:W$103,信息索引!$R$4:$R$103,INDEX(信息索引!$S$4:$S$103,$AL11))</f>
        <v>6.8432642502570733</v>
      </c>
      <c r="AT11" s="115" t="s">
        <v>49</v>
      </c>
      <c r="AU11" s="123">
        <v>800</v>
      </c>
      <c r="AV11" s="115">
        <v>1500</v>
      </c>
      <c r="AW11" s="115">
        <v>2000</v>
      </c>
      <c r="AX11" s="135">
        <v>2000</v>
      </c>
      <c r="AY11" s="134">
        <f>SUMPRODUCT($AU$8:AX11,$D$8:G11)</f>
        <v>13000</v>
      </c>
      <c r="BA11" s="116">
        <v>4</v>
      </c>
      <c r="BB11" s="200">
        <f t="shared" si="2"/>
        <v>4800</v>
      </c>
      <c r="BC11" s="200">
        <f t="shared" si="3"/>
        <v>4872.727272727273</v>
      </c>
      <c r="BD11" s="200">
        <f t="shared" si="4"/>
        <v>4946.9387755102034</v>
      </c>
      <c r="BE11" s="200">
        <f t="shared" si="5"/>
        <v>5022.6804123711345</v>
      </c>
      <c r="BF11" s="200">
        <f t="shared" si="6"/>
        <v>5178.9473684210534</v>
      </c>
    </row>
    <row r="12" spans="2:58" x14ac:dyDescent="0.15">
      <c r="B12" s="87">
        <v>4</v>
      </c>
      <c r="C12" s="87" t="s">
        <v>50</v>
      </c>
      <c r="D12" s="45">
        <v>3</v>
      </c>
      <c r="E12" s="45">
        <f>E10</f>
        <v>1</v>
      </c>
      <c r="F12" s="45">
        <v>1</v>
      </c>
      <c r="G12" s="45">
        <v>0</v>
      </c>
      <c r="J12" s="5">
        <v>5</v>
      </c>
      <c r="K12" s="5">
        <f>基础状态预期!F11</f>
        <v>11</v>
      </c>
      <c r="L12" s="5">
        <f>基础状态预期!G11</f>
        <v>10.89</v>
      </c>
      <c r="M12" s="5">
        <f>基础状态预期!H11</f>
        <v>10.78</v>
      </c>
      <c r="N12" s="5">
        <f>基础状态预期!I11</f>
        <v>10.67</v>
      </c>
      <c r="O12" s="5">
        <f>基础状态预期!J11</f>
        <v>10.45</v>
      </c>
      <c r="R12" s="117"/>
      <c r="S12" s="5">
        <v>5</v>
      </c>
      <c r="T12" s="5">
        <f>基础状态预期!F11</f>
        <v>11</v>
      </c>
      <c r="U12" s="5">
        <f>基础状态预期!G11</f>
        <v>10.89</v>
      </c>
      <c r="V12" s="5">
        <f>基础状态预期!H11</f>
        <v>10.78</v>
      </c>
      <c r="W12" s="5">
        <f>基础状态预期!I11</f>
        <v>10.67</v>
      </c>
      <c r="X12" s="5">
        <f>基础状态预期!J11</f>
        <v>10.45</v>
      </c>
      <c r="Y12" s="102"/>
      <c r="AA12" s="102"/>
      <c r="AB12" s="5">
        <v>5</v>
      </c>
      <c r="AC12" s="134">
        <f>基础状态预期!F11</f>
        <v>11</v>
      </c>
      <c r="AD12" s="134">
        <f>基础状态预期!G11</f>
        <v>10.89</v>
      </c>
      <c r="AE12" s="134">
        <f>基础状态预期!H11</f>
        <v>10.78</v>
      </c>
      <c r="AF12" s="134">
        <f>基础状态预期!I11</f>
        <v>10.67</v>
      </c>
      <c r="AG12" s="134">
        <f>基础状态预期!J11</f>
        <v>10.45</v>
      </c>
      <c r="AH12" s="106"/>
      <c r="AJ12" s="134">
        <v>1</v>
      </c>
      <c r="AK12" s="134">
        <v>5</v>
      </c>
      <c r="AL12" s="134">
        <f t="shared" si="1"/>
        <v>12</v>
      </c>
      <c r="AM12" s="134">
        <f>求节点(信息索引!T$4:T$103,信息索引!$R$4:$R$103,INDEX(信息索引!$S$4:$S$103,$AL12))</f>
        <v>11.661466977407766</v>
      </c>
      <c r="AN12" s="134">
        <f>求节点(信息索引!U$4:U$103,信息索引!$R$4:$R$103,INDEX(信息索引!$S$4:$S$103,$AL12))</f>
        <v>11.126632388738937</v>
      </c>
      <c r="AO12" s="134">
        <f>求节点(信息索引!V$4:V$103,信息索引!$R$4:$R$103,INDEX(信息索引!$S$4:$S$103,$AL12))</f>
        <v>10.457005360423535</v>
      </c>
      <c r="AP12" s="134">
        <f>求节点(信息索引!W$4:W$103,信息索引!$R$4:$R$103,INDEX(信息索引!$S$4:$S$103,$AL12))</f>
        <v>10.140541589330851</v>
      </c>
      <c r="AT12" s="115" t="s">
        <v>50</v>
      </c>
      <c r="AU12" s="123">
        <v>900</v>
      </c>
      <c r="AV12" s="123">
        <v>2000</v>
      </c>
      <c r="AW12" s="115">
        <v>3000</v>
      </c>
      <c r="AX12" s="135">
        <v>3000</v>
      </c>
      <c r="AY12" s="134">
        <f>SUMPRODUCT($AU$8:AX12,$D$8:G12)</f>
        <v>20700</v>
      </c>
      <c r="BA12" s="116">
        <v>5</v>
      </c>
      <c r="BB12" s="200">
        <f t="shared" si="2"/>
        <v>6600</v>
      </c>
      <c r="BC12" s="200">
        <f t="shared" si="3"/>
        <v>6707.7441077441072</v>
      </c>
      <c r="BD12" s="200">
        <f t="shared" si="4"/>
        <v>6817.6870748299316</v>
      </c>
      <c r="BE12" s="200">
        <f t="shared" si="5"/>
        <v>6929.8969072164955</v>
      </c>
      <c r="BF12" s="200">
        <f t="shared" si="6"/>
        <v>7161.4035087719294</v>
      </c>
    </row>
    <row r="13" spans="2:58" x14ac:dyDescent="0.15">
      <c r="B13" s="87">
        <v>5</v>
      </c>
      <c r="C13" s="87" t="s">
        <v>51</v>
      </c>
      <c r="D13" s="45">
        <v>3</v>
      </c>
      <c r="E13" s="45">
        <f t="shared" ref="E13:E28" si="7">E11</f>
        <v>0</v>
      </c>
      <c r="F13" s="45">
        <v>1</v>
      </c>
      <c r="G13" s="45">
        <v>1</v>
      </c>
      <c r="J13" s="5">
        <v>6</v>
      </c>
      <c r="K13" s="5">
        <f>基础状态预期!F12</f>
        <v>14</v>
      </c>
      <c r="L13" s="5">
        <f>基础状态预期!G12</f>
        <v>13.86</v>
      </c>
      <c r="M13" s="5">
        <f>基础状态预期!H12</f>
        <v>13.719999999999999</v>
      </c>
      <c r="N13" s="5">
        <f>基础状态预期!I12</f>
        <v>13.58</v>
      </c>
      <c r="O13" s="5">
        <f>基础状态预期!J12</f>
        <v>13.299999999999999</v>
      </c>
      <c r="R13" s="117"/>
      <c r="S13" s="5">
        <v>6</v>
      </c>
      <c r="T13" s="5">
        <f>基础状态预期!F12</f>
        <v>14</v>
      </c>
      <c r="U13" s="5">
        <f>基础状态预期!G12</f>
        <v>13.86</v>
      </c>
      <c r="V13" s="5">
        <f>基础状态预期!H12</f>
        <v>13.719999999999999</v>
      </c>
      <c r="W13" s="5">
        <f>基础状态预期!I12</f>
        <v>13.58</v>
      </c>
      <c r="X13" s="5">
        <f>基础状态预期!J12</f>
        <v>13.299999999999999</v>
      </c>
      <c r="Y13" s="102"/>
      <c r="AA13" s="102">
        <v>1</v>
      </c>
      <c r="AB13" s="5">
        <v>6</v>
      </c>
      <c r="AC13" s="134">
        <f>基础状态预期!F12</f>
        <v>14</v>
      </c>
      <c r="AD13" s="134">
        <f>基础状态预期!G12</f>
        <v>13.86</v>
      </c>
      <c r="AE13" s="134">
        <f>基础状态预期!H12</f>
        <v>13.719999999999999</v>
      </c>
      <c r="AF13" s="134">
        <f>基础状态预期!I12</f>
        <v>13.58</v>
      </c>
      <c r="AG13" s="134">
        <f>基础状态预期!J12</f>
        <v>13.299999999999999</v>
      </c>
      <c r="AH13" s="106"/>
      <c r="AJ13" s="134">
        <v>2</v>
      </c>
      <c r="AK13" s="134">
        <v>6</v>
      </c>
      <c r="AL13" s="134">
        <f t="shared" si="1"/>
        <v>16</v>
      </c>
      <c r="AM13" s="134">
        <f>求节点(信息索引!T$4:T$103,信息索引!$R$4:$R$103,INDEX(信息索引!$S$4:$S$103,$AL13))</f>
        <v>15.607808825682614</v>
      </c>
      <c r="AN13" s="134">
        <f>求节点(信息索引!U$4:U$103,信息索引!$R$4:$R$103,INDEX(信息索引!$S$4:$S$103,$AL13))</f>
        <v>15.0023653876759</v>
      </c>
      <c r="AO13" s="134">
        <f>求节点(信息索引!V$4:V$103,信息索引!$R$4:$R$103,INDEX(信息索引!$S$4:$S$103,$AL13))</f>
        <v>14.066434916872138</v>
      </c>
      <c r="AP13" s="134">
        <f>求节点(信息索引!W$4:W$103,信息索引!$R$4:$R$103,INDEX(信息索引!$S$4:$S$103,$AL13))</f>
        <v>13.457213281511992</v>
      </c>
      <c r="AT13" s="115" t="s">
        <v>51</v>
      </c>
      <c r="AU13" s="123">
        <v>1000</v>
      </c>
      <c r="AV13" s="123">
        <v>2500</v>
      </c>
      <c r="AW13" s="123">
        <v>4000</v>
      </c>
      <c r="AX13" s="135">
        <v>4000</v>
      </c>
      <c r="AY13" s="134">
        <f>SUMPRODUCT($AU$8:AX13,$D$8:G13)</f>
        <v>31700</v>
      </c>
      <c r="BA13" s="116">
        <v>6</v>
      </c>
      <c r="BB13" s="200">
        <f t="shared" si="2"/>
        <v>8733.3333333333339</v>
      </c>
      <c r="BC13" s="200">
        <f t="shared" si="3"/>
        <v>8862.6262626262615</v>
      </c>
      <c r="BD13" s="200">
        <f t="shared" si="4"/>
        <v>8994.5578231292511</v>
      </c>
      <c r="BE13" s="200">
        <f t="shared" si="5"/>
        <v>9129.2096219931282</v>
      </c>
      <c r="BF13" s="200">
        <f t="shared" si="6"/>
        <v>9407.0175438596489</v>
      </c>
    </row>
    <row r="14" spans="2:58" x14ac:dyDescent="0.15">
      <c r="B14" s="87">
        <v>6</v>
      </c>
      <c r="C14" s="87" t="s">
        <v>52</v>
      </c>
      <c r="D14" s="45">
        <v>4</v>
      </c>
      <c r="E14" s="45">
        <f t="shared" si="7"/>
        <v>1</v>
      </c>
      <c r="F14" s="45">
        <v>1</v>
      </c>
      <c r="G14" s="45">
        <v>0</v>
      </c>
      <c r="J14" s="5">
        <v>7</v>
      </c>
      <c r="K14" s="5">
        <f>基础状态预期!F13</f>
        <v>17</v>
      </c>
      <c r="L14" s="5">
        <f>基础状态预期!G13</f>
        <v>16.829999999999998</v>
      </c>
      <c r="M14" s="5">
        <f>基础状态预期!H13</f>
        <v>16.66</v>
      </c>
      <c r="N14" s="5">
        <f>基础状态预期!I13</f>
        <v>16.489999999999998</v>
      </c>
      <c r="O14" s="5">
        <f>基础状态预期!J13</f>
        <v>16.149999999999999</v>
      </c>
      <c r="R14" s="117"/>
      <c r="S14" s="5">
        <v>7</v>
      </c>
      <c r="T14" s="5">
        <f>基础状态预期!F13</f>
        <v>17</v>
      </c>
      <c r="U14" s="5">
        <f>基础状态预期!G13</f>
        <v>16.829999999999998</v>
      </c>
      <c r="V14" s="5">
        <f>基础状态预期!H13</f>
        <v>16.66</v>
      </c>
      <c r="W14" s="5">
        <f>基础状态预期!I13</f>
        <v>16.489999999999998</v>
      </c>
      <c r="X14" s="5">
        <f>基础状态预期!J13</f>
        <v>16.149999999999999</v>
      </c>
      <c r="Y14" s="117"/>
      <c r="AA14" s="102"/>
      <c r="AB14" s="5">
        <v>7</v>
      </c>
      <c r="AC14" s="134">
        <f>基础状态预期!F13</f>
        <v>17</v>
      </c>
      <c r="AD14" s="134">
        <f>基础状态预期!G13</f>
        <v>16.829999999999998</v>
      </c>
      <c r="AE14" s="134">
        <f>基础状态预期!H13</f>
        <v>16.66</v>
      </c>
      <c r="AF14" s="134">
        <f>基础状态预期!I13</f>
        <v>16.489999999999998</v>
      </c>
      <c r="AG14" s="134">
        <f>基础状态预期!J13</f>
        <v>16.149999999999999</v>
      </c>
      <c r="AH14" s="106"/>
      <c r="AJ14" s="134">
        <v>3</v>
      </c>
      <c r="AK14" s="134">
        <v>7</v>
      </c>
      <c r="AL14" s="134">
        <f t="shared" si="1"/>
        <v>20</v>
      </c>
      <c r="AM14" s="134">
        <f>求节点(信息索引!T$4:T$103,信息索引!$R$4:$R$103,INDEX(信息索引!$S$4:$S$103,$AL14))</f>
        <v>19.59288390897941</v>
      </c>
      <c r="AN14" s="134">
        <f>求节点(信息索引!U$4:U$103,信息索引!$R$4:$R$103,INDEX(信息索引!$S$4:$S$103,$AL14))</f>
        <v>18.901697036079725</v>
      </c>
      <c r="AO14" s="134">
        <f>求节点(信息索引!V$4:V$103,信息索引!$R$4:$R$103,INDEX(信息索引!$S$4:$S$103,$AL14))</f>
        <v>17.711851760481373</v>
      </c>
      <c r="AP14" s="134">
        <f>求节点(信息索引!W$4:W$103,信息索引!$R$4:$R$103,INDEX(信息索引!$S$4:$S$103,$AL14))</f>
        <v>16.967266769416856</v>
      </c>
      <c r="AT14" s="115" t="s">
        <v>52</v>
      </c>
      <c r="AU14" s="123">
        <v>1100</v>
      </c>
      <c r="AV14" s="123">
        <v>3000</v>
      </c>
      <c r="AW14" s="123">
        <v>5000</v>
      </c>
      <c r="AX14" s="135">
        <v>5000</v>
      </c>
      <c r="AY14" s="134">
        <f>SUMPRODUCT($AU$8:AX14,$D$8:G14)</f>
        <v>44100</v>
      </c>
      <c r="BA14" s="116">
        <v>7</v>
      </c>
      <c r="BB14" s="200">
        <f t="shared" si="2"/>
        <v>10866.666666666668</v>
      </c>
      <c r="BC14" s="200">
        <f t="shared" si="3"/>
        <v>11017.508417508418</v>
      </c>
      <c r="BD14" s="200">
        <f t="shared" si="4"/>
        <v>11171.428571428572</v>
      </c>
      <c r="BE14" s="200">
        <f t="shared" si="5"/>
        <v>11328.52233676976</v>
      </c>
      <c r="BF14" s="200">
        <f t="shared" si="6"/>
        <v>11652.631578947368</v>
      </c>
    </row>
    <row r="15" spans="2:58" x14ac:dyDescent="0.15">
      <c r="B15" s="87">
        <v>7</v>
      </c>
      <c r="C15" s="87" t="s">
        <v>53</v>
      </c>
      <c r="D15" s="45">
        <v>4</v>
      </c>
      <c r="E15" s="45">
        <f t="shared" si="7"/>
        <v>0</v>
      </c>
      <c r="F15" s="45">
        <v>2</v>
      </c>
      <c r="G15" s="45">
        <v>1</v>
      </c>
      <c r="J15" s="5">
        <v>8</v>
      </c>
      <c r="K15" s="5">
        <f>基础状态预期!F14</f>
        <v>20</v>
      </c>
      <c r="L15" s="5">
        <f>基础状态预期!G14</f>
        <v>19.8</v>
      </c>
      <c r="M15" s="5">
        <f>基础状态预期!H14</f>
        <v>19.600000000000001</v>
      </c>
      <c r="N15" s="5">
        <f>基础状态预期!I14</f>
        <v>19.399999999999999</v>
      </c>
      <c r="O15" s="5">
        <f>基础状态预期!J14</f>
        <v>19</v>
      </c>
      <c r="R15" s="117"/>
      <c r="S15" s="5">
        <v>8</v>
      </c>
      <c r="T15" s="5">
        <f>基础状态预期!F14</f>
        <v>20</v>
      </c>
      <c r="U15" s="5">
        <f>基础状态预期!G14</f>
        <v>19.8</v>
      </c>
      <c r="V15" s="5">
        <f>基础状态预期!H14</f>
        <v>19.600000000000001</v>
      </c>
      <c r="W15" s="5">
        <f>基础状态预期!I14</f>
        <v>19.399999999999999</v>
      </c>
      <c r="X15" s="5">
        <f>基础状态预期!J14</f>
        <v>19</v>
      </c>
      <c r="Y15" s="117"/>
      <c r="AA15" s="102">
        <v>1</v>
      </c>
      <c r="AB15" s="5">
        <v>8</v>
      </c>
      <c r="AC15" s="134">
        <f>基础状态预期!F14</f>
        <v>20</v>
      </c>
      <c r="AD15" s="134">
        <f>基础状态预期!G14</f>
        <v>19.8</v>
      </c>
      <c r="AE15" s="134">
        <f>基础状态预期!H14</f>
        <v>19.600000000000001</v>
      </c>
      <c r="AF15" s="134">
        <f>基础状态预期!I14</f>
        <v>19.399999999999999</v>
      </c>
      <c r="AG15" s="134">
        <f>基础状态预期!J14</f>
        <v>19</v>
      </c>
      <c r="AH15" s="106"/>
      <c r="AJ15" s="134">
        <v>4</v>
      </c>
      <c r="AK15" s="134">
        <v>8</v>
      </c>
      <c r="AL15" s="134">
        <f t="shared" si="1"/>
        <v>24</v>
      </c>
      <c r="AM15" s="134">
        <f>求节点(信息索引!T$4:T$103,信息索引!$R$4:$R$103,INDEX(信息索引!$S$4:$S$103,$AL15))</f>
        <v>23.476913543862054</v>
      </c>
      <c r="AN15" s="134">
        <f>求节点(信息索引!U$4:U$103,信息索引!$R$4:$R$103,INDEX(信息索引!$S$4:$S$103,$AL15))</f>
        <v>22.687490017663613</v>
      </c>
      <c r="AO15" s="134">
        <f>求节点(信息索引!V$4:V$103,信息索引!$R$4:$R$103,INDEX(信息索引!$S$4:$S$103,$AL15))</f>
        <v>21.370324104865318</v>
      </c>
      <c r="AP15" s="134">
        <f>求节点(信息索引!W$4:W$103,信息索引!$R$4:$R$103,INDEX(信息索引!$S$4:$S$103,$AL15))</f>
        <v>20.50140579582126</v>
      </c>
      <c r="AT15" s="115" t="s">
        <v>53</v>
      </c>
      <c r="AU15" s="123">
        <v>1200</v>
      </c>
      <c r="AV15" s="123">
        <v>3500</v>
      </c>
      <c r="AW15" s="123">
        <v>6000</v>
      </c>
      <c r="AX15" s="135">
        <v>6000</v>
      </c>
      <c r="AY15" s="134">
        <f>SUMPRODUCT($AU$8:AX15,$D$8:G15)</f>
        <v>66900</v>
      </c>
      <c r="BA15" s="116">
        <v>8</v>
      </c>
      <c r="BB15" s="200">
        <f t="shared" si="2"/>
        <v>13000</v>
      </c>
      <c r="BC15" s="200">
        <f t="shared" si="3"/>
        <v>13207.407407407407</v>
      </c>
      <c r="BD15" s="200">
        <f t="shared" si="4"/>
        <v>13419.04761904762</v>
      </c>
      <c r="BE15" s="200">
        <f t="shared" si="5"/>
        <v>13635.051546391753</v>
      </c>
      <c r="BF15" s="200">
        <f t="shared" si="6"/>
        <v>14080.701754385966</v>
      </c>
    </row>
    <row r="16" spans="2:58" x14ac:dyDescent="0.15">
      <c r="B16" s="87">
        <v>8</v>
      </c>
      <c r="C16" s="87" t="s">
        <v>54</v>
      </c>
      <c r="D16" s="45">
        <v>4</v>
      </c>
      <c r="E16" s="45">
        <f t="shared" si="7"/>
        <v>1</v>
      </c>
      <c r="F16" s="45">
        <v>2</v>
      </c>
      <c r="G16" s="45">
        <v>0</v>
      </c>
      <c r="J16" s="5">
        <v>9</v>
      </c>
      <c r="K16" s="5">
        <f>基础状态预期!F15</f>
        <v>23</v>
      </c>
      <c r="L16" s="5">
        <f>基础状态预期!G15</f>
        <v>22.77</v>
      </c>
      <c r="M16" s="5">
        <f>基础状态预期!H15</f>
        <v>22.54</v>
      </c>
      <c r="N16" s="5">
        <f>基础状态预期!I15</f>
        <v>22.31</v>
      </c>
      <c r="O16" s="5">
        <f>基础状态预期!J15</f>
        <v>21.849999999999998</v>
      </c>
      <c r="R16" s="117"/>
      <c r="S16" s="5">
        <v>9</v>
      </c>
      <c r="T16" s="5">
        <f>基础状态预期!F15</f>
        <v>23</v>
      </c>
      <c r="U16" s="5">
        <f>基础状态预期!G15</f>
        <v>22.77</v>
      </c>
      <c r="V16" s="5">
        <f>基础状态预期!H15</f>
        <v>22.54</v>
      </c>
      <c r="W16" s="5">
        <f>基础状态预期!I15</f>
        <v>22.31</v>
      </c>
      <c r="X16" s="5">
        <f>基础状态预期!J15</f>
        <v>21.849999999999998</v>
      </c>
      <c r="Y16" s="117"/>
      <c r="AA16" s="102"/>
      <c r="AB16" s="5">
        <v>9</v>
      </c>
      <c r="AC16" s="134">
        <f>基础状态预期!F15</f>
        <v>23</v>
      </c>
      <c r="AD16" s="134">
        <f>基础状态预期!G15</f>
        <v>22.77</v>
      </c>
      <c r="AE16" s="134">
        <f>基础状态预期!H15</f>
        <v>22.54</v>
      </c>
      <c r="AF16" s="134">
        <f>基础状态预期!I15</f>
        <v>22.31</v>
      </c>
      <c r="AG16" s="134">
        <f>基础状态预期!J15</f>
        <v>21.849999999999998</v>
      </c>
      <c r="AH16" s="106"/>
      <c r="AJ16" s="134">
        <v>5</v>
      </c>
      <c r="AK16" s="134">
        <v>9</v>
      </c>
      <c r="AL16" s="134">
        <f t="shared" si="1"/>
        <v>28</v>
      </c>
      <c r="AM16" s="134">
        <f>求节点(信息索引!T$4:T$103,信息索引!$R$4:$R$103,INDEX(信息索引!$S$4:$S$103,$AL16))</f>
        <v>27.291923005457758</v>
      </c>
      <c r="AN16" s="134">
        <f>求节点(信息索引!U$4:U$103,信息索引!$R$4:$R$103,INDEX(信息索引!$S$4:$S$103,$AL16))</f>
        <v>26.367257779028971</v>
      </c>
      <c r="AO16" s="134">
        <f>求节点(信息索引!V$4:V$103,信息索引!$R$4:$R$103,INDEX(信息索引!$S$4:$S$103,$AL16))</f>
        <v>24.82537129811843</v>
      </c>
      <c r="AP16" s="134">
        <f>求节点(信息索引!W$4:W$103,信息索引!$R$4:$R$103,INDEX(信息索引!$S$4:$S$103,$AL16))</f>
        <v>23.710774754175308</v>
      </c>
      <c r="AT16" s="115" t="s">
        <v>54</v>
      </c>
      <c r="AU16" s="123">
        <v>1300</v>
      </c>
      <c r="AV16" s="123">
        <v>4000</v>
      </c>
      <c r="AW16" s="123">
        <v>7000</v>
      </c>
      <c r="AX16" s="135">
        <v>7000</v>
      </c>
      <c r="AY16" s="134">
        <f>SUMPRODUCT($AU$8:AX16,$D$8:G16)</f>
        <v>90100</v>
      </c>
      <c r="BA16" s="116">
        <v>9</v>
      </c>
      <c r="BB16" s="200">
        <f t="shared" si="2"/>
        <v>15566.666666666666</v>
      </c>
      <c r="BC16" s="200">
        <f t="shared" si="3"/>
        <v>15800</v>
      </c>
      <c r="BD16" s="200">
        <f t="shared" si="4"/>
        <v>16038.095238095239</v>
      </c>
      <c r="BE16" s="200">
        <f t="shared" si="5"/>
        <v>16281.09965635739</v>
      </c>
      <c r="BF16" s="200">
        <f t="shared" si="6"/>
        <v>16782.456140350878</v>
      </c>
    </row>
    <row r="17" spans="2:58" x14ac:dyDescent="0.15">
      <c r="B17" s="87">
        <v>9</v>
      </c>
      <c r="C17" s="87" t="s">
        <v>55</v>
      </c>
      <c r="D17" s="45">
        <v>5</v>
      </c>
      <c r="E17" s="45">
        <f t="shared" si="7"/>
        <v>0</v>
      </c>
      <c r="F17" s="45">
        <v>2</v>
      </c>
      <c r="G17" s="45">
        <v>1</v>
      </c>
      <c r="J17" s="5">
        <v>10</v>
      </c>
      <c r="K17" s="5">
        <f>基础状态预期!F16</f>
        <v>26</v>
      </c>
      <c r="L17" s="5">
        <f>基础状态预期!G16</f>
        <v>25.74</v>
      </c>
      <c r="M17" s="5">
        <f>基础状态预期!H16</f>
        <v>25.48</v>
      </c>
      <c r="N17" s="5">
        <f>基础状态预期!I16</f>
        <v>25.22</v>
      </c>
      <c r="O17" s="5">
        <f>基础状态预期!J16</f>
        <v>24.7</v>
      </c>
      <c r="R17" s="117"/>
      <c r="S17" s="5">
        <v>10</v>
      </c>
      <c r="T17" s="5">
        <f>基础状态预期!F16</f>
        <v>26</v>
      </c>
      <c r="U17" s="5">
        <f>基础状态预期!G16</f>
        <v>25.74</v>
      </c>
      <c r="V17" s="5">
        <f>基础状态预期!H16</f>
        <v>25.48</v>
      </c>
      <c r="W17" s="5">
        <f>基础状态预期!I16</f>
        <v>25.22</v>
      </c>
      <c r="X17" s="5">
        <f>基础状态预期!J16</f>
        <v>24.7</v>
      </c>
      <c r="Y17" s="117"/>
      <c r="AA17" s="102"/>
      <c r="AB17" s="5">
        <v>10</v>
      </c>
      <c r="AC17" s="134">
        <f>基础状态预期!F16</f>
        <v>26</v>
      </c>
      <c r="AD17" s="134">
        <f>基础状态预期!G16</f>
        <v>25.74</v>
      </c>
      <c r="AE17" s="134">
        <f>基础状态预期!H16</f>
        <v>25.48</v>
      </c>
      <c r="AF17" s="134">
        <f>基础状态预期!I16</f>
        <v>25.22</v>
      </c>
      <c r="AG17" s="134">
        <f>基础状态预期!J16</f>
        <v>24.7</v>
      </c>
      <c r="AH17" s="106"/>
      <c r="AJ17" s="134">
        <v>5</v>
      </c>
      <c r="AK17" s="134">
        <v>10</v>
      </c>
      <c r="AL17" s="134">
        <f t="shared" si="1"/>
        <v>31</v>
      </c>
      <c r="AM17" s="134">
        <f>求节点(信息索引!T$4:T$103,信息索引!$R$4:$R$103,INDEX(信息索引!$S$4:$S$103,$AL17))</f>
        <v>30.195721197485202</v>
      </c>
      <c r="AN17" s="134">
        <f>求节点(信息索引!U$4:U$103,信息索引!$R$4:$R$103,INDEX(信息索引!$S$4:$S$103,$AL17))</f>
        <v>29.180822228993982</v>
      </c>
      <c r="AO17" s="134">
        <f>求节点(信息索引!V$4:V$103,信息索引!$R$4:$R$103,INDEX(信息索引!$S$4:$S$103,$AL17))</f>
        <v>27.74243714488907</v>
      </c>
      <c r="AP17" s="134">
        <f>求节点(信息索引!W$4:W$103,信息索引!$R$4:$R$103,INDEX(信息索引!$S$4:$S$103,$AL17))</f>
        <v>26.711246522363503</v>
      </c>
      <c r="AT17" s="115" t="s">
        <v>55</v>
      </c>
      <c r="AU17" s="123">
        <v>1400</v>
      </c>
      <c r="AV17" s="123">
        <v>4500</v>
      </c>
      <c r="AW17" s="123">
        <v>8000</v>
      </c>
      <c r="AX17" s="135">
        <v>8000</v>
      </c>
      <c r="AY17" s="134">
        <f>SUMPRODUCT($AU$8:AX17,$D$8:G17)</f>
        <v>121100</v>
      </c>
      <c r="BA17" s="116">
        <v>10</v>
      </c>
      <c r="BB17" s="200">
        <f t="shared" si="2"/>
        <v>18133.333333333332</v>
      </c>
      <c r="BC17" s="200">
        <f t="shared" si="3"/>
        <v>18392.592592592591</v>
      </c>
      <c r="BD17" s="200">
        <f t="shared" si="4"/>
        <v>18657.142857142859</v>
      </c>
      <c r="BE17" s="200">
        <f t="shared" si="5"/>
        <v>18927.147766323025</v>
      </c>
      <c r="BF17" s="200">
        <f t="shared" si="6"/>
        <v>19484.21052631579</v>
      </c>
    </row>
    <row r="18" spans="2:58" x14ac:dyDescent="0.15">
      <c r="B18" s="87">
        <v>10</v>
      </c>
      <c r="C18" s="87" t="s">
        <v>56</v>
      </c>
      <c r="D18" s="45">
        <v>5</v>
      </c>
      <c r="E18" s="45">
        <f t="shared" si="7"/>
        <v>1</v>
      </c>
      <c r="F18" s="45">
        <v>2</v>
      </c>
      <c r="G18" s="45">
        <v>0</v>
      </c>
      <c r="J18" s="5">
        <v>11</v>
      </c>
      <c r="K18" s="5">
        <f>基础状态预期!F17</f>
        <v>29</v>
      </c>
      <c r="L18" s="5">
        <f>基础状态预期!G17</f>
        <v>28.71</v>
      </c>
      <c r="M18" s="5">
        <f>基础状态预期!H17</f>
        <v>28.419999999999998</v>
      </c>
      <c r="N18" s="5">
        <f>基础状态预期!I17</f>
        <v>28.13</v>
      </c>
      <c r="O18" s="5">
        <f>基础状态预期!J17</f>
        <v>27.549999999999997</v>
      </c>
      <c r="R18" s="117"/>
      <c r="S18" s="5">
        <v>11</v>
      </c>
      <c r="T18" s="5">
        <f>基础状态预期!F17</f>
        <v>29</v>
      </c>
      <c r="U18" s="5">
        <f>基础状态预期!G17</f>
        <v>28.71</v>
      </c>
      <c r="V18" s="5">
        <f>基础状态预期!H17</f>
        <v>28.419999999999998</v>
      </c>
      <c r="W18" s="5">
        <f>基础状态预期!I17</f>
        <v>28.13</v>
      </c>
      <c r="X18" s="5">
        <f>基础状态预期!J17</f>
        <v>27.549999999999997</v>
      </c>
      <c r="Y18" s="117"/>
      <c r="AA18" s="102">
        <v>1</v>
      </c>
      <c r="AB18" s="5">
        <v>11</v>
      </c>
      <c r="AC18" s="134">
        <f>基础状态预期!F17</f>
        <v>29</v>
      </c>
      <c r="AD18" s="134">
        <f>基础状态预期!G17</f>
        <v>28.71</v>
      </c>
      <c r="AE18" s="134">
        <f>基础状态预期!H17</f>
        <v>28.419999999999998</v>
      </c>
      <c r="AF18" s="134">
        <f>基础状态预期!I17</f>
        <v>28.13</v>
      </c>
      <c r="AG18" s="134">
        <f>基础状态预期!J17</f>
        <v>27.549999999999997</v>
      </c>
      <c r="AH18" s="106"/>
      <c r="AJ18" s="134">
        <v>5</v>
      </c>
      <c r="AK18" s="134">
        <v>11</v>
      </c>
      <c r="AL18" s="134">
        <f t="shared" si="1"/>
        <v>34</v>
      </c>
      <c r="AM18" s="134">
        <f>求节点(信息索引!T$4:T$103,信息索引!$R$4:$R$103,INDEX(信息索引!$S$4:$S$103,$AL18))</f>
        <v>32.923584509554381</v>
      </c>
      <c r="AN18" s="134">
        <f>求节点(信息索引!U$4:U$103,信息索引!$R$4:$R$103,INDEX(信息索引!$S$4:$S$103,$AL18))</f>
        <v>31.62258869775464</v>
      </c>
      <c r="AO18" s="134">
        <f>求节点(信息索引!V$4:V$103,信息索引!$R$4:$R$103,INDEX(信息索引!$S$4:$S$103,$AL18))</f>
        <v>30.069436764797906</v>
      </c>
      <c r="AP18" s="134">
        <f>求节点(信息索引!W$4:W$103,信息索引!$R$4:$R$103,INDEX(信息索引!$S$4:$S$103,$AL18))</f>
        <v>29.054535526415844</v>
      </c>
      <c r="AT18" s="115" t="s">
        <v>56</v>
      </c>
      <c r="AU18" s="123">
        <v>1500</v>
      </c>
      <c r="AV18" s="123">
        <v>5000</v>
      </c>
      <c r="AW18" s="123">
        <v>9000</v>
      </c>
      <c r="AX18" s="135">
        <v>9000</v>
      </c>
      <c r="AY18" s="134">
        <f>SUMPRODUCT($AU$8:AX18,$D$8:G18)</f>
        <v>151600</v>
      </c>
      <c r="BA18" s="116">
        <v>11</v>
      </c>
      <c r="BB18" s="200">
        <f t="shared" si="2"/>
        <v>20700</v>
      </c>
      <c r="BC18" s="200">
        <f t="shared" si="3"/>
        <v>21107.407407407405</v>
      </c>
      <c r="BD18" s="200">
        <f t="shared" si="4"/>
        <v>21523.129251700684</v>
      </c>
      <c r="BE18" s="200">
        <f t="shared" si="5"/>
        <v>21947.422680412372</v>
      </c>
      <c r="BF18" s="200">
        <f t="shared" si="6"/>
        <v>22822.807017543862</v>
      </c>
    </row>
    <row r="19" spans="2:58" x14ac:dyDescent="0.15">
      <c r="B19" s="87">
        <v>11</v>
      </c>
      <c r="C19" s="87" t="s">
        <v>116</v>
      </c>
      <c r="D19" s="45">
        <v>5</v>
      </c>
      <c r="E19" s="45">
        <f t="shared" si="7"/>
        <v>0</v>
      </c>
      <c r="F19" s="45">
        <v>2</v>
      </c>
      <c r="G19" s="45">
        <v>1</v>
      </c>
      <c r="J19" s="5">
        <v>12</v>
      </c>
      <c r="K19" s="5">
        <f>基础状态预期!F18</f>
        <v>33</v>
      </c>
      <c r="L19" s="5">
        <f>基础状态预期!G18</f>
        <v>32.67</v>
      </c>
      <c r="M19" s="5">
        <f>基础状态预期!H18</f>
        <v>32.339999999999996</v>
      </c>
      <c r="N19" s="5">
        <f>基础状态预期!I18</f>
        <v>32.01</v>
      </c>
      <c r="O19" s="5">
        <f>基础状态预期!J18</f>
        <v>31.349999999999998</v>
      </c>
      <c r="R19" s="117"/>
      <c r="S19" s="5">
        <v>12</v>
      </c>
      <c r="T19" s="5">
        <f>基础状态预期!F18</f>
        <v>33</v>
      </c>
      <c r="U19" s="5">
        <f>基础状态预期!G18</f>
        <v>32.67</v>
      </c>
      <c r="V19" s="5">
        <f>基础状态预期!H18</f>
        <v>32.339999999999996</v>
      </c>
      <c r="W19" s="5">
        <f>基础状态预期!I18</f>
        <v>32.01</v>
      </c>
      <c r="X19" s="5">
        <f>基础状态预期!J18</f>
        <v>31.349999999999998</v>
      </c>
      <c r="Y19" s="117"/>
      <c r="AA19" s="102"/>
      <c r="AB19" s="5">
        <v>12</v>
      </c>
      <c r="AC19" s="134">
        <f>基础状态预期!F18</f>
        <v>33</v>
      </c>
      <c r="AD19" s="134">
        <f>基础状态预期!G18</f>
        <v>32.67</v>
      </c>
      <c r="AE19" s="134">
        <f>基础状态预期!H18</f>
        <v>32.339999999999996</v>
      </c>
      <c r="AF19" s="134">
        <f>基础状态预期!I18</f>
        <v>32.01</v>
      </c>
      <c r="AG19" s="134">
        <f>基础状态预期!J18</f>
        <v>31.349999999999998</v>
      </c>
      <c r="AH19" s="106"/>
      <c r="AJ19" s="134">
        <v>5</v>
      </c>
      <c r="AK19" s="134">
        <v>12</v>
      </c>
      <c r="AL19" s="134">
        <f t="shared" si="1"/>
        <v>38</v>
      </c>
      <c r="AM19" s="134">
        <f>求节点(信息索引!T$4:T$103,信息索引!$R$4:$R$103,INDEX(信息索引!$S$4:$S$103,$AL19))</f>
        <v>37.112908722579697</v>
      </c>
      <c r="AN19" s="134">
        <f>求节点(信息索引!U$4:U$103,信息索引!$R$4:$R$103,INDEX(信息索引!$S$4:$S$103,$AL19))</f>
        <v>35.588897504992708</v>
      </c>
      <c r="AO19" s="134">
        <f>求节点(信息索引!V$4:V$103,信息索引!$R$4:$R$103,INDEX(信息索引!$S$4:$S$103,$AL19))</f>
        <v>33.379286379626819</v>
      </c>
      <c r="AP19" s="134">
        <f>求节点(信息索引!W$4:W$103,信息索引!$R$4:$R$103,INDEX(信息索引!$S$4:$S$103,$AL19))</f>
        <v>32.294750907887085</v>
      </c>
      <c r="AT19" s="115" t="s">
        <v>116</v>
      </c>
      <c r="AU19" s="123">
        <v>1600</v>
      </c>
      <c r="AV19" s="123">
        <v>5500</v>
      </c>
      <c r="AW19" s="123">
        <v>10000</v>
      </c>
      <c r="AX19" s="135">
        <v>10000</v>
      </c>
      <c r="AY19" s="134">
        <f>SUMPRODUCT($AU$8:AX19,$D$8:G19)</f>
        <v>189600</v>
      </c>
      <c r="BA19" s="116">
        <v>12</v>
      </c>
      <c r="BB19" s="200">
        <f t="shared" si="2"/>
        <v>24366.666666666668</v>
      </c>
      <c r="BC19" s="200">
        <f t="shared" si="3"/>
        <v>24811.111111111109</v>
      </c>
      <c r="BD19" s="200">
        <f t="shared" si="4"/>
        <v>25264.62585034014</v>
      </c>
      <c r="BE19" s="200">
        <f t="shared" si="5"/>
        <v>25727.491408934708</v>
      </c>
      <c r="BF19" s="200">
        <f t="shared" si="6"/>
        <v>26682.456140350881</v>
      </c>
    </row>
    <row r="20" spans="2:58" x14ac:dyDescent="0.15">
      <c r="B20" s="87">
        <v>12</v>
      </c>
      <c r="C20" s="87" t="s">
        <v>117</v>
      </c>
      <c r="D20" s="45">
        <v>6</v>
      </c>
      <c r="E20" s="45">
        <f t="shared" si="7"/>
        <v>1</v>
      </c>
      <c r="F20" s="45">
        <v>2</v>
      </c>
      <c r="G20" s="45">
        <v>0</v>
      </c>
      <c r="J20" s="5">
        <v>13</v>
      </c>
      <c r="K20" s="5">
        <f>基础状态预期!F19</f>
        <v>37</v>
      </c>
      <c r="L20" s="5">
        <f>基础状态预期!G19</f>
        <v>36.630000000000003</v>
      </c>
      <c r="M20" s="5">
        <f>基础状态预期!H19</f>
        <v>36.26</v>
      </c>
      <c r="N20" s="5">
        <f>基础状态预期!I19</f>
        <v>35.89</v>
      </c>
      <c r="O20" s="5">
        <f>基础状态预期!J19</f>
        <v>35.15</v>
      </c>
      <c r="R20" s="117"/>
      <c r="S20" s="5">
        <v>13</v>
      </c>
      <c r="T20" s="5">
        <f>基础状态预期!F19</f>
        <v>37</v>
      </c>
      <c r="U20" s="5">
        <f>基础状态预期!G19</f>
        <v>36.630000000000003</v>
      </c>
      <c r="V20" s="5">
        <f>基础状态预期!H19</f>
        <v>36.26</v>
      </c>
      <c r="W20" s="5">
        <f>基础状态预期!I19</f>
        <v>35.89</v>
      </c>
      <c r="X20" s="5">
        <f>基础状态预期!J19</f>
        <v>35.15</v>
      </c>
      <c r="Y20" s="117"/>
      <c r="AA20" s="102"/>
      <c r="AB20" s="5">
        <v>13</v>
      </c>
      <c r="AC20" s="134">
        <f>基础状态预期!F19</f>
        <v>37</v>
      </c>
      <c r="AD20" s="134">
        <f>基础状态预期!G19</f>
        <v>36.630000000000003</v>
      </c>
      <c r="AE20" s="134">
        <f>基础状态预期!H19</f>
        <v>36.26</v>
      </c>
      <c r="AF20" s="134">
        <f>基础状态预期!I19</f>
        <v>35.89</v>
      </c>
      <c r="AG20" s="134">
        <f>基础状态预期!J19</f>
        <v>35.15</v>
      </c>
      <c r="AH20" s="106"/>
      <c r="AJ20" s="134">
        <v>5</v>
      </c>
      <c r="AK20" s="134">
        <v>13</v>
      </c>
      <c r="AL20" s="134">
        <f t="shared" si="1"/>
        <v>42</v>
      </c>
      <c r="AM20" s="134">
        <f>求节点(信息索引!T$4:T$103,信息索引!$R$4:$R$103,INDEX(信息索引!$S$4:$S$103,$AL20))</f>
        <v>41.100662903394849</v>
      </c>
      <c r="AN20" s="134">
        <f>求节点(信息索引!U$4:U$103,信息索引!$R$4:$R$103,INDEX(信息索引!$S$4:$S$103,$AL20))</f>
        <v>39.483172592279729</v>
      </c>
      <c r="AO20" s="134">
        <f>求节点(信息索引!V$4:V$103,信息索引!$R$4:$R$103,INDEX(信息索引!$S$4:$S$103,$AL20))</f>
        <v>36.813766416614143</v>
      </c>
      <c r="AP20" s="134">
        <f>求节点(信息索引!W$4:W$103,信息索引!$R$4:$R$103,INDEX(信息索引!$S$4:$S$103,$AL20))</f>
        <v>35.426246065091924</v>
      </c>
      <c r="AT20" s="115" t="s">
        <v>117</v>
      </c>
      <c r="AU20" s="123">
        <v>1700</v>
      </c>
      <c r="AV20" s="123">
        <v>6000</v>
      </c>
      <c r="AW20" s="123">
        <v>11000</v>
      </c>
      <c r="AX20" s="135">
        <v>11000</v>
      </c>
      <c r="AY20" s="134">
        <f>SUMPRODUCT($AU$8:AX20,$D$8:G20)</f>
        <v>227800</v>
      </c>
      <c r="BA20" s="116">
        <v>13</v>
      </c>
      <c r="BB20" s="200">
        <f t="shared" si="2"/>
        <v>28033.333333333332</v>
      </c>
      <c r="BC20" s="200">
        <f t="shared" si="3"/>
        <v>28514.814814814818</v>
      </c>
      <c r="BD20" s="200">
        <f t="shared" si="4"/>
        <v>29006.122448979593</v>
      </c>
      <c r="BE20" s="200">
        <f t="shared" si="5"/>
        <v>29507.560137457047</v>
      </c>
      <c r="BF20" s="200">
        <f t="shared" si="6"/>
        <v>30542.1052631579</v>
      </c>
    </row>
    <row r="21" spans="2:58" x14ac:dyDescent="0.15">
      <c r="B21" s="87">
        <v>13</v>
      </c>
      <c r="C21" s="87" t="s">
        <v>118</v>
      </c>
      <c r="D21" s="45">
        <v>6</v>
      </c>
      <c r="E21" s="45">
        <f t="shared" si="7"/>
        <v>0</v>
      </c>
      <c r="F21" s="45">
        <v>3</v>
      </c>
      <c r="G21" s="45">
        <v>1</v>
      </c>
      <c r="J21" s="5">
        <v>14</v>
      </c>
      <c r="K21" s="5">
        <f>基础状态预期!F20</f>
        <v>42</v>
      </c>
      <c r="L21" s="5">
        <f>基础状态预期!G20</f>
        <v>41.58</v>
      </c>
      <c r="M21" s="5">
        <f>基础状态预期!H20</f>
        <v>41.16</v>
      </c>
      <c r="N21" s="5">
        <f>基础状态预期!I20</f>
        <v>40.74</v>
      </c>
      <c r="O21" s="5">
        <f>基础状态预期!J20</f>
        <v>39.9</v>
      </c>
      <c r="R21" s="117"/>
      <c r="S21" s="5">
        <v>14</v>
      </c>
      <c r="T21" s="5">
        <f>基础状态预期!F20</f>
        <v>42</v>
      </c>
      <c r="U21" s="5">
        <f>基础状态预期!G20</f>
        <v>41.58</v>
      </c>
      <c r="V21" s="5">
        <f>基础状态预期!H20</f>
        <v>41.16</v>
      </c>
      <c r="W21" s="5">
        <f>基础状态预期!I20</f>
        <v>40.74</v>
      </c>
      <c r="X21" s="5">
        <f>基础状态预期!J20</f>
        <v>39.9</v>
      </c>
      <c r="Y21" s="117"/>
      <c r="AA21" s="102"/>
      <c r="AB21" s="5">
        <v>14</v>
      </c>
      <c r="AC21" s="134">
        <f>基础状态预期!F20</f>
        <v>42</v>
      </c>
      <c r="AD21" s="134">
        <f>基础状态预期!G20</f>
        <v>41.58</v>
      </c>
      <c r="AE21" s="134">
        <f>基础状态预期!H20</f>
        <v>41.16</v>
      </c>
      <c r="AF21" s="134">
        <f>基础状态预期!I20</f>
        <v>40.74</v>
      </c>
      <c r="AG21" s="134">
        <f>基础状态预期!J20</f>
        <v>39.9</v>
      </c>
      <c r="AH21" s="106"/>
      <c r="AJ21" s="134">
        <v>5</v>
      </c>
      <c r="AK21" s="134">
        <v>14</v>
      </c>
      <c r="AL21" s="134">
        <f t="shared" si="1"/>
        <v>47</v>
      </c>
      <c r="AM21" s="134">
        <f>求节点(信息索引!T$4:T$103,信息索引!$R$4:$R$103,INDEX(信息索引!$S$4:$S$103,$AL21))</f>
        <v>46.039408705337806</v>
      </c>
      <c r="AN21" s="134">
        <f>求节点(信息索引!U$4:U$103,信息索引!$R$4:$R$103,INDEX(信息索引!$S$4:$S$103,$AL21))</f>
        <v>44.18967346775721</v>
      </c>
      <c r="AO21" s="134">
        <f>求节点(信息索引!V$4:V$103,信息索引!$R$4:$R$103,INDEX(信息索引!$S$4:$S$103,$AL21))</f>
        <v>40.444660029294461</v>
      </c>
      <c r="AP21" s="134">
        <f>求节点(信息索引!W$4:W$103,信息索引!$R$4:$R$103,INDEX(信息索引!$S$4:$S$103,$AL21))</f>
        <v>38.897160643243126</v>
      </c>
      <c r="AT21" s="115" t="s">
        <v>118</v>
      </c>
      <c r="AU21" s="123">
        <v>1800</v>
      </c>
      <c r="AV21" s="123">
        <v>6500</v>
      </c>
      <c r="AW21" s="123">
        <v>12000</v>
      </c>
      <c r="AX21" s="135">
        <v>12000</v>
      </c>
      <c r="AY21" s="134">
        <f>SUMPRODUCT($AU$8:AX21,$D$8:G21)</f>
        <v>286600</v>
      </c>
      <c r="BA21" s="116">
        <v>14</v>
      </c>
      <c r="BB21" s="200">
        <f t="shared" si="2"/>
        <v>31700</v>
      </c>
      <c r="BC21" s="200">
        <f t="shared" si="3"/>
        <v>32284.511784511786</v>
      </c>
      <c r="BD21" s="200">
        <f t="shared" si="4"/>
        <v>32880.952380952382</v>
      </c>
      <c r="BE21" s="200">
        <f t="shared" si="5"/>
        <v>33489.690721649487</v>
      </c>
      <c r="BF21" s="200">
        <f t="shared" si="6"/>
        <v>34745.614035087725</v>
      </c>
    </row>
    <row r="22" spans="2:58" x14ac:dyDescent="0.15">
      <c r="B22" s="87">
        <v>14</v>
      </c>
      <c r="C22" s="87" t="s">
        <v>119</v>
      </c>
      <c r="D22" s="45">
        <v>6</v>
      </c>
      <c r="E22" s="45">
        <f t="shared" si="7"/>
        <v>1</v>
      </c>
      <c r="F22" s="45">
        <v>3</v>
      </c>
      <c r="G22" s="45">
        <v>0</v>
      </c>
      <c r="J22" s="5">
        <v>15</v>
      </c>
      <c r="K22" s="5">
        <f>基础状态预期!F21</f>
        <v>48</v>
      </c>
      <c r="L22" s="5">
        <f>基础状态预期!G21</f>
        <v>47.519999999999996</v>
      </c>
      <c r="M22" s="5">
        <f>基础状态预期!H21</f>
        <v>47.04</v>
      </c>
      <c r="N22" s="5">
        <f>基础状态预期!I21</f>
        <v>46.56</v>
      </c>
      <c r="O22" s="5">
        <f>基础状态预期!J21</f>
        <v>45.599999999999994</v>
      </c>
      <c r="R22" s="117"/>
      <c r="S22" s="5">
        <v>15</v>
      </c>
      <c r="T22" s="5">
        <f>基础状态预期!F21</f>
        <v>48</v>
      </c>
      <c r="U22" s="5">
        <f>基础状态预期!G21</f>
        <v>47.519999999999996</v>
      </c>
      <c r="V22" s="5">
        <f>基础状态预期!H21</f>
        <v>47.04</v>
      </c>
      <c r="W22" s="5">
        <f>基础状态预期!I21</f>
        <v>46.56</v>
      </c>
      <c r="X22" s="5">
        <f>基础状态预期!J21</f>
        <v>45.599999999999994</v>
      </c>
      <c r="Y22" s="117"/>
      <c r="AA22" s="102">
        <v>1</v>
      </c>
      <c r="AB22" s="5">
        <v>15</v>
      </c>
      <c r="AC22" s="134">
        <f>基础状态预期!F21</f>
        <v>48</v>
      </c>
      <c r="AD22" s="134">
        <f>基础状态预期!G21</f>
        <v>47.519999999999996</v>
      </c>
      <c r="AE22" s="134">
        <f>基础状态预期!H21</f>
        <v>47.04</v>
      </c>
      <c r="AF22" s="134">
        <f>基础状态预期!I21</f>
        <v>46.56</v>
      </c>
      <c r="AG22" s="134">
        <f>基础状态预期!J21</f>
        <v>45.599999999999994</v>
      </c>
      <c r="AH22" s="106"/>
      <c r="AJ22" s="134">
        <v>5</v>
      </c>
      <c r="AK22" s="134">
        <v>15</v>
      </c>
      <c r="AL22" s="134">
        <f t="shared" si="1"/>
        <v>53</v>
      </c>
      <c r="AM22" s="134">
        <f>求节点(信息索引!T$4:T$103,信息索引!$R$4:$R$103,INDEX(信息索引!$S$4:$S$103,$AL22))</f>
        <v>52.067674881519217</v>
      </c>
      <c r="AN22" s="134">
        <f>求节点(信息索引!U$4:U$103,信息索引!$R$4:$R$103,INDEX(信息索引!$S$4:$S$103,$AL22))</f>
        <v>49.817936642042838</v>
      </c>
      <c r="AO22" s="134">
        <f>求节点(信息索引!V$4:V$103,信息索引!$R$4:$R$103,INDEX(信息索引!$S$4:$S$103,$AL22))</f>
        <v>46.02174941112569</v>
      </c>
      <c r="AP22" s="134">
        <f>求节点(信息索引!W$4:W$103,信息索引!$R$4:$R$103,INDEX(信息索引!$S$4:$S$103,$AL22))</f>
        <v>44.122512039673559</v>
      </c>
      <c r="AT22" s="115" t="s">
        <v>119</v>
      </c>
      <c r="AU22" s="123">
        <v>1900</v>
      </c>
      <c r="AV22" s="123">
        <v>7000</v>
      </c>
      <c r="AW22" s="123">
        <v>13000</v>
      </c>
      <c r="AX22" s="135">
        <v>13000</v>
      </c>
      <c r="AY22" s="134">
        <f>SUMPRODUCT($AU$8:AX22,$D$8:G22)</f>
        <v>344000</v>
      </c>
      <c r="BA22" s="116">
        <v>15</v>
      </c>
      <c r="BB22" s="200">
        <f t="shared" si="2"/>
        <v>35833.333333333336</v>
      </c>
      <c r="BC22" s="200">
        <f t="shared" si="3"/>
        <v>36459.595959595965</v>
      </c>
      <c r="BD22" s="200">
        <f t="shared" si="4"/>
        <v>37098.639455782315</v>
      </c>
      <c r="BE22" s="200">
        <f t="shared" si="5"/>
        <v>37750.859106529213</v>
      </c>
      <c r="BF22" s="200">
        <f t="shared" si="6"/>
        <v>39096.491228070183</v>
      </c>
    </row>
    <row r="23" spans="2:58" x14ac:dyDescent="0.15">
      <c r="B23" s="87">
        <v>15</v>
      </c>
      <c r="C23" s="87" t="s">
        <v>120</v>
      </c>
      <c r="D23" s="45">
        <v>7</v>
      </c>
      <c r="E23" s="45">
        <f t="shared" si="7"/>
        <v>0</v>
      </c>
      <c r="F23" s="45">
        <v>3</v>
      </c>
      <c r="G23" s="45">
        <v>1</v>
      </c>
      <c r="J23" s="5">
        <v>16</v>
      </c>
      <c r="K23" s="5">
        <f>基础状态预期!F22</f>
        <v>54</v>
      </c>
      <c r="L23" s="5">
        <f>基础状态预期!G22</f>
        <v>53.46</v>
      </c>
      <c r="M23" s="5">
        <f>基础状态预期!H22</f>
        <v>52.92</v>
      </c>
      <c r="N23" s="5">
        <f>基础状态预期!I22</f>
        <v>52.379999999999995</v>
      </c>
      <c r="O23" s="5">
        <f>基础状态预期!J22</f>
        <v>51.3</v>
      </c>
      <c r="R23" s="117"/>
      <c r="S23" s="5">
        <v>16</v>
      </c>
      <c r="T23" s="5">
        <f>基础状态预期!F22</f>
        <v>54</v>
      </c>
      <c r="U23" s="5">
        <f>基础状态预期!G22</f>
        <v>53.46</v>
      </c>
      <c r="V23" s="5">
        <f>基础状态预期!H22</f>
        <v>52.92</v>
      </c>
      <c r="W23" s="5">
        <f>基础状态预期!I22</f>
        <v>52.379999999999995</v>
      </c>
      <c r="X23" s="5">
        <f>基础状态预期!J22</f>
        <v>51.3</v>
      </c>
      <c r="Y23" s="117"/>
      <c r="AA23" s="102"/>
      <c r="AB23" s="5">
        <v>16</v>
      </c>
      <c r="AC23" s="134">
        <f>基础状态预期!F22</f>
        <v>54</v>
      </c>
      <c r="AD23" s="134">
        <f>基础状态预期!G22</f>
        <v>53.46</v>
      </c>
      <c r="AE23" s="134">
        <f>基础状态预期!H22</f>
        <v>52.92</v>
      </c>
      <c r="AF23" s="134">
        <f>基础状态预期!I22</f>
        <v>52.379999999999995</v>
      </c>
      <c r="AG23" s="134">
        <f>基础状态预期!J22</f>
        <v>51.3</v>
      </c>
      <c r="AH23" s="106"/>
      <c r="AJ23" s="134">
        <v>5</v>
      </c>
      <c r="AK23" s="134">
        <v>16</v>
      </c>
      <c r="AL23" s="134">
        <f t="shared" si="1"/>
        <v>59</v>
      </c>
      <c r="AM23" s="134">
        <f>求节点(信息索引!T$4:T$103,信息索引!$R$4:$R$103,INDEX(信息索引!$S$4:$S$103,$AL23))</f>
        <v>57.927193578958466</v>
      </c>
      <c r="AN23" s="134">
        <f>求节点(信息索引!U$4:U$103,信息索引!$R$4:$R$103,INDEX(信息索引!$S$4:$S$103,$AL23))</f>
        <v>54.385623669646819</v>
      </c>
      <c r="AO23" s="134">
        <f>求节点(信息索引!V$4:V$103,信息索引!$R$4:$R$103,INDEX(信息索引!$S$4:$S$103,$AL23))</f>
        <v>52.063548901417363</v>
      </c>
      <c r="AP23" s="134">
        <f>求节点(信息索引!W$4:W$103,信息索引!$R$4:$R$103,INDEX(信息索引!$S$4:$S$103,$AL23))</f>
        <v>50.550670615506206</v>
      </c>
      <c r="AT23" s="115" t="s">
        <v>120</v>
      </c>
      <c r="AU23" s="123">
        <v>2000</v>
      </c>
      <c r="AV23" s="123">
        <v>7500</v>
      </c>
      <c r="AW23" s="123">
        <v>14000</v>
      </c>
      <c r="AX23" s="135">
        <v>14000</v>
      </c>
      <c r="AY23" s="134">
        <f>SUMPRODUCT($AU$8:AX23,$D$8:G23)</f>
        <v>414000</v>
      </c>
      <c r="BA23" s="116">
        <v>16</v>
      </c>
      <c r="BB23" s="200">
        <f t="shared" si="2"/>
        <v>39966.666666666664</v>
      </c>
      <c r="BC23" s="200">
        <f t="shared" si="3"/>
        <v>40634.680134680137</v>
      </c>
      <c r="BD23" s="200">
        <f t="shared" si="4"/>
        <v>41316.326530612248</v>
      </c>
      <c r="BE23" s="200">
        <f t="shared" si="5"/>
        <v>42012.027491408939</v>
      </c>
      <c r="BF23" s="200">
        <f t="shared" si="6"/>
        <v>43447.368421052641</v>
      </c>
    </row>
    <row r="24" spans="2:58" x14ac:dyDescent="0.15">
      <c r="B24" s="87">
        <v>16</v>
      </c>
      <c r="C24" s="87" t="s">
        <v>121</v>
      </c>
      <c r="D24" s="45">
        <v>7</v>
      </c>
      <c r="E24" s="45">
        <f t="shared" si="7"/>
        <v>1</v>
      </c>
      <c r="F24" s="45">
        <v>3</v>
      </c>
      <c r="G24" s="45">
        <v>0</v>
      </c>
      <c r="J24" s="5">
        <v>17</v>
      </c>
      <c r="K24" s="5">
        <f>基础状态预期!F23</f>
        <v>60</v>
      </c>
      <c r="L24" s="5">
        <f>基础状态预期!G23</f>
        <v>59.4</v>
      </c>
      <c r="M24" s="5">
        <f>基础状态预期!H23</f>
        <v>58.8</v>
      </c>
      <c r="N24" s="5">
        <f>基础状态预期!I23</f>
        <v>58.199999999999996</v>
      </c>
      <c r="O24" s="5">
        <f>基础状态预期!J23</f>
        <v>57</v>
      </c>
      <c r="R24" s="117"/>
      <c r="S24" s="5">
        <v>17</v>
      </c>
      <c r="T24" s="5">
        <f>基础状态预期!F23</f>
        <v>60</v>
      </c>
      <c r="U24" s="5">
        <f>基础状态预期!G23</f>
        <v>59.4</v>
      </c>
      <c r="V24" s="5">
        <f>基础状态预期!H23</f>
        <v>58.8</v>
      </c>
      <c r="W24" s="5">
        <f>基础状态预期!I23</f>
        <v>58.199999999999996</v>
      </c>
      <c r="X24" s="5">
        <f>基础状态预期!J23</f>
        <v>57</v>
      </c>
      <c r="Y24" s="117"/>
      <c r="AA24" s="102"/>
      <c r="AB24" s="5">
        <v>17</v>
      </c>
      <c r="AC24" s="134">
        <f>基础状态预期!F23</f>
        <v>60</v>
      </c>
      <c r="AD24" s="134">
        <f>基础状态预期!G23</f>
        <v>59.4</v>
      </c>
      <c r="AE24" s="134">
        <f>基础状态预期!H23</f>
        <v>58.8</v>
      </c>
      <c r="AF24" s="134">
        <f>基础状态预期!I23</f>
        <v>58.199999999999996</v>
      </c>
      <c r="AG24" s="134">
        <f>基础状态预期!J23</f>
        <v>57</v>
      </c>
      <c r="AH24" s="106"/>
      <c r="AJ24" s="134">
        <v>5</v>
      </c>
      <c r="AK24" s="134">
        <v>17</v>
      </c>
      <c r="AL24" s="134">
        <f t="shared" si="1"/>
        <v>65</v>
      </c>
      <c r="AM24" s="134">
        <f>求节点(信息索引!T$4:T$103,信息索引!$R$4:$R$103,INDEX(信息索引!$S$4:$S$103,$AL24))</f>
        <v>63.28808841215367</v>
      </c>
      <c r="AN24" s="134">
        <f>求节点(信息索引!U$4:U$103,信息索引!$R$4:$R$103,INDEX(信息索引!$S$4:$S$103,$AL24))</f>
        <v>61.878274088130453</v>
      </c>
      <c r="AO24" s="134">
        <f>求节点(信息索引!V$4:V$103,信息索引!$R$4:$R$103,INDEX(信息索引!$S$4:$S$103,$AL24))</f>
        <v>58.824501622518639</v>
      </c>
      <c r="AP24" s="134">
        <f>求节点(信息索引!W$4:W$103,信息索引!$R$4:$R$103,INDEX(信息索引!$S$4:$S$103,$AL24))</f>
        <v>57.286764130629024</v>
      </c>
      <c r="AT24" s="115" t="s">
        <v>121</v>
      </c>
      <c r="AU24" s="123">
        <v>2100</v>
      </c>
      <c r="AV24" s="123">
        <v>8000</v>
      </c>
      <c r="AW24" s="123">
        <v>15000</v>
      </c>
      <c r="AX24" s="135">
        <v>15000</v>
      </c>
      <c r="AY24" s="134">
        <f>SUMPRODUCT($AU$8:AX24,$D$8:G24)</f>
        <v>481700</v>
      </c>
      <c r="BA24" s="116">
        <v>17</v>
      </c>
      <c r="BB24" s="200">
        <f t="shared" si="2"/>
        <v>44100</v>
      </c>
      <c r="BC24" s="200">
        <f t="shared" si="3"/>
        <v>45405.050505050516</v>
      </c>
      <c r="BD24" s="200">
        <f t="shared" si="4"/>
        <v>46736.734693877552</v>
      </c>
      <c r="BE24" s="200">
        <f t="shared" si="5"/>
        <v>48095.876288659805</v>
      </c>
      <c r="BF24" s="200">
        <f t="shared" si="6"/>
        <v>50900.000000000007</v>
      </c>
    </row>
    <row r="25" spans="2:58" x14ac:dyDescent="0.15">
      <c r="B25" s="87">
        <v>17</v>
      </c>
      <c r="C25" s="87" t="s">
        <v>122</v>
      </c>
      <c r="D25" s="45">
        <v>7</v>
      </c>
      <c r="E25" s="45">
        <f t="shared" si="7"/>
        <v>0</v>
      </c>
      <c r="F25" s="45">
        <v>4</v>
      </c>
      <c r="G25" s="45">
        <v>1</v>
      </c>
      <c r="J25" s="5">
        <v>18</v>
      </c>
      <c r="K25" s="5">
        <f>基础状态预期!F24</f>
        <v>66</v>
      </c>
      <c r="L25" s="5">
        <f>基础状态预期!G24</f>
        <v>65.34</v>
      </c>
      <c r="M25" s="5">
        <f>基础状态预期!H24</f>
        <v>64.679999999999993</v>
      </c>
      <c r="N25" s="5">
        <f>基础状态预期!I24</f>
        <v>64.02</v>
      </c>
      <c r="O25" s="5">
        <f>基础状态预期!J24</f>
        <v>62.699999999999996</v>
      </c>
      <c r="R25" s="117"/>
      <c r="S25" s="5">
        <v>18</v>
      </c>
      <c r="T25" s="5">
        <f>基础状态预期!F24</f>
        <v>66</v>
      </c>
      <c r="U25" s="5">
        <f>基础状态预期!G24</f>
        <v>65.34</v>
      </c>
      <c r="V25" s="5">
        <f>基础状态预期!H24</f>
        <v>64.679999999999993</v>
      </c>
      <c r="W25" s="5">
        <f>基础状态预期!I24</f>
        <v>64.02</v>
      </c>
      <c r="X25" s="5">
        <f>基础状态预期!J24</f>
        <v>62.699999999999996</v>
      </c>
      <c r="Y25" s="117"/>
      <c r="AA25" s="102"/>
      <c r="AB25" s="5">
        <v>18</v>
      </c>
      <c r="AC25" s="134">
        <f>基础状态预期!F24</f>
        <v>66</v>
      </c>
      <c r="AD25" s="134">
        <f>基础状态预期!G24</f>
        <v>65.34</v>
      </c>
      <c r="AE25" s="134">
        <f>基础状态预期!H24</f>
        <v>64.679999999999993</v>
      </c>
      <c r="AF25" s="134">
        <f>基础状态预期!I24</f>
        <v>64.02</v>
      </c>
      <c r="AG25" s="134">
        <f>基础状态预期!J24</f>
        <v>62.699999999999996</v>
      </c>
      <c r="AH25" s="106"/>
      <c r="AJ25" s="134">
        <v>5</v>
      </c>
      <c r="AK25" s="134">
        <v>18</v>
      </c>
      <c r="AL25" s="134">
        <f t="shared" si="1"/>
        <v>71</v>
      </c>
      <c r="AM25" s="134">
        <f>求节点(信息索引!T$4:T$103,信息索引!$R$4:$R$103,INDEX(信息索引!$S$4:$S$103,$AL25))</f>
        <v>68.304049047444124</v>
      </c>
      <c r="AN25" s="134">
        <f>求节点(信息索引!U$4:U$103,信息索引!$R$4:$R$103,INDEX(信息索引!$S$4:$S$103,$AL25))</f>
        <v>66.439519504981433</v>
      </c>
      <c r="AO25" s="134">
        <f>求节点(信息索引!V$4:V$103,信息索引!$R$4:$R$103,INDEX(信息索引!$S$4:$S$103,$AL25))</f>
        <v>63.405491098561868</v>
      </c>
      <c r="AP25" s="134">
        <f>求节点(信息索引!W$4:W$103,信息索引!$R$4:$R$103,INDEX(信息索引!$S$4:$S$103,$AL25))</f>
        <v>62.261454816735259</v>
      </c>
      <c r="AT25" s="115" t="s">
        <v>122</v>
      </c>
      <c r="AU25" s="123">
        <v>2200</v>
      </c>
      <c r="AV25" s="123">
        <v>8500</v>
      </c>
      <c r="AW25" s="123">
        <v>16000</v>
      </c>
      <c r="AX25" s="135">
        <v>16000</v>
      </c>
      <c r="AY25" s="134">
        <f>SUMPRODUCT($AU$8:AX25,$D$8:G25)</f>
        <v>577100</v>
      </c>
      <c r="BA25" s="116">
        <v>18</v>
      </c>
      <c r="BB25" s="200">
        <f t="shared" si="2"/>
        <v>51700</v>
      </c>
      <c r="BC25" s="200">
        <f t="shared" si="3"/>
        <v>53081.818181818191</v>
      </c>
      <c r="BD25" s="200">
        <f t="shared" si="4"/>
        <v>54491.836734693876</v>
      </c>
      <c r="BE25" s="200">
        <f t="shared" si="5"/>
        <v>55930.92783505156</v>
      </c>
      <c r="BF25" s="200">
        <f t="shared" si="6"/>
        <v>58900.000000000007</v>
      </c>
    </row>
    <row r="26" spans="2:58" x14ac:dyDescent="0.15">
      <c r="B26" s="87">
        <v>18</v>
      </c>
      <c r="C26" s="87" t="s">
        <v>123</v>
      </c>
      <c r="D26" s="45">
        <v>8</v>
      </c>
      <c r="E26" s="45">
        <f t="shared" si="7"/>
        <v>1</v>
      </c>
      <c r="F26" s="45">
        <v>4</v>
      </c>
      <c r="G26" s="45">
        <v>0</v>
      </c>
      <c r="J26" s="5">
        <v>19</v>
      </c>
      <c r="K26" s="5">
        <f>基础状态预期!F25</f>
        <v>72</v>
      </c>
      <c r="L26" s="5">
        <f>基础状态预期!G25</f>
        <v>71.28</v>
      </c>
      <c r="M26" s="5">
        <f>基础状态预期!H25</f>
        <v>70.56</v>
      </c>
      <c r="N26" s="5">
        <f>基础状态预期!I25</f>
        <v>69.84</v>
      </c>
      <c r="O26" s="5">
        <f>基础状态预期!J25</f>
        <v>68.399999999999991</v>
      </c>
      <c r="R26" s="117"/>
      <c r="S26" s="5">
        <v>19</v>
      </c>
      <c r="T26" s="5">
        <f>基础状态预期!F25</f>
        <v>72</v>
      </c>
      <c r="U26" s="5">
        <f>基础状态预期!G25</f>
        <v>71.28</v>
      </c>
      <c r="V26" s="5">
        <f>基础状态预期!H25</f>
        <v>70.56</v>
      </c>
      <c r="W26" s="5">
        <f>基础状态预期!I25</f>
        <v>69.84</v>
      </c>
      <c r="X26" s="5">
        <f>基础状态预期!J25</f>
        <v>68.399999999999991</v>
      </c>
      <c r="Y26" s="117"/>
      <c r="AA26" s="102"/>
      <c r="AB26" s="5">
        <v>19</v>
      </c>
      <c r="AC26" s="134">
        <f>基础状态预期!F25</f>
        <v>72</v>
      </c>
      <c r="AD26" s="134">
        <f>基础状态预期!G25</f>
        <v>71.28</v>
      </c>
      <c r="AE26" s="134">
        <f>基础状态预期!H25</f>
        <v>70.56</v>
      </c>
      <c r="AF26" s="134">
        <f>基础状态预期!I25</f>
        <v>69.84</v>
      </c>
      <c r="AG26" s="134">
        <f>基础状态预期!J25</f>
        <v>68.399999999999991</v>
      </c>
      <c r="AH26" s="106"/>
      <c r="AJ26" s="134">
        <v>5</v>
      </c>
      <c r="AK26" s="134">
        <v>19</v>
      </c>
      <c r="AL26" s="134">
        <f t="shared" si="1"/>
        <v>77</v>
      </c>
      <c r="AM26" s="134">
        <f>求节点(信息索引!T$4:T$103,信息索引!$R$4:$R$103,INDEX(信息索引!$S$4:$S$103,$AL26))</f>
        <v>74.626425796746901</v>
      </c>
      <c r="AN26" s="134">
        <f>求节点(信息索引!U$4:U$103,信息索引!$R$4:$R$103,INDEX(信息索引!$S$4:$S$103,$AL26))</f>
        <v>72.379898695122307</v>
      </c>
      <c r="AO26" s="134">
        <f>求节点(信息索引!V$4:V$103,信息索引!$R$4:$R$103,INDEX(信息索引!$S$4:$S$103,$AL26))</f>
        <v>69.267570002650828</v>
      </c>
      <c r="AP26" s="134">
        <f>求节点(信息索引!W$4:W$103,信息索引!$R$4:$R$103,INDEX(信息索引!$S$4:$S$103,$AL26))</f>
        <v>68.35103438189887</v>
      </c>
      <c r="AT26" s="115" t="s">
        <v>123</v>
      </c>
      <c r="AU26" s="123">
        <v>2300</v>
      </c>
      <c r="AV26" s="123">
        <v>9000</v>
      </c>
      <c r="AW26" s="123">
        <v>17000</v>
      </c>
      <c r="AX26" s="135">
        <v>17000</v>
      </c>
      <c r="AY26" s="134">
        <f>SUMPRODUCT($AU$8:AX26,$D$8:G26)</f>
        <v>672500</v>
      </c>
      <c r="BA26" s="116">
        <v>19</v>
      </c>
      <c r="BB26" s="200">
        <f t="shared" si="2"/>
        <v>59300</v>
      </c>
      <c r="BC26" s="200">
        <f t="shared" si="3"/>
        <v>60758.585858585859</v>
      </c>
      <c r="BD26" s="200">
        <f t="shared" si="4"/>
        <v>62246.938775510192</v>
      </c>
      <c r="BE26" s="200">
        <f t="shared" si="5"/>
        <v>63765.979381443307</v>
      </c>
      <c r="BF26" s="200">
        <f t="shared" si="6"/>
        <v>66900</v>
      </c>
    </row>
    <row r="27" spans="2:58" x14ac:dyDescent="0.15">
      <c r="B27" s="87">
        <v>19</v>
      </c>
      <c r="C27" s="87" t="s">
        <v>124</v>
      </c>
      <c r="D27" s="45">
        <v>8</v>
      </c>
      <c r="E27" s="45">
        <f t="shared" si="7"/>
        <v>0</v>
      </c>
      <c r="F27" s="45">
        <v>4</v>
      </c>
      <c r="G27" s="45">
        <v>1</v>
      </c>
      <c r="J27" s="5">
        <v>20</v>
      </c>
      <c r="K27" s="5">
        <f>基础状态预期!F26</f>
        <v>78</v>
      </c>
      <c r="L27" s="5">
        <f>基础状态预期!G26</f>
        <v>77.22</v>
      </c>
      <c r="M27" s="5">
        <f>基础状态预期!H26</f>
        <v>76.44</v>
      </c>
      <c r="N27" s="5">
        <f>基础状态预期!I26</f>
        <v>75.66</v>
      </c>
      <c r="O27" s="5">
        <f>基础状态预期!J26</f>
        <v>74.099999999999994</v>
      </c>
      <c r="R27" s="117"/>
      <c r="S27" s="5">
        <v>20</v>
      </c>
      <c r="T27" s="5">
        <f>基础状态预期!F26</f>
        <v>78</v>
      </c>
      <c r="U27" s="5">
        <f>基础状态预期!G26</f>
        <v>77.22</v>
      </c>
      <c r="V27" s="5">
        <f>基础状态预期!H26</f>
        <v>76.44</v>
      </c>
      <c r="W27" s="5">
        <f>基础状态预期!I26</f>
        <v>75.66</v>
      </c>
      <c r="X27" s="5">
        <f>基础状态预期!J26</f>
        <v>74.099999999999994</v>
      </c>
      <c r="Y27" s="117"/>
      <c r="AA27" s="102">
        <v>1</v>
      </c>
      <c r="AB27" s="5">
        <v>20</v>
      </c>
      <c r="AC27" s="134">
        <f>基础状态预期!F26</f>
        <v>78</v>
      </c>
      <c r="AD27" s="134">
        <f>基础状态预期!G26</f>
        <v>77.22</v>
      </c>
      <c r="AE27" s="134">
        <f>基础状态预期!H26</f>
        <v>76.44</v>
      </c>
      <c r="AF27" s="134">
        <f>基础状态预期!I26</f>
        <v>75.66</v>
      </c>
      <c r="AG27" s="134">
        <f>基础状态预期!J26</f>
        <v>74.099999999999994</v>
      </c>
      <c r="AH27" s="106"/>
      <c r="AJ27" s="134">
        <v>5</v>
      </c>
      <c r="AK27" s="134">
        <v>20</v>
      </c>
      <c r="AL27" s="134">
        <f t="shared" si="1"/>
        <v>83</v>
      </c>
      <c r="AM27" s="134">
        <f>求节点(信息索引!T$4:T$103,信息索引!$R$4:$R$103,INDEX(信息索引!$S$4:$S$103,$AL27))</f>
        <v>80.216401290275641</v>
      </c>
      <c r="AN27" s="134">
        <f>求节点(信息索引!U$4:U$103,信息索引!$R$4:$R$103,INDEX(信息索引!$S$4:$S$103,$AL27))</f>
        <v>78.099040602309586</v>
      </c>
      <c r="AO27" s="134">
        <f>求节点(信息索引!V$4:V$103,信息索引!$R$4:$R$103,INDEX(信息索引!$S$4:$S$103,$AL27))</f>
        <v>74.302204259744073</v>
      </c>
      <c r="AP27" s="134">
        <f>求节点(信息索引!W$4:W$103,信息索引!$R$4:$R$103,INDEX(信息索引!$S$4:$S$103,$AL27))</f>
        <v>73.472333554487477</v>
      </c>
      <c r="AT27" s="115" t="s">
        <v>124</v>
      </c>
      <c r="AU27" s="123">
        <v>2400</v>
      </c>
      <c r="AV27" s="123">
        <v>9500</v>
      </c>
      <c r="AW27" s="123">
        <v>18000</v>
      </c>
      <c r="AX27" s="135">
        <v>18000</v>
      </c>
      <c r="AY27" s="134">
        <f>SUMPRODUCT($AU$8:AX27,$D$8:G27)</f>
        <v>781700</v>
      </c>
      <c r="BA27" s="116">
        <v>20</v>
      </c>
      <c r="BB27" s="200">
        <f t="shared" si="2"/>
        <v>66900</v>
      </c>
      <c r="BC27" s="200">
        <f t="shared" si="3"/>
        <v>68462.289562289559</v>
      </c>
      <c r="BD27" s="200">
        <f t="shared" si="4"/>
        <v>70056.462585034009</v>
      </c>
      <c r="BE27" s="200">
        <f t="shared" si="5"/>
        <v>71683.505154639191</v>
      </c>
      <c r="BF27" s="200">
        <f t="shared" si="6"/>
        <v>75040.350877192992</v>
      </c>
    </row>
    <row r="28" spans="2:58" x14ac:dyDescent="0.15">
      <c r="B28" s="87">
        <v>20</v>
      </c>
      <c r="C28" s="87" t="s">
        <v>125</v>
      </c>
      <c r="D28" s="45">
        <v>8</v>
      </c>
      <c r="E28" s="45">
        <f t="shared" si="7"/>
        <v>1</v>
      </c>
      <c r="F28" s="45">
        <v>4</v>
      </c>
      <c r="G28" s="45">
        <v>0</v>
      </c>
      <c r="J28" s="5">
        <v>21</v>
      </c>
      <c r="K28" s="5">
        <f>基础状态预期!F27</f>
        <v>84</v>
      </c>
      <c r="L28" s="5">
        <f>基础状态预期!G27</f>
        <v>83.16</v>
      </c>
      <c r="M28" s="5">
        <f>基础状态预期!H27</f>
        <v>82.32</v>
      </c>
      <c r="N28" s="5">
        <f>基础状态预期!I27</f>
        <v>81.48</v>
      </c>
      <c r="O28" s="5">
        <f>基础状态预期!J27</f>
        <v>79.8</v>
      </c>
      <c r="R28" s="117"/>
      <c r="S28" s="5">
        <v>21</v>
      </c>
      <c r="T28" s="5">
        <f>基础状态预期!F27</f>
        <v>84</v>
      </c>
      <c r="U28" s="5">
        <f>基础状态预期!G27</f>
        <v>83.16</v>
      </c>
      <c r="V28" s="5">
        <f>基础状态预期!H27</f>
        <v>82.32</v>
      </c>
      <c r="W28" s="5">
        <f>基础状态预期!I27</f>
        <v>81.48</v>
      </c>
      <c r="X28" s="5">
        <f>基础状态预期!J27</f>
        <v>79.8</v>
      </c>
      <c r="Y28" s="117"/>
      <c r="AA28" s="102"/>
      <c r="AB28" s="5">
        <v>21</v>
      </c>
      <c r="AC28" s="134">
        <f>基础状态预期!F27</f>
        <v>84</v>
      </c>
      <c r="AD28" s="134">
        <f>基础状态预期!G27</f>
        <v>83.16</v>
      </c>
      <c r="AE28" s="134">
        <f>基础状态预期!H27</f>
        <v>82.32</v>
      </c>
      <c r="AF28" s="134">
        <f>基础状态预期!I27</f>
        <v>81.48</v>
      </c>
      <c r="AG28" s="134">
        <f>基础状态预期!J27</f>
        <v>79.8</v>
      </c>
      <c r="AH28" s="106"/>
      <c r="AJ28" s="134">
        <v>5</v>
      </c>
      <c r="AK28" s="134">
        <v>21</v>
      </c>
      <c r="AL28" s="134">
        <f t="shared" si="1"/>
        <v>89</v>
      </c>
      <c r="AM28" s="134">
        <f>求节点(信息索引!T$4:T$103,信息索引!$R$4:$R$103,INDEX(信息索引!$S$4:$S$103,$AL28))</f>
        <v>85.467983287914947</v>
      </c>
      <c r="AN28" s="134">
        <f>求节点(信息索引!U$4:U$103,信息索引!$R$4:$R$103,INDEX(信息索引!$S$4:$S$103,$AL28))</f>
        <v>83.365761057866123</v>
      </c>
      <c r="AO28" s="134">
        <f>求节点(信息索引!V$4:V$103,信息索引!$R$4:$R$103,INDEX(信息索引!$S$4:$S$103,$AL28))</f>
        <v>79.206689783255598</v>
      </c>
      <c r="AP28" s="134">
        <f>求节点(信息索引!W$4:W$103,信息索引!$R$4:$R$103,INDEX(信息索引!$S$4:$S$103,$AL28))</f>
        <v>78.045901994688961</v>
      </c>
      <c r="AT28" s="115" t="s">
        <v>125</v>
      </c>
      <c r="AU28" s="123">
        <v>2500</v>
      </c>
      <c r="AV28" s="123">
        <v>10000</v>
      </c>
      <c r="AW28" s="123">
        <v>19000</v>
      </c>
      <c r="AX28" s="135">
        <v>19000</v>
      </c>
      <c r="AY28" s="134">
        <f>SUMPRODUCT($AU$8:AX28,$D$8:G28)</f>
        <v>887700</v>
      </c>
      <c r="BA28" s="116">
        <v>21</v>
      </c>
      <c r="BB28" s="200">
        <f t="shared" si="2"/>
        <v>74633.333333333328</v>
      </c>
      <c r="BC28" s="200">
        <f t="shared" si="3"/>
        <v>76273.737373737371</v>
      </c>
      <c r="BD28" s="200">
        <f t="shared" si="4"/>
        <v>77947.619047619039</v>
      </c>
      <c r="BE28" s="200">
        <f t="shared" si="5"/>
        <v>79656.013745704477</v>
      </c>
      <c r="BF28" s="200">
        <f t="shared" si="6"/>
        <v>83180.701754385984</v>
      </c>
    </row>
    <row r="29" spans="2:58" x14ac:dyDescent="0.15">
      <c r="BA29" s="116">
        <v>22</v>
      </c>
      <c r="BB29" s="200">
        <f t="shared" si="2"/>
        <v>82366.666666666672</v>
      </c>
      <c r="BC29" s="200">
        <f t="shared" si="3"/>
        <v>84085.185185185182</v>
      </c>
      <c r="BD29" s="200">
        <f t="shared" si="4"/>
        <v>85838.775510204083</v>
      </c>
      <c r="BE29" s="200">
        <f t="shared" si="5"/>
        <v>87628.522336769762</v>
      </c>
      <c r="BF29" s="200">
        <f t="shared" si="6"/>
        <v>91731.578947368442</v>
      </c>
    </row>
    <row r="30" spans="2:58" x14ac:dyDescent="0.15">
      <c r="BA30" s="116">
        <v>23</v>
      </c>
      <c r="BB30" s="200">
        <f t="shared" si="2"/>
        <v>90100</v>
      </c>
      <c r="BC30" s="200">
        <f t="shared" si="3"/>
        <v>92500.673400673404</v>
      </c>
      <c r="BD30" s="200">
        <f t="shared" si="4"/>
        <v>94950.340136054423</v>
      </c>
      <c r="BE30" s="200">
        <f t="shared" si="5"/>
        <v>97450.515463917545</v>
      </c>
      <c r="BF30" s="200">
        <f t="shared" si="6"/>
        <v>102608.77192982458</v>
      </c>
    </row>
    <row r="31" spans="2:58" x14ac:dyDescent="0.15">
      <c r="BA31" s="116">
        <v>24</v>
      </c>
      <c r="BB31" s="200">
        <f t="shared" si="2"/>
        <v>100433.33333333333</v>
      </c>
      <c r="BC31" s="200">
        <f t="shared" si="3"/>
        <v>102938.38383838384</v>
      </c>
      <c r="BD31" s="200">
        <f t="shared" si="4"/>
        <v>105494.55782312926</v>
      </c>
      <c r="BE31" s="200">
        <f t="shared" si="5"/>
        <v>108103.43642611685</v>
      </c>
      <c r="BF31" s="200">
        <f t="shared" si="6"/>
        <v>113485.96491228072</v>
      </c>
    </row>
    <row r="32" spans="2:58" x14ac:dyDescent="0.15">
      <c r="BA32" s="116">
        <v>25</v>
      </c>
      <c r="BB32" s="200">
        <f t="shared" si="2"/>
        <v>110766.66666666667</v>
      </c>
      <c r="BC32" s="200">
        <f t="shared" si="3"/>
        <v>113376.09427609429</v>
      </c>
      <c r="BD32" s="200">
        <f t="shared" si="4"/>
        <v>116038.77551020408</v>
      </c>
      <c r="BE32" s="200">
        <f t="shared" si="5"/>
        <v>118756.35738831616</v>
      </c>
      <c r="BF32" s="200">
        <f t="shared" si="6"/>
        <v>124310.52631578948</v>
      </c>
    </row>
    <row r="33" spans="53:58" x14ac:dyDescent="0.15">
      <c r="BA33" s="116">
        <v>26</v>
      </c>
      <c r="BB33" s="200">
        <f t="shared" si="2"/>
        <v>121100</v>
      </c>
      <c r="BC33" s="200">
        <f t="shared" si="3"/>
        <v>123770.03367003368</v>
      </c>
      <c r="BD33" s="200">
        <f t="shared" si="4"/>
        <v>126494.55782312925</v>
      </c>
      <c r="BE33" s="200">
        <f t="shared" si="5"/>
        <v>129275.25773195877</v>
      </c>
      <c r="BF33" s="200">
        <f t="shared" si="6"/>
        <v>135012.28070175441</v>
      </c>
    </row>
    <row r="34" spans="53:58" x14ac:dyDescent="0.15">
      <c r="BA34" s="116">
        <v>27</v>
      </c>
      <c r="BB34" s="200">
        <f t="shared" si="2"/>
        <v>131266.66666666666</v>
      </c>
      <c r="BC34" s="200">
        <f t="shared" si="3"/>
        <v>134039.39393939395</v>
      </c>
      <c r="BD34" s="200">
        <f t="shared" si="4"/>
        <v>136868.7074829932</v>
      </c>
      <c r="BE34" s="200">
        <f t="shared" si="5"/>
        <v>139756.35738831616</v>
      </c>
      <c r="BF34" s="200">
        <f t="shared" si="6"/>
        <v>145714.03508771933</v>
      </c>
    </row>
    <row r="35" spans="53:58" x14ac:dyDescent="0.15">
      <c r="BA35" s="116">
        <v>28</v>
      </c>
      <c r="BB35" s="200">
        <f t="shared" si="2"/>
        <v>141433.33333333334</v>
      </c>
      <c r="BC35" s="200">
        <f t="shared" si="3"/>
        <v>144308.7542087542</v>
      </c>
      <c r="BD35" s="200">
        <f t="shared" si="4"/>
        <v>147242.85714285716</v>
      </c>
      <c r="BE35" s="200">
        <f t="shared" si="5"/>
        <v>150237.45704467356</v>
      </c>
      <c r="BF35" s="200">
        <f t="shared" si="6"/>
        <v>156100.00000000003</v>
      </c>
    </row>
    <row r="36" spans="53:58" x14ac:dyDescent="0.15">
      <c r="BA36" s="116">
        <v>29</v>
      </c>
      <c r="BB36" s="200">
        <f t="shared" si="2"/>
        <v>151600</v>
      </c>
      <c r="BC36" s="200">
        <f t="shared" si="3"/>
        <v>154382.82828282827</v>
      </c>
      <c r="BD36" s="200">
        <f t="shared" si="4"/>
        <v>157222.44897959186</v>
      </c>
      <c r="BE36" s="200">
        <f t="shared" si="5"/>
        <v>160120.61855670105</v>
      </c>
      <c r="BF36" s="200">
        <f t="shared" si="6"/>
        <v>166100.00000000003</v>
      </c>
    </row>
    <row r="37" spans="53:58" x14ac:dyDescent="0.15">
      <c r="BA37" s="116">
        <v>30</v>
      </c>
      <c r="BB37" s="200">
        <f t="shared" si="2"/>
        <v>161100</v>
      </c>
      <c r="BC37" s="200">
        <f t="shared" si="3"/>
        <v>163978.78787878787</v>
      </c>
      <c r="BD37" s="200">
        <f t="shared" si="4"/>
        <v>166916.32653061228</v>
      </c>
      <c r="BE37" s="200">
        <f t="shared" si="5"/>
        <v>169914.43298969074</v>
      </c>
      <c r="BF37" s="200">
        <f t="shared" si="6"/>
        <v>176100.00000000003</v>
      </c>
    </row>
    <row r="38" spans="53:58" x14ac:dyDescent="0.15">
      <c r="BA38" s="116">
        <v>31</v>
      </c>
      <c r="BB38" s="200">
        <f t="shared" si="2"/>
        <v>170600</v>
      </c>
      <c r="BC38" s="200">
        <f t="shared" si="3"/>
        <v>173574.74747474748</v>
      </c>
      <c r="BD38" s="200">
        <f t="shared" si="4"/>
        <v>176610.20408163269</v>
      </c>
      <c r="BE38" s="200">
        <f t="shared" si="5"/>
        <v>179708.24742268043</v>
      </c>
      <c r="BF38" s="200">
        <f t="shared" si="6"/>
        <v>186100.00000000003</v>
      </c>
    </row>
    <row r="39" spans="53:58" x14ac:dyDescent="0.15">
      <c r="BA39" s="116">
        <v>32</v>
      </c>
      <c r="BB39" s="200">
        <f t="shared" si="2"/>
        <v>180100</v>
      </c>
      <c r="BC39" s="200">
        <f t="shared" si="3"/>
        <v>183170.70707070705</v>
      </c>
      <c r="BD39" s="200">
        <f t="shared" si="4"/>
        <v>186304.08163265308</v>
      </c>
      <c r="BE39" s="200">
        <f t="shared" si="5"/>
        <v>189502.06185567012</v>
      </c>
      <c r="BF39" s="200">
        <f t="shared" si="6"/>
        <v>196134.21052631582</v>
      </c>
    </row>
    <row r="40" spans="53:58" x14ac:dyDescent="0.15">
      <c r="BA40" s="116">
        <v>33</v>
      </c>
      <c r="BB40" s="200">
        <f t="shared" si="2"/>
        <v>189600</v>
      </c>
      <c r="BC40" s="200">
        <f t="shared" si="3"/>
        <v>192783.33333333331</v>
      </c>
      <c r="BD40" s="200">
        <f t="shared" si="4"/>
        <v>196031.63265306127</v>
      </c>
      <c r="BE40" s="200">
        <f t="shared" si="5"/>
        <v>199346.90721649484</v>
      </c>
      <c r="BF40" s="200">
        <f t="shared" si="6"/>
        <v>206186.84210526317</v>
      </c>
    </row>
    <row r="41" spans="53:58" x14ac:dyDescent="0.15">
      <c r="BA41" s="116">
        <v>34</v>
      </c>
      <c r="BB41" s="200">
        <f t="shared" si="2"/>
        <v>199150</v>
      </c>
      <c r="BC41" s="200">
        <f t="shared" si="3"/>
        <v>202429.79797979796</v>
      </c>
      <c r="BD41" s="200">
        <f t="shared" si="4"/>
        <v>205776.53061224491</v>
      </c>
      <c r="BE41" s="200">
        <f t="shared" si="5"/>
        <v>209192.26804123711</v>
      </c>
      <c r="BF41" s="200">
        <f t="shared" si="6"/>
        <v>216239.47368421053</v>
      </c>
    </row>
    <row r="42" spans="53:58" x14ac:dyDescent="0.15">
      <c r="BA42" s="116">
        <v>35</v>
      </c>
      <c r="BB42" s="200">
        <f t="shared" si="2"/>
        <v>208700</v>
      </c>
      <c r="BC42" s="200">
        <f t="shared" si="3"/>
        <v>212076.26262626261</v>
      </c>
      <c r="BD42" s="200">
        <f t="shared" si="4"/>
        <v>215521.42857142858</v>
      </c>
      <c r="BE42" s="200">
        <f t="shared" si="5"/>
        <v>219037.62886597938</v>
      </c>
      <c r="BF42" s="200">
        <f t="shared" si="6"/>
        <v>226292.10526315792</v>
      </c>
    </row>
    <row r="43" spans="53:58" x14ac:dyDescent="0.15">
      <c r="BA43" s="116">
        <v>36</v>
      </c>
      <c r="BB43" s="200">
        <f t="shared" si="2"/>
        <v>218250</v>
      </c>
      <c r="BC43" s="200">
        <f t="shared" si="3"/>
        <v>221722.72727272724</v>
      </c>
      <c r="BD43" s="200">
        <f t="shared" si="4"/>
        <v>225266.32653061225</v>
      </c>
      <c r="BE43" s="200">
        <f t="shared" si="5"/>
        <v>229133.60824742267</v>
      </c>
      <c r="BF43" s="200">
        <f t="shared" si="6"/>
        <v>238322.10526315792</v>
      </c>
    </row>
    <row r="44" spans="53:58" x14ac:dyDescent="0.15">
      <c r="BA44" s="116">
        <v>37</v>
      </c>
      <c r="BB44" s="200">
        <f t="shared" si="2"/>
        <v>227800</v>
      </c>
      <c r="BC44" s="200">
        <f t="shared" si="3"/>
        <v>232195.15151515149</v>
      </c>
      <c r="BD44" s="200">
        <f t="shared" si="4"/>
        <v>236680.00000000003</v>
      </c>
      <c r="BE44" s="200">
        <f t="shared" si="5"/>
        <v>241257.31958762885</v>
      </c>
      <c r="BF44" s="200">
        <f t="shared" si="6"/>
        <v>250701.05263157896</v>
      </c>
    </row>
    <row r="45" spans="53:58" x14ac:dyDescent="0.15">
      <c r="BA45" s="116">
        <v>38</v>
      </c>
      <c r="BB45" s="200">
        <f t="shared" si="2"/>
        <v>239560</v>
      </c>
      <c r="BC45" s="200">
        <f t="shared" si="3"/>
        <v>244073.93939393939</v>
      </c>
      <c r="BD45" s="200">
        <f t="shared" si="4"/>
        <v>248680.00000000003</v>
      </c>
      <c r="BE45" s="200">
        <f t="shared" si="5"/>
        <v>253381.03092783503</v>
      </c>
      <c r="BF45" s="200">
        <f t="shared" si="6"/>
        <v>263080</v>
      </c>
    </row>
    <row r="46" spans="53:58" x14ac:dyDescent="0.15">
      <c r="BA46" s="116">
        <v>39</v>
      </c>
      <c r="BB46" s="200">
        <f t="shared" si="2"/>
        <v>251320</v>
      </c>
      <c r="BC46" s="200">
        <f t="shared" si="3"/>
        <v>255952.72727272726</v>
      </c>
      <c r="BD46" s="200">
        <f t="shared" si="4"/>
        <v>260680.00000000003</v>
      </c>
      <c r="BE46" s="200">
        <f t="shared" si="5"/>
        <v>265504.74226804124</v>
      </c>
      <c r="BF46" s="200">
        <f t="shared" si="6"/>
        <v>275458.94736842107</v>
      </c>
    </row>
    <row r="47" spans="53:58" x14ac:dyDescent="0.15">
      <c r="BA47" s="116">
        <v>40</v>
      </c>
      <c r="BB47" s="200">
        <f t="shared" si="2"/>
        <v>263080</v>
      </c>
      <c r="BC47" s="200">
        <f t="shared" si="3"/>
        <v>267831.51515151514</v>
      </c>
      <c r="BD47" s="200">
        <f t="shared" si="4"/>
        <v>272680.00000000006</v>
      </c>
      <c r="BE47" s="200">
        <f t="shared" si="5"/>
        <v>277628.45360824739</v>
      </c>
      <c r="BF47" s="200">
        <f t="shared" si="6"/>
        <v>287607.01754385966</v>
      </c>
    </row>
    <row r="48" spans="53:58" x14ac:dyDescent="0.15">
      <c r="BA48" s="116">
        <v>41</v>
      </c>
      <c r="BB48" s="200">
        <f t="shared" si="2"/>
        <v>274840</v>
      </c>
      <c r="BC48" s="200">
        <f t="shared" si="3"/>
        <v>279710.30303030304</v>
      </c>
      <c r="BD48" s="200">
        <f t="shared" si="4"/>
        <v>284680.00000000006</v>
      </c>
      <c r="BE48" s="200">
        <f t="shared" si="5"/>
        <v>289164.26116838487</v>
      </c>
      <c r="BF48" s="200">
        <f t="shared" si="6"/>
        <v>297677.19298245618</v>
      </c>
    </row>
    <row r="49" spans="53:58" x14ac:dyDescent="0.15">
      <c r="BA49" s="116">
        <v>42</v>
      </c>
      <c r="BB49" s="200">
        <f t="shared" si="2"/>
        <v>286600</v>
      </c>
      <c r="BC49" s="200">
        <f t="shared" si="3"/>
        <v>290658.5858585859</v>
      </c>
      <c r="BD49" s="200">
        <f t="shared" si="4"/>
        <v>294800</v>
      </c>
      <c r="BE49" s="200">
        <f t="shared" si="5"/>
        <v>299026.80412371131</v>
      </c>
      <c r="BF49" s="200">
        <f t="shared" si="6"/>
        <v>307747.36842105264</v>
      </c>
    </row>
    <row r="50" spans="53:58" x14ac:dyDescent="0.15">
      <c r="BA50" s="116">
        <v>43</v>
      </c>
      <c r="BB50" s="200">
        <f t="shared" si="2"/>
        <v>296166.66666666669</v>
      </c>
      <c r="BC50" s="200">
        <f t="shared" si="3"/>
        <v>300321.88552188553</v>
      </c>
      <c r="BD50" s="200">
        <f t="shared" si="4"/>
        <v>304561.90476190479</v>
      </c>
      <c r="BE50" s="200">
        <f t="shared" si="5"/>
        <v>308889.34707903781</v>
      </c>
      <c r="BF50" s="200">
        <f t="shared" si="6"/>
        <v>317817.54385964916</v>
      </c>
    </row>
    <row r="51" spans="53:58" x14ac:dyDescent="0.15">
      <c r="BA51" s="116">
        <v>44</v>
      </c>
      <c r="BB51" s="200">
        <f t="shared" si="2"/>
        <v>305733.33333333331</v>
      </c>
      <c r="BC51" s="200">
        <f t="shared" si="3"/>
        <v>309985.18518518523</v>
      </c>
      <c r="BD51" s="200">
        <f t="shared" si="4"/>
        <v>314323.80952380953</v>
      </c>
      <c r="BE51" s="200">
        <f t="shared" si="5"/>
        <v>318751.89003436425</v>
      </c>
      <c r="BF51" s="200">
        <f t="shared" si="6"/>
        <v>327887.71929824568</v>
      </c>
    </row>
    <row r="52" spans="53:58" x14ac:dyDescent="0.15">
      <c r="BA52" s="116">
        <v>45</v>
      </c>
      <c r="BB52" s="200">
        <f t="shared" si="2"/>
        <v>315300</v>
      </c>
      <c r="BC52" s="200">
        <f t="shared" si="3"/>
        <v>319648.48484848486</v>
      </c>
      <c r="BD52" s="200">
        <f t="shared" si="4"/>
        <v>324085.71428571432</v>
      </c>
      <c r="BE52" s="200">
        <f t="shared" si="5"/>
        <v>328614.43298969069</v>
      </c>
      <c r="BF52" s="200">
        <f t="shared" si="6"/>
        <v>337957.89473684214</v>
      </c>
    </row>
    <row r="53" spans="53:58" x14ac:dyDescent="0.15">
      <c r="BA53" s="116">
        <v>46</v>
      </c>
      <c r="BB53" s="200">
        <f t="shared" si="2"/>
        <v>324866.66666666669</v>
      </c>
      <c r="BC53" s="200">
        <f t="shared" si="3"/>
        <v>329311.78451178456</v>
      </c>
      <c r="BD53" s="200">
        <f t="shared" si="4"/>
        <v>333847.61904761905</v>
      </c>
      <c r="BE53" s="200">
        <f t="shared" si="5"/>
        <v>338476.97594501718</v>
      </c>
      <c r="BF53" s="200">
        <f t="shared" si="6"/>
        <v>348912.28070175444</v>
      </c>
    </row>
    <row r="54" spans="53:58" x14ac:dyDescent="0.15">
      <c r="BA54" s="116">
        <v>47</v>
      </c>
      <c r="BB54" s="200">
        <f t="shared" si="2"/>
        <v>334433.33333333331</v>
      </c>
      <c r="BC54" s="200">
        <f t="shared" si="3"/>
        <v>338975.08417508419</v>
      </c>
      <c r="BD54" s="200">
        <f t="shared" si="4"/>
        <v>343609.52380952379</v>
      </c>
      <c r="BE54" s="200">
        <f t="shared" si="5"/>
        <v>349292.09621993126</v>
      </c>
      <c r="BF54" s="200">
        <f t="shared" si="6"/>
        <v>361192.98245614039</v>
      </c>
    </row>
    <row r="55" spans="53:58" x14ac:dyDescent="0.15">
      <c r="BA55" s="116">
        <v>48</v>
      </c>
      <c r="BB55" s="200">
        <f t="shared" si="2"/>
        <v>344000</v>
      </c>
      <c r="BC55" s="200">
        <f t="shared" si="3"/>
        <v>349656.56565656571</v>
      </c>
      <c r="BD55" s="200">
        <f t="shared" si="4"/>
        <v>355428.57142857142</v>
      </c>
      <c r="BE55" s="200">
        <f t="shared" si="5"/>
        <v>361319.58762886596</v>
      </c>
      <c r="BF55" s="200">
        <f t="shared" si="6"/>
        <v>373473.68421052635</v>
      </c>
    </row>
    <row r="56" spans="53:58" x14ac:dyDescent="0.15">
      <c r="BA56" s="116">
        <v>49</v>
      </c>
      <c r="BB56" s="200">
        <f t="shared" si="2"/>
        <v>355666.66666666669</v>
      </c>
      <c r="BC56" s="200">
        <f t="shared" si="3"/>
        <v>361441.07744107745</v>
      </c>
      <c r="BD56" s="200">
        <f t="shared" si="4"/>
        <v>367333.33333333331</v>
      </c>
      <c r="BE56" s="200">
        <f t="shared" si="5"/>
        <v>373347.07903780066</v>
      </c>
      <c r="BF56" s="200">
        <f t="shared" si="6"/>
        <v>385754.3859649123</v>
      </c>
    </row>
    <row r="57" spans="53:58" x14ac:dyDescent="0.15">
      <c r="BA57" s="116">
        <v>50</v>
      </c>
      <c r="BB57" s="200">
        <f t="shared" si="2"/>
        <v>367333.33333333331</v>
      </c>
      <c r="BC57" s="200">
        <f t="shared" si="3"/>
        <v>373225.58922558924</v>
      </c>
      <c r="BD57" s="200">
        <f t="shared" si="4"/>
        <v>379238.09523809521</v>
      </c>
      <c r="BE57" s="200">
        <f t="shared" si="5"/>
        <v>385374.57044673542</v>
      </c>
      <c r="BF57" s="200">
        <f t="shared" si="6"/>
        <v>398035.08771929832</v>
      </c>
    </row>
    <row r="58" spans="53:58" x14ac:dyDescent="0.15">
      <c r="BA58" s="116">
        <v>51</v>
      </c>
      <c r="BB58" s="200">
        <f t="shared" si="2"/>
        <v>379000</v>
      </c>
      <c r="BC58" s="200">
        <f t="shared" si="3"/>
        <v>385010.10101010103</v>
      </c>
      <c r="BD58" s="200">
        <f t="shared" si="4"/>
        <v>391142.85714285716</v>
      </c>
      <c r="BE58" s="200">
        <f t="shared" si="5"/>
        <v>397402.06185567012</v>
      </c>
      <c r="BF58" s="200">
        <f t="shared" si="6"/>
        <v>410315.78947368427</v>
      </c>
    </row>
    <row r="59" spans="53:58" x14ac:dyDescent="0.15">
      <c r="BA59" s="116">
        <v>52</v>
      </c>
      <c r="BB59" s="200">
        <f t="shared" si="2"/>
        <v>390666.66666666669</v>
      </c>
      <c r="BC59" s="200">
        <f t="shared" si="3"/>
        <v>396794.61279461277</v>
      </c>
      <c r="BD59" s="200">
        <f t="shared" si="4"/>
        <v>403047.61904761905</v>
      </c>
      <c r="BE59" s="200">
        <f t="shared" si="5"/>
        <v>409429.55326460488</v>
      </c>
      <c r="BF59" s="200">
        <f t="shared" si="6"/>
        <v>422314.03508771933</v>
      </c>
    </row>
    <row r="60" spans="53:58" x14ac:dyDescent="0.15">
      <c r="BA60" s="116">
        <v>53</v>
      </c>
      <c r="BB60" s="200">
        <f t="shared" si="2"/>
        <v>402333.33333333331</v>
      </c>
      <c r="BC60" s="200">
        <f t="shared" si="3"/>
        <v>408579.12457912456</v>
      </c>
      <c r="BD60" s="200">
        <f t="shared" si="4"/>
        <v>414921.08843537414</v>
      </c>
      <c r="BE60" s="200">
        <f t="shared" si="5"/>
        <v>421212.02749140898</v>
      </c>
      <c r="BF60" s="200">
        <f t="shared" si="6"/>
        <v>434191.22807017545</v>
      </c>
    </row>
    <row r="61" spans="53:58" x14ac:dyDescent="0.15">
      <c r="BA61" s="116">
        <v>54</v>
      </c>
      <c r="BB61" s="200">
        <f t="shared" si="2"/>
        <v>414000</v>
      </c>
      <c r="BC61" s="200">
        <f t="shared" si="3"/>
        <v>420154.54545454547</v>
      </c>
      <c r="BD61" s="200">
        <f t="shared" si="4"/>
        <v>426434.69387755101</v>
      </c>
      <c r="BE61" s="200">
        <f t="shared" si="5"/>
        <v>432844.32989690726</v>
      </c>
      <c r="BF61" s="200">
        <f t="shared" si="6"/>
        <v>446068.42105263157</v>
      </c>
    </row>
    <row r="62" spans="53:58" x14ac:dyDescent="0.15">
      <c r="BA62" s="116">
        <v>55</v>
      </c>
      <c r="BB62" s="200">
        <f t="shared" si="2"/>
        <v>425283.33333333331</v>
      </c>
      <c r="BC62" s="200">
        <f t="shared" si="3"/>
        <v>431551.85185185185</v>
      </c>
      <c r="BD62" s="200">
        <f t="shared" si="4"/>
        <v>437948.29931972787</v>
      </c>
      <c r="BE62" s="200">
        <f t="shared" si="5"/>
        <v>444476.63230240555</v>
      </c>
      <c r="BF62" s="200">
        <f t="shared" si="6"/>
        <v>457945.61403508775</v>
      </c>
    </row>
    <row r="63" spans="53:58" x14ac:dyDescent="0.15">
      <c r="BA63" s="116">
        <v>56</v>
      </c>
      <c r="BB63" s="200">
        <f t="shared" si="2"/>
        <v>436566.66666666669</v>
      </c>
      <c r="BC63" s="200">
        <f t="shared" si="3"/>
        <v>442949.15824915824</v>
      </c>
      <c r="BD63" s="200">
        <f t="shared" si="4"/>
        <v>449461.90476190479</v>
      </c>
      <c r="BE63" s="200">
        <f t="shared" si="5"/>
        <v>456108.93470790383</v>
      </c>
      <c r="BF63" s="200">
        <f t="shared" si="6"/>
        <v>469822.80701754388</v>
      </c>
    </row>
    <row r="64" spans="53:58" x14ac:dyDescent="0.15">
      <c r="BA64" s="116">
        <v>57</v>
      </c>
      <c r="BB64" s="200">
        <f t="shared" si="2"/>
        <v>447850</v>
      </c>
      <c r="BC64" s="200">
        <f t="shared" si="3"/>
        <v>454346.46464646468</v>
      </c>
      <c r="BD64" s="200">
        <f t="shared" si="4"/>
        <v>460975.51020408166</v>
      </c>
      <c r="BE64" s="200">
        <f t="shared" si="5"/>
        <v>467741.23711340211</v>
      </c>
      <c r="BF64" s="200">
        <f t="shared" si="6"/>
        <v>481700</v>
      </c>
    </row>
    <row r="65" spans="53:58" x14ac:dyDescent="0.15">
      <c r="BA65" s="116">
        <v>58</v>
      </c>
      <c r="BB65" s="200">
        <f t="shared" si="2"/>
        <v>459133.33333333331</v>
      </c>
      <c r="BC65" s="200">
        <f t="shared" si="3"/>
        <v>465743.77104377106</v>
      </c>
      <c r="BD65" s="200">
        <f t="shared" si="4"/>
        <v>472489.11564625852</v>
      </c>
      <c r="BE65" s="200">
        <f t="shared" si="5"/>
        <v>479373.53951890039</v>
      </c>
      <c r="BF65" s="200">
        <f t="shared" si="6"/>
        <v>498436.84210526315</v>
      </c>
    </row>
    <row r="66" spans="53:58" x14ac:dyDescent="0.15">
      <c r="BA66" s="116">
        <v>59</v>
      </c>
      <c r="BB66" s="200">
        <f t="shared" si="2"/>
        <v>470416.66666666669</v>
      </c>
      <c r="BC66" s="200">
        <f t="shared" si="3"/>
        <v>477141.07744107745</v>
      </c>
      <c r="BD66" s="200">
        <f t="shared" si="4"/>
        <v>484944.89795918373</v>
      </c>
      <c r="BE66" s="200">
        <f t="shared" si="5"/>
        <v>494813.40206185577</v>
      </c>
      <c r="BF66" s="200">
        <f t="shared" si="6"/>
        <v>515173.68421052635</v>
      </c>
    </row>
    <row r="67" spans="53:58" x14ac:dyDescent="0.15">
      <c r="BA67" s="116">
        <v>60</v>
      </c>
      <c r="BB67" s="200">
        <f t="shared" si="2"/>
        <v>481700</v>
      </c>
      <c r="BC67" s="200">
        <f t="shared" si="3"/>
        <v>491336.36363636365</v>
      </c>
      <c r="BD67" s="200">
        <f t="shared" si="4"/>
        <v>501169.38775510213</v>
      </c>
      <c r="BE67" s="200">
        <f t="shared" si="5"/>
        <v>511205.15463917534</v>
      </c>
      <c r="BF67" s="200">
        <f t="shared" si="6"/>
        <v>531910.52631578955</v>
      </c>
    </row>
    <row r="68" spans="53:58" x14ac:dyDescent="0.15">
      <c r="BA68" s="116">
        <v>61</v>
      </c>
      <c r="BB68" s="200">
        <f t="shared" si="2"/>
        <v>497600</v>
      </c>
      <c r="BC68" s="200">
        <f t="shared" si="3"/>
        <v>507396.96969696973</v>
      </c>
      <c r="BD68" s="200">
        <f t="shared" si="4"/>
        <v>517393.87755102047</v>
      </c>
      <c r="BE68" s="200">
        <f t="shared" si="5"/>
        <v>527596.9072164949</v>
      </c>
      <c r="BF68" s="200">
        <f t="shared" si="6"/>
        <v>548647.3684210527</v>
      </c>
    </row>
    <row r="69" spans="53:58" x14ac:dyDescent="0.15">
      <c r="BA69" s="116">
        <v>62</v>
      </c>
      <c r="BB69" s="200">
        <f t="shared" si="2"/>
        <v>513500</v>
      </c>
      <c r="BC69" s="200">
        <f t="shared" si="3"/>
        <v>523457.57575757575</v>
      </c>
      <c r="BD69" s="200">
        <f t="shared" si="4"/>
        <v>533618.36734693882</v>
      </c>
      <c r="BE69" s="200">
        <f t="shared" si="5"/>
        <v>543988.65979381453</v>
      </c>
      <c r="BF69" s="200">
        <f t="shared" si="6"/>
        <v>565384.21052631584</v>
      </c>
    </row>
    <row r="70" spans="53:58" x14ac:dyDescent="0.15">
      <c r="BA70" s="116">
        <v>63</v>
      </c>
      <c r="BB70" s="200">
        <f t="shared" si="2"/>
        <v>529400</v>
      </c>
      <c r="BC70" s="200">
        <f t="shared" si="3"/>
        <v>539518.18181818177</v>
      </c>
      <c r="BD70" s="200">
        <f t="shared" si="4"/>
        <v>549842.85714285728</v>
      </c>
      <c r="BE70" s="200">
        <f t="shared" si="5"/>
        <v>560380.41237113415</v>
      </c>
      <c r="BF70" s="200">
        <f t="shared" si="6"/>
        <v>582121.05263157899</v>
      </c>
    </row>
    <row r="71" spans="53:58" x14ac:dyDescent="0.15">
      <c r="BA71" s="116">
        <v>64</v>
      </c>
      <c r="BB71" s="200">
        <f t="shared" si="2"/>
        <v>545300</v>
      </c>
      <c r="BC71" s="200">
        <f t="shared" si="3"/>
        <v>555578.78787878784</v>
      </c>
      <c r="BD71" s="200">
        <f t="shared" si="4"/>
        <v>566067.34693877562</v>
      </c>
      <c r="BE71" s="200">
        <f t="shared" si="5"/>
        <v>576772.16494845366</v>
      </c>
      <c r="BF71" s="200">
        <f t="shared" si="6"/>
        <v>598857.89473684225</v>
      </c>
    </row>
    <row r="72" spans="53:58" x14ac:dyDescent="0.15">
      <c r="BA72" s="116">
        <v>65</v>
      </c>
      <c r="BB72" s="200">
        <f t="shared" si="2"/>
        <v>561200</v>
      </c>
      <c r="BC72" s="200">
        <f t="shared" si="3"/>
        <v>571639.39393939392</v>
      </c>
      <c r="BD72" s="200">
        <f t="shared" si="4"/>
        <v>582291.83673469396</v>
      </c>
      <c r="BE72" s="200">
        <f t="shared" si="5"/>
        <v>593163.91752577329</v>
      </c>
      <c r="BF72" s="200">
        <f t="shared" si="6"/>
        <v>615594.7368421054</v>
      </c>
    </row>
    <row r="73" spans="53:58" x14ac:dyDescent="0.15">
      <c r="BA73" s="116">
        <v>66</v>
      </c>
      <c r="BB73" s="200">
        <f t="shared" ref="BB73:BB136" si="8">MIN($AY$28,求节点(K$8:K$28,$AY$8:$AY$28,$BA73))</f>
        <v>577100</v>
      </c>
      <c r="BC73" s="200">
        <f t="shared" ref="BC73:BC136" si="9">MIN($AY$28,求节点(L$8:L$28,$AY$8:$AY$28,$BA73))</f>
        <v>587700</v>
      </c>
      <c r="BD73" s="200">
        <f t="shared" ref="BD73:BD136" si="10">MIN($AY$28,求节点(M$8:M$28,$AY$8:$AY$28,$BA73))</f>
        <v>598516.32653061231</v>
      </c>
      <c r="BE73" s="200">
        <f t="shared" ref="BE73:BE136" si="11">MIN($AY$28,求节点(N$8:N$28,$AY$8:$AY$28,$BA73))</f>
        <v>609555.67010309279</v>
      </c>
      <c r="BF73" s="200">
        <f t="shared" ref="BF73:BF136" si="12">MIN($AY$28,求节点(O$8:O$28,$AY$8:$AY$28,$BA73))</f>
        <v>632331.57894736854</v>
      </c>
    </row>
    <row r="74" spans="53:58" x14ac:dyDescent="0.15">
      <c r="BA74" s="116">
        <v>67</v>
      </c>
      <c r="BB74" s="200">
        <f t="shared" si="8"/>
        <v>593000</v>
      </c>
      <c r="BC74" s="200">
        <f t="shared" si="9"/>
        <v>603760.60606060596</v>
      </c>
      <c r="BD74" s="200">
        <f t="shared" si="10"/>
        <v>614740.81632653065</v>
      </c>
      <c r="BE74" s="200">
        <f t="shared" si="11"/>
        <v>625947.42268041242</v>
      </c>
      <c r="BF74" s="200">
        <f t="shared" si="12"/>
        <v>649068.42105263169</v>
      </c>
    </row>
    <row r="75" spans="53:58" x14ac:dyDescent="0.15">
      <c r="BA75" s="116">
        <v>68</v>
      </c>
      <c r="BB75" s="200">
        <f t="shared" si="8"/>
        <v>608900</v>
      </c>
      <c r="BC75" s="200">
        <f t="shared" si="9"/>
        <v>619821.21212121204</v>
      </c>
      <c r="BD75" s="200">
        <f t="shared" si="10"/>
        <v>630965.30612244899</v>
      </c>
      <c r="BE75" s="200">
        <f t="shared" si="11"/>
        <v>642339.17525773193</v>
      </c>
      <c r="BF75" s="200">
        <f t="shared" si="12"/>
        <v>665805.26315789483</v>
      </c>
    </row>
    <row r="76" spans="53:58" x14ac:dyDescent="0.15">
      <c r="BA76" s="116">
        <v>69</v>
      </c>
      <c r="BB76" s="200">
        <f t="shared" si="8"/>
        <v>624800</v>
      </c>
      <c r="BC76" s="200">
        <f t="shared" si="9"/>
        <v>635881.81818181812</v>
      </c>
      <c r="BD76" s="200">
        <f t="shared" si="10"/>
        <v>647189.79591836734</v>
      </c>
      <c r="BE76" s="200">
        <f t="shared" si="11"/>
        <v>658730.92783505155</v>
      </c>
      <c r="BF76" s="200">
        <f t="shared" si="12"/>
        <v>683994.7368421054</v>
      </c>
    </row>
    <row r="77" spans="53:58" x14ac:dyDescent="0.15">
      <c r="BA77" s="116">
        <v>70</v>
      </c>
      <c r="BB77" s="200">
        <f t="shared" si="8"/>
        <v>640700</v>
      </c>
      <c r="BC77" s="200">
        <f t="shared" si="9"/>
        <v>651942.4242424242</v>
      </c>
      <c r="BD77" s="200">
        <f t="shared" si="10"/>
        <v>663414.28571428568</v>
      </c>
      <c r="BE77" s="200">
        <f t="shared" si="11"/>
        <v>675502.06185567006</v>
      </c>
      <c r="BF77" s="200">
        <f t="shared" si="12"/>
        <v>703152.63157894753</v>
      </c>
    </row>
    <row r="78" spans="53:58" x14ac:dyDescent="0.15">
      <c r="BA78" s="116">
        <v>71</v>
      </c>
      <c r="BB78" s="200">
        <f t="shared" si="8"/>
        <v>656600</v>
      </c>
      <c r="BC78" s="200">
        <f t="shared" si="9"/>
        <v>668003.03030303027</v>
      </c>
      <c r="BD78" s="200">
        <f t="shared" si="10"/>
        <v>680671.42857142852</v>
      </c>
      <c r="BE78" s="200">
        <f t="shared" si="11"/>
        <v>694264.9484536082</v>
      </c>
      <c r="BF78" s="200">
        <f t="shared" si="12"/>
        <v>722310.52631578967</v>
      </c>
    </row>
    <row r="79" spans="53:58" x14ac:dyDescent="0.15">
      <c r="BA79" s="116">
        <v>72</v>
      </c>
      <c r="BB79" s="200">
        <f t="shared" si="8"/>
        <v>672500</v>
      </c>
      <c r="BC79" s="200">
        <f t="shared" si="9"/>
        <v>685736.36363636365</v>
      </c>
      <c r="BD79" s="200">
        <f t="shared" si="10"/>
        <v>699242.85714285716</v>
      </c>
      <c r="BE79" s="200">
        <f t="shared" si="11"/>
        <v>713027.83505154634</v>
      </c>
      <c r="BF79" s="200">
        <f t="shared" si="12"/>
        <v>741468.42105263169</v>
      </c>
    </row>
    <row r="80" spans="53:58" x14ac:dyDescent="0.15">
      <c r="BA80" s="116">
        <v>73</v>
      </c>
      <c r="BB80" s="200">
        <f t="shared" si="8"/>
        <v>690700</v>
      </c>
      <c r="BC80" s="200">
        <f t="shared" si="9"/>
        <v>704120.20202020206</v>
      </c>
      <c r="BD80" s="200">
        <f t="shared" si="10"/>
        <v>717814.28571428568</v>
      </c>
      <c r="BE80" s="200">
        <f t="shared" si="11"/>
        <v>731790.72164948459</v>
      </c>
      <c r="BF80" s="200">
        <f t="shared" si="12"/>
        <v>760626.31578947383</v>
      </c>
    </row>
    <row r="81" spans="53:58" x14ac:dyDescent="0.15">
      <c r="BA81" s="116">
        <v>74</v>
      </c>
      <c r="BB81" s="200">
        <f t="shared" si="8"/>
        <v>708900</v>
      </c>
      <c r="BC81" s="200">
        <f t="shared" si="9"/>
        <v>722504.04040404037</v>
      </c>
      <c r="BD81" s="200">
        <f t="shared" si="10"/>
        <v>736385.71428571432</v>
      </c>
      <c r="BE81" s="200">
        <f t="shared" si="11"/>
        <v>750553.60824742273</v>
      </c>
      <c r="BF81" s="200">
        <f t="shared" si="12"/>
        <v>779784.21052631596</v>
      </c>
    </row>
    <row r="82" spans="53:58" x14ac:dyDescent="0.15">
      <c r="BA82" s="116">
        <v>75</v>
      </c>
      <c r="BB82" s="200">
        <f t="shared" si="8"/>
        <v>727100</v>
      </c>
      <c r="BC82" s="200">
        <f t="shared" si="9"/>
        <v>740887.87878787878</v>
      </c>
      <c r="BD82" s="200">
        <f t="shared" si="10"/>
        <v>754957.14285714284</v>
      </c>
      <c r="BE82" s="200">
        <f t="shared" si="11"/>
        <v>769316.49484536087</v>
      </c>
      <c r="BF82" s="200">
        <f t="shared" si="12"/>
        <v>798436.84210526326</v>
      </c>
    </row>
    <row r="83" spans="53:58" x14ac:dyDescent="0.15">
      <c r="BA83" s="116">
        <v>76</v>
      </c>
      <c r="BB83" s="200">
        <f t="shared" si="8"/>
        <v>745300</v>
      </c>
      <c r="BC83" s="200">
        <f t="shared" si="9"/>
        <v>759271.7171717172</v>
      </c>
      <c r="BD83" s="200">
        <f t="shared" si="10"/>
        <v>773528.57142857148</v>
      </c>
      <c r="BE83" s="200">
        <f t="shared" si="11"/>
        <v>787892.43986254302</v>
      </c>
      <c r="BF83" s="200">
        <f t="shared" si="12"/>
        <v>817033.33333333337</v>
      </c>
    </row>
    <row r="84" spans="53:58" x14ac:dyDescent="0.15">
      <c r="BA84" s="116">
        <v>77</v>
      </c>
      <c r="BB84" s="200">
        <f t="shared" si="8"/>
        <v>763500</v>
      </c>
      <c r="BC84" s="200">
        <f t="shared" si="9"/>
        <v>777655.55555555562</v>
      </c>
      <c r="BD84" s="200">
        <f t="shared" si="10"/>
        <v>791795.23809523811</v>
      </c>
      <c r="BE84" s="200">
        <f t="shared" si="11"/>
        <v>806105.49828178692</v>
      </c>
      <c r="BF84" s="200">
        <f t="shared" si="12"/>
        <v>835629.8245614036</v>
      </c>
    </row>
    <row r="85" spans="53:58" x14ac:dyDescent="0.15">
      <c r="BA85" s="116">
        <v>78</v>
      </c>
      <c r="BB85" s="200">
        <f t="shared" si="8"/>
        <v>781700</v>
      </c>
      <c r="BC85" s="200">
        <f t="shared" si="9"/>
        <v>795619.19191919197</v>
      </c>
      <c r="BD85" s="200">
        <f t="shared" si="10"/>
        <v>809822.44897959195</v>
      </c>
      <c r="BE85" s="200">
        <f t="shared" si="11"/>
        <v>824318.55670103093</v>
      </c>
      <c r="BF85" s="200">
        <f t="shared" si="12"/>
        <v>854226.31578947371</v>
      </c>
    </row>
    <row r="86" spans="53:58" x14ac:dyDescent="0.15">
      <c r="BA86" s="116">
        <v>79</v>
      </c>
      <c r="BB86" s="200">
        <f t="shared" si="8"/>
        <v>799366.66666666663</v>
      </c>
      <c r="BC86" s="200">
        <f t="shared" si="9"/>
        <v>813464.30976430979</v>
      </c>
      <c r="BD86" s="200">
        <f t="shared" si="10"/>
        <v>827849.65986394568</v>
      </c>
      <c r="BE86" s="200">
        <f t="shared" si="11"/>
        <v>842531.61512027495</v>
      </c>
      <c r="BF86" s="200">
        <f t="shared" si="12"/>
        <v>872822.80701754394</v>
      </c>
    </row>
    <row r="87" spans="53:58" x14ac:dyDescent="0.15">
      <c r="BA87" s="116">
        <v>80</v>
      </c>
      <c r="BB87" s="200">
        <f t="shared" si="8"/>
        <v>817033.33333333337</v>
      </c>
      <c r="BC87" s="200">
        <f t="shared" si="9"/>
        <v>831309.4276094276</v>
      </c>
      <c r="BD87" s="200">
        <f t="shared" si="10"/>
        <v>845876.87074829941</v>
      </c>
      <c r="BE87" s="200">
        <f t="shared" si="11"/>
        <v>860744.67353951884</v>
      </c>
      <c r="BF87" s="200">
        <f t="shared" si="12"/>
        <v>887700</v>
      </c>
    </row>
    <row r="88" spans="53:58" x14ac:dyDescent="0.15">
      <c r="BA88" s="116">
        <v>81</v>
      </c>
      <c r="BB88" s="200">
        <f t="shared" si="8"/>
        <v>834700</v>
      </c>
      <c r="BC88" s="200">
        <f t="shared" si="9"/>
        <v>849154.54545454553</v>
      </c>
      <c r="BD88" s="200">
        <f t="shared" si="10"/>
        <v>863904.08163265313</v>
      </c>
      <c r="BE88" s="200">
        <f t="shared" si="11"/>
        <v>878957.73195876286</v>
      </c>
      <c r="BF88" s="200">
        <f t="shared" si="12"/>
        <v>887700</v>
      </c>
    </row>
    <row r="89" spans="53:58" x14ac:dyDescent="0.15">
      <c r="BA89" s="116">
        <v>82</v>
      </c>
      <c r="BB89" s="200">
        <f t="shared" si="8"/>
        <v>852366.66666666663</v>
      </c>
      <c r="BC89" s="200">
        <f t="shared" si="9"/>
        <v>866999.66329966334</v>
      </c>
      <c r="BD89" s="200">
        <f t="shared" si="10"/>
        <v>881931.29251700698</v>
      </c>
      <c r="BE89" s="200">
        <f t="shared" si="11"/>
        <v>887700</v>
      </c>
      <c r="BF89" s="200">
        <f t="shared" si="12"/>
        <v>887700</v>
      </c>
    </row>
    <row r="90" spans="53:58" x14ac:dyDescent="0.15">
      <c r="BA90" s="116">
        <v>83</v>
      </c>
      <c r="BB90" s="200">
        <f t="shared" si="8"/>
        <v>870033.33333333337</v>
      </c>
      <c r="BC90" s="200">
        <f t="shared" si="9"/>
        <v>884844.78114478127</v>
      </c>
      <c r="BD90" s="200">
        <f t="shared" si="10"/>
        <v>887700</v>
      </c>
      <c r="BE90" s="200">
        <f t="shared" si="11"/>
        <v>887700</v>
      </c>
      <c r="BF90" s="200">
        <f t="shared" si="12"/>
        <v>887700</v>
      </c>
    </row>
    <row r="91" spans="53:58" x14ac:dyDescent="0.15">
      <c r="BA91" s="116">
        <v>84</v>
      </c>
      <c r="BB91" s="200">
        <f t="shared" si="8"/>
        <v>887700</v>
      </c>
      <c r="BC91" s="200">
        <f t="shared" si="9"/>
        <v>887700</v>
      </c>
      <c r="BD91" s="200">
        <f t="shared" si="10"/>
        <v>887700</v>
      </c>
      <c r="BE91" s="200">
        <f t="shared" si="11"/>
        <v>887700</v>
      </c>
      <c r="BF91" s="200">
        <f t="shared" si="12"/>
        <v>887700</v>
      </c>
    </row>
    <row r="92" spans="53:58" x14ac:dyDescent="0.15">
      <c r="BA92" s="116">
        <v>85</v>
      </c>
      <c r="BB92" s="200">
        <f t="shared" si="8"/>
        <v>887700</v>
      </c>
      <c r="BC92" s="200">
        <f t="shared" si="9"/>
        <v>887700</v>
      </c>
      <c r="BD92" s="200">
        <f t="shared" si="10"/>
        <v>887700</v>
      </c>
      <c r="BE92" s="200">
        <f t="shared" si="11"/>
        <v>887700</v>
      </c>
      <c r="BF92" s="200">
        <f t="shared" si="12"/>
        <v>887700</v>
      </c>
    </row>
    <row r="93" spans="53:58" x14ac:dyDescent="0.15">
      <c r="BA93" s="116">
        <v>86</v>
      </c>
      <c r="BB93" s="200">
        <f t="shared" si="8"/>
        <v>887700</v>
      </c>
      <c r="BC93" s="200">
        <f t="shared" si="9"/>
        <v>887700</v>
      </c>
      <c r="BD93" s="200">
        <f t="shared" si="10"/>
        <v>887700</v>
      </c>
      <c r="BE93" s="200">
        <f t="shared" si="11"/>
        <v>887700</v>
      </c>
      <c r="BF93" s="200">
        <f t="shared" si="12"/>
        <v>887700</v>
      </c>
    </row>
    <row r="94" spans="53:58" x14ac:dyDescent="0.15">
      <c r="BA94" s="116">
        <v>87</v>
      </c>
      <c r="BB94" s="200">
        <f t="shared" si="8"/>
        <v>887700</v>
      </c>
      <c r="BC94" s="200">
        <f t="shared" si="9"/>
        <v>887700</v>
      </c>
      <c r="BD94" s="200">
        <f t="shared" si="10"/>
        <v>887700</v>
      </c>
      <c r="BE94" s="200">
        <f t="shared" si="11"/>
        <v>887700</v>
      </c>
      <c r="BF94" s="200">
        <f t="shared" si="12"/>
        <v>887700</v>
      </c>
    </row>
    <row r="95" spans="53:58" x14ac:dyDescent="0.15">
      <c r="BA95" s="116">
        <v>88</v>
      </c>
      <c r="BB95" s="200">
        <f t="shared" si="8"/>
        <v>887700</v>
      </c>
      <c r="BC95" s="200">
        <f t="shared" si="9"/>
        <v>887700</v>
      </c>
      <c r="BD95" s="200">
        <f t="shared" si="10"/>
        <v>887700</v>
      </c>
      <c r="BE95" s="200">
        <f t="shared" si="11"/>
        <v>887700</v>
      </c>
      <c r="BF95" s="200">
        <f t="shared" si="12"/>
        <v>887700</v>
      </c>
    </row>
    <row r="96" spans="53:58" x14ac:dyDescent="0.15">
      <c r="BA96" s="116">
        <v>89</v>
      </c>
      <c r="BB96" s="200">
        <f t="shared" si="8"/>
        <v>887700</v>
      </c>
      <c r="BC96" s="200">
        <f t="shared" si="9"/>
        <v>887700</v>
      </c>
      <c r="BD96" s="200">
        <f t="shared" si="10"/>
        <v>887700</v>
      </c>
      <c r="BE96" s="200">
        <f t="shared" si="11"/>
        <v>887700</v>
      </c>
      <c r="BF96" s="200">
        <f t="shared" si="12"/>
        <v>887700</v>
      </c>
    </row>
    <row r="97" spans="53:58" x14ac:dyDescent="0.15">
      <c r="BA97" s="116">
        <v>90</v>
      </c>
      <c r="BB97" s="200">
        <f t="shared" si="8"/>
        <v>887700</v>
      </c>
      <c r="BC97" s="200">
        <f t="shared" si="9"/>
        <v>887700</v>
      </c>
      <c r="BD97" s="200">
        <f t="shared" si="10"/>
        <v>887700</v>
      </c>
      <c r="BE97" s="200">
        <f t="shared" si="11"/>
        <v>887700</v>
      </c>
      <c r="BF97" s="200">
        <f t="shared" si="12"/>
        <v>887700</v>
      </c>
    </row>
    <row r="98" spans="53:58" x14ac:dyDescent="0.15">
      <c r="BA98" s="116">
        <v>91</v>
      </c>
      <c r="BB98" s="200">
        <f t="shared" si="8"/>
        <v>887700</v>
      </c>
      <c r="BC98" s="200">
        <f t="shared" si="9"/>
        <v>887700</v>
      </c>
      <c r="BD98" s="200">
        <f t="shared" si="10"/>
        <v>887700</v>
      </c>
      <c r="BE98" s="200">
        <f t="shared" si="11"/>
        <v>887700</v>
      </c>
      <c r="BF98" s="200">
        <f t="shared" si="12"/>
        <v>887700</v>
      </c>
    </row>
    <row r="99" spans="53:58" x14ac:dyDescent="0.15">
      <c r="BA99" s="116">
        <v>92</v>
      </c>
      <c r="BB99" s="200">
        <f t="shared" si="8"/>
        <v>887700</v>
      </c>
      <c r="BC99" s="200">
        <f t="shared" si="9"/>
        <v>887700</v>
      </c>
      <c r="BD99" s="200">
        <f t="shared" si="10"/>
        <v>887700</v>
      </c>
      <c r="BE99" s="200">
        <f t="shared" si="11"/>
        <v>887700</v>
      </c>
      <c r="BF99" s="200">
        <f t="shared" si="12"/>
        <v>887700</v>
      </c>
    </row>
    <row r="100" spans="53:58" x14ac:dyDescent="0.15">
      <c r="BA100" s="116">
        <v>93</v>
      </c>
      <c r="BB100" s="200">
        <f t="shared" si="8"/>
        <v>887700</v>
      </c>
      <c r="BC100" s="200">
        <f t="shared" si="9"/>
        <v>887700</v>
      </c>
      <c r="BD100" s="200">
        <f t="shared" si="10"/>
        <v>887700</v>
      </c>
      <c r="BE100" s="200">
        <f t="shared" si="11"/>
        <v>887700</v>
      </c>
      <c r="BF100" s="200">
        <f t="shared" si="12"/>
        <v>887700</v>
      </c>
    </row>
    <row r="101" spans="53:58" x14ac:dyDescent="0.15">
      <c r="BA101" s="116">
        <v>94</v>
      </c>
      <c r="BB101" s="200">
        <f t="shared" si="8"/>
        <v>887700</v>
      </c>
      <c r="BC101" s="200">
        <f t="shared" si="9"/>
        <v>887700</v>
      </c>
      <c r="BD101" s="200">
        <f t="shared" si="10"/>
        <v>887700</v>
      </c>
      <c r="BE101" s="200">
        <f t="shared" si="11"/>
        <v>887700</v>
      </c>
      <c r="BF101" s="200">
        <f t="shared" si="12"/>
        <v>887700</v>
      </c>
    </row>
    <row r="102" spans="53:58" x14ac:dyDescent="0.15">
      <c r="BA102" s="116">
        <v>95</v>
      </c>
      <c r="BB102" s="200">
        <f t="shared" si="8"/>
        <v>887700</v>
      </c>
      <c r="BC102" s="200">
        <f t="shared" si="9"/>
        <v>887700</v>
      </c>
      <c r="BD102" s="200">
        <f t="shared" si="10"/>
        <v>887700</v>
      </c>
      <c r="BE102" s="200">
        <f t="shared" si="11"/>
        <v>887700</v>
      </c>
      <c r="BF102" s="200">
        <f t="shared" si="12"/>
        <v>887700</v>
      </c>
    </row>
    <row r="103" spans="53:58" x14ac:dyDescent="0.15">
      <c r="BA103" s="116">
        <v>96</v>
      </c>
      <c r="BB103" s="200">
        <f t="shared" si="8"/>
        <v>887700</v>
      </c>
      <c r="BC103" s="200">
        <f t="shared" si="9"/>
        <v>887700</v>
      </c>
      <c r="BD103" s="200">
        <f t="shared" si="10"/>
        <v>887700</v>
      </c>
      <c r="BE103" s="200">
        <f t="shared" si="11"/>
        <v>887700</v>
      </c>
      <c r="BF103" s="200">
        <f t="shared" si="12"/>
        <v>887700</v>
      </c>
    </row>
    <row r="104" spans="53:58" x14ac:dyDescent="0.15">
      <c r="BA104" s="116">
        <v>97</v>
      </c>
      <c r="BB104" s="200">
        <f t="shared" si="8"/>
        <v>887700</v>
      </c>
      <c r="BC104" s="200">
        <f t="shared" si="9"/>
        <v>887700</v>
      </c>
      <c r="BD104" s="200">
        <f t="shared" si="10"/>
        <v>887700</v>
      </c>
      <c r="BE104" s="200">
        <f t="shared" si="11"/>
        <v>887700</v>
      </c>
      <c r="BF104" s="200">
        <f t="shared" si="12"/>
        <v>887700</v>
      </c>
    </row>
    <row r="105" spans="53:58" x14ac:dyDescent="0.15">
      <c r="BA105" s="116">
        <v>98</v>
      </c>
      <c r="BB105" s="200">
        <f t="shared" si="8"/>
        <v>887700</v>
      </c>
      <c r="BC105" s="200">
        <f t="shared" si="9"/>
        <v>887700</v>
      </c>
      <c r="BD105" s="200">
        <f t="shared" si="10"/>
        <v>887700</v>
      </c>
      <c r="BE105" s="200">
        <f t="shared" si="11"/>
        <v>887700</v>
      </c>
      <c r="BF105" s="200">
        <f t="shared" si="12"/>
        <v>887700</v>
      </c>
    </row>
    <row r="106" spans="53:58" x14ac:dyDescent="0.15">
      <c r="BA106" s="116">
        <v>99</v>
      </c>
      <c r="BB106" s="200">
        <f t="shared" si="8"/>
        <v>887700</v>
      </c>
      <c r="BC106" s="200">
        <f t="shared" si="9"/>
        <v>887700</v>
      </c>
      <c r="BD106" s="200">
        <f t="shared" si="10"/>
        <v>887700</v>
      </c>
      <c r="BE106" s="200">
        <f t="shared" si="11"/>
        <v>887700</v>
      </c>
      <c r="BF106" s="200">
        <f t="shared" si="12"/>
        <v>887700</v>
      </c>
    </row>
    <row r="107" spans="53:58" x14ac:dyDescent="0.15">
      <c r="BA107" s="116">
        <v>100</v>
      </c>
      <c r="BB107" s="200">
        <f t="shared" si="8"/>
        <v>887700</v>
      </c>
      <c r="BC107" s="200">
        <f t="shared" si="9"/>
        <v>887700</v>
      </c>
      <c r="BD107" s="200">
        <f t="shared" si="10"/>
        <v>887700</v>
      </c>
      <c r="BE107" s="200">
        <f t="shared" si="11"/>
        <v>887700</v>
      </c>
      <c r="BF107" s="200">
        <f t="shared" si="12"/>
        <v>887700</v>
      </c>
    </row>
    <row r="108" spans="53:58" x14ac:dyDescent="0.15">
      <c r="BA108" s="200">
        <v>101</v>
      </c>
      <c r="BB108" s="200">
        <f t="shared" si="8"/>
        <v>887700</v>
      </c>
      <c r="BC108" s="200">
        <f t="shared" si="9"/>
        <v>887700</v>
      </c>
      <c r="BD108" s="200">
        <f t="shared" si="10"/>
        <v>887700</v>
      </c>
      <c r="BE108" s="200">
        <f t="shared" si="11"/>
        <v>887700</v>
      </c>
      <c r="BF108" s="200">
        <f t="shared" si="12"/>
        <v>887700</v>
      </c>
    </row>
    <row r="109" spans="53:58" x14ac:dyDescent="0.15">
      <c r="BA109" s="200">
        <v>102</v>
      </c>
      <c r="BB109" s="200">
        <f t="shared" si="8"/>
        <v>887700</v>
      </c>
      <c r="BC109" s="200">
        <f t="shared" si="9"/>
        <v>887700</v>
      </c>
      <c r="BD109" s="200">
        <f t="shared" si="10"/>
        <v>887700</v>
      </c>
      <c r="BE109" s="200">
        <f t="shared" si="11"/>
        <v>887700</v>
      </c>
      <c r="BF109" s="200">
        <f t="shared" si="12"/>
        <v>887700</v>
      </c>
    </row>
    <row r="110" spans="53:58" x14ac:dyDescent="0.15">
      <c r="BA110" s="200">
        <v>103</v>
      </c>
      <c r="BB110" s="200">
        <f t="shared" si="8"/>
        <v>887700</v>
      </c>
      <c r="BC110" s="200">
        <f t="shared" si="9"/>
        <v>887700</v>
      </c>
      <c r="BD110" s="200">
        <f t="shared" si="10"/>
        <v>887700</v>
      </c>
      <c r="BE110" s="200">
        <f t="shared" si="11"/>
        <v>887700</v>
      </c>
      <c r="BF110" s="200">
        <f t="shared" si="12"/>
        <v>887700</v>
      </c>
    </row>
    <row r="111" spans="53:58" x14ac:dyDescent="0.15">
      <c r="BA111" s="200">
        <v>104</v>
      </c>
      <c r="BB111" s="200">
        <f t="shared" si="8"/>
        <v>887700</v>
      </c>
      <c r="BC111" s="200">
        <f t="shared" si="9"/>
        <v>887700</v>
      </c>
      <c r="BD111" s="200">
        <f t="shared" si="10"/>
        <v>887700</v>
      </c>
      <c r="BE111" s="200">
        <f t="shared" si="11"/>
        <v>887700</v>
      </c>
      <c r="BF111" s="200">
        <f t="shared" si="12"/>
        <v>887700</v>
      </c>
    </row>
    <row r="112" spans="53:58" x14ac:dyDescent="0.15">
      <c r="BA112" s="200">
        <v>105</v>
      </c>
      <c r="BB112" s="200">
        <f t="shared" si="8"/>
        <v>887700</v>
      </c>
      <c r="BC112" s="200">
        <f t="shared" si="9"/>
        <v>887700</v>
      </c>
      <c r="BD112" s="200">
        <f t="shared" si="10"/>
        <v>887700</v>
      </c>
      <c r="BE112" s="200">
        <f t="shared" si="11"/>
        <v>887700</v>
      </c>
      <c r="BF112" s="200">
        <f t="shared" si="12"/>
        <v>887700</v>
      </c>
    </row>
    <row r="113" spans="53:58" x14ac:dyDescent="0.15">
      <c r="BA113" s="200">
        <v>106</v>
      </c>
      <c r="BB113" s="200">
        <f t="shared" si="8"/>
        <v>887700</v>
      </c>
      <c r="BC113" s="200">
        <f t="shared" si="9"/>
        <v>887700</v>
      </c>
      <c r="BD113" s="200">
        <f t="shared" si="10"/>
        <v>887700</v>
      </c>
      <c r="BE113" s="200">
        <f t="shared" si="11"/>
        <v>887700</v>
      </c>
      <c r="BF113" s="200">
        <f t="shared" si="12"/>
        <v>887700</v>
      </c>
    </row>
    <row r="114" spans="53:58" x14ac:dyDescent="0.15">
      <c r="BA114" s="200">
        <v>107</v>
      </c>
      <c r="BB114" s="200">
        <f t="shared" si="8"/>
        <v>887700</v>
      </c>
      <c r="BC114" s="200">
        <f t="shared" si="9"/>
        <v>887700</v>
      </c>
      <c r="BD114" s="200">
        <f t="shared" si="10"/>
        <v>887700</v>
      </c>
      <c r="BE114" s="200">
        <f t="shared" si="11"/>
        <v>887700</v>
      </c>
      <c r="BF114" s="200">
        <f t="shared" si="12"/>
        <v>887700</v>
      </c>
    </row>
    <row r="115" spans="53:58" x14ac:dyDescent="0.15">
      <c r="BA115" s="200">
        <v>108</v>
      </c>
      <c r="BB115" s="200">
        <f t="shared" si="8"/>
        <v>887700</v>
      </c>
      <c r="BC115" s="200">
        <f t="shared" si="9"/>
        <v>887700</v>
      </c>
      <c r="BD115" s="200">
        <f t="shared" si="10"/>
        <v>887700</v>
      </c>
      <c r="BE115" s="200">
        <f t="shared" si="11"/>
        <v>887700</v>
      </c>
      <c r="BF115" s="200">
        <f t="shared" si="12"/>
        <v>887700</v>
      </c>
    </row>
    <row r="116" spans="53:58" x14ac:dyDescent="0.15">
      <c r="BA116" s="200">
        <v>109</v>
      </c>
      <c r="BB116" s="200">
        <f t="shared" si="8"/>
        <v>887700</v>
      </c>
      <c r="BC116" s="200">
        <f t="shared" si="9"/>
        <v>887700</v>
      </c>
      <c r="BD116" s="200">
        <f t="shared" si="10"/>
        <v>887700</v>
      </c>
      <c r="BE116" s="200">
        <f t="shared" si="11"/>
        <v>887700</v>
      </c>
      <c r="BF116" s="200">
        <f t="shared" si="12"/>
        <v>887700</v>
      </c>
    </row>
    <row r="117" spans="53:58" x14ac:dyDescent="0.15">
      <c r="BA117" s="200">
        <v>110</v>
      </c>
      <c r="BB117" s="200">
        <f t="shared" si="8"/>
        <v>887700</v>
      </c>
      <c r="BC117" s="200">
        <f t="shared" si="9"/>
        <v>887700</v>
      </c>
      <c r="BD117" s="200">
        <f t="shared" si="10"/>
        <v>887700</v>
      </c>
      <c r="BE117" s="200">
        <f t="shared" si="11"/>
        <v>887700</v>
      </c>
      <c r="BF117" s="200">
        <f t="shared" si="12"/>
        <v>887700</v>
      </c>
    </row>
    <row r="118" spans="53:58" x14ac:dyDescent="0.15">
      <c r="BA118" s="200">
        <v>111</v>
      </c>
      <c r="BB118" s="200">
        <f t="shared" si="8"/>
        <v>887700</v>
      </c>
      <c r="BC118" s="200">
        <f t="shared" si="9"/>
        <v>887700</v>
      </c>
      <c r="BD118" s="200">
        <f t="shared" si="10"/>
        <v>887700</v>
      </c>
      <c r="BE118" s="200">
        <f t="shared" si="11"/>
        <v>887700</v>
      </c>
      <c r="BF118" s="200">
        <f t="shared" si="12"/>
        <v>887700</v>
      </c>
    </row>
    <row r="119" spans="53:58" x14ac:dyDescent="0.15">
      <c r="BA119" s="200">
        <v>112</v>
      </c>
      <c r="BB119" s="200">
        <f t="shared" si="8"/>
        <v>887700</v>
      </c>
      <c r="BC119" s="200">
        <f t="shared" si="9"/>
        <v>887700</v>
      </c>
      <c r="BD119" s="200">
        <f t="shared" si="10"/>
        <v>887700</v>
      </c>
      <c r="BE119" s="200">
        <f t="shared" si="11"/>
        <v>887700</v>
      </c>
      <c r="BF119" s="200">
        <f t="shared" si="12"/>
        <v>887700</v>
      </c>
    </row>
    <row r="120" spans="53:58" x14ac:dyDescent="0.15">
      <c r="BA120" s="200">
        <v>113</v>
      </c>
      <c r="BB120" s="200">
        <f t="shared" si="8"/>
        <v>887700</v>
      </c>
      <c r="BC120" s="200">
        <f t="shared" si="9"/>
        <v>887700</v>
      </c>
      <c r="BD120" s="200">
        <f t="shared" si="10"/>
        <v>887700</v>
      </c>
      <c r="BE120" s="200">
        <f t="shared" si="11"/>
        <v>887700</v>
      </c>
      <c r="BF120" s="200">
        <f t="shared" si="12"/>
        <v>887700</v>
      </c>
    </row>
    <row r="121" spans="53:58" x14ac:dyDescent="0.15">
      <c r="BA121" s="200">
        <v>114</v>
      </c>
      <c r="BB121" s="200">
        <f t="shared" si="8"/>
        <v>887700</v>
      </c>
      <c r="BC121" s="200">
        <f t="shared" si="9"/>
        <v>887700</v>
      </c>
      <c r="BD121" s="200">
        <f t="shared" si="10"/>
        <v>887700</v>
      </c>
      <c r="BE121" s="200">
        <f t="shared" si="11"/>
        <v>887700</v>
      </c>
      <c r="BF121" s="200">
        <f t="shared" si="12"/>
        <v>887700</v>
      </c>
    </row>
    <row r="122" spans="53:58" x14ac:dyDescent="0.15">
      <c r="BA122" s="200">
        <v>115</v>
      </c>
      <c r="BB122" s="200">
        <f t="shared" si="8"/>
        <v>887700</v>
      </c>
      <c r="BC122" s="200">
        <f t="shared" si="9"/>
        <v>887700</v>
      </c>
      <c r="BD122" s="200">
        <f t="shared" si="10"/>
        <v>887700</v>
      </c>
      <c r="BE122" s="200">
        <f t="shared" si="11"/>
        <v>887700</v>
      </c>
      <c r="BF122" s="200">
        <f t="shared" si="12"/>
        <v>887700</v>
      </c>
    </row>
    <row r="123" spans="53:58" x14ac:dyDescent="0.15">
      <c r="BA123" s="200">
        <v>116</v>
      </c>
      <c r="BB123" s="200">
        <f t="shared" si="8"/>
        <v>887700</v>
      </c>
      <c r="BC123" s="200">
        <f t="shared" si="9"/>
        <v>887700</v>
      </c>
      <c r="BD123" s="200">
        <f t="shared" si="10"/>
        <v>887700</v>
      </c>
      <c r="BE123" s="200">
        <f t="shared" si="11"/>
        <v>887700</v>
      </c>
      <c r="BF123" s="200">
        <f t="shared" si="12"/>
        <v>887700</v>
      </c>
    </row>
    <row r="124" spans="53:58" x14ac:dyDescent="0.15">
      <c r="BA124" s="200">
        <v>117</v>
      </c>
      <c r="BB124" s="200">
        <f t="shared" si="8"/>
        <v>887700</v>
      </c>
      <c r="BC124" s="200">
        <f t="shared" si="9"/>
        <v>887700</v>
      </c>
      <c r="BD124" s="200">
        <f t="shared" si="10"/>
        <v>887700</v>
      </c>
      <c r="BE124" s="200">
        <f t="shared" si="11"/>
        <v>887700</v>
      </c>
      <c r="BF124" s="200">
        <f t="shared" si="12"/>
        <v>887700</v>
      </c>
    </row>
    <row r="125" spans="53:58" x14ac:dyDescent="0.15">
      <c r="BA125" s="200">
        <v>118</v>
      </c>
      <c r="BB125" s="200">
        <f t="shared" si="8"/>
        <v>887700</v>
      </c>
      <c r="BC125" s="200">
        <f t="shared" si="9"/>
        <v>887700</v>
      </c>
      <c r="BD125" s="200">
        <f t="shared" si="10"/>
        <v>887700</v>
      </c>
      <c r="BE125" s="200">
        <f t="shared" si="11"/>
        <v>887700</v>
      </c>
      <c r="BF125" s="200">
        <f t="shared" si="12"/>
        <v>887700</v>
      </c>
    </row>
    <row r="126" spans="53:58" x14ac:dyDescent="0.15">
      <c r="BA126" s="200">
        <v>119</v>
      </c>
      <c r="BB126" s="200">
        <f t="shared" si="8"/>
        <v>887700</v>
      </c>
      <c r="BC126" s="200">
        <f t="shared" si="9"/>
        <v>887700</v>
      </c>
      <c r="BD126" s="200">
        <f t="shared" si="10"/>
        <v>887700</v>
      </c>
      <c r="BE126" s="200">
        <f t="shared" si="11"/>
        <v>887700</v>
      </c>
      <c r="BF126" s="200">
        <f t="shared" si="12"/>
        <v>887700</v>
      </c>
    </row>
    <row r="127" spans="53:58" x14ac:dyDescent="0.15">
      <c r="BA127" s="200">
        <v>120</v>
      </c>
      <c r="BB127" s="200">
        <f t="shared" si="8"/>
        <v>887700</v>
      </c>
      <c r="BC127" s="200">
        <f t="shared" si="9"/>
        <v>887700</v>
      </c>
      <c r="BD127" s="200">
        <f t="shared" si="10"/>
        <v>887700</v>
      </c>
      <c r="BE127" s="200">
        <f t="shared" si="11"/>
        <v>887700</v>
      </c>
      <c r="BF127" s="200">
        <f t="shared" si="12"/>
        <v>887700</v>
      </c>
    </row>
    <row r="128" spans="53:58" x14ac:dyDescent="0.15">
      <c r="BA128" s="200">
        <v>121</v>
      </c>
      <c r="BB128" s="200">
        <f t="shared" si="8"/>
        <v>887700</v>
      </c>
      <c r="BC128" s="200">
        <f t="shared" si="9"/>
        <v>887700</v>
      </c>
      <c r="BD128" s="200">
        <f t="shared" si="10"/>
        <v>887700</v>
      </c>
      <c r="BE128" s="200">
        <f t="shared" si="11"/>
        <v>887700</v>
      </c>
      <c r="BF128" s="200">
        <f t="shared" si="12"/>
        <v>887700</v>
      </c>
    </row>
    <row r="129" spans="53:58" x14ac:dyDescent="0.15">
      <c r="BA129" s="200">
        <v>122</v>
      </c>
      <c r="BB129" s="200">
        <f t="shared" si="8"/>
        <v>887700</v>
      </c>
      <c r="BC129" s="200">
        <f t="shared" si="9"/>
        <v>887700</v>
      </c>
      <c r="BD129" s="200">
        <f t="shared" si="10"/>
        <v>887700</v>
      </c>
      <c r="BE129" s="200">
        <f t="shared" si="11"/>
        <v>887700</v>
      </c>
      <c r="BF129" s="200">
        <f t="shared" si="12"/>
        <v>887700</v>
      </c>
    </row>
    <row r="130" spans="53:58" x14ac:dyDescent="0.15">
      <c r="BA130" s="200">
        <v>123</v>
      </c>
      <c r="BB130" s="200">
        <f t="shared" si="8"/>
        <v>887700</v>
      </c>
      <c r="BC130" s="200">
        <f t="shared" si="9"/>
        <v>887700</v>
      </c>
      <c r="BD130" s="200">
        <f t="shared" si="10"/>
        <v>887700</v>
      </c>
      <c r="BE130" s="200">
        <f t="shared" si="11"/>
        <v>887700</v>
      </c>
      <c r="BF130" s="200">
        <f t="shared" si="12"/>
        <v>887700</v>
      </c>
    </row>
    <row r="131" spans="53:58" x14ac:dyDescent="0.15">
      <c r="BA131" s="200">
        <v>124</v>
      </c>
      <c r="BB131" s="200">
        <f t="shared" si="8"/>
        <v>887700</v>
      </c>
      <c r="BC131" s="200">
        <f t="shared" si="9"/>
        <v>887700</v>
      </c>
      <c r="BD131" s="200">
        <f t="shared" si="10"/>
        <v>887700</v>
      </c>
      <c r="BE131" s="200">
        <f t="shared" si="11"/>
        <v>887700</v>
      </c>
      <c r="BF131" s="200">
        <f t="shared" si="12"/>
        <v>887700</v>
      </c>
    </row>
    <row r="132" spans="53:58" x14ac:dyDescent="0.15">
      <c r="BA132" s="200">
        <v>125</v>
      </c>
      <c r="BB132" s="200">
        <f t="shared" si="8"/>
        <v>887700</v>
      </c>
      <c r="BC132" s="200">
        <f t="shared" si="9"/>
        <v>887700</v>
      </c>
      <c r="BD132" s="200">
        <f t="shared" si="10"/>
        <v>887700</v>
      </c>
      <c r="BE132" s="200">
        <f t="shared" si="11"/>
        <v>887700</v>
      </c>
      <c r="BF132" s="200">
        <f t="shared" si="12"/>
        <v>887700</v>
      </c>
    </row>
    <row r="133" spans="53:58" x14ac:dyDescent="0.15">
      <c r="BA133" s="200">
        <v>126</v>
      </c>
      <c r="BB133" s="200">
        <f t="shared" si="8"/>
        <v>887700</v>
      </c>
      <c r="BC133" s="200">
        <f t="shared" si="9"/>
        <v>887700</v>
      </c>
      <c r="BD133" s="200">
        <f t="shared" si="10"/>
        <v>887700</v>
      </c>
      <c r="BE133" s="200">
        <f t="shared" si="11"/>
        <v>887700</v>
      </c>
      <c r="BF133" s="200">
        <f t="shared" si="12"/>
        <v>887700</v>
      </c>
    </row>
    <row r="134" spans="53:58" x14ac:dyDescent="0.15">
      <c r="BA134" s="200">
        <v>127</v>
      </c>
      <c r="BB134" s="200">
        <f t="shared" si="8"/>
        <v>887700</v>
      </c>
      <c r="BC134" s="200">
        <f t="shared" si="9"/>
        <v>887700</v>
      </c>
      <c r="BD134" s="200">
        <f t="shared" si="10"/>
        <v>887700</v>
      </c>
      <c r="BE134" s="200">
        <f t="shared" si="11"/>
        <v>887700</v>
      </c>
      <c r="BF134" s="200">
        <f t="shared" si="12"/>
        <v>887700</v>
      </c>
    </row>
    <row r="135" spans="53:58" x14ac:dyDescent="0.15">
      <c r="BA135" s="200">
        <v>128</v>
      </c>
      <c r="BB135" s="200">
        <f t="shared" si="8"/>
        <v>887700</v>
      </c>
      <c r="BC135" s="200">
        <f t="shared" si="9"/>
        <v>887700</v>
      </c>
      <c r="BD135" s="200">
        <f t="shared" si="10"/>
        <v>887700</v>
      </c>
      <c r="BE135" s="200">
        <f t="shared" si="11"/>
        <v>887700</v>
      </c>
      <c r="BF135" s="200">
        <f t="shared" si="12"/>
        <v>887700</v>
      </c>
    </row>
    <row r="136" spans="53:58" x14ac:dyDescent="0.15">
      <c r="BA136" s="200">
        <v>129</v>
      </c>
      <c r="BB136" s="200">
        <f t="shared" si="8"/>
        <v>887700</v>
      </c>
      <c r="BC136" s="200">
        <f t="shared" si="9"/>
        <v>887700</v>
      </c>
      <c r="BD136" s="200">
        <f t="shared" si="10"/>
        <v>887700</v>
      </c>
      <c r="BE136" s="200">
        <f t="shared" si="11"/>
        <v>887700</v>
      </c>
      <c r="BF136" s="200">
        <f t="shared" si="12"/>
        <v>887700</v>
      </c>
    </row>
    <row r="137" spans="53:58" x14ac:dyDescent="0.15">
      <c r="BA137" s="200">
        <v>130</v>
      </c>
      <c r="BB137" s="200">
        <f t="shared" ref="BB137:BB167" si="13">MIN($AY$28,求节点(K$8:K$28,$AY$8:$AY$28,$BA137))</f>
        <v>887700</v>
      </c>
      <c r="BC137" s="200">
        <f t="shared" ref="BC137:BC167" si="14">MIN($AY$28,求节点(L$8:L$28,$AY$8:$AY$28,$BA137))</f>
        <v>887700</v>
      </c>
      <c r="BD137" s="200">
        <f t="shared" ref="BD137:BD167" si="15">MIN($AY$28,求节点(M$8:M$28,$AY$8:$AY$28,$BA137))</f>
        <v>887700</v>
      </c>
      <c r="BE137" s="200">
        <f t="shared" ref="BE137:BE167" si="16">MIN($AY$28,求节点(N$8:N$28,$AY$8:$AY$28,$BA137))</f>
        <v>887700</v>
      </c>
      <c r="BF137" s="200">
        <f t="shared" ref="BF137:BF167" si="17">MIN($AY$28,求节点(O$8:O$28,$AY$8:$AY$28,$BA137))</f>
        <v>887700</v>
      </c>
    </row>
    <row r="138" spans="53:58" x14ac:dyDescent="0.15">
      <c r="BA138" s="200">
        <v>131</v>
      </c>
      <c r="BB138" s="200">
        <f t="shared" si="13"/>
        <v>887700</v>
      </c>
      <c r="BC138" s="200">
        <f t="shared" si="14"/>
        <v>887700</v>
      </c>
      <c r="BD138" s="200">
        <f t="shared" si="15"/>
        <v>887700</v>
      </c>
      <c r="BE138" s="200">
        <f t="shared" si="16"/>
        <v>887700</v>
      </c>
      <c r="BF138" s="200">
        <f t="shared" si="17"/>
        <v>887700</v>
      </c>
    </row>
    <row r="139" spans="53:58" x14ac:dyDescent="0.15">
      <c r="BA139" s="200">
        <v>132</v>
      </c>
      <c r="BB139" s="200">
        <f t="shared" si="13"/>
        <v>887700</v>
      </c>
      <c r="BC139" s="200">
        <f t="shared" si="14"/>
        <v>887700</v>
      </c>
      <c r="BD139" s="200">
        <f t="shared" si="15"/>
        <v>887700</v>
      </c>
      <c r="BE139" s="200">
        <f t="shared" si="16"/>
        <v>887700</v>
      </c>
      <c r="BF139" s="200">
        <f t="shared" si="17"/>
        <v>887700</v>
      </c>
    </row>
    <row r="140" spans="53:58" x14ac:dyDescent="0.15">
      <c r="BA140" s="200">
        <v>133</v>
      </c>
      <c r="BB140" s="200">
        <f t="shared" si="13"/>
        <v>887700</v>
      </c>
      <c r="BC140" s="200">
        <f t="shared" si="14"/>
        <v>887700</v>
      </c>
      <c r="BD140" s="200">
        <f t="shared" si="15"/>
        <v>887700</v>
      </c>
      <c r="BE140" s="200">
        <f t="shared" si="16"/>
        <v>887700</v>
      </c>
      <c r="BF140" s="200">
        <f t="shared" si="17"/>
        <v>887700</v>
      </c>
    </row>
    <row r="141" spans="53:58" x14ac:dyDescent="0.15">
      <c r="BA141" s="200">
        <v>134</v>
      </c>
      <c r="BB141" s="200">
        <f t="shared" si="13"/>
        <v>887700</v>
      </c>
      <c r="BC141" s="200">
        <f t="shared" si="14"/>
        <v>887700</v>
      </c>
      <c r="BD141" s="200">
        <f t="shared" si="15"/>
        <v>887700</v>
      </c>
      <c r="BE141" s="200">
        <f t="shared" si="16"/>
        <v>887700</v>
      </c>
      <c r="BF141" s="200">
        <f t="shared" si="17"/>
        <v>887700</v>
      </c>
    </row>
    <row r="142" spans="53:58" x14ac:dyDescent="0.15">
      <c r="BA142" s="200">
        <v>135</v>
      </c>
      <c r="BB142" s="200">
        <f t="shared" si="13"/>
        <v>887700</v>
      </c>
      <c r="BC142" s="200">
        <f t="shared" si="14"/>
        <v>887700</v>
      </c>
      <c r="BD142" s="200">
        <f t="shared" si="15"/>
        <v>887700</v>
      </c>
      <c r="BE142" s="200">
        <f t="shared" si="16"/>
        <v>887700</v>
      </c>
      <c r="BF142" s="200">
        <f t="shared" si="17"/>
        <v>887700</v>
      </c>
    </row>
    <row r="143" spans="53:58" x14ac:dyDescent="0.15">
      <c r="BA143" s="200">
        <v>136</v>
      </c>
      <c r="BB143" s="200">
        <f t="shared" si="13"/>
        <v>887700</v>
      </c>
      <c r="BC143" s="200">
        <f t="shared" si="14"/>
        <v>887700</v>
      </c>
      <c r="BD143" s="200">
        <f t="shared" si="15"/>
        <v>887700</v>
      </c>
      <c r="BE143" s="200">
        <f t="shared" si="16"/>
        <v>887700</v>
      </c>
      <c r="BF143" s="200">
        <f t="shared" si="17"/>
        <v>887700</v>
      </c>
    </row>
    <row r="144" spans="53:58" x14ac:dyDescent="0.15">
      <c r="BA144" s="200">
        <v>137</v>
      </c>
      <c r="BB144" s="200">
        <f t="shared" si="13"/>
        <v>887700</v>
      </c>
      <c r="BC144" s="200">
        <f t="shared" si="14"/>
        <v>887700</v>
      </c>
      <c r="BD144" s="200">
        <f t="shared" si="15"/>
        <v>887700</v>
      </c>
      <c r="BE144" s="200">
        <f t="shared" si="16"/>
        <v>887700</v>
      </c>
      <c r="BF144" s="200">
        <f t="shared" si="17"/>
        <v>887700</v>
      </c>
    </row>
    <row r="145" spans="53:58" x14ac:dyDescent="0.15">
      <c r="BA145" s="200">
        <v>138</v>
      </c>
      <c r="BB145" s="200">
        <f t="shared" si="13"/>
        <v>887700</v>
      </c>
      <c r="BC145" s="200">
        <f t="shared" si="14"/>
        <v>887700</v>
      </c>
      <c r="BD145" s="200">
        <f t="shared" si="15"/>
        <v>887700</v>
      </c>
      <c r="BE145" s="200">
        <f t="shared" si="16"/>
        <v>887700</v>
      </c>
      <c r="BF145" s="200">
        <f t="shared" si="17"/>
        <v>887700</v>
      </c>
    </row>
    <row r="146" spans="53:58" x14ac:dyDescent="0.15">
      <c r="BA146" s="200">
        <v>139</v>
      </c>
      <c r="BB146" s="200">
        <f t="shared" si="13"/>
        <v>887700</v>
      </c>
      <c r="BC146" s="200">
        <f t="shared" si="14"/>
        <v>887700</v>
      </c>
      <c r="BD146" s="200">
        <f t="shared" si="15"/>
        <v>887700</v>
      </c>
      <c r="BE146" s="200">
        <f t="shared" si="16"/>
        <v>887700</v>
      </c>
      <c r="BF146" s="200">
        <f t="shared" si="17"/>
        <v>887700</v>
      </c>
    </row>
    <row r="147" spans="53:58" x14ac:dyDescent="0.15">
      <c r="BA147" s="200">
        <v>140</v>
      </c>
      <c r="BB147" s="200">
        <f t="shared" si="13"/>
        <v>887700</v>
      </c>
      <c r="BC147" s="200">
        <f t="shared" si="14"/>
        <v>887700</v>
      </c>
      <c r="BD147" s="200">
        <f t="shared" si="15"/>
        <v>887700</v>
      </c>
      <c r="BE147" s="200">
        <f t="shared" si="16"/>
        <v>887700</v>
      </c>
      <c r="BF147" s="200">
        <f t="shared" si="17"/>
        <v>887700</v>
      </c>
    </row>
    <row r="148" spans="53:58" x14ac:dyDescent="0.15">
      <c r="BA148" s="200">
        <v>141</v>
      </c>
      <c r="BB148" s="200">
        <f t="shared" si="13"/>
        <v>887700</v>
      </c>
      <c r="BC148" s="200">
        <f t="shared" si="14"/>
        <v>887700</v>
      </c>
      <c r="BD148" s="200">
        <f t="shared" si="15"/>
        <v>887700</v>
      </c>
      <c r="BE148" s="200">
        <f t="shared" si="16"/>
        <v>887700</v>
      </c>
      <c r="BF148" s="200">
        <f t="shared" si="17"/>
        <v>887700</v>
      </c>
    </row>
    <row r="149" spans="53:58" x14ac:dyDescent="0.15">
      <c r="BA149" s="200">
        <v>142</v>
      </c>
      <c r="BB149" s="200">
        <f t="shared" si="13"/>
        <v>887700</v>
      </c>
      <c r="BC149" s="200">
        <f t="shared" si="14"/>
        <v>887700</v>
      </c>
      <c r="BD149" s="200">
        <f t="shared" si="15"/>
        <v>887700</v>
      </c>
      <c r="BE149" s="200">
        <f t="shared" si="16"/>
        <v>887700</v>
      </c>
      <c r="BF149" s="200">
        <f t="shared" si="17"/>
        <v>887700</v>
      </c>
    </row>
    <row r="150" spans="53:58" x14ac:dyDescent="0.15">
      <c r="BA150" s="200">
        <v>143</v>
      </c>
      <c r="BB150" s="200">
        <f t="shared" si="13"/>
        <v>887700</v>
      </c>
      <c r="BC150" s="200">
        <f t="shared" si="14"/>
        <v>887700</v>
      </c>
      <c r="BD150" s="200">
        <f t="shared" si="15"/>
        <v>887700</v>
      </c>
      <c r="BE150" s="200">
        <f t="shared" si="16"/>
        <v>887700</v>
      </c>
      <c r="BF150" s="200">
        <f t="shared" si="17"/>
        <v>887700</v>
      </c>
    </row>
    <row r="151" spans="53:58" x14ac:dyDescent="0.15">
      <c r="BA151" s="200">
        <v>144</v>
      </c>
      <c r="BB151" s="200">
        <f t="shared" si="13"/>
        <v>887700</v>
      </c>
      <c r="BC151" s="200">
        <f t="shared" si="14"/>
        <v>887700</v>
      </c>
      <c r="BD151" s="200">
        <f t="shared" si="15"/>
        <v>887700</v>
      </c>
      <c r="BE151" s="200">
        <f t="shared" si="16"/>
        <v>887700</v>
      </c>
      <c r="BF151" s="200">
        <f t="shared" si="17"/>
        <v>887700</v>
      </c>
    </row>
    <row r="152" spans="53:58" x14ac:dyDescent="0.15">
      <c r="BA152" s="200">
        <v>145</v>
      </c>
      <c r="BB152" s="200">
        <f t="shared" si="13"/>
        <v>887700</v>
      </c>
      <c r="BC152" s="200">
        <f t="shared" si="14"/>
        <v>887700</v>
      </c>
      <c r="BD152" s="200">
        <f t="shared" si="15"/>
        <v>887700</v>
      </c>
      <c r="BE152" s="200">
        <f t="shared" si="16"/>
        <v>887700</v>
      </c>
      <c r="BF152" s="200">
        <f t="shared" si="17"/>
        <v>887700</v>
      </c>
    </row>
    <row r="153" spans="53:58" x14ac:dyDescent="0.15">
      <c r="BA153" s="200">
        <v>146</v>
      </c>
      <c r="BB153" s="200">
        <f t="shared" si="13"/>
        <v>887700</v>
      </c>
      <c r="BC153" s="200">
        <f t="shared" si="14"/>
        <v>887700</v>
      </c>
      <c r="BD153" s="200">
        <f t="shared" si="15"/>
        <v>887700</v>
      </c>
      <c r="BE153" s="200">
        <f t="shared" si="16"/>
        <v>887700</v>
      </c>
      <c r="BF153" s="200">
        <f t="shared" si="17"/>
        <v>887700</v>
      </c>
    </row>
    <row r="154" spans="53:58" x14ac:dyDescent="0.15">
      <c r="BA154" s="200">
        <v>147</v>
      </c>
      <c r="BB154" s="200">
        <f t="shared" si="13"/>
        <v>887700</v>
      </c>
      <c r="BC154" s="200">
        <f t="shared" si="14"/>
        <v>887700</v>
      </c>
      <c r="BD154" s="200">
        <f t="shared" si="15"/>
        <v>887700</v>
      </c>
      <c r="BE154" s="200">
        <f t="shared" si="16"/>
        <v>887700</v>
      </c>
      <c r="BF154" s="200">
        <f t="shared" si="17"/>
        <v>887700</v>
      </c>
    </row>
    <row r="155" spans="53:58" x14ac:dyDescent="0.15">
      <c r="BA155" s="200">
        <v>148</v>
      </c>
      <c r="BB155" s="200">
        <f t="shared" si="13"/>
        <v>887700</v>
      </c>
      <c r="BC155" s="200">
        <f t="shared" si="14"/>
        <v>887700</v>
      </c>
      <c r="BD155" s="200">
        <f t="shared" si="15"/>
        <v>887700</v>
      </c>
      <c r="BE155" s="200">
        <f t="shared" si="16"/>
        <v>887700</v>
      </c>
      <c r="BF155" s="200">
        <f t="shared" si="17"/>
        <v>887700</v>
      </c>
    </row>
    <row r="156" spans="53:58" x14ac:dyDescent="0.15">
      <c r="BA156" s="200">
        <v>149</v>
      </c>
      <c r="BB156" s="200">
        <f t="shared" si="13"/>
        <v>887700</v>
      </c>
      <c r="BC156" s="200">
        <f t="shared" si="14"/>
        <v>887700</v>
      </c>
      <c r="BD156" s="200">
        <f t="shared" si="15"/>
        <v>887700</v>
      </c>
      <c r="BE156" s="200">
        <f t="shared" si="16"/>
        <v>887700</v>
      </c>
      <c r="BF156" s="200">
        <f t="shared" si="17"/>
        <v>887700</v>
      </c>
    </row>
    <row r="157" spans="53:58" x14ac:dyDescent="0.15">
      <c r="BA157" s="200">
        <v>150</v>
      </c>
      <c r="BB157" s="200">
        <f t="shared" si="13"/>
        <v>887700</v>
      </c>
      <c r="BC157" s="200">
        <f t="shared" si="14"/>
        <v>887700</v>
      </c>
      <c r="BD157" s="200">
        <f t="shared" si="15"/>
        <v>887700</v>
      </c>
      <c r="BE157" s="200">
        <f t="shared" si="16"/>
        <v>887700</v>
      </c>
      <c r="BF157" s="200">
        <f t="shared" si="17"/>
        <v>887700</v>
      </c>
    </row>
    <row r="158" spans="53:58" x14ac:dyDescent="0.15">
      <c r="BA158" s="200">
        <v>151</v>
      </c>
      <c r="BB158" s="200">
        <f t="shared" si="13"/>
        <v>887700</v>
      </c>
      <c r="BC158" s="200">
        <f t="shared" si="14"/>
        <v>887700</v>
      </c>
      <c r="BD158" s="200">
        <f t="shared" si="15"/>
        <v>887700</v>
      </c>
      <c r="BE158" s="200">
        <f t="shared" si="16"/>
        <v>887700</v>
      </c>
      <c r="BF158" s="200">
        <f t="shared" si="17"/>
        <v>887700</v>
      </c>
    </row>
    <row r="159" spans="53:58" x14ac:dyDescent="0.15">
      <c r="BA159" s="200">
        <v>152</v>
      </c>
      <c r="BB159" s="200">
        <f t="shared" si="13"/>
        <v>887700</v>
      </c>
      <c r="BC159" s="200">
        <f t="shared" si="14"/>
        <v>887700</v>
      </c>
      <c r="BD159" s="200">
        <f t="shared" si="15"/>
        <v>887700</v>
      </c>
      <c r="BE159" s="200">
        <f t="shared" si="16"/>
        <v>887700</v>
      </c>
      <c r="BF159" s="200">
        <f t="shared" si="17"/>
        <v>887700</v>
      </c>
    </row>
    <row r="160" spans="53:58" x14ac:dyDescent="0.15">
      <c r="BA160" s="200">
        <v>153</v>
      </c>
      <c r="BB160" s="200">
        <f t="shared" si="13"/>
        <v>887700</v>
      </c>
      <c r="BC160" s="200">
        <f t="shared" si="14"/>
        <v>887700</v>
      </c>
      <c r="BD160" s="200">
        <f t="shared" si="15"/>
        <v>887700</v>
      </c>
      <c r="BE160" s="200">
        <f t="shared" si="16"/>
        <v>887700</v>
      </c>
      <c r="BF160" s="200">
        <f t="shared" si="17"/>
        <v>887700</v>
      </c>
    </row>
    <row r="161" spans="53:58" x14ac:dyDescent="0.15">
      <c r="BA161" s="200">
        <v>154</v>
      </c>
      <c r="BB161" s="200">
        <f t="shared" si="13"/>
        <v>887700</v>
      </c>
      <c r="BC161" s="200">
        <f t="shared" si="14"/>
        <v>887700</v>
      </c>
      <c r="BD161" s="200">
        <f t="shared" si="15"/>
        <v>887700</v>
      </c>
      <c r="BE161" s="200">
        <f t="shared" si="16"/>
        <v>887700</v>
      </c>
      <c r="BF161" s="200">
        <f t="shared" si="17"/>
        <v>887700</v>
      </c>
    </row>
    <row r="162" spans="53:58" x14ac:dyDescent="0.15">
      <c r="BA162" s="200">
        <v>155</v>
      </c>
      <c r="BB162" s="200">
        <f t="shared" si="13"/>
        <v>887700</v>
      </c>
      <c r="BC162" s="200">
        <f t="shared" si="14"/>
        <v>887700</v>
      </c>
      <c r="BD162" s="200">
        <f t="shared" si="15"/>
        <v>887700</v>
      </c>
      <c r="BE162" s="200">
        <f t="shared" si="16"/>
        <v>887700</v>
      </c>
      <c r="BF162" s="200">
        <f t="shared" si="17"/>
        <v>887700</v>
      </c>
    </row>
    <row r="163" spans="53:58" x14ac:dyDescent="0.15">
      <c r="BA163" s="200">
        <v>156</v>
      </c>
      <c r="BB163" s="200">
        <f t="shared" si="13"/>
        <v>887700</v>
      </c>
      <c r="BC163" s="200">
        <f t="shared" si="14"/>
        <v>887700</v>
      </c>
      <c r="BD163" s="200">
        <f t="shared" si="15"/>
        <v>887700</v>
      </c>
      <c r="BE163" s="200">
        <f t="shared" si="16"/>
        <v>887700</v>
      </c>
      <c r="BF163" s="200">
        <f t="shared" si="17"/>
        <v>887700</v>
      </c>
    </row>
    <row r="164" spans="53:58" x14ac:dyDescent="0.15">
      <c r="BA164" s="200">
        <v>157</v>
      </c>
      <c r="BB164" s="200">
        <f t="shared" si="13"/>
        <v>887700</v>
      </c>
      <c r="BC164" s="200">
        <f t="shared" si="14"/>
        <v>887700</v>
      </c>
      <c r="BD164" s="200">
        <f t="shared" si="15"/>
        <v>887700</v>
      </c>
      <c r="BE164" s="200">
        <f t="shared" si="16"/>
        <v>887700</v>
      </c>
      <c r="BF164" s="200">
        <f t="shared" si="17"/>
        <v>887700</v>
      </c>
    </row>
    <row r="165" spans="53:58" x14ac:dyDescent="0.15">
      <c r="BA165" s="200">
        <v>158</v>
      </c>
      <c r="BB165" s="200">
        <f t="shared" si="13"/>
        <v>887700</v>
      </c>
      <c r="BC165" s="200">
        <f t="shared" si="14"/>
        <v>887700</v>
      </c>
      <c r="BD165" s="200">
        <f t="shared" si="15"/>
        <v>887700</v>
      </c>
      <c r="BE165" s="200">
        <f t="shared" si="16"/>
        <v>887700</v>
      </c>
      <c r="BF165" s="200">
        <f t="shared" si="17"/>
        <v>887700</v>
      </c>
    </row>
    <row r="166" spans="53:58" x14ac:dyDescent="0.15">
      <c r="BA166" s="200">
        <v>159</v>
      </c>
      <c r="BB166" s="200">
        <f t="shared" si="13"/>
        <v>887700</v>
      </c>
      <c r="BC166" s="200">
        <f t="shared" si="14"/>
        <v>887700</v>
      </c>
      <c r="BD166" s="200">
        <f t="shared" si="15"/>
        <v>887700</v>
      </c>
      <c r="BE166" s="200">
        <f t="shared" si="16"/>
        <v>887700</v>
      </c>
      <c r="BF166" s="200">
        <f t="shared" si="17"/>
        <v>887700</v>
      </c>
    </row>
    <row r="167" spans="53:58" x14ac:dyDescent="0.15">
      <c r="BA167" s="200">
        <v>160</v>
      </c>
      <c r="BB167" s="200">
        <f t="shared" si="13"/>
        <v>887700</v>
      </c>
      <c r="BC167" s="200">
        <f t="shared" si="14"/>
        <v>887700</v>
      </c>
      <c r="BD167" s="200">
        <f t="shared" si="15"/>
        <v>887700</v>
      </c>
      <c r="BE167" s="200">
        <f t="shared" si="16"/>
        <v>887700</v>
      </c>
      <c r="BF167" s="200">
        <f t="shared" si="17"/>
        <v>887700</v>
      </c>
    </row>
  </sheetData>
  <mergeCells count="7">
    <mergeCell ref="BB6:BF6"/>
    <mergeCell ref="AC6:AG6"/>
    <mergeCell ref="T6:X6"/>
    <mergeCell ref="K6:O6"/>
    <mergeCell ref="D6:G6"/>
    <mergeCell ref="AL6:AP6"/>
    <mergeCell ref="AU6:AX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BD173"/>
  <sheetViews>
    <sheetView topLeftCell="S133" workbookViewId="0">
      <selection activeCell="T38" sqref="T33:AZ38"/>
    </sheetView>
  </sheetViews>
  <sheetFormatPr defaultColWidth="6.625" defaultRowHeight="11.25" x14ac:dyDescent="0.15"/>
  <cols>
    <col min="1" max="1" width="6.625" style="155" customWidth="1"/>
    <col min="2" max="2" width="6.625" style="160" customWidth="1"/>
    <col min="3" max="9" width="6.625" style="155" customWidth="1"/>
    <col min="10" max="10" width="6.625" style="160" customWidth="1"/>
    <col min="11" max="20" width="6.625" style="155" customWidth="1"/>
    <col min="21" max="21" width="6.625" style="155"/>
    <col min="22" max="41" width="6.625" style="155" customWidth="1"/>
    <col min="42" max="42" width="6.625" style="155"/>
    <col min="43" max="43" width="6.625" style="101"/>
    <col min="44" max="44" width="6.625" style="155"/>
    <col min="45" max="55" width="6.625" style="155" customWidth="1"/>
    <col min="56" max="16384" width="6.625" style="155"/>
  </cols>
  <sheetData>
    <row r="2" spans="1:56" x14ac:dyDescent="0.15">
      <c r="C2" s="160"/>
      <c r="D2" s="20"/>
      <c r="E2" s="20"/>
      <c r="F2" s="20"/>
      <c r="G2" s="20"/>
      <c r="H2" s="20"/>
    </row>
    <row r="3" spans="1:56" x14ac:dyDescent="0.15">
      <c r="I3" s="160"/>
      <c r="K3" s="160" t="s">
        <v>72</v>
      </c>
      <c r="L3" s="160" t="s">
        <v>73</v>
      </c>
      <c r="M3" s="160" t="s">
        <v>74</v>
      </c>
      <c r="N3" s="160" t="s">
        <v>75</v>
      </c>
      <c r="O3" s="160" t="s">
        <v>76</v>
      </c>
    </row>
    <row r="4" spans="1:56" x14ac:dyDescent="0.15">
      <c r="A4" s="160"/>
      <c r="J4" s="159" t="s">
        <v>514</v>
      </c>
      <c r="K4" s="161">
        <f>1-(1-($K$5/信息索引!BA$3)^2)^0.5</f>
        <v>0.40000000000000013</v>
      </c>
      <c r="L4" s="161">
        <f>1-(1-($K$5/信息索引!BB$3)^2)^0.5</f>
        <v>0.35231092815545495</v>
      </c>
      <c r="M4" s="161">
        <f>1-(1-($K$5/信息索引!BC$3)^2)^0.5</f>
        <v>0.28162123296268249</v>
      </c>
      <c r="N4" s="161">
        <f>1-(1-($K$5/信息索引!BD$3)^2)^0.5</f>
        <v>0.19449766033586868</v>
      </c>
      <c r="O4" s="161">
        <f>1-(1-($K$5/信息索引!BE$3)^2)^0.5</f>
        <v>0.12540183699019325</v>
      </c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</row>
    <row r="5" spans="1:56" x14ac:dyDescent="0.15">
      <c r="A5" s="160"/>
      <c r="J5" s="160" t="s">
        <v>521</v>
      </c>
      <c r="K5" s="160">
        <v>0.8</v>
      </c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T5" s="211" t="s">
        <v>518</v>
      </c>
      <c r="AU5" s="211"/>
      <c r="AV5" s="211"/>
      <c r="AW5" s="211"/>
      <c r="AX5" s="211"/>
      <c r="AY5" s="211" t="s">
        <v>520</v>
      </c>
      <c r="AZ5" s="211"/>
      <c r="BA5" s="211"/>
      <c r="BB5" s="211"/>
      <c r="BC5" s="211"/>
    </row>
    <row r="6" spans="1:56" x14ac:dyDescent="0.15">
      <c r="A6" s="160"/>
      <c r="C6" s="160"/>
      <c r="D6" s="160"/>
      <c r="E6" s="160"/>
      <c r="F6" s="160"/>
      <c r="G6" s="160"/>
      <c r="H6" s="160"/>
      <c r="I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S6" s="155" t="s">
        <v>364</v>
      </c>
      <c r="AT6" s="155" t="s">
        <v>0</v>
      </c>
      <c r="AU6" s="155" t="s">
        <v>18</v>
      </c>
      <c r="AV6" s="155" t="s">
        <v>17</v>
      </c>
      <c r="AW6" s="155" t="s">
        <v>16</v>
      </c>
      <c r="AX6" s="155" t="s">
        <v>15</v>
      </c>
      <c r="AY6" s="155" t="s">
        <v>0</v>
      </c>
      <c r="AZ6" s="155" t="s">
        <v>18</v>
      </c>
      <c r="BA6" s="155" t="s">
        <v>17</v>
      </c>
      <c r="BB6" s="155" t="s">
        <v>16</v>
      </c>
      <c r="BC6" s="155" t="s">
        <v>15</v>
      </c>
    </row>
    <row r="7" spans="1:56" x14ac:dyDescent="0.15">
      <c r="AS7" s="155">
        <v>1</v>
      </c>
      <c r="AT7" s="155">
        <f>求节点(村县营基础信息!K$8:K$28,AA$10:AA$30,$AS7)+求节点(村县营基础信息!T$8:T$28,AA$43:AA$63,$AS7)+求节点(村县营基础信息!AC$8:AC$29,AA$76:AA$96,$AS7)+求节点(村县营基础信息!AL$8:AL$28,AA$109:AA$129,$AS7)</f>
        <v>742.02095485473046</v>
      </c>
      <c r="AU7" s="155">
        <f>求节点(村县营基础信息!L$8:L$28,AB$10:AB$30,$AS7)+求节点(村县营基础信息!U$8:U$28,AB$43:AB$63,$AS7)+求节点(村县营基础信息!AD$8:AD$29,AB$76:AB$96,$AS7)+求节点(村县营基础信息!AM$8:AM$28,AB$109:AB$129,$AS7)</f>
        <v>670.47365325782869</v>
      </c>
      <c r="AV7" s="155">
        <f>求节点(村县营基础信息!M$8:M$28,AC$10:AC$30,$AS7)+求节点(村县营基础信息!V$8:V$28,AC$43:AC$63,$AS7)+求节点(村县营基础信息!AE$8:AE$29,AC$76:AC$96,$AS7)+求节点(村县营基础信息!AN$8:AN$28,AC$109:AC$129,$AS7)</f>
        <v>560.44350490493252</v>
      </c>
      <c r="AW7" s="155">
        <f>求节点(村县营基础信息!N$8:N$28,AD$10:AD$30,$AS7)+求节点(村县营基础信息!W$8:W$28,AD$43:AD$63,$AS7)+求节点(村县营基础信息!AF$8:AF$29,AD$76:AD$96,$AS7)+求节点(村县营基础信息!AO$8:AO$28,AD$109:AD$129,$AS7)</f>
        <v>419.08474635081683</v>
      </c>
      <c r="AX7" s="155">
        <f>求节点(村县营基础信息!O$8:O$28,AE$10:AE$30,$AS7)+求节点(村县营基础信息!X$8:X$28,AE$43:AE$63,$AS7)+求节点(村县营基础信息!AG$8:AG$29,AE$76:AE$96,$AS7)+求节点(村县营基础信息!AP$8:AP$28,AE$109:AE$129,$AS7)</f>
        <v>334.19859310381986</v>
      </c>
      <c r="AY7" s="155">
        <f>求节点(村县营基础信息!K$8:K$28,AK$10:AK$30,$AS7)+求节点(村县营基础信息!T$8:T$28,AK$43:AK$63,$AS7)+求节点(村县营基础信息!AC$8:AC$29,AK$76:AK$96,$AS7)+求节点(村县营基础信息!AL$8:AL$28,AK$109:AK$129,$AS7)</f>
        <v>314.7967687262493</v>
      </c>
      <c r="AZ7" s="155">
        <f>求节点(村县营基础信息!L$8:L$28,AL$10:AL$30,$AS7)+求节点(村县营基础信息!U$8:U$28,AL$43:AL$63,$AS7)+求节点(村县营基础信息!AD$8:AD$29,AL$76:AL$96,$AS7)+求节点(村县营基础信息!AM$8:AM$28,AL$109:AL$129,$AS7)</f>
        <v>284.44336804877577</v>
      </c>
      <c r="BA7" s="155">
        <f>求节点(村县营基础信息!M$8:M$28,AM$10:AM$30,$AS7)+求节点(村县营基础信息!V$8:V$28,AM$43:AM$63,$AS7)+求节点(村县营基础信息!AE$8:AE$29,AM$76:AM$96,$AS7)+求节点(村县营基础信息!AN$8:AN$28,AM$109:AM$129,$AS7)</f>
        <v>237.76391117178954</v>
      </c>
      <c r="BB7" s="155">
        <f>求节点(村县营基础信息!N$8:N$28,AN$10:AN$30,$AS7)+求节点(村县营基础信息!W$8:W$28,AN$43:AN$63,$AS7)+求节点(村县营基础信息!AF$8:AF$29,AN$76:AN$96,$AS7)+求节点(村县营基础信息!AO$8:AO$28,AN$109:AN$129,$AS7)</f>
        <v>177.79352875489195</v>
      </c>
      <c r="BC7" s="155">
        <f>求节点(村县营基础信息!O$8:O$28,AO$10:AO$30,$AS7)+求节点(村县营基础信息!X$8:X$28,AO$43:AO$63,$AS7)+求节点(村县营基础信息!AG$8:AG$29,AO$76:AO$96,$AS7)+求节点(村县营基础信息!AP$8:AP$28,AO$109:AO$129,$AS7)</f>
        <v>141.78122131677205</v>
      </c>
    </row>
    <row r="8" spans="1:56" x14ac:dyDescent="0.15">
      <c r="C8" s="155" t="s">
        <v>128</v>
      </c>
      <c r="D8" s="222" t="s">
        <v>526</v>
      </c>
      <c r="E8" s="211" t="s">
        <v>513</v>
      </c>
      <c r="F8" s="211"/>
      <c r="G8" s="211"/>
      <c r="H8" s="211"/>
      <c r="I8" s="211"/>
      <c r="J8" s="222" t="s">
        <v>525</v>
      </c>
      <c r="K8" s="211" t="s">
        <v>515</v>
      </c>
      <c r="L8" s="211"/>
      <c r="M8" s="211"/>
      <c r="N8" s="211"/>
      <c r="O8" s="211"/>
      <c r="P8" s="211" t="s">
        <v>516</v>
      </c>
      <c r="Q8" s="211"/>
      <c r="R8" s="211"/>
      <c r="S8" s="211"/>
      <c r="T8" s="211"/>
      <c r="V8" s="211" t="s">
        <v>517</v>
      </c>
      <c r="W8" s="211"/>
      <c r="X8" s="211"/>
      <c r="Y8" s="211"/>
      <c r="Z8" s="211"/>
      <c r="AA8" s="211" t="s">
        <v>518</v>
      </c>
      <c r="AB8" s="211"/>
      <c r="AC8" s="211"/>
      <c r="AD8" s="211"/>
      <c r="AE8" s="211"/>
      <c r="AF8" s="221" t="s">
        <v>519</v>
      </c>
      <c r="AG8" s="221"/>
      <c r="AH8" s="221"/>
      <c r="AI8" s="221"/>
      <c r="AJ8" s="221"/>
      <c r="AK8" s="221" t="s">
        <v>520</v>
      </c>
      <c r="AL8" s="221"/>
      <c r="AM8" s="221"/>
      <c r="AN8" s="221"/>
      <c r="AO8" s="221"/>
      <c r="AS8" s="155">
        <v>2</v>
      </c>
      <c r="AT8" s="155">
        <f>求节点(村县营基础信息!K$8:K$28,AA$10:AA$30,$AS8)+求节点(村县营基础信息!T$8:T$28,AA$43:AA$63,$AS8)+求节点(村县营基础信息!AC$8:AC$29,AA$76:AA$96,$AS8)+求节点(村县营基础信息!AL$8:AL$28,AA$109:AA$129,$AS8)</f>
        <v>1741.9393583570979</v>
      </c>
      <c r="AU8" s="155">
        <f>求节点(村县营基础信息!L$8:L$28,AB$10:AB$30,$AS8)+求节点(村县营基础信息!U$8:U$28,AB$43:AB$63,$AS8)+求节点(村县营基础信息!AD$8:AD$29,AB$76:AB$96,$AS8)+求节点(村县营基础信息!AM$8:AM$28,AB$109:AB$129,$AS8)</f>
        <v>1582.0594505507538</v>
      </c>
      <c r="AV8" s="155">
        <f>求节点(村县营基础信息!M$8:M$28,AC$10:AC$30,$AS8)+求节点(村县营基础信息!V$8:V$28,AC$43:AC$63,$AS8)+求节点(村县营基础信息!AE$8:AE$29,AC$76:AC$96,$AS8)+求节点(村县营基础信息!AN$8:AN$28,AC$109:AC$129,$AS8)</f>
        <v>1328.7834395852144</v>
      </c>
      <c r="AW8" s="155">
        <f>求节点(村县营基础信息!N$8:N$28,AD$10:AD$30,$AS8)+求节点(村县营基础信息!W$8:W$28,AD$43:AD$63,$AS8)+求节点(村县营基础信息!AF$8:AF$29,AD$76:AD$96,$AS8)+求节点(村县营基础信息!AO$8:AO$28,AD$109:AD$129,$AS8)</f>
        <v>1000.5180992415144</v>
      </c>
      <c r="AX8" s="155">
        <f>求节点(村县营基础信息!O$8:O$28,AE$10:AE$30,$AS8)+求节点(村县营基础信息!X$8:X$28,AE$43:AE$63,$AS8)+求节点(村县营基础信息!AG$8:AG$29,AE$76:AE$96,$AS8)+求节点(村县营基础信息!AP$8:AP$28,AE$109:AE$129,$AS8)</f>
        <v>805.26964734127341</v>
      </c>
      <c r="AY8" s="155">
        <f>求节点(村县营基础信息!K$8:K$28,AK$10:AK$30,$AS8)+求节点(村县营基础信息!T$8:T$28,AK$43:AK$63,$AS8)+求节点(村县营基础信息!AC$8:AC$29,AK$76:AK$96,$AS8)+求节点(村县营基础信息!AL$8:AL$28,AK$109:AK$129,$AS8)</f>
        <v>739.00457627270839</v>
      </c>
      <c r="AZ8" s="155">
        <f>求节点(村县营基础信息!L$8:L$28,AL$10:AL$30,$AS8)+求节点(村县营基础信息!U$8:U$28,AL$43:AL$63,$AS8)+求节点(村县营基础信息!AD$8:AD$29,AL$76:AL$96,$AS8)+求节点(村县营基础信息!AM$8:AM$28,AL$109:AL$129,$AS8)</f>
        <v>671.17673659728962</v>
      </c>
      <c r="BA8" s="155">
        <f>求节点(村县营基础信息!M$8:M$28,AM$10:AM$30,$AS8)+求节点(村县营基础信息!V$8:V$28,AM$43:AM$63,$AS8)+求节点(村县营基础信息!AE$8:AE$29,AM$76:AM$96,$AS8)+求节点(村县营基础信息!AN$8:AN$28,AM$109:AM$129,$AS8)</f>
        <v>563.72630770281819</v>
      </c>
      <c r="BB8" s="155">
        <f>求节点(村县营基础信息!N$8:N$28,AN$10:AN$30,$AS8)+求节点(村县营基础信息!W$8:W$28,AN$43:AN$63,$AS8)+求节点(村县营基础信息!AF$8:AF$29,AN$76:AN$96,$AS8)+求节点(村县营基础信息!AO$8:AO$28,AN$109:AN$129,$AS8)</f>
        <v>424.46222392064237</v>
      </c>
      <c r="BC8" s="155">
        <f>求节点(村县营基础信息!O$8:O$28,AO$10:AO$30,$AS8)+求节点(村县营基础信息!X$8:X$28,AO$43:AO$63,$AS8)+求节点(村县营基础信息!AG$8:AG$29,AO$76:AO$96,$AS8)+求节点(村县营基础信息!AP$8:AP$28,AO$109:AO$129,$AS8)</f>
        <v>341.6295473569038</v>
      </c>
      <c r="BD8" s="158"/>
    </row>
    <row r="9" spans="1:56" x14ac:dyDescent="0.15">
      <c r="C9" s="155" t="s">
        <v>361</v>
      </c>
      <c r="D9" s="222"/>
      <c r="E9" s="155" t="s">
        <v>0</v>
      </c>
      <c r="F9" s="155" t="s">
        <v>18</v>
      </c>
      <c r="G9" s="155" t="s">
        <v>17</v>
      </c>
      <c r="H9" s="155" t="s">
        <v>16</v>
      </c>
      <c r="I9" s="155" t="s">
        <v>15</v>
      </c>
      <c r="J9" s="222"/>
      <c r="K9" s="155" t="s">
        <v>0</v>
      </c>
      <c r="L9" s="155" t="s">
        <v>18</v>
      </c>
      <c r="M9" s="155" t="s">
        <v>17</v>
      </c>
      <c r="N9" s="155" t="s">
        <v>16</v>
      </c>
      <c r="O9" s="155" t="s">
        <v>15</v>
      </c>
      <c r="P9" s="155" t="s">
        <v>0</v>
      </c>
      <c r="Q9" s="155" t="s">
        <v>18</v>
      </c>
      <c r="R9" s="155" t="s">
        <v>17</v>
      </c>
      <c r="S9" s="155" t="s">
        <v>16</v>
      </c>
      <c r="T9" s="155" t="s">
        <v>15</v>
      </c>
      <c r="V9" s="155" t="s">
        <v>0</v>
      </c>
      <c r="W9" s="155" t="s">
        <v>18</v>
      </c>
      <c r="X9" s="155" t="s">
        <v>17</v>
      </c>
      <c r="Y9" s="155" t="s">
        <v>16</v>
      </c>
      <c r="Z9" s="155" t="s">
        <v>15</v>
      </c>
      <c r="AA9" s="155" t="s">
        <v>0</v>
      </c>
      <c r="AB9" s="155" t="s">
        <v>18</v>
      </c>
      <c r="AC9" s="155" t="s">
        <v>17</v>
      </c>
      <c r="AD9" s="155" t="s">
        <v>16</v>
      </c>
      <c r="AE9" s="155" t="s">
        <v>15</v>
      </c>
      <c r="AF9" s="109" t="s">
        <v>0</v>
      </c>
      <c r="AG9" s="109" t="s">
        <v>18</v>
      </c>
      <c r="AH9" s="109" t="s">
        <v>17</v>
      </c>
      <c r="AI9" s="109" t="s">
        <v>16</v>
      </c>
      <c r="AJ9" s="109" t="s">
        <v>15</v>
      </c>
      <c r="AK9" s="109" t="s">
        <v>0</v>
      </c>
      <c r="AL9" s="109" t="s">
        <v>18</v>
      </c>
      <c r="AM9" s="109" t="s">
        <v>17</v>
      </c>
      <c r="AN9" s="109" t="s">
        <v>16</v>
      </c>
      <c r="AO9" s="109" t="s">
        <v>15</v>
      </c>
      <c r="AS9" s="155">
        <v>3</v>
      </c>
      <c r="AT9" s="155">
        <f>求节点(村县营基础信息!K$8:K$28,AA$10:AA$30,$AS9)+求节点(村县营基础信息!T$8:T$28,AA$43:AA$63,$AS9)+求节点(村县营基础信息!AC$8:AC$29,AA$76:AA$96,$AS9)+求节点(村县营基础信息!AL$8:AL$28,AA$109:AA$129,$AS9)</f>
        <v>2741.8577618594654</v>
      </c>
      <c r="AU9" s="155">
        <f>求节点(村县营基础信息!L$8:L$28,AB$10:AB$30,$AS9)+求节点(村县营基础信息!U$8:U$28,AB$43:AB$63,$AS9)+求节点(村县营基础信息!AD$8:AD$29,AB$76:AB$96,$AS9)+求节点(村县营基础信息!AM$8:AM$28,AB$109:AB$129,$AS9)</f>
        <v>2607.0343745464511</v>
      </c>
      <c r="AV9" s="155">
        <f>求节点(村县营基础信息!M$8:M$28,AC$10:AC$30,$AS9)+求节点(村县营基础信息!V$8:V$28,AC$43:AC$63,$AS9)+求节点(村县营基础信息!AE$8:AE$29,AC$76:AC$96,$AS9)+求节点(村县营基础信息!AN$8:AN$28,AC$109:AC$129,$AS9)</f>
        <v>2278.8374022667299</v>
      </c>
      <c r="AW9" s="155">
        <f>求节点(村县营基础信息!N$8:N$28,AD$10:AD$30,$AS9)+求节点(村县营基础信息!W$8:W$28,AD$43:AD$63,$AS9)+求节点(村县营基础信息!AF$8:AF$29,AD$76:AD$96,$AS9)+求节点(村县营基础信息!AO$8:AO$28,AD$109:AD$129,$AS9)</f>
        <v>1771.9580007424054</v>
      </c>
      <c r="AX9" s="155">
        <f>求节点(村县营基础信息!O$8:O$28,AE$10:AE$30,$AS9)+求节点(村县营基础信息!X$8:X$28,AE$43:AE$63,$AS9)+求节点(村县营基础信息!AG$8:AG$29,AE$76:AE$96,$AS9)+求节点(村县营基础信息!AP$8:AP$28,AE$109:AE$129,$AS9)</f>
        <v>1476.0476881120806</v>
      </c>
      <c r="AY9" s="155">
        <f>求节点(村县营基础信息!K$8:K$28,AK$10:AK$30,$AS9)+求节点(村县营基础信息!T$8:T$28,AK$43:AK$63,$AS9)+求节点(村县营基础信息!AC$8:AC$29,AK$76:AK$96,$AS9)+求节点(村县营基础信息!AL$8:AL$28,AK$109:AK$129,$AS9)</f>
        <v>1163.2123838191674</v>
      </c>
      <c r="AZ9" s="155">
        <f>求节点(村县营基础信息!L$8:L$28,AL$10:AL$30,$AS9)+求节点(村县营基础信息!U$8:U$28,AL$43:AL$63,$AS9)+求节点(村县营基础信息!AD$8:AD$29,AL$76:AL$96,$AS9)+求节点(村县营基础信息!AM$8:AM$28,AL$109:AL$129,$AS9)</f>
        <v>1106.0145831409188</v>
      </c>
      <c r="BA9" s="155">
        <f>求节点(村县营基础信息!M$8:M$28,AM$10:AM$30,$AS9)+求节点(村县营基础信息!V$8:V$28,AM$43:AM$63,$AS9)+求节点(村县营基础信息!AE$8:AE$29,AM$76:AM$96,$AS9)+求节点(村县营基础信息!AN$8:AN$28,AM$109:AM$129,$AS9)</f>
        <v>966.77950399194606</v>
      </c>
      <c r="BB9" s="155">
        <f>求节点(村县营基础信息!N$8:N$28,AN$10:AN$30,$AS9)+求节点(村县营基础信息!W$8:W$28,AN$43:AN$63,$AS9)+求节点(村县营基础信息!AF$8:AF$29,AN$76:AN$96,$AS9)+求节点(村县营基础信息!AO$8:AO$28,AN$109:AN$129,$AS9)</f>
        <v>751.73975789071733</v>
      </c>
      <c r="BC9" s="155">
        <f>求节点(村县营基础信息!O$8:O$28,AO$10:AO$30,$AS9)+求节点(村县营基础信息!X$8:X$28,AO$43:AO$63,$AS9)+求节点(村县营基础信息!AG$8:AG$29,AO$76:AO$96,$AS9)+求节点(村县营基础信息!AP$8:AP$28,AO$109:AO$129,$AS9)</f>
        <v>626.20204950209484</v>
      </c>
      <c r="BD9" s="158"/>
    </row>
    <row r="10" spans="1:56" x14ac:dyDescent="0.15">
      <c r="C10" s="155">
        <v>0</v>
      </c>
      <c r="D10" s="155">
        <v>1</v>
      </c>
      <c r="E10" s="155">
        <f>求节点(信息索引!$AD$4:$AD$103,信息索引!AE$4:AE$103,村县营基础信息!K8)</f>
        <v>0.17499999999999999</v>
      </c>
      <c r="F10" s="155">
        <f>求节点(信息索引!$AD$4:$AD$103,信息索引!AF$4:AF$103,村县营基础信息!L8)</f>
        <v>0.17499999999999999</v>
      </c>
      <c r="G10" s="155">
        <f>求节点(信息索引!$AD$4:$AD$103,信息索引!AG$4:AG$103,村县营基础信息!M8)</f>
        <v>0.17499999999999999</v>
      </c>
      <c r="H10" s="155">
        <f>求节点(信息索引!$AD$4:$AD$103,信息索引!AH$4:AH$103,村县营基础信息!N8)</f>
        <v>0.17499999999999999</v>
      </c>
      <c r="I10" s="155">
        <f>求节点(信息索引!$AD$4:$AD$103,信息索引!AI$4:AI$103,村县营基础信息!O8)</f>
        <v>0.17499999999999999</v>
      </c>
      <c r="J10" s="160">
        <v>1</v>
      </c>
      <c r="K10" s="155">
        <f>$J10*K$4*$D10*村县营基础信息!$D8</f>
        <v>0.80000000000000027</v>
      </c>
      <c r="L10" s="160">
        <f>$J10*L$4*$D10*村县营基础信息!$D8</f>
        <v>0.7046218563109099</v>
      </c>
      <c r="M10" s="160">
        <f>$J10*M$4*$D10*村县营基础信息!$D8</f>
        <v>0.56324246592536498</v>
      </c>
      <c r="N10" s="160">
        <f>$J10*N$4*$D10*村县营基础信息!$D8</f>
        <v>0.38899532067173737</v>
      </c>
      <c r="O10" s="160">
        <f>$J10*O$4*$D10*村县营基础信息!$D8</f>
        <v>0.2508036739803865</v>
      </c>
      <c r="P10" s="155">
        <f>求节点(信息索引!$AK$4:$AK$103,信息索引!AL$4:AL$103,村县营基础信息!K8)</f>
        <v>2248.5483480446374</v>
      </c>
      <c r="Q10" s="155">
        <f>求节点(信息索引!$AK$4:$AK$103,信息索引!AM$4:AM$103,村县营基础信息!L8)</f>
        <v>2306.7559713152582</v>
      </c>
      <c r="R10" s="155">
        <f>求节点(信息索引!$AK$4:$AK$103,信息索引!AN$4:AN$103,村县营基础信息!M8)</f>
        <v>2412.1954631909607</v>
      </c>
      <c r="S10" s="155">
        <f>求节点(信息索引!$AK$4:$AK$103,信息索引!AO$4:AO$103,村县营基础信息!N8)</f>
        <v>2611.761549475988</v>
      </c>
      <c r="T10" s="155">
        <f>求节点(信息索引!$AK$4:$AK$103,信息索引!AP$4:AP$103,村县营基础信息!O8)</f>
        <v>3230.3291043007998</v>
      </c>
      <c r="V10" s="155">
        <f>K10*(1-E10)*P10*(1-信息索引!$AB$3)</f>
        <v>742.02095485473046</v>
      </c>
      <c r="W10" s="160">
        <f>L10*(1-F10)*Q10*(1-信息索引!$AB$3)</f>
        <v>670.47365325782869</v>
      </c>
      <c r="X10" s="160">
        <f>M10*(1-G10)*R10*(1-信息索引!$AB$3)</f>
        <v>560.44350490493252</v>
      </c>
      <c r="Y10" s="160">
        <f>N10*(1-H10)*S10*(1-信息索引!$AB$3)</f>
        <v>419.08474635081683</v>
      </c>
      <c r="Z10" s="160">
        <f>O10*(1-I10)*T10*(1-信息索引!$AB$3)</f>
        <v>334.19859310381986</v>
      </c>
      <c r="AA10" s="155">
        <f>SUM(V$10:V10)</f>
        <v>742.02095485473046</v>
      </c>
      <c r="AB10" s="160">
        <f>SUM(W$10:W10)</f>
        <v>670.47365325782869</v>
      </c>
      <c r="AC10" s="160">
        <f>SUM(X$10:X10)</f>
        <v>560.44350490493252</v>
      </c>
      <c r="AD10" s="160">
        <f>SUM(Y$10:Y10)</f>
        <v>419.08474635081683</v>
      </c>
      <c r="AE10" s="160">
        <f>SUM(Z$10:Z10)</f>
        <v>334.19859310381986</v>
      </c>
      <c r="AF10" s="155">
        <f>E10*K10*P10</f>
        <v>314.7967687262493</v>
      </c>
      <c r="AG10" s="160">
        <f t="shared" ref="AG10:AJ10" si="0">F10*L10*Q10</f>
        <v>284.44336804877577</v>
      </c>
      <c r="AH10" s="160">
        <f t="shared" si="0"/>
        <v>237.76391117178954</v>
      </c>
      <c r="AI10" s="160">
        <f t="shared" si="0"/>
        <v>177.79352875489195</v>
      </c>
      <c r="AJ10" s="160">
        <f t="shared" si="0"/>
        <v>141.78122131677205</v>
      </c>
      <c r="AK10" s="160">
        <f>SUM(AF$10:AF10)</f>
        <v>314.7967687262493</v>
      </c>
      <c r="AL10" s="160">
        <f>SUM(AG$10:AG10)</f>
        <v>284.44336804877577</v>
      </c>
      <c r="AM10" s="160">
        <f>SUM(AH$10:AH10)</f>
        <v>237.76391117178954</v>
      </c>
      <c r="AN10" s="160">
        <f>SUM(AI$10:AI10)</f>
        <v>177.79352875489195</v>
      </c>
      <c r="AO10" s="160">
        <f>SUM(AJ$10:AJ10)</f>
        <v>141.78122131677205</v>
      </c>
      <c r="AS10" s="155">
        <v>4</v>
      </c>
      <c r="AT10" s="155">
        <f>求节点(村县营基础信息!K$8:K$28,AA$10:AA$30,$AS10)+求节点(村县营基础信息!T$8:T$28,AA$43:AA$63,$AS10)+求节点(村县营基础信息!AC$8:AC$29,AA$76:AA$96,$AS10)+求节点(村县营基础信息!AL$8:AL$28,AA$109:AA$129,$AS10)</f>
        <v>8009.7181672846209</v>
      </c>
      <c r="AU10" s="155">
        <f>求节点(村县营基础信息!L$8:L$28,AB$10:AB$30,$AS10)+求节点(村县营基础信息!U$8:U$28,AB$43:AB$63,$AS10)+求节点(村县营基础信息!AD$8:AD$29,AB$76:AB$96,$AS10)+求节点(村县营基础信息!AM$8:AM$28,AB$109:AB$129,$AS10)</f>
        <v>7298.2577285984153</v>
      </c>
      <c r="AV10" s="155">
        <f>求节点(村县营基础信息!M$8:M$28,AC$10:AC$30,$AS10)+求节点(村县营基础信息!V$8:V$28,AC$43:AC$63,$AS10)+求节点(村县营基础信息!AE$8:AE$29,AC$76:AC$96,$AS10)+求节点(村县营基础信息!AN$8:AN$28,AC$109:AC$129,$AS10)</f>
        <v>6075.7444703009078</v>
      </c>
      <c r="AW10" s="155">
        <f>求节点(村县营基础信息!N$8:N$28,AD$10:AD$30,$AS10)+求节点(村县营基础信息!W$8:W$28,AD$43:AD$63,$AS10)+求节点(村县营基础信息!AF$8:AF$29,AD$76:AD$96,$AS10)+求节点(村县营基础信息!AO$8:AO$28,AD$109:AD$129,$AS10)</f>
        <v>4464.5752270797002</v>
      </c>
      <c r="AX10" s="155">
        <f>求节点(村县营基础信息!O$8:O$28,AE$10:AE$30,$AS10)+求节点(村县营基础信息!X$8:X$28,AE$43:AE$63,$AS10)+求节点(村县营基础信息!AG$8:AG$29,AE$76:AE$96,$AS10)+求节点(村县营基础信息!AP$8:AP$28,AE$109:AE$129,$AS10)</f>
        <v>3278.4986525718896</v>
      </c>
      <c r="AY10" s="155">
        <f>求节点(村县营基础信息!K$8:K$28,AK$10:AK$30,$AS10)+求节点(村县营基础信息!T$8:T$28,AK$43:AK$63,$AS10)+求节点(村县营基础信息!AC$8:AC$29,AK$76:AK$96,$AS10)+求节点(村县营基础信息!AL$8:AL$28,AK$109:AK$129,$AS10)</f>
        <v>3398.0622527874157</v>
      </c>
      <c r="AZ10" s="155">
        <f>求节点(村县营基础信息!L$8:L$28,AL$10:AL$30,$AS10)+求节点(村县营基础信息!U$8:U$28,AL$43:AL$63,$AS10)+求节点(村县营基础信息!AD$8:AD$29,AL$76:AL$96,$AS10)+求节点(村县营基础信息!AM$8:AM$28,AL$109:AL$129,$AS10)</f>
        <v>3096.2305515266007</v>
      </c>
      <c r="BA10" s="155">
        <f>求节点(村县营基础信息!M$8:M$28,AM$10:AM$30,$AS10)+求节点(村县营基础信息!V$8:V$28,AM$43:AM$63,$AS10)+求节点(村县营基础信息!AE$8:AE$29,AM$76:AM$96,$AS10)+求节点(村县营基础信息!AN$8:AN$28,AM$109:AM$129,$AS10)</f>
        <v>2577.5885631579613</v>
      </c>
      <c r="BB10" s="155">
        <f>求节点(村县营基础信息!N$8:N$28,AN$10:AN$30,$AS10)+求节点(村县营基础信息!W$8:W$28,AN$43:AN$63,$AS10)+求节点(村县营基础信息!AF$8:AF$29,AN$76:AN$96,$AS10)+求节点(村县营基础信息!AO$8:AO$28,AN$109:AN$129,$AS10)</f>
        <v>1894.0622175489639</v>
      </c>
      <c r="BC10" s="155">
        <f>求节点(村县营基础信息!O$8:O$28,AO$10:AO$30,$AS10)+求节点(村县营基础信息!X$8:X$28,AO$43:AO$63,$AS10)+求节点(村县营基础信息!AG$8:AG$29,AO$76:AO$96,$AS10)+求节点(村县营基础信息!AP$8:AP$28,AO$109:AO$129,$AS10)</f>
        <v>1390.8782162426196</v>
      </c>
      <c r="BD10" s="158"/>
    </row>
    <row r="11" spans="1:56" x14ac:dyDescent="0.15">
      <c r="C11" s="155">
        <v>1</v>
      </c>
      <c r="D11" s="155">
        <v>1</v>
      </c>
      <c r="E11" s="155">
        <f>求节点(信息索引!$AD$4:$AD$103,信息索引!AE$4:AE$103,村县营基础信息!K9)</f>
        <v>0.17499999999999999</v>
      </c>
      <c r="F11" s="155">
        <f>求节点(信息索引!$AD$4:$AD$103,信息索引!AF$4:AF$103,村县营基础信息!L9)</f>
        <v>0.17499999999999999</v>
      </c>
      <c r="G11" s="155">
        <f>求节点(信息索引!$AD$4:$AD$103,信息索引!AG$4:AG$103,村县营基础信息!M9)</f>
        <v>0.17499999999999999</v>
      </c>
      <c r="H11" s="155">
        <f>求节点(信息索引!$AD$4:$AD$103,信息索引!AH$4:AH$103,村县营基础信息!N9)</f>
        <v>0.17499999999999999</v>
      </c>
      <c r="I11" s="155">
        <f>求节点(信息索引!$AD$4:$AD$103,信息索引!AI$4:AI$103,村县营基础信息!O9)</f>
        <v>0.17499999999999999</v>
      </c>
      <c r="J11" s="160">
        <v>1</v>
      </c>
      <c r="K11" s="160">
        <f>$J11*K$4*$D11*村县营基础信息!$D9</f>
        <v>0.80000000000000027</v>
      </c>
      <c r="L11" s="160">
        <f>$J11*L$4*$D11*村县营基础信息!$D9</f>
        <v>0.7046218563109099</v>
      </c>
      <c r="M11" s="160">
        <f>$J11*M$4*$D11*村县营基础信息!$D9</f>
        <v>0.56324246592536498</v>
      </c>
      <c r="N11" s="160">
        <f>$J11*N$4*$D11*村县营基础信息!$D9</f>
        <v>0.38899532067173737</v>
      </c>
      <c r="O11" s="160">
        <f>$J11*O$4*$D11*村县营基础信息!$D9</f>
        <v>0.2508036739803865</v>
      </c>
      <c r="P11" s="155">
        <f>求节点(信息索引!$AK$4:$AK$103,信息索引!AL$4:AL$103,村县营基础信息!K9)</f>
        <v>6060.1115363779836</v>
      </c>
      <c r="Q11" s="155">
        <f>求节点(信息索引!$AK$4:$AK$103,信息索引!AM$4:AM$103,村县营基础信息!L9)</f>
        <v>6178.5094208796982</v>
      </c>
      <c r="R11" s="155">
        <f>求节点(信息索引!$AK$4:$AK$103,信息索引!AN$4:AN$103,村县营基础信息!M9)</f>
        <v>6415.5780404322632</v>
      </c>
      <c r="S11" s="155">
        <f>求节点(信息索引!$AK$4:$AK$103,信息索引!AO$4:AO$103,村县营基础信息!N9)</f>
        <v>6920.9383063014611</v>
      </c>
      <c r="T11" s="155">
        <f>求节点(信息索引!$AK$4:$AK$103,信息索引!AP$4:AP$103,村县营基础信息!O9)</f>
        <v>8423.6497429381288</v>
      </c>
      <c r="U11" s="160"/>
      <c r="V11" s="160">
        <f>K11*(1-E11)*P11*(1-信息索引!$AB$3)</f>
        <v>1999.836807004735</v>
      </c>
      <c r="W11" s="160">
        <f>L11*(1-F11)*Q11*(1-信息索引!$AB$3)</f>
        <v>1795.8240206670625</v>
      </c>
      <c r="X11" s="160">
        <f>M11*(1-G11)*R11*(1-信息索引!$AB$3)</f>
        <v>1490.5794732797465</v>
      </c>
      <c r="Y11" s="160">
        <f>N11*(1-H11)*S11*(1-信息索引!$AB$3)</f>
        <v>1110.5377040212322</v>
      </c>
      <c r="Z11" s="160">
        <f>O11*(1-I11)*T11*(1-信息索引!$AB$3)</f>
        <v>871.4814503392887</v>
      </c>
      <c r="AA11" s="160">
        <f>SUM(V$10:V11)</f>
        <v>2741.8577618594654</v>
      </c>
      <c r="AB11" s="160">
        <f>SUM(W$10:W11)</f>
        <v>2466.2976739248911</v>
      </c>
      <c r="AC11" s="160">
        <f>SUM(X$10:X11)</f>
        <v>2051.0229781846792</v>
      </c>
      <c r="AD11" s="160">
        <f>SUM(Y$10:Y11)</f>
        <v>1529.6224503720491</v>
      </c>
      <c r="AE11" s="160">
        <f>SUM(Z$10:Z11)</f>
        <v>1205.6800434431086</v>
      </c>
      <c r="AF11" s="160">
        <f t="shared" ref="AF11:AF30" si="1">E11*K11*P11</f>
        <v>848.41561509291796</v>
      </c>
      <c r="AG11" s="160">
        <f t="shared" ref="AG11:AG30" si="2">F11*L11*Q11</f>
        <v>761.8647360405721</v>
      </c>
      <c r="AH11" s="160">
        <f t="shared" ref="AH11:AH30" si="3">G11*M11*R11</f>
        <v>632.36704927019548</v>
      </c>
      <c r="AI11" s="160">
        <f t="shared" ref="AI11:AI30" si="4">H11*N11*S11</f>
        <v>471.13720776658334</v>
      </c>
      <c r="AJ11" s="160">
        <f t="shared" ref="AJ11:AJ30" si="5">I11*O11*T11</f>
        <v>369.71940317424367</v>
      </c>
      <c r="AK11" s="160">
        <f>SUM(AF$10:AF11)</f>
        <v>1163.2123838191674</v>
      </c>
      <c r="AL11" s="160">
        <f>SUM(AG$10:AG11)</f>
        <v>1046.3081040893478</v>
      </c>
      <c r="AM11" s="160">
        <f>SUM(AH$10:AH11)</f>
        <v>870.13096044198505</v>
      </c>
      <c r="AN11" s="160">
        <f>SUM(AI$10:AI11)</f>
        <v>648.9307365214753</v>
      </c>
      <c r="AO11" s="160">
        <f>SUM(AJ$10:AJ11)</f>
        <v>511.50062449101574</v>
      </c>
      <c r="AS11" s="155">
        <v>5</v>
      </c>
      <c r="AT11" s="155">
        <f>求节点(村县营基础信息!K$8:K$28,AA$10:AA$30,$AS11)+求节点(村县营基础信息!T$8:T$28,AA$43:AA$63,$AS11)+求节点(村县营基础信息!AC$8:AC$29,AA$76:AA$96,$AS11)+求节点(村县营基础信息!AL$8:AL$28,AA$109:AA$129,$AS11)</f>
        <v>13277.578572709777</v>
      </c>
      <c r="AU11" s="155">
        <f>求节点(村县营基础信息!L$8:L$28,AB$10:AB$30,$AS11)+求节点(村县营基础信息!U$8:U$28,AB$43:AB$63,$AS11)+求节点(村县营基础信息!AD$8:AD$29,AB$76:AB$96,$AS11)+求节点(村县营基础信息!AM$8:AM$28,AB$109:AB$129,$AS11)</f>
        <v>11845.712904844841</v>
      </c>
      <c r="AV11" s="155">
        <f>求节点(村县营基础信息!M$8:M$28,AC$10:AC$30,$AS11)+求节点(村县营基础信息!V$8:V$28,AC$43:AC$63,$AS11)+求节点(村县营基础信息!AE$8:AE$29,AC$76:AC$96,$AS11)+求节点(村县营基础信息!AN$8:AN$28,AC$109:AC$129,$AS11)</f>
        <v>9640.6255540864968</v>
      </c>
      <c r="AW11" s="155">
        <f>求节点(村县营基础信息!N$8:N$28,AD$10:AD$30,$AS11)+求节点(村县营基础信息!W$8:W$28,AD$43:AD$63,$AS11)+求节点(村县营基础信息!AF$8:AF$29,AD$76:AD$96,$AS11)+求节点(村县营基础信息!AO$8:AO$28,AD$109:AD$129,$AS11)</f>
        <v>6910.3211729841096</v>
      </c>
      <c r="AX11" s="155">
        <f>求节点(村县营基础信息!O$8:O$28,AE$10:AE$30,$AS11)+求节点(村县营基础信息!X$8:X$28,AE$43:AE$63,$AS11)+求节点(村县营基础信息!AG$8:AG$29,AE$76:AE$96,$AS11)+求节点(村县营基础信息!AP$8:AP$28,AE$109:AE$129,$AS11)</f>
        <v>4804.0527056601577</v>
      </c>
      <c r="AY11" s="155">
        <f>求节点(村县营基础信息!K$8:K$28,AK$10:AK$30,$AS11)+求节点(村县营基础信息!T$8:T$28,AK$43:AK$63,$AS11)+求节点(村县营基础信息!AC$8:AC$29,AK$76:AK$96,$AS11)+求节点(村县营基础信息!AL$8:AL$28,AK$109:AK$129,$AS11)</f>
        <v>5632.912121755664</v>
      </c>
      <c r="AZ11" s="155">
        <f>求节点(村县营基础信息!L$8:L$28,AL$10:AL$30,$AS11)+求节点(村县营基础信息!U$8:U$28,AL$43:AL$63,$AS11)+求节点(村县营基础信息!AD$8:AD$29,AL$76:AL$96,$AS11)+求节点(村县营基础信息!AM$8:AM$28,AL$109:AL$129,$AS11)</f>
        <v>5025.4539596311442</v>
      </c>
      <c r="BA11" s="155">
        <f>求节点(村县营基础信息!M$8:M$28,AM$10:AM$30,$AS11)+求节点(村县营基础信息!V$8:V$28,AM$43:AM$63,$AS11)+求节点(村县营基础信息!AE$8:AE$29,AM$76:AM$96,$AS11)+求节点(村县营基础信息!AN$8:AN$28,AM$109:AM$129,$AS11)</f>
        <v>4089.9623562791198</v>
      </c>
      <c r="BB11" s="155">
        <f>求节点(村县营基础信息!N$8:N$28,AN$10:AN$30,$AS11)+求节点(村县营基础信息!W$8:W$28,AN$43:AN$63,$AS11)+求节点(村县营基础信息!AF$8:AF$29,AN$76:AN$96,$AS11)+求节点(村县营基础信息!AO$8:AO$28,AN$109:AN$129,$AS11)</f>
        <v>2931.6514067205312</v>
      </c>
      <c r="BC11" s="155">
        <f>求节点(村县营基础信息!O$8:O$28,AO$10:AO$30,$AS11)+求节点(村县营基础信息!X$8:X$28,AO$43:AO$63,$AS11)+求节点(村县营基础信息!AG$8:AG$29,AO$76:AO$96,$AS11)+求节点(村县营基础信息!AP$8:AP$28,AO$109:AO$129,$AS11)</f>
        <v>2038.0829660376426</v>
      </c>
      <c r="BD11" s="158"/>
    </row>
    <row r="12" spans="1:56" x14ac:dyDescent="0.15">
      <c r="C12" s="155">
        <v>2</v>
      </c>
      <c r="D12" s="155">
        <v>1</v>
      </c>
      <c r="E12" s="155">
        <f>求节点(信息索引!$AD$4:$AD$103,信息索引!AE$4:AE$103,村县营基础信息!K10)</f>
        <v>0.17499999999999999</v>
      </c>
      <c r="F12" s="155">
        <f>求节点(信息索引!$AD$4:$AD$103,信息索引!AF$4:AF$103,村县营基础信息!L10)</f>
        <v>0.17499999999999999</v>
      </c>
      <c r="G12" s="155">
        <f>求节点(信息索引!$AD$4:$AD$103,信息索引!AG$4:AG$103,村县营基础信息!M10)</f>
        <v>0.17499999999999999</v>
      </c>
      <c r="H12" s="155">
        <f>求节点(信息索引!$AD$4:$AD$103,信息索引!AH$4:AH$103,村县营基础信息!N10)</f>
        <v>0.17499999999999999</v>
      </c>
      <c r="I12" s="155">
        <f>求节点(信息索引!$AD$4:$AD$103,信息索引!AI$4:AI$103,村县营基础信息!O10)</f>
        <v>0.17499999999999999</v>
      </c>
      <c r="J12" s="160">
        <v>1</v>
      </c>
      <c r="K12" s="160">
        <f>$J12*K$4*$D12*村县营基础信息!$D10</f>
        <v>0.80000000000000027</v>
      </c>
      <c r="L12" s="160">
        <f>$J12*L$4*$D12*村县营基础信息!$D10</f>
        <v>0.7046218563109099</v>
      </c>
      <c r="M12" s="160">
        <f>$J12*M$4*$D12*村县营基础信息!$D10</f>
        <v>0.56324246592536498</v>
      </c>
      <c r="N12" s="160">
        <f>$J12*N$4*$D12*村县营基础信息!$D10</f>
        <v>0.38899532067173737</v>
      </c>
      <c r="O12" s="160">
        <f>$J12*O$4*$D12*村县营基础信息!$D10</f>
        <v>0.2508036739803865</v>
      </c>
      <c r="P12" s="155">
        <f>求节点(信息索引!$AK$4:$AK$103,信息索引!AL$4:AL$103,村县营基础信息!K10)</f>
        <v>10642.14223318213</v>
      </c>
      <c r="Q12" s="155">
        <f>求节点(信息索引!$AK$4:$AK$103,信息索引!AM$4:AM$103,村县营基础信息!L10)</f>
        <v>10652.461741367259</v>
      </c>
      <c r="R12" s="155">
        <f>求节点(信息索引!$AK$4:$AK$103,信息索引!AN$4:AN$103,村县营基础信息!M10)</f>
        <v>10676.90651545557</v>
      </c>
      <c r="S12" s="155">
        <f>求节点(信息索引!$AK$4:$AK$103,信息索引!AO$4:AO$103,村县营基础信息!N10)</f>
        <v>10851.424800395867</v>
      </c>
      <c r="T12" s="155">
        <f>求节点(信息索引!$AK$4:$AK$103,信息索引!AP$4:AP$103,村县营基础信息!O10)</f>
        <v>11034.126480942921</v>
      </c>
      <c r="U12" s="160"/>
      <c r="V12" s="160">
        <f>K12*(1-E12)*P12*(1-信息索引!$AB$3)</f>
        <v>3511.906936950104</v>
      </c>
      <c r="W12" s="160">
        <f>L12*(1-F12)*Q12*(1-信息索引!$AB$3)</f>
        <v>3096.2074136742972</v>
      </c>
      <c r="X12" s="160">
        <f>M12*(1-G12)*R12*(1-信息索引!$AB$3)</f>
        <v>2480.6459511156636</v>
      </c>
      <c r="Y12" s="160">
        <f>N12*(1-H12)*S12*(1-信息索引!$AB$3)</f>
        <v>1741.2258063647841</v>
      </c>
      <c r="Z12" s="160">
        <f>O12*(1-I12)*T12*(1-信息索引!$AB$3)</f>
        <v>1141.5522774912126</v>
      </c>
      <c r="AA12" s="160">
        <f>SUM(V$10:V12)</f>
        <v>6253.7646988095694</v>
      </c>
      <c r="AB12" s="160">
        <f>SUM(W$10:W12)</f>
        <v>5562.5050875991883</v>
      </c>
      <c r="AC12" s="160">
        <f>SUM(X$10:X12)</f>
        <v>4531.6689293003428</v>
      </c>
      <c r="AD12" s="160">
        <f>SUM(Y$10:Y12)</f>
        <v>3270.8482567368333</v>
      </c>
      <c r="AE12" s="160">
        <f>SUM(Z$10:Z12)</f>
        <v>2347.2323209343213</v>
      </c>
      <c r="AF12" s="160">
        <f t="shared" si="1"/>
        <v>1489.8999126454987</v>
      </c>
      <c r="AG12" s="160">
        <f t="shared" si="2"/>
        <v>1313.5425391345505</v>
      </c>
      <c r="AH12" s="160">
        <f t="shared" si="3"/>
        <v>1052.3952519884633</v>
      </c>
      <c r="AI12" s="160">
        <f t="shared" si="4"/>
        <v>738.70185724566591</v>
      </c>
      <c r="AJ12" s="160">
        <f t="shared" si="5"/>
        <v>484.29490560233262</v>
      </c>
      <c r="AK12" s="160">
        <f>SUM(AF$10:AF12)</f>
        <v>2653.1122964646661</v>
      </c>
      <c r="AL12" s="160">
        <f>SUM(AG$10:AG12)</f>
        <v>2359.8506432238983</v>
      </c>
      <c r="AM12" s="160">
        <f>SUM(AH$10:AH12)</f>
        <v>1922.5262124304484</v>
      </c>
      <c r="AN12" s="160">
        <f>SUM(AI$10:AI12)</f>
        <v>1387.6325937671413</v>
      </c>
      <c r="AO12" s="160">
        <f>SUM(AJ$10:AJ12)</f>
        <v>995.79553009334836</v>
      </c>
      <c r="AS12" s="155">
        <v>6</v>
      </c>
      <c r="AT12" s="155">
        <f>求节点(村县营基础信息!K$8:K$28,AA$10:AA$30,$AS12)+求节点(村县营基础信息!T$8:T$28,AA$43:AA$63,$AS12)+求节点(村县营基础信息!AC$8:AC$29,AA$76:AA$96,$AS12)+求节点(村县营基础信息!AL$8:AL$28,AA$109:AA$129,$AS12)</f>
        <v>15299.95941842972</v>
      </c>
      <c r="AU12" s="155">
        <f>求节点(村县营基础信息!L$8:L$28,AB$10:AB$30,$AS12)+求节点(村县营基础信息!U$8:U$28,AB$43:AB$63,$AS12)+求节点(村县营基础信息!AD$8:AD$29,AB$76:AB$96,$AS12)+求节点(村县营基础信息!AM$8:AM$28,AB$109:AB$129,$AS12)</f>
        <v>13661.572702786001</v>
      </c>
      <c r="AV12" s="155">
        <f>求节点(村县营基础信息!M$8:M$28,AC$10:AC$30,$AS12)+求节点(村县营基础信息!V$8:V$28,AC$43:AC$63,$AS12)+求节点(村县营基础信息!AE$8:AE$29,AC$76:AC$96,$AS12)+求节点(村县营基础信息!AN$8:AN$28,AC$109:AC$129,$AS12)</f>
        <v>11117.27277963477</v>
      </c>
      <c r="AW12" s="155">
        <f>求节点(村县营基础信息!N$8:N$28,AD$10:AD$30,$AS12)+求节点(村县营基础信息!W$8:W$28,AD$43:AD$63,$AS12)+求节点(村县营基础信息!AF$8:AF$29,AD$76:AD$96,$AS12)+求节点(村县营基础信息!AO$8:AO$28,AD$109:AD$129,$AS12)</f>
        <v>7957.1298631021618</v>
      </c>
      <c r="AX12" s="155">
        <f>求节点(村县营基础信息!O$8:O$28,AE$10:AE$30,$AS12)+求节点(村县营基础信息!X$8:X$28,AE$43:AE$63,$AS12)+求节点(村县营基础信息!AG$8:AG$29,AE$76:AE$96,$AS12)+求节点(村县营基础信息!AP$8:AP$28,AE$109:AE$129,$AS12)</f>
        <v>5498.9160246338033</v>
      </c>
      <c r="AY12" s="155">
        <f>求节点(村县营基础信息!K$8:K$28,AK$10:AK$30,$AS12)+求节点(村县营基础信息!T$8:T$28,AK$43:AK$63,$AS12)+求节点(村县营基础信息!AC$8:AC$29,AK$76:AK$96,$AS12)+求节点(村县营基础信息!AL$8:AL$28,AK$109:AK$129,$AS12)</f>
        <v>6490.8918744853363</v>
      </c>
      <c r="AZ12" s="155">
        <f>求节点(村县营基础信息!L$8:L$28,AL$10:AL$30,$AS12)+求节点(村县营基础信息!U$8:U$28,AL$43:AL$63,$AS12)+求节点(村县营基础信息!AD$8:AD$29,AL$76:AL$96,$AS12)+求节点(村县营基础信息!AM$8:AM$28,AL$109:AL$129,$AS12)</f>
        <v>5795.8187223940613</v>
      </c>
      <c r="BA12" s="155">
        <f>求节点(村县营基础信息!M$8:M$28,AM$10:AM$30,$AS12)+求节点(村县营基础信息!V$8:V$28,AM$43:AM$63,$AS12)+求节点(村县营基础信息!AE$8:AE$29,AM$76:AM$96,$AS12)+求节点(村县营基础信息!AN$8:AN$28,AM$109:AM$129,$AS12)</f>
        <v>4716.4187549965691</v>
      </c>
      <c r="BB12" s="155">
        <f>求节点(村县营基础信息!N$8:N$28,AN$10:AN$30,$AS12)+求节点(村县营基础信息!W$8:W$28,AN$43:AN$63,$AS12)+求节点(村县营基础信息!AF$8:AF$29,AN$76:AN$96,$AS12)+求节点(村县营基础信息!AO$8:AO$28,AN$109:AN$129,$AS12)</f>
        <v>3375.7520631342504</v>
      </c>
      <c r="BC12" s="155">
        <f>求节点(村县营基础信息!O$8:O$28,AO$10:AO$30,$AS12)+求节点(村县营基础信息!X$8:X$28,AO$43:AO$63,$AS12)+求节点(村县营基础信息!AG$8:AG$29,AO$76:AO$96,$AS12)+求节点(村县营基础信息!AP$8:AP$28,AO$109:AO$129,$AS12)</f>
        <v>2332.8734649961589</v>
      </c>
      <c r="BD12" s="158"/>
    </row>
    <row r="13" spans="1:56" x14ac:dyDescent="0.15">
      <c r="C13" s="155">
        <v>3</v>
      </c>
      <c r="D13" s="155">
        <v>1</v>
      </c>
      <c r="E13" s="155">
        <f>求节点(信息索引!$AD$4:$AD$103,信息索引!AE$4:AE$103,村县营基础信息!K11)</f>
        <v>0.17499999999999999</v>
      </c>
      <c r="F13" s="155">
        <f>求节点(信息索引!$AD$4:$AD$103,信息索引!AF$4:AF$103,村县营基础信息!L11)</f>
        <v>0.17499999999999999</v>
      </c>
      <c r="G13" s="155">
        <f>求节点(信息索引!$AD$4:$AD$103,信息索引!AG$4:AG$103,村县营基础信息!M11)</f>
        <v>0.17499999999999999</v>
      </c>
      <c r="H13" s="155">
        <f>求节点(信息索引!$AD$4:$AD$103,信息索引!AH$4:AH$103,村县营基础信息!N11)</f>
        <v>0.17499999999999999</v>
      </c>
      <c r="I13" s="155">
        <f>求节点(信息索引!$AD$4:$AD$103,信息索引!AI$4:AI$103,村县营基础信息!O11)</f>
        <v>0.17499999999999999</v>
      </c>
      <c r="J13" s="160">
        <v>1</v>
      </c>
      <c r="K13" s="160">
        <f>$J13*K$4*$D13*村县营基础信息!$D11</f>
        <v>1.2000000000000004</v>
      </c>
      <c r="L13" s="160">
        <f>$J13*L$4*$D13*村县营基础信息!$D11</f>
        <v>1.056932784466365</v>
      </c>
      <c r="M13" s="160">
        <f>$J13*M$4*$D13*村县营基础信息!$D11</f>
        <v>0.84486369888804747</v>
      </c>
      <c r="N13" s="160">
        <f>$J13*N$4*$D13*村县营基础信息!$D11</f>
        <v>0.58349298100760605</v>
      </c>
      <c r="O13" s="160">
        <f>$J13*O$4*$D13*村县营基础信息!$D11</f>
        <v>0.37620551097057975</v>
      </c>
      <c r="P13" s="155">
        <f>求节点(信息索引!$AK$4:$AK$103,信息索引!AL$4:AL$103,村县营基础信息!K11)</f>
        <v>12256.853610423888</v>
      </c>
      <c r="Q13" s="155">
        <f>求节点(信息索引!$AK$4:$AK$103,信息索引!AM$4:AM$103,村县营基础信息!L11)</f>
        <v>12369.935664146687</v>
      </c>
      <c r="R13" s="155">
        <f>求节点(信息索引!$AK$4:$AK$103,信息索引!AN$4:AN$103,村县营基础信息!M11)</f>
        <v>12457.000475111836</v>
      </c>
      <c r="S13" s="155">
        <f>求节点(信息索引!$AK$4:$AK$103,信息索引!AO$4:AO$103,村县营基础信息!N11)</f>
        <v>12656.123941540141</v>
      </c>
      <c r="T13" s="155">
        <f>求节点(信息索引!$AK$4:$AK$103,信息索引!AP$4:AP$103,村县营基础信息!O11)</f>
        <v>12761.306520459217</v>
      </c>
      <c r="U13" s="160"/>
      <c r="V13" s="160">
        <f>K13*(1-E13)*P13*(1-信息索引!$AB$3)</f>
        <v>6067.142537159827</v>
      </c>
      <c r="W13" s="160">
        <f>L13*(1-F13)*Q13*(1-信息索引!$AB$3)</f>
        <v>5393.1035998852449</v>
      </c>
      <c r="X13" s="160">
        <f>M13*(1-G13)*R13*(1-信息索引!$AB$3)</f>
        <v>4341.3428431119237</v>
      </c>
      <c r="Y13" s="160">
        <f>N13*(1-H13)*S13*(1-信息索引!$AB$3)</f>
        <v>3046.213288243533</v>
      </c>
      <c r="Z13" s="160">
        <f>O13*(1-I13)*T13*(1-信息索引!$AB$3)</f>
        <v>1980.3604590748896</v>
      </c>
      <c r="AA13" s="160">
        <f>SUM(V$10:V13)</f>
        <v>12320.907235969396</v>
      </c>
      <c r="AB13" s="160">
        <f>SUM(W$10:W13)</f>
        <v>10955.608687484433</v>
      </c>
      <c r="AC13" s="160">
        <f>SUM(X$10:X13)</f>
        <v>8873.0117724122665</v>
      </c>
      <c r="AD13" s="160">
        <f>SUM(Y$10:Y13)</f>
        <v>6317.0615449803663</v>
      </c>
      <c r="AE13" s="160">
        <f>SUM(Z$10:Z13)</f>
        <v>4327.5927800092104</v>
      </c>
      <c r="AF13" s="160">
        <f t="shared" si="1"/>
        <v>2573.939258189017</v>
      </c>
      <c r="AG13" s="160">
        <f t="shared" si="2"/>
        <v>2287.9833454058612</v>
      </c>
      <c r="AH13" s="160">
        <f t="shared" si="3"/>
        <v>1841.7818122293013</v>
      </c>
      <c r="AI13" s="160">
        <f t="shared" si="4"/>
        <v>1292.3329101639231</v>
      </c>
      <c r="AJ13" s="160">
        <f t="shared" si="5"/>
        <v>840.15292203177137</v>
      </c>
      <c r="AK13" s="160">
        <f>SUM(AF$10:AF13)</f>
        <v>5227.0515546536826</v>
      </c>
      <c r="AL13" s="160">
        <f>SUM(AG$10:AG13)</f>
        <v>4647.8339886297599</v>
      </c>
      <c r="AM13" s="160">
        <f>SUM(AH$10:AH13)</f>
        <v>3764.3080246597497</v>
      </c>
      <c r="AN13" s="160">
        <f>SUM(AI$10:AI13)</f>
        <v>2679.9655039310646</v>
      </c>
      <c r="AO13" s="160">
        <f>SUM(AJ$10:AJ13)</f>
        <v>1835.9484521251197</v>
      </c>
      <c r="AS13" s="155">
        <v>7</v>
      </c>
      <c r="AT13" s="155">
        <f>求节点(村县营基础信息!K$8:K$28,AA$10:AA$30,$AS13)+求节点(村县营基础信息!T$8:T$28,AA$43:AA$63,$AS13)+求节点(村县营基础信息!AC$8:AC$29,AA$76:AA$96,$AS13)+求节点(村县营基础信息!AL$8:AL$28,AA$109:AA$129,$AS13)</f>
        <v>17322.340264149661</v>
      </c>
      <c r="AU13" s="155">
        <f>求节点(村县营基础信息!L$8:L$28,AB$10:AB$30,$AS13)+求节点(村县营基础信息!U$8:U$28,AB$43:AB$63,$AS13)+求节点(村县营基础信息!AD$8:AD$29,AB$76:AB$96,$AS13)+求节点(村县营基础信息!AM$8:AM$28,AB$109:AB$129,$AS13)</f>
        <v>15477.432500727162</v>
      </c>
      <c r="AV13" s="155">
        <f>求节点(村县营基础信息!M$8:M$28,AC$10:AC$30,$AS13)+求节点(村县营基础信息!V$8:V$28,AC$43:AC$63,$AS13)+求节点(村县营基础信息!AE$8:AE$29,AC$76:AC$96,$AS13)+求节点(村县营基础信息!AN$8:AN$28,AC$109:AC$129,$AS13)</f>
        <v>12593.920005183045</v>
      </c>
      <c r="AW13" s="155">
        <f>求节点(村县营基础信息!N$8:N$28,AD$10:AD$30,$AS13)+求节点(村县营基础信息!W$8:W$28,AD$43:AD$63,$AS13)+求节点(村县营基础信息!AF$8:AF$29,AD$76:AD$96,$AS13)+求节点(村县营基础信息!AO$8:AO$28,AD$109:AD$129,$AS13)</f>
        <v>9003.9385532202141</v>
      </c>
      <c r="AX13" s="155">
        <f>求节点(村县营基础信息!O$8:O$28,AE$10:AE$30,$AS13)+求节点(村县营基础信息!X$8:X$28,AE$43:AE$63,$AS13)+求节点(村县营基础信息!AG$8:AG$29,AE$76:AE$96,$AS13)+求节点(村县营基础信息!AP$8:AP$28,AE$109:AE$129,$AS13)</f>
        <v>6193.779343607448</v>
      </c>
      <c r="AY13" s="155">
        <f>求节点(村县营基础信息!K$8:K$28,AK$10:AK$30,$AS13)+求节点(村县营基础信息!T$8:T$28,AK$43:AK$63,$AS13)+求节点(村县营基础信息!AC$8:AC$29,AK$76:AK$96,$AS13)+求节点(村县营基础信息!AL$8:AL$28,AK$109:AK$129,$AS13)</f>
        <v>7348.8716272150077</v>
      </c>
      <c r="AZ13" s="155">
        <f>求节点(村县营基础信息!L$8:L$28,AL$10:AL$30,$AS13)+求节点(村县营基础信息!U$8:U$28,AL$43:AL$63,$AS13)+求节点(村县营基础信息!AD$8:AD$29,AL$76:AL$96,$AS13)+求节点(村县营基础信息!AM$8:AM$28,AL$109:AL$129,$AS13)</f>
        <v>6566.1834851569783</v>
      </c>
      <c r="BA13" s="155">
        <f>求节点(村县营基础信息!M$8:M$28,AM$10:AM$30,$AS13)+求节点(村县营基础信息!V$8:V$28,AM$43:AM$63,$AS13)+求节点(村县营基础信息!AE$8:AE$29,AM$76:AM$96,$AS13)+求节点(村县营基础信息!AN$8:AN$28,AM$109:AM$129,$AS13)</f>
        <v>5342.8751537140188</v>
      </c>
      <c r="BB13" s="155">
        <f>求节点(村县营基础信息!N$8:N$28,AN$10:AN$30,$AS13)+求节点(村县营基础信息!W$8:W$28,AN$43:AN$63,$AS13)+求节点(村县营基础信息!AF$8:AF$29,AN$76:AN$96,$AS13)+求节点(村县营基础信息!AO$8:AO$28,AN$109:AN$129,$AS13)</f>
        <v>3819.8527195479701</v>
      </c>
      <c r="BC13" s="155">
        <f>求节点(村县营基础信息!O$8:O$28,AO$10:AO$30,$AS13)+求节点(村县营基础信息!X$8:X$28,AO$43:AO$63,$AS13)+求节点(村县营基础信息!AG$8:AG$29,AO$76:AO$96,$AS13)+求节点(村县营基础信息!AP$8:AP$28,AO$109:AO$129,$AS13)</f>
        <v>2627.6639639546752</v>
      </c>
      <c r="BD13" s="158"/>
    </row>
    <row r="14" spans="1:56" x14ac:dyDescent="0.15">
      <c r="C14" s="155">
        <v>4</v>
      </c>
      <c r="D14" s="155">
        <v>1</v>
      </c>
      <c r="E14" s="155">
        <f>求节点(信息索引!$AD$4:$AD$103,信息索引!AE$4:AE$103,村县营基础信息!K12)</f>
        <v>0.17499999999999999</v>
      </c>
      <c r="F14" s="155">
        <f>求节点(信息索引!$AD$4:$AD$103,信息索引!AF$4:AF$103,村县营基础信息!L12)</f>
        <v>0.17499999999999999</v>
      </c>
      <c r="G14" s="155">
        <f>求节点(信息索引!$AD$4:$AD$103,信息索引!AG$4:AG$103,村县营基础信息!M12)</f>
        <v>0.17499999999999999</v>
      </c>
      <c r="H14" s="155">
        <f>求节点(信息索引!$AD$4:$AD$103,信息索引!AH$4:AH$103,村县营基础信息!N12)</f>
        <v>0.17499999999999999</v>
      </c>
      <c r="I14" s="155">
        <f>求节点(信息索引!$AD$4:$AD$103,信息索引!AI$4:AI$103,村县营基础信息!O12)</f>
        <v>0.17499999999999999</v>
      </c>
      <c r="J14" s="160">
        <v>1</v>
      </c>
      <c r="K14" s="160">
        <f>$J14*K$4*$D14*村县营基础信息!$D12</f>
        <v>1.2000000000000004</v>
      </c>
      <c r="L14" s="160">
        <f>$J14*L$4*$D14*村县营基础信息!$D12</f>
        <v>1.056932784466365</v>
      </c>
      <c r="M14" s="160">
        <f>$J14*M$4*$D14*村县营基础信息!$D12</f>
        <v>0.84486369888804747</v>
      </c>
      <c r="N14" s="160">
        <f>$J14*N$4*$D14*村县营基础信息!$D12</f>
        <v>0.58349298100760605</v>
      </c>
      <c r="O14" s="160">
        <f>$J14*O$4*$D14*村县营基础信息!$D12</f>
        <v>0.37620551097057975</v>
      </c>
      <c r="P14" s="155">
        <f>求节点(信息索引!$AK$4:$AK$103,信息索引!AL$4:AL$103,村县营基础信息!K12)</f>
        <v>13828.637598980578</v>
      </c>
      <c r="Q14" s="155">
        <f>求节点(信息索引!$AK$4:$AK$103,信息索引!AM$4:AM$103,村县营基础信息!L12)</f>
        <v>13964.043696075523</v>
      </c>
      <c r="R14" s="155">
        <f>求节点(信息索引!$AK$4:$AK$103,信息索引!AN$4:AN$103,村县营基础信息!M12)</f>
        <v>14118.678380477939</v>
      </c>
      <c r="S14" s="155">
        <f>求节点(信息索引!$AK$4:$AK$103,信息索引!AO$4:AO$103,村县营基础信息!N12)</f>
        <v>14321.232773028787</v>
      </c>
      <c r="T14" s="155">
        <f>求节点(信息索引!$AK$4:$AK$103,信息索引!AP$4:AP$103,村县营基础信息!O12)</f>
        <v>14463.726900235763</v>
      </c>
      <c r="U14" s="160"/>
      <c r="V14" s="160">
        <f>K14*(1-E14)*P14*(1-信息索引!$AB$3)</f>
        <v>6845.1756114953887</v>
      </c>
      <c r="W14" s="160">
        <f>L14*(1-F14)*Q14*(1-信息索引!$AB$3)</f>
        <v>6088.1104292675254</v>
      </c>
      <c r="X14" s="160">
        <f>M14*(1-G14)*R14*(1-信息索引!$AB$3)</f>
        <v>4920.448021475785</v>
      </c>
      <c r="Y14" s="160">
        <f>N14*(1-H14)*S14*(1-信息索引!$AB$3)</f>
        <v>3446.9897560058362</v>
      </c>
      <c r="Z14" s="160">
        <f>O14*(1-I14)*T14*(1-信息索引!$AB$3)</f>
        <v>2244.5501797298721</v>
      </c>
      <c r="AA14" s="160">
        <f>SUM(V$10:V14)</f>
        <v>19166.082847464786</v>
      </c>
      <c r="AB14" s="160">
        <f>SUM(W$10:W14)</f>
        <v>17043.71911675196</v>
      </c>
      <c r="AC14" s="160">
        <f>SUM(X$10:X14)</f>
        <v>13793.459793888051</v>
      </c>
      <c r="AD14" s="160">
        <f>SUM(Y$10:Y14)</f>
        <v>9764.0513009862025</v>
      </c>
      <c r="AE14" s="160">
        <f>SUM(Z$10:Z14)</f>
        <v>6572.1429597390825</v>
      </c>
      <c r="AF14" s="160">
        <f t="shared" si="1"/>
        <v>2904.0138957859222</v>
      </c>
      <c r="AG14" s="160">
        <f t="shared" si="2"/>
        <v>2582.8347275680412</v>
      </c>
      <c r="AH14" s="160">
        <f t="shared" si="3"/>
        <v>2087.4627969897274</v>
      </c>
      <c r="AI14" s="160">
        <f t="shared" si="4"/>
        <v>1462.3592904267184</v>
      </c>
      <c r="AJ14" s="160">
        <f t="shared" si="5"/>
        <v>952.23340958237009</v>
      </c>
      <c r="AK14" s="160">
        <f>SUM(AF$10:AF14)</f>
        <v>8131.0654504396043</v>
      </c>
      <c r="AL14" s="160">
        <f>SUM(AG$10:AG14)</f>
        <v>7230.6687161978007</v>
      </c>
      <c r="AM14" s="160">
        <f>SUM(AH$10:AH14)</f>
        <v>5851.7708216494775</v>
      </c>
      <c r="AN14" s="160">
        <f>SUM(AI$10:AI14)</f>
        <v>4142.3247943577826</v>
      </c>
      <c r="AO14" s="160">
        <f>SUM(AJ$10:AJ14)</f>
        <v>2788.1818617074896</v>
      </c>
      <c r="AS14" s="155">
        <v>8</v>
      </c>
      <c r="AT14" s="155">
        <f>求节点(村县营基础信息!K$8:K$28,AA$10:AA$30,$AS14)+求节点(村县营基础信息!T$8:T$28,AA$43:AA$63,$AS14)+求节点(村县营基础信息!AC$8:AC$29,AA$76:AA$96,$AS14)+求节点(村县营基础信息!AL$8:AL$28,AA$109:AA$129,$AS14)</f>
        <v>19344.721109869606</v>
      </c>
      <c r="AU14" s="155">
        <f>求节点(村县营基础信息!L$8:L$28,AB$10:AB$30,$AS14)+求节点(村县营基础信息!U$8:U$28,AB$43:AB$63,$AS14)+求节点(村县营基础信息!AD$8:AD$29,AB$76:AB$96,$AS14)+求节点(村县营基础信息!AM$8:AM$28,AB$109:AB$129,$AS14)</f>
        <v>17530.665696694959</v>
      </c>
      <c r="AV14" s="155">
        <f>求节点(村县营基础信息!M$8:M$28,AC$10:AC$30,$AS14)+求节点(村县营基础信息!V$8:V$28,AC$43:AC$63,$AS14)+求节点(村县营基础信息!AE$8:AE$29,AC$76:AC$96,$AS14)+求节点(村县营基础信息!AN$8:AN$28,AC$109:AC$129,$AS14)</f>
        <v>14459.12247102147</v>
      </c>
      <c r="AW14" s="155">
        <f>求节点(村县营基础信息!N$8:N$28,AD$10:AD$30,$AS14)+求节点(村县营基础信息!W$8:W$28,AD$43:AD$63,$AS14)+求节点(村县营基础信息!AF$8:AF$29,AD$76:AD$96,$AS14)+求节点(村县营基础信息!AO$8:AO$28,AD$109:AD$129,$AS14)</f>
        <v>10462.851392542674</v>
      </c>
      <c r="AX14" s="155">
        <f>求节点(村县营基础信息!O$8:O$28,AE$10:AE$30,$AS14)+求节点(村县营基础信息!X$8:X$28,AE$43:AE$63,$AS14)+求节点(村县营基础信息!AG$8:AG$29,AE$76:AE$96,$AS14)+求节点(村县营基础信息!AP$8:AP$28,AE$109:AE$129,$AS14)</f>
        <v>7345.7547037920622</v>
      </c>
      <c r="AY14" s="155">
        <f>求节点(村县营基础信息!K$8:K$28,AK$10:AK$30,$AS14)+求节点(村县营基础信息!T$8:T$28,AK$43:AK$63,$AS14)+求节点(村县营基础信息!AC$8:AC$29,AK$76:AK$96,$AS14)+求节点(村县营基础信息!AL$8:AL$28,AK$109:AK$129,$AS14)</f>
        <v>8206.851379944681</v>
      </c>
      <c r="AZ14" s="155">
        <f>求节点(村县营基础信息!L$8:L$28,AL$10:AL$30,$AS14)+求节点(村县营基础信息!U$8:U$28,AL$43:AL$63,$AS14)+求节点(村县营基础信息!AD$8:AD$29,AL$76:AL$96,$AS14)+求节点(村县营基础信息!AM$8:AM$28,AL$109:AL$129,$AS14)</f>
        <v>7437.2521137493777</v>
      </c>
      <c r="BA14" s="155">
        <f>求节点(村县营基础信息!M$8:M$28,AM$10:AM$30,$AS14)+求节点(村县营基础信息!V$8:V$28,AM$43:AM$63,$AS14)+求节点(村县营基础信息!AE$8:AE$29,AM$76:AM$96,$AS14)+求节点(村县营基础信息!AN$8:AN$28,AM$109:AM$129,$AS14)</f>
        <v>6134.1731695242615</v>
      </c>
      <c r="BB14" s="155">
        <f>求节点(村县营基础信息!N$8:N$28,AN$10:AN$30,$AS14)+求节点(村县营基础信息!W$8:W$28,AN$43:AN$63,$AS14)+求节点(村县营基础信息!AF$8:AF$29,AN$76:AN$96,$AS14)+求节点(村县营基础信息!AO$8:AO$28,AN$109:AN$129,$AS14)</f>
        <v>4438.7854392605277</v>
      </c>
      <c r="BC14" s="155">
        <f>求节点(村县营基础信息!O$8:O$28,AO$10:AO$30,$AS14)+求节点(村县营基础信息!X$8:X$28,AO$43:AO$63,$AS14)+求节点(村县营基础信息!AG$8:AG$29,AO$76:AO$96,$AS14)+求节点(村县营基础信息!AP$8:AP$28,AO$109:AO$129,$AS14)</f>
        <v>3116.3807834269355</v>
      </c>
      <c r="BD14" s="158"/>
    </row>
    <row r="15" spans="1:56" x14ac:dyDescent="0.15">
      <c r="C15" s="155">
        <v>5</v>
      </c>
      <c r="D15" s="155">
        <v>1</v>
      </c>
      <c r="E15" s="155">
        <f>求节点(信息索引!$AD$4:$AD$103,信息索引!AE$4:AE$103,村县营基础信息!K13)</f>
        <v>0.17499999999999999</v>
      </c>
      <c r="F15" s="155">
        <f>求节点(信息索引!$AD$4:$AD$103,信息索引!AF$4:AF$103,村县营基础信息!L13)</f>
        <v>0.17499999999999999</v>
      </c>
      <c r="G15" s="155">
        <f>求节点(信息索引!$AD$4:$AD$103,信息索引!AG$4:AG$103,村县营基础信息!M13)</f>
        <v>0.17499999999999999</v>
      </c>
      <c r="H15" s="155">
        <f>求节点(信息索引!$AD$4:$AD$103,信息索引!AH$4:AH$103,村县营基础信息!N13)</f>
        <v>0.17499999999999999</v>
      </c>
      <c r="I15" s="155">
        <f>求节点(信息索引!$AD$4:$AD$103,信息索引!AI$4:AI$103,村县营基础信息!O13)</f>
        <v>0.17499999999999999</v>
      </c>
      <c r="J15" s="160">
        <v>1</v>
      </c>
      <c r="K15" s="160">
        <f>$J15*K$4*$D15*村县营基础信息!$D13</f>
        <v>1.2000000000000004</v>
      </c>
      <c r="L15" s="160">
        <f>$J15*L$4*$D15*村县营基础信息!$D13</f>
        <v>1.056932784466365</v>
      </c>
      <c r="M15" s="160">
        <f>$J15*M$4*$D15*村县营基础信息!$D13</f>
        <v>0.84486369888804747</v>
      </c>
      <c r="N15" s="160">
        <f>$J15*N$4*$D15*村县营基础信息!$D13</f>
        <v>0.58349298100760605</v>
      </c>
      <c r="O15" s="160">
        <f>$J15*O$4*$D15*村县营基础信息!$D13</f>
        <v>0.37620551097057975</v>
      </c>
      <c r="P15" s="155">
        <f>求节点(信息索引!$AK$4:$AK$103,信息索引!AL$4:AL$103,村县营基础信息!K13)</f>
        <v>15245.692752232681</v>
      </c>
      <c r="Q15" s="155">
        <f>求节点(信息索引!$AK$4:$AK$103,信息索引!AM$4:AM$103,村县营基础信息!L13)</f>
        <v>15414.612898599307</v>
      </c>
      <c r="R15" s="155">
        <f>求节点(信息索引!$AK$4:$AK$103,信息索引!AN$4:AN$103,村县营基础信息!M13)</f>
        <v>15605.829490951424</v>
      </c>
      <c r="S15" s="155">
        <f>求节点(信息索引!$AK$4:$AK$103,信息索引!AO$4:AO$103,村县营基础信息!N13)</f>
        <v>15837.972700825403</v>
      </c>
      <c r="T15" s="155">
        <f>求节点(信息索引!$AK$4:$AK$103,信息索引!AP$4:AP$103,村县营基础信息!O13)</f>
        <v>16027.030901422433</v>
      </c>
      <c r="U15" s="160"/>
      <c r="V15" s="160">
        <f>K15*(1-E15)*P15*(1-信息索引!$AB$3)</f>
        <v>7546.6179123551792</v>
      </c>
      <c r="W15" s="160">
        <f>L15*(1-F15)*Q15*(1-信息索引!$AB$3)</f>
        <v>6720.5365146099302</v>
      </c>
      <c r="X15" s="160">
        <f>M15*(1-G15)*R15*(1-信息索引!$AB$3)</f>
        <v>5438.7295165258247</v>
      </c>
      <c r="Y15" s="160">
        <f>N15*(1-H15)*S15*(1-信息索引!$AB$3)</f>
        <v>3812.0551855327008</v>
      </c>
      <c r="Z15" s="160">
        <f>O15*(1-I15)*T15*(1-信息索引!$AB$3)</f>
        <v>2487.1511567144953</v>
      </c>
      <c r="AA15" s="160">
        <f>SUM(V$10:V15)</f>
        <v>26712.700759819963</v>
      </c>
      <c r="AB15" s="160">
        <f>SUM(W$10:W15)</f>
        <v>23764.255631361892</v>
      </c>
      <c r="AC15" s="160">
        <f>SUM(X$10:X15)</f>
        <v>19232.189310413876</v>
      </c>
      <c r="AD15" s="160">
        <f>SUM(Y$10:Y15)</f>
        <v>13576.106486518904</v>
      </c>
      <c r="AE15" s="160">
        <f>SUM(Z$10:Z15)</f>
        <v>9059.2941164535769</v>
      </c>
      <c r="AF15" s="160">
        <f t="shared" si="1"/>
        <v>3201.5954779688636</v>
      </c>
      <c r="AG15" s="160">
        <f t="shared" si="2"/>
        <v>2851.1367031678492</v>
      </c>
      <c r="AH15" s="160">
        <f t="shared" si="3"/>
        <v>2307.3397948897441</v>
      </c>
      <c r="AI15" s="160">
        <f t="shared" si="4"/>
        <v>1617.2355332562975</v>
      </c>
      <c r="AJ15" s="160">
        <f t="shared" si="5"/>
        <v>1055.155036181907</v>
      </c>
      <c r="AK15" s="160">
        <f>SUM(AF$10:AF15)</f>
        <v>11332.660928408468</v>
      </c>
      <c r="AL15" s="160">
        <f>SUM(AG$10:AG15)</f>
        <v>10081.80541936565</v>
      </c>
      <c r="AM15" s="160">
        <f>SUM(AH$10:AH15)</f>
        <v>8159.1106165392212</v>
      </c>
      <c r="AN15" s="160">
        <f>SUM(AI$10:AI15)</f>
        <v>5759.5603276140801</v>
      </c>
      <c r="AO15" s="160">
        <f>SUM(AJ$10:AJ15)</f>
        <v>3843.3368978893968</v>
      </c>
      <c r="AS15" s="155">
        <v>9</v>
      </c>
      <c r="AT15" s="155">
        <f>求节点(村县营基础信息!K$8:K$28,AA$10:AA$30,$AS15)+求节点(村县营基础信息!T$8:T$28,AA$43:AA$63,$AS15)+求节点(村县营基础信息!AC$8:AC$29,AA$76:AA$96,$AS15)+求节点(村县营基础信息!AL$8:AL$28,AA$109:AA$129,$AS15)</f>
        <v>24668.746585477129</v>
      </c>
      <c r="AU15" s="155">
        <f>求节点(村县营基础信息!L$8:L$28,AB$10:AB$30,$AS15)+求节点(村县营基础信息!U$8:U$28,AB$43:AB$63,$AS15)+求节点(村县营基础信息!AD$8:AD$29,AB$76:AB$96,$AS15)+求节点(村县营基础信息!AM$8:AM$28,AB$109:AB$129,$AS15)</f>
        <v>22313.69296996911</v>
      </c>
      <c r="AV15" s="155">
        <f>求节点(村县营基础信息!M$8:M$28,AC$10:AC$30,$AS15)+求节点(村县营基础信息!V$8:V$28,AC$43:AC$63,$AS15)+求节点(村县营基础信息!AE$8:AE$29,AC$76:AC$96,$AS15)+求节点(村县营基础信息!AN$8:AN$28,AC$109:AC$129,$AS15)</f>
        <v>18364.239948383205</v>
      </c>
      <c r="AW15" s="155">
        <f>求节点(村县营基础信息!N$8:N$28,AD$10:AD$30,$AS15)+求节点(村县营基础信息!W$8:W$28,AD$43:AD$63,$AS15)+求节点(村县营基础信息!AF$8:AF$29,AD$76:AD$96,$AS15)+求节点(村县营基础信息!AO$8:AO$28,AD$109:AD$129,$AS15)</f>
        <v>13226.76070434575</v>
      </c>
      <c r="AX15" s="155">
        <f>求节点(村县营基础信息!O$8:O$28,AE$10:AE$30,$AS15)+求节点(村县营基础信息!X$8:X$28,AE$43:AE$63,$AS15)+求节点(村县营基础信息!AG$8:AG$29,AE$76:AE$96,$AS15)+求节点(村县营基础信息!AP$8:AP$28,AE$109:AE$129,$AS15)</f>
        <v>9183.3981257931282</v>
      </c>
      <c r="AY15" s="155">
        <f>求节点(村县营基础信息!K$8:K$28,AK$10:AK$30,$AS15)+求节点(村县营基础信息!T$8:T$28,AK$43:AK$63,$AS15)+求节点(村县营基础信息!AC$8:AC$29,AK$76:AK$96,$AS15)+求节点(村县营基础信息!AL$8:AL$28,AK$109:AK$129,$AS15)</f>
        <v>10465.528854444841</v>
      </c>
      <c r="AZ15" s="155">
        <f>求节点(村县营基础信息!L$8:L$28,AL$10:AL$30,$AS15)+求节点(村县营基础信息!U$8:U$28,AL$43:AL$63,$AS15)+求节点(村县营基础信息!AD$8:AD$29,AL$76:AL$96,$AS15)+求节点(村县营基础信息!AM$8:AM$28,AL$109:AL$129,$AS15)</f>
        <v>9466.4151993808337</v>
      </c>
      <c r="BA15" s="155">
        <f>求节点(村县营基础信息!M$8:M$28,AM$10:AM$30,$AS15)+求节点(村县营基础信息!V$8:V$28,AM$43:AM$63,$AS15)+求节点(村县营基础信息!AE$8:AE$29,AM$76:AM$96,$AS15)+求节点(村县营基础信息!AN$8:AN$28,AM$109:AM$129,$AS15)</f>
        <v>7790.889675071664</v>
      </c>
      <c r="BB15" s="155">
        <f>求节点(村县营基础信息!N$8:N$28,AN$10:AN$30,$AS15)+求节点(村县营基础信息!W$8:W$28,AN$43:AN$63,$AS15)+求节点(村县营基础信息!AF$8:AF$29,AN$76:AN$96,$AS15)+求节点(村县营基础信息!AO$8:AO$28,AN$109:AN$129,$AS15)</f>
        <v>5611.3530260860753</v>
      </c>
      <c r="BC15" s="155">
        <f>求节点(村县营基础信息!O$8:O$28,AO$10:AO$30,$AS15)+求节点(村县营基础信息!X$8:X$28,AO$43:AO$63,$AS15)+求节点(村县营基础信息!AG$8:AG$29,AO$76:AO$96,$AS15)+求节点(村县营基础信息!AP$8:AP$28,AO$109:AO$129,$AS15)</f>
        <v>3895.9870836698119</v>
      </c>
      <c r="BD15" s="158"/>
    </row>
    <row r="16" spans="1:56" x14ac:dyDescent="0.15">
      <c r="C16" s="155">
        <v>6</v>
      </c>
      <c r="D16" s="155">
        <v>1</v>
      </c>
      <c r="E16" s="155">
        <f>求节点(信息索引!$AD$4:$AD$103,信息索引!AE$4:AE$103,村县营基础信息!K14)</f>
        <v>0.17499999999999999</v>
      </c>
      <c r="F16" s="155">
        <f>求节点(信息索引!$AD$4:$AD$103,信息索引!AF$4:AF$103,村县营基础信息!L14)</f>
        <v>0.17499999999999999</v>
      </c>
      <c r="G16" s="155">
        <f>求节点(信息索引!$AD$4:$AD$103,信息索引!AG$4:AG$103,村县营基础信息!M14)</f>
        <v>0.17499999999999999</v>
      </c>
      <c r="H16" s="155">
        <f>求节点(信息索引!$AD$4:$AD$103,信息索引!AH$4:AH$103,村县营基础信息!N14)</f>
        <v>0.17499999999999999</v>
      </c>
      <c r="I16" s="155">
        <f>求节点(信息索引!$AD$4:$AD$103,信息索引!AI$4:AI$103,村县营基础信息!O14)</f>
        <v>0.17499999999999999</v>
      </c>
      <c r="J16" s="160">
        <v>1</v>
      </c>
      <c r="K16" s="160">
        <f>$J16*K$4*$D16*村县营基础信息!$D14</f>
        <v>1.6000000000000005</v>
      </c>
      <c r="L16" s="160">
        <f>$J16*L$4*$D16*村县营基础信息!$D14</f>
        <v>1.4092437126218198</v>
      </c>
      <c r="M16" s="160">
        <f>$J16*M$4*$D16*村县营基础信息!$D14</f>
        <v>1.12648493185073</v>
      </c>
      <c r="N16" s="160">
        <f>$J16*N$4*$D16*村县营基础信息!$D14</f>
        <v>0.77799064134347473</v>
      </c>
      <c r="O16" s="160">
        <f>$J16*O$4*$D16*村县营基础信息!$D14</f>
        <v>0.501607347960773</v>
      </c>
      <c r="P16" s="155">
        <f>求节点(信息索引!$AK$4:$AK$103,信息索引!AL$4:AL$103,村县营基础信息!K14)</f>
        <v>16583.763611798491</v>
      </c>
      <c r="Q16" s="155">
        <f>求节点(信息索引!$AK$4:$AK$103,信息索引!AM$4:AM$103,村县营基础信息!L14)</f>
        <v>16756.093702653336</v>
      </c>
      <c r="R16" s="155">
        <f>求节点(信息索引!$AK$4:$AK$103,信息索引!AN$4:AN$103,村县营基础信息!M14)</f>
        <v>16960.062320141831</v>
      </c>
      <c r="S16" s="155">
        <f>求节点(信息索引!$AK$4:$AK$103,信息索引!AO$4:AO$103,村县营基础信息!N14)</f>
        <v>17211.729429484756</v>
      </c>
      <c r="T16" s="155">
        <f>求节点(信息索引!$AK$4:$AK$103,信息索引!AP$4:AP$103,村县营基础信息!O14)</f>
        <v>17425.017501937215</v>
      </c>
      <c r="U16" s="160"/>
      <c r="V16" s="160">
        <f>K16*(1-E16)*P16*(1-信息索引!$AB$3)</f>
        <v>10945.283983787007</v>
      </c>
      <c r="W16" s="160">
        <f>L16*(1-F16)*Q16*(1-信息索引!$AB$3)</f>
        <v>9740.5356256585892</v>
      </c>
      <c r="X16" s="160">
        <f>M16*(1-G16)*R16*(1-信息索引!$AB$3)</f>
        <v>7880.9175418417544</v>
      </c>
      <c r="Y16" s="160">
        <f>N16*(1-H16)*S16*(1-信息索引!$AB$3)</f>
        <v>5523.6078222085216</v>
      </c>
      <c r="Z16" s="160">
        <f>O16*(1-I16)*T16*(1-信息索引!$AB$3)</f>
        <v>3605.4631871431716</v>
      </c>
      <c r="AA16" s="160">
        <f>SUM(V$10:V16)</f>
        <v>37657.984743606969</v>
      </c>
      <c r="AB16" s="160">
        <f>SUM(W$10:W16)</f>
        <v>33504.791257020479</v>
      </c>
      <c r="AC16" s="160">
        <f>SUM(X$10:X16)</f>
        <v>27113.106852255631</v>
      </c>
      <c r="AD16" s="160">
        <f>SUM(Y$10:Y16)</f>
        <v>19099.714308727423</v>
      </c>
      <c r="AE16" s="160">
        <f>SUM(Z$10:Z16)</f>
        <v>12664.757303596749</v>
      </c>
      <c r="AF16" s="160">
        <f t="shared" si="1"/>
        <v>4643.4538113035787</v>
      </c>
      <c r="AG16" s="160">
        <f t="shared" si="2"/>
        <v>4132.3484472490991</v>
      </c>
      <c r="AH16" s="160">
        <f t="shared" si="3"/>
        <v>3343.419563205593</v>
      </c>
      <c r="AI16" s="160">
        <f t="shared" si="4"/>
        <v>2343.3487730581605</v>
      </c>
      <c r="AJ16" s="160">
        <f t="shared" si="5"/>
        <v>1529.5904430304365</v>
      </c>
      <c r="AK16" s="160">
        <f>SUM(AF$10:AF16)</f>
        <v>15976.114739712048</v>
      </c>
      <c r="AL16" s="160">
        <f>SUM(AG$10:AG16)</f>
        <v>14214.15386661475</v>
      </c>
      <c r="AM16" s="160">
        <f>SUM(AH$10:AH16)</f>
        <v>11502.530179744814</v>
      </c>
      <c r="AN16" s="160">
        <f>SUM(AI$10:AI16)</f>
        <v>8102.909100672241</v>
      </c>
      <c r="AO16" s="160">
        <f>SUM(AJ$10:AJ16)</f>
        <v>5372.9273409198331</v>
      </c>
      <c r="AS16" s="155">
        <v>10</v>
      </c>
      <c r="AT16" s="155">
        <f>求节点(村县营基础信息!K$8:K$28,AA$10:AA$30,$AS16)+求节点(村县营基础信息!T$8:T$28,AA$43:AA$63,$AS16)+求节点(村县营基础信息!AC$8:AC$29,AA$76:AA$96,$AS16)+求节点(村县营基础信息!AL$8:AL$28,AA$109:AA$129,$AS16)</f>
        <v>29992.772061084652</v>
      </c>
      <c r="AU16" s="155">
        <f>求节点(村县营基础信息!L$8:L$28,AB$10:AB$30,$AS16)+求节点(村县营基础信息!U$8:U$28,AB$43:AB$63,$AS16)+求节点(村县营基础信息!AD$8:AD$29,AB$76:AB$96,$AS16)+求节点(村县营基础信息!AM$8:AM$28,AB$109:AB$129,$AS16)</f>
        <v>27096.720243243257</v>
      </c>
      <c r="AV16" s="155">
        <f>求节点(村县营基础信息!M$8:M$28,AC$10:AC$30,$AS16)+求节点(村县营基础信息!V$8:V$28,AC$43:AC$63,$AS16)+求节点(村县营基础信息!AE$8:AE$29,AC$76:AC$96,$AS16)+求节点(村县营基础信息!AN$8:AN$28,AC$109:AC$129,$AS16)</f>
        <v>22269.35742574494</v>
      </c>
      <c r="AW16" s="155">
        <f>求节点(村县营基础信息!N$8:N$28,AD$10:AD$30,$AS16)+求节点(村县营基础信息!W$8:W$28,AD$43:AD$63,$AS16)+求节点(村县营基础信息!AF$8:AF$29,AD$76:AD$96,$AS16)+求节点(村县营基础信息!AO$8:AO$28,AD$109:AD$129,$AS16)</f>
        <v>15990.670016148824</v>
      </c>
      <c r="AX16" s="155">
        <f>求节点(村县营基础信息!O$8:O$28,AE$10:AE$30,$AS16)+求节点(村县营基础信息!X$8:X$28,AE$43:AE$63,$AS16)+求节点(村县营基础信息!AG$8:AG$29,AE$76:AE$96,$AS16)+求节点(村县营基础信息!AP$8:AP$28,AE$109:AE$129,$AS16)</f>
        <v>11021.041547794193</v>
      </c>
      <c r="AY16" s="155">
        <f>求节点(村县营基础信息!K$8:K$28,AK$10:AK$30,$AS16)+求节点(村县营基础信息!T$8:T$28,AK$43:AK$63,$AS16)+求节点(村县营基础信息!AC$8:AC$29,AK$76:AK$96,$AS16)+求节点(村县营基础信息!AL$8:AL$28,AK$109:AK$129,$AS16)</f>
        <v>12724.206328945003</v>
      </c>
      <c r="AZ16" s="155">
        <f>求节点(村县营基础信息!L$8:L$28,AL$10:AL$30,$AS16)+求节点(村县营基础信息!U$8:U$28,AL$43:AL$63,$AS16)+求节点(村县营基础信息!AD$8:AD$29,AL$76:AL$96,$AS16)+求节点(村县营基础信息!AM$8:AM$28,AL$109:AL$129,$AS16)</f>
        <v>11495.578285012291</v>
      </c>
      <c r="BA16" s="155">
        <f>求节点(村县营基础信息!M$8:M$28,AM$10:AM$30,$AS16)+求节点(村县营基础信息!V$8:V$28,AM$43:AM$63,$AS16)+求节点(村县营基础信息!AE$8:AE$29,AM$76:AM$96,$AS16)+求节点(村县营基础信息!AN$8:AN$28,AM$109:AM$129,$AS16)</f>
        <v>9447.6061806190664</v>
      </c>
      <c r="BB16" s="155">
        <f>求节点(村县营基础信息!N$8:N$28,AN$10:AN$30,$AS16)+求节点(村县营基础信息!W$8:W$28,AN$43:AN$63,$AS16)+求节点(村县营基础信息!AF$8:AF$29,AN$76:AN$96,$AS16)+求节点(村县营基础信息!AO$8:AO$28,AN$109:AN$129,$AS16)</f>
        <v>6783.9206129116219</v>
      </c>
      <c r="BC16" s="155">
        <f>求节点(村县营基础信息!O$8:O$28,AO$10:AO$30,$AS16)+求节点(村县营基础信息!X$8:X$28,AO$43:AO$63,$AS16)+求节点(村县营基础信息!AG$8:AG$29,AO$76:AO$96,$AS16)+求节点(村县营基础信息!AP$8:AP$28,AO$109:AO$129,$AS16)</f>
        <v>4675.5933839126874</v>
      </c>
      <c r="BD16" s="158"/>
    </row>
    <row r="17" spans="3:56" x14ac:dyDescent="0.15">
      <c r="C17" s="155">
        <v>7</v>
      </c>
      <c r="D17" s="155">
        <v>1</v>
      </c>
      <c r="E17" s="155">
        <f>求节点(信息索引!$AD$4:$AD$103,信息索引!AE$4:AE$103,村县营基础信息!K15)</f>
        <v>0.17499999999999999</v>
      </c>
      <c r="F17" s="155">
        <f>求节点(信息索引!$AD$4:$AD$103,信息索引!AF$4:AF$103,村县营基础信息!L15)</f>
        <v>0.17499999999999999</v>
      </c>
      <c r="G17" s="155">
        <f>求节点(信息索引!$AD$4:$AD$103,信息索引!AG$4:AG$103,村县营基础信息!M15)</f>
        <v>0.17499999999999999</v>
      </c>
      <c r="H17" s="155">
        <f>求节点(信息索引!$AD$4:$AD$103,信息索引!AH$4:AH$103,村县营基础信息!N15)</f>
        <v>0.17499999999999999</v>
      </c>
      <c r="I17" s="155">
        <f>求节点(信息索引!$AD$4:$AD$103,信息索引!AI$4:AI$103,村县营基础信息!O15)</f>
        <v>0.17499999999999999</v>
      </c>
      <c r="J17" s="160">
        <v>1</v>
      </c>
      <c r="K17" s="160">
        <f>$J17*K$4*$D17*村县营基础信息!$D15</f>
        <v>1.6000000000000005</v>
      </c>
      <c r="L17" s="160">
        <f>$J17*L$4*$D17*村县营基础信息!$D15</f>
        <v>1.4092437126218198</v>
      </c>
      <c r="M17" s="160">
        <f>$J17*M$4*$D17*村县营基础信息!$D15</f>
        <v>1.12648493185073</v>
      </c>
      <c r="N17" s="160">
        <f>$J17*N$4*$D17*村县营基础信息!$D15</f>
        <v>0.77799064134347473</v>
      </c>
      <c r="O17" s="160">
        <f>$J17*O$4*$D17*村县营基础信息!$D15</f>
        <v>0.501607347960773</v>
      </c>
      <c r="P17" s="155">
        <f>求节点(信息索引!$AK$4:$AK$103,信息索引!AL$4:AL$103,村县营基础信息!K15)</f>
        <v>17873.038768239676</v>
      </c>
      <c r="Q17" s="155">
        <f>求节点(信息索引!$AK$4:$AK$103,信息索引!AM$4:AM$103,村县营基础信息!L15)</f>
        <v>18048.795728055757</v>
      </c>
      <c r="R17" s="155">
        <f>求节点(信息索引!$AK$4:$AK$103,信息索引!AN$4:AN$103,村县营基础信息!M15)</f>
        <v>18263.545061505945</v>
      </c>
      <c r="S17" s="155">
        <f>求节点(信息索引!$AK$4:$AK$103,信息索引!AO$4:AO$103,村县营基础信息!N15)</f>
        <v>18517.774801355121</v>
      </c>
      <c r="T17" s="155">
        <f>求节点(信息索引!$AK$4:$AK$103,信息索引!AP$4:AP$103,村县营基础信息!O15)</f>
        <v>18703.315104965339</v>
      </c>
      <c r="U17" s="160"/>
      <c r="V17" s="160">
        <f>K17*(1-E17)*P17*(1-信息索引!$AB$3)</f>
        <v>11796.205587038188</v>
      </c>
      <c r="W17" s="160">
        <f>L17*(1-F17)*Q17*(1-信息索引!$AB$3)</f>
        <v>10492.00015881523</v>
      </c>
      <c r="X17" s="160">
        <f>M17*(1-G17)*R17*(1-信息索引!$AB$3)</f>
        <v>8486.6134295098436</v>
      </c>
      <c r="Y17" s="160">
        <f>N17*(1-H17)*S17*(1-信息索引!$AB$3)</f>
        <v>5942.7453912586261</v>
      </c>
      <c r="Z17" s="160">
        <f>O17*(1-I17)*T17*(1-信息索引!$AB$3)</f>
        <v>3869.959618748986</v>
      </c>
      <c r="AA17" s="160">
        <f>SUM(V$10:V17)</f>
        <v>49454.190330645157</v>
      </c>
      <c r="AB17" s="160">
        <f>SUM(W$10:W17)</f>
        <v>43996.791415835709</v>
      </c>
      <c r="AC17" s="160">
        <f>SUM(X$10:X17)</f>
        <v>35599.720281765476</v>
      </c>
      <c r="AD17" s="160">
        <f>SUM(Y$10:Y17)</f>
        <v>25042.459699986051</v>
      </c>
      <c r="AE17" s="160">
        <f>SUM(Z$10:Z17)</f>
        <v>16534.716922345735</v>
      </c>
      <c r="AF17" s="160">
        <f t="shared" si="1"/>
        <v>5004.4508551071103</v>
      </c>
      <c r="AG17" s="160">
        <f t="shared" si="2"/>
        <v>4451.1515825276729</v>
      </c>
      <c r="AH17" s="160">
        <f t="shared" si="3"/>
        <v>3600.3814549435706</v>
      </c>
      <c r="AI17" s="160">
        <f t="shared" si="4"/>
        <v>2521.1647114430534</v>
      </c>
      <c r="AJ17" s="160">
        <f t="shared" si="5"/>
        <v>1641.8010503783578</v>
      </c>
      <c r="AK17" s="160">
        <f>SUM(AF$10:AF17)</f>
        <v>20980.565594819156</v>
      </c>
      <c r="AL17" s="160">
        <f>SUM(AG$10:AG17)</f>
        <v>18665.305449142423</v>
      </c>
      <c r="AM17" s="160">
        <f>SUM(AH$10:AH17)</f>
        <v>15102.911634688384</v>
      </c>
      <c r="AN17" s="160">
        <f>SUM(AI$10:AI17)</f>
        <v>10624.073812115294</v>
      </c>
      <c r="AO17" s="160">
        <f>SUM(AJ$10:AJ17)</f>
        <v>7014.7283912981911</v>
      </c>
      <c r="AS17" s="155">
        <v>11</v>
      </c>
      <c r="AT17" s="155">
        <f>求节点(村县营基础信息!K$8:K$28,AA$10:AA$30,$AS17)+求节点(村县营基础信息!T$8:T$28,AA$43:AA$63,$AS17)+求节点(村县营基础信息!AC$8:AC$29,AA$76:AA$96,$AS17)+求节点(村县营基础信息!AL$8:AL$28,AA$109:AA$129,$AS17)</f>
        <v>35316.797536692175</v>
      </c>
      <c r="AU17" s="155">
        <f>求节点(村县营基础信息!L$8:L$28,AB$10:AB$30,$AS17)+求节点(村县营基础信息!U$8:U$28,AB$43:AB$63,$AS17)+求节点(村县营基础信息!AD$8:AD$29,AB$76:AB$96,$AS17)+求节点(村县营基础信息!AM$8:AM$28,AB$109:AB$129,$AS17)</f>
        <v>31602.52327625762</v>
      </c>
      <c r="AV17" s="155">
        <f>求节点(村县营基础信息!M$8:M$28,AC$10:AC$30,$AS17)+求节点(村县营基础信息!V$8:V$28,AC$43:AC$63,$AS17)+求节点(村县营基础信息!AE$8:AE$29,AC$76:AC$96,$AS17)+求节点(村县营基础信息!AN$8:AN$28,AC$109:AC$129,$AS17)</f>
        <v>25722.328817827118</v>
      </c>
      <c r="AW17" s="155">
        <f>求节点(村县营基础信息!N$8:N$28,AD$10:AD$30,$AS17)+求节点(村县营基础信息!W$8:W$28,AD$43:AD$63,$AS17)+求节点(村县营基础信息!AF$8:AF$29,AD$76:AD$96,$AS17)+求节点(村县营基础信息!AO$8:AO$28,AD$109:AD$129,$AS17)</f>
        <v>18274.784173003893</v>
      </c>
      <c r="AX17" s="155">
        <f>求节点(村县营基础信息!O$8:O$28,AE$10:AE$30,$AS17)+求节点(村县营基础信息!X$8:X$28,AE$43:AE$63,$AS17)+求节点(村县营基础信息!AG$8:AG$29,AE$76:AE$96,$AS17)+求节点(村县营基础信息!AP$8:AP$28,AE$109:AE$129,$AS17)</f>
        <v>12327.957626709751</v>
      </c>
      <c r="AY17" s="155">
        <f>求节点(村县营基础信息!K$8:K$28,AK$10:AK$30,$AS17)+求节点(村县营基础信息!T$8:T$28,AK$43:AK$63,$AS17)+求节点(村县营基础信息!AC$8:AC$29,AK$76:AK$96,$AS17)+求节点(村县营基础信息!AL$8:AL$28,AK$109:AK$129,$AS17)</f>
        <v>14982.883803445166</v>
      </c>
      <c r="AZ17" s="155">
        <f>求节点(村县营基础信息!L$8:L$28,AL$10:AL$30,$AS17)+求节点(村县营基础信息!U$8:U$28,AL$43:AL$63,$AS17)+求节点(村县营基础信息!AD$8:AD$29,AL$76:AL$96,$AS17)+求节点(村县营基础信息!AM$8:AM$28,AL$109:AL$129,$AS17)</f>
        <v>13407.131086897172</v>
      </c>
      <c r="BA17" s="155">
        <f>求节点(村县营基础信息!M$8:M$28,AM$10:AM$30,$AS17)+求节点(村县营基础信息!V$8:V$28,AM$43:AM$63,$AS17)+求节点(村县营基础信息!AE$8:AE$29,AM$76:AM$96,$AS17)+求节点(村县营基础信息!AN$8:AN$28,AM$109:AM$129,$AS17)</f>
        <v>10912.50313483575</v>
      </c>
      <c r="BB17" s="155">
        <f>求节点(村县营基础信息!N$8:N$28,AN$10:AN$30,$AS17)+求节点(村县营基础信息!W$8:W$28,AN$43:AN$63,$AS17)+求节点(村县营基础信息!AF$8:AF$29,AN$76:AN$96,$AS17)+求节点(村县营基础信息!AO$8:AO$28,AN$109:AN$129,$AS17)</f>
        <v>7752.9387400622572</v>
      </c>
      <c r="BC17" s="155">
        <f>求节点(村县营基础信息!O$8:O$28,AO$10:AO$30,$AS17)+求节点(村县营基础信息!X$8:X$28,AO$43:AO$63,$AS17)+求节点(村县营基础信息!AG$8:AG$29,AO$76:AO$96,$AS17)+求节点(村县营基础信息!AP$8:AP$28,AO$109:AO$129,$AS17)</f>
        <v>5230.0426295132274</v>
      </c>
      <c r="BD17" s="158"/>
    </row>
    <row r="18" spans="3:56" x14ac:dyDescent="0.15">
      <c r="C18" s="155">
        <v>8</v>
      </c>
      <c r="D18" s="155">
        <v>1</v>
      </c>
      <c r="E18" s="155">
        <f>求节点(信息索引!$AD$4:$AD$103,信息索引!AE$4:AE$103,村县营基础信息!K16)</f>
        <v>0.17499999999999999</v>
      </c>
      <c r="F18" s="155">
        <f>求节点(信息索引!$AD$4:$AD$103,信息索引!AF$4:AF$103,村县营基础信息!L16)</f>
        <v>0.17499999999999999</v>
      </c>
      <c r="G18" s="155">
        <f>求节点(信息索引!$AD$4:$AD$103,信息索引!AG$4:AG$103,村县营基础信息!M16)</f>
        <v>0.17499999999999999</v>
      </c>
      <c r="H18" s="155">
        <f>求节点(信息索引!$AD$4:$AD$103,信息索引!AH$4:AH$103,村县营基础信息!N16)</f>
        <v>0.17499999999999999</v>
      </c>
      <c r="I18" s="155">
        <f>求节点(信息索引!$AD$4:$AD$103,信息索引!AI$4:AI$103,村县营基础信息!O16)</f>
        <v>0.17499999999999999</v>
      </c>
      <c r="J18" s="160">
        <v>1</v>
      </c>
      <c r="K18" s="160">
        <f>$J18*K$4*$D18*村县营基础信息!$D16</f>
        <v>1.6000000000000005</v>
      </c>
      <c r="L18" s="160">
        <f>$J18*L$4*$D18*村县营基础信息!$D16</f>
        <v>1.4092437126218198</v>
      </c>
      <c r="M18" s="160">
        <f>$J18*M$4*$D18*村县营基础信息!$D16</f>
        <v>1.12648493185073</v>
      </c>
      <c r="N18" s="160">
        <f>$J18*N$4*$D18*村县营基础信息!$D16</f>
        <v>0.77799064134347473</v>
      </c>
      <c r="O18" s="160">
        <f>$J18*O$4*$D18*村县营基础信息!$D16</f>
        <v>0.501607347960773</v>
      </c>
      <c r="P18" s="155">
        <f>求节点(信息索引!$AK$4:$AK$103,信息索引!AL$4:AL$103,村县营基础信息!K16)</f>
        <v>19109.651874634848</v>
      </c>
      <c r="Q18" s="155">
        <f>求节点(信息索引!$AK$4:$AK$103,信息索引!AM$4:AM$103,村县营基础信息!L16)</f>
        <v>19292.410643536747</v>
      </c>
      <c r="R18" s="155">
        <f>求节点(信息索引!$AK$4:$AK$103,信息索引!AN$4:AN$103,村县营基础信息!M16)</f>
        <v>19511.918729805813</v>
      </c>
      <c r="S18" s="155">
        <f>求节点(信息索引!$AK$4:$AK$103,信息索引!AO$4:AO$103,村县营基础信息!N16)</f>
        <v>19773.181307161474</v>
      </c>
      <c r="T18" s="155">
        <f>求节点(信息索引!$AK$4:$AK$103,信息索引!AP$4:AP$103,村县营基础信息!O16)</f>
        <v>19968.19086302934</v>
      </c>
      <c r="U18" s="160"/>
      <c r="V18" s="160">
        <f>K18*(1-E18)*P18*(1-信息索引!$AB$3)</f>
        <v>12612.370237259003</v>
      </c>
      <c r="W18" s="160">
        <f>L18*(1-F18)*Q18*(1-信息索引!$AB$3)</f>
        <v>11214.929715298003</v>
      </c>
      <c r="X18" s="160">
        <f>M18*(1-G18)*R18*(1-信息索引!$AB$3)</f>
        <v>9066.7015067566899</v>
      </c>
      <c r="Y18" s="160">
        <f>N18*(1-H18)*S18*(1-信息索引!$AB$3)</f>
        <v>6345.6318777057368</v>
      </c>
      <c r="Z18" s="160">
        <f>O18*(1-I18)*T18*(1-信息索引!$AB$3)</f>
        <v>4131.6788957312083</v>
      </c>
      <c r="AA18" s="160">
        <f>SUM(V$10:V18)</f>
        <v>62066.560567904162</v>
      </c>
      <c r="AB18" s="160">
        <f>SUM(W$10:W18)</f>
        <v>55211.721131133716</v>
      </c>
      <c r="AC18" s="160">
        <f>SUM(X$10:X18)</f>
        <v>44666.421788522166</v>
      </c>
      <c r="AD18" s="160">
        <f>SUM(Y$10:Y18)</f>
        <v>31388.09157769179</v>
      </c>
      <c r="AE18" s="160">
        <f>SUM(Z$10:Z18)</f>
        <v>20666.395818076944</v>
      </c>
      <c r="AF18" s="160">
        <f t="shared" si="1"/>
        <v>5350.7025248977588</v>
      </c>
      <c r="AG18" s="160">
        <f t="shared" si="2"/>
        <v>4757.8489701264261</v>
      </c>
      <c r="AH18" s="160">
        <f t="shared" si="3"/>
        <v>3846.4794271088995</v>
      </c>
      <c r="AI18" s="160">
        <f t="shared" si="4"/>
        <v>2692.0862511478881</v>
      </c>
      <c r="AJ18" s="160">
        <f t="shared" si="5"/>
        <v>1752.83347091627</v>
      </c>
      <c r="AK18" s="160">
        <f>SUM(AF$10:AF18)</f>
        <v>26331.268119716915</v>
      </c>
      <c r="AL18" s="160">
        <f>SUM(AG$10:AG18)</f>
        <v>23423.154419268849</v>
      </c>
      <c r="AM18" s="160">
        <f>SUM(AH$10:AH18)</f>
        <v>18949.391061797283</v>
      </c>
      <c r="AN18" s="160">
        <f>SUM(AI$10:AI18)</f>
        <v>13316.160063263182</v>
      </c>
      <c r="AO18" s="160">
        <f>SUM(AJ$10:AJ18)</f>
        <v>8767.5618622144611</v>
      </c>
      <c r="AS18" s="155">
        <v>12</v>
      </c>
      <c r="AT18" s="155">
        <f>求节点(村县营基础信息!K$8:K$28,AA$10:AA$30,$AS18)+求节点(村县营基础信息!T$8:T$28,AA$43:AA$63,$AS18)+求节点(村县营基础信息!AC$8:AC$29,AA$76:AA$96,$AS18)+求节点(村县营基础信息!AL$8:AL$28,AA$109:AA$129,$AS18)</f>
        <v>37832.336840810574</v>
      </c>
      <c r="AU18" s="155">
        <f>求节点(村县营基础信息!L$8:L$28,AB$10:AB$30,$AS18)+求节点(村县营基础信息!U$8:U$28,AB$43:AB$63,$AS18)+求节点(村县营基础信息!AD$8:AD$29,AB$76:AB$96,$AS18)+求节点(村县营基础信息!AM$8:AM$28,AB$109:AB$129,$AS18)</f>
        <v>33865.33018353369</v>
      </c>
      <c r="AV18" s="155">
        <f>求节点(村县营基础信息!M$8:M$28,AC$10:AC$30,$AS18)+求节点(村县营基础信息!V$8:V$28,AC$43:AC$63,$AS18)+求节点(村县营基础信息!AE$8:AE$29,AC$76:AC$96,$AS18)+求节点(村县营基础信息!AN$8:AN$28,AC$109:AC$129,$AS18)</f>
        <v>27572.236816645429</v>
      </c>
      <c r="AW18" s="155">
        <f>求节点(村县营基础信息!N$8:N$28,AD$10:AD$30,$AS18)+求节点(村县营基础信息!W$8:W$28,AD$43:AD$63,$AS18)+求节点(村县营基础信息!AF$8:AF$29,AD$76:AD$96,$AS18)+求节点(村县营基础信息!AO$8:AO$28,AD$109:AD$129,$AS18)</f>
        <v>19584.768772843308</v>
      </c>
      <c r="AX18" s="155">
        <f>求节点(村县营基础信息!O$8:O$28,AE$10:AE$30,$AS18)+求节点(村县营基础信息!X$8:X$28,AE$43:AE$63,$AS18)+求节点(村县营基础信息!AG$8:AG$29,AE$76:AE$96,$AS18)+求节点(村县营基础信息!AP$8:AP$28,AE$109:AE$129,$AS18)</f>
        <v>13200.6422431008</v>
      </c>
      <c r="AY18" s="155">
        <f>求节点(村县营基础信息!K$8:K$28,AK$10:AK$30,$AS18)+求节点(村县营基础信息!T$8:T$28,AK$43:AK$63,$AS18)+求节点(村县营基础信息!AC$8:AC$29,AK$76:AK$96,$AS18)+求节点(村县营基础信息!AL$8:AL$28,AK$109:AK$129,$AS18)</f>
        <v>16050.082296101453</v>
      </c>
      <c r="AZ18" s="155">
        <f>求节点(村县营基础信息!L$8:L$28,AL$10:AL$30,$AS18)+求节点(村县营基础信息!U$8:U$28,AL$43:AL$63,$AS18)+求节点(村县营基础信息!AD$8:AD$29,AL$76:AL$96,$AS18)+求节点(村县营基础信息!AM$8:AM$28,AL$109:AL$129,$AS18)</f>
        <v>14367.109774832476</v>
      </c>
      <c r="BA18" s="155">
        <f>求节点(村县营基础信息!M$8:M$28,AM$10:AM$30,$AS18)+求节点(村县营基础信息!V$8:V$28,AM$43:AM$63,$AS18)+求节点(村县营基础信息!AE$8:AE$29,AM$76:AM$96,$AS18)+求节点(村县营基础信息!AN$8:AN$28,AM$109:AM$129,$AS18)</f>
        <v>11697.31258887988</v>
      </c>
      <c r="BB18" s="155">
        <f>求节点(村县营基础信息!N$8:N$28,AN$10:AN$30,$AS18)+求节点(村县营基础信息!W$8:W$28,AN$43:AN$63,$AS18)+求节点(村县营基础信息!AF$8:AF$29,AN$76:AN$96,$AS18)+求节点(村县营基础信息!AO$8:AO$28,AN$109:AN$129,$AS18)</f>
        <v>8308.6897824183725</v>
      </c>
      <c r="BC18" s="155">
        <f>求节点(村县营基础信息!O$8:O$28,AO$10:AO$30,$AS18)+求节点(村县营基础信息!X$8:X$28,AO$43:AO$63,$AS18)+求节点(村县营基础信息!AG$8:AG$29,AO$76:AO$96,$AS18)+求节点(村县营基础信息!AP$8:AP$28,AO$109:AO$129,$AS18)</f>
        <v>5600.2724667700368</v>
      </c>
      <c r="BD18" s="158"/>
    </row>
    <row r="19" spans="3:56" x14ac:dyDescent="0.15">
      <c r="C19" s="155">
        <v>9</v>
      </c>
      <c r="D19" s="155">
        <v>1</v>
      </c>
      <c r="E19" s="155">
        <f>求节点(信息索引!$AD$4:$AD$103,信息索引!AE$4:AE$103,村县营基础信息!K17)</f>
        <v>0.17499999999999999</v>
      </c>
      <c r="F19" s="155">
        <f>求节点(信息索引!$AD$4:$AD$103,信息索引!AF$4:AF$103,村县营基础信息!L17)</f>
        <v>0.17499999999999999</v>
      </c>
      <c r="G19" s="155">
        <f>求节点(信息索引!$AD$4:$AD$103,信息索引!AG$4:AG$103,村县营基础信息!M17)</f>
        <v>0.17499999999999999</v>
      </c>
      <c r="H19" s="155">
        <f>求节点(信息索引!$AD$4:$AD$103,信息索引!AH$4:AH$103,村县营基础信息!N17)</f>
        <v>0.17499999999999999</v>
      </c>
      <c r="I19" s="155">
        <f>求节点(信息索引!$AD$4:$AD$103,信息索引!AI$4:AI$103,村县营基础信息!O17)</f>
        <v>0.17499999999999999</v>
      </c>
      <c r="J19" s="160">
        <v>1</v>
      </c>
      <c r="K19" s="160">
        <f>$J19*K$4*$D19*村县营基础信息!$D17</f>
        <v>2.0000000000000009</v>
      </c>
      <c r="L19" s="160">
        <f>$J19*L$4*$D19*村县营基础信息!$D17</f>
        <v>1.7615546407772746</v>
      </c>
      <c r="M19" s="160">
        <f>$J19*M$4*$D19*村县营基础信息!$D17</f>
        <v>1.4081061648134123</v>
      </c>
      <c r="N19" s="160">
        <f>$J19*N$4*$D19*村县营基础信息!$D17</f>
        <v>0.97248830167934341</v>
      </c>
      <c r="O19" s="160">
        <f>$J19*O$4*$D19*村县营基础信息!$D17</f>
        <v>0.62700918495096625</v>
      </c>
      <c r="P19" s="155">
        <f>求节点(信息索引!$AK$4:$AK$103,信息索引!AL$4:AL$103,村县营基础信息!K17)</f>
        <v>20328.555851545043</v>
      </c>
      <c r="Q19" s="155">
        <f>求节点(信息索引!$AK$4:$AK$103,信息索引!AM$4:AM$103,村县营基础信息!L17)</f>
        <v>20510.633920640481</v>
      </c>
      <c r="R19" s="155">
        <f>求节点(信息索引!$AK$4:$AK$103,信息索引!AN$4:AN$103,村县营基础信息!M17)</f>
        <v>20730.441406191534</v>
      </c>
      <c r="S19" s="155">
        <f>求节点(信息索引!$AK$4:$AK$103,信息索引!AO$4:AO$103,村县营基础信息!N17)</f>
        <v>20990.825097917485</v>
      </c>
      <c r="T19" s="155">
        <f>求节点(信息索引!$AK$4:$AK$103,信息索引!AP$4:AP$103,村县营基础信息!O17)</f>
        <v>21146.259439340254</v>
      </c>
      <c r="U19" s="160"/>
      <c r="V19" s="160">
        <f>K19*(1-E19)*P19*(1-信息索引!$AB$3)</f>
        <v>16771.058577524665</v>
      </c>
      <c r="W19" s="160">
        <f>L19*(1-F19)*Q19*(1-信息索引!$AB$3)</f>
        <v>14903.873476877561</v>
      </c>
      <c r="X19" s="160">
        <f>M19*(1-G19)*R19*(1-信息索引!$AB$3)</f>
        <v>12041.148216636628</v>
      </c>
      <c r="Y19" s="160">
        <f>N19*(1-H19)*S19*(1-信息索引!$AB$3)</f>
        <v>8420.4993882577874</v>
      </c>
      <c r="Z19" s="160">
        <f>O19*(1-I19)*T19*(1-信息索引!$AB$3)</f>
        <v>5469.2957945267435</v>
      </c>
      <c r="AA19" s="160">
        <f>SUM(V$10:V19)</f>
        <v>78837.61914542882</v>
      </c>
      <c r="AB19" s="160">
        <f>SUM(W$10:W19)</f>
        <v>70115.594608011277</v>
      </c>
      <c r="AC19" s="160">
        <f>SUM(X$10:X19)</f>
        <v>56707.570005158792</v>
      </c>
      <c r="AD19" s="160">
        <f>SUM(Y$10:Y19)</f>
        <v>39808.590965949581</v>
      </c>
      <c r="AE19" s="160">
        <f>SUM(Z$10:Z19)</f>
        <v>26135.691612603689</v>
      </c>
      <c r="AF19" s="160">
        <f t="shared" si="1"/>
        <v>7114.9945480407678</v>
      </c>
      <c r="AG19" s="160">
        <f t="shared" si="2"/>
        <v>6322.8554144329046</v>
      </c>
      <c r="AH19" s="160">
        <f t="shared" si="3"/>
        <v>5108.365910088266</v>
      </c>
      <c r="AI19" s="160">
        <f t="shared" si="4"/>
        <v>3572.3330738063341</v>
      </c>
      <c r="AJ19" s="160">
        <f t="shared" si="5"/>
        <v>2320.3073067689215</v>
      </c>
      <c r="AK19" s="160">
        <f>SUM(AF$10:AF19)</f>
        <v>33446.262667757685</v>
      </c>
      <c r="AL19" s="160">
        <f>SUM(AG$10:AG19)</f>
        <v>29746.009833701755</v>
      </c>
      <c r="AM19" s="160">
        <f>SUM(AH$10:AH19)</f>
        <v>24057.756971885548</v>
      </c>
      <c r="AN19" s="160">
        <f>SUM(AI$10:AI19)</f>
        <v>16888.493137069516</v>
      </c>
      <c r="AO19" s="160">
        <f>SUM(AJ$10:AJ19)</f>
        <v>11087.869168983383</v>
      </c>
      <c r="AS19" s="155">
        <v>13</v>
      </c>
      <c r="AT19" s="155">
        <f>求节点(村县营基础信息!K$8:K$28,AA$10:AA$30,$AS19)+求节点(村县营基础信息!T$8:T$28,AA$43:AA$63,$AS19)+求节点(村县营基础信息!AC$8:AC$29,AA$76:AA$96,$AS19)+求节点(村县营基础信息!AL$8:AL$28,AA$109:AA$129,$AS19)</f>
        <v>40347.87614492896</v>
      </c>
      <c r="AU19" s="155">
        <f>求节点(村县营基础信息!L$8:L$28,AB$10:AB$30,$AS19)+求节点(村县营基础信息!U$8:U$28,AB$43:AB$63,$AS19)+求节点(村县营基础信息!AD$8:AD$29,AB$76:AB$96,$AS19)+求节点(村县营基础信息!AM$8:AM$28,AB$109:AB$129,$AS19)</f>
        <v>36128.137090809767</v>
      </c>
      <c r="AV19" s="155">
        <f>求节点(村县营基础信息!M$8:M$28,AC$10:AC$30,$AS19)+求节点(村县营基础信息!V$8:V$28,AC$43:AC$63,$AS19)+求节点(村县营基础信息!AE$8:AE$29,AC$76:AC$96,$AS19)+求节点(村县营基础信息!AN$8:AN$28,AC$109:AC$129,$AS19)</f>
        <v>29422.14481546374</v>
      </c>
      <c r="AW19" s="155">
        <f>求节点(村县营基础信息!N$8:N$28,AD$10:AD$30,$AS19)+求节点(村县营基础信息!W$8:W$28,AD$43:AD$63,$AS19)+求节点(村县营基础信息!AF$8:AF$29,AD$76:AD$96,$AS19)+求节点(村县营基础信息!AO$8:AO$28,AD$109:AD$129,$AS19)</f>
        <v>20894.753372682724</v>
      </c>
      <c r="AX19" s="155">
        <f>求节点(村县营基础信息!O$8:O$28,AE$10:AE$30,$AS19)+求节点(村县营基础信息!X$8:X$28,AE$43:AE$63,$AS19)+求节点(村县营基础信息!AG$8:AG$29,AE$76:AE$96,$AS19)+求节点(村县营基础信息!AP$8:AP$28,AE$109:AE$129,$AS19)</f>
        <v>14073.326859491852</v>
      </c>
      <c r="AY19" s="155">
        <f>求节点(村县营基础信息!K$8:K$28,AK$10:AK$30,$AS19)+求节点(村县营基础信息!T$8:T$28,AK$43:AK$63,$AS19)+求节点(村县营基础信息!AC$8:AC$29,AK$76:AK$96,$AS19)+求节点(村县营基础信息!AL$8:AL$28,AK$109:AK$129,$AS19)</f>
        <v>17117.28078875774</v>
      </c>
      <c r="AZ19" s="155">
        <f>求节点(村县营基础信息!L$8:L$28,AL$10:AL$30,$AS19)+求节点(村县营基础信息!U$8:U$28,AL$43:AL$63,$AS19)+求节点(村县营基础信息!AD$8:AD$29,AL$76:AL$96,$AS19)+求节点(村县营基础信息!AM$8:AM$28,AL$109:AL$129,$AS19)</f>
        <v>15327.088462767777</v>
      </c>
      <c r="BA19" s="155">
        <f>求节点(村县营基础信息!M$8:M$28,AM$10:AM$30,$AS19)+求节点(村县营基础信息!V$8:V$28,AM$43:AM$63,$AS19)+求节点(村县营基础信息!AE$8:AE$29,AM$76:AM$96,$AS19)+求节点(村县营基础信息!AN$8:AN$28,AM$109:AM$129,$AS19)</f>
        <v>12482.122042924009</v>
      </c>
      <c r="BB19" s="155">
        <f>求节点(村县营基础信息!N$8:N$28,AN$10:AN$30,$AS19)+求节点(村县营基础信息!W$8:W$28,AN$43:AN$63,$AS19)+求节点(村县营基础信息!AF$8:AF$29,AN$76:AN$96,$AS19)+求节点(村县营基础信息!AO$8:AO$28,AN$109:AN$129,$AS19)</f>
        <v>8864.4408247744905</v>
      </c>
      <c r="BC19" s="155">
        <f>求节点(村县营基础信息!O$8:O$28,AO$10:AO$30,$AS19)+求节点(村县营基础信息!X$8:X$28,AO$43:AO$63,$AS19)+求节点(村县营基础信息!AG$8:AG$29,AO$76:AO$96,$AS19)+求节点(村县营基础信息!AP$8:AP$28,AO$109:AO$129,$AS19)</f>
        <v>5970.5023040268461</v>
      </c>
      <c r="BD19" s="158"/>
    </row>
    <row r="20" spans="3:56" x14ac:dyDescent="0.15">
      <c r="C20" s="155">
        <v>10</v>
      </c>
      <c r="D20" s="155">
        <v>1</v>
      </c>
      <c r="E20" s="155">
        <f>求节点(信息索引!$AD$4:$AD$103,信息索引!AE$4:AE$103,村县营基础信息!K18)</f>
        <v>0.17499999999999999</v>
      </c>
      <c r="F20" s="155">
        <f>求节点(信息索引!$AD$4:$AD$103,信息索引!AF$4:AF$103,村县营基础信息!L18)</f>
        <v>0.17499999999999999</v>
      </c>
      <c r="G20" s="155">
        <f>求节点(信息索引!$AD$4:$AD$103,信息索引!AG$4:AG$103,村县营基础信息!M18)</f>
        <v>0.17499999999999999</v>
      </c>
      <c r="H20" s="155">
        <f>求节点(信息索引!$AD$4:$AD$103,信息索引!AH$4:AH$103,村县营基础信息!N18)</f>
        <v>0.17499999999999999</v>
      </c>
      <c r="I20" s="155">
        <f>求节点(信息索引!$AD$4:$AD$103,信息索引!AI$4:AI$103,村县营基础信息!O18)</f>
        <v>0.17499999999999999</v>
      </c>
      <c r="J20" s="160">
        <v>1</v>
      </c>
      <c r="K20" s="160">
        <f>$J20*K$4*$D20*村县营基础信息!$D18</f>
        <v>2.0000000000000009</v>
      </c>
      <c r="L20" s="160">
        <f>$J20*L$4*$D20*村县营基础信息!$D18</f>
        <v>1.7615546407772746</v>
      </c>
      <c r="M20" s="160">
        <f>$J20*M$4*$D20*村县营基础信息!$D18</f>
        <v>1.4081061648134123</v>
      </c>
      <c r="N20" s="160">
        <f>$J20*N$4*$D20*村县营基础信息!$D18</f>
        <v>0.97248830167934341</v>
      </c>
      <c r="O20" s="160">
        <f>$J20*O$4*$D20*村县营基础信息!$D18</f>
        <v>0.62700918495096625</v>
      </c>
      <c r="P20" s="155">
        <f>求节点(信息索引!$AK$4:$AK$103,信息索引!AL$4:AL$103,村县营基础信息!K18)</f>
        <v>21525.197042502012</v>
      </c>
      <c r="Q20" s="155">
        <f>求节点(信息索引!$AK$4:$AK$103,信息索引!AM$4:AM$103,村县营基础信息!L18)</f>
        <v>21701.186117935278</v>
      </c>
      <c r="R20" s="155">
        <f>求节点(信息索引!$AK$4:$AK$103,信息索引!AN$4:AN$103,村县营基础信息!M18)</f>
        <v>21913.676658518529</v>
      </c>
      <c r="S20" s="155">
        <f>求节点(信息索引!$AK$4:$AK$103,信息索引!AO$4:AO$103,村县营基础信息!N18)</f>
        <v>22158.925440598985</v>
      </c>
      <c r="T20" s="155">
        <f>求节点(信息索引!$AK$4:$AK$103,信息索引!AP$4:AP$103,村县营基础信息!O18)</f>
        <v>22319.063663881421</v>
      </c>
      <c r="U20" s="160"/>
      <c r="V20" s="160">
        <f>K20*(1-E20)*P20*(1-信息索引!$AB$3)</f>
        <v>17758.287560064167</v>
      </c>
      <c r="W20" s="160">
        <f>L20*(1-F20)*Q20*(1-信息索引!$AB$3)</f>
        <v>15768.977860523357</v>
      </c>
      <c r="X20" s="160">
        <f>M20*(1-G20)*R20*(1-信息索引!$AB$3)</f>
        <v>12728.423068592434</v>
      </c>
      <c r="Y20" s="160">
        <f>N20*(1-H20)*S20*(1-信息索引!$AB$3)</f>
        <v>8889.0845046165123</v>
      </c>
      <c r="Z20" s="160">
        <f>O20*(1-I20)*T20*(1-信息索引!$AB$3)</f>
        <v>5772.631390663094</v>
      </c>
      <c r="AA20" s="160">
        <f>SUM(V$10:V20)</f>
        <v>96595.906705492991</v>
      </c>
      <c r="AB20" s="160">
        <f>SUM(W$10:W20)</f>
        <v>85884.572468534636</v>
      </c>
      <c r="AC20" s="160">
        <f>SUM(X$10:X20)</f>
        <v>69435.993073751219</v>
      </c>
      <c r="AD20" s="160">
        <f>SUM(Y$10:Y20)</f>
        <v>48697.675470566093</v>
      </c>
      <c r="AE20" s="160">
        <f>SUM(Z$10:Z20)</f>
        <v>31908.323003266782</v>
      </c>
      <c r="AF20" s="160">
        <f t="shared" si="1"/>
        <v>7533.818964875707</v>
      </c>
      <c r="AG20" s="160">
        <f t="shared" si="2"/>
        <v>6689.8693953735446</v>
      </c>
      <c r="AH20" s="160">
        <f t="shared" si="3"/>
        <v>5399.9370594028505</v>
      </c>
      <c r="AI20" s="160">
        <f t="shared" si="4"/>
        <v>3771.1267595342779</v>
      </c>
      <c r="AJ20" s="160">
        <f t="shared" si="5"/>
        <v>2448.9951354328277</v>
      </c>
      <c r="AK20" s="160">
        <f>SUM(AF$10:AF20)</f>
        <v>40980.081632633388</v>
      </c>
      <c r="AL20" s="160">
        <f>SUM(AG$10:AG20)</f>
        <v>36435.879229075297</v>
      </c>
      <c r="AM20" s="160">
        <f>SUM(AH$10:AH20)</f>
        <v>29457.6940312884</v>
      </c>
      <c r="AN20" s="160">
        <f>SUM(AI$10:AI20)</f>
        <v>20659.619896603792</v>
      </c>
      <c r="AO20" s="160">
        <f>SUM(AJ$10:AJ20)</f>
        <v>13536.864304416211</v>
      </c>
      <c r="AS20" s="155">
        <v>14</v>
      </c>
      <c r="AT20" s="155">
        <f>求节点(村县营基础信息!K$8:K$28,AA$10:AA$30,$AS20)+求节点(村县营基础信息!T$8:T$28,AA$43:AA$63,$AS20)+求节点(村县营基础信息!AC$8:AC$29,AA$76:AA$96,$AS20)+求节点(村县营基础信息!AL$8:AL$28,AA$109:AA$129,$AS20)</f>
        <v>42863.415449047359</v>
      </c>
      <c r="AU20" s="155">
        <f>求节点(村县营基础信息!L$8:L$28,AB$10:AB$30,$AS20)+求节点(村县营基础信息!U$8:U$28,AB$43:AB$63,$AS20)+求节点(村县营基础信息!AD$8:AD$29,AB$76:AB$96,$AS20)+求节点(村县营基础信息!AM$8:AM$28,AB$109:AB$129,$AS20)</f>
        <v>38992.450686011434</v>
      </c>
      <c r="AV20" s="155">
        <f>求节点(村县营基础信息!M$8:M$28,AC$10:AC$30,$AS20)+求节点(村县营基础信息!V$8:V$28,AC$43:AC$63,$AS20)+求节点(村县营基础信息!AE$8:AE$29,AC$76:AC$96,$AS20)+求节点(村县营基础信息!AN$8:AN$28,AC$109:AC$129,$AS20)</f>
        <v>32255.205725439926</v>
      </c>
      <c r="AW20" s="155">
        <f>求节点(村县营基础信息!N$8:N$28,AD$10:AD$30,$AS20)+求节点(村县营基础信息!W$8:W$28,AD$43:AD$63,$AS20)+求节点(村县营基础信息!AF$8:AF$29,AD$76:AD$96,$AS20)+求节点(村县营基础信息!AO$8:AO$28,AD$109:AD$129,$AS20)</f>
        <v>23248.987935660087</v>
      </c>
      <c r="AX20" s="155">
        <f>求节点(村县营基础信息!O$8:O$28,AE$10:AE$30,$AS20)+求节点(村县营基础信息!X$8:X$28,AE$43:AE$63,$AS20)+求节点(村县营基础信息!AG$8:AG$29,AE$76:AE$96,$AS20)+求节点(村县营基础信息!AP$8:AP$28,AE$109:AE$129,$AS20)</f>
        <v>16106.236967918096</v>
      </c>
      <c r="AY20" s="155">
        <f>求节点(村县营基础信息!K$8:K$28,AK$10:AK$30,$AS20)+求节点(村县营基础信息!T$8:T$28,AK$43:AK$63,$AS20)+求节点(村县营基础信息!AC$8:AC$29,AK$76:AK$96,$AS20)+求节点(村县营基础信息!AL$8:AL$28,AK$109:AK$129,$AS20)</f>
        <v>18184.479281414027</v>
      </c>
      <c r="AZ20" s="155">
        <f>求节点(村县营基础信息!L$8:L$28,AL$10:AL$30,$AS20)+求节点(村县营基础信息!U$8:U$28,AL$43:AL$63,$AS20)+求节点(村县营基础信息!AD$8:AD$29,AL$76:AL$96,$AS20)+求节点(村县营基础信息!AM$8:AM$28,AL$109:AL$129,$AS20)</f>
        <v>16542.251806186669</v>
      </c>
      <c r="BA20" s="155">
        <f>求节点(村县营基础信息!M$8:M$28,AM$10:AM$30,$AS20)+求节点(村县营基础信息!V$8:V$28,AM$43:AM$63,$AS20)+求节点(村县营基础信息!AE$8:AE$29,AM$76:AM$96,$AS20)+求节点(村县营基础信息!AN$8:AN$28,AM$109:AM$129,$AS20)</f>
        <v>13684.026671398755</v>
      </c>
      <c r="BB20" s="155">
        <f>求节点(村县营基础信息!N$8:N$28,AN$10:AN$30,$AS20)+求节点(村县营基础信息!W$8:W$28,AN$43:AN$63,$AS20)+求节点(村县营基础信息!AF$8:AF$29,AN$76:AN$96,$AS20)+求节点(村县营基础信息!AO$8:AO$28,AN$109:AN$129,$AS20)</f>
        <v>9863.20700300731</v>
      </c>
      <c r="BC20" s="155">
        <f>求节点(村县营基础信息!O$8:O$28,AO$10:AO$30,$AS20)+求节点(村县营基础信息!X$8:X$28,AO$43:AO$63,$AS20)+求节点(村县营基础信息!AG$8:AG$29,AO$76:AO$96,$AS20)+求节点(村县营基础信息!AP$8:AP$28,AO$109:AO$129,$AS20)</f>
        <v>6832.9490166925252</v>
      </c>
      <c r="BD20" s="158"/>
    </row>
    <row r="21" spans="3:56" x14ac:dyDescent="0.15">
      <c r="C21" s="155">
        <v>11</v>
      </c>
      <c r="D21" s="155">
        <v>1</v>
      </c>
      <c r="E21" s="155">
        <f>求节点(信息索引!$AD$4:$AD$103,信息索引!AE$4:AE$103,村县营基础信息!K19)</f>
        <v>0.17499999999999999</v>
      </c>
      <c r="F21" s="155">
        <f>求节点(信息索引!$AD$4:$AD$103,信息索引!AF$4:AF$103,村县营基础信息!L19)</f>
        <v>0.17499999999999999</v>
      </c>
      <c r="G21" s="155">
        <f>求节点(信息索引!$AD$4:$AD$103,信息索引!AG$4:AG$103,村县营基础信息!M19)</f>
        <v>0.17499999999999999</v>
      </c>
      <c r="H21" s="155">
        <f>求节点(信息索引!$AD$4:$AD$103,信息索引!AH$4:AH$103,村县营基础信息!N19)</f>
        <v>0.17499999999999999</v>
      </c>
      <c r="I21" s="155">
        <f>求节点(信息索引!$AD$4:$AD$103,信息索引!AI$4:AI$103,村县营基础信息!O19)</f>
        <v>0.17499999999999999</v>
      </c>
      <c r="J21" s="160">
        <v>1</v>
      </c>
      <c r="K21" s="160">
        <f>$J21*K$4*$D21*村县营基础信息!$D19</f>
        <v>2.0000000000000009</v>
      </c>
      <c r="L21" s="160">
        <f>$J21*L$4*$D21*村县营基础信息!$D19</f>
        <v>1.7615546407772746</v>
      </c>
      <c r="M21" s="160">
        <f>$J21*M$4*$D21*村县营基础信息!$D19</f>
        <v>1.4081061648134123</v>
      </c>
      <c r="N21" s="160">
        <f>$J21*N$4*$D21*村县营基础信息!$D19</f>
        <v>0.97248830167934341</v>
      </c>
      <c r="O21" s="160">
        <f>$J21*O$4*$D21*村县营基础信息!$D19</f>
        <v>0.62700918495096625</v>
      </c>
      <c r="P21" s="155">
        <f>求节点(信息索引!$AK$4:$AK$103,信息索引!AL$4:AL$103,村县营基础信息!K19)</f>
        <v>23104.978386849165</v>
      </c>
      <c r="Q21" s="155">
        <f>求节点(信息索引!$AK$4:$AK$103,信息索引!AM$4:AM$103,村县营基础信息!L19)</f>
        <v>23270.342104732877</v>
      </c>
      <c r="R21" s="155">
        <f>求节点(信息索引!$AK$4:$AK$103,信息索引!AN$4:AN$103,村县营基础信息!M19)</f>
        <v>23483.433443761602</v>
      </c>
      <c r="S21" s="155">
        <f>求节点(信息索引!$AK$4:$AK$103,信息索引!AO$4:AO$103,村县营基础信息!N19)</f>
        <v>23736.409907722205</v>
      </c>
      <c r="T21" s="155">
        <f>求节点(信息索引!$AK$4:$AK$103,信息索引!AP$4:AP$103,村县营基础信息!O19)</f>
        <v>23889.608730846816</v>
      </c>
      <c r="U21" s="160"/>
      <c r="V21" s="160">
        <f>K21*(1-E21)*P21*(1-信息索引!$AB$3)</f>
        <v>19061.607169150568</v>
      </c>
      <c r="W21" s="160">
        <f>L21*(1-F21)*Q21*(1-信息索引!$AB$3)</f>
        <v>16909.191389915144</v>
      </c>
      <c r="X21" s="160">
        <f>M21*(1-G21)*R21*(1-信息索引!$AB$3)</f>
        <v>13640.206553797796</v>
      </c>
      <c r="Y21" s="160">
        <f>N21*(1-H21)*S21*(1-信息索引!$AB$3)</f>
        <v>9521.8946456392714</v>
      </c>
      <c r="Z21" s="160">
        <f>O21*(1-I21)*T21*(1-信息索引!$AB$3)</f>
        <v>6178.8391908893709</v>
      </c>
      <c r="AA21" s="160">
        <f>SUM(V$10:V21)</f>
        <v>115657.51387464356</v>
      </c>
      <c r="AB21" s="160">
        <f>SUM(W$10:W21)</f>
        <v>102793.76385844978</v>
      </c>
      <c r="AC21" s="160">
        <f>SUM(X$10:X21)</f>
        <v>83076.199627549009</v>
      </c>
      <c r="AD21" s="160">
        <f>SUM(Y$10:Y21)</f>
        <v>58219.570116205367</v>
      </c>
      <c r="AE21" s="160">
        <f>SUM(Z$10:Z21)</f>
        <v>38087.162194156153</v>
      </c>
      <c r="AF21" s="160">
        <f t="shared" si="1"/>
        <v>8086.742435397211</v>
      </c>
      <c r="AG21" s="160">
        <f t="shared" si="2"/>
        <v>7173.5963472367266</v>
      </c>
      <c r="AH21" s="160">
        <f t="shared" si="3"/>
        <v>5786.7542955505796</v>
      </c>
      <c r="AI21" s="160">
        <f t="shared" si="4"/>
        <v>4039.5916678469634</v>
      </c>
      <c r="AJ21" s="160">
        <f t="shared" si="5"/>
        <v>2621.3257173470056</v>
      </c>
      <c r="AK21" s="160">
        <f>SUM(AF$10:AF21)</f>
        <v>49066.824068030597</v>
      </c>
      <c r="AL21" s="160">
        <f>SUM(AG$10:AG21)</f>
        <v>43609.475576312027</v>
      </c>
      <c r="AM21" s="160">
        <f>SUM(AH$10:AH21)</f>
        <v>35244.448326838981</v>
      </c>
      <c r="AN21" s="160">
        <f>SUM(AI$10:AI21)</f>
        <v>24699.211564450754</v>
      </c>
      <c r="AO21" s="160">
        <f>SUM(AJ$10:AJ21)</f>
        <v>16158.190021763217</v>
      </c>
      <c r="AS21" s="155">
        <v>15</v>
      </c>
      <c r="AT21" s="155">
        <f>求节点(村县营基础信息!K$8:K$28,AA$10:AA$30,$AS21)+求节点(村县营基础信息!T$8:T$28,AA$43:AA$63,$AS21)+求节点(村县营基础信息!AC$8:AC$29,AA$76:AA$96,$AS21)+求节点(村县营基础信息!AL$8:AL$28,AA$109:AA$129,$AS21)</f>
        <v>50160.271438238691</v>
      </c>
      <c r="AU21" s="155">
        <f>求节点(村县营基础信息!L$8:L$28,AB$10:AB$30,$AS21)+求节点(村县营基础信息!U$8:U$28,AB$43:AB$63,$AS21)+求节点(村县营基础信息!AD$8:AD$29,AB$76:AB$96,$AS21)+求节点(村县营基础信息!AM$8:AM$28,AB$109:AB$129,$AS21)</f>
        <v>45551.733935613178</v>
      </c>
      <c r="AV21" s="155">
        <f>求节点(村县营基础信息!M$8:M$28,AC$10:AC$30,$AS21)+求节点(村县营基础信息!V$8:V$28,AC$43:AC$63,$AS21)+求节点(村县营基础信息!AE$8:AE$29,AC$76:AC$96,$AS21)+求节点(村县营基础信息!AN$8:AN$28,AC$109:AC$129,$AS21)</f>
        <v>37616.374121250643</v>
      </c>
      <c r="AW21" s="155">
        <f>求节点(村县营基础信息!N$8:N$28,AD$10:AD$30,$AS21)+求节点(村县营基础信息!W$8:W$28,AD$43:AD$63,$AS21)+求节点(村县营基础信息!AF$8:AF$29,AD$76:AD$96,$AS21)+求节点(村县营基础信息!AO$8:AO$28,AD$109:AD$129,$AS21)</f>
        <v>27045.281971542234</v>
      </c>
      <c r="AX21" s="155">
        <f>求节点(村县营基础信息!O$8:O$28,AE$10:AE$30,$AS21)+求节点(村县营基础信息!X$8:X$28,AE$43:AE$63,$AS21)+求节点(村县营基础信息!AG$8:AG$29,AE$76:AE$96,$AS21)+求节点(村县营基础信息!AP$8:AP$28,AE$109:AE$129,$AS21)</f>
        <v>18636.386572930845</v>
      </c>
      <c r="AY21" s="155">
        <f>求节点(村县营基础信息!K$8:K$28,AK$10:AK$30,$AS21)+求节点(村县营基础信息!T$8:T$28,AK$43:AK$63,$AS21)+求节点(村县营基础信息!AC$8:AC$29,AK$76:AK$96,$AS21)+求节点(村县营基础信息!AL$8:AL$28,AK$109:AK$129,$AS21)</f>
        <v>21280.115155616415</v>
      </c>
      <c r="AZ21" s="155">
        <f>求节点(村县营基础信息!L$8:L$28,AL$10:AL$30,$AS21)+求节点(村县营基础信息!U$8:U$28,AL$43:AL$63,$AS21)+求节点(村县营基础信息!AD$8:AD$29,AL$76:AL$96,$AS21)+求节点(村县营基础信息!AM$8:AM$28,AL$109:AL$129,$AS21)</f>
        <v>19324.978033290441</v>
      </c>
      <c r="BA21" s="155">
        <f>求节点(村县营基础信息!M$8:M$28,AM$10:AM$30,$AS21)+求节点(村县营基础信息!V$8:V$28,AM$43:AM$63,$AS21)+求节点(村县营基础信息!AE$8:AE$29,AM$76:AM$96,$AS21)+求节点(村县营基础信息!AN$8:AN$28,AM$109:AM$129,$AS21)</f>
        <v>15958.461748409363</v>
      </c>
      <c r="BB21" s="155">
        <f>求节点(村县营基础信息!N$8:N$28,AN$10:AN$30,$AS21)+求节点(村县营基础信息!W$8:W$28,AN$43:AN$63,$AS21)+求节点(村县营基础信息!AF$8:AF$29,AN$76:AN$96,$AS21)+求节点(村县营基础信息!AO$8:AO$28,AN$109:AN$129,$AS21)</f>
        <v>11473.75598792701</v>
      </c>
      <c r="BC21" s="155">
        <f>求节点(村县营基础信息!O$8:O$28,AO$10:AO$30,$AS21)+求节点(村县营基础信息!X$8:X$28,AO$43:AO$63,$AS21)+求节点(村县营基础信息!AG$8:AG$29,AO$76:AO$96,$AS21)+求节点(村县营基础信息!AP$8:AP$28,AO$109:AO$129,$AS21)</f>
        <v>7906.3458188191471</v>
      </c>
      <c r="BD21" s="158"/>
    </row>
    <row r="22" spans="3:56" x14ac:dyDescent="0.15">
      <c r="C22" s="155">
        <v>12</v>
      </c>
      <c r="D22" s="155">
        <v>1</v>
      </c>
      <c r="E22" s="155">
        <f>求节点(信息索引!$AD$4:$AD$103,信息索引!AE$4:AE$103,村县营基础信息!K20)</f>
        <v>0.17499999999999999</v>
      </c>
      <c r="F22" s="155">
        <f>求节点(信息索引!$AD$4:$AD$103,信息索引!AF$4:AF$103,村县营基础信息!L20)</f>
        <v>0.17499999999999999</v>
      </c>
      <c r="G22" s="155">
        <f>求节点(信息索引!$AD$4:$AD$103,信息索引!AG$4:AG$103,村县营基础信息!M20)</f>
        <v>0.17499999999999999</v>
      </c>
      <c r="H22" s="155">
        <f>求节点(信息索引!$AD$4:$AD$103,信息索引!AH$4:AH$103,村县营基础信息!N20)</f>
        <v>0.17499999999999999</v>
      </c>
      <c r="I22" s="155">
        <f>求节点(信息索引!$AD$4:$AD$103,信息索引!AI$4:AI$103,村县营基础信息!O20)</f>
        <v>0.17499999999999999</v>
      </c>
      <c r="J22" s="160">
        <v>1</v>
      </c>
      <c r="K22" s="160">
        <f>$J22*K$4*$D22*村县营基础信息!$D20</f>
        <v>2.4000000000000008</v>
      </c>
      <c r="L22" s="160">
        <f>$J22*L$4*$D22*村县营基础信息!$D20</f>
        <v>2.1138655689327299</v>
      </c>
      <c r="M22" s="160">
        <f>$J22*M$4*$D22*村县营基础信息!$D20</f>
        <v>1.6897273977760949</v>
      </c>
      <c r="N22" s="160">
        <f>$J22*N$4*$D22*村县营基础信息!$D20</f>
        <v>1.1669859620152121</v>
      </c>
      <c r="O22" s="160">
        <f>$J22*O$4*$D22*村县营基础信息!$D20</f>
        <v>0.7524110219411595</v>
      </c>
      <c r="P22" s="155">
        <f>求节点(信息索引!$AK$4:$AK$103,信息索引!AL$4:AL$103,村县营基础信息!K20)</f>
        <v>24654.124462031832</v>
      </c>
      <c r="Q22" s="155">
        <f>求节点(信息索引!$AK$4:$AK$103,信息索引!AM$4:AM$103,村县营基础信息!L20)</f>
        <v>24825.387530672564</v>
      </c>
      <c r="R22" s="155">
        <f>求节点(信息索引!$AK$4:$AK$103,信息索引!AN$4:AN$103,村县营基础信息!M20)</f>
        <v>25028.883108120488</v>
      </c>
      <c r="S22" s="155">
        <f>求节点(信息索引!$AK$4:$AK$103,信息索引!AO$4:AO$103,村县营基础信息!N20)</f>
        <v>25276.349028748577</v>
      </c>
      <c r="T22" s="155">
        <f>求节点(信息索引!$AK$4:$AK$103,信息索引!AP$4:AP$103,村县营基础信息!O20)</f>
        <v>25398.454042615915</v>
      </c>
      <c r="U22" s="160"/>
      <c r="V22" s="160">
        <f>K22*(1-E22)*P22*(1-信息索引!$AB$3)</f>
        <v>24407.58321741152</v>
      </c>
      <c r="W22" s="160">
        <f>L22*(1-F22)*Q22*(1-信息索引!$AB$3)</f>
        <v>21646.981923806521</v>
      </c>
      <c r="X22" s="160">
        <f>M22*(1-G22)*R22*(1-信息索引!$AB$3)</f>
        <v>17445.445678454675</v>
      </c>
      <c r="Y22" s="160">
        <f>N22*(1-H22)*S22*(1-信息索引!$AB$3)</f>
        <v>12167.572101112901</v>
      </c>
      <c r="Z22" s="160">
        <f>O22*(1-I22)*T22*(1-信息索引!$AB$3)</f>
        <v>7882.9066642962134</v>
      </c>
      <c r="AA22" s="160">
        <f>SUM(V$10:V22)</f>
        <v>140065.09709205508</v>
      </c>
      <c r="AB22" s="160">
        <f>SUM(W$10:W22)</f>
        <v>124440.7457822563</v>
      </c>
      <c r="AC22" s="160">
        <f>SUM(X$10:X22)</f>
        <v>100521.64530600369</v>
      </c>
      <c r="AD22" s="160">
        <f>SUM(Y$10:Y22)</f>
        <v>70387.142217318265</v>
      </c>
      <c r="AE22" s="160">
        <f>SUM(Z$10:Z22)</f>
        <v>45970.068858452367</v>
      </c>
      <c r="AF22" s="160">
        <f t="shared" si="1"/>
        <v>10354.732274053371</v>
      </c>
      <c r="AG22" s="160">
        <f t="shared" si="2"/>
        <v>9183.5680888876141</v>
      </c>
      <c r="AH22" s="160">
        <f t="shared" si="3"/>
        <v>7401.0981666171356</v>
      </c>
      <c r="AI22" s="160">
        <f t="shared" si="4"/>
        <v>5162.0002853206252</v>
      </c>
      <c r="AJ22" s="160">
        <f t="shared" si="5"/>
        <v>3344.2634333377873</v>
      </c>
      <c r="AK22" s="160">
        <f>SUM(AF$10:AF22)</f>
        <v>59421.556342083968</v>
      </c>
      <c r="AL22" s="160">
        <f>SUM(AG$10:AG22)</f>
        <v>52793.043665199642</v>
      </c>
      <c r="AM22" s="160">
        <f>SUM(AH$10:AH22)</f>
        <v>42645.546493456117</v>
      </c>
      <c r="AN22" s="160">
        <f>SUM(AI$10:AI22)</f>
        <v>29861.211849771378</v>
      </c>
      <c r="AO22" s="160">
        <f>SUM(AJ$10:AJ22)</f>
        <v>19502.453455101004</v>
      </c>
      <c r="AS22" s="155">
        <v>16</v>
      </c>
      <c r="AT22" s="155">
        <f>求节点(村县营基础信息!K$8:K$28,AA$10:AA$30,$AS22)+求节点(村县营基础信息!T$8:T$28,AA$43:AA$63,$AS22)+求节点(村县营基础信息!AC$8:AC$29,AA$76:AA$96,$AS22)+求节点(村县营基础信息!AL$8:AL$28,AA$109:AA$129,$AS22)</f>
        <v>57457.127427430038</v>
      </c>
      <c r="AU22" s="155">
        <f>求节点(村县营基础信息!L$8:L$28,AB$10:AB$30,$AS22)+求节点(村县营基础信息!U$8:U$28,AB$43:AB$63,$AS22)+求节点(村县营基础信息!AD$8:AD$29,AB$76:AB$96,$AS22)+求节点(村县营基础信息!AM$8:AM$28,AB$109:AB$129,$AS22)</f>
        <v>52111.017185214921</v>
      </c>
      <c r="AV22" s="155">
        <f>求节点(村县营基础信息!M$8:M$28,AC$10:AC$30,$AS22)+求节点(村县营基础信息!V$8:V$28,AC$43:AC$63,$AS22)+求节点(村县营基础信息!AE$8:AE$29,AC$76:AC$96,$AS22)+求节点(村县营基础信息!AN$8:AN$28,AC$109:AC$129,$AS22)</f>
        <v>42977.542517061353</v>
      </c>
      <c r="AW22" s="155">
        <f>求节点(村县营基础信息!N$8:N$28,AD$10:AD$30,$AS22)+求节点(村县营基础信息!W$8:W$28,AD$43:AD$63,$AS22)+求节点(村县营基础信息!AF$8:AF$29,AD$76:AD$96,$AS22)+求节点(村县营基础信息!AO$8:AO$28,AD$109:AD$129,$AS22)</f>
        <v>30841.576007424381</v>
      </c>
      <c r="AX22" s="155">
        <f>求节点(村县营基础信息!O$8:O$28,AE$10:AE$30,$AS22)+求节点(村县营基础信息!X$8:X$28,AE$43:AE$63,$AS22)+求节点(村县营基础信息!AG$8:AG$29,AE$76:AE$96,$AS22)+求节点(村县营基础信息!AP$8:AP$28,AE$109:AE$129,$AS22)</f>
        <v>21166.536177943599</v>
      </c>
      <c r="AY22" s="155">
        <f>求节点(村县营基础信息!K$8:K$28,AK$10:AK$30,$AS22)+求节点(村县营基础信息!T$8:T$28,AK$43:AK$63,$AS22)+求节点(村县营基础信息!AC$8:AC$29,AK$76:AK$96,$AS22)+求节点(村县营基础信息!AL$8:AL$28,AK$109:AK$129,$AS22)</f>
        <v>24375.751029818799</v>
      </c>
      <c r="AZ22" s="155">
        <f>求节点(村县营基础信息!L$8:L$28,AL$10:AL$30,$AS22)+求节点(村县营基础信息!U$8:U$28,AL$43:AL$63,$AS22)+求节点(村县营基础信息!AD$8:AD$29,AL$76:AL$96,$AS22)+求节点(村县营基础信息!AM$8:AM$28,AL$109:AL$129,$AS22)</f>
        <v>22107.70426039421</v>
      </c>
      <c r="BA22" s="155">
        <f>求节点(村县营基础信息!M$8:M$28,AM$10:AM$30,$AS22)+求节点(村县营基础信息!V$8:V$28,AM$43:AM$63,$AS22)+求节点(村县营基础信息!AE$8:AE$29,AM$76:AM$96,$AS22)+求节点(村县营基础信息!AN$8:AN$28,AM$109:AM$129,$AS22)</f>
        <v>18232.896825419972</v>
      </c>
      <c r="BB22" s="155">
        <f>求节点(村县营基础信息!N$8:N$28,AN$10:AN$30,$AS22)+求节点(村县营基础信息!W$8:W$28,AN$43:AN$63,$AS22)+求节点(村县营基础信息!AF$8:AF$29,AN$76:AN$96,$AS22)+求节点(村县营基础信息!AO$8:AO$28,AN$109:AN$129,$AS22)</f>
        <v>13084.304972846709</v>
      </c>
      <c r="BC22" s="155">
        <f>求节点(村县营基础信息!O$8:O$28,AO$10:AO$30,$AS22)+求节点(村县营基础信息!X$8:X$28,AO$43:AO$63,$AS22)+求节点(村县营基础信息!AG$8:AG$29,AO$76:AO$96,$AS22)+求节点(村县营基础信息!AP$8:AP$28,AO$109:AO$129,$AS22)</f>
        <v>8979.7426209457699</v>
      </c>
      <c r="BD22" s="158"/>
    </row>
    <row r="23" spans="3:56" x14ac:dyDescent="0.15">
      <c r="C23" s="155">
        <v>13</v>
      </c>
      <c r="D23" s="155">
        <v>1</v>
      </c>
      <c r="E23" s="155">
        <f>求节点(信息索引!$AD$4:$AD$103,信息索引!AE$4:AE$103,村县营基础信息!K21)</f>
        <v>0.17499999999999999</v>
      </c>
      <c r="F23" s="155">
        <f>求节点(信息索引!$AD$4:$AD$103,信息索引!AF$4:AF$103,村县营基础信息!L21)</f>
        <v>0.17499999999999999</v>
      </c>
      <c r="G23" s="155">
        <f>求节点(信息索引!$AD$4:$AD$103,信息索引!AG$4:AG$103,村县营基础信息!M21)</f>
        <v>0.17499999999999999</v>
      </c>
      <c r="H23" s="155">
        <f>求节点(信息索引!$AD$4:$AD$103,信息索引!AH$4:AH$103,村县营基础信息!N21)</f>
        <v>0.17499999999999999</v>
      </c>
      <c r="I23" s="155">
        <f>求节点(信息索引!$AD$4:$AD$103,信息索引!AI$4:AI$103,村县营基础信息!O21)</f>
        <v>0.17499999999999999</v>
      </c>
      <c r="J23" s="160">
        <v>1</v>
      </c>
      <c r="K23" s="160">
        <f>$J23*K$4*$D23*村县营基础信息!$D21</f>
        <v>2.4000000000000008</v>
      </c>
      <c r="L23" s="160">
        <f>$J23*L$4*$D23*村县营基础信息!$D21</f>
        <v>2.1138655689327299</v>
      </c>
      <c r="M23" s="160">
        <f>$J23*M$4*$D23*村县营基础信息!$D21</f>
        <v>1.6897273977760949</v>
      </c>
      <c r="N23" s="160">
        <f>$J23*N$4*$D23*村县营基础信息!$D21</f>
        <v>1.1669859620152121</v>
      </c>
      <c r="O23" s="160">
        <f>$J23*O$4*$D23*村县营基础信息!$D21</f>
        <v>0.7524110219411595</v>
      </c>
      <c r="P23" s="155">
        <f>求节点(信息索引!$AK$4:$AK$103,信息索引!AL$4:AL$103,村县营基础信息!K21)</f>
        <v>26592.529400033454</v>
      </c>
      <c r="Q23" s="155">
        <f>求节点(信息索引!$AK$4:$AK$103,信息索引!AM$4:AM$103,村县营基础信息!L21)</f>
        <v>26737.307581955763</v>
      </c>
      <c r="R23" s="155">
        <f>求节点(信息索引!$AK$4:$AK$103,信息索引!AN$4:AN$103,村县营基础信息!M21)</f>
        <v>26920.940756125976</v>
      </c>
      <c r="S23" s="155">
        <f>求节点(信息索引!$AK$4:$AK$103,信息索引!AO$4:AO$103,村县营基础信息!N21)</f>
        <v>27147.261019000118</v>
      </c>
      <c r="T23" s="155">
        <f>求节点(信息索引!$AK$4:$AK$103,信息索引!AP$4:AP$103,村县营基础信息!O21)</f>
        <v>27241.915858050088</v>
      </c>
      <c r="U23" s="160"/>
      <c r="V23" s="160">
        <f>K23*(1-E23)*P23*(1-信息索引!$AB$3)</f>
        <v>26326.60410603313</v>
      </c>
      <c r="W23" s="160">
        <f>L23*(1-F23)*Q23*(1-信息索引!$AB$3)</f>
        <v>23314.117985177378</v>
      </c>
      <c r="X23" s="160">
        <f>M23*(1-G23)*R23*(1-信息索引!$AB$3)</f>
        <v>18764.233607432427</v>
      </c>
      <c r="Y23" s="160">
        <f>N23*(1-H23)*S23*(1-信息索引!$AB$3)</f>
        <v>13068.194912988565</v>
      </c>
      <c r="Z23" s="160">
        <f>O23*(1-I23)*T23*(1-信息索引!$AB$3)</f>
        <v>8455.0610720361001</v>
      </c>
      <c r="AA23" s="160">
        <f>SUM(V$10:V23)</f>
        <v>166391.70119808821</v>
      </c>
      <c r="AB23" s="160">
        <f>SUM(W$10:W23)</f>
        <v>147754.86376743368</v>
      </c>
      <c r="AC23" s="160">
        <f>SUM(X$10:X23)</f>
        <v>119285.87891343611</v>
      </c>
      <c r="AD23" s="160">
        <f>SUM(Y$10:Y23)</f>
        <v>83455.337130306827</v>
      </c>
      <c r="AE23" s="160">
        <f>SUM(Z$10:Z23)</f>
        <v>54425.129930488467</v>
      </c>
      <c r="AF23" s="160">
        <f t="shared" si="1"/>
        <v>11168.862348014054</v>
      </c>
      <c r="AG23" s="160">
        <f t="shared" si="2"/>
        <v>9890.837933105553</v>
      </c>
      <c r="AH23" s="160">
        <f t="shared" si="3"/>
        <v>7960.5839546683028</v>
      </c>
      <c r="AI23" s="160">
        <f t="shared" si="4"/>
        <v>5544.0826903587858</v>
      </c>
      <c r="AJ23" s="160">
        <f t="shared" si="5"/>
        <v>3586.9956063183454</v>
      </c>
      <c r="AK23" s="160">
        <f>SUM(AF$10:AF23)</f>
        <v>70590.418690098028</v>
      </c>
      <c r="AL23" s="160">
        <f>SUM(AG$10:AG23)</f>
        <v>62683.881598305197</v>
      </c>
      <c r="AM23" s="160">
        <f>SUM(AH$10:AH23)</f>
        <v>50606.130448124422</v>
      </c>
      <c r="AN23" s="160">
        <f>SUM(AI$10:AI23)</f>
        <v>35405.294540130162</v>
      </c>
      <c r="AO23" s="160">
        <f>SUM(AJ$10:AJ23)</f>
        <v>23089.449061419349</v>
      </c>
      <c r="AS23" s="155">
        <v>17</v>
      </c>
      <c r="AT23" s="155">
        <f>求节点(村县营基础信息!K$8:K$28,AA$10:AA$30,$AS23)+求节点(村县营基础信息!T$8:T$28,AA$43:AA$63,$AS23)+求节点(村县营基础信息!AC$8:AC$29,AA$76:AA$96,$AS23)+求节点(村县营基础信息!AL$8:AL$28,AA$109:AA$129,$AS23)</f>
        <v>64753.98341662137</v>
      </c>
      <c r="AU23" s="155">
        <f>求节点(村县营基础信息!L$8:L$28,AB$10:AB$30,$AS23)+求节点(村县营基础信息!U$8:U$28,AB$43:AB$63,$AS23)+求节点(村县营基础信息!AD$8:AD$29,AB$76:AB$96,$AS23)+求节点(村县营基础信息!AM$8:AM$28,AB$109:AB$129,$AS23)</f>
        <v>58155.774480026994</v>
      </c>
      <c r="AV23" s="155">
        <f>求节点(村县营基础信息!M$8:M$28,AC$10:AC$30,$AS23)+求节点(村县营基础信息!V$8:V$28,AC$43:AC$63,$AS23)+求节点(村县营基础信息!AE$8:AE$29,AC$76:AC$96,$AS23)+求节点(村县营基础信息!AN$8:AN$28,AC$109:AC$129,$AS23)</f>
        <v>47497.358748783961</v>
      </c>
      <c r="AW23" s="155">
        <f>求节点(村县营基础信息!N$8:N$28,AD$10:AD$30,$AS23)+求节点(村县营基础信息!W$8:W$28,AD$43:AD$63,$AS23)+求节点(村县营基础信息!AF$8:AF$29,AD$76:AD$96,$AS23)+求节点(村县营基础信息!AO$8:AO$28,AD$109:AD$129,$AS23)</f>
        <v>33743.272163887006</v>
      </c>
      <c r="AX23" s="155">
        <f>求节点(村县营基础信息!O$8:O$28,AE$10:AE$30,$AS23)+求节点(村县营基础信息!X$8:X$28,AE$43:AE$63,$AS23)+求节点(村县营基础信息!AG$8:AG$29,AE$76:AE$96,$AS23)+求节点(村县营基础信息!AP$8:AP$28,AE$109:AE$129,$AS23)</f>
        <v>22700.257101480296</v>
      </c>
      <c r="AY23" s="155">
        <f>求节点(村县营基础信息!K$8:K$28,AK$10:AK$30,$AS23)+求节点(村县营基础信息!T$8:T$28,AK$43:AK$63,$AS23)+求节点(村县营基础信息!AC$8:AC$29,AK$76:AK$96,$AS23)+求节点(村县营基础信息!AL$8:AL$28,AK$109:AK$129,$AS23)</f>
        <v>27471.386904021187</v>
      </c>
      <c r="AZ23" s="155">
        <f>求节点(村县营基础信息!L$8:L$28,AL$10:AL$30,$AS23)+求节点(村县营基础信息!U$8:U$28,AL$43:AL$63,$AS23)+求节点(村县营基础信息!AD$8:AD$29,AL$76:AL$96,$AS23)+求节点(村县营基础信息!AM$8:AM$28,AL$109:AL$129,$AS23)</f>
        <v>24672.146749102361</v>
      </c>
      <c r="BA23" s="155">
        <f>求节点(村县营基础信息!M$8:M$28,AM$10:AM$30,$AS23)+求节点(村县营基础信息!V$8:V$28,AM$43:AM$63,$AS23)+求节点(村县营基础信息!AE$8:AE$29,AM$76:AM$96,$AS23)+求节点(村县营基础信息!AN$8:AN$28,AM$109:AM$129,$AS23)</f>
        <v>20150.394620696228</v>
      </c>
      <c r="BB23" s="155">
        <f>求节点(村县营基础信息!N$8:N$28,AN$10:AN$30,$AS23)+求节点(村县营基础信息!W$8:W$28,AN$43:AN$63,$AS23)+求节点(村县营基础信息!AF$8:AF$29,AN$76:AN$96,$AS23)+求节点(村县营基础信息!AO$8:AO$28,AN$109:AN$129,$AS23)</f>
        <v>14315.327584679339</v>
      </c>
      <c r="BC23" s="155">
        <f>求节点(村县营基础信息!O$8:O$28,AO$10:AO$30,$AS23)+求节点(村县营基础信息!X$8:X$28,AO$43:AO$63,$AS23)+求节点(村县营基础信息!AG$8:AG$29,AO$76:AO$96,$AS23)+求节点(村县营基础信息!AP$8:AP$28,AO$109:AO$129,$AS23)</f>
        <v>9630.4121036583074</v>
      </c>
      <c r="BD23" s="158"/>
    </row>
    <row r="24" spans="3:56" x14ac:dyDescent="0.15">
      <c r="C24" s="155">
        <v>14</v>
      </c>
      <c r="D24" s="155">
        <v>1</v>
      </c>
      <c r="E24" s="155">
        <f>求节点(信息索引!$AD$4:$AD$103,信息索引!AE$4:AE$103,村县营基础信息!K22)</f>
        <v>0.17499999999999999</v>
      </c>
      <c r="F24" s="155">
        <f>求节点(信息索引!$AD$4:$AD$103,信息索引!AF$4:AF$103,村县营基础信息!L22)</f>
        <v>0.17499999999999999</v>
      </c>
      <c r="G24" s="155">
        <f>求节点(信息索引!$AD$4:$AD$103,信息索引!AG$4:AG$103,村县营基础信息!M22)</f>
        <v>0.17499999999999999</v>
      </c>
      <c r="H24" s="155">
        <f>求节点(信息索引!$AD$4:$AD$103,信息索引!AH$4:AH$103,村县营基础信息!N22)</f>
        <v>0.17499999999999999</v>
      </c>
      <c r="I24" s="155">
        <f>求节点(信息索引!$AD$4:$AD$103,信息索引!AI$4:AI$103,村县营基础信息!O22)</f>
        <v>0.17499999999999999</v>
      </c>
      <c r="J24" s="160">
        <v>1</v>
      </c>
      <c r="K24" s="160">
        <f>$J24*K$4*$D24*村县营基础信息!$D22</f>
        <v>2.4000000000000008</v>
      </c>
      <c r="L24" s="160">
        <f>$J24*L$4*$D24*村县营基础信息!$D22</f>
        <v>2.1138655689327299</v>
      </c>
      <c r="M24" s="160">
        <f>$J24*M$4*$D24*村县营基础信息!$D22</f>
        <v>1.6897273977760949</v>
      </c>
      <c r="N24" s="160">
        <f>$J24*N$4*$D24*村县营基础信息!$D22</f>
        <v>1.1669859620152121</v>
      </c>
      <c r="O24" s="160">
        <f>$J24*O$4*$D24*村县营基础信息!$D22</f>
        <v>0.7524110219411595</v>
      </c>
      <c r="P24" s="155">
        <f>求节点(信息索引!$AK$4:$AK$103,信息索引!AL$4:AL$103,村县营基础信息!K22)</f>
        <v>28890.557389266367</v>
      </c>
      <c r="Q24" s="155">
        <f>求节点(信息索引!$AK$4:$AK$103,信息索引!AM$4:AM$103,村县营基础信息!L22)</f>
        <v>29028.28101444606</v>
      </c>
      <c r="R24" s="155">
        <f>求节点(信息索引!$AK$4:$AK$103,信息索引!AN$4:AN$103,村县营基础信息!M22)</f>
        <v>29192.500939302245</v>
      </c>
      <c r="S24" s="155">
        <f>求节点(信息索引!$AK$4:$AK$103,信息索引!AO$4:AO$103,村县营基础信息!N22)</f>
        <v>29405.052721874552</v>
      </c>
      <c r="T24" s="155">
        <f>求节点(信息索引!$AK$4:$AK$103,信息索引!AP$4:AP$103,村县营基础信息!O22)</f>
        <v>29457.539303155656</v>
      </c>
      <c r="U24" s="160"/>
      <c r="V24" s="160">
        <f>K24*(1-E24)*P24*(1-信息索引!$AB$3)</f>
        <v>28601.651815373712</v>
      </c>
      <c r="W24" s="160">
        <f>L24*(1-F24)*Q24*(1-信息索引!$AB$3)</f>
        <v>25311.777051718236</v>
      </c>
      <c r="X24" s="160">
        <f>M24*(1-G24)*R24*(1-信息索引!$AB$3)</f>
        <v>20347.539566781645</v>
      </c>
      <c r="Y24" s="160">
        <f>N24*(1-H24)*S24*(1-信息索引!$AB$3)</f>
        <v>14155.05454223223</v>
      </c>
      <c r="Z24" s="160">
        <f>O24*(1-I24)*T24*(1-信息索引!$AB$3)</f>
        <v>9142.7231160206775</v>
      </c>
      <c r="AA24" s="160">
        <f>SUM(V$10:V24)</f>
        <v>194993.35301346192</v>
      </c>
      <c r="AB24" s="160">
        <f>SUM(W$10:W24)</f>
        <v>173066.64081915191</v>
      </c>
      <c r="AC24" s="160">
        <f>SUM(X$10:X24)</f>
        <v>139633.41848021775</v>
      </c>
      <c r="AD24" s="160">
        <f>SUM(Y$10:Y24)</f>
        <v>97610.391672539059</v>
      </c>
      <c r="AE24" s="160">
        <f>SUM(Z$10:Z24)</f>
        <v>63567.853046509146</v>
      </c>
      <c r="AF24" s="160">
        <f t="shared" si="1"/>
        <v>12134.034103491877</v>
      </c>
      <c r="AG24" s="160">
        <f t="shared" si="2"/>
        <v>10738.329658304705</v>
      </c>
      <c r="AH24" s="160">
        <f t="shared" si="3"/>
        <v>8632.2895131800924</v>
      </c>
      <c r="AI24" s="160">
        <f t="shared" si="4"/>
        <v>6005.1746542803403</v>
      </c>
      <c r="AJ24" s="160">
        <f t="shared" si="5"/>
        <v>3878.7310189178634</v>
      </c>
      <c r="AK24" s="160">
        <f>SUM(AF$10:AF24)</f>
        <v>82724.45279358991</v>
      </c>
      <c r="AL24" s="160">
        <f>SUM(AG$10:AG24)</f>
        <v>73422.211256609909</v>
      </c>
      <c r="AM24" s="160">
        <f>SUM(AH$10:AH24)</f>
        <v>59238.419961304513</v>
      </c>
      <c r="AN24" s="160">
        <f>SUM(AI$10:AI24)</f>
        <v>41410.4691944105</v>
      </c>
      <c r="AO24" s="160">
        <f>SUM(AJ$10:AJ24)</f>
        <v>26968.180080337213</v>
      </c>
      <c r="AS24" s="155">
        <v>18</v>
      </c>
      <c r="AT24" s="155">
        <f>求节点(村县营基础信息!K$8:K$28,AA$10:AA$30,$AS24)+求节点(村县营基础信息!T$8:T$28,AA$43:AA$63,$AS24)+求节点(村县营基础信息!AC$8:AC$29,AA$76:AA$96,$AS24)+求节点(村县营基础信息!AL$8:AL$28,AA$109:AA$129,$AS24)</f>
        <v>68686.051945634099</v>
      </c>
      <c r="AU24" s="155">
        <f>求节点(村县营基础信息!L$8:L$28,AB$10:AB$30,$AS24)+求节点(村县营基础信息!U$8:U$28,AB$43:AB$63,$AS24)+求节点(村县营基础信息!AD$8:AD$29,AB$76:AB$96,$AS24)+求节点(村县营基础信息!AM$8:AM$28,AB$109:AB$129,$AS24)</f>
        <v>61688.434466160063</v>
      </c>
      <c r="AV24" s="155">
        <f>求节点(村县营基础信息!M$8:M$28,AC$10:AC$30,$AS24)+求节点(村县营基础信息!V$8:V$28,AC$43:AC$63,$AS24)+求节点(村县营基础信息!AE$8:AE$29,AC$76:AC$96,$AS24)+求节点(村县营基础信息!AN$8:AN$28,AC$109:AC$129,$AS24)</f>
        <v>50383.961956100233</v>
      </c>
      <c r="AW24" s="155">
        <f>求节点(村县营基础信息!N$8:N$28,AD$10:AD$30,$AS24)+求节点(村县营基础信息!W$8:W$28,AD$43:AD$63,$AS24)+求节点(村县营基础信息!AF$8:AF$29,AD$76:AD$96,$AS24)+求节点(村县营基础信息!AO$8:AO$28,AD$109:AD$129,$AS24)</f>
        <v>35785.452710711281</v>
      </c>
      <c r="AX24" s="155">
        <f>求节点(村县营基础信息!O$8:O$28,AE$10:AE$30,$AS24)+求节点(村县营基础信息!X$8:X$28,AE$43:AE$63,$AS24)+求节点(村县营基础信息!AG$8:AG$29,AE$76:AE$96,$AS24)+求节点(村县营基础信息!AP$8:AP$28,AE$109:AE$129,$AS24)</f>
        <v>24058.137669462398</v>
      </c>
      <c r="AY24" s="155">
        <f>求节点(村县营基础信息!K$8:K$28,AK$10:AK$30,$AS24)+求节点(村县营基础信息!T$8:T$28,AK$43:AK$63,$AS24)+求节点(村县营基础信息!AC$8:AC$29,AK$76:AK$96,$AS24)+求节点(村县营基础信息!AL$8:AL$28,AK$109:AK$129,$AS24)</f>
        <v>29139.537189056889</v>
      </c>
      <c r="AZ24" s="155">
        <f>求节点(村县营基础信息!L$8:L$28,AL$10:AL$30,$AS24)+求节点(村县营基础信息!U$8:U$28,AL$43:AL$63,$AS24)+求节点(村县营基础信息!AD$8:AD$29,AL$76:AL$96,$AS24)+求节点(村县营基础信息!AM$8:AM$28,AL$109:AL$129,$AS24)</f>
        <v>26170.850985643665</v>
      </c>
      <c r="BA24" s="155">
        <f>求节点(村县营基础信息!M$8:M$28,AM$10:AM$30,$AS24)+求节点(村县营基础信息!V$8:V$28,AM$43:AM$63,$AS24)+求节点(村县营基础信息!AE$8:AE$29,AM$76:AM$96,$AS24)+求节点(村县营基础信息!AN$8:AN$28,AM$109:AM$129,$AS24)</f>
        <v>21375.014163194039</v>
      </c>
      <c r="BB24" s="155">
        <f>求节点(村县营基础信息!N$8:N$28,AN$10:AN$30,$AS24)+求节点(村县营基础信息!W$8:W$28,AN$43:AN$63,$AS24)+求节点(村县营基础信息!AF$8:AF$29,AN$76:AN$96,$AS24)+求节点(村县营基础信息!AO$8:AO$28,AN$109:AN$129,$AS24)</f>
        <v>15181.707210604785</v>
      </c>
      <c r="BC24" s="155">
        <f>求节点(村县营基础信息!O$8:O$28,AO$10:AO$30,$AS24)+求节点(村县营基础信息!X$8:X$28,AO$43:AO$63,$AS24)+求节点(村县营基础信息!AG$8:AG$29,AO$76:AO$96,$AS24)+求节点(村县营基础信息!AP$8:AP$28,AO$109:AO$129,$AS24)</f>
        <v>10206.482647650713</v>
      </c>
      <c r="BD24" s="158"/>
    </row>
    <row r="25" spans="3:56" x14ac:dyDescent="0.15">
      <c r="C25" s="155">
        <v>15</v>
      </c>
      <c r="D25" s="155">
        <v>1</v>
      </c>
      <c r="E25" s="155">
        <f>求节点(信息索引!$AD$4:$AD$103,信息索引!AE$4:AE$103,村县营基础信息!K23)</f>
        <v>0.17499999999999999</v>
      </c>
      <c r="F25" s="155">
        <f>求节点(信息索引!$AD$4:$AD$103,信息索引!AF$4:AF$103,村县营基础信息!L23)</f>
        <v>0.17499999999999999</v>
      </c>
      <c r="G25" s="155">
        <f>求节点(信息索引!$AD$4:$AD$103,信息索引!AG$4:AG$103,村县营基础信息!M23)</f>
        <v>0.17499999999999999</v>
      </c>
      <c r="H25" s="155">
        <f>求节点(信息索引!$AD$4:$AD$103,信息索引!AH$4:AH$103,村县营基础信息!N23)</f>
        <v>0.17499999999999999</v>
      </c>
      <c r="I25" s="155">
        <f>求节点(信息索引!$AD$4:$AD$103,信息索引!AI$4:AI$103,村县营基础信息!O23)</f>
        <v>0.17499999999999999</v>
      </c>
      <c r="J25" s="160">
        <v>1</v>
      </c>
      <c r="K25" s="160">
        <f>$J25*K$4*$D25*村县营基础信息!$D23</f>
        <v>2.8000000000000007</v>
      </c>
      <c r="L25" s="160">
        <f>$J25*L$4*$D25*村县营基础信息!$D23</f>
        <v>2.4661764970881848</v>
      </c>
      <c r="M25" s="160">
        <f>$J25*M$4*$D25*村县营基础信息!$D23</f>
        <v>1.9713486307387775</v>
      </c>
      <c r="N25" s="160">
        <f>$J25*N$4*$D25*村县营基础信息!$D23</f>
        <v>1.3614836223510807</v>
      </c>
      <c r="O25" s="160">
        <f>$J25*O$4*$D25*村县营基础信息!$D23</f>
        <v>0.87781285893135275</v>
      </c>
      <c r="P25" s="155">
        <f>求节点(信息索引!$AK$4:$AK$103,信息索引!AL$4:AL$103,村县营基础信息!K23)</f>
        <v>31195.177862328317</v>
      </c>
      <c r="Q25" s="155">
        <f>求节点(信息索引!$AK$4:$AK$103,信息索引!AM$4:AM$103,村县营基础信息!L23)</f>
        <v>31306.088976818526</v>
      </c>
      <c r="R25" s="155">
        <f>求节点(信息索引!$AK$4:$AK$103,信息索引!AN$4:AN$103,村县营基础信息!M23)</f>
        <v>31457.276498191415</v>
      </c>
      <c r="S25" s="155">
        <f>求节点(信息索引!$AK$4:$AK$103,信息索引!AO$4:AO$103,村县营基础信息!N23)</f>
        <v>31617.146616212012</v>
      </c>
      <c r="T25" s="155">
        <f>求节点(信息索引!$AK$4:$AK$103,信息索引!AP$4:AP$103,村县营基础信息!O23)</f>
        <v>31612.35636073535</v>
      </c>
      <c r="U25" s="160"/>
      <c r="V25" s="160">
        <f>K25*(1-E25)*P25*(1-信息索引!$AB$3)</f>
        <v>36030.43043098921</v>
      </c>
      <c r="W25" s="160">
        <f>L25*(1-F25)*Q25*(1-信息索引!$AB$3)</f>
        <v>31847.615600782301</v>
      </c>
      <c r="X25" s="160">
        <f>M25*(1-G25)*R25*(1-信息索引!$AB$3)</f>
        <v>25580.469317485818</v>
      </c>
      <c r="Y25" s="160">
        <f>N25*(1-H25)*S25*(1-信息索引!$AB$3)</f>
        <v>17756.568762671286</v>
      </c>
      <c r="Z25" s="160">
        <f>O25*(1-I25)*T25*(1-信息索引!$AB$3)</f>
        <v>11446.764827261704</v>
      </c>
      <c r="AA25" s="160">
        <f>SUM(V$10:V25)</f>
        <v>231023.78344445114</v>
      </c>
      <c r="AB25" s="160">
        <f>SUM(W$10:W25)</f>
        <v>204914.25641993422</v>
      </c>
      <c r="AC25" s="160">
        <f>SUM(X$10:X25)</f>
        <v>165213.88779770356</v>
      </c>
      <c r="AD25" s="160">
        <f>SUM(Y$10:Y25)</f>
        <v>115366.96043521035</v>
      </c>
      <c r="AE25" s="160">
        <f>SUM(Z$10:Z25)</f>
        <v>75014.617873770854</v>
      </c>
      <c r="AF25" s="160">
        <f t="shared" si="1"/>
        <v>15285.637152540879</v>
      </c>
      <c r="AG25" s="160">
        <f t="shared" si="2"/>
        <v>13511.109648816735</v>
      </c>
      <c r="AH25" s="160">
        <f t="shared" si="3"/>
        <v>10852.320316509134</v>
      </c>
      <c r="AI25" s="160">
        <f t="shared" si="4"/>
        <v>7533.0897781029689</v>
      </c>
      <c r="AJ25" s="160">
        <f t="shared" si="5"/>
        <v>4856.2032600504208</v>
      </c>
      <c r="AK25" s="160">
        <f>SUM(AF$10:AF25)</f>
        <v>98010.089946130785</v>
      </c>
      <c r="AL25" s="160">
        <f>SUM(AG$10:AG25)</f>
        <v>86933.320905426648</v>
      </c>
      <c r="AM25" s="160">
        <f>SUM(AH$10:AH25)</f>
        <v>70090.740277813646</v>
      </c>
      <c r="AN25" s="160">
        <f>SUM(AI$10:AI25)</f>
        <v>48943.558972513471</v>
      </c>
      <c r="AO25" s="160">
        <f>SUM(AJ$10:AJ25)</f>
        <v>31824.383340387634</v>
      </c>
      <c r="AS25" s="155">
        <v>19</v>
      </c>
      <c r="AT25" s="155">
        <f>求节点(村县营基础信息!K$8:K$28,AA$10:AA$30,$AS25)+求节点(村县营基础信息!T$8:T$28,AA$43:AA$63,$AS25)+求节点(村县营基础信息!AC$8:AC$29,AA$76:AA$96,$AS25)+求节点(村县营基础信息!AL$8:AL$28,AA$109:AA$129,$AS25)</f>
        <v>72618.120474646828</v>
      </c>
      <c r="AU25" s="155">
        <f>求节点(村县营基础信息!L$8:L$28,AB$10:AB$30,$AS25)+求节点(村县营基础信息!U$8:U$28,AB$43:AB$63,$AS25)+求节点(村县营基础信息!AD$8:AD$29,AB$76:AB$96,$AS25)+求节点(村县营基础信息!AM$8:AM$28,AB$109:AB$129,$AS25)</f>
        <v>65221.094452293131</v>
      </c>
      <c r="AV25" s="155">
        <f>求节点(村县营基础信息!M$8:M$28,AC$10:AC$30,$AS25)+求节点(村县营基础信息!V$8:V$28,AC$43:AC$63,$AS25)+求节点(村县营基础信息!AE$8:AE$29,AC$76:AC$96,$AS25)+求节点(村县营基础信息!AN$8:AN$28,AC$109:AC$129,$AS25)</f>
        <v>53270.565163416504</v>
      </c>
      <c r="AW25" s="155">
        <f>求节点(村县营基础信息!N$8:N$28,AD$10:AD$30,$AS25)+求节点(村县营基础信息!W$8:W$28,AD$43:AD$63,$AS25)+求节点(村县营基础信息!AF$8:AF$29,AD$76:AD$96,$AS25)+求节点(村县营基础信息!AO$8:AO$28,AD$109:AD$129,$AS25)</f>
        <v>37827.633257535548</v>
      </c>
      <c r="AX25" s="155">
        <f>求节点(村县营基础信息!O$8:O$28,AE$10:AE$30,$AS25)+求节点(村县营基础信息!X$8:X$28,AE$43:AE$63,$AS25)+求节点(村县营基础信息!AG$8:AG$29,AE$76:AE$96,$AS25)+求节点(村县营基础信息!AP$8:AP$28,AE$109:AE$129,$AS25)</f>
        <v>25416.018237444496</v>
      </c>
      <c r="AY25" s="155">
        <f>求节点(村县营基础信息!K$8:K$28,AK$10:AK$30,$AS25)+求节点(村县营基础信息!T$8:T$28,AK$43:AK$63,$AS25)+求节点(村县营基础信息!AC$8:AC$29,AK$76:AK$96,$AS25)+求节点(村县营基础信息!AL$8:AL$28,AK$109:AK$129,$AS25)</f>
        <v>30807.687474092592</v>
      </c>
      <c r="AZ25" s="155">
        <f>求节点(村县营基础信息!L$8:L$28,AL$10:AL$30,$AS25)+求节点(村县营基础信息!U$8:U$28,AL$43:AL$63,$AS25)+求节点(村县营基础信息!AD$8:AD$29,AL$76:AL$96,$AS25)+求节点(村县营基础信息!AM$8:AM$28,AL$109:AL$129,$AS25)</f>
        <v>27669.555222184968</v>
      </c>
      <c r="BA25" s="155">
        <f>求节点(村县营基础信息!M$8:M$28,AM$10:AM$30,$AS25)+求节点(村县营基础信息!V$8:V$28,AM$43:AM$63,$AS25)+求节点(村县营基础信息!AE$8:AE$29,AM$76:AM$96,$AS25)+求节点(村县营基础信息!AN$8:AN$28,AM$109:AM$129,$AS25)</f>
        <v>22599.633705691849</v>
      </c>
      <c r="BB25" s="155">
        <f>求节点(村县营基础信息!N$8:N$28,AN$10:AN$30,$AS25)+求节点(村县营基础信息!W$8:W$28,AN$43:AN$63,$AS25)+求节点(村县营基础信息!AF$8:AF$29,AN$76:AN$96,$AS25)+求节点(村县营基础信息!AO$8:AO$28,AN$109:AN$129,$AS25)</f>
        <v>16048.086836530232</v>
      </c>
      <c r="BC25" s="155">
        <f>求节点(村县营基础信息!O$8:O$28,AO$10:AO$30,$AS25)+求节点(村县营基础信息!X$8:X$28,AO$43:AO$63,$AS25)+求节点(村县营基础信息!AG$8:AG$29,AO$76:AO$96,$AS25)+求节点(村县营基础信息!AP$8:AP$28,AO$109:AO$129,$AS25)</f>
        <v>10782.553191643119</v>
      </c>
      <c r="BD25" s="158"/>
    </row>
    <row r="26" spans="3:56" x14ac:dyDescent="0.15">
      <c r="C26" s="155">
        <v>16</v>
      </c>
      <c r="D26" s="155">
        <v>1</v>
      </c>
      <c r="E26" s="155">
        <f>求节点(信息索引!$AD$4:$AD$103,信息索引!AE$4:AE$103,村县营基础信息!K24)</f>
        <v>0.17499999999999999</v>
      </c>
      <c r="F26" s="155">
        <f>求节点(信息索引!$AD$4:$AD$103,信息索引!AF$4:AF$103,村县营基础信息!L24)</f>
        <v>0.17499999999999999</v>
      </c>
      <c r="G26" s="155">
        <f>求节点(信息索引!$AD$4:$AD$103,信息索引!AG$4:AG$103,村县营基础信息!M24)</f>
        <v>0.17499999999999999</v>
      </c>
      <c r="H26" s="155">
        <f>求节点(信息索引!$AD$4:$AD$103,信息索引!AH$4:AH$103,村县营基础信息!N24)</f>
        <v>0.17499999999999999</v>
      </c>
      <c r="I26" s="155">
        <f>求节点(信息索引!$AD$4:$AD$103,信息索引!AI$4:AI$103,村县营基础信息!O24)</f>
        <v>0.17499999999999999</v>
      </c>
      <c r="J26" s="160">
        <v>1</v>
      </c>
      <c r="K26" s="160">
        <f>$J26*K$4*$D26*村县营基础信息!$D24</f>
        <v>2.8000000000000007</v>
      </c>
      <c r="L26" s="160">
        <f>$J26*L$4*$D26*村县营基础信息!$D24</f>
        <v>2.4661764970881848</v>
      </c>
      <c r="M26" s="160">
        <f>$J26*M$4*$D26*村县营基础信息!$D24</f>
        <v>1.9713486307387775</v>
      </c>
      <c r="N26" s="160">
        <f>$J26*N$4*$D26*村县营基础信息!$D24</f>
        <v>1.3614836223510807</v>
      </c>
      <c r="O26" s="160">
        <f>$J26*O$4*$D26*村县营基础信息!$D24</f>
        <v>0.87781285893135275</v>
      </c>
      <c r="P26" s="155">
        <f>求节点(信息索引!$AK$4:$AK$103,信息索引!AL$4:AL$103,村县营基础信息!K24)</f>
        <v>33508.047949105283</v>
      </c>
      <c r="Q26" s="155">
        <f>求节点(信息索引!$AK$4:$AK$103,信息索引!AM$4:AM$103,村县营基础信息!L24)</f>
        <v>33585.110334321667</v>
      </c>
      <c r="R26" s="155">
        <f>求节点(信息索引!$AK$4:$AK$103,信息索引!AN$4:AN$103,村县营基础信息!M24)</f>
        <v>33695.13455321829</v>
      </c>
      <c r="S26" s="155">
        <f>求节点(信息索引!$AK$4:$AK$103,信息索引!AO$4:AO$103,村县营基础信息!N24)</f>
        <v>33843.506151801543</v>
      </c>
      <c r="T26" s="155">
        <f>求节点(信息索引!$AK$4:$AK$103,信息索引!AP$4:AP$103,村县营基础信息!O24)</f>
        <v>33796.823027192258</v>
      </c>
      <c r="U26" s="160"/>
      <c r="V26" s="160">
        <f>K26*(1-E26)*P26*(1-信息索引!$AB$3)</f>
        <v>38701.795381216609</v>
      </c>
      <c r="W26" s="160">
        <f>L26*(1-F26)*Q26*(1-信息索引!$AB$3)</f>
        <v>34166.059025429757</v>
      </c>
      <c r="X26" s="160">
        <f>M26*(1-G26)*R26*(1-信息索引!$AB$3)</f>
        <v>27400.253662668871</v>
      </c>
      <c r="Y26" s="160">
        <f>N26*(1-H26)*S26*(1-信息索引!$AB$3)</f>
        <v>19006.918981304036</v>
      </c>
      <c r="Z26" s="160">
        <f>O26*(1-I26)*T26*(1-信息索引!$AB$3)</f>
        <v>12237.755410772352</v>
      </c>
      <c r="AA26" s="160">
        <f>SUM(V$10:V26)</f>
        <v>269725.57882566773</v>
      </c>
      <c r="AB26" s="160">
        <f>SUM(W$10:W26)</f>
        <v>239080.31544536399</v>
      </c>
      <c r="AC26" s="160">
        <f>SUM(X$10:X26)</f>
        <v>192614.14146037243</v>
      </c>
      <c r="AD26" s="160">
        <f>SUM(Y$10:Y26)</f>
        <v>134373.87941651439</v>
      </c>
      <c r="AE26" s="160">
        <f>SUM(Z$10:Z26)</f>
        <v>87252.37328454321</v>
      </c>
      <c r="AF26" s="160">
        <f t="shared" si="1"/>
        <v>16418.943495061591</v>
      </c>
      <c r="AG26" s="160">
        <f t="shared" si="2"/>
        <v>14494.691707758078</v>
      </c>
      <c r="AH26" s="160">
        <f t="shared" si="3"/>
        <v>11624.350038708006</v>
      </c>
      <c r="AI26" s="160">
        <f t="shared" si="4"/>
        <v>8063.5413860077724</v>
      </c>
      <c r="AJ26" s="160">
        <f t="shared" si="5"/>
        <v>5191.7750227519073</v>
      </c>
      <c r="AK26" s="160">
        <f>SUM(AF$10:AF26)</f>
        <v>114429.03344119238</v>
      </c>
      <c r="AL26" s="160">
        <f>SUM(AG$10:AG26)</f>
        <v>101428.01261318472</v>
      </c>
      <c r="AM26" s="160">
        <f>SUM(AH$10:AH26)</f>
        <v>81715.090316521644</v>
      </c>
      <c r="AN26" s="160">
        <f>SUM(AI$10:AI26)</f>
        <v>57007.100358521246</v>
      </c>
      <c r="AO26" s="160">
        <f>SUM(AJ$10:AJ26)</f>
        <v>37016.158363139541</v>
      </c>
      <c r="AS26" s="155">
        <v>20</v>
      </c>
      <c r="AT26" s="155">
        <f>求节点(村县营基础信息!K$8:K$28,AA$10:AA$30,$AS26)+求节点(村县营基础信息!T$8:T$28,AA$43:AA$63,$AS26)+求节点(村县营基础信息!AC$8:AC$29,AA$76:AA$96,$AS26)+求节点(村县营基础信息!AL$8:AL$28,AA$109:AA$129,$AS26)</f>
        <v>76550.189003659558</v>
      </c>
      <c r="AU26" s="155">
        <f>求节点(村县营基础信息!L$8:L$28,AB$10:AB$30,$AS26)+求节点(村县营基础信息!U$8:U$28,AB$43:AB$63,$AS26)+求节点(村县营基础信息!AD$8:AD$29,AB$76:AB$96,$AS26)+求节点(村县营基础信息!AM$8:AM$28,AB$109:AB$129,$AS26)</f>
        <v>69557.650685684173</v>
      </c>
      <c r="AV26" s="155">
        <f>求节点(村县营基础信息!M$8:M$28,AC$10:AC$30,$AS26)+求节点(村县营基础信息!V$8:V$28,AC$43:AC$63,$AS26)+求节点(村县营基础信息!AE$8:AE$29,AC$76:AC$96,$AS26)+求节点(村县营基础信息!AN$8:AN$28,AC$109:AC$129,$AS26)</f>
        <v>57469.656749508766</v>
      </c>
      <c r="AW26" s="155">
        <f>求节点(村县营基础信息!N$8:N$28,AD$10:AD$30,$AS26)+求节点(村县营基础信息!W$8:W$28,AD$43:AD$63,$AS26)+求节点(村县营基础信息!AF$8:AF$29,AD$76:AD$96,$AS26)+求节点(村县营基础信息!AO$8:AO$28,AD$109:AD$129,$AS26)</f>
        <v>41261.260889752164</v>
      </c>
      <c r="AX26" s="155">
        <f>求节点(村县营基础信息!O$8:O$28,AE$10:AE$30,$AS26)+求节点(村县营基础信息!X$8:X$28,AE$43:AE$63,$AS26)+求节点(村县营基础信息!AG$8:AG$29,AE$76:AE$96,$AS26)+求节点(村县营基础信息!AP$8:AP$28,AE$109:AE$129,$AS26)</f>
        <v>28315.44202392254</v>
      </c>
      <c r="AY26" s="155">
        <f>求节点(村县营基础信息!K$8:K$28,AK$10:AK$30,$AS26)+求节点(村县营基础信息!T$8:T$28,AK$43:AK$63,$AS26)+求节点(村县营基础信息!AC$8:AC$29,AK$76:AK$96,$AS26)+求节点(村县营基础信息!AL$8:AL$28,AK$109:AK$129,$AS26)</f>
        <v>32475.837759128295</v>
      </c>
      <c r="AZ26" s="155">
        <f>求节点(村县营基础信息!L$8:L$28,AL$10:AL$30,$AS26)+求节点(村县营基础信息!U$8:U$28,AL$43:AL$63,$AS26)+求节点(村县营基础信息!AD$8:AD$29,AL$76:AL$96,$AS26)+求节点(村县营基础信息!AM$8:AM$28,AL$109:AL$129,$AS26)</f>
        <v>29509.306351502375</v>
      </c>
      <c r="BA26" s="155">
        <f>求节点(村县营基础信息!M$8:M$28,AM$10:AM$30,$AS26)+求节点(村县营基础信息!V$8:V$28,AM$43:AM$63,$AS26)+求节点(村县营基础信息!AE$8:AE$29,AM$76:AM$96,$AS26)+求节点(村县营基础信息!AN$8:AN$28,AM$109:AM$129,$AS26)</f>
        <v>24381.066499791596</v>
      </c>
      <c r="BB26" s="155">
        <f>求节点(村县营基础信息!N$8:N$28,AN$10:AN$30,$AS26)+求节点(村县营基础信息!W$8:W$28,AN$43:AN$63,$AS26)+求节点(村县营基础信息!AF$8:AF$29,AN$76:AN$96,$AS26)+求节点(村县营基础信息!AO$8:AO$28,AN$109:AN$129,$AS26)</f>
        <v>17504.777347167583</v>
      </c>
      <c r="BC26" s="155">
        <f>求节点(村县营基础信息!O$8:O$28,AO$10:AO$30,$AS26)+求节点(村县营基础信息!X$8:X$28,AO$43:AO$63,$AS26)+求节点(村县营基础信息!AG$8:AG$29,AO$76:AO$96,$AS26)+求节点(村县营基础信息!AP$8:AP$28,AO$109:AO$129,$AS26)</f>
        <v>12012.611767724713</v>
      </c>
      <c r="BD26" s="158"/>
    </row>
    <row r="27" spans="3:56" x14ac:dyDescent="0.15">
      <c r="C27" s="155">
        <v>17</v>
      </c>
      <c r="D27" s="155">
        <v>1</v>
      </c>
      <c r="E27" s="155">
        <f>求节点(信息索引!$AD$4:$AD$103,信息索引!AE$4:AE$103,村县营基础信息!K25)</f>
        <v>0.17499999999999999</v>
      </c>
      <c r="F27" s="155">
        <f>求节点(信息索引!$AD$4:$AD$103,信息索引!AF$4:AF$103,村县营基础信息!L25)</f>
        <v>0.17499999999999999</v>
      </c>
      <c r="G27" s="155">
        <f>求节点(信息索引!$AD$4:$AD$103,信息索引!AG$4:AG$103,村县营基础信息!M25)</f>
        <v>0.17499999999999999</v>
      </c>
      <c r="H27" s="155">
        <f>求节点(信息索引!$AD$4:$AD$103,信息索引!AH$4:AH$103,村县营基础信息!N25)</f>
        <v>0.17499999999999999</v>
      </c>
      <c r="I27" s="155">
        <f>求节点(信息索引!$AD$4:$AD$103,信息索引!AI$4:AI$103,村县营基础信息!O25)</f>
        <v>0.17499999999999999</v>
      </c>
      <c r="J27" s="160">
        <v>1</v>
      </c>
      <c r="K27" s="160">
        <f>$J27*K$4*$D27*村县营基础信息!$D25</f>
        <v>2.8000000000000007</v>
      </c>
      <c r="L27" s="160">
        <f>$J27*L$4*$D27*村县营基础信息!$D25</f>
        <v>2.4661764970881848</v>
      </c>
      <c r="M27" s="160">
        <f>$J27*M$4*$D27*村县营基础信息!$D25</f>
        <v>1.9713486307387775</v>
      </c>
      <c r="N27" s="160">
        <f>$J27*N$4*$D27*村县营基础信息!$D25</f>
        <v>1.3614836223510807</v>
      </c>
      <c r="O27" s="160">
        <f>$J27*O$4*$D27*村县营基础信息!$D25</f>
        <v>0.87781285893135275</v>
      </c>
      <c r="P27" s="155">
        <f>求节点(信息索引!$AK$4:$AK$103,信息索引!AL$4:AL$103,村县营基础信息!K25)</f>
        <v>35912.100289502756</v>
      </c>
      <c r="Q27" s="155">
        <f>求节点(信息索引!$AK$4:$AK$103,信息索引!AM$4:AM$103,村县营基础信息!L25)</f>
        <v>35974.743722062092</v>
      </c>
      <c r="R27" s="155">
        <f>求节点(信息索引!$AK$4:$AK$103,信息索引!AN$4:AN$103,村县营基础信息!M25)</f>
        <v>36072.45157767232</v>
      </c>
      <c r="S27" s="155">
        <f>求节点(信息索引!$AK$4:$AK$103,信息索引!AO$4:AO$103,村县营基础信息!N25)</f>
        <v>36200.093413650597</v>
      </c>
      <c r="T27" s="155">
        <f>求节点(信息索引!$AK$4:$AK$103,信息索引!AP$4:AP$103,村县营基础信息!O25)</f>
        <v>36104.995522333811</v>
      </c>
      <c r="U27" s="160"/>
      <c r="V27" s="160">
        <f>K27*(1-E27)*P27*(1-信息索引!$AB$3)</f>
        <v>41478.475834375691</v>
      </c>
      <c r="W27" s="160">
        <f>L27*(1-F27)*Q27*(1-信息索引!$AB$3)</f>
        <v>36597.027825649602</v>
      </c>
      <c r="X27" s="160">
        <f>M27*(1-G27)*R27*(1-信息索引!$AB$3)</f>
        <v>29333.443435327012</v>
      </c>
      <c r="Y27" s="160">
        <f>N27*(1-H27)*S27*(1-信息索引!$AB$3)</f>
        <v>20330.406652984111</v>
      </c>
      <c r="Z27" s="160">
        <f>O27*(1-I27)*T27*(1-信息索引!$AB$3)</f>
        <v>13073.539603229956</v>
      </c>
      <c r="AA27" s="160">
        <f>SUM(V$10:V27)</f>
        <v>311204.05466004345</v>
      </c>
      <c r="AB27" s="160">
        <f>SUM(W$10:W27)</f>
        <v>275677.34327101358</v>
      </c>
      <c r="AC27" s="160">
        <f>SUM(X$10:X27)</f>
        <v>221947.58489569943</v>
      </c>
      <c r="AD27" s="160">
        <f>SUM(Y$10:Y27)</f>
        <v>154704.28606949851</v>
      </c>
      <c r="AE27" s="160">
        <f>SUM(Z$10:Z27)</f>
        <v>100325.91288777317</v>
      </c>
      <c r="AF27" s="160">
        <f t="shared" si="1"/>
        <v>17596.929141856355</v>
      </c>
      <c r="AG27" s="160">
        <f t="shared" si="2"/>
        <v>15526.011804821042</v>
      </c>
      <c r="AH27" s="160">
        <f t="shared" si="3"/>
        <v>12444.491154381156</v>
      </c>
      <c r="AI27" s="160">
        <f t="shared" si="4"/>
        <v>8625.0210042962881</v>
      </c>
      <c r="AJ27" s="160">
        <f t="shared" si="5"/>
        <v>5546.3501347036181</v>
      </c>
      <c r="AK27" s="160">
        <f>SUM(AF$10:AF27)</f>
        <v>132025.96258304873</v>
      </c>
      <c r="AL27" s="160">
        <f>SUM(AG$10:AG27)</f>
        <v>116954.02441800576</v>
      </c>
      <c r="AM27" s="160">
        <f>SUM(AH$10:AH27)</f>
        <v>94159.581470902805</v>
      </c>
      <c r="AN27" s="160">
        <f>SUM(AI$10:AI27)</f>
        <v>65632.121362817532</v>
      </c>
      <c r="AO27" s="160">
        <f>SUM(AJ$10:AJ27)</f>
        <v>42562.508497843155</v>
      </c>
      <c r="AS27" s="155">
        <v>21</v>
      </c>
      <c r="AT27" s="155">
        <f>求节点(村县营基础信息!K$8:K$28,AA$10:AA$30,$AS27)+求节点(村县营基础信息!T$8:T$28,AA$43:AA$63,$AS27)+求节点(村县营基础信息!AC$8:AC$29,AA$76:AA$96,$AS27)+求节点(村县营基础信息!AL$8:AL$28,AA$109:AA$129,$AS27)</f>
        <v>84958.435828498899</v>
      </c>
      <c r="AU27" s="155">
        <f>求节点(村县营基础信息!L$8:L$28,AB$10:AB$30,$AS27)+求节点(村县营基础信息!U$8:U$28,AB$43:AB$63,$AS27)+求节点(村县营基础信息!AD$8:AD$29,AB$76:AB$96,$AS27)+求节点(村县营基础信息!AM$8:AM$28,AB$109:AB$129,$AS27)</f>
        <v>77109.791908107058</v>
      </c>
      <c r="AV27" s="155">
        <f>求节点(村县营基础信息!M$8:M$28,AC$10:AC$30,$AS27)+求节点(村县营基础信息!V$8:V$28,AC$43:AC$63,$AS27)+求节点(村县营基础信息!AE$8:AE$29,AC$76:AC$96,$AS27)+求节点(村县营基础信息!AN$8:AN$28,AC$109:AC$129,$AS27)</f>
        <v>63637.480903765027</v>
      </c>
      <c r="AW27" s="155">
        <f>求节点(村县营基础信息!N$8:N$28,AD$10:AD$30,$AS27)+求节点(村县营基础信息!W$8:W$28,AD$43:AD$63,$AS27)+求节点(村县营基础信息!AF$8:AF$29,AD$76:AD$96,$AS27)+求节点(村县营基础信息!AO$8:AO$28,AD$109:AD$129,$AS27)</f>
        <v>45622.519912230331</v>
      </c>
      <c r="AX27" s="155">
        <f>求节点(村县营基础信息!O$8:O$28,AE$10:AE$30,$AS27)+求节点(村县营基础信息!X$8:X$28,AE$43:AE$63,$AS27)+求节点(村县营基础信息!AG$8:AG$29,AE$76:AE$96,$AS27)+求节点(村县营基础信息!AP$8:AP$28,AE$109:AE$129,$AS27)</f>
        <v>31214.865810400584</v>
      </c>
      <c r="AY27" s="155">
        <f>求节点(村县营基础信息!K$8:K$28,AK$10:AK$30,$AS27)+求节点(村县营基础信息!T$8:T$28,AK$43:AK$63,$AS27)+求节点(村县营基础信息!AC$8:AC$29,AK$76:AK$96,$AS27)+求节点(村县营基础信息!AL$8:AL$28,AK$109:AK$129,$AS27)</f>
        <v>36042.972775726797</v>
      </c>
      <c r="AZ27" s="155">
        <f>求节点(村县营基础信息!L$8:L$28,AL$10:AL$30,$AS27)+求节点(村县营基础信息!U$8:U$28,AL$43:AL$63,$AS27)+求节点(村县营基础信息!AD$8:AD$29,AL$76:AL$96,$AS27)+求节点(村县营基础信息!AM$8:AM$28,AL$109:AL$129,$AS27)</f>
        <v>32713.245051924212</v>
      </c>
      <c r="BA27" s="155">
        <f>求节点(村县营基础信息!M$8:M$28,AM$10:AM$30,$AS27)+求节点(村县营基础信息!V$8:V$28,AM$43:AM$63,$AS27)+求节点(村县营基础信息!AE$8:AE$29,AM$76:AM$96,$AS27)+求节点(村县营基础信息!AN$8:AN$28,AM$109:AM$129,$AS27)</f>
        <v>26997.719171294251</v>
      </c>
      <c r="BB27" s="155">
        <f>求节点(村县营基础信息!N$8:N$28,AN$10:AN$30,$AS27)+求节点(村县营基础信息!W$8:W$28,AN$43:AN$63,$AS27)+求节点(村县营基础信息!AF$8:AF$29,AN$76:AN$96,$AS27)+求节点(村县营基础信息!AO$8:AO$28,AN$109:AN$129,$AS27)</f>
        <v>19355.008447612869</v>
      </c>
      <c r="BC27" s="155">
        <f>求节点(村县营基础信息!O$8:O$28,AO$10:AO$30,$AS27)+求节点(村县营基础信息!X$8:X$28,AO$43:AO$63,$AS27)+求节点(村县营基础信息!AG$8:AG$29,AO$76:AO$96,$AS27)+求节点(村县营基础信息!AP$8:AP$28,AO$109:AO$129,$AS27)</f>
        <v>13242.670343806307</v>
      </c>
      <c r="BD27" s="158"/>
    </row>
    <row r="28" spans="3:56" x14ac:dyDescent="0.15">
      <c r="C28" s="155">
        <v>18</v>
      </c>
      <c r="D28" s="155">
        <v>1</v>
      </c>
      <c r="E28" s="155">
        <f>求节点(信息索引!$AD$4:$AD$103,信息索引!AE$4:AE$103,村县营基础信息!K26)</f>
        <v>0.17499999999999999</v>
      </c>
      <c r="F28" s="155">
        <f>求节点(信息索引!$AD$4:$AD$103,信息索引!AF$4:AF$103,村县营基础信息!L26)</f>
        <v>0.17499999999999999</v>
      </c>
      <c r="G28" s="155">
        <f>求节点(信息索引!$AD$4:$AD$103,信息索引!AG$4:AG$103,村县营基础信息!M26)</f>
        <v>0.17499999999999999</v>
      </c>
      <c r="H28" s="155">
        <f>求节点(信息索引!$AD$4:$AD$103,信息索引!AH$4:AH$103,村县营基础信息!N26)</f>
        <v>0.17499999999999999</v>
      </c>
      <c r="I28" s="155">
        <f>求节点(信息索引!$AD$4:$AD$103,信息索引!AI$4:AI$103,村县营基础信息!O26)</f>
        <v>0.17499999999999999</v>
      </c>
      <c r="J28" s="160">
        <v>1</v>
      </c>
      <c r="K28" s="160">
        <f>$J28*K$4*$D28*村县营基础信息!$D26</f>
        <v>3.2000000000000011</v>
      </c>
      <c r="L28" s="160">
        <f>$J28*L$4*$D28*村县营基础信息!$D26</f>
        <v>2.8184874252436396</v>
      </c>
      <c r="M28" s="160">
        <f>$J28*M$4*$D28*村县营基础信息!$D26</f>
        <v>2.2529698637014599</v>
      </c>
      <c r="N28" s="160">
        <f>$J28*N$4*$D28*村县营基础信息!$D26</f>
        <v>1.5559812826869495</v>
      </c>
      <c r="O28" s="160">
        <f>$J28*O$4*$D28*村县营基础信息!$D26</f>
        <v>1.003214695921546</v>
      </c>
      <c r="P28" s="155">
        <f>求节点(信息索引!$AK$4:$AK$103,信息索引!AL$4:AL$103,村县营基础信息!K26)</f>
        <v>38320.088581582175</v>
      </c>
      <c r="Q28" s="155">
        <f>求节点(信息索引!$AK$4:$AK$103,信息索引!AM$4:AM$103,村县营基础信息!L26)</f>
        <v>38356.448536107971</v>
      </c>
      <c r="R28" s="155">
        <f>求节点(信息索引!$AK$4:$AK$103,信息索引!AN$4:AN$103,村县营基础信息!M26)</f>
        <v>38420.176095839837</v>
      </c>
      <c r="S28" s="155">
        <f>求节点(信息索引!$AK$4:$AK$103,信息索引!AO$4:AO$103,村县营基础信息!N26)</f>
        <v>38506.521638102902</v>
      </c>
      <c r="T28" s="155">
        <f>求节点(信息索引!$AK$4:$AK$103,信息索引!AP$4:AP$103,村县营基础信息!O26)</f>
        <v>38350.066607368935</v>
      </c>
      <c r="U28" s="160"/>
      <c r="V28" s="160">
        <f>K28*(1-E28)*P28*(1-信息索引!$AB$3)</f>
        <v>50582.516927688484</v>
      </c>
      <c r="W28" s="160">
        <f>L28*(1-F28)*Q28*(1-信息索引!$AB$3)</f>
        <v>44594.206748860357</v>
      </c>
      <c r="X28" s="160">
        <f>M28*(1-G28)*R28*(1-信息索引!$AB$3)</f>
        <v>35705.793297087519</v>
      </c>
      <c r="Y28" s="160">
        <f>N28*(1-H28)*S28*(1-信息索引!$AB$3)</f>
        <v>24715.113608735603</v>
      </c>
      <c r="Z28" s="160">
        <f>O28*(1-I28)*T28*(1-信息索引!$AB$3)</f>
        <v>15870.257044159098</v>
      </c>
      <c r="AA28" s="160">
        <f>SUM(V$10:V28)</f>
        <v>361786.57158773195</v>
      </c>
      <c r="AB28" s="160">
        <f>SUM(W$10:W28)</f>
        <v>320271.55001987395</v>
      </c>
      <c r="AC28" s="160">
        <f>SUM(X$10:X28)</f>
        <v>257653.37819278694</v>
      </c>
      <c r="AD28" s="160">
        <f>SUM(Y$10:Y28)</f>
        <v>179419.39967823413</v>
      </c>
      <c r="AE28" s="160">
        <f>SUM(Z$10:Z28)</f>
        <v>116196.16993193227</v>
      </c>
      <c r="AF28" s="160">
        <f t="shared" si="1"/>
        <v>21459.249605686025</v>
      </c>
      <c r="AG28" s="160">
        <f t="shared" si="2"/>
        <v>18918.754378304395</v>
      </c>
      <c r="AH28" s="160">
        <f t="shared" si="3"/>
        <v>15147.912307855313</v>
      </c>
      <c r="AI28" s="160">
        <f t="shared" si="4"/>
        <v>10485.199712796921</v>
      </c>
      <c r="AJ28" s="160">
        <f t="shared" si="5"/>
        <v>6732.8363217644655</v>
      </c>
      <c r="AK28" s="160">
        <f>SUM(AF$10:AF28)</f>
        <v>153485.21218873476</v>
      </c>
      <c r="AL28" s="160">
        <f>SUM(AG$10:AG28)</f>
        <v>135872.77879631016</v>
      </c>
      <c r="AM28" s="160">
        <f>SUM(AH$10:AH28)</f>
        <v>109307.49377875811</v>
      </c>
      <c r="AN28" s="160">
        <f>SUM(AI$10:AI28)</f>
        <v>76117.321075614454</v>
      </c>
      <c r="AO28" s="160">
        <f>SUM(AJ$10:AJ28)</f>
        <v>49295.344819607621</v>
      </c>
      <c r="AS28" s="155">
        <v>22</v>
      </c>
      <c r="AT28" s="155">
        <f>求节点(村县营基础信息!K$8:K$28,AA$10:AA$30,$AS28)+求节点(村县营基础信息!T$8:T$28,AA$43:AA$63,$AS28)+求节点(村县营基础信息!AC$8:AC$29,AA$76:AA$96,$AS28)+求节点(村县营基础信息!AL$8:AL$28,AA$109:AA$129,$AS28)</f>
        <v>93366.682653338226</v>
      </c>
      <c r="AU28" s="155">
        <f>求节点(村县营基础信息!L$8:L$28,AB$10:AB$30,$AS28)+求节点(村县营基础信息!U$8:U$28,AB$43:AB$63,$AS28)+求节点(村县营基础信息!AD$8:AD$29,AB$76:AB$96,$AS28)+求节点(村县营基础信息!AM$8:AM$28,AB$109:AB$129,$AS28)</f>
        <v>84661.933130529971</v>
      </c>
      <c r="AV28" s="155">
        <f>求节点(村县营基础信息!M$8:M$28,AC$10:AC$30,$AS28)+求节点(村县营基础信息!V$8:V$28,AC$43:AC$63,$AS28)+求节点(村县营基础信息!AE$8:AE$29,AC$76:AC$96,$AS28)+求节点(村县营基础信息!AN$8:AN$28,AC$109:AC$129,$AS28)</f>
        <v>69805.305058021288</v>
      </c>
      <c r="AW28" s="155">
        <f>求节点(村县营基础信息!N$8:N$28,AD$10:AD$30,$AS28)+求节点(村县营基础信息!W$8:W$28,AD$43:AD$63,$AS28)+求节点(村县营基础信息!AF$8:AF$29,AD$76:AD$96,$AS28)+求节点(村县营基础信息!AO$8:AO$28,AD$109:AD$129,$AS28)</f>
        <v>49983.778934708505</v>
      </c>
      <c r="AX28" s="155">
        <f>求节点(村县营基础信息!O$8:O$28,AE$10:AE$30,$AS28)+求节点(村县营基础信息!X$8:X$28,AE$43:AE$63,$AS28)+求节点(村县营基础信息!AG$8:AG$29,AE$76:AE$96,$AS28)+求节点(村县营基础信息!AP$8:AP$28,AE$109:AE$129,$AS28)</f>
        <v>33967.233702303063</v>
      </c>
      <c r="AY28" s="155">
        <f>求节点(村县营基础信息!K$8:K$28,AK$10:AK$30,$AS28)+求节点(村县营基础信息!T$8:T$28,AK$43:AK$63,$AS28)+求节点(村县营基础信息!AC$8:AC$29,AK$76:AK$96,$AS28)+求节点(村县营基础信息!AL$8:AL$28,AK$109:AK$129,$AS28)</f>
        <v>39610.107792325303</v>
      </c>
      <c r="AZ28" s="155">
        <f>求节点(村县营基础信息!L$8:L$28,AL$10:AL$30,$AS28)+求节点(村县营基础信息!U$8:U$28,AL$43:AL$63,$AS28)+求节点(村县营基础信息!AD$8:AD$29,AL$76:AL$96,$AS28)+求节点(村县营基础信息!AM$8:AM$28,AL$109:AL$129,$AS28)</f>
        <v>35917.183752346049</v>
      </c>
      <c r="BA28" s="155">
        <f>求节点(村县营基础信息!M$8:M$28,AM$10:AM$30,$AS28)+求节点(村县营基础信息!V$8:V$28,AM$43:AM$63,$AS28)+求节点(村县营基础信息!AE$8:AE$29,AM$76:AM$96,$AS28)+求节点(村县营基础信息!AN$8:AN$28,AM$109:AM$129,$AS28)</f>
        <v>29614.371842796907</v>
      </c>
      <c r="BB28" s="155">
        <f>求节点(村县营基础信息!N$8:N$28,AN$10:AN$30,$AS28)+求节点(村县营基础信息!W$8:W$28,AN$43:AN$63,$AS28)+求节点(村县营基础信息!AF$8:AF$29,AN$76:AN$96,$AS28)+求节点(村县营基础信息!AO$8:AO$28,AN$109:AN$129,$AS28)</f>
        <v>21205.239548058154</v>
      </c>
      <c r="BC28" s="155">
        <f>求节点(村县营基础信息!O$8:O$28,AO$10:AO$30,$AS28)+求节点(村县营基础信息!X$8:X$28,AO$43:AO$63,$AS28)+求节点(村县营基础信息!AG$8:AG$29,AO$76:AO$96,$AS28)+求节点(村县营基础信息!AP$8:AP$28,AO$109:AO$129,$AS28)</f>
        <v>14410.341570674025</v>
      </c>
      <c r="BD28" s="158"/>
    </row>
    <row r="29" spans="3:56" x14ac:dyDescent="0.15">
      <c r="C29" s="155">
        <v>19</v>
      </c>
      <c r="D29" s="155">
        <v>1</v>
      </c>
      <c r="E29" s="155">
        <f>求节点(信息索引!$AD$4:$AD$103,信息索引!AE$4:AE$103,村县营基础信息!K27)</f>
        <v>0.17499999999999999</v>
      </c>
      <c r="F29" s="155">
        <f>求节点(信息索引!$AD$4:$AD$103,信息索引!AF$4:AF$103,村县营基础信息!L27)</f>
        <v>0.17499999999999999</v>
      </c>
      <c r="G29" s="155">
        <f>求节点(信息索引!$AD$4:$AD$103,信息索引!AG$4:AG$103,村县营基础信息!M27)</f>
        <v>0.17499999999999999</v>
      </c>
      <c r="H29" s="155">
        <f>求节点(信息索引!$AD$4:$AD$103,信息索引!AH$4:AH$103,村县营基础信息!N27)</f>
        <v>0.17499999999999999</v>
      </c>
      <c r="I29" s="155">
        <f>求节点(信息索引!$AD$4:$AD$103,信息索引!AI$4:AI$103,村县营基础信息!O27)</f>
        <v>0.17499999999999999</v>
      </c>
      <c r="J29" s="160">
        <v>1</v>
      </c>
      <c r="K29" s="160">
        <f>$J29*K$4*$D29*村县营基础信息!$D27</f>
        <v>3.2000000000000011</v>
      </c>
      <c r="L29" s="160">
        <f>$J29*L$4*$D29*村县营基础信息!$D27</f>
        <v>2.8184874252436396</v>
      </c>
      <c r="M29" s="160">
        <f>$J29*M$4*$D29*村县营基础信息!$D27</f>
        <v>2.2529698637014599</v>
      </c>
      <c r="N29" s="160">
        <f>$J29*N$4*$D29*村县营基础信息!$D27</f>
        <v>1.5559812826869495</v>
      </c>
      <c r="O29" s="160">
        <f>$J29*O$4*$D29*村县营基础信息!$D27</f>
        <v>1.003214695921546</v>
      </c>
      <c r="P29" s="155">
        <f>求节点(信息索引!$AK$4:$AK$103,信息索引!AL$4:AL$103,村县营基础信息!K27)</f>
        <v>40731.299978758034</v>
      </c>
      <c r="Q29" s="155">
        <f>求节点(信息索引!$AK$4:$AK$103,信息索引!AM$4:AM$103,村县营基础信息!L27)</f>
        <v>40738.303872866803</v>
      </c>
      <c r="R29" s="155">
        <f>求节点(信息索引!$AK$4:$AK$103,信息索引!AN$4:AN$103,村县营基础信息!M27)</f>
        <v>40775.979572207485</v>
      </c>
      <c r="S29" s="155">
        <f>求节点(信息索引!$AK$4:$AK$103,信息索引!AO$4:AO$103,村县营基础信息!N27)</f>
        <v>40841.188856111658</v>
      </c>
      <c r="T29" s="155">
        <f>求节点(信息索引!$AK$4:$AK$103,信息索引!AP$4:AP$103,村县营基础信息!O27)</f>
        <v>40632.775977855817</v>
      </c>
      <c r="U29" s="160"/>
      <c r="V29" s="160">
        <f>K29*(1-E29)*P29*(1-信息索引!$AB$3)</f>
        <v>53765.315971960619</v>
      </c>
      <c r="W29" s="160">
        <f>L29*(1-F29)*Q29*(1-信息索引!$AB$3)</f>
        <v>47363.4138414646</v>
      </c>
      <c r="X29" s="160">
        <f>M29*(1-G29)*R29*(1-信息索引!$AB$3)</f>
        <v>37895.159419874544</v>
      </c>
      <c r="Y29" s="160">
        <f>N29*(1-H29)*S29*(1-信息索引!$AB$3)</f>
        <v>26213.601736901932</v>
      </c>
      <c r="Z29" s="160">
        <f>O29*(1-I29)*T29*(1-信息索引!$AB$3)</f>
        <v>16814.901673792581</v>
      </c>
      <c r="AA29" s="160">
        <f>SUM(V$10:V29)</f>
        <v>415551.88755969255</v>
      </c>
      <c r="AB29" s="160">
        <f>SUM(W$10:W29)</f>
        <v>367634.96386133856</v>
      </c>
      <c r="AC29" s="160">
        <f>SUM(X$10:X29)</f>
        <v>295548.53761266149</v>
      </c>
      <c r="AD29" s="160">
        <f>SUM(Y$10:Y29)</f>
        <v>205633.00141513607</v>
      </c>
      <c r="AE29" s="160">
        <f>SUM(Z$10:Z29)</f>
        <v>133011.07160572484</v>
      </c>
      <c r="AF29" s="160">
        <f t="shared" si="1"/>
        <v>22809.527988104506</v>
      </c>
      <c r="AG29" s="160">
        <f t="shared" si="2"/>
        <v>20093.569508500135</v>
      </c>
      <c r="AH29" s="160">
        <f t="shared" si="3"/>
        <v>16076.734299340716</v>
      </c>
      <c r="AI29" s="160">
        <f t="shared" si="4"/>
        <v>11120.921948988698</v>
      </c>
      <c r="AJ29" s="160">
        <f t="shared" si="5"/>
        <v>7133.5946494877617</v>
      </c>
      <c r="AK29" s="160">
        <f>SUM(AF$10:AF29)</f>
        <v>176294.74017683926</v>
      </c>
      <c r="AL29" s="160">
        <f>SUM(AG$10:AG29)</f>
        <v>155966.34830481029</v>
      </c>
      <c r="AM29" s="160">
        <f>SUM(AH$10:AH29)</f>
        <v>125384.22807809884</v>
      </c>
      <c r="AN29" s="160">
        <f>SUM(AI$10:AI29)</f>
        <v>87238.243024603158</v>
      </c>
      <c r="AO29" s="160">
        <f>SUM(AJ$10:AJ29)</f>
        <v>56428.939469095385</v>
      </c>
      <c r="AS29" s="155">
        <v>23</v>
      </c>
      <c r="AT29" s="155">
        <f>求节点(村县营基础信息!K$8:K$28,AA$10:AA$30,$AS29)+求节点(村县营基础信息!T$8:T$28,AA$43:AA$63,$AS29)+求节点(村县营基础信息!AC$8:AC$29,AA$76:AA$96,$AS29)+求节点(村县营基础信息!AL$8:AL$28,AA$109:AA$129,$AS29)</f>
        <v>101774.92947817757</v>
      </c>
      <c r="AU29" s="155">
        <f>求节点(村县营基础信息!L$8:L$28,AB$10:AB$30,$AS29)+求节点(村县营基础信息!U$8:U$28,AB$43:AB$63,$AS29)+求节点(村县营基础信息!AD$8:AD$29,AB$76:AB$96,$AS29)+求节点(村县营基础信息!AM$8:AM$28,AB$109:AB$129,$AS29)</f>
        <v>91631.25389189049</v>
      </c>
      <c r="AV29" s="155">
        <f>求节点(村县营基础信息!M$8:M$28,AC$10:AC$30,$AS29)+求节点(村县营基础信息!V$8:V$28,AC$43:AC$63,$AS29)+求节点(村县营基础信息!AE$8:AE$29,AC$76:AC$96,$AS29)+求节点(村县营基础信息!AN$8:AN$28,AC$109:AC$129,$AS29)</f>
        <v>75019.919278072324</v>
      </c>
      <c r="AW29" s="155">
        <f>求节点(村县营基础信息!N$8:N$28,AD$10:AD$30,$AS29)+求节点(村县营基础信息!W$8:W$28,AD$43:AD$63,$AS29)+求节点(村县营基础信息!AF$8:AF$29,AD$76:AD$96,$AS29)+求节点(村县营基础信息!AO$8:AO$28,AD$109:AD$129,$AS29)</f>
        <v>53332.382488686315</v>
      </c>
      <c r="AX29" s="155">
        <f>求节点(村县营基础信息!O$8:O$28,AE$10:AE$30,$AS29)+求节点(村县营基础信息!X$8:X$28,AE$43:AE$63,$AS29)+求节点(村县营基础信息!AG$8:AG$29,AE$76:AE$96,$AS29)+求节点(村县营基础信息!AP$8:AP$28,AE$109:AE$129,$AS29)</f>
        <v>35886.284858277359</v>
      </c>
      <c r="AY29" s="155">
        <f>求节点(村县营基础信息!K$8:K$28,AK$10:AK$30,$AS29)+求节点(村县营基础信息!T$8:T$28,AK$43:AK$63,$AS29)+求节点(村县营基础信息!AC$8:AC$29,AK$76:AK$96,$AS29)+求节点(村县营基础信息!AL$8:AL$28,AK$109:AK$129,$AS29)</f>
        <v>43177.242808923809</v>
      </c>
      <c r="AZ29" s="155">
        <f>求节点(村县营基础信息!L$8:L$28,AL$10:AL$30,$AS29)+求节点(村县营基础信息!U$8:U$28,AL$43:AL$63,$AS29)+求节点(村县营基础信息!AD$8:AD$29,AL$76:AL$96,$AS29)+求节点(村县营基础信息!AM$8:AM$28,AL$109:AL$129,$AS29)</f>
        <v>38873.865287468696</v>
      </c>
      <c r="BA29" s="155">
        <f>求节点(村县营基础信息!M$8:M$28,AM$10:AM$30,$AS29)+求节点(村县营基础信息!V$8:V$28,AM$43:AM$63,$AS29)+求节点(村县营基础信息!AE$8:AE$29,AM$76:AM$96,$AS29)+求节点(村县营基础信息!AN$8:AN$28,AM$109:AM$129,$AS29)</f>
        <v>31826.63242100038</v>
      </c>
      <c r="BB29" s="155">
        <f>求节点(村县营基础信息!N$8:N$28,AN$10:AN$30,$AS29)+求节点(村县营基础信息!W$8:W$28,AN$43:AN$63,$AS29)+求节点(村县营基础信息!AF$8:AF$29,AN$76:AN$96,$AS29)+求节点(村县营基础信息!AO$8:AO$28,AN$109:AN$129,$AS29)</f>
        <v>22625.859237624492</v>
      </c>
      <c r="BC29" s="155">
        <f>求节点(村县营基础信息!O$8:O$28,AO$10:AO$30,$AS29)+求节点(村县营基础信息!X$8:X$28,AO$43:AO$63,$AS29)+求节点(村县营基础信息!AG$8:AG$29,AO$76:AO$96,$AS29)+求节点(村县营基础信息!AP$8:AP$28,AO$109:AO$129,$AS29)</f>
        <v>15224.484485329787</v>
      </c>
      <c r="BD29" s="158"/>
    </row>
    <row r="30" spans="3:56" x14ac:dyDescent="0.15">
      <c r="C30" s="155">
        <v>20</v>
      </c>
      <c r="D30" s="155">
        <v>1</v>
      </c>
      <c r="E30" s="155">
        <f>求节点(信息索引!$AD$4:$AD$103,信息索引!AE$4:AE$103,村县营基础信息!K28)</f>
        <v>0.17499999999999999</v>
      </c>
      <c r="F30" s="155">
        <f>求节点(信息索引!$AD$4:$AD$103,信息索引!AF$4:AF$103,村县营基础信息!L28)</f>
        <v>0.17499999999999999</v>
      </c>
      <c r="G30" s="155">
        <f>求节点(信息索引!$AD$4:$AD$103,信息索引!AG$4:AG$103,村县营基础信息!M28)</f>
        <v>0.17499999999999999</v>
      </c>
      <c r="H30" s="155">
        <f>求节点(信息索引!$AD$4:$AD$103,信息索引!AH$4:AH$103,村县营基础信息!N28)</f>
        <v>0.17499999999999999</v>
      </c>
      <c r="I30" s="155">
        <f>求节点(信息索引!$AD$4:$AD$103,信息索引!AI$4:AI$103,村县营基础信息!O28)</f>
        <v>0.17499999999999999</v>
      </c>
      <c r="J30" s="160">
        <v>1</v>
      </c>
      <c r="K30" s="160">
        <f>$J30*K$4*$D30*村县营基础信息!$D28</f>
        <v>3.2000000000000011</v>
      </c>
      <c r="L30" s="160">
        <f>$J30*L$4*$D30*村县营基础信息!$D28</f>
        <v>2.8184874252436396</v>
      </c>
      <c r="M30" s="160">
        <f>$J30*M$4*$D30*村县营基础信息!$D28</f>
        <v>2.2529698637014599</v>
      </c>
      <c r="N30" s="160">
        <f>$J30*N$4*$D30*村县营基础信息!$D28</f>
        <v>1.5559812826869495</v>
      </c>
      <c r="O30" s="160">
        <f>$J30*O$4*$D30*村县营基础信息!$D28</f>
        <v>1.003214695921546</v>
      </c>
      <c r="P30" s="155">
        <f>求节点(信息索引!$AK$4:$AK$103,信息索引!AL$4:AL$103,村县营基础信息!K28)</f>
        <v>43146.390236048159</v>
      </c>
      <c r="Q30" s="155">
        <f>求节点(信息索引!$AK$4:$AK$103,信息索引!AM$4:AM$103,村县营基础信息!L28)</f>
        <v>43121.581708368525</v>
      </c>
      <c r="R30" s="155">
        <f>求节点(信息索引!$AK$4:$AK$103,信息索引!AN$4:AN$103,村县营基础信息!M28)</f>
        <v>43121.20840285327</v>
      </c>
      <c r="S30" s="155">
        <f>求节点(信息索引!$AK$4:$AK$103,信息索引!AO$4:AO$103,村县营基础信息!N28)</f>
        <v>43158.020303877747</v>
      </c>
      <c r="T30" s="155">
        <f>求节点(信息索引!$AK$4:$AK$103,信息索引!AP$4:AP$103,村县营基础信息!O28)</f>
        <v>42901.715779098115</v>
      </c>
      <c r="U30" s="160"/>
      <c r="V30" s="160">
        <f>K30*(1-E30)*P30*(1-信息索引!$AB$3)</f>
        <v>56953.235111583585</v>
      </c>
      <c r="W30" s="160">
        <f>L30*(1-F30)*Q30*(1-信息索引!$AB$3)</f>
        <v>50134.274768181785</v>
      </c>
      <c r="X30" s="160">
        <f>M30*(1-G30)*R30*(1-信息索引!$AB$3)</f>
        <v>40074.697994932656</v>
      </c>
      <c r="Y30" s="160">
        <f>N30*(1-H30)*S30*(1-信息索引!$AB$3)</f>
        <v>27700.642113646056</v>
      </c>
      <c r="Z30" s="160">
        <f>O30*(1-I30)*T30*(1-信息索引!$AB$3)</f>
        <v>17753.848096809208</v>
      </c>
      <c r="AA30" s="160">
        <f>SUM(V$10:V30)</f>
        <v>472505.12267127616</v>
      </c>
      <c r="AB30" s="160">
        <f>SUM(W$10:W30)</f>
        <v>417769.23862952035</v>
      </c>
      <c r="AC30" s="160">
        <f>SUM(X$10:X30)</f>
        <v>335623.23560759414</v>
      </c>
      <c r="AD30" s="160">
        <f>SUM(Y$10:Y30)</f>
        <v>233333.64352878212</v>
      </c>
      <c r="AE30" s="160">
        <f>SUM(Z$10:Z30)</f>
        <v>150764.91970253404</v>
      </c>
      <c r="AF30" s="160">
        <f t="shared" si="1"/>
        <v>24161.978532186975</v>
      </c>
      <c r="AG30" s="160">
        <f t="shared" si="2"/>
        <v>21269.086265289243</v>
      </c>
      <c r="AH30" s="160">
        <f t="shared" si="3"/>
        <v>17001.387028153251</v>
      </c>
      <c r="AI30" s="160">
        <f t="shared" si="4"/>
        <v>11751.787563364993</v>
      </c>
      <c r="AJ30" s="160">
        <f t="shared" si="5"/>
        <v>7531.935556222089</v>
      </c>
      <c r="AK30" s="160">
        <f>SUM(AF$10:AF30)</f>
        <v>200456.71870902623</v>
      </c>
      <c r="AL30" s="160">
        <f>SUM(AG$10:AG30)</f>
        <v>177235.43457009955</v>
      </c>
      <c r="AM30" s="160">
        <f>SUM(AH$10:AH30)</f>
        <v>142385.61510625208</v>
      </c>
      <c r="AN30" s="160">
        <f>SUM(AI$10:AI30)</f>
        <v>98990.030587968155</v>
      </c>
      <c r="AO30" s="160">
        <f>SUM(AJ$10:AJ30)</f>
        <v>63960.875025317473</v>
      </c>
      <c r="AS30" s="155">
        <v>24</v>
      </c>
      <c r="AT30" s="155">
        <f>求节点(村县营基础信息!K$8:K$28,AA$10:AA$30,$AS30)+求节点(村县营基础信息!T$8:T$28,AA$43:AA$63,$AS30)+求节点(村县营基础信息!AC$8:AC$29,AA$76:AA$96,$AS30)+求节点(村县营基础信息!AL$8:AL$28,AA$109:AA$129,$AS30)</f>
        <v>107365.28233735246</v>
      </c>
      <c r="AU30" s="155">
        <f>求节点(村县营基础信息!L$8:L$28,AB$10:AB$30,$AS30)+求节点(村县营基础信息!U$8:U$28,AB$43:AB$63,$AS30)+求节点(村县营基础信息!AD$8:AD$29,AB$76:AB$96,$AS30)+求节点(村县营基础信息!AM$8:AM$28,AB$109:AB$129,$AS30)</f>
        <v>96649.393109694385</v>
      </c>
      <c r="AV30" s="155">
        <f>求节点(村县营基础信息!M$8:M$28,AC$10:AC$30,$AS30)+求节点(村县营基础信息!V$8:V$28,AC$43:AC$63,$AS30)+求节点(村县营基础信息!AE$8:AE$29,AC$76:AC$96,$AS30)+求节点(村县营基础信息!AN$8:AN$28,AC$109:AC$129,$AS30)</f>
        <v>79115.547923186823</v>
      </c>
      <c r="AW30" s="155">
        <f>求节点(村县营基础信息!N$8:N$28,AD$10:AD$30,$AS30)+求节点(村县营基础信息!W$8:W$28,AD$43:AD$63,$AS30)+求节点(村县营基础信息!AF$8:AF$29,AD$76:AD$96,$AS30)+求节点(村县营基础信息!AO$8:AO$28,AD$109:AD$129,$AS30)</f>
        <v>56226.024890149478</v>
      </c>
      <c r="AX30" s="155">
        <f>求节点(村县营基础信息!O$8:O$28,AE$10:AE$30,$AS30)+求节点(村县营基础信息!X$8:X$28,AE$43:AE$63,$AS30)+求节点(村县营基础信息!AG$8:AG$29,AE$76:AE$96,$AS30)+求节点(村县营基础信息!AP$8:AP$28,AE$109:AE$129,$AS30)</f>
        <v>37805.336014251654</v>
      </c>
      <c r="AY30" s="155">
        <f>求节点(村县营基础信息!K$8:K$28,AK$10:AK$30,$AS30)+求节点(村县营基础信息!T$8:T$28,AK$43:AK$63,$AS30)+求节点(村县营基础信息!AC$8:AC$29,AK$76:AK$96,$AS30)+求节点(村县营基础信息!AL$8:AL$28,AK$109:AK$129,$AS30)</f>
        <v>45548.907658270735</v>
      </c>
      <c r="AZ30" s="155">
        <f>求节点(村县营基础信息!L$8:L$28,AL$10:AL$30,$AS30)+求节点(村县营基础信息!U$8:U$28,AL$43:AL$63,$AS30)+求节点(村县营基础信息!AD$8:AD$29,AL$76:AL$96,$AS30)+求节点(村县营基础信息!AM$8:AM$28,AL$109:AL$129,$AS30)</f>
        <v>41002.772834415809</v>
      </c>
      <c r="BA30" s="155">
        <f>求节点(村县营基础信息!M$8:M$28,AM$10:AM$30,$AS30)+求节点(村县营基础信息!V$8:V$28,AM$43:AM$63,$AS30)+求节点(村县营基础信息!AE$8:AE$29,AM$76:AM$96,$AS30)+求节点(村县营基础信息!AN$8:AN$28,AM$109:AM$129,$AS30)</f>
        <v>33564.171846200472</v>
      </c>
      <c r="BB30" s="155">
        <f>求节点(村县营基础信息!N$8:N$28,AN$10:AN$30,$AS30)+求节点(村县营基础信息!W$8:W$28,AN$43:AN$63,$AS30)+求节点(村县营基础信息!AF$8:AF$29,AN$76:AN$96,$AS30)+求节点(村县营基础信息!AO$8:AO$28,AN$109:AN$129,$AS30)</f>
        <v>23853.465104911895</v>
      </c>
      <c r="BC30" s="155">
        <f>求节点(村县营基础信息!O$8:O$28,AO$10:AO$30,$AS30)+求节点(村县营基础信息!X$8:X$28,AO$43:AO$63,$AS30)+求节点(村县营基础信息!AG$8:AG$29,AO$76:AO$96,$AS30)+求节点(村县营基础信息!AP$8:AP$28,AO$109:AO$129,$AS30)</f>
        <v>16038.627399985549</v>
      </c>
      <c r="BD30" s="158"/>
    </row>
    <row r="31" spans="3:56" x14ac:dyDescent="0.15">
      <c r="AS31" s="155">
        <v>25</v>
      </c>
      <c r="AT31" s="155">
        <f>求节点(村县营基础信息!K$8:K$28,AA$10:AA$30,$AS31)+求节点(村县营基础信息!T$8:T$28,AA$43:AA$63,$AS31)+求节点(村县营基础信息!AC$8:AC$29,AA$76:AA$96,$AS31)+求节点(村县营基础信息!AL$8:AL$28,AA$109:AA$129,$AS31)</f>
        <v>112955.63519652734</v>
      </c>
      <c r="AU31" s="155">
        <f>求节点(村县营基础信息!L$8:L$28,AB$10:AB$30,$AS31)+求节点(村县营基础信息!U$8:U$28,AB$43:AB$63,$AS31)+求节点(村县营基础信息!AD$8:AD$29,AB$76:AB$96,$AS31)+求节点(村县营基础信息!AM$8:AM$28,AB$109:AB$129,$AS31)</f>
        <v>101667.53232749828</v>
      </c>
      <c r="AV31" s="155">
        <f>求节点(村县营基础信息!M$8:M$28,AC$10:AC$30,$AS31)+求节点(村县营基础信息!V$8:V$28,AC$43:AC$63,$AS31)+求节点(村县营基础信息!AE$8:AE$29,AC$76:AC$96,$AS31)+求节点(村县营基础信息!AN$8:AN$28,AC$109:AC$129,$AS31)</f>
        <v>83211.176568301307</v>
      </c>
      <c r="AW31" s="155">
        <f>求节点(村县营基础信息!N$8:N$28,AD$10:AD$30,$AS31)+求节点(村县营基础信息!W$8:W$28,AD$43:AD$63,$AS31)+求节点(村县营基础信息!AF$8:AF$29,AD$76:AD$96,$AS31)+求节点(村县营基础信息!AO$8:AO$28,AD$109:AD$129,$AS31)</f>
        <v>59119.667291612626</v>
      </c>
      <c r="AX31" s="155">
        <f>求节点(村县营基础信息!O$8:O$28,AE$10:AE$30,$AS31)+求节点(村县营基础信息!X$8:X$28,AE$43:AE$63,$AS31)+求节点(村县营基础信息!AG$8:AG$29,AE$76:AE$96,$AS31)+求节点(村县营基础信息!AP$8:AP$28,AE$109:AE$129,$AS31)</f>
        <v>40242.433560611935</v>
      </c>
      <c r="AY31" s="155">
        <f>求节点(村县营基础信息!K$8:K$28,AK$10:AK$30,$AS31)+求节点(村县营基础信息!T$8:T$28,AK$43:AK$63,$AS31)+求节点(村县营基础信息!AC$8:AC$29,AK$76:AK$96,$AS31)+求节点(村县营基础信息!AL$8:AL$28,AK$109:AK$129,$AS31)</f>
        <v>47920.57250761766</v>
      </c>
      <c r="AZ31" s="155">
        <f>求节点(村县营基础信息!L$8:L$28,AL$10:AL$30,$AS31)+求节点(村县营基础信息!U$8:U$28,AL$43:AL$63,$AS31)+求节点(村县营基础信息!AD$8:AD$29,AL$76:AL$96,$AS31)+求节点(村县营基础信息!AM$8:AM$28,AL$109:AL$129,$AS31)</f>
        <v>43131.680381362909</v>
      </c>
      <c r="BA31" s="155">
        <f>求节点(村县营基础信息!M$8:M$28,AM$10:AM$30,$AS31)+求节点(村县营基础信息!V$8:V$28,AM$43:AM$63,$AS31)+求节点(村县营基础信息!AE$8:AE$29,AM$76:AM$96,$AS31)+求节点(村县营基础信息!AN$8:AN$28,AM$109:AM$129,$AS31)</f>
        <v>35301.711271400563</v>
      </c>
      <c r="BB31" s="155">
        <f>求节点(村县营基础信息!N$8:N$28,AN$10:AN$30,$AS31)+求节点(村县营基础信息!W$8:W$28,AN$43:AN$63,$AS31)+求节点(村县营基础信息!AF$8:AF$29,AN$76:AN$96,$AS31)+求节点(村县营基础信息!AO$8:AO$28,AN$109:AN$129,$AS31)</f>
        <v>25081.070972199297</v>
      </c>
      <c r="BC31" s="155">
        <f>求节点(村县营基础信息!O$8:O$28,AO$10:AO$30,$AS31)+求节点(村县营基础信息!X$8:X$28,AO$43:AO$63,$AS31)+求节点(村县营基础信息!AG$8:AG$29,AO$76:AO$96,$AS31)+求节点(村县营基础信息!AP$8:AP$28,AO$109:AO$129,$AS31)</f>
        <v>17072.547571168696</v>
      </c>
      <c r="BD31" s="158"/>
    </row>
    <row r="32" spans="3:56" x14ac:dyDescent="0.15">
      <c r="AS32" s="155">
        <v>26</v>
      </c>
      <c r="AT32" s="155">
        <f>求节点(村县营基础信息!K$8:K$28,AA$10:AA$30,$AS32)+求节点(村县营基础信息!T$8:T$28,AA$43:AA$63,$AS32)+求节点(村县营基础信息!AC$8:AC$29,AA$76:AA$96,$AS32)+求节点(村县营基础信息!AL$8:AL$28,AA$109:AA$129,$AS32)</f>
        <v>118545.98805570223</v>
      </c>
      <c r="AU32" s="155">
        <f>求节点(村县营基础信息!L$8:L$28,AB$10:AB$30,$AS32)+求节点(村县营基础信息!U$8:U$28,AB$43:AB$63,$AS32)+求节点(村县营基础信息!AD$8:AD$29,AB$76:AB$96,$AS32)+求节点(村县营基础信息!AM$8:AM$28,AB$109:AB$129,$AS32)</f>
        <v>107865.76398124048</v>
      </c>
      <c r="AV32" s="155">
        <f>求节点(村县营基础信息!M$8:M$28,AC$10:AC$30,$AS32)+求节点(村县营基础信息!V$8:V$28,AC$43:AC$63,$AS32)+求节点(村县营基础信息!AE$8:AE$29,AC$76:AC$96,$AS32)+求节点(村县营基础信息!AN$8:AN$28,AC$109:AC$129,$AS32)</f>
        <v>89229.39260101835</v>
      </c>
      <c r="AW32" s="155">
        <f>求节点(村县营基础信息!N$8:N$28,AD$10:AD$30,$AS32)+求节点(村县营基础信息!W$8:W$28,AD$43:AD$63,$AS32)+求节点(村县营基础信息!AF$8:AF$29,AD$76:AD$96,$AS32)+求节点(村县营基础信息!AO$8:AO$28,AD$109:AD$129,$AS32)</f>
        <v>64045.022793295895</v>
      </c>
      <c r="AX32" s="155">
        <f>求节点(村县营基础信息!O$8:O$28,AE$10:AE$30,$AS32)+求节点(村县营基础信息!X$8:X$28,AE$43:AE$63,$AS32)+求节点(村县营基础信息!AG$8:AG$29,AE$76:AE$96,$AS32)+求节点(村县营基础信息!AP$8:AP$28,AE$109:AE$129,$AS32)</f>
        <v>43888.306017872841</v>
      </c>
      <c r="AY32" s="155">
        <f>求节点(村县营基础信息!K$8:K$28,AK$10:AK$30,$AS32)+求节点(村县营基础信息!T$8:T$28,AK$43:AK$63,$AS32)+求节点(村县营基础信息!AC$8:AC$29,AK$76:AK$96,$AS32)+求节点(村县营基础信息!AL$8:AL$28,AK$109:AK$129,$AS32)</f>
        <v>50292.237356964586</v>
      </c>
      <c r="AZ32" s="155">
        <f>求节点(村县营基础信息!L$8:L$28,AL$10:AL$30,$AS32)+求节点(村县营基础信息!U$8:U$28,AL$43:AL$63,$AS32)+求节点(村县营基础信息!AD$8:AD$29,AL$76:AL$96,$AS32)+求节点(村县营基础信息!AM$8:AM$28,AL$109:AL$129,$AS32)</f>
        <v>45761.233204162636</v>
      </c>
      <c r="BA32" s="155">
        <f>求节点(村县营基础信息!M$8:M$28,AM$10:AM$30,$AS32)+求节点(村县营基础信息!V$8:V$28,AM$43:AM$63,$AS32)+求节点(村县营基础信息!AE$8:AE$29,AM$76:AM$96,$AS32)+求节点(村县营基础信息!AN$8:AN$28,AM$109:AM$129,$AS32)</f>
        <v>37854.893830735062</v>
      </c>
      <c r="BB32" s="155">
        <f>求节点(村县营基础信息!N$8:N$28,AN$10:AN$30,$AS32)+求节点(村县营基础信息!W$8:W$28,AN$43:AN$63,$AS32)+求节点(村县营基础信息!AF$8:AF$29,AN$76:AN$96,$AS32)+求节点(村县营基础信息!AO$8:AO$28,AN$109:AN$129,$AS32)</f>
        <v>27170.615730489168</v>
      </c>
      <c r="BC32" s="155">
        <f>求节点(村县营基础信息!O$8:O$28,AO$10:AO$30,$AS32)+求节点(村县营基础信息!X$8:X$28,AO$43:AO$63,$AS32)+求节点(村县营基础信息!AG$8:AG$29,AO$76:AO$96,$AS32)+求节点(村县营基础信息!AP$8:AP$28,AO$109:AO$129,$AS32)</f>
        <v>18619.281340915746</v>
      </c>
      <c r="BD32" s="158"/>
    </row>
    <row r="33" spans="1:56" x14ac:dyDescent="0.1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S33" s="155">
        <v>27</v>
      </c>
      <c r="AT33" s="155">
        <f>求节点(村县营基础信息!K$8:K$28,AA$10:AA$30,$AS33)+求节点(村县营基础信息!T$8:T$28,AA$43:AA$63,$AS33)+求节点(村县营基础信息!AC$8:AC$29,AA$76:AA$96,$AS33)+求节点(村县营基础信息!AL$8:AL$28,AA$109:AA$129,$AS33)</f>
        <v>129200.96059174073</v>
      </c>
      <c r="AU33" s="155">
        <f>求节点(村县营基础信息!L$8:L$28,AB$10:AB$30,$AS33)+求节点(村县营基础信息!U$8:U$28,AB$43:AB$63,$AS33)+求节点(村县营基础信息!AD$8:AD$29,AB$76:AB$96,$AS33)+求节点(村县营基础信息!AM$8:AM$28,AB$109:AB$129,$AS33)</f>
        <v>117422.72026034555</v>
      </c>
      <c r="AV33" s="155">
        <f>求节点(村县营基础信息!M$8:M$28,AC$10:AC$30,$AS33)+求节点(村县营基础信息!V$8:V$28,AC$43:AC$63,$AS33)+求节点(村县营基础信息!AE$8:AE$29,AC$76:AC$96,$AS33)+求节点(村县营基础信息!AN$8:AN$28,AC$109:AC$129,$AS33)</f>
        <v>97022.304683830065</v>
      </c>
      <c r="AW33" s="155">
        <f>求节点(村县营基础信息!N$8:N$28,AD$10:AD$30,$AS33)+求节点(村县营基础信息!W$8:W$28,AD$43:AD$63,$AS33)+求节点(村县营基础信息!AF$8:AF$29,AD$76:AD$96,$AS33)+求节点(村县营基础信息!AO$8:AO$28,AD$109:AD$129,$AS33)</f>
        <v>69543.425579656614</v>
      </c>
      <c r="AX33" s="155">
        <f>求节点(村县营基础信息!O$8:O$28,AE$10:AE$30,$AS33)+求节点(村县营基础信息!X$8:X$28,AE$43:AE$63,$AS33)+求节点(村县营基础信息!AG$8:AG$29,AE$76:AE$96,$AS33)+求节点(村县营基础信息!AP$8:AP$28,AE$109:AE$129,$AS33)</f>
        <v>47534.17847513374</v>
      </c>
      <c r="AY33" s="155">
        <f>求节点(村县营基础信息!K$8:K$28,AK$10:AK$30,$AS33)+求节点(村县营基础信息!T$8:T$28,AK$43:AK$63,$AS33)+求节点(村县营基础信息!AC$8:AC$29,AK$76:AK$96,$AS33)+求节点(村县营基础信息!AL$8:AL$28,AK$109:AK$129,$AS33)</f>
        <v>54812.52873589001</v>
      </c>
      <c r="AZ33" s="155">
        <f>求节点(村县营基础信息!L$8:L$28,AL$10:AL$30,$AS33)+求节点(村县营基础信息!U$8:U$28,AL$43:AL$63,$AS33)+求节点(村县营基础信息!AD$8:AD$29,AL$76:AL$96,$AS33)+求节点(村县营基础信息!AM$8:AM$28,AL$109:AL$129,$AS33)</f>
        <v>49815.69950438902</v>
      </c>
      <c r="BA33" s="155">
        <f>求节点(村县营基础信息!M$8:M$28,AM$10:AM$30,$AS33)+求节点(村县营基础信息!V$8:V$28,AM$43:AM$63,$AS33)+求节点(村县营基础信息!AE$8:AE$29,AM$76:AM$96,$AS33)+求节点(村县营基础信息!AN$8:AN$28,AM$109:AM$129,$AS33)</f>
        <v>41160.977744655174</v>
      </c>
      <c r="BB33" s="155">
        <f>求节点(村县营基础信息!N$8:N$28,AN$10:AN$30,$AS33)+求节点(村县营基础信息!W$8:W$28,AN$43:AN$63,$AS33)+求节点(村县营基础信息!AF$8:AF$29,AN$76:AN$96,$AS33)+求节点(村县营基础信息!AO$8:AO$28,AN$109:AN$129,$AS33)</f>
        <v>29503.271458036143</v>
      </c>
      <c r="BC33" s="155">
        <f>求节点(村县营基础信息!O$8:O$28,AO$10:AO$30,$AS33)+求节点(村县营基础信息!X$8:X$28,AO$43:AO$63,$AS33)+求节点(村县营基础信息!AG$8:AG$29,AO$76:AO$96,$AS33)+求节点(村县营基础信息!AP$8:AP$28,AO$109:AO$129,$AS33)</f>
        <v>20166.015110662796</v>
      </c>
      <c r="BD33" s="158"/>
    </row>
    <row r="34" spans="1:56" x14ac:dyDescent="0.15">
      <c r="A34" s="160"/>
      <c r="C34" s="160"/>
      <c r="D34" s="160"/>
      <c r="E34" s="160"/>
      <c r="F34" s="160"/>
      <c r="G34" s="160"/>
      <c r="H34" s="160"/>
      <c r="I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160"/>
      <c r="AL34" s="160"/>
      <c r="AM34" s="160"/>
      <c r="AN34" s="160"/>
      <c r="AO34" s="160"/>
      <c r="AP34" s="160"/>
      <c r="AS34" s="155">
        <v>28</v>
      </c>
      <c r="AT34" s="155">
        <f>求节点(村县营基础信息!K$8:K$28,AA$10:AA$30,$AS34)+求节点(村县营基础信息!T$8:T$28,AA$43:AA$63,$AS34)+求节点(村县营基础信息!AC$8:AC$29,AA$76:AA$96,$AS34)+求节点(村县营基础信息!AL$8:AL$28,AA$109:AA$129,$AS34)</f>
        <v>139855.93312777922</v>
      </c>
      <c r="AU34" s="155">
        <f>求节点(村县营基础信息!L$8:L$28,AB$10:AB$30,$AS34)+求节点(村县营基础信息!U$8:U$28,AB$43:AB$63,$AS34)+求节点(村县营基础信息!AD$8:AD$29,AB$76:AB$96,$AS34)+求节点(村县营基础信息!AM$8:AM$28,AB$109:AB$129,$AS34)</f>
        <v>126979.67653945061</v>
      </c>
      <c r="AV34" s="155">
        <f>求节点(村县营基础信息!M$8:M$28,AC$10:AC$30,$AS34)+求节点(村县营基础信息!V$8:V$28,AC$43:AC$63,$AS34)+求节点(村县营基础信息!AE$8:AE$29,AC$76:AC$96,$AS34)+求节点(村县营基础信息!AN$8:AN$28,AC$109:AC$129,$AS34)</f>
        <v>104815.21676664175</v>
      </c>
      <c r="AW34" s="155">
        <f>求节点(村县营基础信息!N$8:N$28,AD$10:AD$30,$AS34)+求节点(村县营基础信息!W$8:W$28,AD$43:AD$63,$AS34)+求节点(村县营基础信息!AF$8:AF$29,AD$76:AD$96,$AS34)+求节点(村县营基础信息!AO$8:AO$28,AD$109:AD$129,$AS34)</f>
        <v>75041.828366017347</v>
      </c>
      <c r="AX34" s="155">
        <f>求节点(村县营基础信息!O$8:O$28,AE$10:AE$30,$AS34)+求节点(村县营基础信息!X$8:X$28,AE$43:AE$63,$AS34)+求节点(村县营基础信息!AG$8:AG$29,AE$76:AE$96,$AS34)+求节点(村县营基础信息!AP$8:AP$28,AE$109:AE$129,$AS34)</f>
        <v>50271.112967653607</v>
      </c>
      <c r="AY34" s="155">
        <f>求节点(村县营基础信息!K$8:K$28,AK$10:AK$30,$AS34)+求节点(村县营基础信息!T$8:T$28,AK$43:AK$63,$AS34)+求节点(村县营基础信息!AC$8:AC$29,AK$76:AK$96,$AS34)+求节点(村县营基础信息!AL$8:AL$28,AK$109:AK$129,$AS34)</f>
        <v>59332.820114815426</v>
      </c>
      <c r="AZ34" s="155">
        <f>求节点(村县营基础信息!L$8:L$28,AL$10:AL$30,$AS34)+求节点(村县营基础信息!U$8:U$28,AL$43:AL$63,$AS34)+求节点(村县营基础信息!AD$8:AD$29,AL$76:AL$96,$AS34)+求节点(村县营基础信息!AM$8:AM$28,AL$109:AL$129,$AS34)</f>
        <v>53870.165804615412</v>
      </c>
      <c r="BA34" s="155">
        <f>求节点(村县营基础信息!M$8:M$28,AM$10:AM$30,$AS34)+求节点(村县营基础信息!V$8:V$28,AM$43:AM$63,$AS34)+求节点(村县营基础信息!AE$8:AE$29,AM$76:AM$96,$AS34)+求节点(村县营基础信息!AN$8:AN$28,AM$109:AM$129,$AS34)</f>
        <v>44467.061658575287</v>
      </c>
      <c r="BB34" s="155">
        <f>求节点(村县营基础信息!N$8:N$28,AN$10:AN$30,$AS34)+求节点(村县营基础信息!W$8:W$28,AN$43:AN$63,$AS34)+求节点(村县营基础信息!AF$8:AF$29,AN$76:AN$96,$AS34)+求节点(村县营基础信息!AO$8:AO$28,AN$109:AN$129,$AS34)</f>
        <v>31835.927185583118</v>
      </c>
      <c r="BC34" s="155">
        <f>求节点(村县营基础信息!O$8:O$28,AO$10:AO$30,$AS34)+求节点(村县营基础信息!X$8:X$28,AO$43:AO$63,$AS34)+求节点(村县营基础信息!AG$8:AG$29,AO$76:AO$96,$AS34)+求节点(村县营基础信息!AP$8:AP$28,AO$109:AO$129,$AS34)</f>
        <v>21327.138834762132</v>
      </c>
      <c r="BD34" s="158"/>
    </row>
    <row r="35" spans="1:56" x14ac:dyDescent="0.15">
      <c r="A35" s="160"/>
      <c r="C35" s="160"/>
      <c r="D35" s="160"/>
      <c r="E35" s="160"/>
      <c r="F35" s="160"/>
      <c r="G35" s="160"/>
      <c r="H35" s="160"/>
      <c r="I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0"/>
      <c r="AO35" s="160"/>
      <c r="AP35" s="160"/>
      <c r="AS35" s="155">
        <v>29</v>
      </c>
      <c r="AT35" s="155">
        <f>求节点(村县营基础信息!K$8:K$28,AA$10:AA$30,$AS35)+求节点(村县营基础信息!T$8:T$28,AA$43:AA$63,$AS35)+求节点(村县营基础信息!AC$8:AC$29,AA$76:AA$96,$AS35)+求节点(村县营基础信息!AL$8:AL$28,AA$109:AA$129,$AS35)</f>
        <v>150510.90566381771</v>
      </c>
      <c r="AU35" s="155">
        <f>求节点(村县营基础信息!L$8:L$28,AB$10:AB$30,$AS35)+求节点(村县营基础信息!U$8:U$28,AB$43:AB$63,$AS35)+求节点(村县营基础信息!AD$8:AD$29,AB$76:AB$96,$AS35)+求节点(村县营基础信息!AM$8:AM$28,AB$109:AB$129,$AS35)</f>
        <v>135003.41486707868</v>
      </c>
      <c r="AV35" s="155">
        <f>求节点(村县营基础信息!M$8:M$28,AC$10:AC$30,$AS35)+求节点(村县营基础信息!V$8:V$28,AC$43:AC$63,$AS35)+求节点(村县营基础信息!AE$8:AE$29,AC$76:AC$96,$AS35)+求节点(村县营基础信息!AN$8:AN$28,AC$109:AC$129,$AS35)</f>
        <v>110106.43366826008</v>
      </c>
      <c r="AW35" s="155">
        <f>求节点(村县营基础信息!N$8:N$28,AD$10:AD$30,$AS35)+求节点(村县营基础信息!W$8:W$28,AD$43:AD$63,$AS35)+求节点(村县营基础信息!AF$8:AF$29,AD$76:AD$96,$AS35)+求节点(村县营基础信息!AO$8:AO$28,AD$109:AD$129,$AS35)</f>
        <v>77891.684733838614</v>
      </c>
      <c r="AX35" s="155">
        <f>求节点(村县营基础信息!O$8:O$28,AE$10:AE$30,$AS35)+求节点(村县营基础信息!X$8:X$28,AE$43:AE$63,$AS35)+求节点(村县营基础信息!AG$8:AG$29,AE$76:AE$96,$AS35)+求节点(村县营基础信息!AP$8:AP$28,AE$109:AE$129,$AS35)</f>
        <v>51897.12328104554</v>
      </c>
      <c r="AY35" s="155">
        <f>求节点(村县营基础信息!K$8:K$28,AK$10:AK$30,$AS35)+求节点(村县营基础信息!T$8:T$28,AK$43:AK$63,$AS35)+求节点(村县营基础信息!AC$8:AC$29,AK$76:AK$96,$AS35)+求节点(村县营基础信息!AL$8:AL$28,AK$109:AK$129,$AS35)</f>
        <v>63853.111493740849</v>
      </c>
      <c r="AZ35" s="155">
        <f>求节点(村县营基础信息!L$8:L$28,AL$10:AL$30,$AS35)+求节点(村县营基础信息!U$8:U$28,AL$43:AL$63,$AS35)+求节点(村县营基础信息!AD$8:AD$29,AL$76:AL$96,$AS35)+求节点(村县营基础信息!AM$8:AM$28,AL$109:AL$129,$AS35)</f>
        <v>57274.176004215202</v>
      </c>
      <c r="BA35" s="155">
        <f>求节点(村县营基础信息!M$8:M$28,AM$10:AM$30,$AS35)+求节点(村县营基础信息!V$8:V$28,AM$43:AM$63,$AS35)+求节点(村县营基础信息!AE$8:AE$29,AM$76:AM$96,$AS35)+求节点(村县营基础信息!AN$8:AN$28,AM$109:AM$129,$AS35)</f>
        <v>46711.82034411034</v>
      </c>
      <c r="BB35" s="155">
        <f>求节点(村县营基础信息!N$8:N$28,AN$10:AN$30,$AS35)+求节点(村县营基础信息!W$8:W$28,AN$43:AN$63,$AS35)+求节点(村县营基础信息!AF$8:AF$29,AN$76:AN$96,$AS35)+求节点(村县营基础信息!AO$8:AO$28,AN$109:AN$129,$AS35)</f>
        <v>33044.957159810314</v>
      </c>
      <c r="BC35" s="155">
        <f>求节点(村县营基础信息!O$8:O$28,AO$10:AO$30,$AS35)+求节点(村县营基础信息!X$8:X$28,AO$43:AO$63,$AS35)+求节点(村县营基础信息!AG$8:AG$29,AO$76:AO$96,$AS35)+求节点(村县营基础信息!AP$8:AP$28,AO$109:AO$129,$AS35)</f>
        <v>22016.961391958714</v>
      </c>
      <c r="BD35" s="158"/>
    </row>
    <row r="36" spans="1:56" x14ac:dyDescent="0.15">
      <c r="A36" s="160"/>
      <c r="C36" s="160"/>
      <c r="D36" s="160"/>
      <c r="E36" s="160"/>
      <c r="F36" s="160"/>
      <c r="G36" s="160"/>
      <c r="H36" s="160"/>
      <c r="I36" s="160"/>
      <c r="K36" s="160" t="s">
        <v>72</v>
      </c>
      <c r="L36" s="160" t="s">
        <v>73</v>
      </c>
      <c r="M36" s="160" t="s">
        <v>74</v>
      </c>
      <c r="N36" s="160" t="s">
        <v>75</v>
      </c>
      <c r="O36" s="160" t="s">
        <v>76</v>
      </c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160"/>
      <c r="AL36" s="160"/>
      <c r="AM36" s="160"/>
      <c r="AN36" s="160"/>
      <c r="AO36" s="160"/>
      <c r="AP36" s="160"/>
      <c r="AS36" s="155">
        <v>30</v>
      </c>
      <c r="AT36" s="155">
        <f>求节点(村县营基础信息!K$8:K$28,AA$10:AA$30,$AS36)+求节点(村县营基础信息!T$8:T$28,AA$43:AA$63,$AS36)+求节点(村县营基础信息!AC$8:AC$29,AA$76:AA$96,$AS36)+求节点(村县营基础信息!AL$8:AL$28,AA$109:AA$129,$AS36)</f>
        <v>155276.30745610537</v>
      </c>
      <c r="AU36" s="155">
        <f>求节点(村县营基础信息!L$8:L$28,AB$10:AB$30,$AS36)+求节点(村县营基础信息!U$8:U$28,AB$43:AB$63,$AS36)+求节点(村县营基础信息!AD$8:AD$29,AB$76:AB$96,$AS36)+求节点(村县营基础信息!AM$8:AM$28,AB$109:AB$129,$AS36)</f>
        <v>139273.41269281483</v>
      </c>
      <c r="AV36" s="155">
        <f>求节点(村县营基础信息!M$8:M$28,AC$10:AC$30,$AS36)+求节点(村县营基础信息!V$8:V$28,AC$43:AC$63,$AS36)+求节点(村县营基础信息!AE$8:AE$29,AC$76:AC$96,$AS36)+求节点(村县营基础信息!AN$8:AN$28,AC$109:AC$129,$AS36)</f>
        <v>113586.07819729013</v>
      </c>
      <c r="AW36" s="155">
        <f>求节点(村县营基础信息!N$8:N$28,AD$10:AD$30,$AS36)+求节点(村县营基础信息!W$8:W$28,AD$43:AD$63,$AS36)+求节点(村县营基础信息!AF$8:AF$29,AD$76:AD$96,$AS36)+求节点(村县营基础信息!AO$8:AO$28,AD$109:AD$129,$AS36)</f>
        <v>80345.781291993073</v>
      </c>
      <c r="AX36" s="155">
        <f>求节点(村县营基础信息!O$8:O$28,AE$10:AE$30,$AS36)+求节点(村县营基础信息!X$8:X$28,AE$43:AE$63,$AS36)+求节点(村县营基础信息!AG$8:AG$29,AE$76:AE$96,$AS36)+求节点(村县营基础信息!AP$8:AP$28,AE$109:AE$129,$AS36)</f>
        <v>53523.133594437488</v>
      </c>
      <c r="AY36" s="155">
        <f>求节点(村县营基础信息!K$8:K$28,AK$10:AK$30,$AS36)+求节点(村县营基础信息!T$8:T$28,AK$43:AK$63,$AS36)+求节点(村县营基础信息!AC$8:AC$29,AK$76:AK$96,$AS36)+求节点(村县营基础信息!AL$8:AL$28,AK$109:AK$129,$AS36)</f>
        <v>65874.79710259015</v>
      </c>
      <c r="AZ36" s="155">
        <f>求节点(村县营基础信息!L$8:L$28,AL$10:AL$30,$AS36)+求节点(村县营基础信息!U$8:U$28,AL$43:AL$63,$AS36)+求节点(村县营基础信息!AD$8:AD$29,AL$76:AL$96,$AS36)+求节点(村县营基础信息!AM$8:AM$28,AL$109:AL$129,$AS36)</f>
        <v>59085.690233315385</v>
      </c>
      <c r="BA36" s="155">
        <f>求节点(村县营基础信息!M$8:M$28,AM$10:AM$30,$AS36)+求节点(村县营基础信息!V$8:V$28,AM$43:AM$63,$AS36)+求节点(村县营基础信息!AE$8:AE$29,AM$76:AM$96,$AS36)+求节点(村县营基础信息!AN$8:AN$28,AM$109:AM$129,$AS36)</f>
        <v>48188.033174607946</v>
      </c>
      <c r="BB36" s="155">
        <f>求节点(村县营基础信息!N$8:N$28,AN$10:AN$30,$AS36)+求节点(村县营基础信息!W$8:W$28,AN$43:AN$63,$AS36)+求节点(村县营基础信息!AF$8:AF$29,AN$76:AN$96,$AS36)+求节点(村县营基础信息!AO$8:AO$28,AN$109:AN$129,$AS36)</f>
        <v>34086.089032966753</v>
      </c>
      <c r="BC36" s="155">
        <f>求节点(村县营基础信息!O$8:O$28,AO$10:AO$30,$AS36)+求节点(村县营基础信息!X$8:X$28,AO$43:AO$63,$AS36)+求节点(村县营基础信息!AG$8:AG$29,AO$76:AO$96,$AS36)+求节点(村县营基础信息!AP$8:AP$28,AO$109:AO$129,$AS36)</f>
        <v>22706.783949155295</v>
      </c>
      <c r="BD36" s="158"/>
    </row>
    <row r="37" spans="1:56" x14ac:dyDescent="0.15">
      <c r="J37" s="159" t="s">
        <v>514</v>
      </c>
      <c r="K37" s="161">
        <f>1-(1-($K$38/信息索引!BA$3)^2)^0.5</f>
        <v>0.40000000000000013</v>
      </c>
      <c r="L37" s="161">
        <f>1-(1-($K$38/信息索引!BB$3)^2)^0.5</f>
        <v>0.35231092815545495</v>
      </c>
      <c r="M37" s="161">
        <f>1-(1-($K$38/信息索引!BC$3)^2)^0.5</f>
        <v>0.28162123296268249</v>
      </c>
      <c r="N37" s="161">
        <f>1-(1-($K$38/信息索引!BD$3)^2)^0.5</f>
        <v>0.19449766033586868</v>
      </c>
      <c r="O37" s="161">
        <f>1-(1-($K$38/信息索引!BE$3)^2)^0.5</f>
        <v>0.12540183699019325</v>
      </c>
      <c r="AS37" s="155">
        <v>31</v>
      </c>
      <c r="AT37" s="155">
        <f>求节点(村县营基础信息!K$8:K$28,AA$10:AA$30,$AS37)+求节点(村县营基础信息!T$8:T$28,AA$43:AA$63,$AS37)+求节点(村县营基础信息!AC$8:AC$29,AA$76:AA$96,$AS37)+求节点(村县营基础信息!AL$8:AL$28,AA$109:AA$129,$AS37)</f>
        <v>160041.70924839302</v>
      </c>
      <c r="AU37" s="155">
        <f>求节点(村县营基础信息!L$8:L$28,AB$10:AB$30,$AS37)+求节点(村县营基础信息!U$8:U$28,AB$43:AB$63,$AS37)+求节点(村县营基础信息!AD$8:AD$29,AB$76:AB$96,$AS37)+求节点(村县营基础信息!AM$8:AM$28,AB$109:AB$129,$AS37)</f>
        <v>143543.41051855095</v>
      </c>
      <c r="AV37" s="155">
        <f>求节点(村县营基础信息!M$8:M$28,AC$10:AC$30,$AS37)+求节点(村县营基础信息!V$8:V$28,AC$43:AC$63,$AS37)+求节点(村县营基础信息!AE$8:AE$29,AC$76:AC$96,$AS37)+求节点(村县营基础信息!AN$8:AN$28,AC$109:AC$129,$AS37)</f>
        <v>117065.72272632018</v>
      </c>
      <c r="AW37" s="155">
        <f>求节点(村县营基础信息!N$8:N$28,AD$10:AD$30,$AS37)+求节点(村县营基础信息!W$8:W$28,AD$43:AD$63,$AS37)+求节点(村县营基础信息!AF$8:AF$29,AD$76:AD$96,$AS37)+求节点(村县营基础信息!AO$8:AO$28,AD$109:AD$129,$AS37)</f>
        <v>82799.877850147532</v>
      </c>
      <c r="AX37" s="155">
        <f>求节点(村县营基础信息!O$8:O$28,AE$10:AE$30,$AS37)+求节点(村县营基础信息!X$8:X$28,AE$43:AE$63,$AS37)+求节点(村县营基础信息!AG$8:AG$29,AE$76:AE$96,$AS37)+求节点(村县营基础信息!AP$8:AP$28,AE$109:AE$129,$AS37)</f>
        <v>55149.143907829421</v>
      </c>
      <c r="AY37" s="155">
        <f>求节点(村县营基础信息!K$8:K$28,AK$10:AK$30,$AS37)+求节点(村县营基础信息!T$8:T$28,AK$43:AK$63,$AS37)+求节点(村县营基础信息!AC$8:AC$29,AK$76:AK$96,$AS37)+求节点(村县营基础信息!AL$8:AL$28,AK$109:AK$129,$AS37)</f>
        <v>67896.482711439457</v>
      </c>
      <c r="AZ37" s="155">
        <f>求节点(村县营基础信息!L$8:L$28,AL$10:AL$30,$AS37)+求节点(村县营基础信息!U$8:U$28,AL$43:AL$63,$AS37)+求节点(村县营基础信息!AD$8:AD$29,AL$76:AL$96,$AS37)+求节点(村县营基础信息!AM$8:AM$28,AL$109:AL$129,$AS37)</f>
        <v>60897.204462415568</v>
      </c>
      <c r="BA37" s="155">
        <f>求节点(村县营基础信息!M$8:M$28,AM$10:AM$30,$AS37)+求节点(村县营基础信息!V$8:V$28,AM$43:AM$63,$AS37)+求节点(村县营基础信息!AE$8:AE$29,AM$76:AM$96,$AS37)+求节点(村县营基础信息!AN$8:AN$28,AM$109:AM$129,$AS37)</f>
        <v>49664.246005105539</v>
      </c>
      <c r="BB37" s="155">
        <f>求节点(村县营基础信息!N$8:N$28,AN$10:AN$30,$AS37)+求节点(村县营基础信息!W$8:W$28,AN$43:AN$63,$AS37)+求节点(村县营基础信息!AF$8:AF$29,AN$76:AN$96,$AS37)+求节点(村县营基础信息!AO$8:AO$28,AN$109:AN$129,$AS37)</f>
        <v>35127.220906123184</v>
      </c>
      <c r="BC37" s="155">
        <f>求节点(村县营基础信息!O$8:O$28,AO$10:AO$30,$AS37)+求节点(村县营基础信息!X$8:X$28,AO$43:AO$63,$AS37)+求节点(村县营基础信息!AG$8:AG$29,AO$76:AO$96,$AS37)+求节点(村县营基础信息!AP$8:AP$28,AO$109:AO$129,$AS37)</f>
        <v>23396.606506351876</v>
      </c>
      <c r="BD37" s="158"/>
    </row>
    <row r="38" spans="1:56" x14ac:dyDescent="0.15">
      <c r="A38" s="160"/>
      <c r="C38" s="160"/>
      <c r="D38" s="160"/>
      <c r="E38" s="160"/>
      <c r="F38" s="160"/>
      <c r="G38" s="160"/>
      <c r="H38" s="160"/>
      <c r="I38" s="160"/>
      <c r="J38" s="160" t="s">
        <v>521</v>
      </c>
      <c r="K38" s="160">
        <v>0.8</v>
      </c>
      <c r="L38" s="160"/>
      <c r="M38" s="160"/>
      <c r="N38" s="160"/>
      <c r="O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160"/>
      <c r="AL38" s="160"/>
      <c r="AM38" s="160"/>
      <c r="AN38" s="160"/>
      <c r="AO38" s="160"/>
      <c r="AP38" s="160"/>
      <c r="AS38" s="155">
        <v>32</v>
      </c>
      <c r="AT38" s="155">
        <f>求节点(村县营基础信息!K$8:K$28,AA$10:AA$30,$AS38)+求节点(村县营基础信息!T$8:T$28,AA$43:AA$63,$AS38)+求节点(村县营基础信息!AC$8:AC$29,AA$76:AA$96,$AS38)+求节点(村县营基础信息!AL$8:AL$28,AA$109:AA$129,$AS38)</f>
        <v>164807.11104068067</v>
      </c>
      <c r="AU38" s="155">
        <f>求节点(村县营基础信息!L$8:L$28,AB$10:AB$30,$AS38)+求节点(村县营基础信息!U$8:U$28,AB$43:AB$63,$AS38)+求节点(村县营基础信息!AD$8:AD$29,AB$76:AB$96,$AS38)+求节点(村县营基础信息!AM$8:AM$28,AB$109:AB$129,$AS38)</f>
        <v>147813.40834428713</v>
      </c>
      <c r="AV38" s="155">
        <f>求节点(村县营基础信息!M$8:M$28,AC$10:AC$30,$AS38)+求节点(村县营基础信息!V$8:V$28,AC$43:AC$63,$AS38)+求节点(村县营基础信息!AE$8:AE$29,AC$76:AC$96,$AS38)+求节点(村县营基础信息!AN$8:AN$28,AC$109:AC$129,$AS38)</f>
        <v>120545.36725535024</v>
      </c>
      <c r="AW38" s="155">
        <f>求节点(村县营基础信息!N$8:N$28,AD$10:AD$30,$AS38)+求节点(村县营基础信息!W$8:W$28,AD$43:AD$63,$AS38)+求节点(村县营基础信息!AF$8:AF$29,AD$76:AD$96,$AS38)+求节点(村县营基础信息!AO$8:AO$28,AD$109:AD$129,$AS38)</f>
        <v>85253.974408301976</v>
      </c>
      <c r="AX38" s="155">
        <f>求节点(村县营基础信息!O$8:O$28,AE$10:AE$30,$AS38)+求节点(村县营基础信息!X$8:X$28,AE$43:AE$63,$AS38)+求节点(村县营基础信息!AG$8:AG$29,AE$76:AE$96,$AS38)+求节点(村县营基础信息!AP$8:AP$28,AE$109:AE$129,$AS38)</f>
        <v>57965.567399881751</v>
      </c>
      <c r="AY38" s="155">
        <f>求节点(村县营基础信息!K$8:K$28,AK$10:AK$30,$AS38)+求节点(村县营基础信息!T$8:T$28,AK$43:AK$63,$AS38)+求节点(村县营基础信息!AC$8:AC$29,AK$76:AK$96,$AS38)+求节点(村县营基础信息!AL$8:AL$28,AK$109:AK$129,$AS38)</f>
        <v>69918.168320288765</v>
      </c>
      <c r="AZ38" s="155">
        <f>求节点(村县营基础信息!L$8:L$28,AL$10:AL$30,$AS38)+求节点(村县营基础信息!U$8:U$28,AL$43:AL$63,$AS38)+求节点(村县营基础信息!AD$8:AD$29,AL$76:AL$96,$AS38)+求节点(村县营基础信息!AM$8:AM$28,AL$109:AL$129,$AS38)</f>
        <v>62708.718691515751</v>
      </c>
      <c r="BA38" s="155">
        <f>求节点(村县营基础信息!M$8:M$28,AM$10:AM$30,$AS38)+求节点(村县营基础信息!V$8:V$28,AM$43:AM$63,$AS38)+求节点(村县营基础信息!AE$8:AE$29,AM$76:AM$96,$AS38)+求节点(村县营基础信息!AN$8:AN$28,AM$109:AM$129,$AS38)</f>
        <v>51140.458835603138</v>
      </c>
      <c r="BB38" s="155">
        <f>求节点(村县营基础信息!N$8:N$28,AN$10:AN$30,$AS38)+求节点(村县营基础信息!W$8:W$28,AN$43:AN$63,$AS38)+求节点(村县营基础信息!AF$8:AF$29,AN$76:AN$96,$AS38)+求节点(村县营基础信息!AO$8:AO$28,AN$109:AN$129,$AS38)</f>
        <v>36168.352779279616</v>
      </c>
      <c r="BC38" s="155">
        <f>求节点(村县营基础信息!O$8:O$28,AO$10:AO$30,$AS38)+求节点(村县营基础信息!X$8:X$28,AO$43:AO$63,$AS38)+求节点(村县营基础信息!AG$8:AG$29,AO$76:AO$96,$AS38)+求节点(村县营基础信息!AP$8:AP$28,AO$109:AO$129,$AS38)</f>
        <v>24591.45283631347</v>
      </c>
      <c r="BD38" s="158"/>
    </row>
    <row r="39" spans="1:56" x14ac:dyDescent="0.15">
      <c r="A39" s="160"/>
      <c r="C39" s="160"/>
      <c r="D39" s="160"/>
      <c r="E39" s="160"/>
      <c r="F39" s="160"/>
      <c r="G39" s="160"/>
      <c r="H39" s="160"/>
      <c r="I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160"/>
      <c r="AL39" s="160"/>
      <c r="AM39" s="160"/>
      <c r="AN39" s="160"/>
      <c r="AO39" s="160"/>
      <c r="AP39" s="160"/>
      <c r="AS39" s="155">
        <v>33</v>
      </c>
      <c r="AT39" s="155">
        <f>求节点(村县营基础信息!K$8:K$28,AA$10:AA$30,$AS39)+求节点(村县营基础信息!T$8:T$28,AA$43:AA$63,$AS39)+求节点(村县营基础信息!AC$8:AC$29,AA$76:AA$96,$AS39)+求节点(村县营基础信息!AL$8:AL$28,AA$109:AA$129,$AS39)</f>
        <v>169572.51283296829</v>
      </c>
      <c r="AU39" s="155">
        <f>求节点(村县营基础信息!L$8:L$28,AB$10:AB$30,$AS39)+求节点(村县营基础信息!U$8:U$28,AB$43:AB$63,$AS39)+求节点(村县营基础信息!AD$8:AD$29,AB$76:AB$96,$AS39)+求节点(村县营基础信息!AM$8:AM$28,AB$109:AB$129,$AS39)</f>
        <v>153680.83215472568</v>
      </c>
      <c r="AV39" s="155">
        <f>求节点(村县营基础信息!M$8:M$28,AC$10:AC$30,$AS39)+求节点(村县营基础信息!V$8:V$28,AC$43:AC$63,$AS39)+求节点(村县营基础信息!AE$8:AE$29,AC$76:AC$96,$AS39)+求节点(村县营基础信息!AN$8:AN$28,AC$109:AC$129,$AS39)</f>
        <v>126623.85207029703</v>
      </c>
      <c r="AW39" s="155">
        <f>求节点(村县营基础信息!N$8:N$28,AD$10:AD$30,$AS39)+求节点(村县营基础信息!W$8:W$28,AD$43:AD$63,$AS39)+求节点(村县营基础信息!AF$8:AF$29,AD$76:AD$96,$AS39)+求节点(村县营基础信息!AO$8:AO$28,AD$109:AD$129,$AS39)</f>
        <v>90452.869489047516</v>
      </c>
      <c r="AX39" s="155">
        <f>求节点(村县营基础信息!O$8:O$28,AE$10:AE$30,$AS39)+求节点(村县营基础信息!X$8:X$28,AE$43:AE$63,$AS39)+求节点(村县营基础信息!AG$8:AG$29,AE$76:AE$96,$AS39)+求节点(村县营基础信息!AP$8:AP$28,AE$109:AE$129,$AS39)</f>
        <v>61422.982603520446</v>
      </c>
      <c r="AY39" s="155">
        <f>求节点(村县营基础信息!K$8:K$28,AK$10:AK$30,$AS39)+求节点(村县营基础信息!T$8:T$28,AK$43:AK$63,$AS39)+求节点(村县营基础信息!AC$8:AC$29,AK$76:AK$96,$AS39)+求节点(村县营基础信息!AL$8:AL$28,AK$109:AK$129,$AS39)</f>
        <v>71939.853929138058</v>
      </c>
      <c r="AZ39" s="155">
        <f>求节点(村县营基础信息!L$8:L$28,AL$10:AL$30,$AS39)+求节点(村县营基础信息!U$8:U$28,AL$43:AL$63,$AS39)+求节点(村县营基础信息!AD$8:AD$29,AL$76:AL$96,$AS39)+求节点(村县营基础信息!AM$8:AM$28,AL$109:AL$129,$AS39)</f>
        <v>65197.928792913925</v>
      </c>
      <c r="BA39" s="155">
        <f>求节点(村县营基础信息!M$8:M$28,AM$10:AM$30,$AS39)+求节点(村县营基础信息!V$8:V$28,AM$43:AM$63,$AS39)+求节点(村县营基础信息!AE$8:AE$29,AM$76:AM$96,$AS39)+求节点(村县营基础信息!AN$8:AN$28,AM$109:AM$129,$AS39)</f>
        <v>53719.209969216929</v>
      </c>
      <c r="BB39" s="155">
        <f>求节点(村县营基础信息!N$8:N$28,AN$10:AN$30,$AS39)+求节点(村县营基础信息!W$8:W$28,AN$43:AN$63,$AS39)+求节点(村县营基础信息!AF$8:AF$29,AN$76:AN$96,$AS39)+求节点(村县营基础信息!AO$8:AO$28,AN$109:AN$129,$AS39)</f>
        <v>38373.944631717124</v>
      </c>
      <c r="BC39" s="155">
        <f>求节点(村县营基础信息!O$8:O$28,AO$10:AO$30,$AS39)+求节点(村县营基础信息!X$8:X$28,AO$43:AO$63,$AS39)+求节点(村县营基础信息!AG$8:AG$29,AO$76:AO$96,$AS39)+求节点(村县营基础信息!AP$8:AP$28,AO$109:AO$129,$AS39)</f>
        <v>26058.235043917761</v>
      </c>
      <c r="BD39" s="158"/>
    </row>
    <row r="40" spans="1:56" x14ac:dyDescent="0.15">
      <c r="A40" s="160"/>
      <c r="C40" s="160"/>
      <c r="D40" s="160"/>
      <c r="E40" s="160"/>
      <c r="F40" s="160"/>
      <c r="G40" s="160"/>
      <c r="H40" s="160"/>
      <c r="I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0"/>
      <c r="AM40" s="160"/>
      <c r="AN40" s="160"/>
      <c r="AO40" s="160"/>
      <c r="AP40" s="160"/>
      <c r="AS40" s="155">
        <v>34</v>
      </c>
      <c r="AT40" s="155">
        <f>求节点(村县营基础信息!K$8:K$28,AA$10:AA$30,$AS40)+求节点(村县营基础信息!T$8:T$28,AA$43:AA$63,$AS40)+求节点(村县营基础信息!AC$8:AC$29,AA$76:AA$96,$AS40)+求节点(村县营基础信息!AL$8:AL$28,AA$109:AA$129,$AS40)</f>
        <v>179742.33917355642</v>
      </c>
      <c r="AU40" s="155">
        <f>求节点(村县营基础信息!L$8:L$28,AB$10:AB$30,$AS40)+求节点(村县营基础信息!U$8:U$28,AB$43:AB$63,$AS40)+求节点(村县营基础信息!AD$8:AD$29,AB$76:AB$96,$AS40)+求节点(村县营基础信息!AM$8:AM$28,AB$109:AB$129,$AS40)</f>
        <v>162791.51478259038</v>
      </c>
      <c r="AV40" s="155">
        <f>求节点(村县营基础信息!M$8:M$28,AC$10:AC$30,$AS40)+求节点(村县营基础信息!V$8:V$28,AC$43:AC$63,$AS40)+求节点(村县营基础信息!AE$8:AE$29,AC$76:AC$96,$AS40)+求节点(村县营基础信息!AN$8:AN$28,AC$109:AC$129,$AS40)</f>
        <v>134041.13339617063</v>
      </c>
      <c r="AW40" s="155">
        <f>求节点(村县营基础信息!N$8:N$28,AD$10:AD$30,$AS40)+求节点(村县营基础信息!W$8:W$28,AD$43:AD$63,$AS40)+求节点(村县营基础信息!AF$8:AF$29,AD$76:AD$96,$AS40)+求节点(村县营基础信息!AO$8:AO$28,AD$109:AD$129,$AS40)</f>
        <v>95679.489807394973</v>
      </c>
      <c r="AX40" s="155">
        <f>求节点(村县营基础信息!O$8:O$28,AE$10:AE$30,$AS40)+求节点(村县营基础信息!X$8:X$28,AE$43:AE$63,$AS40)+求节点(村县营基础信息!AG$8:AG$29,AE$76:AE$96,$AS40)+求节点(村县营基础信息!AP$8:AP$28,AE$109:AE$129,$AS40)</f>
        <v>64880.397807159134</v>
      </c>
      <c r="AY40" s="155">
        <f>求节点(村县营基础信息!K$8:K$28,AK$10:AK$30,$AS40)+求节点(村县营基础信息!T$8:T$28,AK$43:AK$63,$AS40)+求节点(村县营基础信息!AC$8:AC$29,AK$76:AK$96,$AS40)+求节点(村县营基础信息!AL$8:AL$28,AK$109:AK$129,$AS40)</f>
        <v>76254.325709993631</v>
      </c>
      <c r="AZ40" s="155">
        <f>求节点(村县营基础信息!L$8:L$28,AL$10:AL$30,$AS40)+求节点(村县营基础信息!U$8:U$28,AL$43:AL$63,$AS40)+求节点(村县营基础信息!AD$8:AD$29,AL$76:AL$96,$AS40)+求节点(村县营基础信息!AM$8:AM$28,AL$109:AL$129,$AS40)</f>
        <v>69063.066877462581</v>
      </c>
      <c r="BA40" s="155">
        <f>求节点(村县营基础信息!M$8:M$28,AM$10:AM$30,$AS40)+求节点(村县营基础信息!V$8:V$28,AM$43:AM$63,$AS40)+求节点(村县营基础信息!AE$8:AE$29,AM$76:AM$96,$AS40)+求节点(村县营基础信息!AN$8:AN$28,AM$109:AM$129,$AS40)</f>
        <v>56865.935380193601</v>
      </c>
      <c r="BB40" s="155">
        <f>求节点(村县营基础信息!N$8:N$28,AN$10:AN$30,$AS40)+求节点(村县营基础信息!W$8:W$28,AN$43:AN$63,$AS40)+求节点(村县营基础信息!AF$8:AF$29,AN$76:AN$96,$AS40)+求节点(村县营基础信息!AO$8:AO$28,AN$109:AN$129,$AS40)</f>
        <v>40591.298706167559</v>
      </c>
      <c r="BC40" s="155">
        <f>求节点(村县营基础信息!O$8:O$28,AO$10:AO$30,$AS40)+求节点(村县营基础信息!X$8:X$28,AO$43:AO$63,$AS40)+求节点(村县营基础信息!AG$8:AG$29,AO$76:AO$96,$AS40)+求节点(村县营基础信息!AP$8:AP$28,AO$109:AO$129,$AS40)</f>
        <v>27525.017251522055</v>
      </c>
      <c r="BD40" s="158"/>
    </row>
    <row r="41" spans="1:56" x14ac:dyDescent="0.15">
      <c r="C41" s="155" t="s">
        <v>129</v>
      </c>
      <c r="D41" s="222" t="s">
        <v>527</v>
      </c>
      <c r="E41" s="211" t="s">
        <v>513</v>
      </c>
      <c r="F41" s="211"/>
      <c r="G41" s="211"/>
      <c r="H41" s="211"/>
      <c r="I41" s="211"/>
      <c r="J41" s="222" t="s">
        <v>525</v>
      </c>
      <c r="K41" s="211" t="s">
        <v>515</v>
      </c>
      <c r="L41" s="211"/>
      <c r="M41" s="211"/>
      <c r="N41" s="211"/>
      <c r="O41" s="211"/>
      <c r="P41" s="211" t="s">
        <v>516</v>
      </c>
      <c r="Q41" s="211"/>
      <c r="R41" s="211"/>
      <c r="S41" s="211"/>
      <c r="T41" s="211"/>
      <c r="V41" s="211" t="s">
        <v>517</v>
      </c>
      <c r="W41" s="211"/>
      <c r="X41" s="211"/>
      <c r="Y41" s="211"/>
      <c r="Z41" s="211"/>
      <c r="AA41" s="211" t="s">
        <v>518</v>
      </c>
      <c r="AB41" s="211"/>
      <c r="AC41" s="211"/>
      <c r="AD41" s="211"/>
      <c r="AE41" s="211"/>
      <c r="AF41" s="221" t="s">
        <v>519</v>
      </c>
      <c r="AG41" s="221"/>
      <c r="AH41" s="221"/>
      <c r="AI41" s="221"/>
      <c r="AJ41" s="221"/>
      <c r="AK41" s="221" t="s">
        <v>520</v>
      </c>
      <c r="AL41" s="221"/>
      <c r="AM41" s="221"/>
      <c r="AN41" s="221"/>
      <c r="AO41" s="221"/>
      <c r="AS41" s="155">
        <v>35</v>
      </c>
      <c r="AT41" s="155">
        <f>求节点(村县营基础信息!K$8:K$28,AA$10:AA$30,$AS41)+求节点(村县营基础信息!T$8:T$28,AA$43:AA$63,$AS41)+求节点(村县营基础信息!AC$8:AC$29,AA$76:AA$96,$AS41)+求节点(村县营基础信息!AL$8:AL$28,AA$109:AA$129,$AS41)</f>
        <v>189912.16551414455</v>
      </c>
      <c r="AU41" s="155">
        <f>求节点(村县营基础信息!L$8:L$28,AB$10:AB$30,$AS41)+求节点(村县营基础信息!U$8:U$28,AB$43:AB$63,$AS41)+求节点(村县营基础信息!AD$8:AD$29,AB$76:AB$96,$AS41)+求节点(村县营基础信息!AM$8:AM$28,AB$109:AB$129,$AS41)</f>
        <v>171902.19741045509</v>
      </c>
      <c r="AV41" s="155">
        <f>求节点(村县营基础信息!M$8:M$28,AC$10:AC$30,$AS41)+求节点(村县营基础信息!V$8:V$28,AC$43:AC$63,$AS41)+求节点(村县营基础信息!AE$8:AE$29,AC$76:AC$96,$AS41)+求节点(村县营基础信息!AN$8:AN$28,AC$109:AC$129,$AS41)</f>
        <v>141458.4147220442</v>
      </c>
      <c r="AW41" s="155">
        <f>求节点(村县营基础信息!N$8:N$28,AD$10:AD$30,$AS41)+求节点(村县营基础信息!W$8:W$28,AD$43:AD$63,$AS41)+求节点(村县营基础信息!AF$8:AF$29,AD$76:AD$96,$AS41)+求节点(村县营基础信息!AO$8:AO$28,AD$109:AD$129,$AS41)</f>
        <v>100906.11012574243</v>
      </c>
      <c r="AX41" s="155">
        <f>求节点(村县营基础信息!O$8:O$28,AE$10:AE$30,$AS41)+求节点(村县营基础信息!X$8:X$28,AE$43:AE$63,$AS41)+求节点(村县营基础信息!AG$8:AG$29,AE$76:AE$96,$AS41)+求节点(村县营基础信息!AP$8:AP$28,AE$109:AE$129,$AS41)</f>
        <v>68337.813010797821</v>
      </c>
      <c r="AY41" s="155">
        <f>求节点(村县营基础信息!K$8:K$28,AK$10:AK$30,$AS41)+求节点(村县营基础信息!T$8:T$28,AK$43:AK$63,$AS41)+求节点(村县营基础信息!AC$8:AC$29,AK$76:AK$96,$AS41)+求节点(村县营基础信息!AL$8:AL$28,AK$109:AK$129,$AS41)</f>
        <v>80568.797490849203</v>
      </c>
      <c r="AZ41" s="155">
        <f>求节点(村县营基础信息!L$8:L$28,AL$10:AL$30,$AS41)+求节点(村县营基础信息!U$8:U$28,AL$43:AL$63,$AS41)+求节点(村县营基础信息!AD$8:AD$29,AL$76:AL$96,$AS41)+求节点(村县营基础信息!AM$8:AM$28,AL$109:AL$129,$AS41)</f>
        <v>72928.204962011252</v>
      </c>
      <c r="BA41" s="155">
        <f>求节点(村县营基础信息!M$8:M$28,AM$10:AM$30,$AS41)+求节点(村县营基础信息!V$8:V$28,AM$43:AM$63,$AS41)+求节点(村县营基础信息!AE$8:AE$29,AM$76:AM$96,$AS41)+求节点(村县营基础信息!AN$8:AN$28,AM$109:AM$129,$AS41)</f>
        <v>60012.660791170274</v>
      </c>
      <c r="BB41" s="155">
        <f>求节点(村县营基础信息!N$8:N$28,AN$10:AN$30,$AS41)+求节点(村县营基础信息!W$8:W$28,AN$43:AN$63,$AS41)+求节点(村县营基础信息!AF$8:AF$29,AN$76:AN$96,$AS41)+求节点(村县营基础信息!AO$8:AO$28,AN$109:AN$129,$AS41)</f>
        <v>42808.652780617995</v>
      </c>
      <c r="BC41" s="155">
        <f>求节点(村县营基础信息!O$8:O$28,AO$10:AO$30,$AS41)+求节点(村县营基础信息!X$8:X$28,AO$43:AO$63,$AS41)+求节点(村县营基础信息!AG$8:AG$29,AO$76:AO$96,$AS41)+求节点(村县营基础信息!AP$8:AP$28,AO$109:AO$129,$AS41)</f>
        <v>28991.799459126345</v>
      </c>
      <c r="BD41" s="158"/>
    </row>
    <row r="42" spans="1:56" x14ac:dyDescent="0.15">
      <c r="C42" s="155" t="s">
        <v>361</v>
      </c>
      <c r="D42" s="222"/>
      <c r="E42" s="155" t="s">
        <v>0</v>
      </c>
      <c r="F42" s="155" t="s">
        <v>18</v>
      </c>
      <c r="G42" s="155" t="s">
        <v>17</v>
      </c>
      <c r="H42" s="155" t="s">
        <v>16</v>
      </c>
      <c r="I42" s="155" t="s">
        <v>15</v>
      </c>
      <c r="J42" s="222"/>
      <c r="K42" s="155" t="s">
        <v>0</v>
      </c>
      <c r="L42" s="155" t="s">
        <v>18</v>
      </c>
      <c r="M42" s="155" t="s">
        <v>17</v>
      </c>
      <c r="N42" s="155" t="s">
        <v>16</v>
      </c>
      <c r="O42" s="155" t="s">
        <v>15</v>
      </c>
      <c r="P42" s="155" t="s">
        <v>0</v>
      </c>
      <c r="Q42" s="155" t="s">
        <v>18</v>
      </c>
      <c r="R42" s="155" t="s">
        <v>17</v>
      </c>
      <c r="S42" s="155" t="s">
        <v>16</v>
      </c>
      <c r="T42" s="155" t="s">
        <v>15</v>
      </c>
      <c r="V42" s="155" t="s">
        <v>0</v>
      </c>
      <c r="W42" s="155" t="s">
        <v>18</v>
      </c>
      <c r="X42" s="155" t="s">
        <v>17</v>
      </c>
      <c r="Y42" s="155" t="s">
        <v>16</v>
      </c>
      <c r="Z42" s="155" t="s">
        <v>15</v>
      </c>
      <c r="AA42" s="155" t="s">
        <v>0</v>
      </c>
      <c r="AB42" s="155" t="s">
        <v>18</v>
      </c>
      <c r="AC42" s="155" t="s">
        <v>17</v>
      </c>
      <c r="AD42" s="155" t="s">
        <v>16</v>
      </c>
      <c r="AE42" s="155" t="s">
        <v>15</v>
      </c>
      <c r="AF42" s="109" t="s">
        <v>0</v>
      </c>
      <c r="AG42" s="109" t="s">
        <v>18</v>
      </c>
      <c r="AH42" s="109" t="s">
        <v>17</v>
      </c>
      <c r="AI42" s="109" t="s">
        <v>16</v>
      </c>
      <c r="AJ42" s="109" t="s">
        <v>15</v>
      </c>
      <c r="AK42" s="109" t="s">
        <v>0</v>
      </c>
      <c r="AL42" s="109" t="s">
        <v>18</v>
      </c>
      <c r="AM42" s="109" t="s">
        <v>17</v>
      </c>
      <c r="AN42" s="109" t="s">
        <v>16</v>
      </c>
      <c r="AO42" s="109" t="s">
        <v>15</v>
      </c>
      <c r="AS42" s="155">
        <v>36</v>
      </c>
      <c r="AT42" s="155">
        <f>求节点(村县营基础信息!K$8:K$28,AA$10:AA$30,$AS42)+求节点(村县营基础信息!T$8:T$28,AA$43:AA$63,$AS42)+求节点(村县营基础信息!AC$8:AC$29,AA$76:AA$96,$AS42)+求节点(村县营基础信息!AL$8:AL$28,AA$109:AA$129,$AS42)</f>
        <v>200081.99185473268</v>
      </c>
      <c r="AU42" s="155">
        <f>求节点(村县营基础信息!L$8:L$28,AB$10:AB$30,$AS42)+求节点(村县营基础信息!U$8:U$28,AB$43:AB$63,$AS42)+求节点(村县营基础信息!AD$8:AD$29,AB$76:AB$96,$AS42)+求节点(村县营基础信息!AM$8:AM$28,AB$109:AB$129,$AS42)</f>
        <v>181012.88003831977</v>
      </c>
      <c r="AV42" s="155">
        <f>求节点(村县营基础信息!M$8:M$28,AC$10:AC$30,$AS42)+求节点(村县营基础信息!V$8:V$28,AC$43:AC$63,$AS42)+求节点(村县营基础信息!AE$8:AE$29,AC$76:AC$96,$AS42)+求节点(村县营基础信息!AN$8:AN$28,AC$109:AC$129,$AS42)</f>
        <v>148875.69604791779</v>
      </c>
      <c r="AW42" s="155">
        <f>求节点(村县营基础信息!N$8:N$28,AD$10:AD$30,$AS42)+求节点(村县营基础信息!W$8:W$28,AD$43:AD$63,$AS42)+求节点(村县营基础信息!AF$8:AF$29,AD$76:AD$96,$AS42)+求节点(村县营基础信息!AO$8:AO$28,AD$109:AD$129,$AS42)</f>
        <v>105854.19425864462</v>
      </c>
      <c r="AX42" s="155">
        <f>求节点(村县营基础信息!O$8:O$28,AE$10:AE$30,$AS42)+求节点(村县营基础信息!X$8:X$28,AE$43:AE$63,$AS42)+求节点(村县营基础信息!AG$8:AG$29,AE$76:AE$96,$AS42)+求节点(村县营基础信息!AP$8:AP$28,AE$109:AE$129,$AS42)</f>
        <v>70369.436220023767</v>
      </c>
      <c r="AY42" s="155">
        <f>求节点(村县营基础信息!K$8:K$28,AK$10:AK$30,$AS42)+求节点(村县营基础信息!T$8:T$28,AK$43:AK$63,$AS42)+求节点(村县营基础信息!AC$8:AC$29,AK$76:AK$96,$AS42)+求节点(村县营基础信息!AL$8:AL$28,AK$109:AK$129,$AS42)</f>
        <v>84883.269271704776</v>
      </c>
      <c r="AZ42" s="155">
        <f>求节点(村县营基础信息!L$8:L$28,AL$10:AL$30,$AS42)+求节点(村县营基础信息!U$8:U$28,AL$43:AL$63,$AS42)+求节点(村县营基础信息!AD$8:AD$29,AL$76:AL$96,$AS42)+求节点(村县营基础信息!AM$8:AM$28,AL$109:AL$129,$AS42)</f>
        <v>76793.343046559894</v>
      </c>
      <c r="BA42" s="155">
        <f>求节点(村县营基础信息!M$8:M$28,AM$10:AM$30,$AS42)+求节点(村县营基础信息!V$8:V$28,AM$43:AM$63,$AS42)+求节点(村县营基础信息!AE$8:AE$29,AM$76:AM$96,$AS42)+求节点(村县营基础信息!AN$8:AN$28,AM$109:AM$129,$AS42)</f>
        <v>63159.386202146947</v>
      </c>
      <c r="BB42" s="155">
        <f>求节点(村县营基础信息!N$8:N$28,AN$10:AN$30,$AS42)+求节点(村县营基础信息!W$8:W$28,AN$43:AN$63,$AS42)+求节点(村县营基础信息!AF$8:AF$29,AN$76:AN$96,$AS42)+求节点(村县营基础信息!AO$8:AO$28,AN$109:AN$129,$AS42)</f>
        <v>44907.839988515887</v>
      </c>
      <c r="BC42" s="155">
        <f>求节点(村县营基础信息!O$8:O$28,AO$10:AO$30,$AS42)+求节点(村县营基础信息!X$8:X$28,AO$43:AO$63,$AS42)+求节点(村县营基础信息!AG$8:AG$29,AO$76:AO$96,$AS42)+求节点(村县营基础信息!AP$8:AP$28,AO$109:AO$129,$AS42)</f>
        <v>29853.700214555534</v>
      </c>
      <c r="BD42" s="158"/>
    </row>
    <row r="43" spans="1:56" x14ac:dyDescent="0.15">
      <c r="C43" s="155">
        <v>0</v>
      </c>
      <c r="D43" s="155">
        <v>4</v>
      </c>
      <c r="E43" s="155">
        <f>求节点(信息索引!$AD$4:$AD$103,信息索引!AE$4:AE$103,村县营基础信息!T8)</f>
        <v>0.17499999999999999</v>
      </c>
      <c r="F43" s="155">
        <f>求节点(信息索引!$AD$4:$AD$103,信息索引!AF$4:AF$103,村县营基础信息!U8)</f>
        <v>0.17499999999999999</v>
      </c>
      <c r="G43" s="155">
        <f>求节点(信息索引!$AD$4:$AD$103,信息索引!AG$4:AG$103,村县营基础信息!V8)</f>
        <v>0.17499999999999999</v>
      </c>
      <c r="H43" s="155">
        <f>求节点(信息索引!$AD$4:$AD$103,信息索引!AH$4:AH$103,村县营基础信息!W8)</f>
        <v>0.17499999999999999</v>
      </c>
      <c r="I43" s="155">
        <f>求节点(信息索引!$AD$4:$AD$103,信息索引!AI$4:AI$103,村县营基础信息!X8)</f>
        <v>0.17499999999999999</v>
      </c>
      <c r="J43" s="160">
        <v>1</v>
      </c>
      <c r="K43" s="160">
        <f>$J43*K$37*$D43*村县营基础信息!$E8</f>
        <v>0</v>
      </c>
      <c r="L43" s="160">
        <f>$J43*L$37*$D43*村县营基础信息!$E8</f>
        <v>0</v>
      </c>
      <c r="M43" s="160">
        <f>$J43*M$37*$D43*村县营基础信息!$E8</f>
        <v>0</v>
      </c>
      <c r="N43" s="160">
        <f>$J43*N$37*$D43*村县营基础信息!$E8</f>
        <v>0</v>
      </c>
      <c r="O43" s="160">
        <f>$J43*O$37*$D43*村县营基础信息!$E8</f>
        <v>0</v>
      </c>
      <c r="P43" s="155">
        <f>求节点(信息索引!$AK$4:$AK$103,信息索引!AL$4:AL$103,村县营基础信息!T8)</f>
        <v>2248.5483480446374</v>
      </c>
      <c r="Q43" s="155">
        <f>求节点(信息索引!$AK$4:$AK$103,信息索引!AM$4:AM$103,村县营基础信息!U8)</f>
        <v>2306.7559713152582</v>
      </c>
      <c r="R43" s="155">
        <f>求节点(信息索引!$AK$4:$AK$103,信息索引!AN$4:AN$103,村县营基础信息!V8)</f>
        <v>2412.1954631909607</v>
      </c>
      <c r="S43" s="155">
        <f>求节点(信息索引!$AK$4:$AK$103,信息索引!AO$4:AO$103,村县营基础信息!W8)</f>
        <v>2611.761549475988</v>
      </c>
      <c r="T43" s="155">
        <f>求节点(信息索引!$AK$4:$AK$103,信息索引!AP$4:AP$103,村县营基础信息!X8)</f>
        <v>3230.3291043007998</v>
      </c>
      <c r="V43" s="155">
        <f>K43*(1-E43)*P43*(1-信息索引!$AB$3)</f>
        <v>0</v>
      </c>
      <c r="W43" s="160">
        <f>L43*(1-F43)*Q43*(1-信息索引!$AB$3)</f>
        <v>0</v>
      </c>
      <c r="X43" s="160">
        <f>M43*(1-G43)*R43*(1-信息索引!$AB$3)</f>
        <v>0</v>
      </c>
      <c r="Y43" s="160">
        <f>N43*(1-H43)*S43*(1-信息索引!$AB$3)</f>
        <v>0</v>
      </c>
      <c r="Z43" s="160">
        <f>O43*(1-I43)*T43*(1-信息索引!$AB$3)</f>
        <v>0</v>
      </c>
      <c r="AA43" s="160">
        <f>SUM(V$43:V43)</f>
        <v>0</v>
      </c>
      <c r="AB43" s="160">
        <f>SUM(W$43:W43)</f>
        <v>0</v>
      </c>
      <c r="AC43" s="160">
        <f>SUM(X$43:X43)</f>
        <v>0</v>
      </c>
      <c r="AD43" s="160">
        <f>SUM(Y$43:Y43)</f>
        <v>0</v>
      </c>
      <c r="AE43" s="160">
        <f>SUM(Z$43:Z43)</f>
        <v>0</v>
      </c>
      <c r="AF43" s="155">
        <f>E43*K43*P43</f>
        <v>0</v>
      </c>
      <c r="AG43" s="160">
        <f t="shared" ref="AG43:AJ43" si="6">F43*L43*Q43</f>
        <v>0</v>
      </c>
      <c r="AH43" s="160">
        <f t="shared" si="6"/>
        <v>0</v>
      </c>
      <c r="AI43" s="160">
        <f t="shared" si="6"/>
        <v>0</v>
      </c>
      <c r="AJ43" s="160">
        <f t="shared" si="6"/>
        <v>0</v>
      </c>
      <c r="AK43" s="160">
        <f>SUM(AF$43:AF43)</f>
        <v>0</v>
      </c>
      <c r="AL43" s="160">
        <f>SUM(AG$43:AG43)</f>
        <v>0</v>
      </c>
      <c r="AM43" s="160">
        <f>SUM(AH$43:AH43)</f>
        <v>0</v>
      </c>
      <c r="AN43" s="160">
        <f>SUM(AI$43:AI43)</f>
        <v>0</v>
      </c>
      <c r="AO43" s="160">
        <f>SUM(AJ$43:AJ43)</f>
        <v>0</v>
      </c>
      <c r="AS43" s="155">
        <v>37</v>
      </c>
      <c r="AT43" s="155">
        <f>求节点(村县营基础信息!K$8:K$28,AA$10:AA$30,$AS43)+求节点(村县营基础信息!T$8:T$28,AA$43:AA$63,$AS43)+求节点(村县营基础信息!AC$8:AC$29,AA$76:AA$96,$AS43)+求节点(村县营基础信息!AL$8:AL$28,AA$109:AA$129,$AS43)</f>
        <v>210251.81819532084</v>
      </c>
      <c r="AU43" s="155">
        <f>求节点(村县营基础信息!L$8:L$28,AB$10:AB$30,$AS43)+求节点(村县营基础信息!U$8:U$28,AB$43:AB$63,$AS43)+求节点(村县营基础信息!AD$8:AD$29,AB$76:AB$96,$AS43)+求节点(村县营基础信息!AM$8:AM$28,AB$109:AB$129,$AS43)</f>
        <v>188495.28153923122</v>
      </c>
      <c r="AV43" s="155">
        <f>求节点(村县营基础信息!M$8:M$28,AC$10:AC$30,$AS43)+求节点(村县营基础信息!V$8:V$28,AC$43:AC$63,$AS43)+求节点(村县营基础信息!AE$8:AE$29,AC$76:AC$96,$AS43)+求节点(村县营基础信息!AN$8:AN$28,AC$109:AC$129,$AS43)</f>
        <v>153637.97141091022</v>
      </c>
      <c r="AW43" s="155">
        <f>求节点(村县营基础信息!N$8:N$28,AD$10:AD$30,$AS43)+求节点(村县营基础信息!W$8:W$28,AD$43:AD$63,$AS43)+求节点(村县营基础信息!AF$8:AF$29,AD$76:AD$96,$AS43)+求节点(村县营基础信息!AO$8:AO$28,AD$109:AD$129,$AS43)</f>
        <v>108548.66743658041</v>
      </c>
      <c r="AX43" s="155">
        <f>求节点(村县营基础信息!O$8:O$28,AE$10:AE$30,$AS43)+求节点(村县营基础信息!X$8:X$28,AE$43:AE$63,$AS43)+求节点(村县营基础信息!AG$8:AG$29,AE$76:AE$96,$AS43)+求节点(村县营基础信息!AP$8:AP$28,AE$109:AE$129,$AS43)</f>
        <v>72149.449077294528</v>
      </c>
      <c r="AY43" s="155">
        <f>求节点(村县营基础信息!K$8:K$28,AK$10:AK$30,$AS43)+求节点(村县营基础信息!T$8:T$28,AK$43:AK$63,$AS43)+求节点(村县营基础信息!AC$8:AC$29,AK$76:AK$96,$AS43)+求节点(村县营基础信息!AL$8:AL$28,AK$109:AK$129,$AS43)</f>
        <v>89197.741052560348</v>
      </c>
      <c r="AZ43" s="155">
        <f>求节点(村县营基础信息!L$8:L$28,AL$10:AL$30,$AS43)+求节点(村县营基础信息!U$8:U$28,AL$43:AL$63,$AS43)+求节点(村县营基础信息!AD$8:AD$29,AL$76:AL$96,$AS43)+求节点(村县营基础信息!AM$8:AM$28,AL$109:AL$129,$AS43)</f>
        <v>79967.695198461734</v>
      </c>
      <c r="BA43" s="155">
        <f>求节点(村县营基础信息!M$8:M$28,AM$10:AM$30,$AS43)+求节点(村县营基础信息!V$8:V$28,AM$43:AM$63,$AS43)+求节点(村县营基础信息!AE$8:AE$29,AM$76:AM$96,$AS43)+求节点(村县营基础信息!AN$8:AN$28,AM$109:AM$129,$AS43)</f>
        <v>65179.745447052832</v>
      </c>
      <c r="BB43" s="155">
        <f>求节点(村县营基础信息!N$8:N$28,AN$10:AN$30,$AS43)+求节点(村县营基础信息!W$8:W$28,AN$43:AN$63,$AS43)+求节点(村县营基础信息!AF$8:AF$29,AN$76:AN$96,$AS43)+求节点(村县营基础信息!AO$8:AO$28,AN$109:AN$129,$AS43)</f>
        <v>46050.949821579561</v>
      </c>
      <c r="BC43" s="155">
        <f>求节点(村县营基础信息!O$8:O$28,AO$10:AO$30,$AS43)+求节点(村县营基础信息!X$8:X$28,AO$43:AO$63,$AS43)+求节点(村县营基础信息!AG$8:AG$29,AO$76:AO$96,$AS43)+求节点(村县营基础信息!AP$8:AP$28,AO$109:AO$129,$AS43)</f>
        <v>30608.857184306766</v>
      </c>
      <c r="BD43" s="158"/>
    </row>
    <row r="44" spans="1:56" x14ac:dyDescent="0.15">
      <c r="C44" s="155">
        <v>1</v>
      </c>
      <c r="D44" s="155">
        <v>4</v>
      </c>
      <c r="E44" s="155">
        <f>求节点(信息索引!$AD$4:$AD$103,信息索引!AE$4:AE$103,村县营基础信息!T9)</f>
        <v>0.17499999999999999</v>
      </c>
      <c r="F44" s="155">
        <f>求节点(信息索引!$AD$4:$AD$103,信息索引!AF$4:AF$103,村县营基础信息!U9)</f>
        <v>0.17499999999999999</v>
      </c>
      <c r="G44" s="155">
        <f>求节点(信息索引!$AD$4:$AD$103,信息索引!AG$4:AG$103,村县营基础信息!V9)</f>
        <v>0.17499999999999999</v>
      </c>
      <c r="H44" s="155">
        <f>求节点(信息索引!$AD$4:$AD$103,信息索引!AH$4:AH$103,村县营基础信息!W9)</f>
        <v>0.17499999999999999</v>
      </c>
      <c r="I44" s="155">
        <f>求节点(信息索引!$AD$4:$AD$103,信息索引!AI$4:AI$103,村县营基础信息!X9)</f>
        <v>0.17499999999999999</v>
      </c>
      <c r="J44" s="160">
        <v>1</v>
      </c>
      <c r="K44" s="160">
        <f>$J44*K$37*$D44*村县营基础信息!$E9</f>
        <v>0</v>
      </c>
      <c r="L44" s="160">
        <f>$J44*L$37*$D44*村县营基础信息!$E9</f>
        <v>0</v>
      </c>
      <c r="M44" s="160">
        <f>$J44*M$37*$D44*村县营基础信息!$E9</f>
        <v>0</v>
      </c>
      <c r="N44" s="160">
        <f>$J44*N$37*$D44*村县营基础信息!$E9</f>
        <v>0</v>
      </c>
      <c r="O44" s="160">
        <f>$J44*O$37*$D44*村县营基础信息!$E9</f>
        <v>0</v>
      </c>
      <c r="P44" s="155">
        <f>求节点(信息索引!$AK$4:$AK$103,信息索引!AL$4:AL$103,村县营基础信息!T9)</f>
        <v>6060.1115363779836</v>
      </c>
      <c r="Q44" s="155">
        <f>求节点(信息索引!$AK$4:$AK$103,信息索引!AM$4:AM$103,村县营基础信息!U9)</f>
        <v>6178.5094208796982</v>
      </c>
      <c r="R44" s="155">
        <f>求节点(信息索引!$AK$4:$AK$103,信息索引!AN$4:AN$103,村县营基础信息!V9)</f>
        <v>6415.5780404322632</v>
      </c>
      <c r="S44" s="155">
        <f>求节点(信息索引!$AK$4:$AK$103,信息索引!AO$4:AO$103,村县营基础信息!W9)</f>
        <v>6920.9383063014611</v>
      </c>
      <c r="T44" s="155">
        <f>求节点(信息索引!$AK$4:$AK$103,信息索引!AP$4:AP$103,村县营基础信息!X9)</f>
        <v>8423.6497429381288</v>
      </c>
      <c r="V44" s="160">
        <f>K44*(1-E44)*P44*(1-信息索引!$AB$3)</f>
        <v>0</v>
      </c>
      <c r="W44" s="160">
        <f>L44*(1-F44)*Q44*(1-信息索引!$AB$3)</f>
        <v>0</v>
      </c>
      <c r="X44" s="160">
        <f>M44*(1-G44)*R44*(1-信息索引!$AB$3)</f>
        <v>0</v>
      </c>
      <c r="Y44" s="160">
        <f>N44*(1-H44)*S44*(1-信息索引!$AB$3)</f>
        <v>0</v>
      </c>
      <c r="Z44" s="160">
        <f>O44*(1-I44)*T44*(1-信息索引!$AB$3)</f>
        <v>0</v>
      </c>
      <c r="AA44" s="160">
        <f>SUM(V$43:V44)</f>
        <v>0</v>
      </c>
      <c r="AB44" s="160">
        <f>SUM(W$43:W44)</f>
        <v>0</v>
      </c>
      <c r="AC44" s="160">
        <f>SUM(X$43:X44)</f>
        <v>0</v>
      </c>
      <c r="AD44" s="160">
        <f>SUM(Y$43:Y44)</f>
        <v>0</v>
      </c>
      <c r="AE44" s="160">
        <f>SUM(Z$43:Z44)</f>
        <v>0</v>
      </c>
      <c r="AF44" s="160">
        <f t="shared" ref="AF44:AF63" si="7">E44*K44*P44</f>
        <v>0</v>
      </c>
      <c r="AG44" s="160">
        <f t="shared" ref="AG44:AG63" si="8">F44*L44*Q44</f>
        <v>0</v>
      </c>
      <c r="AH44" s="160">
        <f t="shared" ref="AH44:AH63" si="9">G44*M44*R44</f>
        <v>0</v>
      </c>
      <c r="AI44" s="160">
        <f t="shared" ref="AI44:AI63" si="10">H44*N44*S44</f>
        <v>0</v>
      </c>
      <c r="AJ44" s="160">
        <f t="shared" ref="AJ44:AJ63" si="11">I44*O44*T44</f>
        <v>0</v>
      </c>
      <c r="AK44" s="160">
        <f>SUM(AF$43:AF44)</f>
        <v>0</v>
      </c>
      <c r="AL44" s="160">
        <f>SUM(AG$43:AG44)</f>
        <v>0</v>
      </c>
      <c r="AM44" s="160">
        <f>SUM(AH$43:AH44)</f>
        <v>0</v>
      </c>
      <c r="AN44" s="160">
        <f>SUM(AI$43:AI44)</f>
        <v>0</v>
      </c>
      <c r="AO44" s="160">
        <f>SUM(AJ$43:AJ44)</f>
        <v>0</v>
      </c>
      <c r="AS44" s="155">
        <v>38</v>
      </c>
      <c r="AT44" s="155">
        <f>求节点(村县营基础信息!K$8:K$28,AA$10:AA$30,$AS44)+求节点(村县营基础信息!T$8:T$28,AA$43:AA$63,$AS44)+求节点(村县营基础信息!AC$8:AC$29,AA$76:AA$96,$AS44)+求节点(村县营基础信息!AL$8:AL$28,AA$109:AA$129,$AS44)</f>
        <v>215517.13901652745</v>
      </c>
      <c r="AU44" s="155">
        <f>求节点(村县营基础信息!L$8:L$28,AB$10:AB$30,$AS44)+求节点(村县营基础信息!U$8:U$28,AB$43:AB$63,$AS44)+求节点(村县营基础信息!AD$8:AD$29,AB$76:AB$96,$AS44)+求节点(村县营基础信息!AM$8:AM$28,AB$109:AB$129,$AS44)</f>
        <v>193205.2043645196</v>
      </c>
      <c r="AV44" s="155">
        <f>求节点(村县营基础信息!M$8:M$28,AC$10:AC$30,$AS44)+求节点(村县营基础信息!V$8:V$28,AC$43:AC$63,$AS44)+求节点(村县营基础信息!AE$8:AE$29,AC$76:AC$96,$AS44)+求节点(村县营基础信息!AN$8:AN$28,AC$109:AC$129,$AS44)</f>
        <v>157467.40684099845</v>
      </c>
      <c r="AW44" s="155">
        <f>求节点(村县营基础信息!N$8:N$28,AD$10:AD$30,$AS44)+求节点(村县营基础信息!W$8:W$28,AD$43:AD$63,$AS44)+求节点(村县营基础信息!AF$8:AF$29,AD$76:AD$96,$AS44)+求节点(村县营基础信息!AO$8:AO$28,AD$109:AD$129,$AS44)</f>
        <v>111243.14061451619</v>
      </c>
      <c r="AX44" s="155">
        <f>求节点(村县营基础信息!O$8:O$28,AE$10:AE$30,$AS44)+求节点(村县营基础信息!X$8:X$28,AE$43:AE$63,$AS44)+求节点(村县营基础信息!AG$8:AG$29,AE$76:AE$96,$AS44)+求节点(村县营基础信息!AP$8:AP$28,AE$109:AE$129,$AS44)</f>
        <v>73929.461934565275</v>
      </c>
      <c r="AY44" s="155">
        <f>求节点(村县营基础信息!K$8:K$28,AK$10:AK$30,$AS44)+求节点(村县营基础信息!T$8:T$28,AK$43:AK$63,$AS44)+求节点(村县营基础信息!AC$8:AC$29,AK$76:AK$96,$AS44)+求节点(村县营基础信息!AL$8:AL$28,AK$109:AK$129,$AS44)</f>
        <v>91431.51352216315</v>
      </c>
      <c r="AZ44" s="155">
        <f>求节点(村县营基础信息!L$8:L$28,AL$10:AL$30,$AS44)+求节点(村县营基础信息!U$8:U$28,AL$43:AL$63,$AS44)+求节点(村县营基础信息!AD$8:AD$29,AL$76:AL$96,$AS44)+求节点(村县营基础信息!AM$8:AM$28,AL$109:AL$129,$AS44)</f>
        <v>81965.844275856798</v>
      </c>
      <c r="BA44" s="155">
        <f>求节点(村县营基础信息!M$8:M$28,AM$10:AM$30,$AS44)+求节点(村县营基础信息!V$8:V$28,AM$43:AM$63,$AS44)+求节点(村县营基础信息!AE$8:AE$29,AM$76:AM$96,$AS44)+求节点(村县营基础信息!AN$8:AN$28,AM$109:AM$129,$AS44)</f>
        <v>66804.35441739329</v>
      </c>
      <c r="BB44" s="155">
        <f>求节点(村县营基础信息!N$8:N$28,AN$10:AN$30,$AS44)+求节点(村县营基础信息!W$8:W$28,AN$43:AN$63,$AS44)+求节点(村县营基础信息!AF$8:AF$29,AN$76:AN$96,$AS44)+求节点(村县营基础信息!AO$8:AO$28,AN$109:AN$129,$AS44)</f>
        <v>47194.059654643221</v>
      </c>
      <c r="BC44" s="155">
        <f>求节点(村县营基础信息!O$8:O$28,AO$10:AO$30,$AS44)+求节点(村县营基础信息!X$8:X$28,AO$43:AO$63,$AS44)+求节点(村县营基础信息!AG$8:AG$29,AO$76:AO$96,$AS44)+求节点(村县营基础信息!AP$8:AP$28,AO$109:AO$129,$AS44)</f>
        <v>31364.014154057997</v>
      </c>
      <c r="BD44" s="158"/>
    </row>
    <row r="45" spans="1:56" x14ac:dyDescent="0.15">
      <c r="C45" s="155">
        <v>2</v>
      </c>
      <c r="D45" s="155">
        <v>4</v>
      </c>
      <c r="E45" s="155">
        <f>求节点(信息索引!$AD$4:$AD$103,信息索引!AE$4:AE$103,村县营基础信息!T10)</f>
        <v>0.17499999999999999</v>
      </c>
      <c r="F45" s="155">
        <f>求节点(信息索引!$AD$4:$AD$103,信息索引!AF$4:AF$103,村县营基础信息!U10)</f>
        <v>0.17499999999999999</v>
      </c>
      <c r="G45" s="155">
        <f>求节点(信息索引!$AD$4:$AD$103,信息索引!AG$4:AG$103,村县营基础信息!V10)</f>
        <v>0.17499999999999999</v>
      </c>
      <c r="H45" s="155">
        <f>求节点(信息索引!$AD$4:$AD$103,信息索引!AH$4:AH$103,村县营基础信息!W10)</f>
        <v>0.17499999999999999</v>
      </c>
      <c r="I45" s="155">
        <f>求节点(信息索引!$AD$4:$AD$103,信息索引!AI$4:AI$103,村县营基础信息!X10)</f>
        <v>0.17499999999999999</v>
      </c>
      <c r="J45" s="160">
        <v>1</v>
      </c>
      <c r="K45" s="160">
        <f>$J45*K$37*$D45*村县营基础信息!$E10</f>
        <v>1.6000000000000005</v>
      </c>
      <c r="L45" s="160">
        <f>$J45*L$37*$D45*村县营基础信息!$E10</f>
        <v>1.4092437126218198</v>
      </c>
      <c r="M45" s="160">
        <f>$J45*M$37*$D45*村县营基础信息!$E10</f>
        <v>1.12648493185073</v>
      </c>
      <c r="N45" s="160">
        <f>$J45*N$37*$D45*村县营基础信息!$E10</f>
        <v>0.77799064134347473</v>
      </c>
      <c r="O45" s="160">
        <f>$J45*O$37*$D45*村县营基础信息!$E10</f>
        <v>0.501607347960773</v>
      </c>
      <c r="P45" s="155">
        <f>求节点(信息索引!$AK$4:$AK$103,信息索引!AL$4:AL$103,村县营基础信息!T10)</f>
        <v>10642.14223318213</v>
      </c>
      <c r="Q45" s="155">
        <f>求节点(信息索引!$AK$4:$AK$103,信息索引!AM$4:AM$103,村县营基础信息!U10)</f>
        <v>10652.461741367259</v>
      </c>
      <c r="R45" s="155">
        <f>求节点(信息索引!$AK$4:$AK$103,信息索引!AN$4:AN$103,村县营基础信息!V10)</f>
        <v>10676.90651545557</v>
      </c>
      <c r="S45" s="155">
        <f>求节点(信息索引!$AK$4:$AK$103,信息索引!AO$4:AO$103,村县营基础信息!W10)</f>
        <v>10851.424800395867</v>
      </c>
      <c r="T45" s="155">
        <f>求节点(信息索引!$AK$4:$AK$103,信息索引!AP$4:AP$103,村县营基础信息!X10)</f>
        <v>11034.126480942921</v>
      </c>
      <c r="V45" s="160">
        <f>K45*(1-E45)*P45*(1-信息索引!$AB$3)</f>
        <v>7023.8138739002079</v>
      </c>
      <c r="W45" s="160">
        <f>L45*(1-F45)*Q45*(1-信息索引!$AB$3)</f>
        <v>6192.4148273485944</v>
      </c>
      <c r="X45" s="160">
        <f>M45*(1-G45)*R45*(1-信息索引!$AB$3)</f>
        <v>4961.2919022313272</v>
      </c>
      <c r="Y45" s="160">
        <f>N45*(1-H45)*S45*(1-信息索引!$AB$3)</f>
        <v>3482.4516127295683</v>
      </c>
      <c r="Z45" s="160">
        <f>O45*(1-I45)*T45*(1-信息索引!$AB$3)</f>
        <v>2283.1045549824253</v>
      </c>
      <c r="AA45" s="160">
        <f>SUM(V$43:V45)</f>
        <v>7023.8138739002079</v>
      </c>
      <c r="AB45" s="160">
        <f>SUM(W$43:W45)</f>
        <v>6192.4148273485944</v>
      </c>
      <c r="AC45" s="160">
        <f>SUM(X$43:X45)</f>
        <v>4961.2919022313272</v>
      </c>
      <c r="AD45" s="160">
        <f>SUM(Y$43:Y45)</f>
        <v>3482.4516127295683</v>
      </c>
      <c r="AE45" s="160">
        <f>SUM(Z$43:Z45)</f>
        <v>2283.1045549824253</v>
      </c>
      <c r="AF45" s="160">
        <f t="shared" si="7"/>
        <v>2979.7998252909974</v>
      </c>
      <c r="AG45" s="160">
        <f t="shared" si="8"/>
        <v>2627.0850782691009</v>
      </c>
      <c r="AH45" s="160">
        <f t="shared" si="9"/>
        <v>2104.7905039769266</v>
      </c>
      <c r="AI45" s="160">
        <f t="shared" si="10"/>
        <v>1477.4037144913318</v>
      </c>
      <c r="AJ45" s="160">
        <f t="shared" si="11"/>
        <v>968.58981120466524</v>
      </c>
      <c r="AK45" s="160">
        <f>SUM(AF$43:AF45)</f>
        <v>2979.7998252909974</v>
      </c>
      <c r="AL45" s="160">
        <f>SUM(AG$43:AG45)</f>
        <v>2627.0850782691009</v>
      </c>
      <c r="AM45" s="160">
        <f>SUM(AH$43:AH45)</f>
        <v>2104.7905039769266</v>
      </c>
      <c r="AN45" s="160">
        <f>SUM(AI$43:AI45)</f>
        <v>1477.4037144913318</v>
      </c>
      <c r="AO45" s="160">
        <f>SUM(AJ$43:AJ45)</f>
        <v>968.58981120466524</v>
      </c>
      <c r="AS45" s="155">
        <v>39</v>
      </c>
      <c r="AT45" s="155">
        <f>求节点(村县营基础信息!K$8:K$28,AA$10:AA$30,$AS45)+求节点(村县营基础信息!T$8:T$28,AA$43:AA$63,$AS45)+求节点(村县营基础信息!AC$8:AC$29,AA$76:AA$96,$AS45)+求节点(村县营基础信息!AL$8:AL$28,AA$109:AA$129,$AS45)</f>
        <v>220782.45983773406</v>
      </c>
      <c r="AU45" s="155">
        <f>求节点(村县营基础信息!L$8:L$28,AB$10:AB$30,$AS45)+求节点(村县营基础信息!U$8:U$28,AB$43:AB$63,$AS45)+求节点(村县营基础信息!AD$8:AD$29,AB$76:AB$96,$AS45)+求节点(村县营基础信息!AM$8:AM$28,AB$109:AB$129,$AS45)</f>
        <v>197915.12718980794</v>
      </c>
      <c r="AV45" s="155">
        <f>求节点(村县营基础信息!M$8:M$28,AC$10:AC$30,$AS45)+求节点(村县营基础信息!V$8:V$28,AC$43:AC$63,$AS45)+求节点(村县营基础信息!AE$8:AE$29,AC$76:AC$96,$AS45)+求节点(村县营基础信息!AN$8:AN$28,AC$109:AC$129,$AS45)</f>
        <v>161296.8422710867</v>
      </c>
      <c r="AW45" s="155">
        <f>求节点(村县营基础信息!N$8:N$28,AD$10:AD$30,$AS45)+求节点(村县营基础信息!W$8:W$28,AD$43:AD$63,$AS45)+求节点(村县营基础信息!AF$8:AF$29,AD$76:AD$96,$AS45)+求节点(村县营基础信息!AO$8:AO$28,AD$109:AD$129,$AS45)</f>
        <v>113937.61379245197</v>
      </c>
      <c r="AX45" s="155">
        <f>求节点(村县营基础信息!O$8:O$28,AE$10:AE$30,$AS45)+求节点(村县营基础信息!X$8:X$28,AE$43:AE$63,$AS45)+求节点(村县营基础信息!AG$8:AG$29,AE$76:AE$96,$AS45)+求节点(村县营基础信息!AP$8:AP$28,AE$109:AE$129,$AS45)</f>
        <v>75709.474791836052</v>
      </c>
      <c r="AY45" s="155">
        <f>求节点(村县营基础信息!K$8:K$28,AK$10:AK$30,$AS45)+求节点(村县营基础信息!T$8:T$28,AK$43:AK$63,$AS45)+求节点(村县营基础信息!AC$8:AC$29,AK$76:AK$96,$AS45)+求节点(村县营基础信息!AL$8:AL$28,AK$109:AK$129,$AS45)</f>
        <v>93665.285991765966</v>
      </c>
      <c r="AZ45" s="155">
        <f>求节点(村县营基础信息!L$8:L$28,AL$10:AL$30,$AS45)+求节点(村县营基础信息!U$8:U$28,AL$43:AL$63,$AS45)+求节点(村县营基础信息!AD$8:AD$29,AL$76:AL$96,$AS45)+求节点(村县营基础信息!AM$8:AM$28,AL$109:AL$129,$AS45)</f>
        <v>83963.993353251863</v>
      </c>
      <c r="BA45" s="155">
        <f>求节点(村县营基础信息!M$8:M$28,AM$10:AM$30,$AS45)+求节点(村县营基础信息!V$8:V$28,AM$43:AM$63,$AS45)+求节点(村县营基础信息!AE$8:AE$29,AM$76:AM$96,$AS45)+求节点(村县营基础信息!AN$8:AN$28,AM$109:AM$129,$AS45)</f>
        <v>68428.963387733762</v>
      </c>
      <c r="BB45" s="155">
        <f>求节点(村县营基础信息!N$8:N$28,AN$10:AN$30,$AS45)+求节点(村县营基础信息!W$8:W$28,AN$43:AN$63,$AS45)+求节点(村县营基础信息!AF$8:AF$29,AN$76:AN$96,$AS45)+求节点(村县营基础信息!AO$8:AO$28,AN$109:AN$129,$AS45)</f>
        <v>48337.169487706895</v>
      </c>
      <c r="BC45" s="155">
        <f>求节点(村县营基础信息!O$8:O$28,AO$10:AO$30,$AS45)+求节点(村县营基础信息!X$8:X$28,AO$43:AO$63,$AS45)+求节点(村县营基础信息!AG$8:AG$29,AO$76:AO$96,$AS45)+求节点(村县营基础信息!AP$8:AP$28,AO$109:AO$129,$AS45)</f>
        <v>32119.171123809228</v>
      </c>
      <c r="BD45" s="158"/>
    </row>
    <row r="46" spans="1:56" x14ac:dyDescent="0.15">
      <c r="C46" s="155">
        <v>3</v>
      </c>
      <c r="D46" s="155">
        <v>4</v>
      </c>
      <c r="E46" s="155">
        <f>求节点(信息索引!$AD$4:$AD$103,信息索引!AE$4:AE$103,村县营基础信息!T11)</f>
        <v>0.17499999999999999</v>
      </c>
      <c r="F46" s="155">
        <f>求节点(信息索引!$AD$4:$AD$103,信息索引!AF$4:AF$103,村县营基础信息!U11)</f>
        <v>0.17499999999999999</v>
      </c>
      <c r="G46" s="155">
        <f>求节点(信息索引!$AD$4:$AD$103,信息索引!AG$4:AG$103,村县营基础信息!V11)</f>
        <v>0.17499999999999999</v>
      </c>
      <c r="H46" s="155">
        <f>求节点(信息索引!$AD$4:$AD$103,信息索引!AH$4:AH$103,村县营基础信息!W11)</f>
        <v>0.17499999999999999</v>
      </c>
      <c r="I46" s="155">
        <f>求节点(信息索引!$AD$4:$AD$103,信息索引!AI$4:AI$103,村县营基础信息!X11)</f>
        <v>0.17499999999999999</v>
      </c>
      <c r="J46" s="160">
        <v>1</v>
      </c>
      <c r="K46" s="160">
        <f>$J46*K$37*$D46*村县营基础信息!$E11</f>
        <v>0</v>
      </c>
      <c r="L46" s="160">
        <f>$J46*L$37*$D46*村县营基础信息!$E11</f>
        <v>0</v>
      </c>
      <c r="M46" s="160">
        <f>$J46*M$37*$D46*村县营基础信息!$E11</f>
        <v>0</v>
      </c>
      <c r="N46" s="160">
        <f>$J46*N$37*$D46*村县营基础信息!$E11</f>
        <v>0</v>
      </c>
      <c r="O46" s="160">
        <f>$J46*O$37*$D46*村县营基础信息!$E11</f>
        <v>0</v>
      </c>
      <c r="P46" s="155">
        <f>求节点(信息索引!$AK$4:$AK$103,信息索引!AL$4:AL$103,村县营基础信息!T11)</f>
        <v>12256.853610423888</v>
      </c>
      <c r="Q46" s="155">
        <f>求节点(信息索引!$AK$4:$AK$103,信息索引!AM$4:AM$103,村县营基础信息!U11)</f>
        <v>12369.935664146687</v>
      </c>
      <c r="R46" s="155">
        <f>求节点(信息索引!$AK$4:$AK$103,信息索引!AN$4:AN$103,村县营基础信息!V11)</f>
        <v>12457.000475111836</v>
      </c>
      <c r="S46" s="155">
        <f>求节点(信息索引!$AK$4:$AK$103,信息索引!AO$4:AO$103,村县营基础信息!W11)</f>
        <v>12656.123941540141</v>
      </c>
      <c r="T46" s="155">
        <f>求节点(信息索引!$AK$4:$AK$103,信息索引!AP$4:AP$103,村县营基础信息!X11)</f>
        <v>12761.306520459217</v>
      </c>
      <c r="V46" s="160">
        <f>K46*(1-E46)*P46*(1-信息索引!$AB$3)</f>
        <v>0</v>
      </c>
      <c r="W46" s="160">
        <f>L46*(1-F46)*Q46*(1-信息索引!$AB$3)</f>
        <v>0</v>
      </c>
      <c r="X46" s="160">
        <f>M46*(1-G46)*R46*(1-信息索引!$AB$3)</f>
        <v>0</v>
      </c>
      <c r="Y46" s="160">
        <f>N46*(1-H46)*S46*(1-信息索引!$AB$3)</f>
        <v>0</v>
      </c>
      <c r="Z46" s="160">
        <f>O46*(1-I46)*T46*(1-信息索引!$AB$3)</f>
        <v>0</v>
      </c>
      <c r="AA46" s="160">
        <f>SUM(V$43:V46)</f>
        <v>7023.8138739002079</v>
      </c>
      <c r="AB46" s="160">
        <f>SUM(W$43:W46)</f>
        <v>6192.4148273485944</v>
      </c>
      <c r="AC46" s="160">
        <f>SUM(X$43:X46)</f>
        <v>4961.2919022313272</v>
      </c>
      <c r="AD46" s="160">
        <f>SUM(Y$43:Y46)</f>
        <v>3482.4516127295683</v>
      </c>
      <c r="AE46" s="160">
        <f>SUM(Z$43:Z46)</f>
        <v>2283.1045549824253</v>
      </c>
      <c r="AF46" s="160">
        <f t="shared" si="7"/>
        <v>0</v>
      </c>
      <c r="AG46" s="160">
        <f t="shared" si="8"/>
        <v>0</v>
      </c>
      <c r="AH46" s="160">
        <f t="shared" si="9"/>
        <v>0</v>
      </c>
      <c r="AI46" s="160">
        <f t="shared" si="10"/>
        <v>0</v>
      </c>
      <c r="AJ46" s="160">
        <f t="shared" si="11"/>
        <v>0</v>
      </c>
      <c r="AK46" s="160">
        <f>SUM(AF$43:AF46)</f>
        <v>2979.7998252909974</v>
      </c>
      <c r="AL46" s="160">
        <f>SUM(AG$43:AG46)</f>
        <v>2627.0850782691009</v>
      </c>
      <c r="AM46" s="160">
        <f>SUM(AH$43:AH46)</f>
        <v>2104.7905039769266</v>
      </c>
      <c r="AN46" s="160">
        <f>SUM(AI$43:AI46)</f>
        <v>1477.4037144913318</v>
      </c>
      <c r="AO46" s="160">
        <f>SUM(AJ$43:AJ46)</f>
        <v>968.58981120466524</v>
      </c>
      <c r="AS46" s="155">
        <v>40</v>
      </c>
      <c r="AT46" s="155">
        <f>求节点(村县营基础信息!K$8:K$28,AA$10:AA$30,$AS46)+求节点(村县营基础信息!T$8:T$28,AA$43:AA$63,$AS46)+求节点(村县营基础信息!AC$8:AC$29,AA$76:AA$96,$AS46)+求节点(村县营基础信息!AL$8:AL$28,AA$109:AA$129,$AS46)</f>
        <v>226047.78065894073</v>
      </c>
      <c r="AU46" s="155">
        <f>求节点(村县营基础信息!L$8:L$28,AB$10:AB$30,$AS46)+求节点(村县营基础信息!U$8:U$28,AB$43:AB$63,$AS46)+求节点(村县营基础信息!AD$8:AD$29,AB$76:AB$96,$AS46)+求节点(村县营基础信息!AM$8:AM$28,AB$109:AB$129,$AS46)</f>
        <v>202625.05001509632</v>
      </c>
      <c r="AV46" s="155">
        <f>求节点(村县营基础信息!M$8:M$28,AC$10:AC$30,$AS46)+求节点(村县营基础信息!V$8:V$28,AC$43:AC$63,$AS46)+求节点(村县营基础信息!AE$8:AE$29,AC$76:AC$96,$AS46)+求节点(村县营基础信息!AN$8:AN$28,AC$109:AC$129,$AS46)</f>
        <v>165126.27770117496</v>
      </c>
      <c r="AW46" s="155">
        <f>求节点(村县营基础信息!N$8:N$28,AD$10:AD$30,$AS46)+求节点(村县营基础信息!W$8:W$28,AD$43:AD$63,$AS46)+求节点(村县营基础信息!AF$8:AF$29,AD$76:AD$96,$AS46)+求节点(村县营基础信息!AO$8:AO$28,AD$109:AD$129,$AS46)</f>
        <v>116632.08697038775</v>
      </c>
      <c r="AX46" s="155">
        <f>求节点(村县营基础信息!O$8:O$28,AE$10:AE$30,$AS46)+求节点(村县营基础信息!X$8:X$28,AE$43:AE$63,$AS46)+求节点(村县营基础信息!AG$8:AG$29,AE$76:AE$96,$AS46)+求节点(村县营基础信息!AP$8:AP$28,AE$109:AE$129,$AS46)</f>
        <v>77578.817448643487</v>
      </c>
      <c r="AY46" s="155">
        <f>求节点(村县营基础信息!K$8:K$28,AK$10:AK$30,$AS46)+求节点(村县营基础信息!T$8:T$28,AK$43:AK$63,$AS46)+求节点(村县营基础信息!AC$8:AC$29,AK$76:AK$96,$AS46)+求节点(村县营基础信息!AL$8:AL$28,AK$109:AK$129,$AS46)</f>
        <v>95899.058461368782</v>
      </c>
      <c r="AZ46" s="155">
        <f>求节点(村县营基础信息!L$8:L$28,AL$10:AL$30,$AS46)+求节点(村县营基础信息!U$8:U$28,AL$43:AL$63,$AS46)+求节点(村县营基础信息!AD$8:AD$29,AL$76:AL$96,$AS46)+求节点(村县营基础信息!AM$8:AM$28,AL$109:AL$129,$AS46)</f>
        <v>85962.142430646927</v>
      </c>
      <c r="BA46" s="155">
        <f>求节点(村县营基础信息!M$8:M$28,AM$10:AM$30,$AS46)+求节点(村县营基础信息!V$8:V$28,AM$43:AM$63,$AS46)+求节点(村县营基础信息!AE$8:AE$29,AM$76:AM$96,$AS46)+求节点(村县营基础信息!AN$8:AN$28,AM$109:AM$129,$AS46)</f>
        <v>70053.572358074234</v>
      </c>
      <c r="BB46" s="155">
        <f>求节点(村县营基础信息!N$8:N$28,AN$10:AN$30,$AS46)+求节点(村县营基础信息!W$8:W$28,AN$43:AN$63,$AS46)+求节点(村县营基础信息!AF$8:AF$29,AN$76:AN$96,$AS46)+求节点(村县营基础信息!AO$8:AO$28,AN$109:AN$129,$AS46)</f>
        <v>49480.279320770554</v>
      </c>
      <c r="BC46" s="155">
        <f>求节点(村县营基础信息!O$8:O$28,AO$10:AO$30,$AS46)+求节点(村县营基础信息!X$8:X$28,AO$43:AO$63,$AS46)+求节点(村县营基础信息!AG$8:AG$29,AO$76:AO$96,$AS46)+求节点(村县营基础信息!AP$8:AP$28,AO$109:AO$129,$AS46)</f>
        <v>32912.225584272994</v>
      </c>
      <c r="BD46" s="158"/>
    </row>
    <row r="47" spans="1:56" x14ac:dyDescent="0.15">
      <c r="C47" s="155">
        <v>4</v>
      </c>
      <c r="D47" s="155">
        <v>4</v>
      </c>
      <c r="E47" s="155">
        <f>求节点(信息索引!$AD$4:$AD$103,信息索引!AE$4:AE$103,村县营基础信息!T12)</f>
        <v>0.17499999999999999</v>
      </c>
      <c r="F47" s="155">
        <f>求节点(信息索引!$AD$4:$AD$103,信息索引!AF$4:AF$103,村县营基础信息!U12)</f>
        <v>0.17499999999999999</v>
      </c>
      <c r="G47" s="155">
        <f>求节点(信息索引!$AD$4:$AD$103,信息索引!AG$4:AG$103,村县营基础信息!V12)</f>
        <v>0.17499999999999999</v>
      </c>
      <c r="H47" s="155">
        <f>求节点(信息索引!$AD$4:$AD$103,信息索引!AH$4:AH$103,村县营基础信息!W12)</f>
        <v>0.17499999999999999</v>
      </c>
      <c r="I47" s="155">
        <f>求节点(信息索引!$AD$4:$AD$103,信息索引!AI$4:AI$103,村县营基础信息!X12)</f>
        <v>0.17499999999999999</v>
      </c>
      <c r="J47" s="160">
        <v>1</v>
      </c>
      <c r="K47" s="160">
        <f>$J47*K$37*$D47*村县营基础信息!$E12</f>
        <v>1.6000000000000005</v>
      </c>
      <c r="L47" s="160">
        <f>$J47*L$37*$D47*村县营基础信息!$E12</f>
        <v>1.4092437126218198</v>
      </c>
      <c r="M47" s="160">
        <f>$J47*M$37*$D47*村县营基础信息!$E12</f>
        <v>1.12648493185073</v>
      </c>
      <c r="N47" s="160">
        <f>$J47*N$37*$D47*村县营基础信息!$E12</f>
        <v>0.77799064134347473</v>
      </c>
      <c r="O47" s="160">
        <f>$J47*O$37*$D47*村县营基础信息!$E12</f>
        <v>0.501607347960773</v>
      </c>
      <c r="P47" s="155">
        <f>求节点(信息索引!$AK$4:$AK$103,信息索引!AL$4:AL$103,村县营基础信息!T12)</f>
        <v>13828.637598980578</v>
      </c>
      <c r="Q47" s="155">
        <f>求节点(信息索引!$AK$4:$AK$103,信息索引!AM$4:AM$103,村县营基础信息!U12)</f>
        <v>13964.043696075523</v>
      </c>
      <c r="R47" s="155">
        <f>求节点(信息索引!$AK$4:$AK$103,信息索引!AN$4:AN$103,村县营基础信息!V12)</f>
        <v>14118.678380477939</v>
      </c>
      <c r="S47" s="155">
        <f>求节点(信息索引!$AK$4:$AK$103,信息索引!AO$4:AO$103,村县营基础信息!W12)</f>
        <v>14321.232773028787</v>
      </c>
      <c r="T47" s="155">
        <f>求节点(信息索引!$AK$4:$AK$103,信息索引!AP$4:AP$103,村县营基础信息!X12)</f>
        <v>14463.726900235763</v>
      </c>
      <c r="V47" s="160">
        <f>K47*(1-E47)*P47*(1-信息索引!$AB$3)</f>
        <v>9126.9008153271843</v>
      </c>
      <c r="W47" s="160">
        <f>L47*(1-F47)*Q47*(1-信息索引!$AB$3)</f>
        <v>8117.4805723566997</v>
      </c>
      <c r="X47" s="160">
        <f>M47*(1-G47)*R47*(1-信息索引!$AB$3)</f>
        <v>6560.5973619677134</v>
      </c>
      <c r="Y47" s="160">
        <f>N47*(1-H47)*S47*(1-信息索引!$AB$3)</f>
        <v>4595.9863413411149</v>
      </c>
      <c r="Z47" s="160">
        <f>O47*(1-I47)*T47*(1-信息索引!$AB$3)</f>
        <v>2992.7335729731631</v>
      </c>
      <c r="AA47" s="160">
        <f>SUM(V$43:V47)</f>
        <v>16150.714689227392</v>
      </c>
      <c r="AB47" s="160">
        <f>SUM(W$43:W47)</f>
        <v>14309.895399705294</v>
      </c>
      <c r="AC47" s="160">
        <f>SUM(X$43:X47)</f>
        <v>11521.889264199041</v>
      </c>
      <c r="AD47" s="160">
        <f>SUM(Y$43:Y47)</f>
        <v>8078.4379540706832</v>
      </c>
      <c r="AE47" s="160">
        <f>SUM(Z$43:Z47)</f>
        <v>5275.8381279555888</v>
      </c>
      <c r="AF47" s="160">
        <f t="shared" si="7"/>
        <v>3872.0185277145629</v>
      </c>
      <c r="AG47" s="160">
        <f t="shared" si="8"/>
        <v>3443.7796367573878</v>
      </c>
      <c r="AH47" s="160">
        <f t="shared" si="9"/>
        <v>2783.2837293196362</v>
      </c>
      <c r="AI47" s="160">
        <f t="shared" si="10"/>
        <v>1949.8123872356246</v>
      </c>
      <c r="AJ47" s="160">
        <f t="shared" si="11"/>
        <v>1269.6445461098267</v>
      </c>
      <c r="AK47" s="160">
        <f>SUM(AF$43:AF47)</f>
        <v>6851.8183530055603</v>
      </c>
      <c r="AL47" s="160">
        <f>SUM(AG$43:AG47)</f>
        <v>6070.8647150264887</v>
      </c>
      <c r="AM47" s="160">
        <f>SUM(AH$43:AH47)</f>
        <v>4888.0742332965629</v>
      </c>
      <c r="AN47" s="160">
        <f>SUM(AI$43:AI47)</f>
        <v>3427.2161017269564</v>
      </c>
      <c r="AO47" s="160">
        <f>SUM(AJ$43:AJ47)</f>
        <v>2238.2343573144917</v>
      </c>
      <c r="AS47" s="155">
        <v>41</v>
      </c>
      <c r="AT47" s="155">
        <f>求节点(村县营基础信息!K$8:K$28,AA$10:AA$30,$AS47)+求节点(村县营基础信息!T$8:T$28,AA$43:AA$63,$AS47)+求节点(村县营基础信息!AC$8:AC$29,AA$76:AA$96,$AS47)+求节点(村县营基础信息!AL$8:AL$28,AA$109:AA$129,$AS47)</f>
        <v>231313.10148014734</v>
      </c>
      <c r="AU47" s="155">
        <f>求节点(村县营基础信息!L$8:L$28,AB$10:AB$30,$AS47)+求节点(村县营基础信息!U$8:U$28,AB$43:AB$63,$AS47)+求节点(村县营基础信息!AD$8:AD$29,AB$76:AB$96,$AS47)+求节点(村县营基础信息!AM$8:AM$28,AB$109:AB$129,$AS47)</f>
        <v>207334.97284038467</v>
      </c>
      <c r="AV47" s="155">
        <f>求节点(村县营基础信息!M$8:M$28,AC$10:AC$30,$AS47)+求节点(村县营基础信息!V$8:V$28,AC$43:AC$63,$AS47)+求节点(村县营基础信息!AE$8:AE$29,AC$76:AC$96,$AS47)+求节点(村县营基础信息!AN$8:AN$28,AC$109:AC$129,$AS47)</f>
        <v>168955.71313126321</v>
      </c>
      <c r="AW47" s="155">
        <f>求节点(村县营基础信息!N$8:N$28,AD$10:AD$30,$AS47)+求节点(村县营基础信息!W$8:W$28,AD$43:AD$63,$AS47)+求节点(村县营基础信息!AF$8:AF$29,AD$76:AD$96,$AS47)+求节点(村县营基础信息!AO$8:AO$28,AD$109:AD$129,$AS47)</f>
        <v>119679.92443620124</v>
      </c>
      <c r="AX47" s="155">
        <f>求节点(村县营基础信息!O$8:O$28,AE$10:AE$30,$AS47)+求节点(村县营基础信息!X$8:X$28,AE$43:AE$63,$AS47)+求节点(村县营基础信息!AG$8:AG$29,AE$76:AE$96,$AS47)+求节点(村县营基础信息!AP$8:AP$28,AE$109:AE$129,$AS47)</f>
        <v>80252.128301281118</v>
      </c>
      <c r="AY47" s="155">
        <f>求节点(村县营基础信息!K$8:K$28,AK$10:AK$30,$AS47)+求节点(村县营基础信息!T$8:T$28,AK$43:AK$63,$AS47)+求节点(村县营基础信息!AC$8:AC$29,AK$76:AK$96,$AS47)+求节点(村县营基础信息!AL$8:AL$28,AK$109:AK$129,$AS47)</f>
        <v>98132.830930971584</v>
      </c>
      <c r="AZ47" s="155">
        <f>求节点(村县营基础信息!L$8:L$28,AL$10:AL$30,$AS47)+求节点(村县营基础信息!U$8:U$28,AL$43:AL$63,$AS47)+求节点(村县营基础信息!AD$8:AD$29,AL$76:AL$96,$AS47)+求节点(村县营基础信息!AM$8:AM$28,AL$109:AL$129,$AS47)</f>
        <v>87960.291508041992</v>
      </c>
      <c r="BA47" s="155">
        <f>求节点(村县营基础信息!M$8:M$28,AM$10:AM$30,$AS47)+求节点(村县营基础信息!V$8:V$28,AM$43:AM$63,$AS47)+求节点(村县营基础信息!AE$8:AE$29,AM$76:AM$96,$AS47)+求节点(村县营基础信息!AN$8:AN$28,AM$109:AM$129,$AS47)</f>
        <v>71678.181328414707</v>
      </c>
      <c r="BB47" s="155">
        <f>求节点(村县营基础信息!N$8:N$28,AN$10:AN$30,$AS47)+求节点(村县营基础信息!W$8:W$28,AN$43:AN$63,$AS47)+求节点(村县营基础信息!AF$8:AF$29,AN$76:AN$96,$AS47)+求节点(村县营基础信息!AO$8:AO$28,AN$109:AN$129,$AS47)</f>
        <v>50773.301275964157</v>
      </c>
      <c r="BC47" s="155">
        <f>求节点(村县营基础信息!O$8:O$28,AO$10:AO$30,$AS47)+求节点(村县营基础信息!X$8:X$28,AO$43:AO$63,$AS47)+求节点(村县营基础信息!AG$8:AG$29,AO$76:AO$96,$AS47)+求节点(村县营基础信息!AP$8:AP$28,AO$109:AO$129,$AS47)</f>
        <v>34046.357461149557</v>
      </c>
      <c r="BD47" s="158"/>
    </row>
    <row r="48" spans="1:56" x14ac:dyDescent="0.15">
      <c r="C48" s="155">
        <v>5</v>
      </c>
      <c r="D48" s="155">
        <v>4</v>
      </c>
      <c r="E48" s="155">
        <f>求节点(信息索引!$AD$4:$AD$103,信息索引!AE$4:AE$103,村县营基础信息!T13)</f>
        <v>0.17499999999999999</v>
      </c>
      <c r="F48" s="155">
        <f>求节点(信息索引!$AD$4:$AD$103,信息索引!AF$4:AF$103,村县营基础信息!U13)</f>
        <v>0.17499999999999999</v>
      </c>
      <c r="G48" s="155">
        <f>求节点(信息索引!$AD$4:$AD$103,信息索引!AG$4:AG$103,村县营基础信息!V13)</f>
        <v>0.17499999999999999</v>
      </c>
      <c r="H48" s="155">
        <f>求节点(信息索引!$AD$4:$AD$103,信息索引!AH$4:AH$103,村县营基础信息!W13)</f>
        <v>0.17499999999999999</v>
      </c>
      <c r="I48" s="155">
        <f>求节点(信息索引!$AD$4:$AD$103,信息索引!AI$4:AI$103,村县营基础信息!X13)</f>
        <v>0.17499999999999999</v>
      </c>
      <c r="J48" s="160">
        <v>1</v>
      </c>
      <c r="K48" s="160">
        <f>$J48*K$37*$D48*村县营基础信息!$E13</f>
        <v>0</v>
      </c>
      <c r="L48" s="160">
        <f>$J48*L$37*$D48*村县营基础信息!$E13</f>
        <v>0</v>
      </c>
      <c r="M48" s="160">
        <f>$J48*M$37*$D48*村县营基础信息!$E13</f>
        <v>0</v>
      </c>
      <c r="N48" s="160">
        <f>$J48*N$37*$D48*村县营基础信息!$E13</f>
        <v>0</v>
      </c>
      <c r="O48" s="160">
        <f>$J48*O$37*$D48*村县营基础信息!$E13</f>
        <v>0</v>
      </c>
      <c r="P48" s="155">
        <f>求节点(信息索引!$AK$4:$AK$103,信息索引!AL$4:AL$103,村县营基础信息!T13)</f>
        <v>15245.692752232681</v>
      </c>
      <c r="Q48" s="155">
        <f>求节点(信息索引!$AK$4:$AK$103,信息索引!AM$4:AM$103,村县营基础信息!U13)</f>
        <v>15414.612898599307</v>
      </c>
      <c r="R48" s="155">
        <f>求节点(信息索引!$AK$4:$AK$103,信息索引!AN$4:AN$103,村县营基础信息!V13)</f>
        <v>15605.829490951424</v>
      </c>
      <c r="S48" s="155">
        <f>求节点(信息索引!$AK$4:$AK$103,信息索引!AO$4:AO$103,村县营基础信息!W13)</f>
        <v>15837.972700825403</v>
      </c>
      <c r="T48" s="155">
        <f>求节点(信息索引!$AK$4:$AK$103,信息索引!AP$4:AP$103,村县营基础信息!X13)</f>
        <v>16027.030901422433</v>
      </c>
      <c r="V48" s="160">
        <f>K48*(1-E48)*P48*(1-信息索引!$AB$3)</f>
        <v>0</v>
      </c>
      <c r="W48" s="160">
        <f>L48*(1-F48)*Q48*(1-信息索引!$AB$3)</f>
        <v>0</v>
      </c>
      <c r="X48" s="160">
        <f>M48*(1-G48)*R48*(1-信息索引!$AB$3)</f>
        <v>0</v>
      </c>
      <c r="Y48" s="160">
        <f>N48*(1-H48)*S48*(1-信息索引!$AB$3)</f>
        <v>0</v>
      </c>
      <c r="Z48" s="160">
        <f>O48*(1-I48)*T48*(1-信息索引!$AB$3)</f>
        <v>0</v>
      </c>
      <c r="AA48" s="160">
        <f>SUM(V$43:V48)</f>
        <v>16150.714689227392</v>
      </c>
      <c r="AB48" s="160">
        <f>SUM(W$43:W48)</f>
        <v>14309.895399705294</v>
      </c>
      <c r="AC48" s="160">
        <f>SUM(X$43:X48)</f>
        <v>11521.889264199041</v>
      </c>
      <c r="AD48" s="160">
        <f>SUM(Y$43:Y48)</f>
        <v>8078.4379540706832</v>
      </c>
      <c r="AE48" s="160">
        <f>SUM(Z$43:Z48)</f>
        <v>5275.8381279555888</v>
      </c>
      <c r="AF48" s="160">
        <f t="shared" si="7"/>
        <v>0</v>
      </c>
      <c r="AG48" s="160">
        <f t="shared" si="8"/>
        <v>0</v>
      </c>
      <c r="AH48" s="160">
        <f t="shared" si="9"/>
        <v>0</v>
      </c>
      <c r="AI48" s="160">
        <f t="shared" si="10"/>
        <v>0</v>
      </c>
      <c r="AJ48" s="160">
        <f t="shared" si="11"/>
        <v>0</v>
      </c>
      <c r="AK48" s="160">
        <f>SUM(AF$43:AF48)</f>
        <v>6851.8183530055603</v>
      </c>
      <c r="AL48" s="160">
        <f>SUM(AG$43:AG48)</f>
        <v>6070.8647150264887</v>
      </c>
      <c r="AM48" s="160">
        <f>SUM(AH$43:AH48)</f>
        <v>4888.0742332965629</v>
      </c>
      <c r="AN48" s="160">
        <f>SUM(AI$43:AI48)</f>
        <v>3427.2161017269564</v>
      </c>
      <c r="AO48" s="160">
        <f>SUM(AJ$43:AJ48)</f>
        <v>2238.2343573144917</v>
      </c>
      <c r="AS48" s="155">
        <v>42</v>
      </c>
      <c r="AT48" s="155">
        <f>求节点(村县营基础信息!K$8:K$28,AA$10:AA$30,$AS48)+求节点(村县营基础信息!T$8:T$28,AA$43:AA$63,$AS48)+求节点(村县营基础信息!AC$8:AC$29,AA$76:AA$96,$AS48)+求节点(村县营基础信息!AL$8:AL$28,AA$109:AA$129,$AS48)</f>
        <v>236578.42230135394</v>
      </c>
      <c r="AU48" s="155">
        <f>求节点(村县营基础信息!L$8:L$28,AB$10:AB$30,$AS48)+求节点(村县营基础信息!U$8:U$28,AB$43:AB$63,$AS48)+求节点(村县营基础信息!AD$8:AD$29,AB$76:AB$96,$AS48)+求节点(村县营基础信息!AM$8:AM$28,AB$109:AB$129,$AS48)</f>
        <v>213049.59742858104</v>
      </c>
      <c r="AV48" s="155">
        <f>求节点(村县营基础信息!M$8:M$28,AC$10:AC$30,$AS48)+求节点(村县营基础信息!V$8:V$28,AC$43:AC$63,$AS48)+求节点(村县营基础信息!AE$8:AE$29,AC$76:AC$96,$AS48)+求节点(村县营基础信息!AN$8:AN$28,AC$109:AC$129,$AS48)</f>
        <v>174413.0750778825</v>
      </c>
      <c r="AW48" s="155">
        <f>求节点(村县营基础信息!N$8:N$28,AD$10:AD$30,$AS48)+求节点(村县营基础信息!W$8:W$28,AD$43:AD$63,$AS48)+求节点(村县营基础信息!AF$8:AF$29,AD$76:AD$96,$AS48)+求节点(村县营基础信息!AO$8:AO$28,AD$109:AD$129,$AS48)</f>
        <v>123733.49102905125</v>
      </c>
      <c r="AX48" s="155">
        <f>求节点(村县营基础信息!O$8:O$28,AE$10:AE$30,$AS48)+求节点(村县营基础信息!X$8:X$28,AE$43:AE$63,$AS48)+求节点(村县营基础信息!AG$8:AG$29,AE$76:AE$96,$AS48)+求节点(村县营基础信息!AP$8:AP$28,AE$109:AE$129,$AS48)</f>
        <v>82925.439153918735</v>
      </c>
      <c r="AY48" s="155">
        <f>求节点(村县营基础信息!K$8:K$28,AK$10:AK$30,$AS48)+求节点(村县营基础信息!T$8:T$28,AK$43:AK$63,$AS48)+求节点(村县营基础信息!AC$8:AC$29,AK$76:AK$96,$AS48)+求节点(村县营基础信息!AL$8:AL$28,AK$109:AK$129,$AS48)</f>
        <v>100366.6034005744</v>
      </c>
      <c r="AZ48" s="155">
        <f>求节点(村县营基础信息!L$8:L$28,AL$10:AL$30,$AS48)+求节点(村县营基础信息!U$8:U$28,AL$43:AL$63,$AS48)+求节点(村县营基础信息!AD$8:AD$29,AL$76:AL$96,$AS48)+求节点(村县营基础信息!AM$8:AM$28,AL$109:AL$129,$AS48)</f>
        <v>90384.677696973769</v>
      </c>
      <c r="BA48" s="155">
        <f>求节点(村县营基础信息!M$8:M$28,AM$10:AM$30,$AS48)+求节点(村县营基础信息!V$8:V$28,AM$43:AM$63,$AS48)+求节点(村县营基础信息!AE$8:AE$29,AM$76:AM$96,$AS48)+求节点(村县营基础信息!AN$8:AN$28,AM$109:AM$129,$AS48)</f>
        <v>73993.42579061682</v>
      </c>
      <c r="BB48" s="155">
        <f>求节点(村县营基础信息!N$8:N$28,AN$10:AN$30,$AS48)+求节点(村县营基础信息!W$8:W$28,AN$43:AN$63,$AS48)+求节点(村县营基础信息!AF$8:AF$29,AN$76:AN$96,$AS48)+求节点(村县营基础信息!AO$8:AO$28,AN$109:AN$129,$AS48)</f>
        <v>52492.99619414295</v>
      </c>
      <c r="BC48" s="155">
        <f>求节点(村县营基础信息!O$8:O$28,AO$10:AO$30,$AS48)+求节点(村县营基础信息!X$8:X$28,AO$43:AO$63,$AS48)+求节点(村县营基础信息!AG$8:AG$29,AO$76:AO$96,$AS48)+求节点(村县营基础信息!AP$8:AP$28,AO$109:AO$129,$AS48)</f>
        <v>35180.489338026127</v>
      </c>
      <c r="BD48" s="158"/>
    </row>
    <row r="49" spans="3:56" x14ac:dyDescent="0.15">
      <c r="C49" s="155">
        <v>6</v>
      </c>
      <c r="D49" s="155">
        <v>4</v>
      </c>
      <c r="E49" s="155">
        <f>求节点(信息索引!$AD$4:$AD$103,信息索引!AE$4:AE$103,村县营基础信息!T14)</f>
        <v>0.17499999999999999</v>
      </c>
      <c r="F49" s="155">
        <f>求节点(信息索引!$AD$4:$AD$103,信息索引!AF$4:AF$103,村县营基础信息!U14)</f>
        <v>0.17499999999999999</v>
      </c>
      <c r="G49" s="155">
        <f>求节点(信息索引!$AD$4:$AD$103,信息索引!AG$4:AG$103,村县营基础信息!V14)</f>
        <v>0.17499999999999999</v>
      </c>
      <c r="H49" s="155">
        <f>求节点(信息索引!$AD$4:$AD$103,信息索引!AH$4:AH$103,村县营基础信息!W14)</f>
        <v>0.17499999999999999</v>
      </c>
      <c r="I49" s="155">
        <f>求节点(信息索引!$AD$4:$AD$103,信息索引!AI$4:AI$103,村县营基础信息!X14)</f>
        <v>0.17499999999999999</v>
      </c>
      <c r="J49" s="160">
        <v>1</v>
      </c>
      <c r="K49" s="160">
        <f>$J49*K$37*$D49*村县营基础信息!$E14</f>
        <v>1.6000000000000005</v>
      </c>
      <c r="L49" s="160">
        <f>$J49*L$37*$D49*村县营基础信息!$E14</f>
        <v>1.4092437126218198</v>
      </c>
      <c r="M49" s="160">
        <f>$J49*M$37*$D49*村县营基础信息!$E14</f>
        <v>1.12648493185073</v>
      </c>
      <c r="N49" s="160">
        <f>$J49*N$37*$D49*村县营基础信息!$E14</f>
        <v>0.77799064134347473</v>
      </c>
      <c r="O49" s="160">
        <f>$J49*O$37*$D49*村县营基础信息!$E14</f>
        <v>0.501607347960773</v>
      </c>
      <c r="P49" s="155">
        <f>求节点(信息索引!$AK$4:$AK$103,信息索引!AL$4:AL$103,村县营基础信息!T14)</f>
        <v>16583.763611798491</v>
      </c>
      <c r="Q49" s="155">
        <f>求节点(信息索引!$AK$4:$AK$103,信息索引!AM$4:AM$103,村县营基础信息!U14)</f>
        <v>16756.093702653336</v>
      </c>
      <c r="R49" s="155">
        <f>求节点(信息索引!$AK$4:$AK$103,信息索引!AN$4:AN$103,村县营基础信息!V14)</f>
        <v>16960.062320141831</v>
      </c>
      <c r="S49" s="155">
        <f>求节点(信息索引!$AK$4:$AK$103,信息索引!AO$4:AO$103,村县营基础信息!W14)</f>
        <v>17211.729429484756</v>
      </c>
      <c r="T49" s="155">
        <f>求节点(信息索引!$AK$4:$AK$103,信息索引!AP$4:AP$103,村县营基础信息!X14)</f>
        <v>17425.017501937215</v>
      </c>
      <c r="V49" s="160">
        <f>K49*(1-E49)*P49*(1-信息索引!$AB$3)</f>
        <v>10945.283983787007</v>
      </c>
      <c r="W49" s="160">
        <f>L49*(1-F49)*Q49*(1-信息索引!$AB$3)</f>
        <v>9740.5356256585892</v>
      </c>
      <c r="X49" s="160">
        <f>M49*(1-G49)*R49*(1-信息索引!$AB$3)</f>
        <v>7880.9175418417544</v>
      </c>
      <c r="Y49" s="160">
        <f>N49*(1-H49)*S49*(1-信息索引!$AB$3)</f>
        <v>5523.6078222085216</v>
      </c>
      <c r="Z49" s="160">
        <f>O49*(1-I49)*T49*(1-信息索引!$AB$3)</f>
        <v>3605.4631871431716</v>
      </c>
      <c r="AA49" s="160">
        <f>SUM(V$43:V49)</f>
        <v>27095.998673014401</v>
      </c>
      <c r="AB49" s="160">
        <f>SUM(W$43:W49)</f>
        <v>24050.431025363883</v>
      </c>
      <c r="AC49" s="160">
        <f>SUM(X$43:X49)</f>
        <v>19402.806806040797</v>
      </c>
      <c r="AD49" s="160">
        <f>SUM(Y$43:Y49)</f>
        <v>13602.045776279205</v>
      </c>
      <c r="AE49" s="160">
        <f>SUM(Z$43:Z49)</f>
        <v>8881.3013150987608</v>
      </c>
      <c r="AF49" s="160">
        <f t="shared" si="7"/>
        <v>4643.4538113035787</v>
      </c>
      <c r="AG49" s="160">
        <f t="shared" si="8"/>
        <v>4132.3484472490991</v>
      </c>
      <c r="AH49" s="160">
        <f t="shared" si="9"/>
        <v>3343.419563205593</v>
      </c>
      <c r="AI49" s="160">
        <f t="shared" si="10"/>
        <v>2343.3487730581605</v>
      </c>
      <c r="AJ49" s="160">
        <f t="shared" si="11"/>
        <v>1529.5904430304365</v>
      </c>
      <c r="AK49" s="160">
        <f>SUM(AF$43:AF49)</f>
        <v>11495.272164309139</v>
      </c>
      <c r="AL49" s="160">
        <f>SUM(AG$43:AG49)</f>
        <v>10203.213162275588</v>
      </c>
      <c r="AM49" s="160">
        <f>SUM(AH$43:AH49)</f>
        <v>8231.4937965021563</v>
      </c>
      <c r="AN49" s="160">
        <f>SUM(AI$43:AI49)</f>
        <v>5770.5648747851174</v>
      </c>
      <c r="AO49" s="160">
        <f>SUM(AJ$43:AJ49)</f>
        <v>3767.824800344928</v>
      </c>
      <c r="AS49" s="155">
        <v>43</v>
      </c>
      <c r="AT49" s="155">
        <f>求节点(村县营基础信息!K$8:K$28,AA$10:AA$30,$AS49)+求节点(村县营基础信息!T$8:T$28,AA$43:AA$63,$AS49)+求节点(村县营基础信息!AC$8:AC$29,AA$76:AA$96,$AS49)+求节点(村县营基础信息!AL$8:AL$28,AA$109:AA$129,$AS49)</f>
        <v>244523.32558340218</v>
      </c>
      <c r="AU49" s="155">
        <f>求节点(村县营基础信息!L$8:L$28,AB$10:AB$30,$AS49)+求节点(村县营基础信息!U$8:U$28,AB$43:AB$63,$AS49)+求节点(村县营基础信息!AD$8:AD$29,AB$76:AB$96,$AS49)+求节点(村县营基础信息!AM$8:AM$28,AB$109:AB$129,$AS49)</f>
        <v>220151.6673084122</v>
      </c>
      <c r="AV49" s="155">
        <f>求节点(村县营基础信息!M$8:M$28,AC$10:AC$30,$AS49)+求节点(村县营基础信息!V$8:V$28,AC$43:AC$63,$AS49)+求节点(村县营基础信息!AE$8:AE$29,AC$76:AC$96,$AS49)+求节点(村县营基础信息!AN$8:AN$28,AC$109:AC$129,$AS49)</f>
        <v>180180.51826574578</v>
      </c>
      <c r="AW49" s="155">
        <f>求节点(村县营基础信息!N$8:N$28,AD$10:AD$30,$AS49)+求节点(村县营基础信息!W$8:W$28,AD$43:AD$63,$AS49)+求节点(村县营基础信息!AF$8:AF$29,AD$76:AD$96,$AS49)+求节点(村县营基础信息!AO$8:AO$28,AD$109:AD$129,$AS49)</f>
        <v>127787.05762190126</v>
      </c>
      <c r="AX49" s="155">
        <f>求节点(村县营基础信息!O$8:O$28,AE$10:AE$30,$AS49)+求节点(村县营基础信息!X$8:X$28,AE$43:AE$63,$AS49)+求节点(村县营基础信息!AG$8:AG$29,AE$76:AE$96,$AS49)+求节点(村县营基础信息!AP$8:AP$28,AE$109:AE$129,$AS49)</f>
        <v>85598.750006556365</v>
      </c>
      <c r="AY49" s="155">
        <f>求节点(村县营基础信息!K$8:K$28,AK$10:AK$30,$AS49)+求节点(村县营基础信息!T$8:T$28,AK$43:AK$63,$AS49)+求节点(村县营基础信息!AC$8:AC$29,AK$76:AK$96,$AS49)+求节点(村县营基础信息!AL$8:AL$28,AK$109:AK$129,$AS49)</f>
        <v>103737.16842932213</v>
      </c>
      <c r="AZ49" s="155">
        <f>求节点(村县营基础信息!L$8:L$28,AL$10:AL$30,$AS49)+求节点(村县营基础信息!U$8:U$28,AL$43:AL$63,$AS49)+求节点(村县营基础信息!AD$8:AD$29,AL$76:AL$96,$AS49)+求节点(村县营基础信息!AM$8:AM$28,AL$109:AL$129,$AS49)</f>
        <v>93397.677039932445</v>
      </c>
      <c r="BA49" s="155">
        <f>求节点(村县营基础信息!M$8:M$28,AM$10:AM$30,$AS49)+求节点(村县营基础信息!V$8:V$28,AM$43:AM$63,$AS49)+求节点(村县营基础信息!AE$8:AE$29,AM$76:AM$96,$AS49)+求节点(村县营基础信息!AN$8:AN$28,AM$109:AM$129,$AS49)</f>
        <v>76440.219870316389</v>
      </c>
      <c r="BB49" s="155">
        <f>求节点(村县营基础信息!N$8:N$28,AN$10:AN$30,$AS49)+求节点(村县营基础信息!W$8:W$28,AN$43:AN$63,$AS49)+求节点(村县营基础信息!AF$8:AF$29,AN$76:AN$96,$AS49)+求节点(村县营基础信息!AO$8:AO$28,AN$109:AN$129,$AS49)</f>
        <v>54212.691112321729</v>
      </c>
      <c r="BC49" s="155">
        <f>求节点(村县营基础信息!O$8:O$28,AO$10:AO$30,$AS49)+求节点(村县营基础信息!X$8:X$28,AO$43:AO$63,$AS49)+求节点(村县营基础信息!AG$8:AG$29,AO$76:AO$96,$AS49)+求节点(村县营基础信息!AP$8:AP$28,AO$109:AO$129,$AS49)</f>
        <v>36314.621214902698</v>
      </c>
      <c r="BD49" s="158"/>
    </row>
    <row r="50" spans="3:56" x14ac:dyDescent="0.15">
      <c r="C50" s="155">
        <v>7</v>
      </c>
      <c r="D50" s="155">
        <v>4</v>
      </c>
      <c r="E50" s="155">
        <f>求节点(信息索引!$AD$4:$AD$103,信息索引!AE$4:AE$103,村县营基础信息!T15)</f>
        <v>0.17499999999999999</v>
      </c>
      <c r="F50" s="155">
        <f>求节点(信息索引!$AD$4:$AD$103,信息索引!AF$4:AF$103,村县营基础信息!U15)</f>
        <v>0.17499999999999999</v>
      </c>
      <c r="G50" s="155">
        <f>求节点(信息索引!$AD$4:$AD$103,信息索引!AG$4:AG$103,村县营基础信息!V15)</f>
        <v>0.17499999999999999</v>
      </c>
      <c r="H50" s="155">
        <f>求节点(信息索引!$AD$4:$AD$103,信息索引!AH$4:AH$103,村县营基础信息!W15)</f>
        <v>0.17499999999999999</v>
      </c>
      <c r="I50" s="155">
        <f>求节点(信息索引!$AD$4:$AD$103,信息索引!AI$4:AI$103,村县营基础信息!X15)</f>
        <v>0.17499999999999999</v>
      </c>
      <c r="J50" s="160">
        <v>1</v>
      </c>
      <c r="K50" s="160">
        <f>$J50*K$37*$D50*村县营基础信息!$E15</f>
        <v>0</v>
      </c>
      <c r="L50" s="160">
        <f>$J50*L$37*$D50*村县营基础信息!$E15</f>
        <v>0</v>
      </c>
      <c r="M50" s="160">
        <f>$J50*M$37*$D50*村县营基础信息!$E15</f>
        <v>0</v>
      </c>
      <c r="N50" s="160">
        <f>$J50*N$37*$D50*村县营基础信息!$E15</f>
        <v>0</v>
      </c>
      <c r="O50" s="160">
        <f>$J50*O$37*$D50*村县营基础信息!$E15</f>
        <v>0</v>
      </c>
      <c r="P50" s="155">
        <f>求节点(信息索引!$AK$4:$AK$103,信息索引!AL$4:AL$103,村县营基础信息!T15)</f>
        <v>17873.038768239676</v>
      </c>
      <c r="Q50" s="155">
        <f>求节点(信息索引!$AK$4:$AK$103,信息索引!AM$4:AM$103,村县营基础信息!U15)</f>
        <v>18048.795728055757</v>
      </c>
      <c r="R50" s="155">
        <f>求节点(信息索引!$AK$4:$AK$103,信息索引!AN$4:AN$103,村县营基础信息!V15)</f>
        <v>18263.545061505945</v>
      </c>
      <c r="S50" s="155">
        <f>求节点(信息索引!$AK$4:$AK$103,信息索引!AO$4:AO$103,村县营基础信息!W15)</f>
        <v>18517.774801355121</v>
      </c>
      <c r="T50" s="155">
        <f>求节点(信息索引!$AK$4:$AK$103,信息索引!AP$4:AP$103,村县营基础信息!X15)</f>
        <v>18703.315104965339</v>
      </c>
      <c r="V50" s="160">
        <f>K50*(1-E50)*P50*(1-信息索引!$AB$3)</f>
        <v>0</v>
      </c>
      <c r="W50" s="160">
        <f>L50*(1-F50)*Q50*(1-信息索引!$AB$3)</f>
        <v>0</v>
      </c>
      <c r="X50" s="160">
        <f>M50*(1-G50)*R50*(1-信息索引!$AB$3)</f>
        <v>0</v>
      </c>
      <c r="Y50" s="160">
        <f>N50*(1-H50)*S50*(1-信息索引!$AB$3)</f>
        <v>0</v>
      </c>
      <c r="Z50" s="160">
        <f>O50*(1-I50)*T50*(1-信息索引!$AB$3)</f>
        <v>0</v>
      </c>
      <c r="AA50" s="160">
        <f>SUM(V$43:V50)</f>
        <v>27095.998673014401</v>
      </c>
      <c r="AB50" s="160">
        <f>SUM(W$43:W50)</f>
        <v>24050.431025363883</v>
      </c>
      <c r="AC50" s="160">
        <f>SUM(X$43:X50)</f>
        <v>19402.806806040797</v>
      </c>
      <c r="AD50" s="160">
        <f>SUM(Y$43:Y50)</f>
        <v>13602.045776279205</v>
      </c>
      <c r="AE50" s="160">
        <f>SUM(Z$43:Z50)</f>
        <v>8881.3013150987608</v>
      </c>
      <c r="AF50" s="160">
        <f t="shared" si="7"/>
        <v>0</v>
      </c>
      <c r="AG50" s="160">
        <f t="shared" si="8"/>
        <v>0</v>
      </c>
      <c r="AH50" s="160">
        <f t="shared" si="9"/>
        <v>0</v>
      </c>
      <c r="AI50" s="160">
        <f t="shared" si="10"/>
        <v>0</v>
      </c>
      <c r="AJ50" s="160">
        <f t="shared" si="11"/>
        <v>0</v>
      </c>
      <c r="AK50" s="160">
        <f>SUM(AF$43:AF50)</f>
        <v>11495.272164309139</v>
      </c>
      <c r="AL50" s="160">
        <f>SUM(AG$43:AG50)</f>
        <v>10203.213162275588</v>
      </c>
      <c r="AM50" s="160">
        <f>SUM(AH$43:AH50)</f>
        <v>8231.4937965021563</v>
      </c>
      <c r="AN50" s="160">
        <f>SUM(AI$43:AI50)</f>
        <v>5770.5648747851174</v>
      </c>
      <c r="AO50" s="160">
        <f>SUM(AJ$43:AJ50)</f>
        <v>3767.824800344928</v>
      </c>
      <c r="AS50" s="155">
        <v>44</v>
      </c>
      <c r="AT50" s="155">
        <f>求节点(村县营基础信息!K$8:K$28,AA$10:AA$30,$AS50)+求节点(村县营基础信息!T$8:T$28,AA$43:AA$63,$AS50)+求节点(村县营基础信息!AC$8:AC$29,AA$76:AA$96,$AS50)+求节点(村县营基础信息!AL$8:AL$28,AA$109:AA$129,$AS50)</f>
        <v>252468.22886545048</v>
      </c>
      <c r="AU50" s="155">
        <f>求节点(村县营基础信息!L$8:L$28,AB$10:AB$30,$AS50)+求节点(村县营基础信息!U$8:U$28,AB$43:AB$63,$AS50)+求节点(村县营基础信息!AD$8:AD$29,AB$76:AB$96,$AS50)+求节点(村县营基础信息!AM$8:AM$28,AB$109:AB$129,$AS50)</f>
        <v>227253.73718824334</v>
      </c>
      <c r="AV50" s="155">
        <f>求节点(村县营基础信息!M$8:M$28,AC$10:AC$30,$AS50)+求节点(村县营基础信息!V$8:V$28,AC$43:AC$63,$AS50)+求节点(村县营基础信息!AE$8:AE$29,AC$76:AC$96,$AS50)+求节点(村县营基础信息!AN$8:AN$28,AC$109:AC$129,$AS50)</f>
        <v>185947.96145360905</v>
      </c>
      <c r="AW50" s="155">
        <f>求节点(村县营基础信息!N$8:N$28,AD$10:AD$30,$AS50)+求节点(村县营基础信息!W$8:W$28,AD$43:AD$63,$AS50)+求节点(村县营基础信息!AF$8:AF$29,AD$76:AD$96,$AS50)+求节点(村县营基础信息!AO$8:AO$28,AD$109:AD$129,$AS50)</f>
        <v>131840.62421475127</v>
      </c>
      <c r="AX50" s="155">
        <f>求节点(村县营基础信息!O$8:O$28,AE$10:AE$30,$AS50)+求节点(村县营基础信息!X$8:X$28,AE$43:AE$63,$AS50)+求节点(村县营基础信息!AG$8:AG$29,AE$76:AE$96,$AS50)+求节点(村县营基础信息!AP$8:AP$28,AE$109:AE$129,$AS50)</f>
        <v>88272.060859193996</v>
      </c>
      <c r="AY50" s="155">
        <f>求节点(村县营基础信息!K$8:K$28,AK$10:AK$30,$AS50)+求节点(村县营基础信息!T$8:T$28,AK$43:AK$63,$AS50)+求节点(村县营基础信息!AC$8:AC$29,AK$76:AK$96,$AS50)+求节点(村县营基础信息!AL$8:AL$28,AK$109:AK$129,$AS50)</f>
        <v>107107.7334580699</v>
      </c>
      <c r="AZ50" s="155">
        <f>求节点(村县营基础信息!L$8:L$28,AL$10:AL$30,$AS50)+求节点(村县营基础信息!U$8:U$28,AL$43:AL$63,$AS50)+求节点(村县营基础信息!AD$8:AD$29,AL$76:AL$96,$AS50)+求节点(村县营基础信息!AM$8:AM$28,AL$109:AL$129,$AS50)</f>
        <v>96410.676382891106</v>
      </c>
      <c r="BA50" s="155">
        <f>求节点(村县营基础信息!M$8:M$28,AM$10:AM$30,$AS50)+求节点(村县营基础信息!V$8:V$28,AM$43:AM$63,$AS50)+求节点(村县营基础信息!AE$8:AE$29,AM$76:AM$96,$AS50)+求节点(村县营基础信息!AN$8:AN$28,AM$109:AM$129,$AS50)</f>
        <v>78887.013950015971</v>
      </c>
      <c r="BB50" s="155">
        <f>求节点(村县营基础信息!N$8:N$28,AN$10:AN$30,$AS50)+求节点(村县营基础信息!W$8:W$28,AN$43:AN$63,$AS50)+求节点(村县营基础信息!AF$8:AF$29,AN$76:AN$96,$AS50)+求节点(村县营基础信息!AO$8:AO$28,AN$109:AN$129,$AS50)</f>
        <v>55932.386030500522</v>
      </c>
      <c r="BC50" s="155">
        <f>求节点(村县营基础信息!O$8:O$28,AO$10:AO$30,$AS50)+求节点(村县营基础信息!X$8:X$28,AO$43:AO$63,$AS50)+求节点(村县营基础信息!AG$8:AG$29,AO$76:AO$96,$AS50)+求节点(村县营基础信息!AP$8:AP$28,AO$109:AO$129,$AS50)</f>
        <v>37448.753091779268</v>
      </c>
      <c r="BD50" s="158"/>
    </row>
    <row r="51" spans="3:56" x14ac:dyDescent="0.15">
      <c r="C51" s="155">
        <v>8</v>
      </c>
      <c r="D51" s="155">
        <v>4</v>
      </c>
      <c r="E51" s="155">
        <f>求节点(信息索引!$AD$4:$AD$103,信息索引!AE$4:AE$103,村县营基础信息!T16)</f>
        <v>0.17499999999999999</v>
      </c>
      <c r="F51" s="155">
        <f>求节点(信息索引!$AD$4:$AD$103,信息索引!AF$4:AF$103,村县营基础信息!U16)</f>
        <v>0.17499999999999999</v>
      </c>
      <c r="G51" s="155">
        <f>求节点(信息索引!$AD$4:$AD$103,信息索引!AG$4:AG$103,村县营基础信息!V16)</f>
        <v>0.17499999999999999</v>
      </c>
      <c r="H51" s="155">
        <f>求节点(信息索引!$AD$4:$AD$103,信息索引!AH$4:AH$103,村县营基础信息!W16)</f>
        <v>0.17499999999999999</v>
      </c>
      <c r="I51" s="155">
        <f>求节点(信息索引!$AD$4:$AD$103,信息索引!AI$4:AI$103,村县营基础信息!X16)</f>
        <v>0.17499999999999999</v>
      </c>
      <c r="J51" s="160">
        <v>1</v>
      </c>
      <c r="K51" s="160">
        <f>$J51*K$37*$D51*村县营基础信息!$E16</f>
        <v>1.6000000000000005</v>
      </c>
      <c r="L51" s="160">
        <f>$J51*L$37*$D51*村县营基础信息!$E16</f>
        <v>1.4092437126218198</v>
      </c>
      <c r="M51" s="160">
        <f>$J51*M$37*$D51*村县营基础信息!$E16</f>
        <v>1.12648493185073</v>
      </c>
      <c r="N51" s="160">
        <f>$J51*N$37*$D51*村县营基础信息!$E16</f>
        <v>0.77799064134347473</v>
      </c>
      <c r="O51" s="160">
        <f>$J51*O$37*$D51*村县营基础信息!$E16</f>
        <v>0.501607347960773</v>
      </c>
      <c r="P51" s="155">
        <f>求节点(信息索引!$AK$4:$AK$103,信息索引!AL$4:AL$103,村县营基础信息!T16)</f>
        <v>19109.651874634848</v>
      </c>
      <c r="Q51" s="155">
        <f>求节点(信息索引!$AK$4:$AK$103,信息索引!AM$4:AM$103,村县营基础信息!U16)</f>
        <v>19292.410643536747</v>
      </c>
      <c r="R51" s="155">
        <f>求节点(信息索引!$AK$4:$AK$103,信息索引!AN$4:AN$103,村县营基础信息!V16)</f>
        <v>19511.918729805813</v>
      </c>
      <c r="S51" s="155">
        <f>求节点(信息索引!$AK$4:$AK$103,信息索引!AO$4:AO$103,村县营基础信息!W16)</f>
        <v>19773.181307161474</v>
      </c>
      <c r="T51" s="155">
        <f>求节点(信息索引!$AK$4:$AK$103,信息索引!AP$4:AP$103,村县营基础信息!X16)</f>
        <v>19968.19086302934</v>
      </c>
      <c r="V51" s="160">
        <f>K51*(1-E51)*P51*(1-信息索引!$AB$3)</f>
        <v>12612.370237259003</v>
      </c>
      <c r="W51" s="160">
        <f>L51*(1-F51)*Q51*(1-信息索引!$AB$3)</f>
        <v>11214.929715298003</v>
      </c>
      <c r="X51" s="160">
        <f>M51*(1-G51)*R51*(1-信息索引!$AB$3)</f>
        <v>9066.7015067566899</v>
      </c>
      <c r="Y51" s="160">
        <f>N51*(1-H51)*S51*(1-信息索引!$AB$3)</f>
        <v>6345.6318777057368</v>
      </c>
      <c r="Z51" s="160">
        <f>O51*(1-I51)*T51*(1-信息索引!$AB$3)</f>
        <v>4131.6788957312083</v>
      </c>
      <c r="AA51" s="160">
        <f>SUM(V$43:V51)</f>
        <v>39708.368910273406</v>
      </c>
      <c r="AB51" s="160">
        <f>SUM(W$43:W51)</f>
        <v>35265.360740661883</v>
      </c>
      <c r="AC51" s="160">
        <f>SUM(X$43:X51)</f>
        <v>28469.508312797487</v>
      </c>
      <c r="AD51" s="160">
        <f>SUM(Y$43:Y51)</f>
        <v>19947.677653984942</v>
      </c>
      <c r="AE51" s="160">
        <f>SUM(Z$43:Z51)</f>
        <v>13012.98021082997</v>
      </c>
      <c r="AF51" s="160">
        <f t="shared" si="7"/>
        <v>5350.7025248977588</v>
      </c>
      <c r="AG51" s="160">
        <f t="shared" si="8"/>
        <v>4757.8489701264261</v>
      </c>
      <c r="AH51" s="160">
        <f t="shared" si="9"/>
        <v>3846.4794271088995</v>
      </c>
      <c r="AI51" s="160">
        <f t="shared" si="10"/>
        <v>2692.0862511478881</v>
      </c>
      <c r="AJ51" s="160">
        <f t="shared" si="11"/>
        <v>1752.83347091627</v>
      </c>
      <c r="AK51" s="160">
        <f>SUM(AF$43:AF51)</f>
        <v>16845.974689206898</v>
      </c>
      <c r="AL51" s="160">
        <f>SUM(AG$43:AG51)</f>
        <v>14961.062132402014</v>
      </c>
      <c r="AM51" s="160">
        <f>SUM(AH$43:AH51)</f>
        <v>12077.973223611056</v>
      </c>
      <c r="AN51" s="160">
        <f>SUM(AI$43:AI51)</f>
        <v>8462.6511259330055</v>
      </c>
      <c r="AO51" s="160">
        <f>SUM(AJ$43:AJ51)</f>
        <v>5520.658271261198</v>
      </c>
      <c r="AS51" s="155">
        <v>45</v>
      </c>
      <c r="AT51" s="155">
        <f>求节点(村县营基础信息!K$8:K$28,AA$10:AA$30,$AS51)+求节点(村县营基础信息!T$8:T$28,AA$43:AA$63,$AS51)+求节点(村县营基础信息!AC$8:AC$29,AA$76:AA$96,$AS51)+求节点(村县营基础信息!AL$8:AL$28,AA$109:AA$129,$AS51)</f>
        <v>260413.13214749872</v>
      </c>
      <c r="AU51" s="155">
        <f>求节点(村县营基础信息!L$8:L$28,AB$10:AB$30,$AS51)+求节点(村县营基础信息!U$8:U$28,AB$43:AB$63,$AS51)+求节点(村县营基础信息!AD$8:AD$29,AB$76:AB$96,$AS51)+求节点(村县营基础信息!AM$8:AM$28,AB$109:AB$129,$AS51)</f>
        <v>234355.80706807447</v>
      </c>
      <c r="AV51" s="155">
        <f>求节点(村县营基础信息!M$8:M$28,AC$10:AC$30,$AS51)+求节点(村县营基础信息!V$8:V$28,AC$43:AC$63,$AS51)+求节点(村县营基础信息!AE$8:AE$29,AC$76:AC$96,$AS51)+求节点(村县营基础信息!AN$8:AN$28,AC$109:AC$129,$AS51)</f>
        <v>191715.40464147233</v>
      </c>
      <c r="AW51" s="155">
        <f>求节点(村县营基础信息!N$8:N$28,AD$10:AD$30,$AS51)+求节点(村县营基础信息!W$8:W$28,AD$43:AD$63,$AS51)+求节点(村县营基础信息!AF$8:AF$29,AD$76:AD$96,$AS51)+求节点(村县营基础信息!AO$8:AO$28,AD$109:AD$129,$AS51)</f>
        <v>135894.19080760126</v>
      </c>
      <c r="AX51" s="155">
        <f>求节点(村县营基础信息!O$8:O$28,AE$10:AE$30,$AS51)+求节点(村县营基础信息!X$8:X$28,AE$43:AE$63,$AS51)+求节点(村县营基础信息!AG$8:AG$29,AE$76:AE$96,$AS51)+求节点(村县营基础信息!AP$8:AP$28,AE$109:AE$129,$AS51)</f>
        <v>90945.371711831627</v>
      </c>
      <c r="AY51" s="155">
        <f>求节点(村县营基础信息!K$8:K$28,AK$10:AK$30,$AS51)+求节点(村县营基础信息!T$8:T$28,AK$43:AK$63,$AS51)+求节点(村县营基础信息!AC$8:AC$29,AK$76:AK$96,$AS51)+求节点(村县营基础信息!AL$8:AL$28,AK$109:AK$129,$AS51)</f>
        <v>110478.29848681764</v>
      </c>
      <c r="AZ51" s="155">
        <f>求节点(村县营基础信息!L$8:L$28,AL$10:AL$30,$AS51)+求节点(村县营基础信息!U$8:U$28,AL$43:AL$63,$AS51)+求节点(村县营基础信息!AD$8:AD$29,AL$76:AL$96,$AS51)+求节点(村县营基础信息!AM$8:AM$28,AL$109:AL$129,$AS51)</f>
        <v>99423.675725849782</v>
      </c>
      <c r="BA51" s="155">
        <f>求节点(村县营基础信息!M$8:M$28,AM$10:AM$30,$AS51)+求节点(村县营基础信息!V$8:V$28,AM$43:AM$63,$AS51)+求节点(村县营基础信息!AE$8:AE$29,AM$76:AM$96,$AS51)+求节点(村县营基础信息!AN$8:AN$28,AM$109:AM$129,$AS51)</f>
        <v>81333.808029715539</v>
      </c>
      <c r="BB51" s="155">
        <f>求节点(村县营基础信息!N$8:N$28,AN$10:AN$30,$AS51)+求节点(村县营基础信息!W$8:W$28,AN$43:AN$63,$AS51)+求节点(村县营基础信息!AF$8:AF$29,AN$76:AN$96,$AS51)+求节点(村县营基础信息!AO$8:AO$28,AN$109:AN$129,$AS51)</f>
        <v>57652.080948679315</v>
      </c>
      <c r="BC51" s="155">
        <f>求节点(村县营基础信息!O$8:O$28,AO$10:AO$30,$AS51)+求节点(村县营基础信息!X$8:X$28,AO$43:AO$63,$AS51)+求节点(村县营基础信息!AG$8:AG$29,AO$76:AO$96,$AS51)+求节点(村县营基础信息!AP$8:AP$28,AO$109:AO$129,$AS51)</f>
        <v>38582.884968655839</v>
      </c>
      <c r="BD51" s="158"/>
    </row>
    <row r="52" spans="3:56" x14ac:dyDescent="0.15">
      <c r="C52" s="155">
        <v>9</v>
      </c>
      <c r="D52" s="155">
        <v>4</v>
      </c>
      <c r="E52" s="155">
        <f>求节点(信息索引!$AD$4:$AD$103,信息索引!AE$4:AE$103,村县营基础信息!T17)</f>
        <v>0.17499999999999999</v>
      </c>
      <c r="F52" s="155">
        <f>求节点(信息索引!$AD$4:$AD$103,信息索引!AF$4:AF$103,村县营基础信息!U17)</f>
        <v>0.17499999999999999</v>
      </c>
      <c r="G52" s="155">
        <f>求节点(信息索引!$AD$4:$AD$103,信息索引!AG$4:AG$103,村县营基础信息!V17)</f>
        <v>0.17499999999999999</v>
      </c>
      <c r="H52" s="155">
        <f>求节点(信息索引!$AD$4:$AD$103,信息索引!AH$4:AH$103,村县营基础信息!W17)</f>
        <v>0.17499999999999999</v>
      </c>
      <c r="I52" s="155">
        <f>求节点(信息索引!$AD$4:$AD$103,信息索引!AI$4:AI$103,村县营基础信息!X17)</f>
        <v>0.17499999999999999</v>
      </c>
      <c r="J52" s="160">
        <v>1</v>
      </c>
      <c r="K52" s="160">
        <f>$J52*K$37*$D52*村县营基础信息!$E17</f>
        <v>0</v>
      </c>
      <c r="L52" s="160">
        <f>$J52*L$37*$D52*村县营基础信息!$E17</f>
        <v>0</v>
      </c>
      <c r="M52" s="160">
        <f>$J52*M$37*$D52*村县营基础信息!$E17</f>
        <v>0</v>
      </c>
      <c r="N52" s="160">
        <f>$J52*N$37*$D52*村县营基础信息!$E17</f>
        <v>0</v>
      </c>
      <c r="O52" s="160">
        <f>$J52*O$37*$D52*村县营基础信息!$E17</f>
        <v>0</v>
      </c>
      <c r="P52" s="155">
        <f>求节点(信息索引!$AK$4:$AK$103,信息索引!AL$4:AL$103,村县营基础信息!T17)</f>
        <v>20328.555851545043</v>
      </c>
      <c r="Q52" s="155">
        <f>求节点(信息索引!$AK$4:$AK$103,信息索引!AM$4:AM$103,村县营基础信息!U17)</f>
        <v>20510.633920640481</v>
      </c>
      <c r="R52" s="155">
        <f>求节点(信息索引!$AK$4:$AK$103,信息索引!AN$4:AN$103,村县营基础信息!V17)</f>
        <v>20730.441406191534</v>
      </c>
      <c r="S52" s="155">
        <f>求节点(信息索引!$AK$4:$AK$103,信息索引!AO$4:AO$103,村县营基础信息!W17)</f>
        <v>20990.825097917485</v>
      </c>
      <c r="T52" s="155">
        <f>求节点(信息索引!$AK$4:$AK$103,信息索引!AP$4:AP$103,村县营基础信息!X17)</f>
        <v>21146.259439340254</v>
      </c>
      <c r="V52" s="160">
        <f>K52*(1-E52)*P52*(1-信息索引!$AB$3)</f>
        <v>0</v>
      </c>
      <c r="W52" s="160">
        <f>L52*(1-F52)*Q52*(1-信息索引!$AB$3)</f>
        <v>0</v>
      </c>
      <c r="X52" s="160">
        <f>M52*(1-G52)*R52*(1-信息索引!$AB$3)</f>
        <v>0</v>
      </c>
      <c r="Y52" s="160">
        <f>N52*(1-H52)*S52*(1-信息索引!$AB$3)</f>
        <v>0</v>
      </c>
      <c r="Z52" s="160">
        <f>O52*(1-I52)*T52*(1-信息索引!$AB$3)</f>
        <v>0</v>
      </c>
      <c r="AA52" s="160">
        <f>SUM(V$43:V52)</f>
        <v>39708.368910273406</v>
      </c>
      <c r="AB52" s="160">
        <f>SUM(W$43:W52)</f>
        <v>35265.360740661883</v>
      </c>
      <c r="AC52" s="160">
        <f>SUM(X$43:X52)</f>
        <v>28469.508312797487</v>
      </c>
      <c r="AD52" s="160">
        <f>SUM(Y$43:Y52)</f>
        <v>19947.677653984942</v>
      </c>
      <c r="AE52" s="160">
        <f>SUM(Z$43:Z52)</f>
        <v>13012.98021082997</v>
      </c>
      <c r="AF52" s="160">
        <f t="shared" si="7"/>
        <v>0</v>
      </c>
      <c r="AG52" s="160">
        <f t="shared" si="8"/>
        <v>0</v>
      </c>
      <c r="AH52" s="160">
        <f t="shared" si="9"/>
        <v>0</v>
      </c>
      <c r="AI52" s="160">
        <f t="shared" si="10"/>
        <v>0</v>
      </c>
      <c r="AJ52" s="160">
        <f t="shared" si="11"/>
        <v>0</v>
      </c>
      <c r="AK52" s="160">
        <f>SUM(AF$43:AF52)</f>
        <v>16845.974689206898</v>
      </c>
      <c r="AL52" s="160">
        <f>SUM(AG$43:AG52)</f>
        <v>14961.062132402014</v>
      </c>
      <c r="AM52" s="160">
        <f>SUM(AH$43:AH52)</f>
        <v>12077.973223611056</v>
      </c>
      <c r="AN52" s="160">
        <f>SUM(AI$43:AI52)</f>
        <v>8462.6511259330055</v>
      </c>
      <c r="AO52" s="160">
        <f>SUM(AJ$43:AJ52)</f>
        <v>5520.658271261198</v>
      </c>
      <c r="AS52" s="155">
        <v>46</v>
      </c>
      <c r="AT52" s="155">
        <f>求节点(村县营基础信息!K$8:K$28,AA$10:AA$30,$AS52)+求节点(村县营基础信息!T$8:T$28,AA$43:AA$63,$AS52)+求节点(村县营基础信息!AC$8:AC$29,AA$76:AA$96,$AS52)+求节点(村县营基础信息!AL$8:AL$28,AA$109:AA$129,$AS52)</f>
        <v>268358.03542954696</v>
      </c>
      <c r="AU52" s="155">
        <f>求节点(村县营基础信息!L$8:L$28,AB$10:AB$30,$AS52)+求节点(村县营基础信息!U$8:U$28,AB$43:AB$63,$AS52)+求节点(村县营基础信息!AD$8:AD$29,AB$76:AB$96,$AS52)+求节点(村县营基础信息!AM$8:AM$28,AB$109:AB$129,$AS52)</f>
        <v>241457.87694790564</v>
      </c>
      <c r="AV52" s="155">
        <f>求节点(村县营基础信息!M$8:M$28,AC$10:AC$30,$AS52)+求节点(村县营基础信息!V$8:V$28,AC$43:AC$63,$AS52)+求节点(村县营基础信息!AE$8:AE$29,AC$76:AC$96,$AS52)+求节点(村县营基础信息!AN$8:AN$28,AC$109:AC$129,$AS52)</f>
        <v>197482.8478293356</v>
      </c>
      <c r="AW52" s="155">
        <f>求节点(村县营基础信息!N$8:N$28,AD$10:AD$30,$AS52)+求节点(村县营基础信息!W$8:W$28,AD$43:AD$63,$AS52)+求节点(村县营基础信息!AF$8:AF$29,AD$76:AD$96,$AS52)+求节点(村县营基础信息!AO$8:AO$28,AD$109:AD$129,$AS52)</f>
        <v>139947.75740045129</v>
      </c>
      <c r="AX52" s="155">
        <f>求节点(村县营基础信息!O$8:O$28,AE$10:AE$30,$AS52)+求节点(村县营基础信息!X$8:X$28,AE$43:AE$63,$AS52)+求节点(村县营基础信息!AG$8:AG$29,AE$76:AE$96,$AS52)+求节点(村县营基础信息!AP$8:AP$28,AE$109:AE$129,$AS52)</f>
        <v>93352.639965678187</v>
      </c>
      <c r="AY52" s="155">
        <f>求节点(村县营基础信息!K$8:K$28,AK$10:AK$30,$AS52)+求节点(村县营基础信息!T$8:T$28,AK$43:AK$63,$AS52)+求节点(村县营基础信息!AC$8:AC$29,AK$76:AK$96,$AS52)+求节点(村县营基础信息!AL$8:AL$28,AK$109:AK$129,$AS52)</f>
        <v>113848.86351556538</v>
      </c>
      <c r="AZ52" s="155">
        <f>求节点(村县营基础信息!L$8:L$28,AL$10:AL$30,$AS52)+求节点(村县营基础信息!U$8:U$28,AL$43:AL$63,$AS52)+求节点(村县营基础信息!AD$8:AD$29,AL$76:AL$96,$AS52)+求节点(村县营基础信息!AM$8:AM$28,AL$109:AL$129,$AS52)</f>
        <v>102436.67506880846</v>
      </c>
      <c r="BA52" s="155">
        <f>求节点(村县营基础信息!M$8:M$28,AM$10:AM$30,$AS52)+求节点(村县营基础信息!V$8:V$28,AM$43:AM$63,$AS52)+求节点(村县营基础信息!AE$8:AE$29,AM$76:AM$96,$AS52)+求节点(村县营基础信息!AN$8:AN$28,AM$109:AM$129,$AS52)</f>
        <v>83780.602109415107</v>
      </c>
      <c r="BB52" s="155">
        <f>求节点(村县营基础信息!N$8:N$28,AN$10:AN$30,$AS52)+求节点(村县营基础信息!W$8:W$28,AN$43:AN$63,$AS52)+求节点(村县营基础信息!AF$8:AF$29,AN$76:AN$96,$AS52)+求节点(村县营基础信息!AO$8:AO$28,AN$109:AN$129,$AS52)</f>
        <v>59371.775866858108</v>
      </c>
      <c r="BC52" s="155">
        <f>求节点(村县营基础信息!O$8:O$28,AO$10:AO$30,$AS52)+求节点(村县营基础信息!X$8:X$28,AO$43:AO$63,$AS52)+求节点(村县营基础信息!AG$8:AG$29,AO$76:AO$96,$AS52)+求节点(村县营基础信息!AP$8:AP$28,AO$109:AO$129,$AS52)</f>
        <v>39604.150288469522</v>
      </c>
      <c r="BD52" s="158"/>
    </row>
    <row r="53" spans="3:56" x14ac:dyDescent="0.15">
      <c r="C53" s="155">
        <v>10</v>
      </c>
      <c r="D53" s="155">
        <v>4</v>
      </c>
      <c r="E53" s="155">
        <f>求节点(信息索引!$AD$4:$AD$103,信息索引!AE$4:AE$103,村县营基础信息!T18)</f>
        <v>0.17499999999999999</v>
      </c>
      <c r="F53" s="155">
        <f>求节点(信息索引!$AD$4:$AD$103,信息索引!AF$4:AF$103,村县营基础信息!U18)</f>
        <v>0.17499999999999999</v>
      </c>
      <c r="G53" s="155">
        <f>求节点(信息索引!$AD$4:$AD$103,信息索引!AG$4:AG$103,村县营基础信息!V18)</f>
        <v>0.17499999999999999</v>
      </c>
      <c r="H53" s="155">
        <f>求节点(信息索引!$AD$4:$AD$103,信息索引!AH$4:AH$103,村县营基础信息!W18)</f>
        <v>0.17499999999999999</v>
      </c>
      <c r="I53" s="155">
        <f>求节点(信息索引!$AD$4:$AD$103,信息索引!AI$4:AI$103,村县营基础信息!X18)</f>
        <v>0.17499999999999999</v>
      </c>
      <c r="J53" s="160">
        <v>1</v>
      </c>
      <c r="K53" s="160">
        <f>$J53*K$37*$D53*村县营基础信息!$E18</f>
        <v>1.6000000000000005</v>
      </c>
      <c r="L53" s="160">
        <f>$J53*L$37*$D53*村县营基础信息!$E18</f>
        <v>1.4092437126218198</v>
      </c>
      <c r="M53" s="160">
        <f>$J53*M$37*$D53*村县营基础信息!$E18</f>
        <v>1.12648493185073</v>
      </c>
      <c r="N53" s="160">
        <f>$J53*N$37*$D53*村县营基础信息!$E18</f>
        <v>0.77799064134347473</v>
      </c>
      <c r="O53" s="160">
        <f>$J53*O$37*$D53*村县营基础信息!$E18</f>
        <v>0.501607347960773</v>
      </c>
      <c r="P53" s="155">
        <f>求节点(信息索引!$AK$4:$AK$103,信息索引!AL$4:AL$103,村县营基础信息!T18)</f>
        <v>21525.197042502012</v>
      </c>
      <c r="Q53" s="155">
        <f>求节点(信息索引!$AK$4:$AK$103,信息索引!AM$4:AM$103,村县营基础信息!U18)</f>
        <v>21701.186117935278</v>
      </c>
      <c r="R53" s="155">
        <f>求节点(信息索引!$AK$4:$AK$103,信息索引!AN$4:AN$103,村县营基础信息!V18)</f>
        <v>21913.676658518529</v>
      </c>
      <c r="S53" s="155">
        <f>求节点(信息索引!$AK$4:$AK$103,信息索引!AO$4:AO$103,村县营基础信息!W18)</f>
        <v>22158.925440598985</v>
      </c>
      <c r="T53" s="155">
        <f>求节点(信息索引!$AK$4:$AK$103,信息索引!AP$4:AP$103,村县营基础信息!X18)</f>
        <v>22319.063663881421</v>
      </c>
      <c r="V53" s="160">
        <f>K53*(1-E53)*P53*(1-信息索引!$AB$3)</f>
        <v>14206.630048051331</v>
      </c>
      <c r="W53" s="160">
        <f>L53*(1-F53)*Q53*(1-信息索引!$AB$3)</f>
        <v>12615.182288418684</v>
      </c>
      <c r="X53" s="160">
        <f>M53*(1-G53)*R53*(1-信息索引!$AB$3)</f>
        <v>10182.738454873946</v>
      </c>
      <c r="Y53" s="160">
        <f>N53*(1-H53)*S53*(1-信息索引!$AB$3)</f>
        <v>7111.2676036932098</v>
      </c>
      <c r="Z53" s="160">
        <f>O53*(1-I53)*T53*(1-信息索引!$AB$3)</f>
        <v>4618.1051125304757</v>
      </c>
      <c r="AA53" s="160">
        <f>SUM(V$43:V53)</f>
        <v>53914.998958324737</v>
      </c>
      <c r="AB53" s="160">
        <f>SUM(W$43:W53)</f>
        <v>47880.543029080567</v>
      </c>
      <c r="AC53" s="160">
        <f>SUM(X$43:X53)</f>
        <v>38652.24676767143</v>
      </c>
      <c r="AD53" s="160">
        <f>SUM(Y$43:Y53)</f>
        <v>27058.945257678151</v>
      </c>
      <c r="AE53" s="160">
        <f>SUM(Z$43:Z53)</f>
        <v>17631.085323360447</v>
      </c>
      <c r="AF53" s="160">
        <f t="shared" si="7"/>
        <v>6027.0551719005653</v>
      </c>
      <c r="AG53" s="160">
        <f t="shared" si="8"/>
        <v>5351.8955162988359</v>
      </c>
      <c r="AH53" s="160">
        <f t="shared" si="9"/>
        <v>4319.9496475222804</v>
      </c>
      <c r="AI53" s="160">
        <f t="shared" si="10"/>
        <v>3016.901407627422</v>
      </c>
      <c r="AJ53" s="160">
        <f t="shared" si="11"/>
        <v>1959.1961083462622</v>
      </c>
      <c r="AK53" s="160">
        <f>SUM(AF$43:AF53)</f>
        <v>22873.029861107461</v>
      </c>
      <c r="AL53" s="160">
        <f>SUM(AG$43:AG53)</f>
        <v>20312.957648700849</v>
      </c>
      <c r="AM53" s="160">
        <f>SUM(AH$43:AH53)</f>
        <v>16397.922871133334</v>
      </c>
      <c r="AN53" s="160">
        <f>SUM(AI$43:AI53)</f>
        <v>11479.552533560427</v>
      </c>
      <c r="AO53" s="160">
        <f>SUM(AJ$43:AJ53)</f>
        <v>7479.85437960746</v>
      </c>
      <c r="AS53" s="155">
        <v>47</v>
      </c>
      <c r="AT53" s="155">
        <f>求节点(村县营基础信息!K$8:K$28,AA$10:AA$30,$AS53)+求节点(村县营基础信息!T$8:T$28,AA$43:AA$63,$AS53)+求节点(村县营基础信息!AC$8:AC$29,AA$76:AA$96,$AS53)+求节点(村县营基础信息!AL$8:AL$28,AA$109:AA$129,$AS53)</f>
        <v>276302.9387115952</v>
      </c>
      <c r="AU53" s="155">
        <f>求节点(村县营基础信息!L$8:L$28,AB$10:AB$30,$AS53)+求节点(村县营基础信息!U$8:U$28,AB$43:AB$63,$AS53)+求节点(村县营基础信息!AD$8:AD$29,AB$76:AB$96,$AS53)+求节点(村县营基础信息!AM$8:AM$28,AB$109:AB$129,$AS53)</f>
        <v>248559.9468277368</v>
      </c>
      <c r="AV53" s="155">
        <f>求节点(村县营基础信息!M$8:M$28,AC$10:AC$30,$AS53)+求节点(村县营基础信息!V$8:V$28,AC$43:AC$63,$AS53)+求节点(村县营基础信息!AE$8:AE$29,AC$76:AC$96,$AS53)+求节点(村县营基础信息!AN$8:AN$28,AC$109:AC$129,$AS53)</f>
        <v>203250.29101719888</v>
      </c>
      <c r="AW53" s="155">
        <f>求节点(村县营基础信息!N$8:N$28,AD$10:AD$30,$AS53)+求节点(村县营基础信息!W$8:W$28,AD$43:AD$63,$AS53)+求节点(村县营基础信息!AF$8:AF$29,AD$76:AD$96,$AS53)+求节点(村县营基础信息!AO$8:AO$28,AD$109:AD$129,$AS53)</f>
        <v>143560.17569855991</v>
      </c>
      <c r="AX53" s="155">
        <f>求节点(村县营基础信息!O$8:O$28,AE$10:AE$30,$AS53)+求节点(村县营基础信息!X$8:X$28,AE$43:AE$63,$AS53)+求节点(村县营基础信息!AG$8:AG$29,AE$76:AE$96,$AS53)+求节点(村县营基础信息!AP$8:AP$28,AE$109:AE$129,$AS53)</f>
        <v>95360.84432133814</v>
      </c>
      <c r="AY53" s="155">
        <f>求节点(村县营基础信息!K$8:K$28,AK$10:AK$30,$AS53)+求节点(村县营基础信息!T$8:T$28,AK$43:AK$63,$AS53)+求节点(村县营基础信息!AC$8:AC$29,AK$76:AK$96,$AS53)+求节点(村县营基础信息!AL$8:AL$28,AK$109:AK$129,$AS53)</f>
        <v>117219.42854431312</v>
      </c>
      <c r="AZ53" s="155">
        <f>求节点(村县营基础信息!L$8:L$28,AL$10:AL$30,$AS53)+求节点(村县营基础信息!U$8:U$28,AL$43:AL$63,$AS53)+求节点(村县营基础信息!AD$8:AD$29,AL$76:AL$96,$AS53)+求节点(村县营基础信息!AM$8:AM$28,AL$109:AL$129,$AS53)</f>
        <v>105449.67441176713</v>
      </c>
      <c r="BA53" s="155">
        <f>求节点(村县营基础信息!M$8:M$28,AM$10:AM$30,$AS53)+求节点(村县营基础信息!V$8:V$28,AM$43:AM$63,$AS53)+求节点(村县营基础信息!AE$8:AE$29,AM$76:AM$96,$AS53)+求节点(村县营基础信息!AN$8:AN$28,AM$109:AM$129,$AS53)</f>
        <v>86227.39618911469</v>
      </c>
      <c r="BB53" s="155">
        <f>求节点(村县营基础信息!N$8:N$28,AN$10:AN$30,$AS53)+求节点(村县营基础信息!W$8:W$28,AN$43:AN$63,$AS53)+求节点(村县营基础信息!AF$8:AF$29,AN$76:AN$96,$AS53)+求节点(村县营基础信息!AO$8:AO$28,AN$109:AN$129,$AS53)</f>
        <v>60904.316963025398</v>
      </c>
      <c r="BC53" s="155">
        <f>求节点(村县营基础信息!O$8:O$28,AO$10:AO$30,$AS53)+求节点(村县营基础信息!X$8:X$28,AO$43:AO$63,$AS53)+求节点(村县营基础信息!AG$8:AG$29,AO$76:AO$96,$AS53)+求节点(村县营基础信息!AP$8:AP$28,AO$109:AO$129,$AS53)</f>
        <v>40456.1157726889</v>
      </c>
      <c r="BD53" s="158"/>
    </row>
    <row r="54" spans="3:56" x14ac:dyDescent="0.15">
      <c r="C54" s="155">
        <v>11</v>
      </c>
      <c r="D54" s="155">
        <v>4</v>
      </c>
      <c r="E54" s="155">
        <f>求节点(信息索引!$AD$4:$AD$103,信息索引!AE$4:AE$103,村县营基础信息!T19)</f>
        <v>0.17499999999999999</v>
      </c>
      <c r="F54" s="155">
        <f>求节点(信息索引!$AD$4:$AD$103,信息索引!AF$4:AF$103,村县营基础信息!U19)</f>
        <v>0.17499999999999999</v>
      </c>
      <c r="G54" s="155">
        <f>求节点(信息索引!$AD$4:$AD$103,信息索引!AG$4:AG$103,村县营基础信息!V19)</f>
        <v>0.17499999999999999</v>
      </c>
      <c r="H54" s="155">
        <f>求节点(信息索引!$AD$4:$AD$103,信息索引!AH$4:AH$103,村县营基础信息!W19)</f>
        <v>0.17499999999999999</v>
      </c>
      <c r="I54" s="155">
        <f>求节点(信息索引!$AD$4:$AD$103,信息索引!AI$4:AI$103,村县营基础信息!X19)</f>
        <v>0.17499999999999999</v>
      </c>
      <c r="J54" s="160">
        <v>1</v>
      </c>
      <c r="K54" s="160">
        <f>$J54*K$37*$D54*村县营基础信息!$E19</f>
        <v>0</v>
      </c>
      <c r="L54" s="160">
        <f>$J54*L$37*$D54*村县营基础信息!$E19</f>
        <v>0</v>
      </c>
      <c r="M54" s="160">
        <f>$J54*M$37*$D54*村县营基础信息!$E19</f>
        <v>0</v>
      </c>
      <c r="N54" s="160">
        <f>$J54*N$37*$D54*村县营基础信息!$E19</f>
        <v>0</v>
      </c>
      <c r="O54" s="160">
        <f>$J54*O$37*$D54*村县营基础信息!$E19</f>
        <v>0</v>
      </c>
      <c r="P54" s="155">
        <f>求节点(信息索引!$AK$4:$AK$103,信息索引!AL$4:AL$103,村县营基础信息!T19)</f>
        <v>23104.978386849165</v>
      </c>
      <c r="Q54" s="155">
        <f>求节点(信息索引!$AK$4:$AK$103,信息索引!AM$4:AM$103,村县营基础信息!U19)</f>
        <v>23270.342104732877</v>
      </c>
      <c r="R54" s="155">
        <f>求节点(信息索引!$AK$4:$AK$103,信息索引!AN$4:AN$103,村县营基础信息!V19)</f>
        <v>23483.433443761602</v>
      </c>
      <c r="S54" s="155">
        <f>求节点(信息索引!$AK$4:$AK$103,信息索引!AO$4:AO$103,村县营基础信息!W19)</f>
        <v>23736.409907722205</v>
      </c>
      <c r="T54" s="155">
        <f>求节点(信息索引!$AK$4:$AK$103,信息索引!AP$4:AP$103,村县营基础信息!X19)</f>
        <v>23889.608730846816</v>
      </c>
      <c r="V54" s="160">
        <f>K54*(1-E54)*P54*(1-信息索引!$AB$3)</f>
        <v>0</v>
      </c>
      <c r="W54" s="160">
        <f>L54*(1-F54)*Q54*(1-信息索引!$AB$3)</f>
        <v>0</v>
      </c>
      <c r="X54" s="160">
        <f>M54*(1-G54)*R54*(1-信息索引!$AB$3)</f>
        <v>0</v>
      </c>
      <c r="Y54" s="160">
        <f>N54*(1-H54)*S54*(1-信息索引!$AB$3)</f>
        <v>0</v>
      </c>
      <c r="Z54" s="160">
        <f>O54*(1-I54)*T54*(1-信息索引!$AB$3)</f>
        <v>0</v>
      </c>
      <c r="AA54" s="160">
        <f>SUM(V$43:V54)</f>
        <v>53914.998958324737</v>
      </c>
      <c r="AB54" s="160">
        <f>SUM(W$43:W54)</f>
        <v>47880.543029080567</v>
      </c>
      <c r="AC54" s="160">
        <f>SUM(X$43:X54)</f>
        <v>38652.24676767143</v>
      </c>
      <c r="AD54" s="160">
        <f>SUM(Y$43:Y54)</f>
        <v>27058.945257678151</v>
      </c>
      <c r="AE54" s="160">
        <f>SUM(Z$43:Z54)</f>
        <v>17631.085323360447</v>
      </c>
      <c r="AF54" s="160">
        <f t="shared" si="7"/>
        <v>0</v>
      </c>
      <c r="AG54" s="160">
        <f t="shared" si="8"/>
        <v>0</v>
      </c>
      <c r="AH54" s="160">
        <f t="shared" si="9"/>
        <v>0</v>
      </c>
      <c r="AI54" s="160">
        <f t="shared" si="10"/>
        <v>0</v>
      </c>
      <c r="AJ54" s="160">
        <f t="shared" si="11"/>
        <v>0</v>
      </c>
      <c r="AK54" s="160">
        <f>SUM(AF$43:AF54)</f>
        <v>22873.029861107461</v>
      </c>
      <c r="AL54" s="160">
        <f>SUM(AG$43:AG54)</f>
        <v>20312.957648700849</v>
      </c>
      <c r="AM54" s="160">
        <f>SUM(AH$43:AH54)</f>
        <v>16397.922871133334</v>
      </c>
      <c r="AN54" s="160">
        <f>SUM(AI$43:AI54)</f>
        <v>11479.552533560427</v>
      </c>
      <c r="AO54" s="160">
        <f>SUM(AJ$43:AJ54)</f>
        <v>7479.85437960746</v>
      </c>
      <c r="AS54" s="155">
        <v>48</v>
      </c>
      <c r="AT54" s="155">
        <f>求节点(村县营基础信息!K$8:K$28,AA$10:AA$30,$AS54)+求节点(村县营基础信息!T$8:T$28,AA$43:AA$63,$AS54)+求节点(村县营基础信息!AC$8:AC$29,AA$76:AA$96,$AS54)+求节点(村县营基础信息!AL$8:AL$28,AA$109:AA$129,$AS54)</f>
        <v>284247.84199364349</v>
      </c>
      <c r="AU54" s="155">
        <f>求节点(村县营基础信息!L$8:L$28,AB$10:AB$30,$AS54)+求节点(村县营基础信息!U$8:U$28,AB$43:AB$63,$AS54)+求节点(村县营基础信息!AD$8:AD$29,AB$76:AB$96,$AS54)+求节点(村县营基础信息!AM$8:AM$28,AB$109:AB$129,$AS54)</f>
        <v>254826.56786026171</v>
      </c>
      <c r="AV54" s="155">
        <f>求节点(村县营基础信息!M$8:M$28,AC$10:AC$30,$AS54)+求节点(村县营基础信息!V$8:V$28,AC$43:AC$63,$AS54)+求节点(村县营基础信息!AE$8:AE$29,AC$76:AC$96,$AS54)+求节点(村县营基础信息!AN$8:AN$28,AC$109:AC$129,$AS54)</f>
        <v>207657.39189858863</v>
      </c>
      <c r="AW54" s="155">
        <f>求节点(村县营基础信息!N$8:N$28,AD$10:AD$30,$AS54)+求节点(村县营基础信息!W$8:W$28,AD$43:AD$63,$AS54)+求节点(村县营基础信息!AF$8:AF$29,AD$76:AD$96,$AS54)+求节点(村县营基础信息!AO$8:AO$28,AD$109:AD$129,$AS54)</f>
        <v>146611.132530634</v>
      </c>
      <c r="AX54" s="155">
        <f>求节点(村县营基础信息!O$8:O$28,AE$10:AE$30,$AS54)+求节点(村县营基础信息!X$8:X$28,AE$43:AE$63,$AS54)+求节点(村县营基础信息!AG$8:AG$29,AE$76:AE$96,$AS54)+求节点(村县营基础信息!AP$8:AP$28,AE$109:AE$129,$AS54)</f>
        <v>97369.048676998063</v>
      </c>
      <c r="AY54" s="155">
        <f>求节点(村县营基础信息!K$8:K$28,AK$10:AK$30,$AS54)+求节点(村县营基础信息!T$8:T$28,AK$43:AK$63,$AS54)+求节点(村县营基础信息!AC$8:AC$29,AK$76:AK$96,$AS54)+求节点(村县营基础信息!AL$8:AL$28,AK$109:AK$129,$AS54)</f>
        <v>120589.99357306087</v>
      </c>
      <c r="AZ54" s="155">
        <f>求节点(村县营基础信息!L$8:L$28,AL$10:AL$30,$AS54)+求节点(村县营基础信息!U$8:U$28,AL$43:AL$63,$AS54)+求节点(村县营基础信息!AD$8:AD$29,AL$76:AL$96,$AS54)+求节点(村县营基础信息!AM$8:AM$28,AL$109:AL$129,$AS54)</f>
        <v>108108.24091041407</v>
      </c>
      <c r="BA54" s="155">
        <f>求节点(村县营基础信息!M$8:M$28,AM$10:AM$30,$AS54)+求节点(村县营基础信息!V$8:V$28,AM$43:AM$63,$AS54)+求节点(村县营基础信息!AE$8:AE$29,AM$76:AM$96,$AS54)+求节点(村县营基础信息!AN$8:AN$28,AM$109:AM$129,$AS54)</f>
        <v>88097.075350916406</v>
      </c>
      <c r="BB54" s="155">
        <f>求节点(村县营基础信息!N$8:N$28,AN$10:AN$30,$AS54)+求节点(村县营基础信息!W$8:W$28,AN$43:AN$63,$AS54)+求节点(村县营基础信息!AF$8:AF$29,AN$76:AN$96,$AS54)+求节点(村县营基础信息!AO$8:AO$28,AN$109:AN$129,$AS54)</f>
        <v>62198.662285723505</v>
      </c>
      <c r="BC54" s="155">
        <f>求节点(村县营基础信息!O$8:O$28,AO$10:AO$30,$AS54)+求节点(村县营基础信息!X$8:X$28,AO$43:AO$63,$AS54)+求节点(村县营基础信息!AG$8:AG$29,AO$76:AO$96,$AS54)+求节点(村县营基础信息!AP$8:AP$28,AO$109:AO$129,$AS54)</f>
        <v>41308.08125690827</v>
      </c>
      <c r="BD54" s="158"/>
    </row>
    <row r="55" spans="3:56" x14ac:dyDescent="0.15">
      <c r="C55" s="155">
        <v>12</v>
      </c>
      <c r="D55" s="155">
        <v>4</v>
      </c>
      <c r="E55" s="155">
        <f>求节点(信息索引!$AD$4:$AD$103,信息索引!AE$4:AE$103,村县营基础信息!T20)</f>
        <v>0.17499999999999999</v>
      </c>
      <c r="F55" s="155">
        <f>求节点(信息索引!$AD$4:$AD$103,信息索引!AF$4:AF$103,村县营基础信息!U20)</f>
        <v>0.17499999999999999</v>
      </c>
      <c r="G55" s="155">
        <f>求节点(信息索引!$AD$4:$AD$103,信息索引!AG$4:AG$103,村县营基础信息!V20)</f>
        <v>0.17499999999999999</v>
      </c>
      <c r="H55" s="155">
        <f>求节点(信息索引!$AD$4:$AD$103,信息索引!AH$4:AH$103,村县营基础信息!W20)</f>
        <v>0.17499999999999999</v>
      </c>
      <c r="I55" s="155">
        <f>求节点(信息索引!$AD$4:$AD$103,信息索引!AI$4:AI$103,村县营基础信息!X20)</f>
        <v>0.17499999999999999</v>
      </c>
      <c r="J55" s="160">
        <v>1</v>
      </c>
      <c r="K55" s="160">
        <f>$J55*K$37*$D55*村县营基础信息!$E20</f>
        <v>1.6000000000000005</v>
      </c>
      <c r="L55" s="160">
        <f>$J55*L$37*$D55*村县营基础信息!$E20</f>
        <v>1.4092437126218198</v>
      </c>
      <c r="M55" s="160">
        <f>$J55*M$37*$D55*村县营基础信息!$E20</f>
        <v>1.12648493185073</v>
      </c>
      <c r="N55" s="160">
        <f>$J55*N$37*$D55*村县营基础信息!$E20</f>
        <v>0.77799064134347473</v>
      </c>
      <c r="O55" s="160">
        <f>$J55*O$37*$D55*村县营基础信息!$E20</f>
        <v>0.501607347960773</v>
      </c>
      <c r="P55" s="155">
        <f>求节点(信息索引!$AK$4:$AK$103,信息索引!AL$4:AL$103,村县营基础信息!T20)</f>
        <v>24654.124462031832</v>
      </c>
      <c r="Q55" s="155">
        <f>求节点(信息索引!$AK$4:$AK$103,信息索引!AM$4:AM$103,村县营基础信息!U20)</f>
        <v>24825.387530672564</v>
      </c>
      <c r="R55" s="155">
        <f>求节点(信息索引!$AK$4:$AK$103,信息索引!AN$4:AN$103,村县营基础信息!V20)</f>
        <v>25028.883108120488</v>
      </c>
      <c r="S55" s="155">
        <f>求节点(信息索引!$AK$4:$AK$103,信息索引!AO$4:AO$103,村县营基础信息!W20)</f>
        <v>25276.349028748577</v>
      </c>
      <c r="T55" s="155">
        <f>求节点(信息索引!$AK$4:$AK$103,信息索引!AP$4:AP$103,村县营基础信息!X20)</f>
        <v>25398.454042615915</v>
      </c>
      <c r="V55" s="160">
        <f>K55*(1-E55)*P55*(1-信息索引!$AB$3)</f>
        <v>16271.722144941014</v>
      </c>
      <c r="W55" s="160">
        <f>L55*(1-F55)*Q55*(1-信息索引!$AB$3)</f>
        <v>14431.321282537678</v>
      </c>
      <c r="X55" s="160">
        <f>M55*(1-G55)*R55*(1-信息索引!$AB$3)</f>
        <v>11630.297118969784</v>
      </c>
      <c r="Y55" s="160">
        <f>N55*(1-H55)*S55*(1-信息索引!$AB$3)</f>
        <v>8111.7147340752681</v>
      </c>
      <c r="Z55" s="160">
        <f>O55*(1-I55)*T55*(1-信息索引!$AB$3)</f>
        <v>5255.2711095308086</v>
      </c>
      <c r="AA55" s="160">
        <f>SUM(V$43:V55)</f>
        <v>70186.721103265751</v>
      </c>
      <c r="AB55" s="160">
        <f>SUM(W$43:W55)</f>
        <v>62311.864311618243</v>
      </c>
      <c r="AC55" s="160">
        <f>SUM(X$43:X55)</f>
        <v>50282.543886641215</v>
      </c>
      <c r="AD55" s="160">
        <f>SUM(Y$43:Y55)</f>
        <v>35170.659991753419</v>
      </c>
      <c r="AE55" s="160">
        <f>SUM(Z$43:Z55)</f>
        <v>22886.356432891254</v>
      </c>
      <c r="AF55" s="160">
        <f t="shared" si="7"/>
        <v>6903.1548493689152</v>
      </c>
      <c r="AG55" s="160">
        <f t="shared" si="8"/>
        <v>6122.3787259250757</v>
      </c>
      <c r="AH55" s="160">
        <f t="shared" si="9"/>
        <v>4934.0654444114234</v>
      </c>
      <c r="AI55" s="160">
        <f t="shared" si="10"/>
        <v>3441.3335235470831</v>
      </c>
      <c r="AJ55" s="160">
        <f t="shared" si="11"/>
        <v>2229.508955558525</v>
      </c>
      <c r="AK55" s="160">
        <f>SUM(AF$43:AF55)</f>
        <v>29776.184710476376</v>
      </c>
      <c r="AL55" s="160">
        <f>SUM(AG$43:AG55)</f>
        <v>26435.336374625924</v>
      </c>
      <c r="AM55" s="160">
        <f>SUM(AH$43:AH55)</f>
        <v>21331.988315544757</v>
      </c>
      <c r="AN55" s="160">
        <f>SUM(AI$43:AI55)</f>
        <v>14920.886057107509</v>
      </c>
      <c r="AO55" s="160">
        <f>SUM(AJ$43:AJ55)</f>
        <v>9709.3633351659846</v>
      </c>
      <c r="AS55" s="155">
        <v>49</v>
      </c>
      <c r="AT55" s="155">
        <f>求节点(村县营基础信息!K$8:K$28,AA$10:AA$30,$AS55)+求节点(村县营基础信息!T$8:T$28,AA$43:AA$63,$AS55)+求节点(村县营基础信息!AC$8:AC$29,AA$76:AA$96,$AS55)+求节点(村县营基础信息!AL$8:AL$28,AA$109:AA$129,$AS55)</f>
        <v>290252.91373214166</v>
      </c>
      <c r="AU55" s="155">
        <f>求节点(村县营基础信息!L$8:L$28,AB$10:AB$30,$AS55)+求节点(村县营基础信息!U$8:U$28,AB$43:AB$63,$AS55)+求节点(村县营基础信息!AD$8:AD$29,AB$76:AB$96,$AS55)+求节点(村县营基础信息!AM$8:AM$28,AB$109:AB$129,$AS55)</f>
        <v>260188.11930820486</v>
      </c>
      <c r="AV55" s="155">
        <f>求节点(村县营基础信息!M$8:M$28,AC$10:AC$30,$AS55)+求节点(村县营基础信息!V$8:V$28,AC$43:AC$63,$AS55)+求节点(村县营基础信息!AE$8:AE$29,AC$76:AC$96,$AS55)+求节点(村县营基础信息!AN$8:AN$28,AC$109:AC$129,$AS55)</f>
        <v>212007.811850542</v>
      </c>
      <c r="AW55" s="155">
        <f>求节点(村县营基础信息!N$8:N$28,AD$10:AD$30,$AS55)+求节点(村县营基础信息!W$8:W$28,AD$43:AD$63,$AS55)+求节点(村县营基础信息!AF$8:AF$29,AD$76:AD$96,$AS55)+求节点(村县营基础信息!AO$8:AO$28,AD$109:AD$129,$AS55)</f>
        <v>149662.08936270809</v>
      </c>
      <c r="AX55" s="155">
        <f>求节点(村县营基础信息!O$8:O$28,AE$10:AE$30,$AS55)+求节点(村县营基础信息!X$8:X$28,AE$43:AE$63,$AS55)+求节点(村县营基础信息!AG$8:AG$29,AE$76:AE$96,$AS55)+求节点(村县营基础信息!AP$8:AP$28,AE$109:AE$129,$AS55)</f>
        <v>99377.253032658016</v>
      </c>
      <c r="AY55" s="155">
        <f>求节点(村县营基础信息!K$8:K$28,AK$10:AK$30,$AS55)+求节点(村县营基础信息!T$8:T$28,AK$43:AK$63,$AS55)+求节点(村县营基础信息!AC$8:AC$29,AK$76:AK$96,$AS55)+求节点(村县营基础信息!AL$8:AL$28,AK$109:AK$129,$AS55)</f>
        <v>123137.59976515101</v>
      </c>
      <c r="AZ55" s="155">
        <f>求节点(村县营基础信息!L$8:L$28,AL$10:AL$30,$AS55)+求节点(村县营基础信息!U$8:U$28,AL$43:AL$63,$AS55)+求节点(村县营基础信息!AD$8:AD$29,AL$76:AL$96,$AS55)+求节点(村县营基础信息!AM$8:AM$28,AL$109:AL$129,$AS55)</f>
        <v>110382.83849438994</v>
      </c>
      <c r="BA55" s="155">
        <f>求节点(村县营基础信息!M$8:M$28,AM$10:AM$30,$AS55)+求节点(村县营基础信息!V$8:V$28,AM$43:AM$63,$AS55)+求节点(村县营基础信息!AE$8:AE$29,AM$76:AM$96,$AS55)+求节点(村县营基础信息!AN$8:AN$28,AM$109:AM$129,$AS55)</f>
        <v>89942.708057805707</v>
      </c>
      <c r="BB55" s="155">
        <f>求节点(村县营基础信息!N$8:N$28,AN$10:AN$30,$AS55)+求节点(村县营基础信息!W$8:W$28,AN$43:AN$63,$AS55)+求节点(村县营基础信息!AF$8:AF$29,AN$76:AN$96,$AS55)+求节点(村县营基础信息!AO$8:AO$28,AN$109:AN$129,$AS55)</f>
        <v>63493.007608421613</v>
      </c>
      <c r="BC55" s="155">
        <f>求节点(村县营基础信息!O$8:O$28,AO$10:AO$30,$AS55)+求节点(村县营基础信息!X$8:X$28,AO$43:AO$63,$AS55)+求节点(村县营基础信息!AG$8:AG$29,AO$76:AO$96,$AS55)+求节点(村县营基础信息!AP$8:AP$28,AO$109:AO$129,$AS55)</f>
        <v>42160.04674112764</v>
      </c>
      <c r="BD55" s="158"/>
    </row>
    <row r="56" spans="3:56" x14ac:dyDescent="0.15">
      <c r="C56" s="155">
        <v>13</v>
      </c>
      <c r="D56" s="155">
        <v>4</v>
      </c>
      <c r="E56" s="155">
        <f>求节点(信息索引!$AD$4:$AD$103,信息索引!AE$4:AE$103,村县营基础信息!T21)</f>
        <v>0.17499999999999999</v>
      </c>
      <c r="F56" s="155">
        <f>求节点(信息索引!$AD$4:$AD$103,信息索引!AF$4:AF$103,村县营基础信息!U21)</f>
        <v>0.17499999999999999</v>
      </c>
      <c r="G56" s="155">
        <f>求节点(信息索引!$AD$4:$AD$103,信息索引!AG$4:AG$103,村县营基础信息!V21)</f>
        <v>0.17499999999999999</v>
      </c>
      <c r="H56" s="155">
        <f>求节点(信息索引!$AD$4:$AD$103,信息索引!AH$4:AH$103,村县营基础信息!W21)</f>
        <v>0.17499999999999999</v>
      </c>
      <c r="I56" s="155">
        <f>求节点(信息索引!$AD$4:$AD$103,信息索引!AI$4:AI$103,村县营基础信息!X21)</f>
        <v>0.17499999999999999</v>
      </c>
      <c r="J56" s="160">
        <v>1</v>
      </c>
      <c r="K56" s="160">
        <f>$J56*K$37*$D56*村县营基础信息!$E21</f>
        <v>0</v>
      </c>
      <c r="L56" s="160">
        <f>$J56*L$37*$D56*村县营基础信息!$E21</f>
        <v>0</v>
      </c>
      <c r="M56" s="160">
        <f>$J56*M$37*$D56*村县营基础信息!$E21</f>
        <v>0</v>
      </c>
      <c r="N56" s="160">
        <f>$J56*N$37*$D56*村县营基础信息!$E21</f>
        <v>0</v>
      </c>
      <c r="O56" s="160">
        <f>$J56*O$37*$D56*村县营基础信息!$E21</f>
        <v>0</v>
      </c>
      <c r="P56" s="155">
        <f>求节点(信息索引!$AK$4:$AK$103,信息索引!AL$4:AL$103,村县营基础信息!T21)</f>
        <v>26592.529400033454</v>
      </c>
      <c r="Q56" s="155">
        <f>求节点(信息索引!$AK$4:$AK$103,信息索引!AM$4:AM$103,村县营基础信息!U21)</f>
        <v>26737.307581955763</v>
      </c>
      <c r="R56" s="155">
        <f>求节点(信息索引!$AK$4:$AK$103,信息索引!AN$4:AN$103,村县营基础信息!V21)</f>
        <v>26920.940756125976</v>
      </c>
      <c r="S56" s="155">
        <f>求节点(信息索引!$AK$4:$AK$103,信息索引!AO$4:AO$103,村县营基础信息!W21)</f>
        <v>27147.261019000118</v>
      </c>
      <c r="T56" s="155">
        <f>求节点(信息索引!$AK$4:$AK$103,信息索引!AP$4:AP$103,村县营基础信息!X21)</f>
        <v>27241.915858050088</v>
      </c>
      <c r="V56" s="160">
        <f>K56*(1-E56)*P56*(1-信息索引!$AB$3)</f>
        <v>0</v>
      </c>
      <c r="W56" s="160">
        <f>L56*(1-F56)*Q56*(1-信息索引!$AB$3)</f>
        <v>0</v>
      </c>
      <c r="X56" s="160">
        <f>M56*(1-G56)*R56*(1-信息索引!$AB$3)</f>
        <v>0</v>
      </c>
      <c r="Y56" s="160">
        <f>N56*(1-H56)*S56*(1-信息索引!$AB$3)</f>
        <v>0</v>
      </c>
      <c r="Z56" s="160">
        <f>O56*(1-I56)*T56*(1-信息索引!$AB$3)</f>
        <v>0</v>
      </c>
      <c r="AA56" s="160">
        <f>SUM(V$43:V56)</f>
        <v>70186.721103265751</v>
      </c>
      <c r="AB56" s="160">
        <f>SUM(W$43:W56)</f>
        <v>62311.864311618243</v>
      </c>
      <c r="AC56" s="160">
        <f>SUM(X$43:X56)</f>
        <v>50282.543886641215</v>
      </c>
      <c r="AD56" s="160">
        <f>SUM(Y$43:Y56)</f>
        <v>35170.659991753419</v>
      </c>
      <c r="AE56" s="160">
        <f>SUM(Z$43:Z56)</f>
        <v>22886.356432891254</v>
      </c>
      <c r="AF56" s="160">
        <f t="shared" si="7"/>
        <v>0</v>
      </c>
      <c r="AG56" s="160">
        <f t="shared" si="8"/>
        <v>0</v>
      </c>
      <c r="AH56" s="160">
        <f t="shared" si="9"/>
        <v>0</v>
      </c>
      <c r="AI56" s="160">
        <f t="shared" si="10"/>
        <v>0</v>
      </c>
      <c r="AJ56" s="160">
        <f t="shared" si="11"/>
        <v>0</v>
      </c>
      <c r="AK56" s="160">
        <f>SUM(AF$43:AF56)</f>
        <v>29776.184710476376</v>
      </c>
      <c r="AL56" s="160">
        <f>SUM(AG$43:AG56)</f>
        <v>26435.336374625924</v>
      </c>
      <c r="AM56" s="160">
        <f>SUM(AH$43:AH56)</f>
        <v>21331.988315544757</v>
      </c>
      <c r="AN56" s="160">
        <f>SUM(AI$43:AI56)</f>
        <v>14920.886057107509</v>
      </c>
      <c r="AO56" s="160">
        <f>SUM(AJ$43:AJ56)</f>
        <v>9709.3633351659846</v>
      </c>
      <c r="AS56" s="155">
        <v>50</v>
      </c>
      <c r="AT56" s="155">
        <f>求节点(村县营基础信息!K$8:K$28,AA$10:AA$30,$AS56)+求节点(村县营基础信息!T$8:T$28,AA$43:AA$63,$AS56)+求节点(村县营基础信息!AC$8:AC$29,AA$76:AA$96,$AS56)+求节点(村县营基础信息!AL$8:AL$28,AA$109:AA$129,$AS56)</f>
        <v>296257.98547063989</v>
      </c>
      <c r="AU56" s="155">
        <f>求节点(村县营基础信息!L$8:L$28,AB$10:AB$30,$AS56)+求节点(村县营基础信息!U$8:U$28,AB$43:AB$63,$AS56)+求节点(村县营基础信息!AD$8:AD$29,AB$76:AB$96,$AS56)+求节点(村县营基础信息!AM$8:AM$28,AB$109:AB$129,$AS56)</f>
        <v>265549.670756148</v>
      </c>
      <c r="AV56" s="155">
        <f>求节点(村县营基础信息!M$8:M$28,AC$10:AC$30,$AS56)+求节点(村县营基础信息!V$8:V$28,AC$43:AC$63,$AS56)+求节点(村县营基础信息!AE$8:AE$29,AC$76:AC$96,$AS56)+求节点(村县营基础信息!AN$8:AN$28,AC$109:AC$129,$AS56)</f>
        <v>216358.23180249537</v>
      </c>
      <c r="AW56" s="155">
        <f>求节点(村县营基础信息!N$8:N$28,AD$10:AD$30,$AS56)+求节点(村县营基础信息!W$8:W$28,AD$43:AD$63,$AS56)+求节点(村县营基础信息!AF$8:AF$29,AD$76:AD$96,$AS56)+求节点(村县营基础信息!AO$8:AO$28,AD$109:AD$129,$AS56)</f>
        <v>152713.04619478222</v>
      </c>
      <c r="AX56" s="155">
        <f>求节点(村县营基础信息!O$8:O$28,AE$10:AE$30,$AS56)+求节点(村县营基础信息!X$8:X$28,AE$43:AE$63,$AS56)+求节点(村县营基础信息!AG$8:AG$29,AE$76:AE$96,$AS56)+求节点(村县营基础信息!AP$8:AP$28,AE$109:AE$129,$AS56)</f>
        <v>101385.45738831797</v>
      </c>
      <c r="AY56" s="155">
        <f>求节点(村县营基础信息!K$8:K$28,AK$10:AK$30,$AS56)+求节点(村县营基础信息!T$8:T$28,AK$43:AK$63,$AS56)+求节点(村县营基础信息!AC$8:AC$29,AK$76:AK$96,$AS56)+求节点(村县营基础信息!AL$8:AL$28,AK$109:AK$129,$AS56)</f>
        <v>125685.20595724117</v>
      </c>
      <c r="AZ56" s="155">
        <f>求节点(村县营基础信息!L$8:L$28,AL$10:AL$30,$AS56)+求节点(村县营基础信息!U$8:U$28,AL$43:AL$63,$AS56)+求节点(村县营基础信息!AD$8:AD$29,AL$76:AL$96,$AS56)+求节点(村县营基础信息!AM$8:AM$28,AL$109:AL$129,$AS56)</f>
        <v>112657.43607836583</v>
      </c>
      <c r="BA56" s="155">
        <f>求节点(村县营基础信息!M$8:M$28,AM$10:AM$30,$AS56)+求节点(村县营基础信息!V$8:V$28,AM$43:AM$63,$AS56)+求节点(村县营基础信息!AE$8:AE$29,AM$76:AM$96,$AS56)+求节点(村县营基础信息!AN$8:AN$28,AM$109:AM$129,$AS56)</f>
        <v>91788.340764695022</v>
      </c>
      <c r="BB56" s="155">
        <f>求节点(村县营基础信息!N$8:N$28,AN$10:AN$30,$AS56)+求节点(村县营基础信息!W$8:W$28,AN$43:AN$63,$AS56)+求节点(村县营基础信息!AF$8:AF$29,AN$76:AN$96,$AS56)+求节点(村县营基础信息!AO$8:AO$28,AN$109:AN$129,$AS56)</f>
        <v>64787.35293111972</v>
      </c>
      <c r="BC56" s="155">
        <f>求节点(村县营基础信息!O$8:O$28,AO$10:AO$30,$AS56)+求节点(村县营基础信息!X$8:X$28,AO$43:AO$63,$AS56)+求节点(村县营基础信息!AG$8:AG$29,AO$76:AO$96,$AS56)+求节点(村县营基础信息!AP$8:AP$28,AO$109:AO$129,$AS56)</f>
        <v>43012.012225347018</v>
      </c>
      <c r="BD56" s="158"/>
    </row>
    <row r="57" spans="3:56" x14ac:dyDescent="0.15">
      <c r="C57" s="155">
        <v>14</v>
      </c>
      <c r="D57" s="155">
        <v>4</v>
      </c>
      <c r="E57" s="155">
        <f>求节点(信息索引!$AD$4:$AD$103,信息索引!AE$4:AE$103,村县营基础信息!T22)</f>
        <v>0.17499999999999999</v>
      </c>
      <c r="F57" s="155">
        <f>求节点(信息索引!$AD$4:$AD$103,信息索引!AF$4:AF$103,村县营基础信息!U22)</f>
        <v>0.17499999999999999</v>
      </c>
      <c r="G57" s="155">
        <f>求节点(信息索引!$AD$4:$AD$103,信息索引!AG$4:AG$103,村县营基础信息!V22)</f>
        <v>0.17499999999999999</v>
      </c>
      <c r="H57" s="155">
        <f>求节点(信息索引!$AD$4:$AD$103,信息索引!AH$4:AH$103,村县营基础信息!W22)</f>
        <v>0.17499999999999999</v>
      </c>
      <c r="I57" s="155">
        <f>求节点(信息索引!$AD$4:$AD$103,信息索引!AI$4:AI$103,村县营基础信息!X22)</f>
        <v>0.17499999999999999</v>
      </c>
      <c r="J57" s="160">
        <v>1</v>
      </c>
      <c r="K57" s="160">
        <f>$J57*K$37*$D57*村县营基础信息!$E22</f>
        <v>1.6000000000000005</v>
      </c>
      <c r="L57" s="160">
        <f>$J57*L$37*$D57*村县营基础信息!$E22</f>
        <v>1.4092437126218198</v>
      </c>
      <c r="M57" s="160">
        <f>$J57*M$37*$D57*村县营基础信息!$E22</f>
        <v>1.12648493185073</v>
      </c>
      <c r="N57" s="160">
        <f>$J57*N$37*$D57*村县营基础信息!$E22</f>
        <v>0.77799064134347473</v>
      </c>
      <c r="O57" s="160">
        <f>$J57*O$37*$D57*村县营基础信息!$E22</f>
        <v>0.501607347960773</v>
      </c>
      <c r="P57" s="155">
        <f>求节点(信息索引!$AK$4:$AK$103,信息索引!AL$4:AL$103,村县营基础信息!T22)</f>
        <v>28890.557389266367</v>
      </c>
      <c r="Q57" s="155">
        <f>求节点(信息索引!$AK$4:$AK$103,信息索引!AM$4:AM$103,村县营基础信息!U22)</f>
        <v>29028.28101444606</v>
      </c>
      <c r="R57" s="155">
        <f>求节点(信息索引!$AK$4:$AK$103,信息索引!AN$4:AN$103,村县营基础信息!V22)</f>
        <v>29192.500939302245</v>
      </c>
      <c r="S57" s="155">
        <f>求节点(信息索引!$AK$4:$AK$103,信息索引!AO$4:AO$103,村县营基础信息!W22)</f>
        <v>29405.052721874552</v>
      </c>
      <c r="T57" s="155">
        <f>求节点(信息索引!$AK$4:$AK$103,信息索引!AP$4:AP$103,村县营基础信息!X22)</f>
        <v>29457.539303155656</v>
      </c>
      <c r="V57" s="160">
        <f>K57*(1-E57)*P57*(1-信息索引!$AB$3)</f>
        <v>19067.767876915805</v>
      </c>
      <c r="W57" s="160">
        <f>L57*(1-F57)*Q57*(1-信息索引!$AB$3)</f>
        <v>16874.51803447882</v>
      </c>
      <c r="X57" s="160">
        <f>M57*(1-G57)*R57*(1-信息索引!$AB$3)</f>
        <v>13565.02637785443</v>
      </c>
      <c r="Y57" s="160">
        <f>N57*(1-H57)*S57*(1-信息索引!$AB$3)</f>
        <v>9436.7030281548214</v>
      </c>
      <c r="Z57" s="160">
        <f>O57*(1-I57)*T57*(1-信息索引!$AB$3)</f>
        <v>6095.1487440137853</v>
      </c>
      <c r="AA57" s="160">
        <f>SUM(V$43:V57)</f>
        <v>89254.488980181559</v>
      </c>
      <c r="AB57" s="160">
        <f>SUM(W$43:W57)</f>
        <v>79186.38234609706</v>
      </c>
      <c r="AC57" s="160">
        <f>SUM(X$43:X57)</f>
        <v>63847.570264495647</v>
      </c>
      <c r="AD57" s="160">
        <f>SUM(Y$43:Y57)</f>
        <v>44607.36301990824</v>
      </c>
      <c r="AE57" s="160">
        <f>SUM(Z$43:Z57)</f>
        <v>28981.505176905041</v>
      </c>
      <c r="AF57" s="160">
        <f t="shared" si="7"/>
        <v>8089.3560689945853</v>
      </c>
      <c r="AG57" s="160">
        <f t="shared" si="8"/>
        <v>7158.886438869803</v>
      </c>
      <c r="AH57" s="160">
        <f t="shared" si="9"/>
        <v>5754.8596754533946</v>
      </c>
      <c r="AI57" s="160">
        <f t="shared" si="10"/>
        <v>4003.4497695202267</v>
      </c>
      <c r="AJ57" s="160">
        <f t="shared" si="11"/>
        <v>2585.8206792785754</v>
      </c>
      <c r="AK57" s="160">
        <f>SUM(AF$43:AF57)</f>
        <v>37865.540779470961</v>
      </c>
      <c r="AL57" s="160">
        <f>SUM(AG$43:AG57)</f>
        <v>33594.222813495726</v>
      </c>
      <c r="AM57" s="160">
        <f>SUM(AH$43:AH57)</f>
        <v>27086.847990998151</v>
      </c>
      <c r="AN57" s="160">
        <f>SUM(AI$43:AI57)</f>
        <v>18924.335826627736</v>
      </c>
      <c r="AO57" s="160">
        <f>SUM(AJ$43:AJ57)</f>
        <v>12295.18401444456</v>
      </c>
      <c r="AS57" s="155">
        <v>51</v>
      </c>
      <c r="AT57" s="155">
        <f>求节点(村县营基础信息!K$8:K$28,AA$10:AA$30,$AS57)+求节点(村县营基础信息!T$8:T$28,AA$43:AA$63,$AS57)+求节点(村县营基础信息!AC$8:AC$29,AA$76:AA$96,$AS57)+求节点(村县营基础信息!AL$8:AL$28,AA$109:AA$129,$AS57)</f>
        <v>302263.05720913812</v>
      </c>
      <c r="AU57" s="155">
        <f>求节点(村县营基础信息!L$8:L$28,AB$10:AB$30,$AS57)+求节点(村县营基础信息!U$8:U$28,AB$43:AB$63,$AS57)+求节点(村县营基础信息!AD$8:AD$29,AB$76:AB$96,$AS57)+求节点(村县营基础信息!AM$8:AM$28,AB$109:AB$129,$AS57)</f>
        <v>270911.22220409114</v>
      </c>
      <c r="AV57" s="155">
        <f>求节点(村县营基础信息!M$8:M$28,AC$10:AC$30,$AS57)+求节点(村县营基础信息!V$8:V$28,AC$43:AC$63,$AS57)+求节点(村县营基础信息!AE$8:AE$29,AC$76:AC$96,$AS57)+求节点(村县营基础信息!AN$8:AN$28,AC$109:AC$129,$AS57)</f>
        <v>220708.65175444874</v>
      </c>
      <c r="AW57" s="155">
        <f>求节点(村县营基础信息!N$8:N$28,AD$10:AD$30,$AS57)+求节点(村县营基础信息!W$8:W$28,AD$43:AD$63,$AS57)+求节点(村县营基础信息!AF$8:AF$29,AD$76:AD$96,$AS57)+求节点(村县营基础信息!AO$8:AO$28,AD$109:AD$129,$AS57)</f>
        <v>155764.00302685634</v>
      </c>
      <c r="AX57" s="155">
        <f>求节点(村县营基础信息!O$8:O$28,AE$10:AE$30,$AS57)+求节点(村县营基础信息!X$8:X$28,AE$43:AE$63,$AS57)+求节点(村县营基础信息!AG$8:AG$29,AE$76:AE$96,$AS57)+求节点(村县营基础信息!AP$8:AP$28,AE$109:AE$129,$AS57)</f>
        <v>103393.66174397792</v>
      </c>
      <c r="AY57" s="155">
        <f>求节点(村县营基础信息!K$8:K$28,AK$10:AK$30,$AS57)+求节点(村县营基础信息!T$8:T$28,AK$43:AK$63,$AS57)+求节点(村县营基础信息!AC$8:AC$29,AK$76:AK$96,$AS57)+求节点(村县营基础信息!AL$8:AL$28,AK$109:AK$129,$AS57)</f>
        <v>128232.81214933131</v>
      </c>
      <c r="AZ57" s="155">
        <f>求节点(村县营基础信息!L$8:L$28,AL$10:AL$30,$AS57)+求节点(村县营基础信息!U$8:U$28,AL$43:AL$63,$AS57)+求节点(村县营基础信息!AD$8:AD$29,AL$76:AL$96,$AS57)+求节点(村县营基础信息!AM$8:AM$28,AL$109:AL$129,$AS57)</f>
        <v>114932.03366234171</v>
      </c>
      <c r="BA57" s="155">
        <f>求节点(村县营基础信息!M$8:M$28,AM$10:AM$30,$AS57)+求节点(村县营基础信息!V$8:V$28,AM$43:AM$63,$AS57)+求节点(村县营基础信息!AE$8:AE$29,AM$76:AM$96,$AS57)+求节点(村县营基础信息!AN$8:AN$28,AM$109:AM$129,$AS57)</f>
        <v>93633.973471584322</v>
      </c>
      <c r="BB57" s="155">
        <f>求节点(村县营基础信息!N$8:N$28,AN$10:AN$30,$AS57)+求节点(村县营基础信息!W$8:W$28,AN$43:AN$63,$AS57)+求节点(村县营基础信息!AF$8:AF$29,AN$76:AN$96,$AS57)+求节点(村县营基础信息!AO$8:AO$28,AN$109:AN$129,$AS57)</f>
        <v>66081.698253817827</v>
      </c>
      <c r="BC57" s="155">
        <f>求节点(村县营基础信息!O$8:O$28,AO$10:AO$30,$AS57)+求节点(村县营基础信息!X$8:X$28,AO$43:AO$63,$AS57)+求节点(村县营基础信息!AG$8:AG$29,AO$76:AO$96,$AS57)+求节点(村县营基础信息!AP$8:AP$28,AO$109:AO$129,$AS57)</f>
        <v>43863.977709566389</v>
      </c>
      <c r="BD57" s="158"/>
    </row>
    <row r="58" spans="3:56" x14ac:dyDescent="0.15">
      <c r="C58" s="155">
        <v>15</v>
      </c>
      <c r="D58" s="155">
        <v>4</v>
      </c>
      <c r="E58" s="155">
        <f>求节点(信息索引!$AD$4:$AD$103,信息索引!AE$4:AE$103,村县营基础信息!T23)</f>
        <v>0.17499999999999999</v>
      </c>
      <c r="F58" s="155">
        <f>求节点(信息索引!$AD$4:$AD$103,信息索引!AF$4:AF$103,村县营基础信息!U23)</f>
        <v>0.17499999999999999</v>
      </c>
      <c r="G58" s="155">
        <f>求节点(信息索引!$AD$4:$AD$103,信息索引!AG$4:AG$103,村县营基础信息!V23)</f>
        <v>0.17499999999999999</v>
      </c>
      <c r="H58" s="155">
        <f>求节点(信息索引!$AD$4:$AD$103,信息索引!AH$4:AH$103,村县营基础信息!W23)</f>
        <v>0.17499999999999999</v>
      </c>
      <c r="I58" s="155">
        <f>求节点(信息索引!$AD$4:$AD$103,信息索引!AI$4:AI$103,村县营基础信息!X23)</f>
        <v>0.17499999999999999</v>
      </c>
      <c r="J58" s="160">
        <v>1</v>
      </c>
      <c r="K58" s="160">
        <f>$J58*K$37*$D58*村县营基础信息!$E23</f>
        <v>0</v>
      </c>
      <c r="L58" s="160">
        <f>$J58*L$37*$D58*村县营基础信息!$E23</f>
        <v>0</v>
      </c>
      <c r="M58" s="160">
        <f>$J58*M$37*$D58*村县营基础信息!$E23</f>
        <v>0</v>
      </c>
      <c r="N58" s="160">
        <f>$J58*N$37*$D58*村县营基础信息!$E23</f>
        <v>0</v>
      </c>
      <c r="O58" s="160">
        <f>$J58*O$37*$D58*村县营基础信息!$E23</f>
        <v>0</v>
      </c>
      <c r="P58" s="155">
        <f>求节点(信息索引!$AK$4:$AK$103,信息索引!AL$4:AL$103,村县营基础信息!T23)</f>
        <v>31195.177862328317</v>
      </c>
      <c r="Q58" s="155">
        <f>求节点(信息索引!$AK$4:$AK$103,信息索引!AM$4:AM$103,村县营基础信息!U23)</f>
        <v>31306.088976818526</v>
      </c>
      <c r="R58" s="155">
        <f>求节点(信息索引!$AK$4:$AK$103,信息索引!AN$4:AN$103,村县营基础信息!V23)</f>
        <v>31457.276498191415</v>
      </c>
      <c r="S58" s="155">
        <f>求节点(信息索引!$AK$4:$AK$103,信息索引!AO$4:AO$103,村县营基础信息!W23)</f>
        <v>31617.146616212012</v>
      </c>
      <c r="T58" s="155">
        <f>求节点(信息索引!$AK$4:$AK$103,信息索引!AP$4:AP$103,村县营基础信息!X23)</f>
        <v>31612.35636073535</v>
      </c>
      <c r="V58" s="160">
        <f>K58*(1-E58)*P58*(1-信息索引!$AB$3)</f>
        <v>0</v>
      </c>
      <c r="W58" s="160">
        <f>L58*(1-F58)*Q58*(1-信息索引!$AB$3)</f>
        <v>0</v>
      </c>
      <c r="X58" s="160">
        <f>M58*(1-G58)*R58*(1-信息索引!$AB$3)</f>
        <v>0</v>
      </c>
      <c r="Y58" s="160">
        <f>N58*(1-H58)*S58*(1-信息索引!$AB$3)</f>
        <v>0</v>
      </c>
      <c r="Z58" s="160">
        <f>O58*(1-I58)*T58*(1-信息索引!$AB$3)</f>
        <v>0</v>
      </c>
      <c r="AA58" s="160">
        <f>SUM(V$43:V58)</f>
        <v>89254.488980181559</v>
      </c>
      <c r="AB58" s="160">
        <f>SUM(W$43:W58)</f>
        <v>79186.38234609706</v>
      </c>
      <c r="AC58" s="160">
        <f>SUM(X$43:X58)</f>
        <v>63847.570264495647</v>
      </c>
      <c r="AD58" s="160">
        <f>SUM(Y$43:Y58)</f>
        <v>44607.36301990824</v>
      </c>
      <c r="AE58" s="160">
        <f>SUM(Z$43:Z58)</f>
        <v>28981.505176905041</v>
      </c>
      <c r="AF58" s="160">
        <f t="shared" si="7"/>
        <v>0</v>
      </c>
      <c r="AG58" s="160">
        <f t="shared" si="8"/>
        <v>0</v>
      </c>
      <c r="AH58" s="160">
        <f t="shared" si="9"/>
        <v>0</v>
      </c>
      <c r="AI58" s="160">
        <f t="shared" si="10"/>
        <v>0</v>
      </c>
      <c r="AJ58" s="160">
        <f t="shared" si="11"/>
        <v>0</v>
      </c>
      <c r="AK58" s="160">
        <f>SUM(AF$43:AF58)</f>
        <v>37865.540779470961</v>
      </c>
      <c r="AL58" s="160">
        <f>SUM(AG$43:AG58)</f>
        <v>33594.222813495726</v>
      </c>
      <c r="AM58" s="160">
        <f>SUM(AH$43:AH58)</f>
        <v>27086.847990998151</v>
      </c>
      <c r="AN58" s="160">
        <f>SUM(AI$43:AI58)</f>
        <v>18924.335826627736</v>
      </c>
      <c r="AO58" s="160">
        <f>SUM(AJ$43:AJ58)</f>
        <v>12295.18401444456</v>
      </c>
      <c r="AS58" s="155">
        <v>52</v>
      </c>
      <c r="AT58" s="155">
        <f>求节点(村县营基础信息!K$8:K$28,AA$10:AA$30,$AS58)+求节点(村县营基础信息!T$8:T$28,AA$43:AA$63,$AS58)+求节点(村县营基础信息!AC$8:AC$29,AA$76:AA$96,$AS58)+求节点(村县营基础信息!AL$8:AL$28,AA$109:AA$129,$AS58)</f>
        <v>308268.12894763629</v>
      </c>
      <c r="AU58" s="155">
        <f>求节点(村县营基础信息!L$8:L$28,AB$10:AB$30,$AS58)+求节点(村县营基础信息!U$8:U$28,AB$43:AB$63,$AS58)+求节点(村县营基础信息!AD$8:AD$29,AB$76:AB$96,$AS58)+求节点(村县营基础信息!AM$8:AM$28,AB$109:AB$129,$AS58)</f>
        <v>276272.77365203429</v>
      </c>
      <c r="AV58" s="155">
        <f>求节点(村县营基础信息!M$8:M$28,AC$10:AC$30,$AS58)+求节点(村县营基础信息!V$8:V$28,AC$43:AC$63,$AS58)+求节点(村县营基础信息!AE$8:AE$29,AC$76:AC$96,$AS58)+求节点(村县营基础信息!AN$8:AN$28,AC$109:AC$129,$AS58)</f>
        <v>225059.07170640209</v>
      </c>
      <c r="AW58" s="155">
        <f>求节点(村县营基础信息!N$8:N$28,AD$10:AD$30,$AS58)+求节点(村县营基础信息!W$8:W$28,AD$43:AD$63,$AS58)+求节点(村县营基础信息!AF$8:AF$29,AD$76:AD$96,$AS58)+求节点(村县营基础信息!AO$8:AO$28,AD$109:AD$129,$AS58)</f>
        <v>158814.95985893044</v>
      </c>
      <c r="AX58" s="155">
        <f>求节点(村县营基础信息!O$8:O$28,AE$10:AE$30,$AS58)+求节点(村县营基础信息!X$8:X$28,AE$43:AE$63,$AS58)+求节点(村县营基础信息!AG$8:AG$29,AE$76:AE$96,$AS58)+求节点(村县营基础信息!AP$8:AP$28,AE$109:AE$129,$AS58)</f>
        <v>106357.79514749162</v>
      </c>
      <c r="AY58" s="155">
        <f>求节点(村县营基础信息!K$8:K$28,AK$10:AK$30,$AS58)+求节点(村县营基础信息!T$8:T$28,AK$43:AK$63,$AS58)+求节点(村县营基础信息!AC$8:AC$29,AK$76:AK$96,$AS58)+求节点(村县营基础信息!AL$8:AL$28,AK$109:AK$129,$AS58)</f>
        <v>130780.41834142145</v>
      </c>
      <c r="AZ58" s="155">
        <f>求节点(村县营基础信息!L$8:L$28,AL$10:AL$30,$AS58)+求节点(村县营基础信息!U$8:U$28,AL$43:AL$63,$AS58)+求节点(村县营基础信息!AD$8:AD$29,AL$76:AL$96,$AS58)+求节点(村县营基础信息!AM$8:AM$28,AL$109:AL$129,$AS58)</f>
        <v>117206.63124631759</v>
      </c>
      <c r="BA58" s="155">
        <f>求节点(村县营基础信息!M$8:M$28,AM$10:AM$30,$AS58)+求节点(村县营基础信息!V$8:V$28,AM$43:AM$63,$AS58)+求节点(村县营基础信息!AE$8:AE$29,AM$76:AM$96,$AS58)+求节点(村县营基础信息!AN$8:AN$28,AM$109:AM$129,$AS58)</f>
        <v>95479.606178473638</v>
      </c>
      <c r="BB58" s="155">
        <f>求节点(村县营基础信息!N$8:N$28,AN$10:AN$30,$AS58)+求节点(村县营基础信息!W$8:W$28,AN$43:AN$63,$AS58)+求节点(村县营基础信息!AF$8:AF$29,AN$76:AN$96,$AS58)+求节点(村县营基础信息!AO$8:AO$28,AN$109:AN$129,$AS58)</f>
        <v>67376.043576515935</v>
      </c>
      <c r="BC58" s="155">
        <f>求节点(村县营基础信息!O$8:O$28,AO$10:AO$30,$AS58)+求节点(村县营基础信息!X$8:X$28,AO$43:AO$63,$AS58)+求节点(村县营基础信息!AG$8:AG$29,AO$76:AO$96,$AS58)+求节点(村县营基础信息!AP$8:AP$28,AO$109:AO$129,$AS58)</f>
        <v>45121.488850450987</v>
      </c>
      <c r="BD58" s="158"/>
    </row>
    <row r="59" spans="3:56" x14ac:dyDescent="0.15">
      <c r="C59" s="155">
        <v>16</v>
      </c>
      <c r="D59" s="155">
        <v>4</v>
      </c>
      <c r="E59" s="155">
        <f>求节点(信息索引!$AD$4:$AD$103,信息索引!AE$4:AE$103,村县营基础信息!T24)</f>
        <v>0.17499999999999999</v>
      </c>
      <c r="F59" s="155">
        <f>求节点(信息索引!$AD$4:$AD$103,信息索引!AF$4:AF$103,村县营基础信息!U24)</f>
        <v>0.17499999999999999</v>
      </c>
      <c r="G59" s="155">
        <f>求节点(信息索引!$AD$4:$AD$103,信息索引!AG$4:AG$103,村县营基础信息!V24)</f>
        <v>0.17499999999999999</v>
      </c>
      <c r="H59" s="155">
        <f>求节点(信息索引!$AD$4:$AD$103,信息索引!AH$4:AH$103,村县营基础信息!W24)</f>
        <v>0.17499999999999999</v>
      </c>
      <c r="I59" s="155">
        <f>求节点(信息索引!$AD$4:$AD$103,信息索引!AI$4:AI$103,村县营基础信息!X24)</f>
        <v>0.17499999999999999</v>
      </c>
      <c r="J59" s="160">
        <v>1</v>
      </c>
      <c r="K59" s="160">
        <f>$J59*K$37*$D59*村县营基础信息!$E24</f>
        <v>1.6000000000000005</v>
      </c>
      <c r="L59" s="160">
        <f>$J59*L$37*$D59*村县营基础信息!$E24</f>
        <v>1.4092437126218198</v>
      </c>
      <c r="M59" s="160">
        <f>$J59*M$37*$D59*村县营基础信息!$E24</f>
        <v>1.12648493185073</v>
      </c>
      <c r="N59" s="160">
        <f>$J59*N$37*$D59*村县营基础信息!$E24</f>
        <v>0.77799064134347473</v>
      </c>
      <c r="O59" s="160">
        <f>$J59*O$37*$D59*村县营基础信息!$E24</f>
        <v>0.501607347960773</v>
      </c>
      <c r="P59" s="155">
        <f>求节点(信息索引!$AK$4:$AK$103,信息索引!AL$4:AL$103,村县营基础信息!T24)</f>
        <v>33508.047949105283</v>
      </c>
      <c r="Q59" s="155">
        <f>求节点(信息索引!$AK$4:$AK$103,信息索引!AM$4:AM$103,村县营基础信息!U24)</f>
        <v>33585.110334321667</v>
      </c>
      <c r="R59" s="155">
        <f>求节点(信息索引!$AK$4:$AK$103,信息索引!AN$4:AN$103,村县营基础信息!V24)</f>
        <v>33695.13455321829</v>
      </c>
      <c r="S59" s="155">
        <f>求节点(信息索引!$AK$4:$AK$103,信息索引!AO$4:AO$103,村县营基础信息!W24)</f>
        <v>33843.506151801543</v>
      </c>
      <c r="T59" s="155">
        <f>求节点(信息索引!$AK$4:$AK$103,信息索引!AP$4:AP$103,村县营基础信息!X24)</f>
        <v>33796.823027192258</v>
      </c>
      <c r="V59" s="160">
        <f>K59*(1-E59)*P59*(1-信息索引!$AB$3)</f>
        <v>22115.311646409493</v>
      </c>
      <c r="W59" s="160">
        <f>L59*(1-F59)*Q59*(1-信息索引!$AB$3)</f>
        <v>19523.462300245574</v>
      </c>
      <c r="X59" s="160">
        <f>M59*(1-G59)*R59*(1-信息索引!$AB$3)</f>
        <v>15657.287807239352</v>
      </c>
      <c r="Y59" s="160">
        <f>N59*(1-H59)*S59*(1-信息索引!$AB$3)</f>
        <v>10861.096560745165</v>
      </c>
      <c r="Z59" s="160">
        <f>O59*(1-I59)*T59*(1-信息索引!$AB$3)</f>
        <v>6993.0030918699158</v>
      </c>
      <c r="AA59" s="160">
        <f>SUM(V$43:V59)</f>
        <v>111369.80062659105</v>
      </c>
      <c r="AB59" s="160">
        <f>SUM(W$43:W59)</f>
        <v>98709.844646342637</v>
      </c>
      <c r="AC59" s="160">
        <f>SUM(X$43:X59)</f>
        <v>79504.858071734998</v>
      </c>
      <c r="AD59" s="160">
        <f>SUM(Y$43:Y59)</f>
        <v>55468.459580653405</v>
      </c>
      <c r="AE59" s="160">
        <f>SUM(Z$43:Z59)</f>
        <v>35974.508268774953</v>
      </c>
      <c r="AF59" s="160">
        <f t="shared" si="7"/>
        <v>9382.2534257494826</v>
      </c>
      <c r="AG59" s="160">
        <f t="shared" si="8"/>
        <v>8282.6809758617601</v>
      </c>
      <c r="AH59" s="160">
        <f t="shared" si="9"/>
        <v>6642.4857364045738</v>
      </c>
      <c r="AI59" s="160">
        <f t="shared" si="10"/>
        <v>4607.737934861585</v>
      </c>
      <c r="AJ59" s="160">
        <f t="shared" si="11"/>
        <v>2966.7285844296612</v>
      </c>
      <c r="AK59" s="160">
        <f>SUM(AF$43:AF59)</f>
        <v>47247.794205220445</v>
      </c>
      <c r="AL59" s="160">
        <f>SUM(AG$43:AG59)</f>
        <v>41876.903789357486</v>
      </c>
      <c r="AM59" s="160">
        <f>SUM(AH$43:AH59)</f>
        <v>33729.333727402722</v>
      </c>
      <c r="AN59" s="160">
        <f>SUM(AI$43:AI59)</f>
        <v>23532.073761489322</v>
      </c>
      <c r="AO59" s="160">
        <f>SUM(AJ$43:AJ59)</f>
        <v>15261.91259887422</v>
      </c>
      <c r="AS59" s="155">
        <v>53</v>
      </c>
      <c r="AT59" s="155">
        <f>求节点(村县营基础信息!K$8:K$28,AA$10:AA$30,$AS59)+求节点(村县营基础信息!T$8:T$28,AA$43:AA$63,$AS59)+求节点(村县营基础信息!AC$8:AC$29,AA$76:AA$96,$AS59)+求节点(村县营基础信息!AL$8:AL$28,AA$109:AA$129,$AS59)</f>
        <v>314273.20068613451</v>
      </c>
      <c r="AU59" s="155">
        <f>求节点(村县营基础信息!L$8:L$28,AB$10:AB$30,$AS59)+求节点(村县营基础信息!U$8:U$28,AB$43:AB$63,$AS59)+求节点(村县营基础信息!AD$8:AD$29,AB$76:AB$96,$AS59)+求节点(村县营基础信息!AM$8:AM$28,AB$109:AB$129,$AS59)</f>
        <v>281634.32509997743</v>
      </c>
      <c r="AV59" s="155">
        <f>求节点(村县营基础信息!M$8:M$28,AC$10:AC$30,$AS59)+求节点(村县营基础信息!V$8:V$28,AC$43:AC$63,$AS59)+求节点(村县营基础信息!AE$8:AE$29,AC$76:AC$96,$AS59)+求节点(村县营基础信息!AN$8:AN$28,AC$109:AC$129,$AS59)</f>
        <v>229647.27495294623</v>
      </c>
      <c r="AW59" s="155">
        <f>求节点(村县营基础信息!N$8:N$28,AD$10:AD$30,$AS59)+求节点(村县营基础信息!W$8:W$28,AD$43:AD$63,$AS59)+求节点(村县营基础信息!AF$8:AF$29,AD$76:AD$96,$AS59)+求节点(村县营基础信息!AO$8:AO$28,AD$109:AD$129,$AS59)</f>
        <v>163156.13954379054</v>
      </c>
      <c r="AX59" s="155">
        <f>求节点(村县营基础信息!O$8:O$28,AE$10:AE$30,$AS59)+求节点(村县营基础信息!X$8:X$28,AE$43:AE$63,$AS59)+求节点(村县营基础信息!AG$8:AG$29,AE$76:AE$96,$AS59)+求节点(村县营基础信息!AP$8:AP$28,AE$109:AE$129,$AS59)</f>
        <v>109731.61242865694</v>
      </c>
      <c r="AY59" s="155">
        <f>求节点(村县营基础信息!K$8:K$28,AK$10:AK$30,$AS59)+求节点(村县营基础信息!T$8:T$28,AK$43:AK$63,$AS59)+求节点(村县营基础信息!AC$8:AC$29,AK$76:AK$96,$AS59)+求节点(村县营基础信息!AL$8:AL$28,AK$109:AK$129,$AS59)</f>
        <v>133328.02453351161</v>
      </c>
      <c r="AZ59" s="155">
        <f>求节点(村县营基础信息!L$8:L$28,AL$10:AL$30,$AS59)+求节点(村县营基础信息!U$8:U$28,AL$43:AL$63,$AS59)+求节点(村县营基础信息!AD$8:AD$29,AL$76:AL$96,$AS59)+求节点(村县营基础信息!AM$8:AM$28,AL$109:AL$129,$AS59)</f>
        <v>119481.22883029346</v>
      </c>
      <c r="BA59" s="155">
        <f>求节点(村县营基础信息!M$8:M$28,AM$10:AM$30,$AS59)+求节点(村县营基础信息!V$8:V$28,AM$43:AM$63,$AS59)+求节点(村县营基础信息!AE$8:AE$29,AM$76:AM$96,$AS59)+求节点(村县营基础信息!AN$8:AN$28,AM$109:AM$129,$AS59)</f>
        <v>97426.116646704468</v>
      </c>
      <c r="BB59" s="155">
        <f>求节点(村县营基础信息!N$8:N$28,AN$10:AN$30,$AS59)+求节点(村县营基础信息!W$8:W$28,AN$43:AN$63,$AS59)+求节点(村县营基础信息!AF$8:AF$29,AN$76:AN$96,$AS59)+求节点(村县营基础信息!AO$8:AO$28,AN$109:AN$129,$AS59)</f>
        <v>69217.756170092936</v>
      </c>
      <c r="BC59" s="155">
        <f>求节点(村县营基础信息!O$8:O$28,AO$10:AO$30,$AS59)+求节点(村县营基础信息!X$8:X$28,AO$43:AO$63,$AS59)+求节点(村县营基础信息!AG$8:AG$29,AO$76:AO$96,$AS59)+求节点(村县营基础信息!AP$8:AP$28,AO$109:AO$129,$AS59)</f>
        <v>46552.805272763544</v>
      </c>
      <c r="BD59" s="158"/>
    </row>
    <row r="60" spans="3:56" x14ac:dyDescent="0.15">
      <c r="C60" s="155">
        <v>17</v>
      </c>
      <c r="D60" s="155">
        <v>4</v>
      </c>
      <c r="E60" s="155">
        <f>求节点(信息索引!$AD$4:$AD$103,信息索引!AE$4:AE$103,村县营基础信息!T25)</f>
        <v>0.17499999999999999</v>
      </c>
      <c r="F60" s="155">
        <f>求节点(信息索引!$AD$4:$AD$103,信息索引!AF$4:AF$103,村县营基础信息!U25)</f>
        <v>0.17499999999999999</v>
      </c>
      <c r="G60" s="155">
        <f>求节点(信息索引!$AD$4:$AD$103,信息索引!AG$4:AG$103,村县营基础信息!V25)</f>
        <v>0.17499999999999999</v>
      </c>
      <c r="H60" s="155">
        <f>求节点(信息索引!$AD$4:$AD$103,信息索引!AH$4:AH$103,村县营基础信息!W25)</f>
        <v>0.17499999999999999</v>
      </c>
      <c r="I60" s="155">
        <f>求节点(信息索引!$AD$4:$AD$103,信息索引!AI$4:AI$103,村县营基础信息!X25)</f>
        <v>0.17499999999999999</v>
      </c>
      <c r="J60" s="160">
        <v>1</v>
      </c>
      <c r="K60" s="160">
        <f>$J60*K$37*$D60*村县营基础信息!$E25</f>
        <v>0</v>
      </c>
      <c r="L60" s="160">
        <f>$J60*L$37*$D60*村县营基础信息!$E25</f>
        <v>0</v>
      </c>
      <c r="M60" s="160">
        <f>$J60*M$37*$D60*村县营基础信息!$E25</f>
        <v>0</v>
      </c>
      <c r="N60" s="160">
        <f>$J60*N$37*$D60*村县营基础信息!$E25</f>
        <v>0</v>
      </c>
      <c r="O60" s="160">
        <f>$J60*O$37*$D60*村县营基础信息!$E25</f>
        <v>0</v>
      </c>
      <c r="P60" s="155">
        <f>求节点(信息索引!$AK$4:$AK$103,信息索引!AL$4:AL$103,村县营基础信息!T25)</f>
        <v>35912.100289502756</v>
      </c>
      <c r="Q60" s="155">
        <f>求节点(信息索引!$AK$4:$AK$103,信息索引!AM$4:AM$103,村县营基础信息!U25)</f>
        <v>35974.743722062092</v>
      </c>
      <c r="R60" s="155">
        <f>求节点(信息索引!$AK$4:$AK$103,信息索引!AN$4:AN$103,村县营基础信息!V25)</f>
        <v>36072.45157767232</v>
      </c>
      <c r="S60" s="155">
        <f>求节点(信息索引!$AK$4:$AK$103,信息索引!AO$4:AO$103,村县营基础信息!W25)</f>
        <v>36200.093413650597</v>
      </c>
      <c r="T60" s="155">
        <f>求节点(信息索引!$AK$4:$AK$103,信息索引!AP$4:AP$103,村县营基础信息!X25)</f>
        <v>36104.995522333811</v>
      </c>
      <c r="V60" s="160">
        <f>K60*(1-E60)*P60*(1-信息索引!$AB$3)</f>
        <v>0</v>
      </c>
      <c r="W60" s="160">
        <f>L60*(1-F60)*Q60*(1-信息索引!$AB$3)</f>
        <v>0</v>
      </c>
      <c r="X60" s="160">
        <f>M60*(1-G60)*R60*(1-信息索引!$AB$3)</f>
        <v>0</v>
      </c>
      <c r="Y60" s="160">
        <f>N60*(1-H60)*S60*(1-信息索引!$AB$3)</f>
        <v>0</v>
      </c>
      <c r="Z60" s="160">
        <f>O60*(1-I60)*T60*(1-信息索引!$AB$3)</f>
        <v>0</v>
      </c>
      <c r="AA60" s="160">
        <f>SUM(V$43:V60)</f>
        <v>111369.80062659105</v>
      </c>
      <c r="AB60" s="160">
        <f>SUM(W$43:W60)</f>
        <v>98709.844646342637</v>
      </c>
      <c r="AC60" s="160">
        <f>SUM(X$43:X60)</f>
        <v>79504.858071734998</v>
      </c>
      <c r="AD60" s="160">
        <f>SUM(Y$43:Y60)</f>
        <v>55468.459580653405</v>
      </c>
      <c r="AE60" s="160">
        <f>SUM(Z$43:Z60)</f>
        <v>35974.508268774953</v>
      </c>
      <c r="AF60" s="160">
        <f t="shared" si="7"/>
        <v>0</v>
      </c>
      <c r="AG60" s="160">
        <f t="shared" si="8"/>
        <v>0</v>
      </c>
      <c r="AH60" s="160">
        <f t="shared" si="9"/>
        <v>0</v>
      </c>
      <c r="AI60" s="160">
        <f t="shared" si="10"/>
        <v>0</v>
      </c>
      <c r="AJ60" s="160">
        <f t="shared" si="11"/>
        <v>0</v>
      </c>
      <c r="AK60" s="160">
        <f>SUM(AF$43:AF60)</f>
        <v>47247.794205220445</v>
      </c>
      <c r="AL60" s="160">
        <f>SUM(AG$43:AG60)</f>
        <v>41876.903789357486</v>
      </c>
      <c r="AM60" s="160">
        <f>SUM(AH$43:AH60)</f>
        <v>33729.333727402722</v>
      </c>
      <c r="AN60" s="160">
        <f>SUM(AI$43:AI60)</f>
        <v>23532.073761489322</v>
      </c>
      <c r="AO60" s="160">
        <f>SUM(AJ$43:AJ60)</f>
        <v>15261.91259887422</v>
      </c>
      <c r="AS60" s="155">
        <v>54</v>
      </c>
      <c r="AT60" s="155">
        <f>求节点(村县营基础信息!K$8:K$28,AA$10:AA$30,$AS60)+求节点(村县营基础信息!T$8:T$28,AA$43:AA$63,$AS60)+求节点(村县营基础信息!AC$8:AC$29,AA$76:AA$96,$AS60)+求节点(村县营基础信息!AL$8:AL$28,AA$109:AA$129,$AS60)</f>
        <v>320278.27242463268</v>
      </c>
      <c r="AU60" s="155">
        <f>求节点(村县营基础信息!L$8:L$28,AB$10:AB$30,$AS60)+求节点(村县营基础信息!U$8:U$28,AB$43:AB$63,$AS60)+求节点(村县营基础信息!AD$8:AD$29,AB$76:AB$96,$AS60)+求节点(村县营基础信息!AM$8:AM$28,AB$109:AB$129,$AS60)</f>
        <v>288981.50434109266</v>
      </c>
      <c r="AV60" s="155">
        <f>求节点(村县营基础信息!M$8:M$28,AC$10:AC$30,$AS60)+求节点(村县营基础信息!V$8:V$28,AC$43:AC$63,$AS60)+求节点(村县营基础信息!AE$8:AE$29,AC$76:AC$96,$AS60)+求节点(村县营基础信息!AN$8:AN$28,AC$109:AC$129,$AS60)</f>
        <v>236969.9860872844</v>
      </c>
      <c r="AW60" s="155">
        <f>求节点(村县营基础信息!N$8:N$28,AD$10:AD$30,$AS60)+求节点(村县营基础信息!W$8:W$28,AD$43:AD$63,$AS60)+求节点(村县营基础信息!AF$8:AF$29,AD$76:AD$96,$AS60)+求节点(村县营基础信息!AO$8:AO$28,AD$109:AD$129,$AS60)</f>
        <v>168288.1009771323</v>
      </c>
      <c r="AX60" s="155">
        <f>求节点(村县营基础信息!O$8:O$28,AE$10:AE$30,$AS60)+求节点(村县营基础信息!X$8:X$28,AE$43:AE$63,$AS60)+求节点(村县营基础信息!AG$8:AG$29,AE$76:AE$96,$AS60)+求节点(村县营基础信息!AP$8:AP$28,AE$109:AE$129,$AS60)</f>
        <v>113105.42970982223</v>
      </c>
      <c r="AY60" s="155">
        <f>求节点(村县营基础信息!K$8:K$28,AK$10:AK$30,$AS60)+求节点(村县营基础信息!T$8:T$28,AK$43:AK$63,$AS60)+求节点(村县营基础信息!AC$8:AC$29,AK$76:AK$96,$AS60)+求节点(村县营基础信息!AL$8:AL$28,AK$109:AK$129,$AS60)</f>
        <v>135875.63072560175</v>
      </c>
      <c r="AZ60" s="155">
        <f>求节点(村县营基础信息!L$8:L$28,AL$10:AL$30,$AS60)+求节点(村县营基础信息!U$8:U$28,AL$43:AL$63,$AS60)+求节点(村县营基础信息!AD$8:AD$29,AL$76:AL$96,$AS60)+求节点(村县营基础信息!AM$8:AM$28,AL$109:AL$129,$AS60)</f>
        <v>122598.21396288782</v>
      </c>
      <c r="BA60" s="155">
        <f>求节点(村县营基础信息!M$8:M$28,AM$10:AM$30,$AS60)+求节点(村县营基础信息!V$8:V$28,AM$43:AM$63,$AS60)+求节点(村县营基础信息!AE$8:AE$29,AM$76:AM$96,$AS60)+求节点(村县营基础信息!AN$8:AN$28,AM$109:AM$129,$AS60)</f>
        <v>100532.72137036308</v>
      </c>
      <c r="BB60" s="155">
        <f>求节点(村县营基础信息!N$8:N$28,AN$10:AN$30,$AS60)+求节点(村县营基础信息!W$8:W$28,AN$43:AN$63,$AS60)+求节点(村县营基础信息!AF$8:AF$29,AN$76:AN$96,$AS60)+求节点(村县营基础信息!AO$8:AO$28,AN$109:AN$129,$AS60)</f>
        <v>71394.951929692485</v>
      </c>
      <c r="BC60" s="155">
        <f>求节点(村县营基础信息!O$8:O$28,AO$10:AO$30,$AS60)+求节点(村县营基础信息!X$8:X$28,AO$43:AO$63,$AS60)+求节点(村县营基础信息!AG$8:AG$29,AO$76:AO$96,$AS60)+求节点(村县营基础信息!AP$8:AP$28,AO$109:AO$129,$AS60)</f>
        <v>47984.121695076094</v>
      </c>
      <c r="BD60" s="158"/>
    </row>
    <row r="61" spans="3:56" x14ac:dyDescent="0.15">
      <c r="C61" s="155">
        <v>18</v>
      </c>
      <c r="D61" s="155">
        <v>4</v>
      </c>
      <c r="E61" s="155">
        <f>求节点(信息索引!$AD$4:$AD$103,信息索引!AE$4:AE$103,村县营基础信息!T26)</f>
        <v>0.17499999999999999</v>
      </c>
      <c r="F61" s="155">
        <f>求节点(信息索引!$AD$4:$AD$103,信息索引!AF$4:AF$103,村县营基础信息!U26)</f>
        <v>0.17499999999999999</v>
      </c>
      <c r="G61" s="155">
        <f>求节点(信息索引!$AD$4:$AD$103,信息索引!AG$4:AG$103,村县营基础信息!V26)</f>
        <v>0.17499999999999999</v>
      </c>
      <c r="H61" s="155">
        <f>求节点(信息索引!$AD$4:$AD$103,信息索引!AH$4:AH$103,村县营基础信息!W26)</f>
        <v>0.17499999999999999</v>
      </c>
      <c r="I61" s="155">
        <f>求节点(信息索引!$AD$4:$AD$103,信息索引!AI$4:AI$103,村县营基础信息!X26)</f>
        <v>0.17499999999999999</v>
      </c>
      <c r="J61" s="160">
        <v>1</v>
      </c>
      <c r="K61" s="160">
        <f>$J61*K$37*$D61*村县营基础信息!$E26</f>
        <v>1.6000000000000005</v>
      </c>
      <c r="L61" s="160">
        <f>$J61*L$37*$D61*村县营基础信息!$E26</f>
        <v>1.4092437126218198</v>
      </c>
      <c r="M61" s="160">
        <f>$J61*M$37*$D61*村县营基础信息!$E26</f>
        <v>1.12648493185073</v>
      </c>
      <c r="N61" s="160">
        <f>$J61*N$37*$D61*村县营基础信息!$E26</f>
        <v>0.77799064134347473</v>
      </c>
      <c r="O61" s="160">
        <f>$J61*O$37*$D61*村县营基础信息!$E26</f>
        <v>0.501607347960773</v>
      </c>
      <c r="P61" s="155">
        <f>求节点(信息索引!$AK$4:$AK$103,信息索引!AL$4:AL$103,村县营基础信息!T26)</f>
        <v>38320.088581582175</v>
      </c>
      <c r="Q61" s="155">
        <f>求节点(信息索引!$AK$4:$AK$103,信息索引!AM$4:AM$103,村县营基础信息!U26)</f>
        <v>38356.448536107971</v>
      </c>
      <c r="R61" s="155">
        <f>求节点(信息索引!$AK$4:$AK$103,信息索引!AN$4:AN$103,村县营基础信息!V26)</f>
        <v>38420.176095839837</v>
      </c>
      <c r="S61" s="155">
        <f>求节点(信息索引!$AK$4:$AK$103,信息索引!AO$4:AO$103,村县营基础信息!W26)</f>
        <v>38506.521638102902</v>
      </c>
      <c r="T61" s="155">
        <f>求节点(信息索引!$AK$4:$AK$103,信息索引!AP$4:AP$103,村县营基础信息!X26)</f>
        <v>38350.066607368935</v>
      </c>
      <c r="V61" s="160">
        <f>K61*(1-E61)*P61*(1-信息索引!$AB$3)</f>
        <v>25291.258463844242</v>
      </c>
      <c r="W61" s="160">
        <f>L61*(1-F61)*Q61*(1-信息索引!$AB$3)</f>
        <v>22297.103374430179</v>
      </c>
      <c r="X61" s="160">
        <f>M61*(1-G61)*R61*(1-信息索引!$AB$3)</f>
        <v>17852.89664854376</v>
      </c>
      <c r="Y61" s="160">
        <f>N61*(1-H61)*S61*(1-信息索引!$AB$3)</f>
        <v>12357.556804367801</v>
      </c>
      <c r="Z61" s="160">
        <f>O61*(1-I61)*T61*(1-信息索引!$AB$3)</f>
        <v>7935.1285220795489</v>
      </c>
      <c r="AA61" s="160">
        <f>SUM(V$43:V61)</f>
        <v>136661.0590904353</v>
      </c>
      <c r="AB61" s="160">
        <f>SUM(W$43:W61)</f>
        <v>121006.94802077282</v>
      </c>
      <c r="AC61" s="160">
        <f>SUM(X$43:X61)</f>
        <v>97357.754720278754</v>
      </c>
      <c r="AD61" s="160">
        <f>SUM(Y$43:Y61)</f>
        <v>67826.016385021212</v>
      </c>
      <c r="AE61" s="160">
        <f>SUM(Z$43:Z61)</f>
        <v>43909.6367908545</v>
      </c>
      <c r="AF61" s="160">
        <f t="shared" si="7"/>
        <v>10729.624802843013</v>
      </c>
      <c r="AG61" s="160">
        <f t="shared" si="8"/>
        <v>9459.3771891521974</v>
      </c>
      <c r="AH61" s="160">
        <f t="shared" si="9"/>
        <v>7573.9561539276565</v>
      </c>
      <c r="AI61" s="160">
        <f t="shared" si="10"/>
        <v>5242.5998563984604</v>
      </c>
      <c r="AJ61" s="160">
        <f t="shared" si="11"/>
        <v>3366.4181608822328</v>
      </c>
      <c r="AK61" s="160">
        <f>SUM(AF$43:AF61)</f>
        <v>57977.419008063458</v>
      </c>
      <c r="AL61" s="160">
        <f>SUM(AG$43:AG61)</f>
        <v>51336.280978509683</v>
      </c>
      <c r="AM61" s="160">
        <f>SUM(AH$43:AH61)</f>
        <v>41303.289881330376</v>
      </c>
      <c r="AN61" s="160">
        <f>SUM(AI$43:AI61)</f>
        <v>28774.673617887784</v>
      </c>
      <c r="AO61" s="160">
        <f>SUM(AJ$43:AJ61)</f>
        <v>18628.330759756453</v>
      </c>
      <c r="AS61" s="155">
        <v>55</v>
      </c>
      <c r="AT61" s="155">
        <f>求节点(村县营基础信息!K$8:K$28,AA$10:AA$30,$AS61)+求节点(村县营基础信息!T$8:T$28,AA$43:AA$63,$AS61)+求节点(村县营基础信息!AC$8:AC$29,AA$76:AA$96,$AS61)+求节点(村县营基础信息!AL$8:AL$28,AA$109:AA$129,$AS61)</f>
        <v>330414.45692923706</v>
      </c>
      <c r="AU61" s="155">
        <f>求节点(村县营基础信息!L$8:L$28,AB$10:AB$30,$AS61)+求节点(村县营基础信息!U$8:U$28,AB$43:AB$63,$AS61)+求节点(村县营基础信息!AD$8:AD$29,AB$76:AB$96,$AS61)+求节点(村县营基础信息!AM$8:AM$28,AB$109:AB$129,$AS61)</f>
        <v>298020.14429491007</v>
      </c>
      <c r="AV61" s="155">
        <f>求节点(村县营基础信息!M$8:M$28,AC$10:AC$30,$AS61)+求节点(村县营基础信息!V$8:V$28,AC$43:AC$63,$AS61)+求节点(村县营基础信息!AE$8:AE$29,AC$76:AC$96,$AS61)+求节点(村县营基础信息!AN$8:AN$28,AC$109:AC$129,$AS61)</f>
        <v>244292.69722162251</v>
      </c>
      <c r="AW61" s="155">
        <f>求节点(村县营基础信息!N$8:N$28,AD$10:AD$30,$AS61)+求节点(村县营基础信息!W$8:W$28,AD$43:AD$63,$AS61)+求节点(村县营基础信息!AF$8:AF$29,AD$76:AD$96,$AS61)+求节点(村县营基础信息!AO$8:AO$28,AD$109:AD$129,$AS61)</f>
        <v>173420.06241047409</v>
      </c>
      <c r="AX61" s="155">
        <f>求节点(村县营基础信息!O$8:O$28,AE$10:AE$30,$AS61)+求节点(村县营基础信息!X$8:X$28,AE$43:AE$63,$AS61)+求节点(村县营基础信息!AG$8:AG$29,AE$76:AE$96,$AS61)+求节点(村县营基础信息!AP$8:AP$28,AE$109:AE$129,$AS61)</f>
        <v>116479.24699098755</v>
      </c>
      <c r="AY61" s="155">
        <f>求节点(村县营基础信息!K$8:K$28,AK$10:AK$30,$AS61)+求节点(村县营基础信息!T$8:T$28,AK$43:AK$63,$AS61)+求节点(村县营基础信息!AC$8:AC$29,AK$76:AK$96,$AS61)+求节点(村县营基础信息!AL$8:AL$28,AK$109:AK$129,$AS61)</f>
        <v>140175.83021240358</v>
      </c>
      <c r="AZ61" s="155">
        <f>求节点(村县营基础信息!L$8:L$28,AL$10:AL$30,$AS61)+求节点(村县营基础信息!U$8:U$28,AL$43:AL$63,$AS61)+求节点(村县营基础信息!AD$8:AD$29,AL$76:AL$96,$AS61)+求节点(村县营基础信息!AM$8:AM$28,AL$109:AL$129,$AS61)</f>
        <v>126432.78848874973</v>
      </c>
      <c r="BA61" s="155">
        <f>求节点(村县营基础信息!M$8:M$28,AM$10:AM$30,$AS61)+求节点(村县营基础信息!V$8:V$28,AM$43:AM$63,$AS61)+求节点(村县营基础信息!AE$8:AE$29,AM$76:AM$96,$AS61)+求节点(村县营基础信息!AN$8:AN$28,AM$109:AM$129,$AS61)</f>
        <v>103639.32609402169</v>
      </c>
      <c r="BB61" s="155">
        <f>求节点(村县营基础信息!N$8:N$28,AN$10:AN$30,$AS61)+求节点(村县营基础信息!W$8:W$28,AN$43:AN$63,$AS61)+求节点(村县营基础信息!AF$8:AF$29,AN$76:AN$96,$AS61)+求节点(村县营基础信息!AO$8:AO$28,AN$109:AN$129,$AS61)</f>
        <v>73572.147689292033</v>
      </c>
      <c r="BC61" s="155">
        <f>求节点(村县营基础信息!O$8:O$28,AO$10:AO$30,$AS61)+求节点(村县营基础信息!X$8:X$28,AO$43:AO$63,$AS61)+求节点(村县营基础信息!AG$8:AG$29,AO$76:AO$96,$AS61)+求节点(村县营基础信息!AP$8:AP$28,AO$109:AO$129,$AS61)</f>
        <v>49415.43811738865</v>
      </c>
      <c r="BD61" s="158"/>
    </row>
    <row r="62" spans="3:56" x14ac:dyDescent="0.15">
      <c r="C62" s="155">
        <v>19</v>
      </c>
      <c r="D62" s="155">
        <v>4</v>
      </c>
      <c r="E62" s="155">
        <f>求节点(信息索引!$AD$4:$AD$103,信息索引!AE$4:AE$103,村县营基础信息!T27)</f>
        <v>0.17499999999999999</v>
      </c>
      <c r="F62" s="155">
        <f>求节点(信息索引!$AD$4:$AD$103,信息索引!AF$4:AF$103,村县营基础信息!U27)</f>
        <v>0.17499999999999999</v>
      </c>
      <c r="G62" s="155">
        <f>求节点(信息索引!$AD$4:$AD$103,信息索引!AG$4:AG$103,村县营基础信息!V27)</f>
        <v>0.17499999999999999</v>
      </c>
      <c r="H62" s="155">
        <f>求节点(信息索引!$AD$4:$AD$103,信息索引!AH$4:AH$103,村县营基础信息!W27)</f>
        <v>0.17499999999999999</v>
      </c>
      <c r="I62" s="155">
        <f>求节点(信息索引!$AD$4:$AD$103,信息索引!AI$4:AI$103,村县营基础信息!X27)</f>
        <v>0.17499999999999999</v>
      </c>
      <c r="J62" s="160">
        <v>1</v>
      </c>
      <c r="K62" s="160">
        <f>$J62*K$37*$D62*村县营基础信息!$E27</f>
        <v>0</v>
      </c>
      <c r="L62" s="160">
        <f>$J62*L$37*$D62*村县营基础信息!$E27</f>
        <v>0</v>
      </c>
      <c r="M62" s="160">
        <f>$J62*M$37*$D62*村县营基础信息!$E27</f>
        <v>0</v>
      </c>
      <c r="N62" s="160">
        <f>$J62*N$37*$D62*村县营基础信息!$E27</f>
        <v>0</v>
      </c>
      <c r="O62" s="160">
        <f>$J62*O$37*$D62*村县营基础信息!$E27</f>
        <v>0</v>
      </c>
      <c r="P62" s="155">
        <f>求节点(信息索引!$AK$4:$AK$103,信息索引!AL$4:AL$103,村县营基础信息!T27)</f>
        <v>40731.299978758034</v>
      </c>
      <c r="Q62" s="155">
        <f>求节点(信息索引!$AK$4:$AK$103,信息索引!AM$4:AM$103,村县营基础信息!U27)</f>
        <v>40738.303872866803</v>
      </c>
      <c r="R62" s="155">
        <f>求节点(信息索引!$AK$4:$AK$103,信息索引!AN$4:AN$103,村县营基础信息!V27)</f>
        <v>40775.979572207485</v>
      </c>
      <c r="S62" s="155">
        <f>求节点(信息索引!$AK$4:$AK$103,信息索引!AO$4:AO$103,村县营基础信息!W27)</f>
        <v>40841.188856111658</v>
      </c>
      <c r="T62" s="155">
        <f>求节点(信息索引!$AK$4:$AK$103,信息索引!AP$4:AP$103,村县营基础信息!X27)</f>
        <v>40632.775977855817</v>
      </c>
      <c r="V62" s="160">
        <f>K62*(1-E62)*P62*(1-信息索引!$AB$3)</f>
        <v>0</v>
      </c>
      <c r="W62" s="160">
        <f>L62*(1-F62)*Q62*(1-信息索引!$AB$3)</f>
        <v>0</v>
      </c>
      <c r="X62" s="160">
        <f>M62*(1-G62)*R62*(1-信息索引!$AB$3)</f>
        <v>0</v>
      </c>
      <c r="Y62" s="160">
        <f>N62*(1-H62)*S62*(1-信息索引!$AB$3)</f>
        <v>0</v>
      </c>
      <c r="Z62" s="160">
        <f>O62*(1-I62)*T62*(1-信息索引!$AB$3)</f>
        <v>0</v>
      </c>
      <c r="AA62" s="160">
        <f>SUM(V$43:V62)</f>
        <v>136661.0590904353</v>
      </c>
      <c r="AB62" s="160">
        <f>SUM(W$43:W62)</f>
        <v>121006.94802077282</v>
      </c>
      <c r="AC62" s="160">
        <f>SUM(X$43:X62)</f>
        <v>97357.754720278754</v>
      </c>
      <c r="AD62" s="160">
        <f>SUM(Y$43:Y62)</f>
        <v>67826.016385021212</v>
      </c>
      <c r="AE62" s="160">
        <f>SUM(Z$43:Z62)</f>
        <v>43909.6367908545</v>
      </c>
      <c r="AF62" s="160">
        <f t="shared" si="7"/>
        <v>0</v>
      </c>
      <c r="AG62" s="160">
        <f t="shared" si="8"/>
        <v>0</v>
      </c>
      <c r="AH62" s="160">
        <f t="shared" si="9"/>
        <v>0</v>
      </c>
      <c r="AI62" s="160">
        <f t="shared" si="10"/>
        <v>0</v>
      </c>
      <c r="AJ62" s="160">
        <f t="shared" si="11"/>
        <v>0</v>
      </c>
      <c r="AK62" s="160">
        <f>SUM(AF$43:AF62)</f>
        <v>57977.419008063458</v>
      </c>
      <c r="AL62" s="160">
        <f>SUM(AG$43:AG62)</f>
        <v>51336.280978509683</v>
      </c>
      <c r="AM62" s="160">
        <f>SUM(AH$43:AH62)</f>
        <v>41303.289881330376</v>
      </c>
      <c r="AN62" s="160">
        <f>SUM(AI$43:AI62)</f>
        <v>28774.673617887784</v>
      </c>
      <c r="AO62" s="160">
        <f>SUM(AJ$43:AJ62)</f>
        <v>18628.330759756453</v>
      </c>
      <c r="AS62" s="155">
        <v>56</v>
      </c>
      <c r="AT62" s="155">
        <f>求节点(村县营基础信息!K$8:K$28,AA$10:AA$30,$AS62)+求节点(村县营基础信息!T$8:T$28,AA$43:AA$63,$AS62)+求节点(村县营基础信息!AC$8:AC$29,AA$76:AA$96,$AS62)+求节点(村县营基础信息!AL$8:AL$28,AA$109:AA$129,$AS62)</f>
        <v>340550.64143384143</v>
      </c>
      <c r="AU62" s="155">
        <f>求节点(村县营基础信息!L$8:L$28,AB$10:AB$30,$AS62)+求节点(村县营基础信息!U$8:U$28,AB$43:AB$63,$AS62)+求节点(村县营基础信息!AD$8:AD$29,AB$76:AB$96,$AS62)+求节点(村县营基础信息!AM$8:AM$28,AB$109:AB$129,$AS62)</f>
        <v>307058.78424872749</v>
      </c>
      <c r="AV62" s="155">
        <f>求节点(村县营基础信息!M$8:M$28,AC$10:AC$30,$AS62)+求节点(村县营基础信息!V$8:V$28,AC$43:AC$63,$AS62)+求节点(村县营基础信息!AE$8:AE$29,AC$76:AC$96,$AS62)+求节点(村县营基础信息!AN$8:AN$28,AC$109:AC$129,$AS62)</f>
        <v>251615.40835596068</v>
      </c>
      <c r="AW62" s="155">
        <f>求节点(村县营基础信息!N$8:N$28,AD$10:AD$30,$AS62)+求节点(村县营基础信息!W$8:W$28,AD$43:AD$63,$AS62)+求节点(村县营基础信息!AF$8:AF$29,AD$76:AD$96,$AS62)+求节点(村县营基础信息!AO$8:AO$28,AD$109:AD$129,$AS62)</f>
        <v>178552.0238438159</v>
      </c>
      <c r="AX62" s="155">
        <f>求节点(村县营基础信息!O$8:O$28,AE$10:AE$30,$AS62)+求节点(村县营基础信息!X$8:X$28,AE$43:AE$63,$AS62)+求节点(村县营基础信息!AG$8:AG$29,AE$76:AE$96,$AS62)+求节点(村县营基础信息!AP$8:AP$28,AE$109:AE$129,$AS62)</f>
        <v>119853.06427215287</v>
      </c>
      <c r="AY62" s="155">
        <f>求节点(村县营基础信息!K$8:K$28,AK$10:AK$30,$AS62)+求节点(村县营基础信息!T$8:T$28,AK$43:AK$63,$AS62)+求节点(村县营基础信息!AC$8:AC$29,AK$76:AK$96,$AS62)+求节点(村县营基础信息!AL$8:AL$28,AK$109:AK$129,$AS62)</f>
        <v>144476.02969920545</v>
      </c>
      <c r="AZ62" s="155">
        <f>求节点(村县营基础信息!L$8:L$28,AL$10:AL$30,$AS62)+求节点(村县营基础信息!U$8:U$28,AL$43:AL$63,$AS62)+求节点(村县营基础信息!AD$8:AD$29,AL$76:AL$96,$AS62)+求节点(村县营基础信息!AM$8:AM$28,AL$109:AL$129,$AS62)</f>
        <v>130267.36301461168</v>
      </c>
      <c r="BA62" s="155">
        <f>求节点(村县营基础信息!M$8:M$28,AM$10:AM$30,$AS62)+求节点(村县营基础信息!V$8:V$28,AM$43:AM$63,$AS62)+求节点(村县营基础信息!AE$8:AE$29,AM$76:AM$96,$AS62)+求节点(村县营基础信息!AN$8:AN$28,AM$109:AM$129,$AS62)</f>
        <v>106745.93081768029</v>
      </c>
      <c r="BB62" s="155">
        <f>求节点(村县营基础信息!N$8:N$28,AN$10:AN$30,$AS62)+求节点(村县营基础信息!W$8:W$28,AN$43:AN$63,$AS62)+求节点(村县营基础信息!AF$8:AF$29,AN$76:AN$96,$AS62)+求节点(村县营基础信息!AO$8:AO$28,AN$109:AN$129,$AS62)</f>
        <v>75749.343448891566</v>
      </c>
      <c r="BC62" s="155">
        <f>求节点(村县营基础信息!O$8:O$28,AO$10:AO$30,$AS62)+求节点(村县营基础信息!X$8:X$28,AO$43:AO$63,$AS62)+求节点(村县营基础信息!AG$8:AG$29,AO$76:AO$96,$AS62)+求节点(村县营基础信息!AP$8:AP$28,AO$109:AO$129,$AS62)</f>
        <v>50846.754539701207</v>
      </c>
      <c r="BD62" s="158"/>
    </row>
    <row r="63" spans="3:56" x14ac:dyDescent="0.15">
      <c r="C63" s="155">
        <v>20</v>
      </c>
      <c r="D63" s="155">
        <v>4</v>
      </c>
      <c r="E63" s="155">
        <f>求节点(信息索引!$AD$4:$AD$103,信息索引!AE$4:AE$103,村县营基础信息!T28)</f>
        <v>0.17499999999999999</v>
      </c>
      <c r="F63" s="155">
        <f>求节点(信息索引!$AD$4:$AD$103,信息索引!AF$4:AF$103,村县营基础信息!U28)</f>
        <v>0.17499999999999999</v>
      </c>
      <c r="G63" s="155">
        <f>求节点(信息索引!$AD$4:$AD$103,信息索引!AG$4:AG$103,村县营基础信息!V28)</f>
        <v>0.17499999999999999</v>
      </c>
      <c r="H63" s="155">
        <f>求节点(信息索引!$AD$4:$AD$103,信息索引!AH$4:AH$103,村县营基础信息!W28)</f>
        <v>0.17499999999999999</v>
      </c>
      <c r="I63" s="155">
        <f>求节点(信息索引!$AD$4:$AD$103,信息索引!AI$4:AI$103,村县营基础信息!X28)</f>
        <v>0.17499999999999999</v>
      </c>
      <c r="J63" s="160">
        <v>1</v>
      </c>
      <c r="K63" s="160">
        <f>$J63*K$37*$D63*村县营基础信息!$E28</f>
        <v>1.6000000000000005</v>
      </c>
      <c r="L63" s="160">
        <f>$J63*L$37*$D63*村县营基础信息!$E28</f>
        <v>1.4092437126218198</v>
      </c>
      <c r="M63" s="160">
        <f>$J63*M$37*$D63*村县营基础信息!$E28</f>
        <v>1.12648493185073</v>
      </c>
      <c r="N63" s="160">
        <f>$J63*N$37*$D63*村县营基础信息!$E28</f>
        <v>0.77799064134347473</v>
      </c>
      <c r="O63" s="160">
        <f>$J63*O$37*$D63*村县营基础信息!$E28</f>
        <v>0.501607347960773</v>
      </c>
      <c r="P63" s="155">
        <f>求节点(信息索引!$AK$4:$AK$103,信息索引!AL$4:AL$103,村县营基础信息!T28)</f>
        <v>43146.390236048159</v>
      </c>
      <c r="Q63" s="155">
        <f>求节点(信息索引!$AK$4:$AK$103,信息索引!AM$4:AM$103,村县营基础信息!U28)</f>
        <v>43121.581708368525</v>
      </c>
      <c r="R63" s="155">
        <f>求节点(信息索引!$AK$4:$AK$103,信息索引!AN$4:AN$103,村县营基础信息!V28)</f>
        <v>43121.20840285327</v>
      </c>
      <c r="S63" s="155">
        <f>求节点(信息索引!$AK$4:$AK$103,信息索引!AO$4:AO$103,村县营基础信息!W28)</f>
        <v>43158.020303877747</v>
      </c>
      <c r="T63" s="155">
        <f>求节点(信息索引!$AK$4:$AK$103,信息索引!AP$4:AP$103,村县营基础信息!X28)</f>
        <v>42901.715779098115</v>
      </c>
      <c r="V63" s="160">
        <f>K63*(1-E63)*P63*(1-信息索引!$AB$3)</f>
        <v>28476.617555791792</v>
      </c>
      <c r="W63" s="160">
        <f>L63*(1-F63)*Q63*(1-信息索引!$AB$3)</f>
        <v>25067.137384090893</v>
      </c>
      <c r="X63" s="160">
        <f>M63*(1-G63)*R63*(1-信息索引!$AB$3)</f>
        <v>20037.348997466328</v>
      </c>
      <c r="Y63" s="160">
        <f>N63*(1-H63)*S63*(1-信息索引!$AB$3)</f>
        <v>13850.321056823028</v>
      </c>
      <c r="Z63" s="160">
        <f>O63*(1-I63)*T63*(1-信息索引!$AB$3)</f>
        <v>8876.924048404604</v>
      </c>
      <c r="AA63" s="160">
        <f>SUM(V$43:V63)</f>
        <v>165137.6766462271</v>
      </c>
      <c r="AB63" s="160">
        <f>SUM(W$43:W63)</f>
        <v>146074.0854048637</v>
      </c>
      <c r="AC63" s="160">
        <f>SUM(X$43:X63)</f>
        <v>117395.10371774508</v>
      </c>
      <c r="AD63" s="160">
        <f>SUM(Y$43:Y63)</f>
        <v>81676.33744184424</v>
      </c>
      <c r="AE63" s="160">
        <f>SUM(Z$43:Z63)</f>
        <v>52786.560839259102</v>
      </c>
      <c r="AF63" s="160">
        <f t="shared" si="7"/>
        <v>12080.989266093487</v>
      </c>
      <c r="AG63" s="160">
        <f t="shared" si="8"/>
        <v>10634.543132644621</v>
      </c>
      <c r="AH63" s="160">
        <f t="shared" si="9"/>
        <v>8500.6935140766254</v>
      </c>
      <c r="AI63" s="160">
        <f t="shared" si="10"/>
        <v>5875.8937816824964</v>
      </c>
      <c r="AJ63" s="160">
        <f t="shared" si="11"/>
        <v>3765.9677781110445</v>
      </c>
      <c r="AK63" s="160">
        <f>SUM(AF$43:AF63)</f>
        <v>70058.408274156944</v>
      </c>
      <c r="AL63" s="160">
        <f>SUM(AG$43:AG63)</f>
        <v>61970.824111154303</v>
      </c>
      <c r="AM63" s="160">
        <f>SUM(AH$43:AH63)</f>
        <v>49803.983395407005</v>
      </c>
      <c r="AN63" s="160">
        <f>SUM(AI$43:AI63)</f>
        <v>34650.567399570282</v>
      </c>
      <c r="AO63" s="160">
        <f>SUM(AJ$43:AJ63)</f>
        <v>22394.298537867497</v>
      </c>
      <c r="AS63" s="155">
        <v>57</v>
      </c>
      <c r="AT63" s="155">
        <f>求节点(村县营基础信息!K$8:K$28,AA$10:AA$30,$AS63)+求节点(村县营基础信息!T$8:T$28,AA$43:AA$63,$AS63)+求节点(村县营基础信息!AC$8:AC$29,AA$76:AA$96,$AS63)+求节点(村县营基础信息!AL$8:AL$28,AA$109:AA$129,$AS63)</f>
        <v>350686.82593844575</v>
      </c>
      <c r="AU63" s="155">
        <f>求节点(村县营基础信息!L$8:L$28,AB$10:AB$30,$AS63)+求节点(村县营基础信息!U$8:U$28,AB$43:AB$63,$AS63)+求节点(村县营基础信息!AD$8:AD$29,AB$76:AB$96,$AS63)+求节点(村县营基础信息!AM$8:AM$28,AB$109:AB$129,$AS63)</f>
        <v>316097.42420254485</v>
      </c>
      <c r="AV63" s="155">
        <f>求节点(村县营基础信息!M$8:M$28,AC$10:AC$30,$AS63)+求节点(村县营基础信息!V$8:V$28,AC$43:AC$63,$AS63)+求节点(村县营基础信息!AE$8:AE$29,AC$76:AC$96,$AS63)+求节点(村县营基础信息!AN$8:AN$28,AC$109:AC$129,$AS63)</f>
        <v>258938.11949029879</v>
      </c>
      <c r="AW63" s="155">
        <f>求节点(村县营基础信息!N$8:N$28,AD$10:AD$30,$AS63)+求节点(村县营基础信息!W$8:W$28,AD$43:AD$63,$AS63)+求节点(村县营基础信息!AF$8:AF$29,AD$76:AD$96,$AS63)+求节点(村县营基础信息!AO$8:AO$28,AD$109:AD$129,$AS63)</f>
        <v>183683.98527715768</v>
      </c>
      <c r="AX63" s="155">
        <f>求节点(村县营基础信息!O$8:O$28,AE$10:AE$30,$AS63)+求节点(村县营基础信息!X$8:X$28,AE$43:AE$63,$AS63)+求节点(村县营基础信息!AG$8:AG$29,AE$76:AE$96,$AS63)+求节点(村县营基础信息!AP$8:AP$28,AE$109:AE$129,$AS63)</f>
        <v>123226.88155331816</v>
      </c>
      <c r="AY63" s="155">
        <f>求节点(村县营基础信息!K$8:K$28,AK$10:AK$30,$AS63)+求节点(村县营基础信息!T$8:T$28,AK$43:AK$63,$AS63)+求节点(村县营基础信息!AC$8:AC$29,AK$76:AK$96,$AS63)+求节点(村县营基础信息!AL$8:AL$28,AK$109:AK$129,$AS63)</f>
        <v>148776.22918600729</v>
      </c>
      <c r="AZ63" s="155">
        <f>求节点(村县营基础信息!L$8:L$28,AL$10:AL$30,$AS63)+求节点(村县营基础信息!U$8:U$28,AL$43:AL$63,$AS63)+求节点(村县营基础信息!AD$8:AD$29,AL$76:AL$96,$AS63)+求节点(村县营基础信息!AM$8:AM$28,AL$109:AL$129,$AS63)</f>
        <v>134101.93754047359</v>
      </c>
      <c r="BA63" s="155">
        <f>求节点(村县营基础信息!M$8:M$28,AM$10:AM$30,$AS63)+求节点(村县营基础信息!V$8:V$28,AM$43:AM$63,$AS63)+求节点(村县营基础信息!AE$8:AE$29,AM$76:AM$96,$AS63)+求节点(村县营基础信息!AN$8:AN$28,AM$109:AM$129,$AS63)</f>
        <v>109852.53554133888</v>
      </c>
      <c r="BB63" s="155">
        <f>求节点(村县营基础信息!N$8:N$28,AN$10:AN$30,$AS63)+求节点(村县营基础信息!W$8:W$28,AN$43:AN$63,$AS63)+求节点(村县营基础信息!AF$8:AF$29,AN$76:AN$96,$AS63)+求节点(村县营基础信息!AO$8:AO$28,AN$109:AN$129,$AS63)</f>
        <v>77926.539208491129</v>
      </c>
      <c r="BC63" s="155">
        <f>求节点(村县营基础信息!O$8:O$28,AO$10:AO$30,$AS63)+求节点(村县营基础信息!X$8:X$28,AO$43:AO$63,$AS63)+求节点(村县营基础信息!AG$8:AG$29,AO$76:AO$96,$AS63)+求节点(村县营基础信息!AP$8:AP$28,AO$109:AO$129,$AS63)</f>
        <v>52278.070962013764</v>
      </c>
      <c r="BD63" s="158"/>
    </row>
    <row r="64" spans="3:56" x14ac:dyDescent="0.15">
      <c r="AS64" s="155">
        <v>58</v>
      </c>
      <c r="AT64" s="155">
        <f>求节点(村县营基础信息!K$8:K$28,AA$10:AA$30,$AS64)+求节点(村县营基础信息!T$8:T$28,AA$43:AA$63,$AS64)+求节点(村县营基础信息!AC$8:AC$29,AA$76:AA$96,$AS64)+求节点(村县营基础信息!AL$8:AL$28,AA$109:AA$129,$AS64)</f>
        <v>360823.01044305007</v>
      </c>
      <c r="AU64" s="155">
        <f>求节点(村县营基础信息!L$8:L$28,AB$10:AB$30,$AS64)+求节点(村县营基础信息!U$8:U$28,AB$43:AB$63,$AS64)+求节点(村县营基础信息!AD$8:AD$29,AB$76:AB$96,$AS64)+求节点(村县营基础信息!AM$8:AM$28,AB$109:AB$129,$AS64)</f>
        <v>325136.06415636226</v>
      </c>
      <c r="AV64" s="155">
        <f>求节点(村县营基础信息!M$8:M$28,AC$10:AC$30,$AS64)+求节点(村县营基础信息!V$8:V$28,AC$43:AC$63,$AS64)+求节点(村县营基础信息!AE$8:AE$29,AC$76:AC$96,$AS64)+求节点(村县营基础信息!AN$8:AN$28,AC$109:AC$129,$AS64)</f>
        <v>266260.8306246369</v>
      </c>
      <c r="AW64" s="155">
        <f>求节点(村县营基础信息!N$8:N$28,AD$10:AD$30,$AS64)+求节点(村县营基础信息!W$8:W$28,AD$43:AD$63,$AS64)+求节点(村县营基础信息!AF$8:AF$29,AD$76:AD$96,$AS64)+求节点(村县营基础信息!AO$8:AO$28,AD$109:AD$129,$AS64)</f>
        <v>188815.94671049947</v>
      </c>
      <c r="AX64" s="155">
        <f>求节点(村县营基础信息!O$8:O$28,AE$10:AE$30,$AS64)+求节点(村县营基础信息!X$8:X$28,AE$43:AE$63,$AS64)+求节点(村县营基础信息!AG$8:AG$29,AE$76:AE$96,$AS64)+求节点(村县营基础信息!AP$8:AP$28,AE$109:AE$129,$AS64)</f>
        <v>125520.48499248132</v>
      </c>
      <c r="AY64" s="155">
        <f>求节点(村县营基础信息!K$8:K$28,AK$10:AK$30,$AS64)+求节点(村县营基础信息!T$8:T$28,AK$43:AK$63,$AS64)+求节点(村县营基础信息!AC$8:AC$29,AK$76:AK$96,$AS64)+求节点(村县营基础信息!AL$8:AL$28,AK$109:AK$129,$AS64)</f>
        <v>153076.42867280912</v>
      </c>
      <c r="AZ64" s="155">
        <f>求节点(村县营基础信息!L$8:L$28,AL$10:AL$30,$AS64)+求节点(村县营基础信息!U$8:U$28,AL$43:AL$63,$AS64)+求节点(村县营基础信息!AD$8:AD$29,AL$76:AL$96,$AS64)+求节点(村县营基础信息!AM$8:AM$28,AL$109:AL$129,$AS64)</f>
        <v>137936.51206633553</v>
      </c>
      <c r="BA64" s="155">
        <f>求节点(村县营基础信息!M$8:M$28,AM$10:AM$30,$AS64)+求节点(村县营基础信息!V$8:V$28,AM$43:AM$63,$AS64)+求节点(村县营基础信息!AE$8:AE$29,AM$76:AM$96,$AS64)+求节点(村县营基础信息!AN$8:AN$28,AM$109:AM$129,$AS64)</f>
        <v>112959.14026499749</v>
      </c>
      <c r="BB64" s="155">
        <f>求节点(村县营基础信息!N$8:N$28,AN$10:AN$30,$AS64)+求节点(村县营基础信息!W$8:W$28,AN$43:AN$63,$AS64)+求节点(村县营基础信息!AF$8:AF$29,AN$76:AN$96,$AS64)+求节点(村县营基础信息!AO$8:AO$28,AN$109:AN$129,$AS64)</f>
        <v>80103.734968090663</v>
      </c>
      <c r="BC64" s="155">
        <f>求节点(村县营基础信息!O$8:O$28,AO$10:AO$30,$AS64)+求节点(村县营基础信息!X$8:X$28,AO$43:AO$63,$AS64)+求节点(村县营基础信息!AG$8:AG$29,AO$76:AO$96,$AS64)+求节点(村县营基础信息!AP$8:AP$28,AO$109:AO$129,$AS64)</f>
        <v>53251.114845295102</v>
      </c>
      <c r="BD64" s="158"/>
    </row>
    <row r="65" spans="1:56" x14ac:dyDescent="0.15">
      <c r="AS65" s="155">
        <v>59</v>
      </c>
      <c r="AT65" s="155">
        <f>求节点(村县营基础信息!K$8:K$28,AA$10:AA$30,$AS65)+求节点(村县营基础信息!T$8:T$28,AA$43:AA$63,$AS65)+求节点(村县营基础信息!AC$8:AC$29,AA$76:AA$96,$AS65)+求节点(村县营基础信息!AL$8:AL$28,AA$109:AA$129,$AS65)</f>
        <v>370959.1949476545</v>
      </c>
      <c r="AU65" s="155">
        <f>求节点(村县营基础信息!L$8:L$28,AB$10:AB$30,$AS65)+求节点(村县营基础信息!U$8:U$28,AB$43:AB$63,$AS65)+求节点(村县营基础信息!AD$8:AD$29,AB$76:AB$96,$AS65)+求节点(村县营基础信息!AM$8:AM$28,AB$109:AB$129,$AS65)</f>
        <v>334174.70411017968</v>
      </c>
      <c r="AV65" s="155">
        <f>求节点(村县营基础信息!M$8:M$28,AC$10:AC$30,$AS65)+求节点(村县营基础信息!V$8:V$28,AC$43:AC$63,$AS65)+求节点(村县营基础信息!AE$8:AE$29,AC$76:AC$96,$AS65)+求节点(村县营基础信息!AN$8:AN$28,AC$109:AC$129,$AS65)</f>
        <v>273116.73570337705</v>
      </c>
      <c r="AW65" s="155">
        <f>求节点(村县营基础信息!N$8:N$28,AD$10:AD$30,$AS65)+求节点(村县营基础信息!W$8:W$28,AD$43:AD$63,$AS65)+求节点(村县营基础信息!AF$8:AF$29,AD$76:AD$96,$AS65)+求节点(村县营基础信息!AO$8:AO$28,AD$109:AD$129,$AS65)</f>
        <v>192636.89661269827</v>
      </c>
      <c r="AX65" s="155">
        <f>求节点(村县营基础信息!O$8:O$28,AE$10:AE$30,$AS65)+求节点(村县营基础信息!X$8:X$28,AE$43:AE$63,$AS65)+求节点(村县营基础信息!AG$8:AG$29,AE$76:AE$96,$AS65)+求节点(村县营基础信息!AP$8:AP$28,AE$109:AE$129,$AS65)</f>
        <v>127814.08843164447</v>
      </c>
      <c r="AY65" s="155">
        <f>求节点(村县营基础信息!K$8:K$28,AK$10:AK$30,$AS65)+求节点(村县营基础信息!T$8:T$28,AK$43:AK$63,$AS65)+求节点(村县营基础信息!AC$8:AC$29,AK$76:AK$96,$AS65)+求节点(村县营基础信息!AL$8:AL$28,AK$109:AK$129,$AS65)</f>
        <v>157376.62815961099</v>
      </c>
      <c r="AZ65" s="155">
        <f>求节点(村县营基础信息!L$8:L$28,AL$10:AL$30,$AS65)+求节点(村县营基础信息!U$8:U$28,AL$43:AL$63,$AS65)+求节点(村县营基础信息!AD$8:AD$29,AL$76:AL$96,$AS65)+求节点(村县营基础信息!AM$8:AM$28,AL$109:AL$129,$AS65)</f>
        <v>141771.08659219745</v>
      </c>
      <c r="BA65" s="155">
        <f>求节点(村县营基础信息!M$8:M$28,AM$10:AM$30,$AS65)+求节点(村县营基础信息!V$8:V$28,AM$43:AM$63,$AS65)+求节点(村县营基础信息!AE$8:AE$29,AM$76:AM$96,$AS65)+求节点(村县营基础信息!AN$8:AN$28,AM$109:AM$129,$AS65)</f>
        <v>115867.70605597817</v>
      </c>
      <c r="BB65" s="155">
        <f>求节点(村县营基础信息!N$8:N$28,AN$10:AN$30,$AS65)+求节点(村县营基础信息!W$8:W$28,AN$43:AN$63,$AS65)+求节点(村县营基础信息!AF$8:AF$29,AN$76:AN$96,$AS65)+求节点(村县营基础信息!AO$8:AO$28,AN$109:AN$129,$AS65)</f>
        <v>81724.744017508347</v>
      </c>
      <c r="BC65" s="155">
        <f>求节点(村县营基础信息!O$8:O$28,AO$10:AO$30,$AS65)+求节点(村县营基础信息!X$8:X$28,AO$43:AO$63,$AS65)+求节点(村县营基础信息!AG$8:AG$29,AO$76:AO$96,$AS65)+求节点(村县营基础信息!AP$8:AP$28,AO$109:AO$129,$AS65)</f>
        <v>54224.15872857644</v>
      </c>
      <c r="BD65" s="158"/>
    </row>
    <row r="66" spans="1:56" x14ac:dyDescent="0.15">
      <c r="A66" s="101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1"/>
      <c r="AN66" s="101"/>
      <c r="AO66" s="101"/>
      <c r="AP66" s="101"/>
      <c r="AS66" s="155">
        <v>60</v>
      </c>
      <c r="AT66" s="155">
        <f>求节点(村县营基础信息!K$8:K$28,AA$10:AA$30,$AS66)+求节点(村县营基础信息!T$8:T$28,AA$43:AA$63,$AS66)+求节点(村县营基础信息!AC$8:AC$29,AA$76:AA$96,$AS66)+求节点(村县营基础信息!AL$8:AL$28,AA$109:AA$129,$AS66)</f>
        <v>381095.37945225881</v>
      </c>
      <c r="AU66" s="155">
        <f>求节点(村县营基础信息!L$8:L$28,AB$10:AB$30,$AS66)+求节点(村县营基础信息!U$8:U$28,AB$43:AB$63,$AS66)+求节点(村县营基础信息!AD$8:AD$29,AB$76:AB$96,$AS66)+求节点(村县营基础信息!AM$8:AM$28,AB$109:AB$129,$AS66)</f>
        <v>341486.82956904499</v>
      </c>
      <c r="AV66" s="155">
        <f>求节点(村县营基础信息!M$8:M$28,AC$10:AC$30,$AS66)+求节点(村县营基础信息!V$8:V$28,AC$43:AC$63,$AS66)+求节点(村县营基础信息!AE$8:AE$29,AC$76:AC$96,$AS66)+求节点(村县营基础信息!AN$8:AN$28,AC$109:AC$129,$AS66)</f>
        <v>278105.41655972518</v>
      </c>
      <c r="AW66" s="155">
        <f>求节点(村县营基础信息!N$8:N$28,AD$10:AD$30,$AS66)+求节点(村县营基础信息!W$8:W$28,AD$43:AD$63,$AS66)+求节点(村县营基础信息!AF$8:AF$29,AD$76:AD$96,$AS66)+求节点(村县营基础信息!AO$8:AO$28,AD$109:AD$129,$AS66)</f>
        <v>196130.09363211135</v>
      </c>
      <c r="AX66" s="155">
        <f>求节点(村县营基础信息!O$8:O$28,AE$10:AE$30,$AS66)+求节点(村县营基础信息!X$8:X$28,AE$43:AE$63,$AS66)+求节点(村县营基础信息!AG$8:AG$29,AE$76:AE$96,$AS66)+求节点(村县营基础信息!AP$8:AP$28,AE$109:AE$129,$AS66)</f>
        <v>130107.69187080763</v>
      </c>
      <c r="AY66" s="155">
        <f>求节点(村县营基础信息!K$8:K$28,AK$10:AK$30,$AS66)+求节点(村县营基础信息!T$8:T$28,AK$43:AK$63,$AS66)+求节点(村县营基础信息!AC$8:AC$29,AK$76:AK$96,$AS66)+求节点(村县营基础信息!AL$8:AL$28,AK$109:AK$129,$AS66)</f>
        <v>161676.82764641283</v>
      </c>
      <c r="AZ66" s="155">
        <f>求节点(村县营基础信息!L$8:L$28,AL$10:AL$30,$AS66)+求节点(村县营基础信息!U$8:U$28,AL$43:AL$63,$AS66)+求节点(村县营基础信息!AD$8:AD$29,AL$76:AL$96,$AS66)+求节点(村县营基础信息!AM$8:AM$28,AL$109:AL$129,$AS66)</f>
        <v>144873.2004232312</v>
      </c>
      <c r="BA66" s="155">
        <f>求节点(村县营基础信息!M$8:M$28,AM$10:AM$30,$AS66)+求节点(村县营基础信息!V$8:V$28,AM$43:AM$63,$AS66)+求节点(村县营基础信息!AE$8:AE$29,AM$76:AM$96,$AS66)+求节点(村县营基础信息!AN$8:AN$28,AM$109:AM$129,$AS66)</f>
        <v>117984.11611624705</v>
      </c>
      <c r="BB66" s="155">
        <f>求节点(村县营基础信息!N$8:N$28,AN$10:AN$30,$AS66)+求节点(村县营基础信息!W$8:W$28,AN$43:AN$63,$AS66)+求节点(村县营基础信息!AF$8:AF$29,AN$76:AN$96,$AS66)+求节点(村县营基础信息!AO$8:AO$28,AN$109:AN$129,$AS66)</f>
        <v>83206.706389380561</v>
      </c>
      <c r="BC66" s="155">
        <f>求节点(村县营基础信息!O$8:O$28,AO$10:AO$30,$AS66)+求节点(村县营基础信息!X$8:X$28,AO$43:AO$63,$AS66)+求节点(村县营基础信息!AG$8:AG$29,AO$76:AO$96,$AS66)+求节点(村县营基础信息!AP$8:AP$28,AO$109:AO$129,$AS66)</f>
        <v>55197.202611857763</v>
      </c>
      <c r="BD66" s="158"/>
    </row>
    <row r="67" spans="1:56" x14ac:dyDescent="0.15">
      <c r="AS67" s="155">
        <v>61</v>
      </c>
      <c r="AT67" s="155">
        <f>求节点(村县营基础信息!K$8:K$28,AA$10:AA$30,$AS67)+求节点(村县营基础信息!T$8:T$28,AA$43:AA$63,$AS67)+求节点(村县营基础信息!AC$8:AC$29,AA$76:AA$96,$AS67)+求节点(村县营基础信息!AL$8:AL$28,AA$109:AA$129,$AS67)</f>
        <v>388008.45875798806</v>
      </c>
      <c r="AU67" s="155">
        <f>求节点(村县营基础信息!L$8:L$28,AB$10:AB$30,$AS67)+求节点(村县营基础信息!U$8:U$28,AB$43:AB$63,$AS67)+求节点(村县营基础信息!AD$8:AD$29,AB$76:AB$96,$AS67)+求节点(村县营基础信息!AM$8:AM$28,AB$109:AB$129,$AS67)</f>
        <v>347647.9453646089</v>
      </c>
      <c r="AV67" s="155">
        <f>求节点(村县营基础信息!M$8:M$28,AC$10:AC$30,$AS67)+求节点(村县营基础信息!V$8:V$28,AC$43:AC$63,$AS67)+求节点(村县营基础信息!AE$8:AE$29,AC$76:AC$96,$AS67)+求节点(村县营基础信息!AN$8:AN$28,AC$109:AC$129,$AS67)</f>
        <v>283094.09741607332</v>
      </c>
      <c r="AW67" s="155">
        <f>求节点(村县营基础信息!N$8:N$28,AD$10:AD$30,$AS67)+求节点(村县营基础信息!W$8:W$28,AD$43:AD$63,$AS67)+求节点(村县营基础信息!AF$8:AF$29,AD$76:AD$96,$AS67)+求节点(村县营基础信息!AO$8:AO$28,AD$109:AD$129,$AS67)</f>
        <v>199623.29065152444</v>
      </c>
      <c r="AX67" s="155">
        <f>求节点(村县营基础信息!O$8:O$28,AE$10:AE$30,$AS67)+求节点(村县营基础信息!X$8:X$28,AE$43:AE$63,$AS67)+求节点(村县营基础信息!AG$8:AG$29,AE$76:AE$96,$AS67)+求节点(村县营基础信息!AP$8:AP$28,AE$109:AE$129,$AS67)</f>
        <v>132401.29530997077</v>
      </c>
      <c r="AY67" s="155">
        <f>求节点(村县营基础信息!K$8:K$28,AK$10:AK$30,$AS67)+求节点(村县营基础信息!T$8:T$28,AK$43:AK$63,$AS67)+求节点(村县营基础信息!AC$8:AC$29,AK$76:AK$96,$AS67)+求节点(村县营基础信息!AL$8:AL$28,AK$109:AK$129,$AS67)</f>
        <v>164609.64917005555</v>
      </c>
      <c r="AZ67" s="155">
        <f>求节点(村县营基础信息!L$8:L$28,AL$10:AL$30,$AS67)+求节点(村县营基础信息!U$8:U$28,AL$43:AL$63,$AS67)+求节点(村县营基础信息!AD$8:AD$29,AL$76:AL$96,$AS67)+求节点(村县营基础信息!AM$8:AM$28,AL$109:AL$129,$AS67)</f>
        <v>147487.00712437951</v>
      </c>
      <c r="BA67" s="155">
        <f>求节点(村县营基础信息!M$8:M$28,AM$10:AM$30,$AS67)+求节点(村县营基础信息!V$8:V$28,AM$43:AM$63,$AS67)+求节点(村县营基础信息!AE$8:AE$29,AM$76:AM$96,$AS67)+求节点(村县营基础信息!AN$8:AN$28,AM$109:AM$129,$AS67)</f>
        <v>120100.52617651597</v>
      </c>
      <c r="BB67" s="155">
        <f>求节点(村县营基础信息!N$8:N$28,AN$10:AN$30,$AS67)+求节点(村县营基础信息!W$8:W$28,AN$43:AN$63,$AS67)+求节点(村县营基础信息!AF$8:AF$29,AN$76:AN$96,$AS67)+求节点(村县营基础信息!AO$8:AO$28,AN$109:AN$129,$AS67)</f>
        <v>84688.668761252775</v>
      </c>
      <c r="BC67" s="155">
        <f>求节点(村县营基础信息!O$8:O$28,AO$10:AO$30,$AS67)+求节点(村县营基础信息!X$8:X$28,AO$43:AO$63,$AS67)+求节点(村县营基础信息!AG$8:AG$29,AO$76:AO$96,$AS67)+求节点(村县营基础信息!AP$8:AP$28,AO$109:AO$129,$AS67)</f>
        <v>56170.246495139101</v>
      </c>
      <c r="BD67" s="158"/>
    </row>
    <row r="68" spans="1:56" x14ac:dyDescent="0.15">
      <c r="A68" s="160"/>
      <c r="C68" s="160"/>
      <c r="D68" s="160"/>
      <c r="E68" s="160"/>
      <c r="F68" s="160"/>
      <c r="G68" s="160"/>
      <c r="H68" s="160"/>
      <c r="I68" s="160"/>
      <c r="K68" s="67" t="s">
        <v>538</v>
      </c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160"/>
      <c r="AL68" s="160"/>
      <c r="AM68" s="160"/>
      <c r="AN68" s="160"/>
      <c r="AO68" s="160"/>
      <c r="AP68" s="160"/>
      <c r="AS68" s="155">
        <v>62</v>
      </c>
      <c r="AT68" s="155">
        <f>求节点(村县营基础信息!K$8:K$28,AA$10:AA$30,$AS68)+求节点(村县营基础信息!T$8:T$28,AA$43:AA$63,$AS68)+求节点(村县营基础信息!AC$8:AC$29,AA$76:AA$96,$AS68)+求节点(村县营基础信息!AL$8:AL$28,AA$109:AA$129,$AS68)</f>
        <v>394921.53806371731</v>
      </c>
      <c r="AU68" s="155">
        <f>求节点(村县营基础信息!L$8:L$28,AB$10:AB$30,$AS68)+求节点(村县营基础信息!U$8:U$28,AB$43:AB$63,$AS68)+求节点(村县营基础信息!AD$8:AD$29,AB$76:AB$96,$AS68)+求节点(村县营基础信息!AM$8:AM$28,AB$109:AB$129,$AS68)</f>
        <v>353809.0611601728</v>
      </c>
      <c r="AV68" s="155">
        <f>求节点(村县营基础信息!M$8:M$28,AC$10:AC$30,$AS68)+求节点(村县营基础信息!V$8:V$28,AC$43:AC$63,$AS68)+求节点(村县营基础信息!AE$8:AE$29,AC$76:AC$96,$AS68)+求节点(村县营基础信息!AN$8:AN$28,AC$109:AC$129,$AS68)</f>
        <v>288082.77827242145</v>
      </c>
      <c r="AW68" s="155">
        <f>求节点(村县营基础信息!N$8:N$28,AD$10:AD$30,$AS68)+求节点(村县营基础信息!W$8:W$28,AD$43:AD$63,$AS68)+求节点(村县营基础信息!AF$8:AF$29,AD$76:AD$96,$AS68)+求节点(村县营基础信息!AO$8:AO$28,AD$109:AD$129,$AS68)</f>
        <v>203116.48767093752</v>
      </c>
      <c r="AX68" s="155">
        <f>求节点(村县营基础信息!O$8:O$28,AE$10:AE$30,$AS68)+求节点(村县营基础信息!X$8:X$28,AE$43:AE$63,$AS68)+求节点(村县营基础信息!AG$8:AG$29,AE$76:AE$96,$AS68)+求节点(村县营基础信息!AP$8:AP$28,AE$109:AE$129,$AS68)</f>
        <v>134694.89874913392</v>
      </c>
      <c r="AY68" s="155">
        <f>求节点(村县营基础信息!K$8:K$28,AK$10:AK$30,$AS68)+求节点(村县营基础信息!T$8:T$28,AK$43:AK$63,$AS68)+求节点(村县营基础信息!AC$8:AC$29,AK$76:AK$96,$AS68)+求节点(村县营基础信息!AL$8:AL$28,AK$109:AK$129,$AS68)</f>
        <v>167542.47069369827</v>
      </c>
      <c r="AZ68" s="155">
        <f>求节点(村县营基础信息!L$8:L$28,AL$10:AL$30,$AS68)+求节点(村县营基础信息!U$8:U$28,AL$43:AL$63,$AS68)+求节点(村县营基础信息!AD$8:AD$29,AL$76:AL$96,$AS68)+求节点(村县营基础信息!AM$8:AM$28,AL$109:AL$129,$AS68)</f>
        <v>150100.81382552785</v>
      </c>
      <c r="BA68" s="155">
        <f>求节点(村县营基础信息!M$8:M$28,AM$10:AM$30,$AS68)+求节点(村县营基础信息!V$8:V$28,AM$43:AM$63,$AS68)+求节点(村县营基础信息!AE$8:AE$29,AM$76:AM$96,$AS68)+求节点(村县营基础信息!AN$8:AN$28,AM$109:AM$129,$AS68)</f>
        <v>122216.93623678488</v>
      </c>
      <c r="BB68" s="155">
        <f>求节点(村县营基础信息!N$8:N$28,AN$10:AN$30,$AS68)+求节点(村县营基础信息!W$8:W$28,AN$43:AN$63,$AS68)+求节点(村县营基础信息!AF$8:AF$29,AN$76:AN$96,$AS68)+求节点(村县营基础信息!AO$8:AO$28,AN$109:AN$129,$AS68)</f>
        <v>86170.631133124989</v>
      </c>
      <c r="BC68" s="155">
        <f>求节点(村县营基础信息!O$8:O$28,AO$10:AO$30,$AS68)+求节点(村县营基础信息!X$8:X$28,AO$43:AO$63,$AS68)+求节点(村县营基础信息!AG$8:AG$29,AO$76:AO$96,$AS68)+求节点(村县营基础信息!AP$8:AP$28,AO$109:AO$129,$AS68)</f>
        <v>57143.290378420439</v>
      </c>
      <c r="BD68" s="158"/>
    </row>
    <row r="69" spans="1:56" x14ac:dyDescent="0.15">
      <c r="A69" s="160"/>
      <c r="C69" s="160"/>
      <c r="D69" s="160"/>
      <c r="E69" s="160"/>
      <c r="F69" s="160"/>
      <c r="G69" s="160"/>
      <c r="H69" s="160"/>
      <c r="I69" s="160"/>
      <c r="K69" s="160" t="s">
        <v>72</v>
      </c>
      <c r="L69" s="160" t="s">
        <v>73</v>
      </c>
      <c r="M69" s="160" t="s">
        <v>74</v>
      </c>
      <c r="N69" s="160" t="s">
        <v>75</v>
      </c>
      <c r="O69" s="160" t="s">
        <v>76</v>
      </c>
      <c r="Q69" s="160"/>
      <c r="R69" s="160"/>
      <c r="S69" s="160"/>
      <c r="T69" s="160"/>
      <c r="U69" s="160"/>
      <c r="V69" s="160"/>
      <c r="W69" s="160"/>
      <c r="X69" s="160"/>
      <c r="Y69" s="160"/>
      <c r="Z69" s="160"/>
      <c r="AA69" s="160"/>
      <c r="AB69" s="160"/>
      <c r="AC69" s="160"/>
      <c r="AD69" s="160"/>
      <c r="AE69" s="160"/>
      <c r="AF69" s="160"/>
      <c r="AG69" s="160"/>
      <c r="AH69" s="160"/>
      <c r="AI69" s="160"/>
      <c r="AJ69" s="160"/>
      <c r="AK69" s="160"/>
      <c r="AL69" s="160"/>
      <c r="AM69" s="160"/>
      <c r="AN69" s="160"/>
      <c r="AO69" s="160"/>
      <c r="AP69" s="160"/>
      <c r="AS69" s="155">
        <v>63</v>
      </c>
      <c r="AT69" s="155">
        <f>求节点(村县营基础信息!K$8:K$28,AA$10:AA$30,$AS69)+求节点(村县营基础信息!T$8:T$28,AA$43:AA$63,$AS69)+求节点(村县营基础信息!AC$8:AC$29,AA$76:AA$96,$AS69)+求节点(村县营基础信息!AL$8:AL$28,AA$109:AA$129,$AS69)</f>
        <v>401834.61736944667</v>
      </c>
      <c r="AU69" s="155">
        <f>求节点(村县营基础信息!L$8:L$28,AB$10:AB$30,$AS69)+求节点(村县营基础信息!U$8:U$28,AB$43:AB$63,$AS69)+求节点(村县营基础信息!AD$8:AD$29,AB$76:AB$96,$AS69)+求节点(村县营基础信息!AM$8:AM$28,AB$109:AB$129,$AS69)</f>
        <v>359970.17695573665</v>
      </c>
      <c r="AV69" s="155">
        <f>求节点(村县营基础信息!M$8:M$28,AC$10:AC$30,$AS69)+求节点(村县营基础信息!V$8:V$28,AC$43:AC$63,$AS69)+求节点(村县营基础信息!AE$8:AE$29,AC$76:AC$96,$AS69)+求节点(村县营基础信息!AN$8:AN$28,AC$109:AC$129,$AS69)</f>
        <v>293071.45912876958</v>
      </c>
      <c r="AW69" s="155">
        <f>求节点(村县营基础信息!N$8:N$28,AD$10:AD$30,$AS69)+求节点(村县营基础信息!W$8:W$28,AD$43:AD$63,$AS69)+求节点(村县营基础信息!AF$8:AF$29,AD$76:AD$96,$AS69)+求节点(村县营基础信息!AO$8:AO$28,AD$109:AD$129,$AS69)</f>
        <v>206609.68469035058</v>
      </c>
      <c r="AX69" s="155">
        <f>求节点(村县营基础信息!O$8:O$28,AE$10:AE$30,$AS69)+求节点(村县营基础信息!X$8:X$28,AE$43:AE$63,$AS69)+求节点(村县营基础信息!AG$8:AG$29,AE$76:AE$96,$AS69)+求节点(村县营基础信息!AP$8:AP$28,AE$109:AE$129,$AS69)</f>
        <v>137553.33618635018</v>
      </c>
      <c r="AY69" s="155">
        <f>求节点(村县营基础信息!K$8:K$28,AK$10:AK$30,$AS69)+求节点(村县营基础信息!T$8:T$28,AK$43:AK$63,$AS69)+求节点(村县营基础信息!AC$8:AC$29,AK$76:AK$96,$AS69)+求节点(村县营基础信息!AL$8:AL$28,AK$109:AK$129,$AS69)</f>
        <v>170475.29221734102</v>
      </c>
      <c r="AZ69" s="155">
        <f>求节点(村县营基础信息!L$8:L$28,AL$10:AL$30,$AS69)+求节点(村县营基础信息!U$8:U$28,AL$43:AL$63,$AS69)+求节点(村县营基础信息!AD$8:AD$29,AL$76:AL$96,$AS69)+求节点(村县营基础信息!AM$8:AM$28,AL$109:AL$129,$AS69)</f>
        <v>152714.62052667618</v>
      </c>
      <c r="BA69" s="155">
        <f>求节点(村县营基础信息!M$8:M$28,AM$10:AM$30,$AS69)+求节点(村县营基础信息!V$8:V$28,AM$43:AM$63,$AS69)+求节点(村县营基础信息!AE$8:AE$29,AM$76:AM$96,$AS69)+求节点(村县营基础信息!AN$8:AN$28,AM$109:AM$129,$AS69)</f>
        <v>124333.34629705379</v>
      </c>
      <c r="BB69" s="155">
        <f>求节点(村县营基础信息!N$8:N$28,AN$10:AN$30,$AS69)+求节点(村县营基础信息!W$8:W$28,AN$43:AN$63,$AS69)+求节点(村县营基础信息!AF$8:AF$29,AN$76:AN$96,$AS69)+求节点(村县营基础信息!AO$8:AO$28,AN$109:AN$129,$AS69)</f>
        <v>87652.593504997203</v>
      </c>
      <c r="BC69" s="155">
        <f>求节点(村县营基础信息!O$8:O$28,AO$10:AO$30,$AS69)+求节点(村县营基础信息!X$8:X$28,AO$43:AO$63,$AS69)+求节点(村县营基础信息!AG$8:AG$29,AO$76:AO$96,$AS69)+求节点(村县营基础信息!AP$8:AP$28,AO$109:AO$129,$AS69)</f>
        <v>58355.960806330368</v>
      </c>
      <c r="BD69" s="158"/>
    </row>
    <row r="70" spans="1:56" x14ac:dyDescent="0.15">
      <c r="A70" s="160"/>
      <c r="C70" s="160"/>
      <c r="D70" s="160"/>
      <c r="E70" s="160"/>
      <c r="F70" s="160"/>
      <c r="G70" s="160"/>
      <c r="H70" s="160"/>
      <c r="I70" s="160"/>
      <c r="J70" s="159" t="s">
        <v>514</v>
      </c>
      <c r="K70" s="161">
        <v>0</v>
      </c>
      <c r="L70" s="161">
        <f>K70</f>
        <v>0</v>
      </c>
      <c r="M70" s="161">
        <f t="shared" ref="M70:O70" si="12">L70</f>
        <v>0</v>
      </c>
      <c r="N70" s="161">
        <f t="shared" si="12"/>
        <v>0</v>
      </c>
      <c r="O70" s="161">
        <f t="shared" si="12"/>
        <v>0</v>
      </c>
      <c r="Q70" s="160"/>
      <c r="R70" s="160"/>
      <c r="S70" s="160"/>
      <c r="T70" s="160"/>
      <c r="U70" s="160"/>
      <c r="V70" s="160"/>
      <c r="W70" s="160"/>
      <c r="X70" s="160"/>
      <c r="Y70" s="160"/>
      <c r="Z70" s="160"/>
      <c r="AA70" s="160"/>
      <c r="AB70" s="160"/>
      <c r="AC70" s="160"/>
      <c r="AD70" s="160"/>
      <c r="AE70" s="160"/>
      <c r="AF70" s="160"/>
      <c r="AG70" s="160"/>
      <c r="AH70" s="160"/>
      <c r="AI70" s="160"/>
      <c r="AJ70" s="160"/>
      <c r="AK70" s="160"/>
      <c r="AL70" s="160"/>
      <c r="AM70" s="160"/>
      <c r="AN70" s="160"/>
      <c r="AO70" s="160"/>
      <c r="AP70" s="160"/>
      <c r="AS70" s="155">
        <v>64</v>
      </c>
      <c r="AT70" s="155">
        <f>求节点(村县营基础信息!K$8:K$28,AA$10:AA$30,$AS70)+求节点(村县营基础信息!T$8:T$28,AA$43:AA$63,$AS70)+求节点(村县营基础信息!AC$8:AC$29,AA$76:AA$96,$AS70)+求节点(村县营基础信息!AL$8:AL$28,AA$109:AA$129,$AS70)</f>
        <v>408747.69667517592</v>
      </c>
      <c r="AU70" s="155">
        <f>求节点(村县营基础信息!L$8:L$28,AB$10:AB$30,$AS70)+求节点(村县营基础信息!U$8:U$28,AB$43:AB$63,$AS70)+求节点(村县营基础信息!AD$8:AD$29,AB$76:AB$96,$AS70)+求节点(村县营基础信息!AM$8:AM$28,AB$109:AB$129,$AS70)</f>
        <v>366131.29275130056</v>
      </c>
      <c r="AV70" s="155">
        <f>求节点(村县营基础信息!M$8:M$28,AC$10:AC$30,$AS70)+求节点(村县营基础信息!V$8:V$28,AC$43:AC$63,$AS70)+求节点(村县营基础信息!AE$8:AE$29,AC$76:AC$96,$AS70)+求节点(村县营基础信息!AN$8:AN$28,AC$109:AC$129,$AS70)</f>
        <v>298060.13998511771</v>
      </c>
      <c r="AW70" s="155">
        <f>求节点(村县营基础信息!N$8:N$28,AD$10:AD$30,$AS70)+求节点(村县营基础信息!W$8:W$28,AD$43:AD$63,$AS70)+求节点(村县营基础信息!AF$8:AF$29,AD$76:AD$96,$AS70)+求节点(村县营基础信息!AO$8:AO$28,AD$109:AD$129,$AS70)</f>
        <v>210102.88170976366</v>
      </c>
      <c r="AX70" s="155">
        <f>求节点(村县营基础信息!O$8:O$28,AE$10:AE$30,$AS70)+求节点(村县营基础信息!X$8:X$28,AE$43:AE$63,$AS70)+求节点(村县营基础信息!AG$8:AG$29,AE$76:AE$96,$AS70)+求节点(村县营基础信息!AP$8:AP$28,AE$109:AE$129,$AS70)</f>
        <v>141729.71961902364</v>
      </c>
      <c r="AY70" s="155">
        <f>求节点(村县营基础信息!K$8:K$28,AK$10:AK$30,$AS70)+求节点(村县营基础信息!T$8:T$28,AK$43:AK$63,$AS70)+求节点(村县营基础信息!AC$8:AC$29,AK$76:AK$96,$AS70)+求节点(村县营基础信息!AL$8:AL$28,AK$109:AK$129,$AS70)</f>
        <v>173408.11374098371</v>
      </c>
      <c r="AZ70" s="155">
        <f>求节点(村县营基础信息!L$8:L$28,AL$10:AL$30,$AS70)+求节点(村县营基础信息!U$8:U$28,AL$43:AL$63,$AS70)+求节点(村县营基础信息!AD$8:AD$29,AL$76:AL$96,$AS70)+求节点(村县营基础信息!AM$8:AM$28,AL$109:AL$129,$AS70)</f>
        <v>155328.42722782449</v>
      </c>
      <c r="BA70" s="155">
        <f>求节点(村县营基础信息!M$8:M$28,AM$10:AM$30,$AS70)+求节点(村县营基础信息!V$8:V$28,AM$43:AM$63,$AS70)+求节点(村县营基础信息!AE$8:AE$29,AM$76:AM$96,$AS70)+求节点(村县营基础信息!AN$8:AN$28,AM$109:AM$129,$AS70)</f>
        <v>126449.75635732268</v>
      </c>
      <c r="BB70" s="155">
        <f>求节点(村县营基础信息!N$8:N$28,AN$10:AN$30,$AS70)+求节点(村县营基础信息!W$8:W$28,AN$43:AN$63,$AS70)+求节点(村县营基础信息!AF$8:AF$29,AN$76:AN$96,$AS70)+求节点(村县营基础信息!AO$8:AO$28,AN$109:AN$129,$AS70)</f>
        <v>89134.555876869417</v>
      </c>
      <c r="BC70" s="155">
        <f>求节点(村县营基础信息!O$8:O$28,AO$10:AO$30,$AS70)+求节点(村县营基础信息!X$8:X$28,AO$43:AO$63,$AS70)+求节点(村县营基础信息!AG$8:AG$29,AO$76:AO$96,$AS70)+求节点(村县营基础信息!AP$8:AP$28,AO$109:AO$129,$AS70)</f>
        <v>60127.759838373648</v>
      </c>
      <c r="BD70" s="158"/>
    </row>
    <row r="71" spans="1:56" x14ac:dyDescent="0.15">
      <c r="A71" s="160"/>
      <c r="C71" s="160"/>
      <c r="D71" s="160"/>
      <c r="E71" s="160"/>
      <c r="F71" s="160"/>
      <c r="G71" s="160"/>
      <c r="H71" s="160"/>
      <c r="I71" s="160"/>
      <c r="J71" s="160" t="s">
        <v>521</v>
      </c>
      <c r="K71" s="160">
        <v>0.9</v>
      </c>
      <c r="L71" s="160"/>
      <c r="M71" s="160"/>
      <c r="N71" s="160"/>
      <c r="O71" s="160"/>
      <c r="Q71" s="160"/>
      <c r="R71" s="160"/>
      <c r="S71" s="160"/>
      <c r="T71" s="160"/>
      <c r="U71" s="160"/>
      <c r="V71" s="160"/>
      <c r="W71" s="160"/>
      <c r="X71" s="160"/>
      <c r="Y71" s="160"/>
      <c r="Z71" s="160"/>
      <c r="AA71" s="160"/>
      <c r="AB71" s="160"/>
      <c r="AC71" s="160"/>
      <c r="AD71" s="160"/>
      <c r="AE71" s="160"/>
      <c r="AF71" s="160"/>
      <c r="AG71" s="160"/>
      <c r="AH71" s="160"/>
      <c r="AI71" s="160"/>
      <c r="AJ71" s="160"/>
      <c r="AK71" s="160"/>
      <c r="AL71" s="160"/>
      <c r="AM71" s="160"/>
      <c r="AN71" s="160"/>
      <c r="AO71" s="160"/>
      <c r="AP71" s="160"/>
      <c r="AS71" s="155">
        <v>65</v>
      </c>
      <c r="AT71" s="155">
        <f>求节点(村县营基础信息!K$8:K$28,AA$10:AA$30,$AS71)+求节点(村县营基础信息!T$8:T$28,AA$43:AA$63,$AS71)+求节点(村县营基础信息!AC$8:AC$29,AA$76:AA$96,$AS71)+求节点(村县营基础信息!AL$8:AL$28,AA$109:AA$129,$AS71)</f>
        <v>415660.77598090516</v>
      </c>
      <c r="AU71" s="155">
        <f>求节点(村县营基础信息!L$8:L$28,AB$10:AB$30,$AS71)+求节点(村县营基础信息!U$8:U$28,AB$43:AB$63,$AS71)+求节点(村县营基础信息!AD$8:AD$29,AB$76:AB$96,$AS71)+求节点(村县营基础信息!AM$8:AM$28,AB$109:AB$129,$AS71)</f>
        <v>372292.40854686446</v>
      </c>
      <c r="AV71" s="155">
        <f>求节点(村县营基础信息!M$8:M$28,AC$10:AC$30,$AS71)+求节点(村县营基础信息!V$8:V$28,AC$43:AC$63,$AS71)+求节点(村县营基础信息!AE$8:AE$29,AC$76:AC$96,$AS71)+求节点(村县营基础信息!AN$8:AN$28,AC$109:AC$129,$AS71)</f>
        <v>304367.20160393143</v>
      </c>
      <c r="AW71" s="155">
        <f>求节点(村县营基础信息!N$8:N$28,AD$10:AD$30,$AS71)+求节点(村县营基础信息!W$8:W$28,AD$43:AD$63,$AS71)+求节点(村县营基础信息!AF$8:AF$29,AD$76:AD$96,$AS71)+求节点(村县营基础信息!AO$8:AO$28,AD$109:AD$129,$AS71)</f>
        <v>216415.2227987501</v>
      </c>
      <c r="AX71" s="155">
        <f>求节点(村县营基础信息!O$8:O$28,AE$10:AE$30,$AS71)+求节点(村县营基础信息!X$8:X$28,AE$43:AE$63,$AS71)+求节点(村县营基础信息!AG$8:AG$29,AE$76:AE$96,$AS71)+求节点(村县营基础信息!AP$8:AP$28,AE$109:AE$129,$AS71)</f>
        <v>145906.10305169708</v>
      </c>
      <c r="AY71" s="155">
        <f>求节点(村县营基础信息!K$8:K$28,AK$10:AK$30,$AS71)+求节点(村县营基础信息!T$8:T$28,AK$43:AK$63,$AS71)+求节点(村县营基础信息!AC$8:AC$29,AK$76:AK$96,$AS71)+求节点(村县营基础信息!AL$8:AL$28,AK$109:AK$129,$AS71)</f>
        <v>176340.93526462646</v>
      </c>
      <c r="AZ71" s="155">
        <f>求节点(村县营基础信息!L$8:L$28,AL$10:AL$30,$AS71)+求节点(村县营基础信息!U$8:U$28,AL$43:AL$63,$AS71)+求节点(村县营基础信息!AD$8:AD$29,AL$76:AL$96,$AS71)+求节点(村县营基础信息!AM$8:AM$28,AL$109:AL$129,$AS71)</f>
        <v>157942.2339289728</v>
      </c>
      <c r="BA71" s="155">
        <f>求节点(村县营基础信息!M$8:M$28,AM$10:AM$30,$AS71)+求节点(村县营基础信息!V$8:V$28,AM$43:AM$63,$AS71)+求节点(村县营基础信息!AE$8:AE$29,AM$76:AM$96,$AS71)+求节点(村县营基础信息!AN$8:AN$28,AM$109:AM$129,$AS71)</f>
        <v>129125.47946833457</v>
      </c>
      <c r="BB71" s="155">
        <f>求节点(村县营基础信息!N$8:N$28,AN$10:AN$30,$AS71)+求节点(村县营基础信息!W$8:W$28,AN$43:AN$63,$AS71)+求节点(村县营基础信息!AF$8:AF$29,AN$76:AN$96,$AS71)+求节点(村县营基础信息!AO$8:AO$28,AN$109:AN$129,$AS71)</f>
        <v>91812.518763106083</v>
      </c>
      <c r="BC71" s="155">
        <f>求节点(村县营基础信息!O$8:O$28,AO$10:AO$30,$AS71)+求节点(村县营基础信息!X$8:X$28,AO$43:AO$63,$AS71)+求节点(村县营基础信息!AG$8:AG$29,AO$76:AO$96,$AS71)+求节点(村县营基础信息!AP$8:AP$28,AO$109:AO$129,$AS71)</f>
        <v>61899.558870416928</v>
      </c>
      <c r="BD71" s="158"/>
    </row>
    <row r="72" spans="1:56" x14ac:dyDescent="0.15">
      <c r="A72" s="160"/>
      <c r="C72" s="160"/>
      <c r="D72" s="160"/>
      <c r="E72" s="160"/>
      <c r="F72" s="160"/>
      <c r="G72" s="160"/>
      <c r="H72" s="160"/>
      <c r="I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60"/>
      <c r="AC72" s="160"/>
      <c r="AD72" s="160"/>
      <c r="AE72" s="160"/>
      <c r="AF72" s="160"/>
      <c r="AG72" s="160"/>
      <c r="AH72" s="160"/>
      <c r="AI72" s="160"/>
      <c r="AJ72" s="160"/>
      <c r="AK72" s="160"/>
      <c r="AL72" s="160"/>
      <c r="AM72" s="160"/>
      <c r="AN72" s="160"/>
      <c r="AO72" s="160"/>
      <c r="AP72" s="160"/>
      <c r="AS72" s="155">
        <v>66</v>
      </c>
      <c r="AT72" s="155">
        <f>求节点(村县营基础信息!K$8:K$28,AA$10:AA$30,$AS72)+求节点(村县营基础信息!T$8:T$28,AA$43:AA$63,$AS72)+求节点(村县营基础信息!AC$8:AC$29,AA$76:AA$96,$AS72)+求节点(村县营基础信息!AL$8:AL$28,AA$109:AA$129,$AS72)</f>
        <v>422573.85528663453</v>
      </c>
      <c r="AU72" s="155">
        <f>求节点(村县营基础信息!L$8:L$28,AB$10:AB$30,$AS72)+求节点(村县营基础信息!U$8:U$28,AB$43:AB$63,$AS72)+求节点(村县营基础信息!AD$8:AD$29,AB$76:AB$96,$AS72)+求节点(村县营基础信息!AM$8:AM$28,AB$109:AB$129,$AS72)</f>
        <v>381819.55570883292</v>
      </c>
      <c r="AV72" s="155">
        <f>求节点(村县营基础信息!M$8:M$28,AC$10:AC$30,$AS72)+求节点(村县营基础信息!V$8:V$28,AC$43:AC$63,$AS72)+求节点(村县营基础信息!AE$8:AE$29,AC$76:AC$96,$AS72)+求节点(村县营基础信息!AN$8:AN$28,AC$109:AC$129,$AS72)</f>
        <v>313475.82234298438</v>
      </c>
      <c r="AW72" s="155">
        <f>求节点(村县营基础信息!N$8:N$28,AD$10:AD$30,$AS72)+求节点(村县营基础信息!W$8:W$28,AD$43:AD$63,$AS72)+求节点(村县营基础信息!AF$8:AF$29,AD$76:AD$96,$AS72)+求节点(村县营基础信息!AO$8:AO$28,AD$109:AD$129,$AS72)</f>
        <v>222785.09744017682</v>
      </c>
      <c r="AX72" s="155">
        <f>求节点(村县营基础信息!O$8:O$28,AE$10:AE$30,$AS72)+求节点(村县营基础信息!X$8:X$28,AE$43:AE$63,$AS72)+求节点(村县营基础信息!AG$8:AG$29,AE$76:AE$96,$AS72)+求节点(村县营基础信息!AP$8:AP$28,AE$109:AE$129,$AS72)</f>
        <v>150082.48648437051</v>
      </c>
      <c r="AY72" s="155">
        <f>求节点(村县营基础信息!K$8:K$28,AK$10:AK$30,$AS72)+求节点(村县营基础信息!T$8:T$28,AK$43:AK$63,$AS72)+求节点(村县营基础信息!AC$8:AC$29,AK$76:AK$96,$AS72)+求节点(村县营基础信息!AL$8:AL$28,AK$109:AK$129,$AS72)</f>
        <v>179273.75678826918</v>
      </c>
      <c r="AZ72" s="155">
        <f>求节点(村县营基础信息!L$8:L$28,AL$10:AL$30,$AS72)+求节点(村县营基础信息!U$8:U$28,AL$43:AL$63,$AS72)+求节点(村县营基础信息!AD$8:AD$29,AL$76:AL$96,$AS72)+求节点(村县营基础信息!AM$8:AM$28,AL$109:AL$129,$AS72)</f>
        <v>161984.05393708064</v>
      </c>
      <c r="BA72" s="155">
        <f>求节点(村县营基础信息!M$8:M$28,AM$10:AM$30,$AS72)+求节点(村县营基础信息!V$8:V$28,AM$43:AM$63,$AS72)+求节点(村县营基础信息!AE$8:AE$29,AM$76:AM$96,$AS72)+求节点(村县营基础信息!AN$8:AN$28,AM$109:AM$129,$AS72)</f>
        <v>132989.74281217519</v>
      </c>
      <c r="BB72" s="155">
        <f>求节点(村县营基础信息!N$8:N$28,AN$10:AN$30,$AS72)+求节点(村县营基础信息!W$8:W$28,AN$43:AN$63,$AS72)+求节点(村县营基础信息!AF$8:AF$29,AN$76:AN$96,$AS72)+求节点(村县营基础信息!AO$8:AO$28,AN$109:AN$129,$AS72)</f>
        <v>94514.889823105288</v>
      </c>
      <c r="BC72" s="155">
        <f>求节点(村县营基础信息!O$8:O$28,AO$10:AO$30,$AS72)+求节点(村县营基础信息!X$8:X$28,AO$43:AO$63,$AS72)+求节点(村县营基础信息!AG$8:AG$29,AO$76:AO$96,$AS72)+求节点(村县营基础信息!AP$8:AP$28,AO$109:AO$129,$AS72)</f>
        <v>63671.357902460208</v>
      </c>
      <c r="BD72" s="158"/>
    </row>
    <row r="73" spans="1:56" x14ac:dyDescent="0.15">
      <c r="A73" s="160"/>
      <c r="C73" s="160"/>
      <c r="D73" s="160"/>
      <c r="E73" s="160"/>
      <c r="F73" s="160"/>
      <c r="G73" s="160"/>
      <c r="H73" s="160"/>
      <c r="I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160"/>
      <c r="AB73" s="160"/>
      <c r="AC73" s="160"/>
      <c r="AD73" s="160"/>
      <c r="AE73" s="160"/>
      <c r="AF73" s="160"/>
      <c r="AG73" s="160"/>
      <c r="AH73" s="160"/>
      <c r="AI73" s="160"/>
      <c r="AJ73" s="160"/>
      <c r="AK73" s="160"/>
      <c r="AL73" s="160"/>
      <c r="AM73" s="160"/>
      <c r="AN73" s="160"/>
      <c r="AO73" s="160"/>
      <c r="AP73" s="160"/>
      <c r="AS73" s="155">
        <v>67</v>
      </c>
      <c r="AT73" s="155">
        <f>求节点(村县营基础信息!K$8:K$28,AA$10:AA$30,$AS73)+求节点(村县营基础信息!T$8:T$28,AA$43:AA$63,$AS73)+求节点(村县营基础信息!AC$8:AC$29,AA$76:AA$96,$AS73)+求节点(村县营基础信息!AL$8:AL$28,AA$109:AA$129,$AS73)</f>
        <v>435219.48451855662</v>
      </c>
      <c r="AU73" s="155">
        <f>求节点(村县营基础信息!L$8:L$28,AB$10:AB$30,$AS73)+求节点(村县营基础信息!U$8:U$28,AB$43:AB$63,$AS73)+求节点(村县营基础信息!AD$8:AD$29,AB$76:AB$96,$AS73)+求节点(村县营基础信息!AM$8:AM$28,AB$109:AB$129,$AS73)</f>
        <v>393080.71902925218</v>
      </c>
      <c r="AV73" s="155">
        <f>求节点(村县营基础信息!M$8:M$28,AC$10:AC$30,$AS73)+求节点(村县营基础信息!V$8:V$28,AC$43:AC$63,$AS73)+求节点(村县营基础信息!AE$8:AE$29,AC$76:AC$96,$AS73)+求节点(村县营基础信息!AN$8:AN$28,AC$109:AC$129,$AS73)</f>
        <v>322584.44308203727</v>
      </c>
      <c r="AW73" s="155">
        <f>求节点(村县营基础信息!N$8:N$28,AD$10:AD$30,$AS73)+求节点(村县营基础信息!W$8:W$28,AD$43:AD$63,$AS73)+求节点(村县营基础信息!AF$8:AF$29,AD$76:AD$96,$AS73)+求节点(村县营基础信息!AO$8:AO$28,AD$109:AD$129,$AS73)</f>
        <v>229154.97208160348</v>
      </c>
      <c r="AX73" s="155">
        <f>求节点(村县营基础信息!O$8:O$28,AE$10:AE$30,$AS73)+求节点(村县营基础信息!X$8:X$28,AE$43:AE$63,$AS73)+求节点(村县营基础信息!AG$8:AG$29,AE$76:AE$96,$AS73)+求节点(村县营基础信息!AP$8:AP$28,AE$109:AE$129,$AS73)</f>
        <v>154258.86991704395</v>
      </c>
      <c r="AY73" s="155">
        <f>求节点(村县营基础信息!K$8:K$28,AK$10:AK$30,$AS73)+求节点(村县营基础信息!T$8:T$28,AK$43:AK$63,$AS73)+求节点(村县营基础信息!AC$8:AC$29,AK$76:AK$96,$AS73)+求节点(村县营基础信息!AL$8:AL$28,AK$109:AK$129,$AS73)</f>
        <v>184638.56918969069</v>
      </c>
      <c r="AZ73" s="155">
        <f>求节点(村县营基础信息!L$8:L$28,AL$10:AL$30,$AS73)+求节点(村县营基础信息!U$8:U$28,AL$43:AL$63,$AS73)+求节点(村县营基础信息!AD$8:AD$29,AL$76:AL$96,$AS73)+求节点(村县营基础信息!AM$8:AM$28,AL$109:AL$129,$AS73)</f>
        <v>166761.51716392516</v>
      </c>
      <c r="BA73" s="155">
        <f>求节点(村县营基础信息!M$8:M$28,AM$10:AM$30,$AS73)+求节点(村县营基础信息!V$8:V$28,AM$43:AM$63,$AS73)+求节点(村县营基础信息!AE$8:AE$29,AM$76:AM$96,$AS73)+求节点(村县营基础信息!AN$8:AN$28,AM$109:AM$129,$AS73)</f>
        <v>136854.00615601582</v>
      </c>
      <c r="BB73" s="155">
        <f>求节点(村县营基础信息!N$8:N$28,AN$10:AN$30,$AS73)+求节点(村县营基础信息!W$8:W$28,AN$43:AN$63,$AS73)+求节点(村县营基础信息!AF$8:AF$29,AN$76:AN$96,$AS73)+求节点(村县营基础信息!AO$8:AO$28,AN$109:AN$129,$AS73)</f>
        <v>97217.260883104493</v>
      </c>
      <c r="BC73" s="155">
        <f>求节点(村县营基础信息!O$8:O$28,AO$10:AO$30,$AS73)+求节点(村县营基础信息!X$8:X$28,AO$43:AO$63,$AS73)+求节点(村县营基础信息!AG$8:AG$29,AO$76:AO$96,$AS73)+求节点(村县营基础信息!AP$8:AP$28,AO$109:AO$129,$AS73)</f>
        <v>65443.156934503495</v>
      </c>
      <c r="BD73" s="158"/>
    </row>
    <row r="74" spans="1:56" x14ac:dyDescent="0.15">
      <c r="C74" s="155" t="s">
        <v>378</v>
      </c>
      <c r="D74" s="222" t="s">
        <v>528</v>
      </c>
      <c r="E74" s="211" t="s">
        <v>513</v>
      </c>
      <c r="F74" s="211"/>
      <c r="G74" s="211"/>
      <c r="H74" s="211"/>
      <c r="I74" s="211"/>
      <c r="J74" s="222" t="s">
        <v>525</v>
      </c>
      <c r="K74" s="211" t="s">
        <v>515</v>
      </c>
      <c r="L74" s="211"/>
      <c r="M74" s="211"/>
      <c r="N74" s="211"/>
      <c r="O74" s="211"/>
      <c r="P74" s="211" t="s">
        <v>516</v>
      </c>
      <c r="Q74" s="211"/>
      <c r="R74" s="211"/>
      <c r="S74" s="211"/>
      <c r="T74" s="211"/>
      <c r="V74" s="211" t="s">
        <v>517</v>
      </c>
      <c r="W74" s="211"/>
      <c r="X74" s="211"/>
      <c r="Y74" s="211"/>
      <c r="Z74" s="211"/>
      <c r="AA74" s="211" t="s">
        <v>518</v>
      </c>
      <c r="AB74" s="211"/>
      <c r="AC74" s="211"/>
      <c r="AD74" s="211"/>
      <c r="AE74" s="211"/>
      <c r="AF74" s="221" t="s">
        <v>519</v>
      </c>
      <c r="AG74" s="221"/>
      <c r="AH74" s="221"/>
      <c r="AI74" s="221"/>
      <c r="AJ74" s="221"/>
      <c r="AK74" s="221" t="s">
        <v>520</v>
      </c>
      <c r="AL74" s="221"/>
      <c r="AM74" s="221"/>
      <c r="AN74" s="221"/>
      <c r="AO74" s="221"/>
      <c r="AS74" s="155">
        <v>68</v>
      </c>
      <c r="AT74" s="155">
        <f>求节点(村县营基础信息!K$8:K$28,AA$10:AA$30,$AS74)+求节点(村县营基础信息!T$8:T$28,AA$43:AA$63,$AS74)+求节点(村县营基础信息!AC$8:AC$29,AA$76:AA$96,$AS74)+求节点(村县营基础信息!AL$8:AL$28,AA$109:AA$129,$AS74)</f>
        <v>447865.11375047878</v>
      </c>
      <c r="AU74" s="155">
        <f>求节点(村县营基础信息!L$8:L$28,AB$10:AB$30,$AS74)+求节点(村县营基础信息!U$8:U$28,AB$43:AB$63,$AS74)+求节点(村县营基础信息!AD$8:AD$29,AB$76:AB$96,$AS74)+求节点(村县营基础信息!AM$8:AM$28,AB$109:AB$129,$AS74)</f>
        <v>404341.8823496715</v>
      </c>
      <c r="AV74" s="155">
        <f>求节点(村县营基础信息!M$8:M$28,AC$10:AC$30,$AS74)+求节点(村县营基础信息!V$8:V$28,AC$43:AC$63,$AS74)+求节点(村县营基础信息!AE$8:AE$29,AC$76:AC$96,$AS74)+求节点(村县营基础信息!AN$8:AN$28,AC$109:AC$129,$AS74)</f>
        <v>331693.06382109015</v>
      </c>
      <c r="AW74" s="155">
        <f>求节点(村县营基础信息!N$8:N$28,AD$10:AD$30,$AS74)+求节点(村县营基础信息!W$8:W$28,AD$43:AD$63,$AS74)+求节点(村县营基础信息!AF$8:AF$29,AD$76:AD$96,$AS74)+求节点(村县营基础信息!AO$8:AO$28,AD$109:AD$129,$AS74)</f>
        <v>235524.8467230302</v>
      </c>
      <c r="AX74" s="155">
        <f>求节点(村县营基础信息!O$8:O$28,AE$10:AE$30,$AS74)+求节点(村县营基础信息!X$8:X$28,AE$43:AE$63,$AS74)+求节点(村县营基础信息!AG$8:AG$29,AE$76:AE$96,$AS74)+求节点(村县营基础信息!AP$8:AP$28,AE$109:AE$129,$AS74)</f>
        <v>158435.25334971742</v>
      </c>
      <c r="AY74" s="155">
        <f>求节点(村县营基础信息!K$8:K$28,AK$10:AK$30,$AS74)+求节点(村县营基础信息!T$8:T$28,AK$43:AK$63,$AS74)+求节点(村县营基础信息!AC$8:AC$29,AK$76:AK$96,$AS74)+求节点(村县营基础信息!AL$8:AL$28,AK$109:AK$129,$AS74)</f>
        <v>190003.38159111221</v>
      </c>
      <c r="AZ74" s="155">
        <f>求节点(村县营基础信息!L$8:L$28,AL$10:AL$30,$AS74)+求节点(村县营基础信息!U$8:U$28,AL$43:AL$63,$AS74)+求节点(村县营基础信息!AD$8:AD$29,AL$76:AL$96,$AS74)+求节点(村县营基础信息!AM$8:AM$28,AL$109:AL$129,$AS74)</f>
        <v>171538.98039076972</v>
      </c>
      <c r="BA74" s="155">
        <f>求节点(村县营基础信息!M$8:M$28,AM$10:AM$30,$AS74)+求节点(村县营基础信息!V$8:V$28,AM$43:AM$63,$AS74)+求节点(村县营基础信息!AE$8:AE$29,AM$76:AM$96,$AS74)+求节点(村县营基础信息!AN$8:AN$28,AM$109:AM$129,$AS74)</f>
        <v>140718.26949985645</v>
      </c>
      <c r="BB74" s="155">
        <f>求节点(村县营基础信息!N$8:N$28,AN$10:AN$30,$AS74)+求节点(村县营基础信息!W$8:W$28,AN$43:AN$63,$AS74)+求节点(村县营基础信息!AF$8:AF$29,AN$76:AN$96,$AS74)+求节点(村县营基础信息!AO$8:AO$28,AN$109:AN$129,$AS74)</f>
        <v>99919.631943103697</v>
      </c>
      <c r="BC74" s="155">
        <f>求节点(村县营基础信息!O$8:O$28,AO$10:AO$30,$AS74)+求节点(村县营基础信息!X$8:X$28,AO$43:AO$63,$AS74)+求节点(村县营基础信息!AG$8:AG$29,AO$76:AO$96,$AS74)+求节点(村县营基础信息!AP$8:AP$28,AO$109:AO$129,$AS74)</f>
        <v>67214.955966546782</v>
      </c>
      <c r="BD74" s="158"/>
    </row>
    <row r="75" spans="1:56" x14ac:dyDescent="0.15">
      <c r="C75" s="155" t="s">
        <v>361</v>
      </c>
      <c r="D75" s="222"/>
      <c r="E75" s="155" t="s">
        <v>0</v>
      </c>
      <c r="F75" s="155" t="s">
        <v>18</v>
      </c>
      <c r="G75" s="155" t="s">
        <v>17</v>
      </c>
      <c r="H75" s="155" t="s">
        <v>16</v>
      </c>
      <c r="I75" s="155" t="s">
        <v>15</v>
      </c>
      <c r="J75" s="222"/>
      <c r="K75" s="155" t="s">
        <v>0</v>
      </c>
      <c r="L75" s="155" t="s">
        <v>18</v>
      </c>
      <c r="M75" s="155" t="s">
        <v>17</v>
      </c>
      <c r="N75" s="155" t="s">
        <v>16</v>
      </c>
      <c r="O75" s="155" t="s">
        <v>15</v>
      </c>
      <c r="P75" s="155" t="s">
        <v>0</v>
      </c>
      <c r="Q75" s="155" t="s">
        <v>18</v>
      </c>
      <c r="R75" s="155" t="s">
        <v>17</v>
      </c>
      <c r="S75" s="155" t="s">
        <v>16</v>
      </c>
      <c r="T75" s="155" t="s">
        <v>15</v>
      </c>
      <c r="V75" s="155" t="s">
        <v>0</v>
      </c>
      <c r="W75" s="155" t="s">
        <v>18</v>
      </c>
      <c r="X75" s="155" t="s">
        <v>17</v>
      </c>
      <c r="Y75" s="155" t="s">
        <v>16</v>
      </c>
      <c r="Z75" s="155" t="s">
        <v>15</v>
      </c>
      <c r="AA75" s="155" t="s">
        <v>0</v>
      </c>
      <c r="AB75" s="155" t="s">
        <v>18</v>
      </c>
      <c r="AC75" s="155" t="s">
        <v>17</v>
      </c>
      <c r="AD75" s="155" t="s">
        <v>16</v>
      </c>
      <c r="AE75" s="155" t="s">
        <v>15</v>
      </c>
      <c r="AF75" s="109" t="s">
        <v>0</v>
      </c>
      <c r="AG75" s="109" t="s">
        <v>18</v>
      </c>
      <c r="AH75" s="109" t="s">
        <v>17</v>
      </c>
      <c r="AI75" s="109" t="s">
        <v>16</v>
      </c>
      <c r="AJ75" s="109" t="s">
        <v>15</v>
      </c>
      <c r="AK75" s="109" t="s">
        <v>0</v>
      </c>
      <c r="AL75" s="109" t="s">
        <v>18</v>
      </c>
      <c r="AM75" s="109" t="s">
        <v>17</v>
      </c>
      <c r="AN75" s="109" t="s">
        <v>16</v>
      </c>
      <c r="AO75" s="109" t="s">
        <v>15</v>
      </c>
      <c r="AS75" s="155">
        <v>69</v>
      </c>
      <c r="AT75" s="155">
        <f>求节点(村县营基础信息!K$8:K$28,AA$10:AA$30,$AS75)+求节点(村县营基础信息!T$8:T$28,AA$43:AA$63,$AS75)+求节点(村县营基础信息!AC$8:AC$29,AA$76:AA$96,$AS75)+求节点(村县营基础信息!AL$8:AL$28,AA$109:AA$129,$AS75)</f>
        <v>460510.74298240087</v>
      </c>
      <c r="AU75" s="155">
        <f>求节点(村县营基础信息!L$8:L$28,AB$10:AB$30,$AS75)+求节点(村县营基础信息!U$8:U$28,AB$43:AB$63,$AS75)+求节点(村县营基础信息!AD$8:AD$29,AB$76:AB$96,$AS75)+求节点(村县营基础信息!AM$8:AM$28,AB$109:AB$129,$AS75)</f>
        <v>415603.04567009077</v>
      </c>
      <c r="AV75" s="155">
        <f>求节点(村县营基础信息!M$8:M$28,AC$10:AC$30,$AS75)+求节点(村县营基础信息!V$8:V$28,AC$43:AC$63,$AS75)+求节点(村县营基础信息!AE$8:AE$29,AC$76:AC$96,$AS75)+求节点(村县营基础信息!AN$8:AN$28,AC$109:AC$129,$AS75)</f>
        <v>340801.6845601431</v>
      </c>
      <c r="AW75" s="155">
        <f>求节点(村县营基础信息!N$8:N$28,AD$10:AD$30,$AS75)+求节点(村县营基础信息!W$8:W$28,AD$43:AD$63,$AS75)+求节点(村县营基础信息!AF$8:AF$29,AD$76:AD$96,$AS75)+求节点(村县营基础信息!AO$8:AO$28,AD$109:AD$129,$AS75)</f>
        <v>241894.72136445687</v>
      </c>
      <c r="AX75" s="155">
        <f>求节点(村县营基础信息!O$8:O$28,AE$10:AE$30,$AS75)+求节点(村县营基础信息!X$8:X$28,AE$43:AE$63,$AS75)+求节点(村县营基础信息!AG$8:AG$29,AE$76:AE$96,$AS75)+求节点(村县营基础信息!AP$8:AP$28,AE$109:AE$129,$AS75)</f>
        <v>161875.79637265968</v>
      </c>
      <c r="AY75" s="155">
        <f>求节点(村县营基础信息!K$8:K$28,AK$10:AK$30,$AS75)+求节点(村县营基础信息!T$8:T$28,AK$43:AK$63,$AS75)+求节点(村县营基础信息!AC$8:AC$29,AK$76:AK$96,$AS75)+求节点(村县营基础信息!AL$8:AL$28,AK$109:AK$129,$AS75)</f>
        <v>195368.19399253372</v>
      </c>
      <c r="AZ75" s="155">
        <f>求节点(村县营基础信息!L$8:L$28,AL$10:AL$30,$AS75)+求节点(村县营基础信息!U$8:U$28,AL$43:AL$63,$AS75)+求节点(村县营基础信息!AD$8:AD$29,AL$76:AL$96,$AS75)+求节点(村县营基础信息!AM$8:AM$28,AL$109:AL$129,$AS75)</f>
        <v>176316.44361761428</v>
      </c>
      <c r="BA75" s="155">
        <f>求节点(村县营基础信息!M$8:M$28,AM$10:AM$30,$AS75)+求节点(村县营基础信息!V$8:V$28,AM$43:AM$63,$AS75)+求节点(村县营基础信息!AE$8:AE$29,AM$76:AM$96,$AS75)+求节点(村县营基础信息!AN$8:AN$28,AM$109:AM$129,$AS75)</f>
        <v>144582.53284369709</v>
      </c>
      <c r="BB75" s="155">
        <f>求节点(村县营基础信息!N$8:N$28,AN$10:AN$30,$AS75)+求节点(村县营基础信息!W$8:W$28,AN$43:AN$63,$AS75)+求节点(村县营基础信息!AF$8:AF$29,AN$76:AN$96,$AS75)+求节点(村县营基础信息!AO$8:AO$28,AN$109:AN$129,$AS75)</f>
        <v>102622.0030031029</v>
      </c>
      <c r="BC75" s="155">
        <f>求节点(村县营基础信息!O$8:O$28,AO$10:AO$30,$AS75)+求节点(村县营基础信息!X$8:X$28,AO$43:AO$63,$AS75)+求节点(村县营基础信息!AG$8:AG$29,AO$76:AO$96,$AS75)+求节点(村县营基础信息!AP$8:AP$28,AO$109:AO$129,$AS75)</f>
        <v>68674.580279310161</v>
      </c>
      <c r="BD75" s="158"/>
    </row>
    <row r="76" spans="1:56" x14ac:dyDescent="0.15">
      <c r="C76" s="155">
        <v>0</v>
      </c>
      <c r="D76" s="155">
        <v>1</v>
      </c>
      <c r="E76" s="155">
        <f>求节点(信息索引!$AD$4:$AD$103,信息索引!AE$4:AE$103,村县营基础信息!AC8)</f>
        <v>0.17499999999999999</v>
      </c>
      <c r="F76" s="155">
        <f>求节点(信息索引!$AD$4:$AD$103,信息索引!AF$4:AF$103,村县营基础信息!AD8)</f>
        <v>0.17499999999999999</v>
      </c>
      <c r="G76" s="155">
        <f>求节点(信息索引!$AD$4:$AD$103,信息索引!AG$4:AG$103,村县营基础信息!AE8)</f>
        <v>0.17499999999999999</v>
      </c>
      <c r="H76" s="155">
        <f>求节点(信息索引!$AD$4:$AD$103,信息索引!AH$4:AH$103,村县营基础信息!AF8)</f>
        <v>0.17499999999999999</v>
      </c>
      <c r="I76" s="155">
        <f>求节点(信息索引!$AD$4:$AD$103,信息索引!AI$4:AI$103,村县营基础信息!AG8)</f>
        <v>0.17499999999999999</v>
      </c>
      <c r="J76" s="160">
        <v>1</v>
      </c>
      <c r="K76" s="160">
        <f>$J76*K$70*$D76*村县营基础信息!$F8</f>
        <v>0</v>
      </c>
      <c r="L76" s="160">
        <f>$J76*L$70*$D76*村县营基础信息!$F8</f>
        <v>0</v>
      </c>
      <c r="M76" s="160">
        <f>$J76*M$70*$D76*村县营基础信息!$F8</f>
        <v>0</v>
      </c>
      <c r="N76" s="160">
        <f>$J76*N$70*$D76*村县营基础信息!$F8</f>
        <v>0</v>
      </c>
      <c r="O76" s="160">
        <f>$J76*O$70*$D76*村县营基础信息!$F8</f>
        <v>0</v>
      </c>
      <c r="P76" s="155">
        <f>求节点(信息索引!$AK$4:$AK$103,信息索引!AL$4:AL$103,村县营基础信息!AC8)</f>
        <v>2248.5483480446374</v>
      </c>
      <c r="Q76" s="155">
        <f>求节点(信息索引!$AK$4:$AK$103,信息索引!AM$4:AM$103,村县营基础信息!AD8)</f>
        <v>2306.7559713152582</v>
      </c>
      <c r="R76" s="155">
        <f>求节点(信息索引!$AK$4:$AK$103,信息索引!AN$4:AN$103,村县营基础信息!AE8)</f>
        <v>2412.1954631909607</v>
      </c>
      <c r="S76" s="155">
        <f>求节点(信息索引!$AK$4:$AK$103,信息索引!AO$4:AO$103,村县营基础信息!AF8)</f>
        <v>2611.761549475988</v>
      </c>
      <c r="T76" s="155">
        <f>求节点(信息索引!$AK$4:$AK$103,信息索引!AP$4:AP$103,村县营基础信息!AG8)</f>
        <v>3230.3291043007998</v>
      </c>
      <c r="V76" s="155">
        <f>K76*(1-E76)*P76*(1-信息索引!$AB$3)</f>
        <v>0</v>
      </c>
      <c r="W76" s="160">
        <f>L76*(1-F76)*Q76*(1-信息索引!$AB$3)</f>
        <v>0</v>
      </c>
      <c r="X76" s="160">
        <f>M76*(1-G76)*R76*(1-信息索引!$AB$3)</f>
        <v>0</v>
      </c>
      <c r="Y76" s="160">
        <f>N76*(1-H76)*S76*(1-信息索引!$AB$3)</f>
        <v>0</v>
      </c>
      <c r="Z76" s="160">
        <f>O76*(1-I76)*T76*(1-信息索引!$AB$3)</f>
        <v>0</v>
      </c>
      <c r="AA76" s="160">
        <f>SUM(V$76:V76)</f>
        <v>0</v>
      </c>
      <c r="AB76" s="160">
        <f>SUM(W$76:W76)</f>
        <v>0</v>
      </c>
      <c r="AC76" s="160">
        <f>SUM(X$76:X76)</f>
        <v>0</v>
      </c>
      <c r="AD76" s="160">
        <f>SUM(Y$76:Y76)</f>
        <v>0</v>
      </c>
      <c r="AE76" s="160">
        <f>SUM(Z$76:Z76)</f>
        <v>0</v>
      </c>
      <c r="AF76" s="155">
        <f>E76*K76*P76</f>
        <v>0</v>
      </c>
      <c r="AG76" s="160">
        <f t="shared" ref="AG76:AJ76" si="13">F76*L76*Q76</f>
        <v>0</v>
      </c>
      <c r="AH76" s="160">
        <f t="shared" si="13"/>
        <v>0</v>
      </c>
      <c r="AI76" s="160">
        <f t="shared" si="13"/>
        <v>0</v>
      </c>
      <c r="AJ76" s="160">
        <f t="shared" si="13"/>
        <v>0</v>
      </c>
      <c r="AK76" s="160">
        <f>SUM(AF$76:AF76)</f>
        <v>0</v>
      </c>
      <c r="AL76" s="160">
        <f>SUM(AG$76:AG76)</f>
        <v>0</v>
      </c>
      <c r="AM76" s="160">
        <f>SUM(AH$76:AH76)</f>
        <v>0</v>
      </c>
      <c r="AN76" s="160">
        <f>SUM(AI$76:AI76)</f>
        <v>0</v>
      </c>
      <c r="AO76" s="160">
        <f>SUM(AJ$76:AJ76)</f>
        <v>0</v>
      </c>
      <c r="AS76" s="155">
        <v>70</v>
      </c>
      <c r="AT76" s="155">
        <f>求节点(村县营基础信息!K$8:K$28,AA$10:AA$30,$AS76)+求节点(村县营基础信息!T$8:T$28,AA$43:AA$63,$AS76)+求节点(村县营基础信息!AC$8:AC$29,AA$76:AA$96,$AS76)+求节点(村县营基础信息!AL$8:AL$28,AA$109:AA$129,$AS76)</f>
        <v>473156.37221432297</v>
      </c>
      <c r="AU76" s="155">
        <f>求节点(村县营基础信息!L$8:L$28,AB$10:AB$30,$AS76)+求节点(村县营基础信息!U$8:U$28,AB$43:AB$63,$AS76)+求节点(村县营基础信息!AD$8:AD$29,AB$76:AB$96,$AS76)+求节点(村县营基础信息!AM$8:AM$28,AB$109:AB$129,$AS76)</f>
        <v>426864.20899051009</v>
      </c>
      <c r="AV76" s="155">
        <f>求节点(村县营基础信息!M$8:M$28,AC$10:AC$30,$AS76)+求节点(村县营基础信息!V$8:V$28,AC$43:AC$63,$AS76)+求节点(村县营基础信息!AE$8:AE$29,AC$76:AC$96,$AS76)+求节点(村县营基础信息!AN$8:AN$28,AC$109:AC$129,$AS76)</f>
        <v>349910.30529919604</v>
      </c>
      <c r="AW76" s="155">
        <f>求节点(村县营基础信息!N$8:N$28,AD$10:AD$30,$AS76)+求节点(村县营基础信息!W$8:W$28,AD$43:AD$63,$AS76)+求节点(村县营基础信息!AF$8:AF$29,AD$76:AD$96,$AS76)+求节点(村县营基础信息!AO$8:AO$28,AD$109:AD$129,$AS76)</f>
        <v>247966.06490825606</v>
      </c>
      <c r="AX76" s="155">
        <f>求节点(村县营基础信息!O$8:O$28,AE$10:AE$30,$AS76)+求节点(村县营基础信息!X$8:X$28,AE$43:AE$63,$AS76)+求节点(村县营基础信息!AG$8:AG$29,AE$76:AE$96,$AS76)+求节点(村县营基础信息!AP$8:AP$28,AE$109:AE$129,$AS76)</f>
        <v>164825.77912244786</v>
      </c>
      <c r="AY76" s="155">
        <f>求节点(村县营基础信息!K$8:K$28,AK$10:AK$30,$AS76)+求节点(村县营基础信息!T$8:T$28,AK$43:AK$63,$AS76)+求节点(村县营基础信息!AC$8:AC$29,AK$76:AK$96,$AS76)+求节点(村县营基础信息!AL$8:AL$28,AK$109:AK$129,$AS76)</f>
        <v>200733.00639395521</v>
      </c>
      <c r="AZ76" s="155">
        <f>求节点(村县营基础信息!L$8:L$28,AL$10:AL$30,$AS76)+求节点(村县营基础信息!U$8:U$28,AL$43:AL$63,$AS76)+求节点(村县营基础信息!AD$8:AD$29,AL$76:AL$96,$AS76)+求节点(村县营基础信息!AM$8:AM$28,AL$109:AL$129,$AS76)</f>
        <v>181093.90684445883</v>
      </c>
      <c r="BA76" s="155">
        <f>求节点(村县营基础信息!M$8:M$28,AM$10:AM$30,$AS76)+求节点(村县营基础信息!V$8:V$28,AM$43:AM$63,$AS76)+求节点(村县营基础信息!AE$8:AE$29,AM$76:AM$96,$AS76)+求节点(村县营基础信息!AN$8:AN$28,AM$109:AM$129,$AS76)</f>
        <v>148446.79618753772</v>
      </c>
      <c r="BB76" s="155">
        <f>求节点(村县营基础信息!N$8:N$28,AN$10:AN$30,$AS76)+求节点(村县营基础信息!W$8:W$28,AN$43:AN$63,$AS76)+求节点(村县营基础信息!AF$8:AF$29,AN$76:AN$96,$AS76)+求节点(村县营基础信息!AO$8:AO$28,AN$109:AN$129,$AS76)</f>
        <v>105197.72450653286</v>
      </c>
      <c r="BC76" s="155">
        <f>求节点(村县营基础信息!O$8:O$28,AO$10:AO$30,$AS76)+求节点(村县营基础信息!X$8:X$28,AO$43:AO$63,$AS76)+求节点(村县营基础信息!AG$8:AG$29,AO$76:AO$96,$AS76)+求节点(村县营基础信息!AP$8:AP$28,AO$109:AO$129,$AS76)</f>
        <v>69926.088112553625</v>
      </c>
      <c r="BD76" s="158"/>
    </row>
    <row r="77" spans="1:56" x14ac:dyDescent="0.15">
      <c r="C77" s="155">
        <v>1</v>
      </c>
      <c r="D77" s="155">
        <v>1</v>
      </c>
      <c r="E77" s="155">
        <f>求节点(信息索引!$AD$4:$AD$103,信息索引!AE$4:AE$103,村县营基础信息!AC9)</f>
        <v>0.17499999999999999</v>
      </c>
      <c r="F77" s="155">
        <f>求节点(信息索引!$AD$4:$AD$103,信息索引!AF$4:AF$103,村县营基础信息!AD9)</f>
        <v>0.17499999999999999</v>
      </c>
      <c r="G77" s="155">
        <f>求节点(信息索引!$AD$4:$AD$103,信息索引!AG$4:AG$103,村县营基础信息!AE9)</f>
        <v>0.17499999999999999</v>
      </c>
      <c r="H77" s="155">
        <f>求节点(信息索引!$AD$4:$AD$103,信息索引!AH$4:AH$103,村县营基础信息!AF9)</f>
        <v>0.17499999999999999</v>
      </c>
      <c r="I77" s="155">
        <f>求节点(信息索引!$AD$4:$AD$103,信息索引!AI$4:AI$103,村县营基础信息!AG9)</f>
        <v>0.17499999999999999</v>
      </c>
      <c r="J77" s="160">
        <v>1</v>
      </c>
      <c r="K77" s="160">
        <f>$J77*K$70*$D77*村县营基础信息!$F9</f>
        <v>0</v>
      </c>
      <c r="L77" s="160">
        <f>$J77*L$70*$D77*村县营基础信息!$F9</f>
        <v>0</v>
      </c>
      <c r="M77" s="160">
        <f>$J77*M$70*$D77*村县营基础信息!$F9</f>
        <v>0</v>
      </c>
      <c r="N77" s="160">
        <f>$J77*N$70*$D77*村县营基础信息!$F9</f>
        <v>0</v>
      </c>
      <c r="O77" s="160">
        <f>$J77*O$70*$D77*村县营基础信息!$F9</f>
        <v>0</v>
      </c>
      <c r="P77" s="155">
        <f>求节点(信息索引!$AK$4:$AK$103,信息索引!AL$4:AL$103,村县营基础信息!AC9)</f>
        <v>6060.1115363779836</v>
      </c>
      <c r="Q77" s="155">
        <f>求节点(信息索引!$AK$4:$AK$103,信息索引!AM$4:AM$103,村县营基础信息!AD9)</f>
        <v>6178.5094208796982</v>
      </c>
      <c r="R77" s="155">
        <f>求节点(信息索引!$AK$4:$AK$103,信息索引!AN$4:AN$103,村县营基础信息!AE9)</f>
        <v>6415.5780404322632</v>
      </c>
      <c r="S77" s="155">
        <f>求节点(信息索引!$AK$4:$AK$103,信息索引!AO$4:AO$103,村县营基础信息!AF9)</f>
        <v>6920.9383063014611</v>
      </c>
      <c r="T77" s="155">
        <f>求节点(信息索引!$AK$4:$AK$103,信息索引!AP$4:AP$103,村县营基础信息!AG9)</f>
        <v>8423.6497429381288</v>
      </c>
      <c r="V77" s="160">
        <f>K77*(1-E77)*P77*(1-信息索引!$AB$3)</f>
        <v>0</v>
      </c>
      <c r="W77" s="160">
        <f>L77*(1-F77)*Q77*(1-信息索引!$AB$3)</f>
        <v>0</v>
      </c>
      <c r="X77" s="160">
        <f>M77*(1-G77)*R77*(1-信息索引!$AB$3)</f>
        <v>0</v>
      </c>
      <c r="Y77" s="160">
        <f>N77*(1-H77)*S77*(1-信息索引!$AB$3)</f>
        <v>0</v>
      </c>
      <c r="Z77" s="160">
        <f>O77*(1-I77)*T77*(1-信息索引!$AB$3)</f>
        <v>0</v>
      </c>
      <c r="AA77" s="160">
        <f>SUM(V$76:V77)</f>
        <v>0</v>
      </c>
      <c r="AB77" s="160">
        <f>SUM(W$76:W77)</f>
        <v>0</v>
      </c>
      <c r="AC77" s="160">
        <f>SUM(X$76:X77)</f>
        <v>0</v>
      </c>
      <c r="AD77" s="160">
        <f>SUM(Y$76:Y77)</f>
        <v>0</v>
      </c>
      <c r="AE77" s="160">
        <f>SUM(Z$76:Z77)</f>
        <v>0</v>
      </c>
      <c r="AF77" s="160">
        <f t="shared" ref="AF77:AF96" si="14">E77*K77*P77</f>
        <v>0</v>
      </c>
      <c r="AG77" s="160">
        <f t="shared" ref="AG77:AG96" si="15">F77*L77*Q77</f>
        <v>0</v>
      </c>
      <c r="AH77" s="160">
        <f t="shared" ref="AH77:AH96" si="16">G77*M77*R77</f>
        <v>0</v>
      </c>
      <c r="AI77" s="160">
        <f t="shared" ref="AI77:AI96" si="17">H77*N77*S77</f>
        <v>0</v>
      </c>
      <c r="AJ77" s="160">
        <f t="shared" ref="AJ77:AJ96" si="18">I77*O77*T77</f>
        <v>0</v>
      </c>
      <c r="AK77" s="160">
        <f>SUM(AF$76:AF77)</f>
        <v>0</v>
      </c>
      <c r="AL77" s="160">
        <f>SUM(AG$76:AG77)</f>
        <v>0</v>
      </c>
      <c r="AM77" s="160">
        <f>SUM(AH$76:AH77)</f>
        <v>0</v>
      </c>
      <c r="AN77" s="160">
        <f>SUM(AI$76:AI77)</f>
        <v>0</v>
      </c>
      <c r="AO77" s="160">
        <f>SUM(AJ$76:AJ77)</f>
        <v>0</v>
      </c>
      <c r="AS77" s="155">
        <v>71</v>
      </c>
      <c r="AT77" s="155">
        <f>求节点(村县营基础信息!K$8:K$28,AA$10:AA$30,$AS77)+求节点(村县营基础信息!T$8:T$28,AA$43:AA$63,$AS77)+求节点(村县营基础信息!AC$8:AC$29,AA$76:AA$96,$AS77)+求节点(村县营基础信息!AL$8:AL$28,AA$109:AA$129,$AS77)</f>
        <v>485802.00144624512</v>
      </c>
      <c r="AU77" s="155">
        <f>求节点(村县营基础信息!L$8:L$28,AB$10:AB$30,$AS77)+求节点(村县营基础信息!U$8:U$28,AB$43:AB$63,$AS77)+求节点(村县营基础信息!AD$8:AD$29,AB$76:AB$96,$AS77)+求节点(村县营基础信息!AM$8:AM$28,AB$109:AB$129,$AS77)</f>
        <v>438125.37231092935</v>
      </c>
      <c r="AV77" s="155">
        <f>求节点(村县营基础信息!M$8:M$28,AC$10:AC$30,$AS77)+求节点(村县营基础信息!V$8:V$28,AC$43:AC$63,$AS77)+求节点(村县营基础信息!AE$8:AE$29,AC$76:AC$96,$AS77)+求节点(村县营基础信息!AN$8:AN$28,AC$109:AC$129,$AS77)</f>
        <v>357846.82511455286</v>
      </c>
      <c r="AW77" s="155">
        <f>求节点(村县营基础信息!N$8:N$28,AD$10:AD$30,$AS77)+求节点(村县营基础信息!W$8:W$28,AD$43:AD$63,$AS77)+求节点(村县营基础信息!AF$8:AF$29,AD$76:AD$96,$AS77)+求节点(村县营基础信息!AO$8:AO$28,AD$109:AD$129,$AS77)</f>
        <v>252470.12018951069</v>
      </c>
      <c r="AX77" s="155">
        <f>求节点(村县营基础信息!O$8:O$28,AE$10:AE$30,$AS77)+求节点(村县营基础信息!X$8:X$28,AE$43:AE$63,$AS77)+求节点(村县营基础信息!AG$8:AG$29,AE$76:AE$96,$AS77)+求节点(村县营基础信息!AP$8:AP$28,AE$109:AE$129,$AS77)</f>
        <v>167775.76187223603</v>
      </c>
      <c r="AY77" s="155">
        <f>求节点(村县营基础信息!K$8:K$28,AK$10:AK$30,$AS77)+求节点(村县营基础信息!T$8:T$28,AK$43:AK$63,$AS77)+求节点(村县营基础信息!AC$8:AC$29,AK$76:AK$96,$AS77)+求节点(村县营基础信息!AL$8:AL$28,AK$109:AK$129,$AS77)</f>
        <v>206097.81879537669</v>
      </c>
      <c r="AZ77" s="155">
        <f>求节点(村县营基础信息!L$8:L$28,AL$10:AL$30,$AS77)+求节点(村县营基础信息!U$8:U$28,AL$43:AL$63,$AS77)+求节点(村县营基础信息!AD$8:AD$29,AL$76:AL$96,$AS77)+求节点(村县营基础信息!AM$8:AM$28,AL$109:AL$129,$AS77)</f>
        <v>185871.37007130333</v>
      </c>
      <c r="BA77" s="155">
        <f>求节点(村县营基础信息!M$8:M$28,AM$10:AM$30,$AS77)+求节点(村县营基础信息!V$8:V$28,AM$43:AM$63,$AS77)+求节点(村县营基础信息!AE$8:AE$29,AM$76:AM$96,$AS77)+求节点(村县营基础信息!AN$8:AN$28,AM$109:AM$129,$AS77)</f>
        <v>151813.80459405275</v>
      </c>
      <c r="BB77" s="155">
        <f>求节点(村县营基础信息!N$8:N$28,AN$10:AN$30,$AS77)+求节点(村县营基础信息!W$8:W$28,AN$43:AN$63,$AS77)+求节点(村县营基础信息!AF$8:AF$29,AN$76:AN$96,$AS77)+求节点(村县营基础信息!AO$8:AO$28,AN$109:AN$129,$AS77)</f>
        <v>107108.5358379742</v>
      </c>
      <c r="BC77" s="155">
        <f>求节点(村县营基础信息!O$8:O$28,AO$10:AO$30,$AS77)+求节点(村县营基础信息!X$8:X$28,AO$43:AO$63,$AS77)+求节点(村县营基础信息!AG$8:AG$29,AO$76:AO$96,$AS77)+求节点(村县营基础信息!AP$8:AP$28,AO$109:AO$129,$AS77)</f>
        <v>71177.595945797104</v>
      </c>
      <c r="BD77" s="158"/>
    </row>
    <row r="78" spans="1:56" x14ac:dyDescent="0.15">
      <c r="C78" s="155">
        <v>2</v>
      </c>
      <c r="D78" s="155">
        <v>1</v>
      </c>
      <c r="E78" s="155">
        <f>求节点(信息索引!$AD$4:$AD$103,信息索引!AE$4:AE$103,村县营基础信息!AC10)</f>
        <v>0.17499999999999999</v>
      </c>
      <c r="F78" s="155">
        <f>求节点(信息索引!$AD$4:$AD$103,信息索引!AF$4:AF$103,村县营基础信息!AD10)</f>
        <v>0.17499999999999999</v>
      </c>
      <c r="G78" s="155">
        <f>求节点(信息索引!$AD$4:$AD$103,信息索引!AG$4:AG$103,村县营基础信息!AE10)</f>
        <v>0.17499999999999999</v>
      </c>
      <c r="H78" s="155">
        <f>求节点(信息索引!$AD$4:$AD$103,信息索引!AH$4:AH$103,村县营基础信息!AF10)</f>
        <v>0.17499999999999999</v>
      </c>
      <c r="I78" s="155">
        <f>求节点(信息索引!$AD$4:$AD$103,信息索引!AI$4:AI$103,村县营基础信息!AG10)</f>
        <v>0.17499999999999999</v>
      </c>
      <c r="J78" s="160">
        <v>1</v>
      </c>
      <c r="K78" s="160">
        <f>$J78*K$70*$D78*村县营基础信息!$F10</f>
        <v>0</v>
      </c>
      <c r="L78" s="160">
        <f>$J78*L$70*$D78*村县营基础信息!$F10</f>
        <v>0</v>
      </c>
      <c r="M78" s="160">
        <f>$J78*M$70*$D78*村县营基础信息!$F10</f>
        <v>0</v>
      </c>
      <c r="N78" s="160">
        <f>$J78*N$70*$D78*村县营基础信息!$F10</f>
        <v>0</v>
      </c>
      <c r="O78" s="160">
        <f>$J78*O$70*$D78*村县营基础信息!$F10</f>
        <v>0</v>
      </c>
      <c r="P78" s="155">
        <f>求节点(信息索引!$AK$4:$AK$103,信息索引!AL$4:AL$103,村县营基础信息!AC10)</f>
        <v>10642.14223318213</v>
      </c>
      <c r="Q78" s="155">
        <f>求节点(信息索引!$AK$4:$AK$103,信息索引!AM$4:AM$103,村县营基础信息!AD10)</f>
        <v>10652.461741367259</v>
      </c>
      <c r="R78" s="155">
        <f>求节点(信息索引!$AK$4:$AK$103,信息索引!AN$4:AN$103,村县营基础信息!AE10)</f>
        <v>10676.90651545557</v>
      </c>
      <c r="S78" s="155">
        <f>求节点(信息索引!$AK$4:$AK$103,信息索引!AO$4:AO$103,村县营基础信息!AF10)</f>
        <v>10851.424800395867</v>
      </c>
      <c r="T78" s="155">
        <f>求节点(信息索引!$AK$4:$AK$103,信息索引!AP$4:AP$103,村县营基础信息!AG10)</f>
        <v>11034.126480942921</v>
      </c>
      <c r="V78" s="160">
        <f>K78*(1-E78)*P78*(1-信息索引!$AB$3)</f>
        <v>0</v>
      </c>
      <c r="W78" s="160">
        <f>L78*(1-F78)*Q78*(1-信息索引!$AB$3)</f>
        <v>0</v>
      </c>
      <c r="X78" s="160">
        <f>M78*(1-G78)*R78*(1-信息索引!$AB$3)</f>
        <v>0</v>
      </c>
      <c r="Y78" s="160">
        <f>N78*(1-H78)*S78*(1-信息索引!$AB$3)</f>
        <v>0</v>
      </c>
      <c r="Z78" s="160">
        <f>O78*(1-I78)*T78*(1-信息索引!$AB$3)</f>
        <v>0</v>
      </c>
      <c r="AA78" s="160">
        <f>SUM(V$76:V78)</f>
        <v>0</v>
      </c>
      <c r="AB78" s="160">
        <f>SUM(W$76:W78)</f>
        <v>0</v>
      </c>
      <c r="AC78" s="160">
        <f>SUM(X$76:X78)</f>
        <v>0</v>
      </c>
      <c r="AD78" s="160">
        <f>SUM(Y$76:Y78)</f>
        <v>0</v>
      </c>
      <c r="AE78" s="160">
        <f>SUM(Z$76:Z78)</f>
        <v>0</v>
      </c>
      <c r="AF78" s="160">
        <f t="shared" si="14"/>
        <v>0</v>
      </c>
      <c r="AG78" s="160">
        <f t="shared" si="15"/>
        <v>0</v>
      </c>
      <c r="AH78" s="160">
        <f t="shared" si="16"/>
        <v>0</v>
      </c>
      <c r="AI78" s="160">
        <f t="shared" si="17"/>
        <v>0</v>
      </c>
      <c r="AJ78" s="160">
        <f t="shared" si="18"/>
        <v>0</v>
      </c>
      <c r="AK78" s="160">
        <f>SUM(AF$76:AF78)</f>
        <v>0</v>
      </c>
      <c r="AL78" s="160">
        <f>SUM(AG$76:AG78)</f>
        <v>0</v>
      </c>
      <c r="AM78" s="160">
        <f>SUM(AH$76:AH78)</f>
        <v>0</v>
      </c>
      <c r="AN78" s="160">
        <f>SUM(AI$76:AI78)</f>
        <v>0</v>
      </c>
      <c r="AO78" s="160">
        <f>SUM(AJ$76:AJ78)</f>
        <v>0</v>
      </c>
      <c r="AS78" s="155">
        <v>72</v>
      </c>
      <c r="AT78" s="155">
        <f>求节点(村县营基础信息!K$8:K$28,AA$10:AA$30,$AS78)+求节点(村县营基础信息!T$8:T$28,AA$43:AA$63,$AS78)+求节点(村县营基础信息!AC$8:AC$29,AA$76:AA$96,$AS78)+求节点(村县营基础信息!AL$8:AL$28,AA$109:AA$129,$AS78)</f>
        <v>498447.63067816722</v>
      </c>
      <c r="AU78" s="155">
        <f>求节点(村县营基础信息!L$8:L$28,AB$10:AB$30,$AS78)+求节点(村县营基础信息!U$8:U$28,AB$43:AB$63,$AS78)+求节点(村县营基础信息!AD$8:AD$29,AB$76:AB$96,$AS78)+求节点(村县营基础信息!AM$8:AM$28,AB$109:AB$129,$AS78)</f>
        <v>447019.51790021826</v>
      </c>
      <c r="AV78" s="155">
        <f>求节点(村县营基础信息!M$8:M$28,AC$10:AC$30,$AS78)+求节点(村县营基础信息!V$8:V$28,AC$43:AC$63,$AS78)+求节点(村县营基础信息!AE$8:AE$29,AC$76:AC$96,$AS78)+求节点(村县营基础信息!AN$8:AN$28,AC$109:AC$129,$AS78)</f>
        <v>364291.58011793287</v>
      </c>
      <c r="AW78" s="155">
        <f>求节点(村县营基础信息!N$8:N$28,AD$10:AD$30,$AS78)+求节点(村县营基础信息!W$8:W$28,AD$43:AD$63,$AS78)+求节点(村县营基础信息!AF$8:AF$29,AD$76:AD$96,$AS78)+求节点(村县营基础信息!AO$8:AO$28,AD$109:AD$129,$AS78)</f>
        <v>256974.17547076533</v>
      </c>
      <c r="AX78" s="155">
        <f>求节点(村县营基础信息!O$8:O$28,AE$10:AE$30,$AS78)+求节点(村县营基础信息!X$8:X$28,AE$43:AE$63,$AS78)+求节点(村县营基础信息!AG$8:AG$29,AE$76:AE$96,$AS78)+求节点(村县营基础信息!AP$8:AP$28,AE$109:AE$129,$AS78)</f>
        <v>170725.74462202421</v>
      </c>
      <c r="AY78" s="155">
        <f>求节点(村县营基础信息!K$8:K$28,AK$10:AK$30,$AS78)+求节点(村县营基础信息!T$8:T$28,AK$43:AK$63,$AS78)+求节点(村县营基础信息!AC$8:AC$29,AK$76:AK$96,$AS78)+求节点(村县营基础信息!AL$8:AL$28,AK$109:AK$129,$AS78)</f>
        <v>211462.63119679823</v>
      </c>
      <c r="AZ78" s="155">
        <f>求节点(村县营基础信息!L$8:L$28,AL$10:AL$30,$AS78)+求节点(村县营基础信息!U$8:U$28,AL$43:AL$63,$AS78)+求节点(村县营基础信息!AD$8:AD$29,AL$76:AL$96,$AS78)+求节点(村县营基础信息!AM$8:AM$28,AL$109:AL$129,$AS78)</f>
        <v>189644.64395766833</v>
      </c>
      <c r="BA78" s="155">
        <f>求节点(村县营基础信息!M$8:M$28,AM$10:AM$30,$AS78)+求节点(村县营基础信息!V$8:V$28,AM$43:AM$63,$AS78)+求节点(村县营基础信息!AE$8:AE$29,AM$76:AM$96,$AS78)+求节点(村县营基础信息!AN$8:AN$28,AM$109:AM$129,$AS78)</f>
        <v>154547.94308033522</v>
      </c>
      <c r="BB78" s="155">
        <f>求节点(村县营基础信息!N$8:N$28,AN$10:AN$30,$AS78)+求节点(村县营基础信息!W$8:W$28,AN$43:AN$63,$AS78)+求节点(村县营基础信息!AF$8:AF$29,AN$76:AN$96,$AS78)+求节点(村县营基础信息!AO$8:AO$28,AN$109:AN$129,$AS78)</f>
        <v>109019.34716941556</v>
      </c>
      <c r="BC78" s="155">
        <f>求节点(村县营基础信息!O$8:O$28,AO$10:AO$30,$AS78)+求节点(村县营基础信息!X$8:X$28,AO$43:AO$63,$AS78)+求节点(村县营基础信息!AG$8:AG$29,AO$76:AO$96,$AS78)+求节点(村县营基础信息!AP$8:AP$28,AO$109:AO$129,$AS78)</f>
        <v>72429.103779040568</v>
      </c>
      <c r="BD78" s="158"/>
    </row>
    <row r="79" spans="1:56" x14ac:dyDescent="0.15">
      <c r="C79" s="155">
        <v>3</v>
      </c>
      <c r="D79" s="155">
        <v>1</v>
      </c>
      <c r="E79" s="155">
        <f>求节点(信息索引!$AD$4:$AD$103,信息索引!AE$4:AE$103,村县营基础信息!AC11)</f>
        <v>0.17499999999999999</v>
      </c>
      <c r="F79" s="155">
        <f>求节点(信息索引!$AD$4:$AD$103,信息索引!AF$4:AF$103,村县营基础信息!AD11)</f>
        <v>0.17499999999999999</v>
      </c>
      <c r="G79" s="155">
        <f>求节点(信息索引!$AD$4:$AD$103,信息索引!AG$4:AG$103,村县营基础信息!AE11)</f>
        <v>0.17499999999999999</v>
      </c>
      <c r="H79" s="155">
        <f>求节点(信息索引!$AD$4:$AD$103,信息索引!AH$4:AH$103,村县营基础信息!AF11)</f>
        <v>0.17499999999999999</v>
      </c>
      <c r="I79" s="155">
        <f>求节点(信息索引!$AD$4:$AD$103,信息索引!AI$4:AI$103,村县营基础信息!AG11)</f>
        <v>0.17499999999999999</v>
      </c>
      <c r="J79" s="160">
        <v>1</v>
      </c>
      <c r="K79" s="160">
        <f>$J79*K$70*$D79*村县营基础信息!$F11</f>
        <v>0</v>
      </c>
      <c r="L79" s="160">
        <f>$J79*L$70*$D79*村县营基础信息!$F11</f>
        <v>0</v>
      </c>
      <c r="M79" s="160">
        <f>$J79*M$70*$D79*村县营基础信息!$F11</f>
        <v>0</v>
      </c>
      <c r="N79" s="160">
        <f>$J79*N$70*$D79*村县营基础信息!$F11</f>
        <v>0</v>
      </c>
      <c r="O79" s="160">
        <f>$J79*O$70*$D79*村县营基础信息!$F11</f>
        <v>0</v>
      </c>
      <c r="P79" s="155">
        <f>求节点(信息索引!$AK$4:$AK$103,信息索引!AL$4:AL$103,村县营基础信息!AC11)</f>
        <v>12256.853610423888</v>
      </c>
      <c r="Q79" s="155">
        <f>求节点(信息索引!$AK$4:$AK$103,信息索引!AM$4:AM$103,村县营基础信息!AD11)</f>
        <v>12369.935664146687</v>
      </c>
      <c r="R79" s="155">
        <f>求节点(信息索引!$AK$4:$AK$103,信息索引!AN$4:AN$103,村县营基础信息!AE11)</f>
        <v>12457.000475111836</v>
      </c>
      <c r="S79" s="155">
        <f>求节点(信息索引!$AK$4:$AK$103,信息索引!AO$4:AO$103,村县营基础信息!AF11)</f>
        <v>12656.123941540141</v>
      </c>
      <c r="T79" s="155">
        <f>求节点(信息索引!$AK$4:$AK$103,信息索引!AP$4:AP$103,村县营基础信息!AG11)</f>
        <v>12761.306520459217</v>
      </c>
      <c r="V79" s="160">
        <f>K79*(1-E79)*P79*(1-信息索引!$AB$3)</f>
        <v>0</v>
      </c>
      <c r="W79" s="160">
        <f>L79*(1-F79)*Q79*(1-信息索引!$AB$3)</f>
        <v>0</v>
      </c>
      <c r="X79" s="160">
        <f>M79*(1-G79)*R79*(1-信息索引!$AB$3)</f>
        <v>0</v>
      </c>
      <c r="Y79" s="160">
        <f>N79*(1-H79)*S79*(1-信息索引!$AB$3)</f>
        <v>0</v>
      </c>
      <c r="Z79" s="160">
        <f>O79*(1-I79)*T79*(1-信息索引!$AB$3)</f>
        <v>0</v>
      </c>
      <c r="AA79" s="160">
        <f>SUM(V$76:V79)</f>
        <v>0</v>
      </c>
      <c r="AB79" s="160">
        <f>SUM(W$76:W79)</f>
        <v>0</v>
      </c>
      <c r="AC79" s="160">
        <f>SUM(X$76:X79)</f>
        <v>0</v>
      </c>
      <c r="AD79" s="160">
        <f>SUM(Y$76:Y79)</f>
        <v>0</v>
      </c>
      <c r="AE79" s="160">
        <f>SUM(Z$76:Z79)</f>
        <v>0</v>
      </c>
      <c r="AF79" s="160">
        <f t="shared" si="14"/>
        <v>0</v>
      </c>
      <c r="AG79" s="160">
        <f t="shared" si="15"/>
        <v>0</v>
      </c>
      <c r="AH79" s="160">
        <f t="shared" si="16"/>
        <v>0</v>
      </c>
      <c r="AI79" s="160">
        <f t="shared" si="17"/>
        <v>0</v>
      </c>
      <c r="AJ79" s="160">
        <f t="shared" si="18"/>
        <v>0</v>
      </c>
      <c r="AK79" s="160">
        <f>SUM(AF$76:AF79)</f>
        <v>0</v>
      </c>
      <c r="AL79" s="160">
        <f>SUM(AG$76:AG79)</f>
        <v>0</v>
      </c>
      <c r="AM79" s="160">
        <f>SUM(AH$76:AH79)</f>
        <v>0</v>
      </c>
      <c r="AN79" s="160">
        <f>SUM(AI$76:AI79)</f>
        <v>0</v>
      </c>
      <c r="AO79" s="160">
        <f>SUM(AJ$76:AJ79)</f>
        <v>0</v>
      </c>
      <c r="AS79" s="155">
        <v>73</v>
      </c>
      <c r="AT79" s="155">
        <f>求节点(村县营基础信息!K$8:K$28,AA$10:AA$30,$AS79)+求节点(村县营基础信息!T$8:T$28,AA$43:AA$63,$AS79)+求节点(村县营基础信息!AC$8:AC$29,AA$76:AA$96,$AS79)+求节点(村县营基础信息!AL$8:AL$28,AA$109:AA$129,$AS79)</f>
        <v>507408.51667349401</v>
      </c>
      <c r="AU79" s="155">
        <f>求节点(村县营基础信息!L$8:L$28,AB$10:AB$30,$AS79)+求节点(村县营基础信息!U$8:U$28,AB$43:AB$63,$AS79)+求节点(村县营基础信息!AD$8:AD$29,AB$76:AB$96,$AS79)+求节点(村县营基础信息!AM$8:AM$28,AB$109:AB$129,$AS79)</f>
        <v>454993.15659406752</v>
      </c>
      <c r="AV79" s="155">
        <f>求节点(村县营基础信息!M$8:M$28,AC$10:AC$30,$AS79)+求节点(村县营基础信息!V$8:V$28,AC$43:AC$63,$AS79)+求节点(村县营基础信息!AE$8:AE$29,AC$76:AC$96,$AS79)+求节点(村县营基础信息!AN$8:AN$28,AC$109:AC$129,$AS79)</f>
        <v>370736.33512131299</v>
      </c>
      <c r="AW79" s="155">
        <f>求节点(村县营基础信息!N$8:N$28,AD$10:AD$30,$AS79)+求节点(村县营基础信息!W$8:W$28,AD$43:AD$63,$AS79)+求节点(村县营基础信息!AF$8:AF$29,AD$76:AD$96,$AS79)+求节点(村县营基础信息!AO$8:AO$28,AD$109:AD$129,$AS79)</f>
        <v>261478.23075201997</v>
      </c>
      <c r="AX79" s="155">
        <f>求节点(村县营基础信息!O$8:O$28,AE$10:AE$30,$AS79)+求节点(村县营基础信息!X$8:X$28,AE$43:AE$63,$AS79)+求节点(村县营基础信息!AG$8:AG$29,AE$76:AE$96,$AS79)+求节点(村县营基础信息!AP$8:AP$28,AE$109:AE$129,$AS79)</f>
        <v>173675.72737181236</v>
      </c>
      <c r="AY79" s="155">
        <f>求节点(村县营基础信息!K$8:K$28,AK$10:AK$30,$AS79)+求节点(村县营基础信息!T$8:T$28,AK$43:AK$63,$AS79)+求节点(村县营基础信息!AC$8:AC$29,AK$76:AK$96,$AS79)+求节点(村县营基础信息!AL$8:AL$28,AK$109:AK$129,$AS79)</f>
        <v>215264.21919481561</v>
      </c>
      <c r="AZ79" s="155">
        <f>求节点(村县营基础信息!L$8:L$28,AL$10:AL$30,$AS79)+求节点(村县营基础信息!U$8:U$28,AL$43:AL$63,$AS79)+求节点(村县营基础信息!AD$8:AD$29,AL$76:AL$96,$AS79)+求节点(村县营基础信息!AM$8:AM$28,AL$109:AL$129,$AS79)</f>
        <v>193027.39976718015</v>
      </c>
      <c r="BA79" s="155">
        <f>求节点(村县营基础信息!M$8:M$28,AM$10:AM$30,$AS79)+求节点(村县营基础信息!V$8:V$28,AM$43:AM$63,$AS79)+求节点(村县营基础信息!AE$8:AE$29,AM$76:AM$96,$AS79)+求节点(村县营基础信息!AN$8:AN$28,AM$109:AM$129,$AS79)</f>
        <v>157282.08156661765</v>
      </c>
      <c r="BB79" s="155">
        <f>求节点(村县营基础信息!N$8:N$28,AN$10:AN$30,$AS79)+求节点(村县营基础信息!W$8:W$28,AN$43:AN$63,$AS79)+求节点(村县营基础信息!AF$8:AF$29,AN$76:AN$96,$AS79)+求节点(村县营基础信息!AO$8:AO$28,AN$109:AN$129,$AS79)</f>
        <v>110930.15850085692</v>
      </c>
      <c r="BC79" s="155">
        <f>求节点(村县营基础信息!O$8:O$28,AO$10:AO$30,$AS79)+求节点(村县营基础信息!X$8:X$28,AO$43:AO$63,$AS79)+求节点(村县营基础信息!AG$8:AG$29,AO$76:AO$96,$AS79)+求节点(村县营基础信息!AP$8:AP$28,AO$109:AO$129,$AS79)</f>
        <v>73680.611612284032</v>
      </c>
      <c r="BD79" s="158"/>
    </row>
    <row r="80" spans="1:56" x14ac:dyDescent="0.15">
      <c r="C80" s="155">
        <v>4</v>
      </c>
      <c r="D80" s="155">
        <v>1</v>
      </c>
      <c r="E80" s="155">
        <f>求节点(信息索引!$AD$4:$AD$103,信息索引!AE$4:AE$103,村县营基础信息!AC12)</f>
        <v>0.17499999999999999</v>
      </c>
      <c r="F80" s="155">
        <f>求节点(信息索引!$AD$4:$AD$103,信息索引!AF$4:AF$103,村县营基础信息!AD12)</f>
        <v>0.17499999999999999</v>
      </c>
      <c r="G80" s="155">
        <f>求节点(信息索引!$AD$4:$AD$103,信息索引!AG$4:AG$103,村县营基础信息!AE12)</f>
        <v>0.17499999999999999</v>
      </c>
      <c r="H80" s="155">
        <f>求节点(信息索引!$AD$4:$AD$103,信息索引!AH$4:AH$103,村县营基础信息!AF12)</f>
        <v>0.17499999999999999</v>
      </c>
      <c r="I80" s="155">
        <f>求节点(信息索引!$AD$4:$AD$103,信息索引!AI$4:AI$103,村县营基础信息!AG12)</f>
        <v>0.17499999999999999</v>
      </c>
      <c r="J80" s="160">
        <v>1</v>
      </c>
      <c r="K80" s="160">
        <f>$J80*K$70*$D80*村县营基础信息!$F12</f>
        <v>0</v>
      </c>
      <c r="L80" s="160">
        <f>$J80*L$70*$D80*村县营基础信息!$F12</f>
        <v>0</v>
      </c>
      <c r="M80" s="160">
        <f>$J80*M$70*$D80*村县营基础信息!$F12</f>
        <v>0</v>
      </c>
      <c r="N80" s="160">
        <f>$J80*N$70*$D80*村县营基础信息!$F12</f>
        <v>0</v>
      </c>
      <c r="O80" s="160">
        <f>$J80*O$70*$D80*村县营基础信息!$F12</f>
        <v>0</v>
      </c>
      <c r="P80" s="155">
        <f>求节点(信息索引!$AK$4:$AK$103,信息索引!AL$4:AL$103,村县营基础信息!AC12)</f>
        <v>13828.637598980578</v>
      </c>
      <c r="Q80" s="155">
        <f>求节点(信息索引!$AK$4:$AK$103,信息索引!AM$4:AM$103,村县营基础信息!AD12)</f>
        <v>13964.043696075523</v>
      </c>
      <c r="R80" s="155">
        <f>求节点(信息索引!$AK$4:$AK$103,信息索引!AN$4:AN$103,村县营基础信息!AE12)</f>
        <v>14118.678380477939</v>
      </c>
      <c r="S80" s="155">
        <f>求节点(信息索引!$AK$4:$AK$103,信息索引!AO$4:AO$103,村县营基础信息!AF12)</f>
        <v>14321.232773028787</v>
      </c>
      <c r="T80" s="155">
        <f>求节点(信息索引!$AK$4:$AK$103,信息索引!AP$4:AP$103,村县营基础信息!AG12)</f>
        <v>14463.726900235763</v>
      </c>
      <c r="V80" s="160">
        <f>K80*(1-E80)*P80*(1-信息索引!$AB$3)</f>
        <v>0</v>
      </c>
      <c r="W80" s="160">
        <f>L80*(1-F80)*Q80*(1-信息索引!$AB$3)</f>
        <v>0</v>
      </c>
      <c r="X80" s="160">
        <f>M80*(1-G80)*R80*(1-信息索引!$AB$3)</f>
        <v>0</v>
      </c>
      <c r="Y80" s="160">
        <f>N80*(1-H80)*S80*(1-信息索引!$AB$3)</f>
        <v>0</v>
      </c>
      <c r="Z80" s="160">
        <f>O80*(1-I80)*T80*(1-信息索引!$AB$3)</f>
        <v>0</v>
      </c>
      <c r="AA80" s="160">
        <f>SUM(V$76:V80)</f>
        <v>0</v>
      </c>
      <c r="AB80" s="160">
        <f>SUM(W$76:W80)</f>
        <v>0</v>
      </c>
      <c r="AC80" s="160">
        <f>SUM(X$76:X80)</f>
        <v>0</v>
      </c>
      <c r="AD80" s="160">
        <f>SUM(Y$76:Y80)</f>
        <v>0</v>
      </c>
      <c r="AE80" s="160">
        <f>SUM(Z$76:Z80)</f>
        <v>0</v>
      </c>
      <c r="AF80" s="160">
        <f t="shared" si="14"/>
        <v>0</v>
      </c>
      <c r="AG80" s="160">
        <f t="shared" si="15"/>
        <v>0</v>
      </c>
      <c r="AH80" s="160">
        <f t="shared" si="16"/>
        <v>0</v>
      </c>
      <c r="AI80" s="160">
        <f t="shared" si="17"/>
        <v>0</v>
      </c>
      <c r="AJ80" s="160">
        <f t="shared" si="18"/>
        <v>0</v>
      </c>
      <c r="AK80" s="160">
        <f>SUM(AF$76:AF80)</f>
        <v>0</v>
      </c>
      <c r="AL80" s="160">
        <f>SUM(AG$76:AG80)</f>
        <v>0</v>
      </c>
      <c r="AM80" s="160">
        <f>SUM(AH$76:AH80)</f>
        <v>0</v>
      </c>
      <c r="AN80" s="160">
        <f>SUM(AI$76:AI80)</f>
        <v>0</v>
      </c>
      <c r="AO80" s="160">
        <f>SUM(AJ$76:AJ80)</f>
        <v>0</v>
      </c>
      <c r="AS80" s="155">
        <v>74</v>
      </c>
      <c r="AT80" s="155">
        <f>求节点(村县营基础信息!K$8:K$28,AA$10:AA$30,$AS80)+求节点(村县营基础信息!T$8:T$28,AA$43:AA$63,$AS80)+求节点(村县营基础信息!AC$8:AC$29,AA$76:AA$96,$AS80)+求节点(村县营基础信息!AL$8:AL$28,AA$109:AA$129,$AS80)</f>
        <v>516369.40266882081</v>
      </c>
      <c r="AU80" s="155">
        <f>求节点(村县营基础信息!L$8:L$28,AB$10:AB$30,$AS80)+求节点(村县营基础信息!U$8:U$28,AB$43:AB$63,$AS80)+求节点(村县营基础信息!AD$8:AD$29,AB$76:AB$96,$AS80)+求节点(村县营基础信息!AM$8:AM$28,AB$109:AB$129,$AS80)</f>
        <v>462966.79528791679</v>
      </c>
      <c r="AV80" s="155">
        <f>求节点(村县营基础信息!M$8:M$28,AC$10:AC$30,$AS80)+求节点(村县营基础信息!V$8:V$28,AC$43:AC$63,$AS80)+求节点(村县营基础信息!AE$8:AE$29,AC$76:AC$96,$AS80)+求节点(村县营基础信息!AN$8:AN$28,AC$109:AC$129,$AS80)</f>
        <v>377181.090124693</v>
      </c>
      <c r="AW80" s="155">
        <f>求节点(村县营基础信息!N$8:N$28,AD$10:AD$30,$AS80)+求节点(村县营基础信息!W$8:W$28,AD$43:AD$63,$AS80)+求节点(村县营基础信息!AF$8:AF$29,AD$76:AD$96,$AS80)+求节点(村县营基础信息!AO$8:AO$28,AD$109:AD$129,$AS80)</f>
        <v>265982.28603327461</v>
      </c>
      <c r="AX80" s="155">
        <f>求节点(村县营基础信息!O$8:O$28,AE$10:AE$30,$AS80)+求节点(村县营基础信息!X$8:X$28,AE$43:AE$63,$AS80)+求节点(村县营基础信息!AG$8:AG$29,AE$76:AE$96,$AS80)+求节点(村县营基础信息!AP$8:AP$28,AE$109:AE$129,$AS80)</f>
        <v>176625.71012160054</v>
      </c>
      <c r="AY80" s="155">
        <f>求节点(村县营基础信息!K$8:K$28,AK$10:AK$30,$AS80)+求节点(村县营基础信息!T$8:T$28,AK$43:AK$63,$AS80)+求节点(村县营基础信息!AC$8:AC$29,AK$76:AK$96,$AS80)+求节点(村县营基础信息!AL$8:AL$28,AK$109:AK$129,$AS80)</f>
        <v>219065.80719283305</v>
      </c>
      <c r="AZ80" s="155">
        <f>求节点(村县营基础信息!L$8:L$28,AL$10:AL$30,$AS80)+求节点(村县营基础信息!U$8:U$28,AL$43:AL$63,$AS80)+求节点(村县营基础信息!AD$8:AD$29,AL$76:AL$96,$AS80)+求节点(村县营基础信息!AM$8:AM$28,AL$109:AL$129,$AS80)</f>
        <v>196410.15557669196</v>
      </c>
      <c r="BA80" s="155">
        <f>求节点(村县营基础信息!M$8:M$28,AM$10:AM$30,$AS80)+求节点(村县营基础信息!V$8:V$28,AM$43:AM$63,$AS80)+求节点(村县营基础信息!AE$8:AE$29,AM$76:AM$96,$AS80)+求节点(村县营基础信息!AN$8:AN$28,AM$109:AM$129,$AS80)</f>
        <v>160016.22005290008</v>
      </c>
      <c r="BB80" s="155">
        <f>求节点(村县营基础信息!N$8:N$28,AN$10:AN$30,$AS80)+求节点(村县营基础信息!W$8:W$28,AN$43:AN$63,$AS80)+求节点(村县营基础信息!AF$8:AF$29,AN$76:AN$96,$AS80)+求节点(村县营基础信息!AO$8:AO$28,AN$109:AN$129,$AS80)</f>
        <v>112840.96983229829</v>
      </c>
      <c r="BC80" s="155">
        <f>求节点(村县营基础信息!O$8:O$28,AO$10:AO$30,$AS80)+求节点(村县营基础信息!X$8:X$28,AO$43:AO$63,$AS80)+求节点(村县营基础信息!AG$8:AG$29,AO$76:AO$96,$AS80)+求节点(村县营基础信息!AP$8:AP$28,AO$109:AO$129,$AS80)</f>
        <v>74932.119445527496</v>
      </c>
      <c r="BD80" s="158"/>
    </row>
    <row r="81" spans="3:56" x14ac:dyDescent="0.15">
      <c r="C81" s="155">
        <v>5</v>
      </c>
      <c r="D81" s="155">
        <v>1</v>
      </c>
      <c r="E81" s="155">
        <f>求节点(信息索引!$AD$4:$AD$103,信息索引!AE$4:AE$103,村县营基础信息!AC13)</f>
        <v>0.17499999999999999</v>
      </c>
      <c r="F81" s="155">
        <f>求节点(信息索引!$AD$4:$AD$103,信息索引!AF$4:AF$103,村县营基础信息!AD13)</f>
        <v>0.17499999999999999</v>
      </c>
      <c r="G81" s="155">
        <f>求节点(信息索引!$AD$4:$AD$103,信息索引!AG$4:AG$103,村县营基础信息!AE13)</f>
        <v>0.17499999999999999</v>
      </c>
      <c r="H81" s="155">
        <f>求节点(信息索引!$AD$4:$AD$103,信息索引!AH$4:AH$103,村县营基础信息!AF13)</f>
        <v>0.17499999999999999</v>
      </c>
      <c r="I81" s="155">
        <f>求节点(信息索引!$AD$4:$AD$103,信息索引!AI$4:AI$103,村县营基础信息!AG13)</f>
        <v>0.17499999999999999</v>
      </c>
      <c r="J81" s="160">
        <v>1</v>
      </c>
      <c r="K81" s="160">
        <f>$J81*K$70*$D81*村县营基础信息!$F13</f>
        <v>0</v>
      </c>
      <c r="L81" s="160">
        <f>$J81*L$70*$D81*村县营基础信息!$F13</f>
        <v>0</v>
      </c>
      <c r="M81" s="160">
        <f>$J81*M$70*$D81*村县营基础信息!$F13</f>
        <v>0</v>
      </c>
      <c r="N81" s="160">
        <f>$J81*N$70*$D81*村县营基础信息!$F13</f>
        <v>0</v>
      </c>
      <c r="O81" s="160">
        <f>$J81*O$70*$D81*村县营基础信息!$F13</f>
        <v>0</v>
      </c>
      <c r="P81" s="155">
        <f>求节点(信息索引!$AK$4:$AK$103,信息索引!AL$4:AL$103,村县营基础信息!AC13)</f>
        <v>15245.692752232681</v>
      </c>
      <c r="Q81" s="155">
        <f>求节点(信息索引!$AK$4:$AK$103,信息索引!AM$4:AM$103,村县营基础信息!AD13)</f>
        <v>15414.612898599307</v>
      </c>
      <c r="R81" s="155">
        <f>求节点(信息索引!$AK$4:$AK$103,信息索引!AN$4:AN$103,村县营基础信息!AE13)</f>
        <v>15605.829490951424</v>
      </c>
      <c r="S81" s="155">
        <f>求节点(信息索引!$AK$4:$AK$103,信息索引!AO$4:AO$103,村县营基础信息!AF13)</f>
        <v>15837.972700825403</v>
      </c>
      <c r="T81" s="155">
        <f>求节点(信息索引!$AK$4:$AK$103,信息索引!AP$4:AP$103,村县营基础信息!AG13)</f>
        <v>16027.030901422433</v>
      </c>
      <c r="V81" s="160">
        <f>K81*(1-E81)*P81*(1-信息索引!$AB$3)</f>
        <v>0</v>
      </c>
      <c r="W81" s="160">
        <f>L81*(1-F81)*Q81*(1-信息索引!$AB$3)</f>
        <v>0</v>
      </c>
      <c r="X81" s="160">
        <f>M81*(1-G81)*R81*(1-信息索引!$AB$3)</f>
        <v>0</v>
      </c>
      <c r="Y81" s="160">
        <f>N81*(1-H81)*S81*(1-信息索引!$AB$3)</f>
        <v>0</v>
      </c>
      <c r="Z81" s="160">
        <f>O81*(1-I81)*T81*(1-信息索引!$AB$3)</f>
        <v>0</v>
      </c>
      <c r="AA81" s="160">
        <f>SUM(V$76:V81)</f>
        <v>0</v>
      </c>
      <c r="AB81" s="160">
        <f>SUM(W$76:W81)</f>
        <v>0</v>
      </c>
      <c r="AC81" s="160">
        <f>SUM(X$76:X81)</f>
        <v>0</v>
      </c>
      <c r="AD81" s="160">
        <f>SUM(Y$76:Y81)</f>
        <v>0</v>
      </c>
      <c r="AE81" s="160">
        <f>SUM(Z$76:Z81)</f>
        <v>0</v>
      </c>
      <c r="AF81" s="160">
        <f t="shared" si="14"/>
        <v>0</v>
      </c>
      <c r="AG81" s="160">
        <f t="shared" si="15"/>
        <v>0</v>
      </c>
      <c r="AH81" s="160">
        <f t="shared" si="16"/>
        <v>0</v>
      </c>
      <c r="AI81" s="160">
        <f t="shared" si="17"/>
        <v>0</v>
      </c>
      <c r="AJ81" s="160">
        <f t="shared" si="18"/>
        <v>0</v>
      </c>
      <c r="AK81" s="160">
        <f>SUM(AF$76:AF81)</f>
        <v>0</v>
      </c>
      <c r="AL81" s="160">
        <f>SUM(AG$76:AG81)</f>
        <v>0</v>
      </c>
      <c r="AM81" s="160">
        <f>SUM(AH$76:AH81)</f>
        <v>0</v>
      </c>
      <c r="AN81" s="160">
        <f>SUM(AI$76:AI81)</f>
        <v>0</v>
      </c>
      <c r="AO81" s="160">
        <f>SUM(AJ$76:AJ81)</f>
        <v>0</v>
      </c>
      <c r="AS81" s="155">
        <v>75</v>
      </c>
      <c r="AT81" s="155">
        <f>求节点(村县营基础信息!K$8:K$28,AA$10:AA$30,$AS81)+求节点(村县营基础信息!T$8:T$28,AA$43:AA$63,$AS81)+求节点(村县营基础信息!AC$8:AC$29,AA$76:AA$96,$AS81)+求节点(村县营基础信息!AL$8:AL$28,AA$109:AA$129,$AS81)</f>
        <v>525330.28866414749</v>
      </c>
      <c r="AU81" s="155">
        <f>求节点(村县营基础信息!L$8:L$28,AB$10:AB$30,$AS81)+求节点(村县营基础信息!U$8:U$28,AB$43:AB$63,$AS81)+求节点(村县营基础信息!AD$8:AD$29,AB$76:AB$96,$AS81)+求节点(村县营基础信息!AM$8:AM$28,AB$109:AB$129,$AS81)</f>
        <v>470940.43398176605</v>
      </c>
      <c r="AV81" s="155">
        <f>求节点(村县营基础信息!M$8:M$28,AC$10:AC$30,$AS81)+求节点(村县营基础信息!V$8:V$28,AC$43:AC$63,$AS81)+求节点(村县营基础信息!AE$8:AE$29,AC$76:AC$96,$AS81)+求节点(村县营基础信息!AN$8:AN$28,AC$109:AC$129,$AS81)</f>
        <v>383625.84512807301</v>
      </c>
      <c r="AW81" s="155">
        <f>求节点(村县营基础信息!N$8:N$28,AD$10:AD$30,$AS81)+求节点(村县营基础信息!W$8:W$28,AD$43:AD$63,$AS81)+求节点(村县营基础信息!AF$8:AF$29,AD$76:AD$96,$AS81)+求节点(村县营基础信息!AO$8:AO$28,AD$109:AD$129,$AS81)</f>
        <v>270486.34131452924</v>
      </c>
      <c r="AX81" s="155">
        <f>求节点(村县营基础信息!O$8:O$28,AE$10:AE$30,$AS81)+求节点(村县营基础信息!X$8:X$28,AE$43:AE$63,$AS81)+求节点(村县营基础信息!AG$8:AG$29,AE$76:AE$96,$AS81)+求节点(村县营基础信息!AP$8:AP$28,AE$109:AE$129,$AS81)</f>
        <v>181125.56715634998</v>
      </c>
      <c r="AY81" s="155">
        <f>求节点(村县营基础信息!K$8:K$28,AK$10:AK$30,$AS81)+求节点(村县营基础信息!T$8:T$28,AK$43:AK$63,$AS81)+求节点(村县营基础信息!AC$8:AC$29,AK$76:AK$96,$AS81)+求节点(村县营基础信息!AL$8:AL$28,AK$109:AK$129,$AS81)</f>
        <v>222867.39519085048</v>
      </c>
      <c r="AZ81" s="155">
        <f>求节点(村县营基础信息!L$8:L$28,AL$10:AL$30,$AS81)+求节点(村县营基础信息!U$8:U$28,AL$43:AL$63,$AS81)+求节点(村县营基础信息!AD$8:AD$29,AL$76:AL$96,$AS81)+求节点(村县营基础信息!AM$8:AM$28,AL$109:AL$129,$AS81)</f>
        <v>199792.91138620378</v>
      </c>
      <c r="BA81" s="155">
        <f>求节点(村县营基础信息!M$8:M$28,AM$10:AM$30,$AS81)+求节点(村县营基础信息!V$8:V$28,AM$43:AM$63,$AS81)+求节点(村县营基础信息!AE$8:AE$29,AM$76:AM$96,$AS81)+求节点(村县营基础信息!AN$8:AN$28,AM$109:AM$129,$AS81)</f>
        <v>162750.35853918252</v>
      </c>
      <c r="BB81" s="155">
        <f>求节点(村县营基础信息!N$8:N$28,AN$10:AN$30,$AS81)+求节点(村县营基础信息!W$8:W$28,AN$43:AN$63,$AS81)+求节点(村县营基础信息!AF$8:AF$29,AN$76:AN$96,$AS81)+求节点(村县营基础信息!AO$8:AO$28,AN$109:AN$129,$AS81)</f>
        <v>114751.78116373965</v>
      </c>
      <c r="BC81" s="155">
        <f>求节点(村县营基础信息!O$8:O$28,AO$10:AO$30,$AS81)+求节点(村县营基础信息!X$8:X$28,AO$43:AO$63,$AS81)+求节点(村县营基础信息!AG$8:AG$29,AO$76:AO$96,$AS81)+求节点(村县营基础信息!AP$8:AP$28,AO$109:AO$129,$AS81)</f>
        <v>76841.149702693918</v>
      </c>
      <c r="BD81" s="158"/>
    </row>
    <row r="82" spans="3:56" x14ac:dyDescent="0.15">
      <c r="C82" s="155">
        <v>6</v>
      </c>
      <c r="D82" s="155">
        <v>1</v>
      </c>
      <c r="E82" s="155">
        <f>求节点(信息索引!$AD$4:$AD$103,信息索引!AE$4:AE$103,村县营基础信息!AC14)</f>
        <v>0.17499999999999999</v>
      </c>
      <c r="F82" s="155">
        <f>求节点(信息索引!$AD$4:$AD$103,信息索引!AF$4:AF$103,村县营基础信息!AD14)</f>
        <v>0.17499999999999999</v>
      </c>
      <c r="G82" s="155">
        <f>求节点(信息索引!$AD$4:$AD$103,信息索引!AG$4:AG$103,村县营基础信息!AE14)</f>
        <v>0.17499999999999999</v>
      </c>
      <c r="H82" s="155">
        <f>求节点(信息索引!$AD$4:$AD$103,信息索引!AH$4:AH$103,村县营基础信息!AF14)</f>
        <v>0.17499999999999999</v>
      </c>
      <c r="I82" s="155">
        <f>求节点(信息索引!$AD$4:$AD$103,信息索引!AI$4:AI$103,村县营基础信息!AG14)</f>
        <v>0.17499999999999999</v>
      </c>
      <c r="J82" s="160">
        <v>1</v>
      </c>
      <c r="K82" s="160">
        <f>$J82*K$70*$D82*村县营基础信息!$F14</f>
        <v>0</v>
      </c>
      <c r="L82" s="160">
        <f>$J82*L$70*$D82*村县营基础信息!$F14</f>
        <v>0</v>
      </c>
      <c r="M82" s="160">
        <f>$J82*M$70*$D82*村县营基础信息!$F14</f>
        <v>0</v>
      </c>
      <c r="N82" s="160">
        <f>$J82*N$70*$D82*村县营基础信息!$F14</f>
        <v>0</v>
      </c>
      <c r="O82" s="160">
        <f>$J82*O$70*$D82*村县营基础信息!$F14</f>
        <v>0</v>
      </c>
      <c r="P82" s="155">
        <f>求节点(信息索引!$AK$4:$AK$103,信息索引!AL$4:AL$103,村县营基础信息!AC14)</f>
        <v>16583.763611798491</v>
      </c>
      <c r="Q82" s="155">
        <f>求节点(信息索引!$AK$4:$AK$103,信息索引!AM$4:AM$103,村县营基础信息!AD14)</f>
        <v>16756.093702653336</v>
      </c>
      <c r="R82" s="155">
        <f>求节点(信息索引!$AK$4:$AK$103,信息索引!AN$4:AN$103,村县营基础信息!AE14)</f>
        <v>16960.062320141831</v>
      </c>
      <c r="S82" s="155">
        <f>求节点(信息索引!$AK$4:$AK$103,信息索引!AO$4:AO$103,村县营基础信息!AF14)</f>
        <v>17211.729429484756</v>
      </c>
      <c r="T82" s="155">
        <f>求节点(信息索引!$AK$4:$AK$103,信息索引!AP$4:AP$103,村县营基础信息!AG14)</f>
        <v>17425.017501937215</v>
      </c>
      <c r="V82" s="160">
        <f>K82*(1-E82)*P82*(1-信息索引!$AB$3)</f>
        <v>0</v>
      </c>
      <c r="W82" s="160">
        <f>L82*(1-F82)*Q82*(1-信息索引!$AB$3)</f>
        <v>0</v>
      </c>
      <c r="X82" s="160">
        <f>M82*(1-G82)*R82*(1-信息索引!$AB$3)</f>
        <v>0</v>
      </c>
      <c r="Y82" s="160">
        <f>N82*(1-H82)*S82*(1-信息索引!$AB$3)</f>
        <v>0</v>
      </c>
      <c r="Z82" s="160">
        <f>O82*(1-I82)*T82*(1-信息索引!$AB$3)</f>
        <v>0</v>
      </c>
      <c r="AA82" s="160">
        <f>SUM(V$76:V82)</f>
        <v>0</v>
      </c>
      <c r="AB82" s="160">
        <f>SUM(W$76:W82)</f>
        <v>0</v>
      </c>
      <c r="AC82" s="160">
        <f>SUM(X$76:X82)</f>
        <v>0</v>
      </c>
      <c r="AD82" s="160">
        <f>SUM(Y$76:Y82)</f>
        <v>0</v>
      </c>
      <c r="AE82" s="160">
        <f>SUM(Z$76:Z82)</f>
        <v>0</v>
      </c>
      <c r="AF82" s="160">
        <f t="shared" si="14"/>
        <v>0</v>
      </c>
      <c r="AG82" s="160">
        <f t="shared" si="15"/>
        <v>0</v>
      </c>
      <c r="AH82" s="160">
        <f t="shared" si="16"/>
        <v>0</v>
      </c>
      <c r="AI82" s="160">
        <f t="shared" si="17"/>
        <v>0</v>
      </c>
      <c r="AJ82" s="160">
        <f t="shared" si="18"/>
        <v>0</v>
      </c>
      <c r="AK82" s="160">
        <f>SUM(AF$76:AF82)</f>
        <v>0</v>
      </c>
      <c r="AL82" s="160">
        <f>SUM(AG$76:AG82)</f>
        <v>0</v>
      </c>
      <c r="AM82" s="160">
        <f>SUM(AH$76:AH82)</f>
        <v>0</v>
      </c>
      <c r="AN82" s="160">
        <f>SUM(AI$76:AI82)</f>
        <v>0</v>
      </c>
      <c r="AO82" s="160">
        <f>SUM(AJ$76:AJ82)</f>
        <v>0</v>
      </c>
      <c r="AS82" s="155">
        <v>76</v>
      </c>
      <c r="AT82" s="155">
        <f>求节点(村县营基础信息!K$8:K$28,AA$10:AA$30,$AS82)+求节点(村县营基础信息!T$8:T$28,AA$43:AA$63,$AS82)+求节点(村县营基础信息!AC$8:AC$29,AA$76:AA$96,$AS82)+求节点(村县营基础信息!AL$8:AL$28,AA$109:AA$129,$AS82)</f>
        <v>534291.17465947429</v>
      </c>
      <c r="AU82" s="155">
        <f>求节点(村县营基础信息!L$8:L$28,AB$10:AB$30,$AS82)+求节点(村县营基础信息!U$8:U$28,AB$43:AB$63,$AS82)+求节点(村县营基础信息!AD$8:AD$29,AB$76:AB$96,$AS82)+求节点(村县营基础信息!AM$8:AM$28,AB$109:AB$129,$AS82)</f>
        <v>478914.07267561532</v>
      </c>
      <c r="AV82" s="155">
        <f>求节点(村县营基础信息!M$8:M$28,AC$10:AC$30,$AS82)+求节点(村县营基础信息!V$8:V$28,AC$43:AC$63,$AS82)+求节点(村县营基础信息!AE$8:AE$29,AC$76:AC$96,$AS82)+求节点(村县营基础信息!AN$8:AN$28,AC$109:AC$129,$AS82)</f>
        <v>390070.60013145301</v>
      </c>
      <c r="AW82" s="155">
        <f>求节点(村县营基础信息!N$8:N$28,AD$10:AD$30,$AS82)+求节点(村县营基础信息!W$8:W$28,AD$43:AD$63,$AS82)+求节点(村县营基础信息!AF$8:AF$29,AD$76:AD$96,$AS82)+求节点(村县营基础信息!AO$8:AO$28,AD$109:AD$129,$AS82)</f>
        <v>275886.3936554768</v>
      </c>
      <c r="AX82" s="155">
        <f>求节点(村县营基础信息!O$8:O$28,AE$10:AE$30,$AS82)+求节点(村县营基础信息!X$8:X$28,AE$43:AE$63,$AS82)+求节点(村县营基础信息!AG$8:AG$29,AE$76:AE$96,$AS82)+求节点(村县营基础信息!AP$8:AP$28,AE$109:AE$129,$AS82)</f>
        <v>185797.63244498393</v>
      </c>
      <c r="AY82" s="155">
        <f>求节点(村县营基础信息!K$8:K$28,AK$10:AK$30,$AS82)+求节点(村县营基础信息!T$8:T$28,AK$43:AK$63,$AS82)+求节点(村县营基础信息!AC$8:AC$29,AK$76:AK$96,$AS82)+求节点(村县营基础信息!AL$8:AL$28,AK$109:AK$129,$AS82)</f>
        <v>226668.98318886786</v>
      </c>
      <c r="AZ82" s="155">
        <f>求节点(村县营基础信息!L$8:L$28,AL$10:AL$30,$AS82)+求节点(村县营基础信息!U$8:U$28,AL$43:AL$63,$AS82)+求节点(村县营基础信息!AD$8:AD$29,AL$76:AL$96,$AS82)+求节点(村县营基础信息!AM$8:AM$28,AL$109:AL$129,$AS82)</f>
        <v>203175.66719571559</v>
      </c>
      <c r="BA82" s="155">
        <f>求节点(村县营基础信息!M$8:M$28,AM$10:AM$30,$AS82)+求节点(村县营基础信息!V$8:V$28,AM$43:AM$63,$AS82)+求节点(村县营基础信息!AE$8:AE$29,AM$76:AM$96,$AS82)+求节点(村县营基础信息!AN$8:AN$28,AM$109:AM$129,$AS82)</f>
        <v>165484.49702546495</v>
      </c>
      <c r="BB82" s="155">
        <f>求节点(村县营基础信息!N$8:N$28,AN$10:AN$30,$AS82)+求节点(村县营基础信息!W$8:W$28,AN$43:AN$63,$AS82)+求节点(村县营基础信息!AF$8:AF$29,AN$76:AN$96,$AS82)+求节点(村县营基础信息!AO$8:AO$28,AN$109:AN$129,$AS82)</f>
        <v>117042.71245989922</v>
      </c>
      <c r="BC82" s="155">
        <f>求节点(村县营基础信息!O$8:O$28,AO$10:AO$30,$AS82)+求节点(村县营基础信息!X$8:X$28,AO$43:AO$63,$AS82)+求节点(村县营基础信息!AG$8:AG$29,AO$76:AO$96,$AS82)+求节点(村县营基础信息!AP$8:AP$28,AO$109:AO$129,$AS82)</f>
        <v>78823.238006962885</v>
      </c>
      <c r="BD82" s="158"/>
    </row>
    <row r="83" spans="3:56" x14ac:dyDescent="0.15">
      <c r="C83" s="155">
        <v>7</v>
      </c>
      <c r="D83" s="155">
        <v>1</v>
      </c>
      <c r="E83" s="155">
        <f>求节点(信息索引!$AD$4:$AD$103,信息索引!AE$4:AE$103,村县营基础信息!AC15)</f>
        <v>0.17499999999999999</v>
      </c>
      <c r="F83" s="155">
        <f>求节点(信息索引!$AD$4:$AD$103,信息索引!AF$4:AF$103,村县营基础信息!AD15)</f>
        <v>0.17499999999999999</v>
      </c>
      <c r="G83" s="155">
        <f>求节点(信息索引!$AD$4:$AD$103,信息索引!AG$4:AG$103,村县营基础信息!AE15)</f>
        <v>0.17499999999999999</v>
      </c>
      <c r="H83" s="155">
        <f>求节点(信息索引!$AD$4:$AD$103,信息索引!AH$4:AH$103,村县营基础信息!AF15)</f>
        <v>0.17499999999999999</v>
      </c>
      <c r="I83" s="155">
        <f>求节点(信息索引!$AD$4:$AD$103,信息索引!AI$4:AI$103,村县营基础信息!AG15)</f>
        <v>0.17499999999999999</v>
      </c>
      <c r="J83" s="160">
        <v>1</v>
      </c>
      <c r="K83" s="160">
        <f>$J83*K$70*$D83*村县营基础信息!$F15</f>
        <v>0</v>
      </c>
      <c r="L83" s="160">
        <f>$J83*L$70*$D83*村县营基础信息!$F15</f>
        <v>0</v>
      </c>
      <c r="M83" s="160">
        <f>$J83*M$70*$D83*村县营基础信息!$F15</f>
        <v>0</v>
      </c>
      <c r="N83" s="160">
        <f>$J83*N$70*$D83*村县营基础信息!$F15</f>
        <v>0</v>
      </c>
      <c r="O83" s="160">
        <f>$J83*O$70*$D83*村县营基础信息!$F15</f>
        <v>0</v>
      </c>
      <c r="P83" s="155">
        <f>求节点(信息索引!$AK$4:$AK$103,信息索引!AL$4:AL$103,村县营基础信息!AC15)</f>
        <v>17873.038768239676</v>
      </c>
      <c r="Q83" s="155">
        <f>求节点(信息索引!$AK$4:$AK$103,信息索引!AM$4:AM$103,村县营基础信息!AD15)</f>
        <v>18048.795728055757</v>
      </c>
      <c r="R83" s="155">
        <f>求节点(信息索引!$AK$4:$AK$103,信息索引!AN$4:AN$103,村县营基础信息!AE15)</f>
        <v>18263.545061505945</v>
      </c>
      <c r="S83" s="155">
        <f>求节点(信息索引!$AK$4:$AK$103,信息索引!AO$4:AO$103,村县营基础信息!AF15)</f>
        <v>18517.774801355121</v>
      </c>
      <c r="T83" s="155">
        <f>求节点(信息索引!$AK$4:$AK$103,信息索引!AP$4:AP$103,村县营基础信息!AG15)</f>
        <v>18703.315104965339</v>
      </c>
      <c r="V83" s="160">
        <f>K83*(1-E83)*P83*(1-信息索引!$AB$3)</f>
        <v>0</v>
      </c>
      <c r="W83" s="160">
        <f>L83*(1-F83)*Q83*(1-信息索引!$AB$3)</f>
        <v>0</v>
      </c>
      <c r="X83" s="160">
        <f>M83*(1-G83)*R83*(1-信息索引!$AB$3)</f>
        <v>0</v>
      </c>
      <c r="Y83" s="160">
        <f>N83*(1-H83)*S83*(1-信息索引!$AB$3)</f>
        <v>0</v>
      </c>
      <c r="Z83" s="160">
        <f>O83*(1-I83)*T83*(1-信息索引!$AB$3)</f>
        <v>0</v>
      </c>
      <c r="AA83" s="160">
        <f>SUM(V$76:V83)</f>
        <v>0</v>
      </c>
      <c r="AB83" s="160">
        <f>SUM(W$76:W83)</f>
        <v>0</v>
      </c>
      <c r="AC83" s="160">
        <f>SUM(X$76:X83)</f>
        <v>0</v>
      </c>
      <c r="AD83" s="160">
        <f>SUM(Y$76:Y83)</f>
        <v>0</v>
      </c>
      <c r="AE83" s="160">
        <f>SUM(Z$76:Z83)</f>
        <v>0</v>
      </c>
      <c r="AF83" s="160">
        <f t="shared" si="14"/>
        <v>0</v>
      </c>
      <c r="AG83" s="160">
        <f t="shared" si="15"/>
        <v>0</v>
      </c>
      <c r="AH83" s="160">
        <f t="shared" si="16"/>
        <v>0</v>
      </c>
      <c r="AI83" s="160">
        <f t="shared" si="17"/>
        <v>0</v>
      </c>
      <c r="AJ83" s="160">
        <f t="shared" si="18"/>
        <v>0</v>
      </c>
      <c r="AK83" s="160">
        <f>SUM(AF$76:AF83)</f>
        <v>0</v>
      </c>
      <c r="AL83" s="160">
        <f>SUM(AG$76:AG83)</f>
        <v>0</v>
      </c>
      <c r="AM83" s="160">
        <f>SUM(AH$76:AH83)</f>
        <v>0</v>
      </c>
      <c r="AN83" s="160">
        <f>SUM(AI$76:AI83)</f>
        <v>0</v>
      </c>
      <c r="AO83" s="160">
        <f>SUM(AJ$76:AJ83)</f>
        <v>0</v>
      </c>
      <c r="AS83" s="155">
        <v>77</v>
      </c>
      <c r="AT83" s="155">
        <f>求节点(村县营基础信息!K$8:K$28,AA$10:AA$30,$AS83)+求节点(村县营基础信息!T$8:T$28,AA$43:AA$63,$AS83)+求节点(村县营基础信息!AC$8:AC$29,AA$76:AA$96,$AS83)+求节点(村县营基础信息!AL$8:AL$28,AA$109:AA$129,$AS83)</f>
        <v>543252.06065480108</v>
      </c>
      <c r="AU83" s="155">
        <f>求节点(村县营基础信息!L$8:L$28,AB$10:AB$30,$AS83)+求节点(村县营基础信息!U$8:U$28,AB$43:AB$63,$AS83)+求节点(村县营基础信息!AD$8:AD$29,AB$76:AB$96,$AS83)+求节点(村县营基础信息!AM$8:AM$28,AB$109:AB$129,$AS83)</f>
        <v>486887.71136946458</v>
      </c>
      <c r="AV83" s="155">
        <f>求节点(村县营基础信息!M$8:M$28,AC$10:AC$30,$AS83)+求节点(村县营基础信息!V$8:V$28,AC$43:AC$63,$AS83)+求节点(村县营基础信息!AE$8:AE$29,AC$76:AC$96,$AS83)+求节点(村县营基础信息!AN$8:AN$28,AC$109:AC$129,$AS83)</f>
        <v>398631.24918935925</v>
      </c>
      <c r="AW83" s="155">
        <f>求节点(村县营基础信息!N$8:N$28,AD$10:AD$30,$AS83)+求节点(村县营基础信息!W$8:W$28,AD$43:AD$63,$AS83)+求节点(村县营基础信息!AF$8:AF$29,AD$76:AD$96,$AS83)+求节点(村县营基础信息!AO$8:AO$28,AD$109:AD$129,$AS83)</f>
        <v>283025.73440641648</v>
      </c>
      <c r="AX83" s="155">
        <f>求节点(村县营基础信息!O$8:O$28,AE$10:AE$30,$AS83)+求节点(村县营基础信息!X$8:X$28,AE$43:AE$63,$AS83)+求节点(村县营基础信息!AG$8:AG$29,AE$76:AE$96,$AS83)+求节点(村县营基础信息!AP$8:AP$28,AE$109:AE$129,$AS83)</f>
        <v>190469.69773361797</v>
      </c>
      <c r="AY83" s="155">
        <f>求节点(村县营基础信息!K$8:K$28,AK$10:AK$30,$AS83)+求节点(村县营基础信息!T$8:T$28,AK$43:AK$63,$AS83)+求节点(村县营基础信息!AC$8:AC$29,AK$76:AK$96,$AS83)+求节点(村县营基础信息!AL$8:AL$28,AK$109:AK$129,$AS83)</f>
        <v>230470.5711868853</v>
      </c>
      <c r="AZ83" s="155">
        <f>求节点(村县营基础信息!L$8:L$28,AL$10:AL$30,$AS83)+求节点(村县营基础信息!U$8:U$28,AL$43:AL$63,$AS83)+求节点(村县营基础信息!AD$8:AD$29,AL$76:AL$96,$AS83)+求节点(村县营基础信息!AM$8:AM$28,AL$109:AL$129,$AS83)</f>
        <v>206558.42300522738</v>
      </c>
      <c r="BA83" s="155">
        <f>求节点(村县营基础信息!M$8:M$28,AM$10:AM$30,$AS83)+求节点(村县营基础信息!V$8:V$28,AM$43:AM$63,$AS83)+求节点(村县营基础信息!AE$8:AE$29,AM$76:AM$96,$AS83)+求节点(村县营基础信息!AN$8:AN$28,AM$109:AM$129,$AS83)</f>
        <v>169116.2875348797</v>
      </c>
      <c r="BB83" s="155">
        <f>求节点(村县营基础信息!N$8:N$28,AN$10:AN$30,$AS83)+求节点(村县营基础信息!W$8:W$28,AN$43:AN$63,$AS83)+求节点(村县营基础信息!AF$8:AF$29,AN$76:AN$96,$AS83)+求节点(村县营基础信息!AO$8:AO$28,AN$109:AN$129,$AS83)</f>
        <v>120071.5236875706</v>
      </c>
      <c r="BC83" s="155">
        <f>求节点(村县营基础信息!O$8:O$28,AO$10:AO$30,$AS83)+求节点(村县营基础信息!X$8:X$28,AO$43:AO$63,$AS83)+求节点(村县营基础信息!AG$8:AG$29,AO$76:AO$96,$AS83)+求节点(村县营基础信息!AP$8:AP$28,AO$109:AO$129,$AS83)</f>
        <v>80805.326311231853</v>
      </c>
      <c r="BD83" s="158"/>
    </row>
    <row r="84" spans="3:56" x14ac:dyDescent="0.15">
      <c r="C84" s="155">
        <v>8</v>
      </c>
      <c r="D84" s="155">
        <v>1</v>
      </c>
      <c r="E84" s="155">
        <f>求节点(信息索引!$AD$4:$AD$103,信息索引!AE$4:AE$103,村县营基础信息!AC16)</f>
        <v>0.17499999999999999</v>
      </c>
      <c r="F84" s="155">
        <f>求节点(信息索引!$AD$4:$AD$103,信息索引!AF$4:AF$103,村县营基础信息!AD16)</f>
        <v>0.17499999999999999</v>
      </c>
      <c r="G84" s="155">
        <f>求节点(信息索引!$AD$4:$AD$103,信息索引!AG$4:AG$103,村县营基础信息!AE16)</f>
        <v>0.17499999999999999</v>
      </c>
      <c r="H84" s="155">
        <f>求节点(信息索引!$AD$4:$AD$103,信息索引!AH$4:AH$103,村县营基础信息!AF16)</f>
        <v>0.17499999999999999</v>
      </c>
      <c r="I84" s="155">
        <f>求节点(信息索引!$AD$4:$AD$103,信息索引!AI$4:AI$103,村县营基础信息!AG16)</f>
        <v>0.17499999999999999</v>
      </c>
      <c r="J84" s="160">
        <v>1</v>
      </c>
      <c r="K84" s="160">
        <f>$J84*K$70*$D84*村县营基础信息!$F16</f>
        <v>0</v>
      </c>
      <c r="L84" s="160">
        <f>$J84*L$70*$D84*村县营基础信息!$F16</f>
        <v>0</v>
      </c>
      <c r="M84" s="160">
        <f>$J84*M$70*$D84*村县营基础信息!$F16</f>
        <v>0</v>
      </c>
      <c r="N84" s="160">
        <f>$J84*N$70*$D84*村县营基础信息!$F16</f>
        <v>0</v>
      </c>
      <c r="O84" s="160">
        <f>$J84*O$70*$D84*村县营基础信息!$F16</f>
        <v>0</v>
      </c>
      <c r="P84" s="155">
        <f>求节点(信息索引!$AK$4:$AK$103,信息索引!AL$4:AL$103,村县营基础信息!AC16)</f>
        <v>19109.651874634848</v>
      </c>
      <c r="Q84" s="155">
        <f>求节点(信息索引!$AK$4:$AK$103,信息索引!AM$4:AM$103,村县营基础信息!AD16)</f>
        <v>19292.410643536747</v>
      </c>
      <c r="R84" s="155">
        <f>求节点(信息索引!$AK$4:$AK$103,信息索引!AN$4:AN$103,村县营基础信息!AE16)</f>
        <v>19511.918729805813</v>
      </c>
      <c r="S84" s="155">
        <f>求节点(信息索引!$AK$4:$AK$103,信息索引!AO$4:AO$103,村县营基础信息!AF16)</f>
        <v>19773.181307161474</v>
      </c>
      <c r="T84" s="155">
        <f>求节点(信息索引!$AK$4:$AK$103,信息索引!AP$4:AP$103,村县营基础信息!AG16)</f>
        <v>19968.19086302934</v>
      </c>
      <c r="V84" s="160">
        <f>K84*(1-E84)*P84*(1-信息索引!$AB$3)</f>
        <v>0</v>
      </c>
      <c r="W84" s="160">
        <f>L84*(1-F84)*Q84*(1-信息索引!$AB$3)</f>
        <v>0</v>
      </c>
      <c r="X84" s="160">
        <f>M84*(1-G84)*R84*(1-信息索引!$AB$3)</f>
        <v>0</v>
      </c>
      <c r="Y84" s="160">
        <f>N84*(1-H84)*S84*(1-信息索引!$AB$3)</f>
        <v>0</v>
      </c>
      <c r="Z84" s="160">
        <f>O84*(1-I84)*T84*(1-信息索引!$AB$3)</f>
        <v>0</v>
      </c>
      <c r="AA84" s="160">
        <f>SUM(V$76:V84)</f>
        <v>0</v>
      </c>
      <c r="AB84" s="160">
        <f>SUM(W$76:W84)</f>
        <v>0</v>
      </c>
      <c r="AC84" s="160">
        <f>SUM(X$76:X84)</f>
        <v>0</v>
      </c>
      <c r="AD84" s="160">
        <f>SUM(Y$76:Y84)</f>
        <v>0</v>
      </c>
      <c r="AE84" s="160">
        <f>SUM(Z$76:Z84)</f>
        <v>0</v>
      </c>
      <c r="AF84" s="160">
        <f t="shared" si="14"/>
        <v>0</v>
      </c>
      <c r="AG84" s="160">
        <f t="shared" si="15"/>
        <v>0</v>
      </c>
      <c r="AH84" s="160">
        <f t="shared" si="16"/>
        <v>0</v>
      </c>
      <c r="AI84" s="160">
        <f t="shared" si="17"/>
        <v>0</v>
      </c>
      <c r="AJ84" s="160">
        <f t="shared" si="18"/>
        <v>0</v>
      </c>
      <c r="AK84" s="160">
        <f>SUM(AF$76:AF84)</f>
        <v>0</v>
      </c>
      <c r="AL84" s="160">
        <f>SUM(AG$76:AG84)</f>
        <v>0</v>
      </c>
      <c r="AM84" s="160">
        <f>SUM(AH$76:AH84)</f>
        <v>0</v>
      </c>
      <c r="AN84" s="160">
        <f>SUM(AI$76:AI84)</f>
        <v>0</v>
      </c>
      <c r="AO84" s="160">
        <f>SUM(AJ$76:AJ84)</f>
        <v>0</v>
      </c>
      <c r="AS84" s="155">
        <v>78</v>
      </c>
      <c r="AT84" s="155">
        <f>求节点(村县营基础信息!K$8:K$28,AA$10:AA$30,$AS84)+求节点(村县营基础信息!T$8:T$28,AA$43:AA$63,$AS84)+求节点(村县营基础信息!AC$8:AC$29,AA$76:AA$96,$AS84)+求节点(村县营基础信息!AL$8:AL$28,AA$109:AA$129,$AS84)</f>
        <v>552212.94665012788</v>
      </c>
      <c r="AU84" s="155">
        <f>求节点(村县营基础信息!L$8:L$28,AB$10:AB$30,$AS84)+求节点(村县营基础信息!U$8:U$28,AB$43:AB$63,$AS84)+求节点(村县营基础信息!AD$8:AD$29,AB$76:AB$96,$AS84)+求节点(村县营基础信息!AM$8:AM$28,AB$109:AB$129,$AS84)</f>
        <v>498516.8447909957</v>
      </c>
      <c r="AV84" s="155">
        <f>求节点(村县营基础信息!M$8:M$28,AC$10:AC$30,$AS84)+求节点(村县营基础信息!V$8:V$28,AC$43:AC$63,$AS84)+求节点(村县营基础信息!AE$8:AE$29,AC$76:AC$96,$AS84)+求节点(村县营基础信息!AN$8:AN$28,AC$109:AC$129,$AS84)</f>
        <v>408854.38643296447</v>
      </c>
      <c r="AW84" s="155">
        <f>求节点(村县营基础信息!N$8:N$28,AD$10:AD$30,$AS84)+求节点(村县营基础信息!W$8:W$28,AD$43:AD$63,$AS84)+求节点(村县营基础信息!AF$8:AF$29,AD$76:AD$96,$AS84)+求节点(村县营基础信息!AO$8:AO$28,AD$109:AD$129,$AS84)</f>
        <v>290165.07515735622</v>
      </c>
      <c r="AX84" s="155">
        <f>求节点(村县营基础信息!O$8:O$28,AE$10:AE$30,$AS84)+求节点(村县营基础信息!X$8:X$28,AE$43:AE$63,$AS84)+求节点(村县营基础信息!AG$8:AG$29,AE$76:AE$96,$AS84)+求节点(村县营基础信息!AP$8:AP$28,AE$109:AE$129,$AS84)</f>
        <v>195141.76302225195</v>
      </c>
      <c r="AY84" s="155">
        <f>求节点(村县营基础信息!K$8:K$28,AK$10:AK$30,$AS84)+求节点(村县营基础信息!T$8:T$28,AK$43:AK$63,$AS84)+求节点(村县营基础信息!AC$8:AC$29,AK$76:AK$96,$AS84)+求节点(村县营基础信息!AL$8:AL$28,AK$109:AK$129,$AS84)</f>
        <v>234272.15918490273</v>
      </c>
      <c r="AZ84" s="155">
        <f>求节点(村县营基础信息!L$8:L$28,AL$10:AL$30,$AS84)+求节点(村县营基础信息!U$8:U$28,AL$43:AL$63,$AS84)+求节点(村县营基础信息!AD$8:AD$29,AL$76:AL$96,$AS84)+求节点(村县营基础信息!AM$8:AM$28,AL$109:AL$129,$AS84)</f>
        <v>211491.99475981633</v>
      </c>
      <c r="BA84" s="155">
        <f>求节点(村县营基础信息!M$8:M$28,AM$10:AM$30,$AS84)+求节点(村县营基础信息!V$8:V$28,AM$43:AM$63,$AS84)+求节点(村县营基础信息!AE$8:AE$29,AM$76:AM$96,$AS84)+求节点(村县营基础信息!AN$8:AN$28,AM$109:AM$129,$AS84)</f>
        <v>173453.37606246979</v>
      </c>
      <c r="BB84" s="155">
        <f>求节点(村县营基础信息!N$8:N$28,AN$10:AN$30,$AS84)+求节点(村县营基础信息!W$8:W$28,AN$43:AN$63,$AS84)+求节点(村县营基础信息!AF$8:AF$29,AN$76:AN$96,$AS84)+求节点(村县营基础信息!AO$8:AO$28,AN$109:AN$129,$AS84)</f>
        <v>123100.334915242</v>
      </c>
      <c r="BC84" s="155">
        <f>求节点(村县营基础信息!O$8:O$28,AO$10:AO$30,$AS84)+求节点(村县营基础信息!X$8:X$28,AO$43:AO$63,$AS84)+求节点(村县营基础信息!AG$8:AG$29,AO$76:AO$96,$AS84)+求节点(村县营基础信息!AP$8:AP$28,AO$109:AO$129,$AS84)</f>
        <v>82787.414615500835</v>
      </c>
      <c r="BD84" s="158"/>
    </row>
    <row r="85" spans="3:56" x14ac:dyDescent="0.15">
      <c r="C85" s="155">
        <v>9</v>
      </c>
      <c r="D85" s="155">
        <v>1</v>
      </c>
      <c r="E85" s="155">
        <f>求节点(信息索引!$AD$4:$AD$103,信息索引!AE$4:AE$103,村县营基础信息!AC17)</f>
        <v>0.17499999999999999</v>
      </c>
      <c r="F85" s="155">
        <f>求节点(信息索引!$AD$4:$AD$103,信息索引!AF$4:AF$103,村县营基础信息!AD17)</f>
        <v>0.17499999999999999</v>
      </c>
      <c r="G85" s="155">
        <f>求节点(信息索引!$AD$4:$AD$103,信息索引!AG$4:AG$103,村县营基础信息!AE17)</f>
        <v>0.17499999999999999</v>
      </c>
      <c r="H85" s="155">
        <f>求节点(信息索引!$AD$4:$AD$103,信息索引!AH$4:AH$103,村县营基础信息!AF17)</f>
        <v>0.17499999999999999</v>
      </c>
      <c r="I85" s="155">
        <f>求节点(信息索引!$AD$4:$AD$103,信息索引!AI$4:AI$103,村县营基础信息!AG17)</f>
        <v>0.17499999999999999</v>
      </c>
      <c r="J85" s="160">
        <v>1</v>
      </c>
      <c r="K85" s="160">
        <f>$J85*K$70*$D85*村县营基础信息!$F17</f>
        <v>0</v>
      </c>
      <c r="L85" s="160">
        <f>$J85*L$70*$D85*村县营基础信息!$F17</f>
        <v>0</v>
      </c>
      <c r="M85" s="160">
        <f>$J85*M$70*$D85*村县营基础信息!$F17</f>
        <v>0</v>
      </c>
      <c r="N85" s="160">
        <f>$J85*N$70*$D85*村县营基础信息!$F17</f>
        <v>0</v>
      </c>
      <c r="O85" s="160">
        <f>$J85*O$70*$D85*村县营基础信息!$F17</f>
        <v>0</v>
      </c>
      <c r="P85" s="155">
        <f>求节点(信息索引!$AK$4:$AK$103,信息索引!AL$4:AL$103,村县营基础信息!AC17)</f>
        <v>20328.555851545043</v>
      </c>
      <c r="Q85" s="155">
        <f>求节点(信息索引!$AK$4:$AK$103,信息索引!AM$4:AM$103,村县营基础信息!AD17)</f>
        <v>20510.633920640481</v>
      </c>
      <c r="R85" s="155">
        <f>求节点(信息索引!$AK$4:$AK$103,信息索引!AN$4:AN$103,村县营基础信息!AE17)</f>
        <v>20730.441406191534</v>
      </c>
      <c r="S85" s="155">
        <f>求节点(信息索引!$AK$4:$AK$103,信息索引!AO$4:AO$103,村县营基础信息!AF17)</f>
        <v>20990.825097917485</v>
      </c>
      <c r="T85" s="155">
        <f>求节点(信息索引!$AK$4:$AK$103,信息索引!AP$4:AP$103,村县营基础信息!AG17)</f>
        <v>21146.259439340254</v>
      </c>
      <c r="V85" s="160">
        <f>K85*(1-E85)*P85*(1-信息索引!$AB$3)</f>
        <v>0</v>
      </c>
      <c r="W85" s="160">
        <f>L85*(1-F85)*Q85*(1-信息索引!$AB$3)</f>
        <v>0</v>
      </c>
      <c r="X85" s="160">
        <f>M85*(1-G85)*R85*(1-信息索引!$AB$3)</f>
        <v>0</v>
      </c>
      <c r="Y85" s="160">
        <f>N85*(1-H85)*S85*(1-信息索引!$AB$3)</f>
        <v>0</v>
      </c>
      <c r="Z85" s="160">
        <f>O85*(1-I85)*T85*(1-信息索引!$AB$3)</f>
        <v>0</v>
      </c>
      <c r="AA85" s="160">
        <f>SUM(V$76:V85)</f>
        <v>0</v>
      </c>
      <c r="AB85" s="160">
        <f>SUM(W$76:W85)</f>
        <v>0</v>
      </c>
      <c r="AC85" s="160">
        <f>SUM(X$76:X85)</f>
        <v>0</v>
      </c>
      <c r="AD85" s="160">
        <f>SUM(Y$76:Y85)</f>
        <v>0</v>
      </c>
      <c r="AE85" s="160">
        <f>SUM(Z$76:Z85)</f>
        <v>0</v>
      </c>
      <c r="AF85" s="160">
        <f t="shared" si="14"/>
        <v>0</v>
      </c>
      <c r="AG85" s="160">
        <f t="shared" si="15"/>
        <v>0</v>
      </c>
      <c r="AH85" s="160">
        <f t="shared" si="16"/>
        <v>0</v>
      </c>
      <c r="AI85" s="160">
        <f t="shared" si="17"/>
        <v>0</v>
      </c>
      <c r="AJ85" s="160">
        <f t="shared" si="18"/>
        <v>0</v>
      </c>
      <c r="AK85" s="160">
        <f>SUM(AF$76:AF85)</f>
        <v>0</v>
      </c>
      <c r="AL85" s="160">
        <f>SUM(AG$76:AG85)</f>
        <v>0</v>
      </c>
      <c r="AM85" s="160">
        <f>SUM(AH$76:AH85)</f>
        <v>0</v>
      </c>
      <c r="AN85" s="160">
        <f>SUM(AI$76:AI85)</f>
        <v>0</v>
      </c>
      <c r="AO85" s="160">
        <f>SUM(AJ$76:AJ85)</f>
        <v>0</v>
      </c>
      <c r="AS85" s="155">
        <v>79</v>
      </c>
      <c r="AT85" s="155">
        <f>求节点(村县营基础信息!K$8:K$28,AA$10:AA$30,$AS85)+求节点(村县营基础信息!T$8:T$28,AA$43:AA$63,$AS85)+求节点(村县营基础信息!AC$8:AC$29,AA$76:AA$96,$AS85)+求节点(村县营基础信息!AL$8:AL$28,AA$109:AA$129,$AS85)</f>
        <v>566451.25542802375</v>
      </c>
      <c r="AU85" s="155">
        <f>求节点(村县营基础信息!L$8:L$28,AB$10:AB$30,$AS85)+求节点(村县营基础信息!U$8:U$28,AB$43:AB$63,$AS85)+求节点(村县营基础信息!AD$8:AD$29,AB$76:AB$96,$AS85)+求节点(村县营基础信息!AM$8:AM$28,AB$109:AB$129,$AS85)</f>
        <v>511177.01518700121</v>
      </c>
      <c r="AV85" s="155">
        <f>求节点(村县营基础信息!M$8:M$28,AC$10:AC$30,$AS85)+求节点(村县营基础信息!V$8:V$28,AC$43:AC$63,$AS85)+求节点(村县营基础信息!AE$8:AE$29,AC$76:AC$96,$AS85)+求节点(村县营基础信息!AN$8:AN$28,AC$109:AC$129,$AS85)</f>
        <v>419077.52367656975</v>
      </c>
      <c r="AW85" s="155">
        <f>求节点(村县营基础信息!N$8:N$28,AD$10:AD$30,$AS85)+求节点(村县营基础信息!W$8:W$28,AD$43:AD$63,$AS85)+求节点(村县营基础信息!AF$8:AF$29,AD$76:AD$96,$AS85)+求节点(村县营基础信息!AO$8:AO$28,AD$109:AD$129,$AS85)</f>
        <v>297304.41590829589</v>
      </c>
      <c r="AX85" s="155">
        <f>求节点(村县营基础信息!O$8:O$28,AE$10:AE$30,$AS85)+求节点(村县营基础信息!X$8:X$28,AE$43:AE$63,$AS85)+求节点(村县营基础信息!AG$8:AG$29,AE$76:AE$96,$AS85)+求节点(村县营基础信息!AP$8:AP$28,AE$109:AE$129,$AS85)</f>
        <v>199813.82831088596</v>
      </c>
      <c r="AY85" s="155">
        <f>求节点(村县营基础信息!K$8:K$28,AK$10:AK$30,$AS85)+求节点(村县营基础信息!T$8:T$28,AK$43:AK$63,$AS85)+求节点(村县营基础信息!AC$8:AC$29,AK$76:AK$96,$AS85)+求节点(村县营基础信息!AL$8:AL$28,AK$109:AK$129,$AS85)</f>
        <v>240312.65381794947</v>
      </c>
      <c r="AZ85" s="155">
        <f>求节点(村县营基础信息!L$8:L$28,AL$10:AL$30,$AS85)+求节点(村县营基础信息!U$8:U$28,AL$43:AL$63,$AS85)+求节点(村县营基础信息!AD$8:AD$29,AL$76:AL$96,$AS85)+求节点(村县营基础信息!AM$8:AM$28,AL$109:AL$129,$AS85)</f>
        <v>216862.97613993988</v>
      </c>
      <c r="BA85" s="155">
        <f>求节点(村县营基础信息!M$8:M$28,AM$10:AM$30,$AS85)+求节点(村县营基础信息!V$8:V$28,AM$43:AM$63,$AS85)+求节点(村县营基础信息!AE$8:AE$29,AM$76:AM$96,$AS85)+求节点(村县营基础信息!AN$8:AN$28,AM$109:AM$129,$AS85)</f>
        <v>177790.46459005994</v>
      </c>
      <c r="BB85" s="155">
        <f>求节点(村县营基础信息!N$8:N$28,AN$10:AN$30,$AS85)+求节点(村县营基础信息!W$8:W$28,AN$43:AN$63,$AS85)+求节点(村县营基础信息!AF$8:AF$29,AN$76:AN$96,$AS85)+求节点(村县营基础信息!AO$8:AO$28,AN$109:AN$129,$AS85)</f>
        <v>126129.14614291338</v>
      </c>
      <c r="BC85" s="155">
        <f>求节点(村县营基础信息!O$8:O$28,AO$10:AO$30,$AS85)+求节点(村县营基础信息!X$8:X$28,AO$43:AO$63,$AS85)+求节点(村县营基础信息!AG$8:AG$29,AO$76:AO$96,$AS85)+求节点(村县营基础信息!AP$8:AP$28,AO$109:AO$129,$AS85)</f>
        <v>84769.502919769802</v>
      </c>
      <c r="BD85" s="158"/>
    </row>
    <row r="86" spans="3:56" x14ac:dyDescent="0.15">
      <c r="C86" s="155">
        <v>10</v>
      </c>
      <c r="D86" s="155">
        <v>1</v>
      </c>
      <c r="E86" s="155">
        <f>求节点(信息索引!$AD$4:$AD$103,信息索引!AE$4:AE$103,村县营基础信息!AC18)</f>
        <v>0.17499999999999999</v>
      </c>
      <c r="F86" s="155">
        <f>求节点(信息索引!$AD$4:$AD$103,信息索引!AF$4:AF$103,村县营基础信息!AD18)</f>
        <v>0.17499999999999999</v>
      </c>
      <c r="G86" s="155">
        <f>求节点(信息索引!$AD$4:$AD$103,信息索引!AG$4:AG$103,村县营基础信息!AE18)</f>
        <v>0.17499999999999999</v>
      </c>
      <c r="H86" s="155">
        <f>求节点(信息索引!$AD$4:$AD$103,信息索引!AH$4:AH$103,村县营基础信息!AF18)</f>
        <v>0.17499999999999999</v>
      </c>
      <c r="I86" s="155">
        <f>求节点(信息索引!$AD$4:$AD$103,信息索引!AI$4:AI$103,村县营基础信息!AG18)</f>
        <v>0.17499999999999999</v>
      </c>
      <c r="J86" s="160">
        <v>1</v>
      </c>
      <c r="K86" s="160">
        <f>$J86*K$70*$D86*村县营基础信息!$F18</f>
        <v>0</v>
      </c>
      <c r="L86" s="160">
        <f>$J86*L$70*$D86*村县营基础信息!$F18</f>
        <v>0</v>
      </c>
      <c r="M86" s="160">
        <f>$J86*M$70*$D86*村县营基础信息!$F18</f>
        <v>0</v>
      </c>
      <c r="N86" s="160">
        <f>$J86*N$70*$D86*村县营基础信息!$F18</f>
        <v>0</v>
      </c>
      <c r="O86" s="160">
        <f>$J86*O$70*$D86*村县营基础信息!$F18</f>
        <v>0</v>
      </c>
      <c r="P86" s="155">
        <f>求节点(信息索引!$AK$4:$AK$103,信息索引!AL$4:AL$103,村县营基础信息!AC18)</f>
        <v>21525.197042502012</v>
      </c>
      <c r="Q86" s="155">
        <f>求节点(信息索引!$AK$4:$AK$103,信息索引!AM$4:AM$103,村县营基础信息!AD18)</f>
        <v>21701.186117935278</v>
      </c>
      <c r="R86" s="155">
        <f>求节点(信息索引!$AK$4:$AK$103,信息索引!AN$4:AN$103,村县营基础信息!AE18)</f>
        <v>21913.676658518529</v>
      </c>
      <c r="S86" s="155">
        <f>求节点(信息索引!$AK$4:$AK$103,信息索引!AO$4:AO$103,村县营基础信息!AF18)</f>
        <v>22158.925440598985</v>
      </c>
      <c r="T86" s="155">
        <f>求节点(信息索引!$AK$4:$AK$103,信息索引!AP$4:AP$103,村县营基础信息!AG18)</f>
        <v>22319.063663881421</v>
      </c>
      <c r="V86" s="160">
        <f>K86*(1-E86)*P86*(1-信息索引!$AB$3)</f>
        <v>0</v>
      </c>
      <c r="W86" s="160">
        <f>L86*(1-F86)*Q86*(1-信息索引!$AB$3)</f>
        <v>0</v>
      </c>
      <c r="X86" s="160">
        <f>M86*(1-G86)*R86*(1-信息索引!$AB$3)</f>
        <v>0</v>
      </c>
      <c r="Y86" s="160">
        <f>N86*(1-H86)*S86*(1-信息索引!$AB$3)</f>
        <v>0</v>
      </c>
      <c r="Z86" s="160">
        <f>O86*(1-I86)*T86*(1-信息索引!$AB$3)</f>
        <v>0</v>
      </c>
      <c r="AA86" s="160">
        <f>SUM(V$76:V86)</f>
        <v>0</v>
      </c>
      <c r="AB86" s="160">
        <f>SUM(W$76:W86)</f>
        <v>0</v>
      </c>
      <c r="AC86" s="160">
        <f>SUM(X$76:X86)</f>
        <v>0</v>
      </c>
      <c r="AD86" s="160">
        <f>SUM(Y$76:Y86)</f>
        <v>0</v>
      </c>
      <c r="AE86" s="160">
        <f>SUM(Z$76:Z86)</f>
        <v>0</v>
      </c>
      <c r="AF86" s="160">
        <f t="shared" si="14"/>
        <v>0</v>
      </c>
      <c r="AG86" s="160">
        <f t="shared" si="15"/>
        <v>0</v>
      </c>
      <c r="AH86" s="160">
        <f t="shared" si="16"/>
        <v>0</v>
      </c>
      <c r="AI86" s="160">
        <f t="shared" si="17"/>
        <v>0</v>
      </c>
      <c r="AJ86" s="160">
        <f t="shared" si="18"/>
        <v>0</v>
      </c>
      <c r="AK86" s="160">
        <f>SUM(AF$76:AF86)</f>
        <v>0</v>
      </c>
      <c r="AL86" s="160">
        <f>SUM(AG$76:AG86)</f>
        <v>0</v>
      </c>
      <c r="AM86" s="160">
        <f>SUM(AH$76:AH86)</f>
        <v>0</v>
      </c>
      <c r="AN86" s="160">
        <f>SUM(AI$76:AI86)</f>
        <v>0</v>
      </c>
      <c r="AO86" s="160">
        <f>SUM(AJ$76:AJ86)</f>
        <v>0</v>
      </c>
      <c r="AS86" s="155">
        <v>80</v>
      </c>
      <c r="AT86" s="155">
        <f>求节点(村县营基础信息!K$8:K$28,AA$10:AA$30,$AS86)+求节点(村县营基础信息!T$8:T$28,AA$43:AA$63,$AS86)+求节点(村县营基础信息!AC$8:AC$29,AA$76:AA$96,$AS86)+求节点(村县营基础信息!AL$8:AL$28,AA$109:AA$129,$AS86)</f>
        <v>580689.56420591963</v>
      </c>
      <c r="AU86" s="155">
        <f>求节点(村县营基础信息!L$8:L$28,AB$10:AB$30,$AS86)+求节点(村县营基础信息!U$8:U$28,AB$43:AB$63,$AS86)+求节点(村县营基础信息!AD$8:AD$29,AB$76:AB$96,$AS86)+求节点(村县营基础信息!AM$8:AM$28,AB$109:AB$129,$AS86)</f>
        <v>523837.18558300671</v>
      </c>
      <c r="AV86" s="155">
        <f>求节点(村县营基础信息!M$8:M$28,AC$10:AC$30,$AS86)+求节点(村县营基础信息!V$8:V$28,AC$43:AC$63,$AS86)+求节点(村县营基础信息!AE$8:AE$29,AC$76:AC$96,$AS86)+求节点(村县营基础信息!AN$8:AN$28,AC$109:AC$129,$AS86)</f>
        <v>429300.66092017508</v>
      </c>
      <c r="AW86" s="155">
        <f>求节点(村县营基础信息!N$8:N$28,AD$10:AD$30,$AS86)+求节点(村县营基础信息!W$8:W$28,AD$43:AD$63,$AS86)+求节点(村县营基础信息!AF$8:AF$29,AD$76:AD$96,$AS86)+求节点(村县营基础信息!AO$8:AO$28,AD$109:AD$129,$AS86)</f>
        <v>304443.75665923557</v>
      </c>
      <c r="AX86" s="155">
        <f>求节点(村县营基础信息!O$8:O$28,AE$10:AE$30,$AS86)+求节点(村县营基础信息!X$8:X$28,AE$43:AE$63,$AS86)+求节点(村县营基础信息!AG$8:AG$29,AE$76:AE$96,$AS86)+求节点(村县营基础信息!AP$8:AP$28,AE$109:AE$129,$AS86)</f>
        <v>204061.63462836406</v>
      </c>
      <c r="AY86" s="155">
        <f>求节点(村县营基础信息!K$8:K$28,AK$10:AK$30,$AS86)+求节点(村县营基础信息!T$8:T$28,AK$43:AK$63,$AS86)+求节点(村县营基础信息!AC$8:AC$29,AK$76:AK$96,$AS86)+求节点(村县营基础信息!AL$8:AL$28,AK$109:AK$129,$AS86)</f>
        <v>246353.1484509962</v>
      </c>
      <c r="AZ86" s="155">
        <f>求节点(村县营基础信息!L$8:L$28,AL$10:AL$30,$AS86)+求节点(村县营基础信息!U$8:U$28,AL$43:AL$63,$AS86)+求节点(村县营基础信息!AD$8:AD$29,AL$76:AL$96,$AS86)+求节点(村县营基础信息!AM$8:AM$28,AL$109:AL$129,$AS86)</f>
        <v>222233.95752006344</v>
      </c>
      <c r="BA86" s="155">
        <f>求节点(村县营基础信息!M$8:M$28,AM$10:AM$30,$AS86)+求节点(村县营基础信息!V$8:V$28,AM$43:AM$63,$AS86)+求节点(村县营基础信息!AE$8:AE$29,AM$76:AM$96,$AS86)+求节点(村县营基础信息!AN$8:AN$28,AM$109:AM$129,$AS86)</f>
        <v>182127.55311765004</v>
      </c>
      <c r="BB86" s="155">
        <f>求节点(村县营基础信息!N$8:N$28,AN$10:AN$30,$AS86)+求节点(村县营基础信息!W$8:W$28,AN$43:AN$63,$AS86)+求节点(村县营基础信息!AF$8:AF$29,AN$76:AN$96,$AS86)+求节点(村县营基础信息!AO$8:AO$28,AN$109:AN$129,$AS86)</f>
        <v>129157.95737058477</v>
      </c>
      <c r="BC86" s="155">
        <f>求节点(村县营基础信息!O$8:O$28,AO$10:AO$30,$AS86)+求节点(村县营基础信息!X$8:X$28,AO$43:AO$63,$AS86)+求节点(村县营基础信息!AG$8:AG$29,AO$76:AO$96,$AS86)+求节点(村县营基础信息!AP$8:AP$28,AO$109:AO$129,$AS86)</f>
        <v>86571.602569608993</v>
      </c>
      <c r="BD86" s="158"/>
    </row>
    <row r="87" spans="3:56" x14ac:dyDescent="0.15">
      <c r="C87" s="155">
        <v>11</v>
      </c>
      <c r="D87" s="155">
        <v>1</v>
      </c>
      <c r="E87" s="155">
        <f>求节点(信息索引!$AD$4:$AD$103,信息索引!AE$4:AE$103,村县营基础信息!AC19)</f>
        <v>0.17499999999999999</v>
      </c>
      <c r="F87" s="155">
        <f>求节点(信息索引!$AD$4:$AD$103,信息索引!AF$4:AF$103,村县营基础信息!AD19)</f>
        <v>0.17499999999999999</v>
      </c>
      <c r="G87" s="155">
        <f>求节点(信息索引!$AD$4:$AD$103,信息索引!AG$4:AG$103,村县营基础信息!AE19)</f>
        <v>0.17499999999999999</v>
      </c>
      <c r="H87" s="155">
        <f>求节点(信息索引!$AD$4:$AD$103,信息索引!AH$4:AH$103,村县营基础信息!AF19)</f>
        <v>0.17499999999999999</v>
      </c>
      <c r="I87" s="155">
        <f>求节点(信息索引!$AD$4:$AD$103,信息索引!AI$4:AI$103,村县营基础信息!AG19)</f>
        <v>0.17499999999999999</v>
      </c>
      <c r="J87" s="160">
        <v>1</v>
      </c>
      <c r="K87" s="160">
        <f>$J87*K$70*$D87*村县营基础信息!$F19</f>
        <v>0</v>
      </c>
      <c r="L87" s="160">
        <f>$J87*L$70*$D87*村县营基础信息!$F19</f>
        <v>0</v>
      </c>
      <c r="M87" s="160">
        <f>$J87*M$70*$D87*村县营基础信息!$F19</f>
        <v>0</v>
      </c>
      <c r="N87" s="160">
        <f>$J87*N$70*$D87*村县营基础信息!$F19</f>
        <v>0</v>
      </c>
      <c r="O87" s="160">
        <f>$J87*O$70*$D87*村县营基础信息!$F19</f>
        <v>0</v>
      </c>
      <c r="P87" s="155">
        <f>求节点(信息索引!$AK$4:$AK$103,信息索引!AL$4:AL$103,村县营基础信息!AC19)</f>
        <v>23104.978386849165</v>
      </c>
      <c r="Q87" s="155">
        <f>求节点(信息索引!$AK$4:$AK$103,信息索引!AM$4:AM$103,村县营基础信息!AD19)</f>
        <v>23270.342104732877</v>
      </c>
      <c r="R87" s="155">
        <f>求节点(信息索引!$AK$4:$AK$103,信息索引!AN$4:AN$103,村县营基础信息!AE19)</f>
        <v>23483.433443761602</v>
      </c>
      <c r="S87" s="155">
        <f>求节点(信息索引!$AK$4:$AK$103,信息索引!AO$4:AO$103,村县营基础信息!AF19)</f>
        <v>23736.409907722205</v>
      </c>
      <c r="T87" s="155">
        <f>求节点(信息索引!$AK$4:$AK$103,信息索引!AP$4:AP$103,村县营基础信息!AG19)</f>
        <v>23889.608730846816</v>
      </c>
      <c r="V87" s="160">
        <f>K87*(1-E87)*P87*(1-信息索引!$AB$3)</f>
        <v>0</v>
      </c>
      <c r="W87" s="160">
        <f>L87*(1-F87)*Q87*(1-信息索引!$AB$3)</f>
        <v>0</v>
      </c>
      <c r="X87" s="160">
        <f>M87*(1-G87)*R87*(1-信息索引!$AB$3)</f>
        <v>0</v>
      </c>
      <c r="Y87" s="160">
        <f>N87*(1-H87)*S87*(1-信息索引!$AB$3)</f>
        <v>0</v>
      </c>
      <c r="Z87" s="160">
        <f>O87*(1-I87)*T87*(1-信息索引!$AB$3)</f>
        <v>0</v>
      </c>
      <c r="AA87" s="160">
        <f>SUM(V$76:V87)</f>
        <v>0</v>
      </c>
      <c r="AB87" s="160">
        <f>SUM(W$76:W87)</f>
        <v>0</v>
      </c>
      <c r="AC87" s="160">
        <f>SUM(X$76:X87)</f>
        <v>0</v>
      </c>
      <c r="AD87" s="160">
        <f>SUM(Y$76:Y87)</f>
        <v>0</v>
      </c>
      <c r="AE87" s="160">
        <f>SUM(Z$76:Z87)</f>
        <v>0</v>
      </c>
      <c r="AF87" s="160">
        <f t="shared" si="14"/>
        <v>0</v>
      </c>
      <c r="AG87" s="160">
        <f t="shared" si="15"/>
        <v>0</v>
      </c>
      <c r="AH87" s="160">
        <f t="shared" si="16"/>
        <v>0</v>
      </c>
      <c r="AI87" s="160">
        <f t="shared" si="17"/>
        <v>0</v>
      </c>
      <c r="AJ87" s="160">
        <f t="shared" si="18"/>
        <v>0</v>
      </c>
      <c r="AK87" s="160">
        <f>SUM(AF$76:AF87)</f>
        <v>0</v>
      </c>
      <c r="AL87" s="160">
        <f>SUM(AG$76:AG87)</f>
        <v>0</v>
      </c>
      <c r="AM87" s="160">
        <f>SUM(AH$76:AH87)</f>
        <v>0</v>
      </c>
      <c r="AN87" s="160">
        <f>SUM(AI$76:AI87)</f>
        <v>0</v>
      </c>
      <c r="AO87" s="160">
        <f>SUM(AJ$76:AJ87)</f>
        <v>0</v>
      </c>
      <c r="AS87" s="155">
        <v>81</v>
      </c>
      <c r="AT87" s="155">
        <f>求节点(村县营基础信息!K$8:K$28,AA$10:AA$30,$AS87)+求节点(村县营基础信息!T$8:T$28,AA$43:AA$63,$AS87)+求节点(村县营基础信息!AC$8:AC$29,AA$76:AA$96,$AS87)+求节点(村县营基础信息!AL$8:AL$28,AA$109:AA$129,$AS87)</f>
        <v>594927.87298381561</v>
      </c>
      <c r="AU87" s="155">
        <f>求节点(村县营基础信息!L$8:L$28,AB$10:AB$30,$AS87)+求节点(村县营基础信息!U$8:U$28,AB$43:AB$63,$AS87)+求节点(村县营基础信息!AD$8:AD$29,AB$76:AB$96,$AS87)+求节点(村县营基础信息!AM$8:AM$28,AB$109:AB$129,$AS87)</f>
        <v>536497.35597901221</v>
      </c>
      <c r="AV87" s="155">
        <f>求节点(村县营基础信息!M$8:M$28,AC$10:AC$30,$AS87)+求节点(村县营基础信息!V$8:V$28,AC$43:AC$63,$AS87)+求节点(村县营基础信息!AE$8:AE$29,AC$76:AC$96,$AS87)+求节点(村县营基础信息!AN$8:AN$28,AC$109:AC$129,$AS87)</f>
        <v>439523.79816378036</v>
      </c>
      <c r="AW87" s="155">
        <f>求节点(村县营基础信息!N$8:N$28,AD$10:AD$30,$AS87)+求节点(村县营基础信息!W$8:W$28,AD$43:AD$63,$AS87)+求节点(村县营基础信息!AF$8:AF$29,AD$76:AD$96,$AS87)+求节点(村县营基础信息!AO$8:AO$28,AD$109:AD$129,$AS87)</f>
        <v>311583.09741017525</v>
      </c>
      <c r="AX87" s="155">
        <f>求节点(村县营基础信息!O$8:O$28,AE$10:AE$30,$AS87)+求节点(村县营基础信息!X$8:X$28,AE$43:AE$63,$AS87)+求节点(村县营基础信息!AG$8:AG$29,AE$76:AE$96,$AS87)+求节点(村县营基础信息!AP$8:AP$28,AE$109:AE$129,$AS87)</f>
        <v>206612.4050612186</v>
      </c>
      <c r="AY87" s="155">
        <f>求节点(村县营基础信息!K$8:K$28,AK$10:AK$30,$AS87)+求节点(村县营基础信息!T$8:T$28,AK$43:AK$63,$AS87)+求节点(村县营基础信息!AC$8:AC$29,AK$76:AK$96,$AS87)+求节点(村县营基础信息!AL$8:AL$28,AK$109:AK$129,$AS87)</f>
        <v>252393.64308404297</v>
      </c>
      <c r="AZ87" s="155">
        <f>求节点(村县营基础信息!L$8:L$28,AL$10:AL$30,$AS87)+求节点(村县营基础信息!U$8:U$28,AL$43:AL$63,$AS87)+求节点(村县营基础信息!AD$8:AD$29,AL$76:AL$96,$AS87)+求节点(村县营基础信息!AM$8:AM$28,AL$109:AL$129,$AS87)</f>
        <v>227604.938900187</v>
      </c>
      <c r="BA87" s="155">
        <f>求节点(村县营基础信息!M$8:M$28,AM$10:AM$30,$AS87)+求节点(村县营基础信息!V$8:V$28,AM$43:AM$63,$AS87)+求节点(村县营基础信息!AE$8:AE$29,AM$76:AM$96,$AS87)+求节点(村县营基础信息!AN$8:AN$28,AM$109:AM$129,$AS87)</f>
        <v>186464.64164524016</v>
      </c>
      <c r="BB87" s="155">
        <f>求节点(村县营基础信息!N$8:N$28,AN$10:AN$30,$AS87)+求节点(村县营基础信息!W$8:W$28,AN$43:AN$63,$AS87)+求节点(村县营基础信息!AF$8:AF$29,AN$76:AN$96,$AS87)+求节点(村县营基础信息!AO$8:AO$28,AN$109:AN$129,$AS87)</f>
        <v>132186.76859825617</v>
      </c>
      <c r="BC87" s="155">
        <f>求节点(村县营基础信息!O$8:O$28,AO$10:AO$30,$AS87)+求节点(村县营基础信息!X$8:X$28,AO$43:AO$63,$AS87)+求节点(村县营基础信息!AG$8:AG$29,AO$76:AO$96,$AS87)+求节点(村县营基础信息!AP$8:AP$28,AO$109:AO$129,$AS87)</f>
        <v>87653.747601729105</v>
      </c>
      <c r="BD87" s="158"/>
    </row>
    <row r="88" spans="3:56" x14ac:dyDescent="0.15">
      <c r="C88" s="155">
        <v>12</v>
      </c>
      <c r="D88" s="155">
        <v>1</v>
      </c>
      <c r="E88" s="155">
        <f>求节点(信息索引!$AD$4:$AD$103,信息索引!AE$4:AE$103,村县营基础信息!AC20)</f>
        <v>0.17499999999999999</v>
      </c>
      <c r="F88" s="155">
        <f>求节点(信息索引!$AD$4:$AD$103,信息索引!AF$4:AF$103,村县营基础信息!AD20)</f>
        <v>0.17499999999999999</v>
      </c>
      <c r="G88" s="155">
        <f>求节点(信息索引!$AD$4:$AD$103,信息索引!AG$4:AG$103,村县营基础信息!AE20)</f>
        <v>0.17499999999999999</v>
      </c>
      <c r="H88" s="155">
        <f>求节点(信息索引!$AD$4:$AD$103,信息索引!AH$4:AH$103,村县营基础信息!AF20)</f>
        <v>0.17499999999999999</v>
      </c>
      <c r="I88" s="155">
        <f>求节点(信息索引!$AD$4:$AD$103,信息索引!AI$4:AI$103,村县营基础信息!AG20)</f>
        <v>0.17499999999999999</v>
      </c>
      <c r="J88" s="160">
        <v>1</v>
      </c>
      <c r="K88" s="160">
        <f>$J88*K$70*$D88*村县营基础信息!$F20</f>
        <v>0</v>
      </c>
      <c r="L88" s="160">
        <f>$J88*L$70*$D88*村县营基础信息!$F20</f>
        <v>0</v>
      </c>
      <c r="M88" s="160">
        <f>$J88*M$70*$D88*村县营基础信息!$F20</f>
        <v>0</v>
      </c>
      <c r="N88" s="160">
        <f>$J88*N$70*$D88*村县营基础信息!$F20</f>
        <v>0</v>
      </c>
      <c r="O88" s="160">
        <f>$J88*O$70*$D88*村县营基础信息!$F20</f>
        <v>0</v>
      </c>
      <c r="P88" s="155">
        <f>求节点(信息索引!$AK$4:$AK$103,信息索引!AL$4:AL$103,村县营基础信息!AC20)</f>
        <v>24654.124462031832</v>
      </c>
      <c r="Q88" s="155">
        <f>求节点(信息索引!$AK$4:$AK$103,信息索引!AM$4:AM$103,村县营基础信息!AD20)</f>
        <v>24825.387530672564</v>
      </c>
      <c r="R88" s="155">
        <f>求节点(信息索引!$AK$4:$AK$103,信息索引!AN$4:AN$103,村县营基础信息!AE20)</f>
        <v>25028.883108120488</v>
      </c>
      <c r="S88" s="155">
        <f>求节点(信息索引!$AK$4:$AK$103,信息索引!AO$4:AO$103,村县营基础信息!AF20)</f>
        <v>25276.349028748577</v>
      </c>
      <c r="T88" s="155">
        <f>求节点(信息索引!$AK$4:$AK$103,信息索引!AP$4:AP$103,村县营基础信息!AG20)</f>
        <v>25398.454042615915</v>
      </c>
      <c r="V88" s="160">
        <f>K88*(1-E88)*P88*(1-信息索引!$AB$3)</f>
        <v>0</v>
      </c>
      <c r="W88" s="160">
        <f>L88*(1-F88)*Q88*(1-信息索引!$AB$3)</f>
        <v>0</v>
      </c>
      <c r="X88" s="160">
        <f>M88*(1-G88)*R88*(1-信息索引!$AB$3)</f>
        <v>0</v>
      </c>
      <c r="Y88" s="160">
        <f>N88*(1-H88)*S88*(1-信息索引!$AB$3)</f>
        <v>0</v>
      </c>
      <c r="Z88" s="160">
        <f>O88*(1-I88)*T88*(1-信息索引!$AB$3)</f>
        <v>0</v>
      </c>
      <c r="AA88" s="160">
        <f>SUM(V$76:V88)</f>
        <v>0</v>
      </c>
      <c r="AB88" s="160">
        <f>SUM(W$76:W88)</f>
        <v>0</v>
      </c>
      <c r="AC88" s="160">
        <f>SUM(X$76:X88)</f>
        <v>0</v>
      </c>
      <c r="AD88" s="160">
        <f>SUM(Y$76:Y88)</f>
        <v>0</v>
      </c>
      <c r="AE88" s="160">
        <f>SUM(Z$76:Z88)</f>
        <v>0</v>
      </c>
      <c r="AF88" s="160">
        <f t="shared" si="14"/>
        <v>0</v>
      </c>
      <c r="AG88" s="160">
        <f t="shared" si="15"/>
        <v>0</v>
      </c>
      <c r="AH88" s="160">
        <f t="shared" si="16"/>
        <v>0</v>
      </c>
      <c r="AI88" s="160">
        <f t="shared" si="17"/>
        <v>0</v>
      </c>
      <c r="AJ88" s="160">
        <f t="shared" si="18"/>
        <v>0</v>
      </c>
      <c r="AK88" s="160">
        <f>SUM(AF$76:AF88)</f>
        <v>0</v>
      </c>
      <c r="AL88" s="160">
        <f>SUM(AG$76:AG88)</f>
        <v>0</v>
      </c>
      <c r="AM88" s="160">
        <f>SUM(AH$76:AH88)</f>
        <v>0</v>
      </c>
      <c r="AN88" s="160">
        <f>SUM(AI$76:AI88)</f>
        <v>0</v>
      </c>
      <c r="AO88" s="160">
        <f>SUM(AJ$76:AJ88)</f>
        <v>0</v>
      </c>
      <c r="AS88" s="155">
        <v>82</v>
      </c>
      <c r="AT88" s="155">
        <f>求节点(村县营基础信息!K$8:K$28,AA$10:AA$30,$AS88)+求节点(村县营基础信息!T$8:T$28,AA$43:AA$63,$AS88)+求节点(村县营基础信息!AC$8:AC$29,AA$76:AA$96,$AS88)+求节点(村县营基础信息!AL$8:AL$28,AA$109:AA$129,$AS88)</f>
        <v>609166.18176171149</v>
      </c>
      <c r="AU88" s="155">
        <f>求节点(村县营基础信息!L$8:L$28,AB$10:AB$30,$AS88)+求节点(村县营基础信息!U$8:U$28,AB$43:AB$63,$AS88)+求节点(村县营基础信息!AD$8:AD$29,AB$76:AB$96,$AS88)+求节点(村县营基础信息!AM$8:AM$28,AB$109:AB$129,$AS88)</f>
        <v>549157.52637501771</v>
      </c>
      <c r="AV88" s="155">
        <f>求节点(村县营基础信息!M$8:M$28,AC$10:AC$30,$AS88)+求节点(村县营基础信息!V$8:V$28,AC$43:AC$63,$AS88)+求节点(村县营基础信息!AE$8:AE$29,AC$76:AC$96,$AS88)+求节点(村县营基础信息!AN$8:AN$28,AC$109:AC$129,$AS88)</f>
        <v>449746.93540738558</v>
      </c>
      <c r="AW88" s="155">
        <f>求节点(村县营基础信息!N$8:N$28,AD$10:AD$30,$AS88)+求节点(村县营基础信息!W$8:W$28,AD$43:AD$63,$AS88)+求节点(村县营基础信息!AF$8:AF$29,AD$76:AD$96,$AS88)+求节点(村县营基础信息!AO$8:AO$28,AD$109:AD$129,$AS88)</f>
        <v>317020.35394687485</v>
      </c>
      <c r="AX88" s="155">
        <f>求节点(村县营基础信息!O$8:O$28,AE$10:AE$30,$AS88)+求节点(村县营基础信息!X$8:X$28,AE$43:AE$63,$AS88)+求节点(村县营基础信息!AG$8:AG$29,AE$76:AE$96,$AS88)+求节点(村县营基础信息!AP$8:AP$28,AE$109:AE$129,$AS88)</f>
        <v>209163.17549407313</v>
      </c>
      <c r="AY88" s="155">
        <f>求节点(村县营基础信息!K$8:K$28,AK$10:AK$30,$AS88)+求节点(村县营基础信息!T$8:T$28,AK$43:AK$63,$AS88)+求节点(村县营基础信息!AC$8:AC$29,AK$76:AK$96,$AS88)+求节点(村县营基础信息!AL$8:AL$28,AK$109:AK$129,$AS88)</f>
        <v>258434.13771708967</v>
      </c>
      <c r="AZ88" s="155">
        <f>求节点(村县营基础信息!L$8:L$28,AL$10:AL$30,$AS88)+求节点(村县营基础信息!U$8:U$28,AL$43:AL$63,$AS88)+求节点(村县营基础信息!AD$8:AD$29,AL$76:AL$96,$AS88)+求节点(村县营基础信息!AM$8:AM$28,AL$109:AL$129,$AS88)</f>
        <v>232975.92028031056</v>
      </c>
      <c r="BA88" s="155">
        <f>求节点(村县营基础信息!M$8:M$28,AM$10:AM$30,$AS88)+求节点(村县营基础信息!V$8:V$28,AM$43:AM$63,$AS88)+求节点(村县营基础信息!AE$8:AE$29,AM$76:AM$96,$AS88)+求节点(村县营基础信息!AN$8:AN$28,AM$109:AM$129,$AS88)</f>
        <v>190801.73017283028</v>
      </c>
      <c r="BB88" s="155">
        <f>求节点(村县营基础信息!N$8:N$28,AN$10:AN$30,$AS88)+求节点(村县营基础信息!W$8:W$28,AN$43:AN$63,$AS88)+求节点(村县营基础信息!AF$8:AF$29,AN$76:AN$96,$AS88)+求节点(村县营基础信息!AO$8:AO$28,AN$109:AN$129,$AS88)</f>
        <v>134493.48349261354</v>
      </c>
      <c r="BC88" s="155">
        <f>求节点(村县营基础信息!O$8:O$28,AO$10:AO$30,$AS88)+求节点(村县营基础信息!X$8:X$28,AO$43:AO$63,$AS88)+求节点(村县营基础信息!AG$8:AG$29,AO$76:AO$96,$AS88)+求节点(村县营基础信息!AP$8:AP$28,AO$109:AO$129,$AS88)</f>
        <v>88735.892633849217</v>
      </c>
      <c r="BD88" s="158"/>
    </row>
    <row r="89" spans="3:56" x14ac:dyDescent="0.15">
      <c r="C89" s="155">
        <v>13</v>
      </c>
      <c r="D89" s="155">
        <v>1</v>
      </c>
      <c r="E89" s="155">
        <f>求节点(信息索引!$AD$4:$AD$103,信息索引!AE$4:AE$103,村县营基础信息!AC21)</f>
        <v>0.17499999999999999</v>
      </c>
      <c r="F89" s="155">
        <f>求节点(信息索引!$AD$4:$AD$103,信息索引!AF$4:AF$103,村县营基础信息!AD21)</f>
        <v>0.17499999999999999</v>
      </c>
      <c r="G89" s="155">
        <f>求节点(信息索引!$AD$4:$AD$103,信息索引!AG$4:AG$103,村县营基础信息!AE21)</f>
        <v>0.17499999999999999</v>
      </c>
      <c r="H89" s="155">
        <f>求节点(信息索引!$AD$4:$AD$103,信息索引!AH$4:AH$103,村县营基础信息!AF21)</f>
        <v>0.17499999999999999</v>
      </c>
      <c r="I89" s="155">
        <f>求节点(信息索引!$AD$4:$AD$103,信息索引!AI$4:AI$103,村县营基础信息!AG21)</f>
        <v>0.17499999999999999</v>
      </c>
      <c r="J89" s="160">
        <v>1</v>
      </c>
      <c r="K89" s="160">
        <f>$J89*K$70*$D89*村县营基础信息!$F21</f>
        <v>0</v>
      </c>
      <c r="L89" s="160">
        <f>$J89*L$70*$D89*村县营基础信息!$F21</f>
        <v>0</v>
      </c>
      <c r="M89" s="160">
        <f>$J89*M$70*$D89*村县营基础信息!$F21</f>
        <v>0</v>
      </c>
      <c r="N89" s="160">
        <f>$J89*N$70*$D89*村县营基础信息!$F21</f>
        <v>0</v>
      </c>
      <c r="O89" s="160">
        <f>$J89*O$70*$D89*村县营基础信息!$F21</f>
        <v>0</v>
      </c>
      <c r="P89" s="155">
        <f>求节点(信息索引!$AK$4:$AK$103,信息索引!AL$4:AL$103,村县营基础信息!AC21)</f>
        <v>26592.529400033454</v>
      </c>
      <c r="Q89" s="155">
        <f>求节点(信息索引!$AK$4:$AK$103,信息索引!AM$4:AM$103,村县营基础信息!AD21)</f>
        <v>26737.307581955763</v>
      </c>
      <c r="R89" s="155">
        <f>求节点(信息索引!$AK$4:$AK$103,信息索引!AN$4:AN$103,村县营基础信息!AE21)</f>
        <v>26920.940756125976</v>
      </c>
      <c r="S89" s="155">
        <f>求节点(信息索引!$AK$4:$AK$103,信息索引!AO$4:AO$103,村县营基础信息!AF21)</f>
        <v>27147.261019000118</v>
      </c>
      <c r="T89" s="155">
        <f>求节点(信息索引!$AK$4:$AK$103,信息索引!AP$4:AP$103,村县营基础信息!AG21)</f>
        <v>27241.915858050088</v>
      </c>
      <c r="V89" s="160">
        <f>K89*(1-E89)*P89*(1-信息索引!$AB$3)</f>
        <v>0</v>
      </c>
      <c r="W89" s="160">
        <f>L89*(1-F89)*Q89*(1-信息索引!$AB$3)</f>
        <v>0</v>
      </c>
      <c r="X89" s="160">
        <f>M89*(1-G89)*R89*(1-信息索引!$AB$3)</f>
        <v>0</v>
      </c>
      <c r="Y89" s="160">
        <f>N89*(1-H89)*S89*(1-信息索引!$AB$3)</f>
        <v>0</v>
      </c>
      <c r="Z89" s="160">
        <f>O89*(1-I89)*T89*(1-信息索引!$AB$3)</f>
        <v>0</v>
      </c>
      <c r="AA89" s="160">
        <f>SUM(V$76:V89)</f>
        <v>0</v>
      </c>
      <c r="AB89" s="160">
        <f>SUM(W$76:W89)</f>
        <v>0</v>
      </c>
      <c r="AC89" s="160">
        <f>SUM(X$76:X89)</f>
        <v>0</v>
      </c>
      <c r="AD89" s="160">
        <f>SUM(Y$76:Y89)</f>
        <v>0</v>
      </c>
      <c r="AE89" s="160">
        <f>SUM(Z$76:Z89)</f>
        <v>0</v>
      </c>
      <c r="AF89" s="160">
        <f t="shared" si="14"/>
        <v>0</v>
      </c>
      <c r="AG89" s="160">
        <f t="shared" si="15"/>
        <v>0</v>
      </c>
      <c r="AH89" s="160">
        <f t="shared" si="16"/>
        <v>0</v>
      </c>
      <c r="AI89" s="160">
        <f t="shared" si="17"/>
        <v>0</v>
      </c>
      <c r="AJ89" s="160">
        <f t="shared" si="18"/>
        <v>0</v>
      </c>
      <c r="AK89" s="160">
        <f>SUM(AF$76:AF89)</f>
        <v>0</v>
      </c>
      <c r="AL89" s="160">
        <f>SUM(AG$76:AG89)</f>
        <v>0</v>
      </c>
      <c r="AM89" s="160">
        <f>SUM(AH$76:AH89)</f>
        <v>0</v>
      </c>
      <c r="AN89" s="160">
        <f>SUM(AI$76:AI89)</f>
        <v>0</v>
      </c>
      <c r="AO89" s="160">
        <f>SUM(AJ$76:AJ89)</f>
        <v>0</v>
      </c>
      <c r="AS89" s="155">
        <v>83</v>
      </c>
      <c r="AT89" s="155">
        <f>求节点(村县营基础信息!K$8:K$28,AA$10:AA$30,$AS89)+求节点(村县营基础信息!T$8:T$28,AA$43:AA$63,$AS89)+求节点(村县营基础信息!AC$8:AC$29,AA$76:AA$96,$AS89)+求节点(村县营基础信息!AL$8:AL$28,AA$109:AA$129,$AS89)</f>
        <v>623404.49053960736</v>
      </c>
      <c r="AU89" s="155">
        <f>求节点(村县营基础信息!L$8:L$28,AB$10:AB$30,$AS89)+求节点(村县营基础信息!U$8:U$28,AB$43:AB$63,$AS89)+求节点(村县营基础信息!AD$8:AD$29,AB$76:AB$96,$AS89)+求节点(村县营基础信息!AM$8:AM$28,AB$109:AB$129,$AS89)</f>
        <v>561817.69677102321</v>
      </c>
      <c r="AV89" s="155">
        <f>求节点(村县营基础信息!M$8:M$28,AC$10:AC$30,$AS89)+求节点(村县营基础信息!V$8:V$28,AC$43:AC$63,$AS89)+求节点(村县营基础信息!AE$8:AE$29,AC$76:AC$96,$AS89)+求节点(村县营基础信息!AN$8:AN$28,AC$109:AC$129,$AS89)</f>
        <v>456760.47332365351</v>
      </c>
      <c r="AW89" s="155">
        <f>求节点(村县营基础信息!N$8:N$28,AD$10:AD$30,$AS89)+求节点(村县营基础信息!W$8:W$28,AD$43:AD$63,$AS89)+求节点(村县营基础信息!AF$8:AF$29,AD$76:AD$96,$AS89)+求节点(村县营基础信息!AO$8:AO$28,AD$109:AD$129,$AS89)</f>
        <v>320886.45582427573</v>
      </c>
      <c r="AX89" s="155">
        <f>求节点(村县营基础信息!O$8:O$28,AE$10:AE$30,$AS89)+求节点(村县营基础信息!X$8:X$28,AE$43:AE$63,$AS89)+求节点(村县营基础信息!AG$8:AG$29,AE$76:AE$96,$AS89)+求节点(村县营基础信息!AP$8:AP$28,AE$109:AE$129,$AS89)</f>
        <v>211713.94592692773</v>
      </c>
      <c r="AY89" s="155">
        <f>求节点(村县营基础信息!K$8:K$28,AK$10:AK$30,$AS89)+求节点(村县营基础信息!T$8:T$28,AK$43:AK$63,$AS89)+求节点(村县营基础信息!AC$8:AC$29,AK$76:AK$96,$AS89)+求节点(村县营基础信息!AL$8:AL$28,AK$109:AK$129,$AS89)</f>
        <v>264474.63235013641</v>
      </c>
      <c r="AZ89" s="155">
        <f>求节点(村县营基础信息!L$8:L$28,AL$10:AL$30,$AS89)+求节点(村县营基础信息!U$8:U$28,AL$43:AL$63,$AS89)+求节点(村县营基础信息!AD$8:AD$29,AL$76:AL$96,$AS89)+求节点(村县营基础信息!AM$8:AM$28,AL$109:AL$129,$AS89)</f>
        <v>238346.90166043412</v>
      </c>
      <c r="BA89" s="155">
        <f>求节点(村县营基础信息!M$8:M$28,AM$10:AM$30,$AS89)+求节点(村县营基础信息!V$8:V$28,AM$43:AM$63,$AS89)+求节点(村县营基础信息!AE$8:AE$29,AM$76:AM$96,$AS89)+求节点(村县营基础信息!AN$8:AN$28,AM$109:AM$129,$AS89)</f>
        <v>193777.17050094396</v>
      </c>
      <c r="BB89" s="155">
        <f>求节点(村县营基础信息!N$8:N$28,AN$10:AN$30,$AS89)+求节点(村县营基础信息!W$8:W$28,AN$43:AN$63,$AS89)+求节点(村县营基础信息!AF$8:AF$29,AN$76:AN$96,$AS89)+求节点(村县营基础信息!AO$8:AO$28,AN$109:AN$129,$AS89)</f>
        <v>136133.64792545029</v>
      </c>
      <c r="BC89" s="155">
        <f>求节点(村县营基础信息!O$8:O$28,AO$10:AO$30,$AS89)+求节点(村县营基础信息!X$8:X$28,AO$43:AO$63,$AS89)+求节点(村县营基础信息!AG$8:AG$29,AO$76:AO$96,$AS89)+求节点(村县营基础信息!AP$8:AP$28,AO$109:AO$129,$AS89)</f>
        <v>89818.037665969328</v>
      </c>
      <c r="BD89" s="158"/>
    </row>
    <row r="90" spans="3:56" x14ac:dyDescent="0.15">
      <c r="C90" s="155">
        <v>14</v>
      </c>
      <c r="D90" s="155">
        <v>1</v>
      </c>
      <c r="E90" s="155">
        <f>求节点(信息索引!$AD$4:$AD$103,信息索引!AE$4:AE$103,村县营基础信息!AC22)</f>
        <v>0.17499999999999999</v>
      </c>
      <c r="F90" s="155">
        <f>求节点(信息索引!$AD$4:$AD$103,信息索引!AF$4:AF$103,村县营基础信息!AD22)</f>
        <v>0.17499999999999999</v>
      </c>
      <c r="G90" s="155">
        <f>求节点(信息索引!$AD$4:$AD$103,信息索引!AG$4:AG$103,村县营基础信息!AE22)</f>
        <v>0.17499999999999999</v>
      </c>
      <c r="H90" s="155">
        <f>求节点(信息索引!$AD$4:$AD$103,信息索引!AH$4:AH$103,村县营基础信息!AF22)</f>
        <v>0.17499999999999999</v>
      </c>
      <c r="I90" s="155">
        <f>求节点(信息索引!$AD$4:$AD$103,信息索引!AI$4:AI$103,村县营基础信息!AG22)</f>
        <v>0.17499999999999999</v>
      </c>
      <c r="J90" s="160">
        <v>1</v>
      </c>
      <c r="K90" s="160">
        <f>$J90*K$70*$D90*村县营基础信息!$F22</f>
        <v>0</v>
      </c>
      <c r="L90" s="160">
        <f>$J90*L$70*$D90*村县营基础信息!$F22</f>
        <v>0</v>
      </c>
      <c r="M90" s="160">
        <f>$J90*M$70*$D90*村县营基础信息!$F22</f>
        <v>0</v>
      </c>
      <c r="N90" s="160">
        <f>$J90*N$70*$D90*村县营基础信息!$F22</f>
        <v>0</v>
      </c>
      <c r="O90" s="160">
        <f>$J90*O$70*$D90*村县营基础信息!$F22</f>
        <v>0</v>
      </c>
      <c r="P90" s="155">
        <f>求节点(信息索引!$AK$4:$AK$103,信息索引!AL$4:AL$103,村县营基础信息!AC22)</f>
        <v>28890.557389266367</v>
      </c>
      <c r="Q90" s="155">
        <f>求节点(信息索引!$AK$4:$AK$103,信息索引!AM$4:AM$103,村县营基础信息!AD22)</f>
        <v>29028.28101444606</v>
      </c>
      <c r="R90" s="155">
        <f>求节点(信息索引!$AK$4:$AK$103,信息索引!AN$4:AN$103,村县营基础信息!AE22)</f>
        <v>29192.500939302245</v>
      </c>
      <c r="S90" s="155">
        <f>求节点(信息索引!$AK$4:$AK$103,信息索引!AO$4:AO$103,村县营基础信息!AF22)</f>
        <v>29405.052721874552</v>
      </c>
      <c r="T90" s="155">
        <f>求节点(信息索引!$AK$4:$AK$103,信息索引!AP$4:AP$103,村县营基础信息!AG22)</f>
        <v>29457.539303155656</v>
      </c>
      <c r="V90" s="160">
        <f>K90*(1-E90)*P90*(1-信息索引!$AB$3)</f>
        <v>0</v>
      </c>
      <c r="W90" s="160">
        <f>L90*(1-F90)*Q90*(1-信息索引!$AB$3)</f>
        <v>0</v>
      </c>
      <c r="X90" s="160">
        <f>M90*(1-G90)*R90*(1-信息索引!$AB$3)</f>
        <v>0</v>
      </c>
      <c r="Y90" s="160">
        <f>N90*(1-H90)*S90*(1-信息索引!$AB$3)</f>
        <v>0</v>
      </c>
      <c r="Z90" s="160">
        <f>O90*(1-I90)*T90*(1-信息索引!$AB$3)</f>
        <v>0</v>
      </c>
      <c r="AA90" s="160">
        <f>SUM(V$76:V90)</f>
        <v>0</v>
      </c>
      <c r="AB90" s="160">
        <f>SUM(W$76:W90)</f>
        <v>0</v>
      </c>
      <c r="AC90" s="160">
        <f>SUM(X$76:X90)</f>
        <v>0</v>
      </c>
      <c r="AD90" s="160">
        <f>SUM(Y$76:Y90)</f>
        <v>0</v>
      </c>
      <c r="AE90" s="160">
        <f>SUM(Z$76:Z90)</f>
        <v>0</v>
      </c>
      <c r="AF90" s="160">
        <f t="shared" si="14"/>
        <v>0</v>
      </c>
      <c r="AG90" s="160">
        <f t="shared" si="15"/>
        <v>0</v>
      </c>
      <c r="AH90" s="160">
        <f t="shared" si="16"/>
        <v>0</v>
      </c>
      <c r="AI90" s="160">
        <f t="shared" si="17"/>
        <v>0</v>
      </c>
      <c r="AJ90" s="160">
        <f t="shared" si="18"/>
        <v>0</v>
      </c>
      <c r="AK90" s="160">
        <f>SUM(AF$76:AF90)</f>
        <v>0</v>
      </c>
      <c r="AL90" s="160">
        <f>SUM(AG$76:AG90)</f>
        <v>0</v>
      </c>
      <c r="AM90" s="160">
        <f>SUM(AH$76:AH90)</f>
        <v>0</v>
      </c>
      <c r="AN90" s="160">
        <f>SUM(AI$76:AI90)</f>
        <v>0</v>
      </c>
      <c r="AO90" s="160">
        <f>SUM(AJ$76:AJ90)</f>
        <v>0</v>
      </c>
      <c r="AS90" s="155">
        <v>84</v>
      </c>
      <c r="AT90" s="155">
        <f>求节点(村县营基础信息!K$8:K$28,AA$10:AA$30,$AS90)+求节点(村县营基础信息!T$8:T$28,AA$43:AA$63,$AS90)+求节点(村县营基础信息!AC$8:AC$29,AA$76:AA$96,$AS90)+求节点(村县营基础信息!AL$8:AL$28,AA$109:AA$129,$AS90)</f>
        <v>637642.79931750323</v>
      </c>
      <c r="AU90" s="155">
        <f>求节点(村县营基础信息!L$8:L$28,AB$10:AB$30,$AS90)+求节点(村县营基础信息!U$8:U$28,AB$43:AB$63,$AS90)+求节点(村县营基础信息!AD$8:AD$29,AB$76:AB$96,$AS90)+求节点(村县营基础信息!AM$8:AM$28,AB$109:AB$129,$AS90)</f>
        <v>569538.71114584245</v>
      </c>
      <c r="AV90" s="155">
        <f>求节点(村县营基础信息!M$8:M$28,AC$10:AC$30,$AS90)+求节点(村县营基础信息!V$8:V$28,AC$43:AC$63,$AS90)+求节点(村县营基础信息!AE$8:AE$29,AC$76:AC$96,$AS90)+求节点(村县营基础信息!AN$8:AN$28,AC$109:AC$129,$AS90)</f>
        <v>462263.61155646865</v>
      </c>
      <c r="AW90" s="155">
        <f>求节点(村县营基础信息!N$8:N$28,AD$10:AD$30,$AS90)+求节点(村县营基础信息!W$8:W$28,AD$43:AD$63,$AS90)+求节点(村县营基础信息!AF$8:AF$29,AD$76:AD$96,$AS90)+求节点(村县营基础信息!AO$8:AO$28,AD$109:AD$129,$AS90)</f>
        <v>324752.55770167668</v>
      </c>
      <c r="AX90" s="155">
        <f>求节点(村县营基础信息!O$8:O$28,AE$10:AE$30,$AS90)+求节点(村县营基础信息!X$8:X$28,AE$43:AE$63,$AS90)+求节点(村县营基础信息!AG$8:AG$29,AE$76:AE$96,$AS90)+求节点(村县营基础信息!AP$8:AP$28,AE$109:AE$129,$AS90)</f>
        <v>214264.71635978227</v>
      </c>
      <c r="AY90" s="155">
        <f>求节点(村县营基础信息!K$8:K$28,AK$10:AK$30,$AS90)+求节点(村县营基础信息!T$8:T$28,AK$43:AK$63,$AS90)+求节点(村县营基础信息!AC$8:AC$29,AK$76:AK$96,$AS90)+求节点(村县营基础信息!AL$8:AL$28,AK$109:AK$129,$AS90)</f>
        <v>270515.1269831832</v>
      </c>
      <c r="AZ90" s="155">
        <f>求节点(村县营基础信息!L$8:L$28,AL$10:AL$30,$AS90)+求节点(村县营基础信息!U$8:U$28,AL$43:AL$63,$AS90)+求节点(村县营基础信息!AD$8:AD$29,AL$76:AL$96,$AS90)+求节点(村县营基础信息!AM$8:AM$28,AL$109:AL$129,$AS90)</f>
        <v>241622.48351641805</v>
      </c>
      <c r="BA90" s="155">
        <f>求节点(村县营基础信息!M$8:M$28,AM$10:AM$30,$AS90)+求节点(村县营基础信息!V$8:V$28,AM$43:AM$63,$AS90)+求节点(村县营基础信息!AE$8:AE$29,AM$76:AM$96,$AS90)+求节点(村县营基础信息!AN$8:AN$28,AM$109:AM$129,$AS90)</f>
        <v>196111.83520577461</v>
      </c>
      <c r="BB90" s="155">
        <f>求节点(村县营基础信息!N$8:N$28,AN$10:AN$30,$AS90)+求节点(村县营基础信息!W$8:W$28,AN$43:AN$63,$AS90)+求节点(村县营基础信息!AF$8:AF$29,AN$76:AN$96,$AS90)+求节点(村县营基础信息!AO$8:AO$28,AN$109:AN$129,$AS90)</f>
        <v>137773.81235828705</v>
      </c>
      <c r="BC90" s="155">
        <f>求节点(村县营基础信息!O$8:O$28,AO$10:AO$30,$AS90)+求节点(村县营基础信息!X$8:X$28,AO$43:AO$63,$AS90)+求节点(村县营基础信息!AG$8:AG$29,AO$76:AO$96,$AS90)+求节点(村县营基础信息!AP$8:AP$28,AO$109:AO$129,$AS90)</f>
        <v>90900.18269808944</v>
      </c>
      <c r="BD90" s="158"/>
    </row>
    <row r="91" spans="3:56" x14ac:dyDescent="0.15">
      <c r="C91" s="155">
        <v>15</v>
      </c>
      <c r="D91" s="155">
        <v>1</v>
      </c>
      <c r="E91" s="155">
        <f>求节点(信息索引!$AD$4:$AD$103,信息索引!AE$4:AE$103,村县营基础信息!AC23)</f>
        <v>0.17499999999999999</v>
      </c>
      <c r="F91" s="155">
        <f>求节点(信息索引!$AD$4:$AD$103,信息索引!AF$4:AF$103,村县营基础信息!AD23)</f>
        <v>0.17499999999999999</v>
      </c>
      <c r="G91" s="155">
        <f>求节点(信息索引!$AD$4:$AD$103,信息索引!AG$4:AG$103,村县营基础信息!AE23)</f>
        <v>0.17499999999999999</v>
      </c>
      <c r="H91" s="155">
        <f>求节点(信息索引!$AD$4:$AD$103,信息索引!AH$4:AH$103,村县营基础信息!AF23)</f>
        <v>0.17499999999999999</v>
      </c>
      <c r="I91" s="155">
        <f>求节点(信息索引!$AD$4:$AD$103,信息索引!AI$4:AI$103,村县营基础信息!AG23)</f>
        <v>0.17499999999999999</v>
      </c>
      <c r="J91" s="160">
        <v>1</v>
      </c>
      <c r="K91" s="160">
        <f>$J91*K$70*$D91*村县营基础信息!$F23</f>
        <v>0</v>
      </c>
      <c r="L91" s="160">
        <f>$J91*L$70*$D91*村县营基础信息!$F23</f>
        <v>0</v>
      </c>
      <c r="M91" s="160">
        <f>$J91*M$70*$D91*村县营基础信息!$F23</f>
        <v>0</v>
      </c>
      <c r="N91" s="160">
        <f>$J91*N$70*$D91*村县营基础信息!$F23</f>
        <v>0</v>
      </c>
      <c r="O91" s="160">
        <f>$J91*O$70*$D91*村县营基础信息!$F23</f>
        <v>0</v>
      </c>
      <c r="P91" s="155">
        <f>求节点(信息索引!$AK$4:$AK$103,信息索引!AL$4:AL$103,村县营基础信息!AC23)</f>
        <v>31195.177862328317</v>
      </c>
      <c r="Q91" s="155">
        <f>求节点(信息索引!$AK$4:$AK$103,信息索引!AM$4:AM$103,村县营基础信息!AD23)</f>
        <v>31306.088976818526</v>
      </c>
      <c r="R91" s="155">
        <f>求节点(信息索引!$AK$4:$AK$103,信息索引!AN$4:AN$103,村县营基础信息!AE23)</f>
        <v>31457.276498191415</v>
      </c>
      <c r="S91" s="155">
        <f>求节点(信息索引!$AK$4:$AK$103,信息索引!AO$4:AO$103,村县营基础信息!AF23)</f>
        <v>31617.146616212012</v>
      </c>
      <c r="T91" s="155">
        <f>求节点(信息索引!$AK$4:$AK$103,信息索引!AP$4:AP$103,村县营基础信息!AG23)</f>
        <v>31612.35636073535</v>
      </c>
      <c r="V91" s="160">
        <f>K91*(1-E91)*P91*(1-信息索引!$AB$3)</f>
        <v>0</v>
      </c>
      <c r="W91" s="160">
        <f>L91*(1-F91)*Q91*(1-信息索引!$AB$3)</f>
        <v>0</v>
      </c>
      <c r="X91" s="160">
        <f>M91*(1-G91)*R91*(1-信息索引!$AB$3)</f>
        <v>0</v>
      </c>
      <c r="Y91" s="160">
        <f>N91*(1-H91)*S91*(1-信息索引!$AB$3)</f>
        <v>0</v>
      </c>
      <c r="Z91" s="160">
        <f>O91*(1-I91)*T91*(1-信息索引!$AB$3)</f>
        <v>0</v>
      </c>
      <c r="AA91" s="160">
        <f>SUM(V$76:V91)</f>
        <v>0</v>
      </c>
      <c r="AB91" s="160">
        <f>SUM(W$76:W91)</f>
        <v>0</v>
      </c>
      <c r="AC91" s="160">
        <f>SUM(X$76:X91)</f>
        <v>0</v>
      </c>
      <c r="AD91" s="160">
        <f>SUM(Y$76:Y91)</f>
        <v>0</v>
      </c>
      <c r="AE91" s="160">
        <f>SUM(Z$76:Z91)</f>
        <v>0</v>
      </c>
      <c r="AF91" s="160">
        <f t="shared" si="14"/>
        <v>0</v>
      </c>
      <c r="AG91" s="160">
        <f t="shared" si="15"/>
        <v>0</v>
      </c>
      <c r="AH91" s="160">
        <f t="shared" si="16"/>
        <v>0</v>
      </c>
      <c r="AI91" s="160">
        <f t="shared" si="17"/>
        <v>0</v>
      </c>
      <c r="AJ91" s="160">
        <f t="shared" si="18"/>
        <v>0</v>
      </c>
      <c r="AK91" s="160">
        <f>SUM(AF$76:AF91)</f>
        <v>0</v>
      </c>
      <c r="AL91" s="160">
        <f>SUM(AG$76:AG91)</f>
        <v>0</v>
      </c>
      <c r="AM91" s="160">
        <f>SUM(AH$76:AH91)</f>
        <v>0</v>
      </c>
      <c r="AN91" s="160">
        <f>SUM(AI$76:AI91)</f>
        <v>0</v>
      </c>
      <c r="AO91" s="160">
        <f>SUM(AJ$76:AJ91)</f>
        <v>0</v>
      </c>
      <c r="AS91" s="155">
        <v>85</v>
      </c>
      <c r="AT91" s="155">
        <f>求节点(村县营基础信息!K$8:K$28,AA$10:AA$30,$AS91)+求节点(村县营基础信息!T$8:T$28,AA$43:AA$63,$AS91)+求节点(村县营基础信息!AC$8:AC$29,AA$76:AA$96,$AS91)+求节点(村县营基础信息!AL$8:AL$28,AA$109:AA$129,$AS91)</f>
        <v>645233.78502366401</v>
      </c>
      <c r="AU91" s="155">
        <f>求节点(村县营基础信息!L$8:L$28,AB$10:AB$30,$AS91)+求节点(村县营基础信息!U$8:U$28,AB$43:AB$63,$AS91)+求节点(村县营基础信息!AD$8:AD$29,AB$76:AB$96,$AS91)+求节点(村县营基础信息!AM$8:AM$28,AB$109:AB$129,$AS91)</f>
        <v>576318.93389757874</v>
      </c>
      <c r="AV91" s="155">
        <f>求节点(村县营基础信息!M$8:M$28,AC$10:AC$30,$AS91)+求节点(村县营基础信息!V$8:V$28,AC$43:AC$63,$AS91)+求节点(村县营基础信息!AE$8:AE$29,AC$76:AC$96,$AS91)+求节点(村县营基础信息!AN$8:AN$28,AC$109:AC$129,$AS91)</f>
        <v>467766.74978928373</v>
      </c>
      <c r="AW91" s="155">
        <f>求节点(村县营基础信息!N$8:N$28,AD$10:AD$30,$AS91)+求节点(村县营基础信息!W$8:W$28,AD$43:AD$63,$AS91)+求节点(村县营基础信息!AF$8:AF$29,AD$76:AD$96,$AS91)+求节点(村县营基础信息!AO$8:AO$28,AD$109:AD$129,$AS91)</f>
        <v>328618.65957907756</v>
      </c>
      <c r="AX91" s="155">
        <f>求节点(村县营基础信息!O$8:O$28,AE$10:AE$30,$AS91)+求节点(村县营基础信息!X$8:X$28,AE$43:AE$63,$AS91)+求节点(村县营基础信息!AG$8:AG$29,AE$76:AE$96,$AS91)+求节点(村县营基础信息!AP$8:AP$28,AE$109:AE$129,$AS91)</f>
        <v>216815.4867926368</v>
      </c>
      <c r="AY91" s="155">
        <f>求节点(村县营基础信息!K$8:K$28,AK$10:AK$30,$AS91)+求节点(村县营基础信息!T$8:T$28,AK$43:AK$63,$AS91)+求节点(村县营基础信息!AC$8:AC$29,AK$76:AK$96,$AS91)+求节点(村县营基础信息!AL$8:AL$28,AK$109:AK$129,$AS91)</f>
        <v>273735.54516155442</v>
      </c>
      <c r="AZ91" s="155">
        <f>求节点(村县营基础信息!L$8:L$28,AL$10:AL$30,$AS91)+求节点(村县营基础信息!U$8:U$28,AL$43:AL$63,$AS91)+求节点(村县营基础信息!AD$8:AD$29,AL$76:AL$96,$AS91)+求节点(村县营基础信息!AM$8:AM$28,AL$109:AL$129,$AS91)</f>
        <v>244498.94165351827</v>
      </c>
      <c r="BA91" s="155">
        <f>求节点(村县营基础信息!M$8:M$28,AM$10:AM$30,$AS91)+求节点(村县营基础信息!V$8:V$28,AM$43:AM$63,$AS91)+求节点(村县营基础信息!AE$8:AE$29,AM$76:AM$96,$AS91)+求节点(村县营基础信息!AN$8:AN$28,AM$109:AM$129,$AS91)</f>
        <v>198446.49991060523</v>
      </c>
      <c r="BB91" s="155">
        <f>求节点(村县营基础信息!N$8:N$28,AN$10:AN$30,$AS91)+求节点(村县营基础信息!W$8:W$28,AN$43:AN$63,$AS91)+求节点(村县营基础信息!AF$8:AF$29,AN$76:AN$96,$AS91)+求节点(村县营基础信息!AO$8:AO$28,AN$109:AN$129,$AS91)</f>
        <v>139413.9767911238</v>
      </c>
      <c r="BC91" s="155">
        <f>求节点(村县营基础信息!O$8:O$28,AO$10:AO$30,$AS91)+求节点(村县营基础信息!X$8:X$28,AO$43:AO$63,$AS91)+求节点(村县营基础信息!AG$8:AG$29,AO$76:AO$96,$AS91)+求节点(村县营基础信息!AP$8:AP$28,AO$109:AO$129,$AS91)</f>
        <v>91982.327730209567</v>
      </c>
      <c r="BD91" s="158"/>
    </row>
    <row r="92" spans="3:56" x14ac:dyDescent="0.15">
      <c r="C92" s="155">
        <v>16</v>
      </c>
      <c r="D92" s="155">
        <v>1</v>
      </c>
      <c r="E92" s="155">
        <f>求节点(信息索引!$AD$4:$AD$103,信息索引!AE$4:AE$103,村县营基础信息!AC24)</f>
        <v>0.17499999999999999</v>
      </c>
      <c r="F92" s="155">
        <f>求节点(信息索引!$AD$4:$AD$103,信息索引!AF$4:AF$103,村县营基础信息!AD24)</f>
        <v>0.17499999999999999</v>
      </c>
      <c r="G92" s="155">
        <f>求节点(信息索引!$AD$4:$AD$103,信息索引!AG$4:AG$103,村县营基础信息!AE24)</f>
        <v>0.17499999999999999</v>
      </c>
      <c r="H92" s="155">
        <f>求节点(信息索引!$AD$4:$AD$103,信息索引!AH$4:AH$103,村县营基础信息!AF24)</f>
        <v>0.17499999999999999</v>
      </c>
      <c r="I92" s="155">
        <f>求节点(信息索引!$AD$4:$AD$103,信息索引!AI$4:AI$103,村县营基础信息!AG24)</f>
        <v>0.17499999999999999</v>
      </c>
      <c r="J92" s="160">
        <v>1</v>
      </c>
      <c r="K92" s="160">
        <f>$J92*K$70*$D92*村县营基础信息!$F24</f>
        <v>0</v>
      </c>
      <c r="L92" s="160">
        <f>$J92*L$70*$D92*村县营基础信息!$F24</f>
        <v>0</v>
      </c>
      <c r="M92" s="160">
        <f>$J92*M$70*$D92*村县营基础信息!$F24</f>
        <v>0</v>
      </c>
      <c r="N92" s="160">
        <f>$J92*N$70*$D92*村县营基础信息!$F24</f>
        <v>0</v>
      </c>
      <c r="O92" s="160">
        <f>$J92*O$70*$D92*村县营基础信息!$F24</f>
        <v>0</v>
      </c>
      <c r="P92" s="155">
        <f>求节点(信息索引!$AK$4:$AK$103,信息索引!AL$4:AL$103,村县营基础信息!AC24)</f>
        <v>33508.047949105283</v>
      </c>
      <c r="Q92" s="155">
        <f>求节点(信息索引!$AK$4:$AK$103,信息索引!AM$4:AM$103,村县营基础信息!AD24)</f>
        <v>33585.110334321667</v>
      </c>
      <c r="R92" s="155">
        <f>求节点(信息索引!$AK$4:$AK$103,信息索引!AN$4:AN$103,村县营基础信息!AE24)</f>
        <v>33695.13455321829</v>
      </c>
      <c r="S92" s="155">
        <f>求节点(信息索引!$AK$4:$AK$103,信息索引!AO$4:AO$103,村县营基础信息!AF24)</f>
        <v>33843.506151801543</v>
      </c>
      <c r="T92" s="155">
        <f>求节点(信息索引!$AK$4:$AK$103,信息索引!AP$4:AP$103,村县营基础信息!AG24)</f>
        <v>33796.823027192258</v>
      </c>
      <c r="V92" s="160">
        <f>K92*(1-E92)*P92*(1-信息索引!$AB$3)</f>
        <v>0</v>
      </c>
      <c r="W92" s="160">
        <f>L92*(1-F92)*Q92*(1-信息索引!$AB$3)</f>
        <v>0</v>
      </c>
      <c r="X92" s="160">
        <f>M92*(1-G92)*R92*(1-信息索引!$AB$3)</f>
        <v>0</v>
      </c>
      <c r="Y92" s="160">
        <f>N92*(1-H92)*S92*(1-信息索引!$AB$3)</f>
        <v>0</v>
      </c>
      <c r="Z92" s="160">
        <f>O92*(1-I92)*T92*(1-信息索引!$AB$3)</f>
        <v>0</v>
      </c>
      <c r="AA92" s="160">
        <f>SUM(V$76:V92)</f>
        <v>0</v>
      </c>
      <c r="AB92" s="160">
        <f>SUM(W$76:W92)</f>
        <v>0</v>
      </c>
      <c r="AC92" s="160">
        <f>SUM(X$76:X92)</f>
        <v>0</v>
      </c>
      <c r="AD92" s="160">
        <f>SUM(Y$76:Y92)</f>
        <v>0</v>
      </c>
      <c r="AE92" s="160">
        <f>SUM(Z$76:Z92)</f>
        <v>0</v>
      </c>
      <c r="AF92" s="160">
        <f t="shared" si="14"/>
        <v>0</v>
      </c>
      <c r="AG92" s="160">
        <f t="shared" si="15"/>
        <v>0</v>
      </c>
      <c r="AH92" s="160">
        <f t="shared" si="16"/>
        <v>0</v>
      </c>
      <c r="AI92" s="160">
        <f t="shared" si="17"/>
        <v>0</v>
      </c>
      <c r="AJ92" s="160">
        <f t="shared" si="18"/>
        <v>0</v>
      </c>
      <c r="AK92" s="160">
        <f>SUM(AF$76:AF92)</f>
        <v>0</v>
      </c>
      <c r="AL92" s="160">
        <f>SUM(AG$76:AG92)</f>
        <v>0</v>
      </c>
      <c r="AM92" s="160">
        <f>SUM(AH$76:AH92)</f>
        <v>0</v>
      </c>
      <c r="AN92" s="160">
        <f>SUM(AI$76:AI92)</f>
        <v>0</v>
      </c>
      <c r="AO92" s="160">
        <f>SUM(AJ$76:AJ92)</f>
        <v>0</v>
      </c>
      <c r="AS92" s="155">
        <v>86</v>
      </c>
      <c r="AT92" s="155">
        <f>求节点(村县营基础信息!K$8:K$28,AA$10:AA$30,$AS92)+求节点(村县营基础信息!T$8:T$28,AA$43:AA$63,$AS92)+求节点(村县营基础信息!AC$8:AC$29,AA$76:AA$96,$AS92)+求节点(村县营基础信息!AL$8:AL$28,AA$109:AA$129,$AS92)</f>
        <v>652824.77072982478</v>
      </c>
      <c r="AU92" s="155">
        <f>求节点(村县营基础信息!L$8:L$28,AB$10:AB$30,$AS92)+求节点(村县营基础信息!U$8:U$28,AB$43:AB$63,$AS92)+求节点(村县营基础信息!AD$8:AD$29,AB$76:AB$96,$AS92)+求节点(村县营基础信息!AM$8:AM$28,AB$109:AB$129,$AS92)</f>
        <v>583099.15664931491</v>
      </c>
      <c r="AV92" s="155">
        <f>求节点(村县营基础信息!M$8:M$28,AC$10:AC$30,$AS92)+求节点(村县营基础信息!V$8:V$28,AC$43:AC$63,$AS92)+求节点(村县营基础信息!AE$8:AE$29,AC$76:AC$96,$AS92)+求节点(村县营基础信息!AN$8:AN$28,AC$109:AC$129,$AS92)</f>
        <v>473269.88802209881</v>
      </c>
      <c r="AW92" s="155">
        <f>求节点(村县营基础信息!N$8:N$28,AD$10:AD$30,$AS92)+求节点(村县营基础信息!W$8:W$28,AD$43:AD$63,$AS92)+求节点(村县营基础信息!AF$8:AF$29,AD$76:AD$96,$AS92)+求节点(村县营基础信息!AO$8:AO$28,AD$109:AD$129,$AS92)</f>
        <v>332484.76145647845</v>
      </c>
      <c r="AX92" s="155">
        <f>求节点(村县营基础信息!O$8:O$28,AE$10:AE$30,$AS92)+求节点(村县营基础信息!X$8:X$28,AE$43:AE$63,$AS92)+求节点(村县营基础信息!AG$8:AG$29,AE$76:AE$96,$AS92)+求节点(村县营基础信息!AP$8:AP$28,AE$109:AE$129,$AS92)</f>
        <v>219366.25722549137</v>
      </c>
      <c r="AY92" s="155">
        <f>求节点(村县营基础信息!K$8:K$28,AK$10:AK$30,$AS92)+求节点(村县营基础信息!T$8:T$28,AK$43:AK$63,$AS92)+求节点(村县营基础信息!AC$8:AC$29,AK$76:AK$96,$AS92)+求节点(村县营基础信息!AL$8:AL$28,AK$109:AK$129,$AS92)</f>
        <v>276955.96333992563</v>
      </c>
      <c r="AZ92" s="155">
        <f>求节点(村县营基础信息!L$8:L$28,AL$10:AL$30,$AS92)+求节点(村县营基础信息!U$8:U$28,AL$43:AL$63,$AS92)+求节点(村县营基础信息!AD$8:AD$29,AL$76:AL$96,$AS92)+求节点(村县营基础信息!AM$8:AM$28,AL$109:AL$129,$AS92)</f>
        <v>247375.39979061845</v>
      </c>
      <c r="BA92" s="155">
        <f>求节点(村县营基础信息!M$8:M$28,AM$10:AM$30,$AS92)+求节点(村县营基础信息!V$8:V$28,AM$43:AM$63,$AS92)+求节点(村县营基础信息!AE$8:AE$29,AM$76:AM$96,$AS92)+求节点(村县营基础信息!AN$8:AN$28,AM$109:AM$129,$AS92)</f>
        <v>200781.1646154359</v>
      </c>
      <c r="BB92" s="155">
        <f>求节点(村县营基础信息!N$8:N$28,AN$10:AN$30,$AS92)+求节点(村县营基础信息!W$8:W$28,AN$43:AN$63,$AS92)+求节点(村县营基础信息!AF$8:AF$29,AN$76:AN$96,$AS92)+求节点(村县营基础信息!AO$8:AO$28,AN$109:AN$129,$AS92)</f>
        <v>141054.14122396056</v>
      </c>
      <c r="BC92" s="155">
        <f>求节点(村县营基础信息!O$8:O$28,AO$10:AO$30,$AS92)+求节点(村县营基础信息!X$8:X$28,AO$43:AO$63,$AS92)+求节点(村县营基础信息!AG$8:AG$29,AO$76:AO$96,$AS92)+求节点(村县营基础信息!AP$8:AP$28,AO$109:AO$129,$AS92)</f>
        <v>93064.472762329679</v>
      </c>
      <c r="BD92" s="158"/>
    </row>
    <row r="93" spans="3:56" x14ac:dyDescent="0.15">
      <c r="C93" s="155">
        <v>17</v>
      </c>
      <c r="D93" s="155">
        <v>1</v>
      </c>
      <c r="E93" s="155">
        <f>求节点(信息索引!$AD$4:$AD$103,信息索引!AE$4:AE$103,村县营基础信息!AC25)</f>
        <v>0.17499999999999999</v>
      </c>
      <c r="F93" s="155">
        <f>求节点(信息索引!$AD$4:$AD$103,信息索引!AF$4:AF$103,村县营基础信息!AD25)</f>
        <v>0.17499999999999999</v>
      </c>
      <c r="G93" s="155">
        <f>求节点(信息索引!$AD$4:$AD$103,信息索引!AG$4:AG$103,村县营基础信息!AE25)</f>
        <v>0.17499999999999999</v>
      </c>
      <c r="H93" s="155">
        <f>求节点(信息索引!$AD$4:$AD$103,信息索引!AH$4:AH$103,村县营基础信息!AF25)</f>
        <v>0.17499999999999999</v>
      </c>
      <c r="I93" s="155">
        <f>求节点(信息索引!$AD$4:$AD$103,信息索引!AI$4:AI$103,村县营基础信息!AG25)</f>
        <v>0.17499999999999999</v>
      </c>
      <c r="J93" s="160">
        <v>1</v>
      </c>
      <c r="K93" s="160">
        <f>$J93*K$70*$D93*村县营基础信息!$F25</f>
        <v>0</v>
      </c>
      <c r="L93" s="160">
        <f>$J93*L$70*$D93*村县营基础信息!$F25</f>
        <v>0</v>
      </c>
      <c r="M93" s="160">
        <f>$J93*M$70*$D93*村县营基础信息!$F25</f>
        <v>0</v>
      </c>
      <c r="N93" s="160">
        <f>$J93*N$70*$D93*村县营基础信息!$F25</f>
        <v>0</v>
      </c>
      <c r="O93" s="160">
        <f>$J93*O$70*$D93*村县营基础信息!$F25</f>
        <v>0</v>
      </c>
      <c r="P93" s="155">
        <f>求节点(信息索引!$AK$4:$AK$103,信息索引!AL$4:AL$103,村县营基础信息!AC25)</f>
        <v>35912.100289502756</v>
      </c>
      <c r="Q93" s="155">
        <f>求节点(信息索引!$AK$4:$AK$103,信息索引!AM$4:AM$103,村县营基础信息!AD25)</f>
        <v>35974.743722062092</v>
      </c>
      <c r="R93" s="155">
        <f>求节点(信息索引!$AK$4:$AK$103,信息索引!AN$4:AN$103,村县营基础信息!AE25)</f>
        <v>36072.45157767232</v>
      </c>
      <c r="S93" s="155">
        <f>求节点(信息索引!$AK$4:$AK$103,信息索引!AO$4:AO$103,村县营基础信息!AF25)</f>
        <v>36200.093413650597</v>
      </c>
      <c r="T93" s="155">
        <f>求节点(信息索引!$AK$4:$AK$103,信息索引!AP$4:AP$103,村县营基础信息!AG25)</f>
        <v>36104.995522333811</v>
      </c>
      <c r="V93" s="160">
        <f>K93*(1-E93)*P93*(1-信息索引!$AB$3)</f>
        <v>0</v>
      </c>
      <c r="W93" s="160">
        <f>L93*(1-F93)*Q93*(1-信息索引!$AB$3)</f>
        <v>0</v>
      </c>
      <c r="X93" s="160">
        <f>M93*(1-G93)*R93*(1-信息索引!$AB$3)</f>
        <v>0</v>
      </c>
      <c r="Y93" s="160">
        <f>N93*(1-H93)*S93*(1-信息索引!$AB$3)</f>
        <v>0</v>
      </c>
      <c r="Z93" s="160">
        <f>O93*(1-I93)*T93*(1-信息索引!$AB$3)</f>
        <v>0</v>
      </c>
      <c r="AA93" s="160">
        <f>SUM(V$76:V93)</f>
        <v>0</v>
      </c>
      <c r="AB93" s="160">
        <f>SUM(W$76:W93)</f>
        <v>0</v>
      </c>
      <c r="AC93" s="160">
        <f>SUM(X$76:X93)</f>
        <v>0</v>
      </c>
      <c r="AD93" s="160">
        <f>SUM(Y$76:Y93)</f>
        <v>0</v>
      </c>
      <c r="AE93" s="160">
        <f>SUM(Z$76:Z93)</f>
        <v>0</v>
      </c>
      <c r="AF93" s="160">
        <f t="shared" si="14"/>
        <v>0</v>
      </c>
      <c r="AG93" s="160">
        <f t="shared" si="15"/>
        <v>0</v>
      </c>
      <c r="AH93" s="160">
        <f t="shared" si="16"/>
        <v>0</v>
      </c>
      <c r="AI93" s="160">
        <f t="shared" si="17"/>
        <v>0</v>
      </c>
      <c r="AJ93" s="160">
        <f t="shared" si="18"/>
        <v>0</v>
      </c>
      <c r="AK93" s="160">
        <f>SUM(AF$76:AF93)</f>
        <v>0</v>
      </c>
      <c r="AL93" s="160">
        <f>SUM(AG$76:AG93)</f>
        <v>0</v>
      </c>
      <c r="AM93" s="160">
        <f>SUM(AH$76:AH93)</f>
        <v>0</v>
      </c>
      <c r="AN93" s="160">
        <f>SUM(AI$76:AI93)</f>
        <v>0</v>
      </c>
      <c r="AO93" s="160">
        <f>SUM(AJ$76:AJ93)</f>
        <v>0</v>
      </c>
      <c r="AS93" s="155">
        <v>87</v>
      </c>
      <c r="AT93" s="155">
        <f>求节点(村县营基础信息!K$8:K$28,AA$10:AA$30,$AS93)+求节点(村县营基础信息!T$8:T$28,AA$43:AA$63,$AS93)+求节点(村县营基础信息!AC$8:AC$29,AA$76:AA$96,$AS93)+求节点(村县营基础信息!AL$8:AL$28,AA$109:AA$129,$AS93)</f>
        <v>660415.75643598556</v>
      </c>
      <c r="AU93" s="155">
        <f>求节点(村县营基础信息!L$8:L$28,AB$10:AB$30,$AS93)+求节点(村县营基础信息!U$8:U$28,AB$43:AB$63,$AS93)+求节点(村县营基础信息!AD$8:AD$29,AB$76:AB$96,$AS93)+求节点(村县营基础信息!AM$8:AM$28,AB$109:AB$129,$AS93)</f>
        <v>589879.37940105121</v>
      </c>
      <c r="AV93" s="155">
        <f>求节点(村县营基础信息!M$8:M$28,AC$10:AC$30,$AS93)+求节点(村县营基础信息!V$8:V$28,AC$43:AC$63,$AS93)+求节点(村县营基础信息!AE$8:AE$29,AC$76:AC$96,$AS93)+求节点(村县营基础信息!AN$8:AN$28,AC$109:AC$129,$AS93)</f>
        <v>478773.02625491394</v>
      </c>
      <c r="AW93" s="155">
        <f>求节点(村县营基础信息!N$8:N$28,AD$10:AD$30,$AS93)+求节点(村县营基础信息!W$8:W$28,AD$43:AD$63,$AS93)+求节点(村县营基础信息!AF$8:AF$29,AD$76:AD$96,$AS93)+求节点(村县营基础信息!AO$8:AO$28,AD$109:AD$129,$AS93)</f>
        <v>336350.86333387939</v>
      </c>
      <c r="AX93" s="155">
        <f>求节点(村县营基础信息!O$8:O$28,AE$10:AE$30,$AS93)+求节点(村县营基础信息!X$8:X$28,AE$43:AE$63,$AS93)+求节点(村县营基础信息!AG$8:AG$29,AE$76:AE$96,$AS93)+求节点(村县营基础信息!AP$8:AP$28,AE$109:AE$129,$AS93)</f>
        <v>221917.02765834593</v>
      </c>
      <c r="AY93" s="155">
        <f>求节点(村县营基础信息!K$8:K$28,AK$10:AK$30,$AS93)+求节点(村县营基础信息!T$8:T$28,AK$43:AK$63,$AS93)+求节点(村县营基础信息!AC$8:AC$29,AK$76:AK$96,$AS93)+求节点(村县营基础信息!AL$8:AL$28,AK$109:AK$129,$AS93)</f>
        <v>280176.3815182969</v>
      </c>
      <c r="AZ93" s="155">
        <f>求节点(村县营基础信息!L$8:L$28,AL$10:AL$30,$AS93)+求节点(村县营基础信息!U$8:U$28,AL$43:AL$63,$AS93)+求节点(村县营基础信息!AD$8:AD$29,AL$76:AL$96,$AS93)+求节点(村县营基础信息!AM$8:AM$28,AL$109:AL$129,$AS93)</f>
        <v>250251.85792771867</v>
      </c>
      <c r="BA93" s="155">
        <f>求节点(村县营基础信息!M$8:M$28,AM$10:AM$30,$AS93)+求节点(村县营基础信息!V$8:V$28,AM$43:AM$63,$AS93)+求节点(村县营基础信息!AE$8:AE$29,AM$76:AM$96,$AS93)+求节点(村县营基础信息!AN$8:AN$28,AM$109:AM$129,$AS93)</f>
        <v>203115.82932026652</v>
      </c>
      <c r="BB93" s="155">
        <f>求节点(村县营基础信息!N$8:N$28,AN$10:AN$30,$AS93)+求节点(村县营基础信息!W$8:W$28,AN$43:AN$63,$AS93)+求节点(村县营基础信息!AF$8:AF$29,AN$76:AN$96,$AS93)+求节点(村县营基础信息!AO$8:AO$28,AN$109:AN$129,$AS93)</f>
        <v>142694.30565679731</v>
      </c>
      <c r="BC93" s="155">
        <f>求节点(村县营基础信息!O$8:O$28,AO$10:AO$30,$AS93)+求节点(村县营基础信息!X$8:X$28,AO$43:AO$63,$AS93)+求节点(村县营基础信息!AG$8:AG$29,AO$76:AO$96,$AS93)+求节点(村县营基础信息!AP$8:AP$28,AO$109:AO$129,$AS93)</f>
        <v>94146.61779444979</v>
      </c>
      <c r="BD93" s="158"/>
    </row>
    <row r="94" spans="3:56" x14ac:dyDescent="0.15">
      <c r="C94" s="155">
        <v>18</v>
      </c>
      <c r="D94" s="155">
        <v>1</v>
      </c>
      <c r="E94" s="155">
        <f>求节点(信息索引!$AD$4:$AD$103,信息索引!AE$4:AE$103,村县营基础信息!AC26)</f>
        <v>0.17499999999999999</v>
      </c>
      <c r="F94" s="155">
        <f>求节点(信息索引!$AD$4:$AD$103,信息索引!AF$4:AF$103,村县营基础信息!AD26)</f>
        <v>0.17499999999999999</v>
      </c>
      <c r="G94" s="155">
        <f>求节点(信息索引!$AD$4:$AD$103,信息索引!AG$4:AG$103,村县营基础信息!AE26)</f>
        <v>0.17499999999999999</v>
      </c>
      <c r="H94" s="155">
        <f>求节点(信息索引!$AD$4:$AD$103,信息索引!AH$4:AH$103,村县营基础信息!AF26)</f>
        <v>0.17499999999999999</v>
      </c>
      <c r="I94" s="155">
        <f>求节点(信息索引!$AD$4:$AD$103,信息索引!AI$4:AI$103,村县营基础信息!AG26)</f>
        <v>0.17499999999999999</v>
      </c>
      <c r="J94" s="160">
        <v>1</v>
      </c>
      <c r="K94" s="160">
        <f>$J94*K$70*$D94*村县营基础信息!$F26</f>
        <v>0</v>
      </c>
      <c r="L94" s="160">
        <f>$J94*L$70*$D94*村县营基础信息!$F26</f>
        <v>0</v>
      </c>
      <c r="M94" s="160">
        <f>$J94*M$70*$D94*村县营基础信息!$F26</f>
        <v>0</v>
      </c>
      <c r="N94" s="160">
        <f>$J94*N$70*$D94*村县营基础信息!$F26</f>
        <v>0</v>
      </c>
      <c r="O94" s="160">
        <f>$J94*O$70*$D94*村县营基础信息!$F26</f>
        <v>0</v>
      </c>
      <c r="P94" s="155">
        <f>求节点(信息索引!$AK$4:$AK$103,信息索引!AL$4:AL$103,村县营基础信息!AC26)</f>
        <v>38320.088581582175</v>
      </c>
      <c r="Q94" s="155">
        <f>求节点(信息索引!$AK$4:$AK$103,信息索引!AM$4:AM$103,村县营基础信息!AD26)</f>
        <v>38356.448536107971</v>
      </c>
      <c r="R94" s="155">
        <f>求节点(信息索引!$AK$4:$AK$103,信息索引!AN$4:AN$103,村县营基础信息!AE26)</f>
        <v>38420.176095839837</v>
      </c>
      <c r="S94" s="155">
        <f>求节点(信息索引!$AK$4:$AK$103,信息索引!AO$4:AO$103,村县营基础信息!AF26)</f>
        <v>38506.521638102902</v>
      </c>
      <c r="T94" s="155">
        <f>求节点(信息索引!$AK$4:$AK$103,信息索引!AP$4:AP$103,村县营基础信息!AG26)</f>
        <v>38350.066607368935</v>
      </c>
      <c r="V94" s="160">
        <f>K94*(1-E94)*P94*(1-信息索引!$AB$3)</f>
        <v>0</v>
      </c>
      <c r="W94" s="160">
        <f>L94*(1-F94)*Q94*(1-信息索引!$AB$3)</f>
        <v>0</v>
      </c>
      <c r="X94" s="160">
        <f>M94*(1-G94)*R94*(1-信息索引!$AB$3)</f>
        <v>0</v>
      </c>
      <c r="Y94" s="160">
        <f>N94*(1-H94)*S94*(1-信息索引!$AB$3)</f>
        <v>0</v>
      </c>
      <c r="Z94" s="160">
        <f>O94*(1-I94)*T94*(1-信息索引!$AB$3)</f>
        <v>0</v>
      </c>
      <c r="AA94" s="160">
        <f>SUM(V$76:V94)</f>
        <v>0</v>
      </c>
      <c r="AB94" s="160">
        <f>SUM(W$76:W94)</f>
        <v>0</v>
      </c>
      <c r="AC94" s="160">
        <f>SUM(X$76:X94)</f>
        <v>0</v>
      </c>
      <c r="AD94" s="160">
        <f>SUM(Y$76:Y94)</f>
        <v>0</v>
      </c>
      <c r="AE94" s="160">
        <f>SUM(Z$76:Z94)</f>
        <v>0</v>
      </c>
      <c r="AF94" s="160">
        <f t="shared" si="14"/>
        <v>0</v>
      </c>
      <c r="AG94" s="160">
        <f t="shared" si="15"/>
        <v>0</v>
      </c>
      <c r="AH94" s="160">
        <f t="shared" si="16"/>
        <v>0</v>
      </c>
      <c r="AI94" s="160">
        <f t="shared" si="17"/>
        <v>0</v>
      </c>
      <c r="AJ94" s="160">
        <f t="shared" si="18"/>
        <v>0</v>
      </c>
      <c r="AK94" s="160">
        <f>SUM(AF$76:AF94)</f>
        <v>0</v>
      </c>
      <c r="AL94" s="160">
        <f>SUM(AG$76:AG94)</f>
        <v>0</v>
      </c>
      <c r="AM94" s="160">
        <f>SUM(AH$76:AH94)</f>
        <v>0</v>
      </c>
      <c r="AN94" s="160">
        <f>SUM(AI$76:AI94)</f>
        <v>0</v>
      </c>
      <c r="AO94" s="160">
        <f>SUM(AJ$76:AJ94)</f>
        <v>0</v>
      </c>
      <c r="AS94" s="155">
        <v>88</v>
      </c>
      <c r="AT94" s="155">
        <f>求节点(村县营基础信息!K$8:K$28,AA$10:AA$30,$AS94)+求节点(村县营基础信息!T$8:T$28,AA$43:AA$63,$AS94)+求节点(村县营基础信息!AC$8:AC$29,AA$76:AA$96,$AS94)+求节点(村县营基础信息!AL$8:AL$28,AA$109:AA$129,$AS94)</f>
        <v>668006.74214214634</v>
      </c>
      <c r="AU94" s="155">
        <f>求节点(村县营基础信息!L$8:L$28,AB$10:AB$30,$AS94)+求节点(村县营基础信息!U$8:U$28,AB$43:AB$63,$AS94)+求节点(村县营基础信息!AD$8:AD$29,AB$76:AB$96,$AS94)+求节点(村县营基础信息!AM$8:AM$28,AB$109:AB$129,$AS94)</f>
        <v>596659.60215278738</v>
      </c>
      <c r="AV94" s="155">
        <f>求节点(村县营基础信息!M$8:M$28,AC$10:AC$30,$AS94)+求节点(村县营基础信息!V$8:V$28,AC$43:AC$63,$AS94)+求节点(村县营基础信息!AE$8:AE$29,AC$76:AC$96,$AS94)+求节点(村县营基础信息!AN$8:AN$28,AC$109:AC$129,$AS94)</f>
        <v>484276.16448772908</v>
      </c>
      <c r="AW94" s="155">
        <f>求节点(村县营基础信息!N$8:N$28,AD$10:AD$30,$AS94)+求节点(村县营基础信息!W$8:W$28,AD$43:AD$63,$AS94)+求节点(村县营基础信息!AF$8:AF$29,AD$76:AD$96,$AS94)+求节点(村县营基础信息!AO$8:AO$28,AD$109:AD$129,$AS94)</f>
        <v>340216.96521128027</v>
      </c>
      <c r="AX94" s="155">
        <f>求节点(村县营基础信息!O$8:O$28,AE$10:AE$30,$AS94)+求节点(村县营基础信息!X$8:X$28,AE$43:AE$63,$AS94)+求节点(村县营基础信息!AG$8:AG$29,AE$76:AE$96,$AS94)+求节点(村县营基础信息!AP$8:AP$28,AE$109:AE$129,$AS94)</f>
        <v>224467.79809120047</v>
      </c>
      <c r="AY94" s="155">
        <f>求节点(村县营基础信息!K$8:K$28,AK$10:AK$30,$AS94)+求节点(村县营基础信息!T$8:T$28,AK$43:AK$63,$AS94)+求节点(村县营基础信息!AC$8:AC$29,AK$76:AK$96,$AS94)+求节点(村县营基础信息!AL$8:AL$28,AK$109:AK$129,$AS94)</f>
        <v>283396.79969666805</v>
      </c>
      <c r="AZ94" s="155">
        <f>求节点(村县营基础信息!L$8:L$28,AL$10:AL$30,$AS94)+求节点(村县营基础信息!U$8:U$28,AL$43:AL$63,$AS94)+求节点(村县营基础信息!AD$8:AD$29,AL$76:AL$96,$AS94)+求节点(村县营基础信息!AM$8:AM$28,AL$109:AL$129,$AS94)</f>
        <v>253128.31606481891</v>
      </c>
      <c r="BA94" s="155">
        <f>求节点(村县营基础信息!M$8:M$28,AM$10:AM$30,$AS94)+求节点(村县营基础信息!V$8:V$28,AM$43:AM$63,$AS94)+求节点(村县营基础信息!AE$8:AE$29,AM$76:AM$96,$AS94)+求节点(村县营基础信息!AN$8:AN$28,AM$109:AM$129,$AS94)</f>
        <v>205450.4940250972</v>
      </c>
      <c r="BB94" s="155">
        <f>求节点(村县营基础信息!N$8:N$28,AN$10:AN$30,$AS94)+求节点(村县营基础信息!W$8:W$28,AN$43:AN$63,$AS94)+求节点(村县营基础信息!AF$8:AF$29,AN$76:AN$96,$AS94)+求节点(村县营基础信息!AO$8:AO$28,AN$109:AN$129,$AS94)</f>
        <v>144334.47008963407</v>
      </c>
      <c r="BC94" s="155">
        <f>求节点(村县营基础信息!O$8:O$28,AO$10:AO$30,$AS94)+求节点(村县营基础信息!X$8:X$28,AO$43:AO$63,$AS94)+求节点(村县营基础信息!AG$8:AG$29,AO$76:AO$96,$AS94)+求节点(村县营基础信息!AP$8:AP$28,AO$109:AO$129,$AS94)</f>
        <v>95228.762826569902</v>
      </c>
      <c r="BD94" s="158"/>
    </row>
    <row r="95" spans="3:56" x14ac:dyDescent="0.15">
      <c r="C95" s="155">
        <v>19</v>
      </c>
      <c r="D95" s="155">
        <v>1</v>
      </c>
      <c r="E95" s="155">
        <f>求节点(信息索引!$AD$4:$AD$103,信息索引!AE$4:AE$103,村县营基础信息!AC27)</f>
        <v>0.17499999999999999</v>
      </c>
      <c r="F95" s="155">
        <f>求节点(信息索引!$AD$4:$AD$103,信息索引!AF$4:AF$103,村县营基础信息!AD27)</f>
        <v>0.17499999999999999</v>
      </c>
      <c r="G95" s="155">
        <f>求节点(信息索引!$AD$4:$AD$103,信息索引!AG$4:AG$103,村县营基础信息!AE27)</f>
        <v>0.17499999999999999</v>
      </c>
      <c r="H95" s="155">
        <f>求节点(信息索引!$AD$4:$AD$103,信息索引!AH$4:AH$103,村县营基础信息!AF27)</f>
        <v>0.17499999999999999</v>
      </c>
      <c r="I95" s="155">
        <f>求节点(信息索引!$AD$4:$AD$103,信息索引!AI$4:AI$103,村县营基础信息!AG27)</f>
        <v>0.17499999999999999</v>
      </c>
      <c r="J95" s="160">
        <v>1</v>
      </c>
      <c r="K95" s="160">
        <f>$J95*K$70*$D95*村县营基础信息!$F27</f>
        <v>0</v>
      </c>
      <c r="L95" s="160">
        <f>$J95*L$70*$D95*村县营基础信息!$F27</f>
        <v>0</v>
      </c>
      <c r="M95" s="160">
        <f>$J95*M$70*$D95*村县营基础信息!$F27</f>
        <v>0</v>
      </c>
      <c r="N95" s="160">
        <f>$J95*N$70*$D95*村县营基础信息!$F27</f>
        <v>0</v>
      </c>
      <c r="O95" s="160">
        <f>$J95*O$70*$D95*村县营基础信息!$F27</f>
        <v>0</v>
      </c>
      <c r="P95" s="155">
        <f>求节点(信息索引!$AK$4:$AK$103,信息索引!AL$4:AL$103,村县营基础信息!AC27)</f>
        <v>40731.299978758034</v>
      </c>
      <c r="Q95" s="155">
        <f>求节点(信息索引!$AK$4:$AK$103,信息索引!AM$4:AM$103,村县营基础信息!AD27)</f>
        <v>40738.303872866803</v>
      </c>
      <c r="R95" s="155">
        <f>求节点(信息索引!$AK$4:$AK$103,信息索引!AN$4:AN$103,村县营基础信息!AE27)</f>
        <v>40775.979572207485</v>
      </c>
      <c r="S95" s="155">
        <f>求节点(信息索引!$AK$4:$AK$103,信息索引!AO$4:AO$103,村县营基础信息!AF27)</f>
        <v>40841.188856111658</v>
      </c>
      <c r="T95" s="155">
        <f>求节点(信息索引!$AK$4:$AK$103,信息索引!AP$4:AP$103,村县营基础信息!AG27)</f>
        <v>40632.775977855817</v>
      </c>
      <c r="V95" s="160">
        <f>K95*(1-E95)*P95*(1-信息索引!$AB$3)</f>
        <v>0</v>
      </c>
      <c r="W95" s="160">
        <f>L95*(1-F95)*Q95*(1-信息索引!$AB$3)</f>
        <v>0</v>
      </c>
      <c r="X95" s="160">
        <f>M95*(1-G95)*R95*(1-信息索引!$AB$3)</f>
        <v>0</v>
      </c>
      <c r="Y95" s="160">
        <f>N95*(1-H95)*S95*(1-信息索引!$AB$3)</f>
        <v>0</v>
      </c>
      <c r="Z95" s="160">
        <f>O95*(1-I95)*T95*(1-信息索引!$AB$3)</f>
        <v>0</v>
      </c>
      <c r="AA95" s="160">
        <f>SUM(V$76:V95)</f>
        <v>0</v>
      </c>
      <c r="AB95" s="160">
        <f>SUM(W$76:W95)</f>
        <v>0</v>
      </c>
      <c r="AC95" s="160">
        <f>SUM(X$76:X95)</f>
        <v>0</v>
      </c>
      <c r="AD95" s="160">
        <f>SUM(Y$76:Y95)</f>
        <v>0</v>
      </c>
      <c r="AE95" s="160">
        <f>SUM(Z$76:Z95)</f>
        <v>0</v>
      </c>
      <c r="AF95" s="160">
        <f t="shared" si="14"/>
        <v>0</v>
      </c>
      <c r="AG95" s="160">
        <f t="shared" si="15"/>
        <v>0</v>
      </c>
      <c r="AH95" s="160">
        <f t="shared" si="16"/>
        <v>0</v>
      </c>
      <c r="AI95" s="160">
        <f t="shared" si="17"/>
        <v>0</v>
      </c>
      <c r="AJ95" s="160">
        <f t="shared" si="18"/>
        <v>0</v>
      </c>
      <c r="AK95" s="160">
        <f>SUM(AF$76:AF95)</f>
        <v>0</v>
      </c>
      <c r="AL95" s="160">
        <f>SUM(AG$76:AG95)</f>
        <v>0</v>
      </c>
      <c r="AM95" s="160">
        <f>SUM(AH$76:AH95)</f>
        <v>0</v>
      </c>
      <c r="AN95" s="160">
        <f>SUM(AI$76:AI95)</f>
        <v>0</v>
      </c>
      <c r="AO95" s="160">
        <f>SUM(AJ$76:AJ95)</f>
        <v>0</v>
      </c>
      <c r="AS95" s="155">
        <v>89</v>
      </c>
      <c r="AT95" s="155">
        <f>求节点(村县营基础信息!K$8:K$28,AA$10:AA$30,$AS95)+求节点(村县营基础信息!T$8:T$28,AA$43:AA$63,$AS95)+求节点(村县营基础信息!AC$8:AC$29,AA$76:AA$96,$AS95)+求节点(村县营基础信息!AL$8:AL$28,AA$109:AA$129,$AS95)</f>
        <v>675597.727848307</v>
      </c>
      <c r="AU95" s="155">
        <f>求节点(村县营基础信息!L$8:L$28,AB$10:AB$30,$AS95)+求节点(村县营基础信息!U$8:U$28,AB$43:AB$63,$AS95)+求节点(村县营基础信息!AD$8:AD$29,AB$76:AB$96,$AS95)+求节点(村县营基础信息!AM$8:AM$28,AB$109:AB$129,$AS95)</f>
        <v>603439.82490452356</v>
      </c>
      <c r="AV95" s="155">
        <f>求节点(村县营基础信息!M$8:M$28,AC$10:AC$30,$AS95)+求节点(村县营基础信息!V$8:V$28,AC$43:AC$63,$AS95)+求节点(村县营基础信息!AE$8:AE$29,AC$76:AC$96,$AS95)+求节点(村县营基础信息!AN$8:AN$28,AC$109:AC$129,$AS95)</f>
        <v>489779.30272054416</v>
      </c>
      <c r="AW95" s="155">
        <f>求节点(村县营基础信息!N$8:N$28,AD$10:AD$30,$AS95)+求节点(村县营基础信息!W$8:W$28,AD$43:AD$63,$AS95)+求节点(村县营基础信息!AF$8:AF$29,AD$76:AD$96,$AS95)+求节点(村县营基础信息!AO$8:AO$28,AD$109:AD$129,$AS95)</f>
        <v>344083.06708868121</v>
      </c>
      <c r="AX95" s="155">
        <f>求节点(村县营基础信息!O$8:O$28,AE$10:AE$30,$AS95)+求节点(村县营基础信息!X$8:X$28,AE$43:AE$63,$AS95)+求节点(村县营基础信息!AG$8:AG$29,AE$76:AE$96,$AS95)+求节点(村县营基础信息!AP$8:AP$28,AE$109:AE$129,$AS95)</f>
        <v>227018.56852405501</v>
      </c>
      <c r="AY95" s="155">
        <f>求节点(村县营基础信息!K$8:K$28,AK$10:AK$30,$AS95)+求节点(村县营基础信息!T$8:T$28,AK$43:AK$63,$AS95)+求节点(村县营基础信息!AC$8:AC$29,AK$76:AK$96,$AS95)+求节点(村县营基础信息!AL$8:AL$28,AK$109:AK$129,$AS95)</f>
        <v>286617.21787503932</v>
      </c>
      <c r="AZ95" s="155">
        <f>求节点(村县营基础信息!L$8:L$28,AL$10:AL$30,$AS95)+求节点(村县营基础信息!U$8:U$28,AL$43:AL$63,$AS95)+求节点(村县营基础信息!AD$8:AD$29,AL$76:AL$96,$AS95)+求节点(村县营基础信息!AM$8:AM$28,AL$109:AL$129,$AS95)</f>
        <v>256004.77420191912</v>
      </c>
      <c r="BA95" s="155">
        <f>求节点(村县营基础信息!M$8:M$28,AM$10:AM$30,$AS95)+求节点(村县营基础信息!V$8:V$28,AM$43:AM$63,$AS95)+求节点(村县营基础信息!AE$8:AE$29,AM$76:AM$96,$AS95)+求节点(村县营基础信息!AN$8:AN$28,AM$109:AM$129,$AS95)</f>
        <v>207785.15872992785</v>
      </c>
      <c r="BB95" s="155">
        <f>求节点(村县营基础信息!N$8:N$28,AN$10:AN$30,$AS95)+求节点(村县营基础信息!W$8:W$28,AN$43:AN$63,$AS95)+求节点(村县营基础信息!AF$8:AF$29,AN$76:AN$96,$AS95)+求节点(村县营基础信息!AO$8:AO$28,AN$109:AN$129,$AS95)</f>
        <v>145974.63452247079</v>
      </c>
      <c r="BC95" s="155">
        <f>求节点(村县营基础信息!O$8:O$28,AO$10:AO$30,$AS95)+求节点(村县营基础信息!X$8:X$28,AO$43:AO$63,$AS95)+求节点(村县营基础信息!AG$8:AG$29,AO$76:AO$96,$AS95)+求节点(村县营基础信息!AP$8:AP$28,AO$109:AO$129,$AS95)</f>
        <v>96310.907858690014</v>
      </c>
      <c r="BD95" s="158"/>
    </row>
    <row r="96" spans="3:56" x14ac:dyDescent="0.15">
      <c r="C96" s="155">
        <v>20</v>
      </c>
      <c r="D96" s="155">
        <v>1</v>
      </c>
      <c r="E96" s="155">
        <f>求节点(信息索引!$AD$4:$AD$103,信息索引!AE$4:AE$103,村县营基础信息!AC28)</f>
        <v>0.17499999999999999</v>
      </c>
      <c r="F96" s="155">
        <f>求节点(信息索引!$AD$4:$AD$103,信息索引!AF$4:AF$103,村县营基础信息!AD28)</f>
        <v>0.17499999999999999</v>
      </c>
      <c r="G96" s="155">
        <f>求节点(信息索引!$AD$4:$AD$103,信息索引!AG$4:AG$103,村县营基础信息!AE28)</f>
        <v>0.17499999999999999</v>
      </c>
      <c r="H96" s="155">
        <f>求节点(信息索引!$AD$4:$AD$103,信息索引!AH$4:AH$103,村县营基础信息!AF28)</f>
        <v>0.17499999999999999</v>
      </c>
      <c r="I96" s="155">
        <f>求节点(信息索引!$AD$4:$AD$103,信息索引!AI$4:AI$103,村县营基础信息!AG28)</f>
        <v>0.17499999999999999</v>
      </c>
      <c r="J96" s="160">
        <v>1</v>
      </c>
      <c r="K96" s="160">
        <f>$J96*K$70*$D96*村县营基础信息!$F28</f>
        <v>0</v>
      </c>
      <c r="L96" s="160">
        <f>$J96*L$70*$D96*村县营基础信息!$F28</f>
        <v>0</v>
      </c>
      <c r="M96" s="160">
        <f>$J96*M$70*$D96*村县营基础信息!$F28</f>
        <v>0</v>
      </c>
      <c r="N96" s="160">
        <f>$J96*N$70*$D96*村县营基础信息!$F28</f>
        <v>0</v>
      </c>
      <c r="O96" s="160">
        <f>$J96*O$70*$D96*村县营基础信息!$F28</f>
        <v>0</v>
      </c>
      <c r="P96" s="155">
        <f>求节点(信息索引!$AK$4:$AK$103,信息索引!AL$4:AL$103,村县营基础信息!AC28)</f>
        <v>43146.390236048159</v>
      </c>
      <c r="Q96" s="155">
        <f>求节点(信息索引!$AK$4:$AK$103,信息索引!AM$4:AM$103,村县营基础信息!AD28)</f>
        <v>43121.581708368525</v>
      </c>
      <c r="R96" s="155">
        <f>求节点(信息索引!$AK$4:$AK$103,信息索引!AN$4:AN$103,村县营基础信息!AE28)</f>
        <v>43121.20840285327</v>
      </c>
      <c r="S96" s="155">
        <f>求节点(信息索引!$AK$4:$AK$103,信息索引!AO$4:AO$103,村县营基础信息!AF28)</f>
        <v>43158.020303877747</v>
      </c>
      <c r="T96" s="155">
        <f>求节点(信息索引!$AK$4:$AK$103,信息索引!AP$4:AP$103,村县营基础信息!AG28)</f>
        <v>42901.715779098115</v>
      </c>
      <c r="V96" s="160">
        <f>K96*(1-E96)*P96*(1-信息索引!$AB$3)</f>
        <v>0</v>
      </c>
      <c r="W96" s="160">
        <f>L96*(1-F96)*Q96*(1-信息索引!$AB$3)</f>
        <v>0</v>
      </c>
      <c r="X96" s="160">
        <f>M96*(1-G96)*R96*(1-信息索引!$AB$3)</f>
        <v>0</v>
      </c>
      <c r="Y96" s="160">
        <f>N96*(1-H96)*S96*(1-信息索引!$AB$3)</f>
        <v>0</v>
      </c>
      <c r="Z96" s="160">
        <f>O96*(1-I96)*T96*(1-信息索引!$AB$3)</f>
        <v>0</v>
      </c>
      <c r="AA96" s="160">
        <f>SUM(V$76:V96)</f>
        <v>0</v>
      </c>
      <c r="AB96" s="160">
        <f>SUM(W$76:W96)</f>
        <v>0</v>
      </c>
      <c r="AC96" s="160">
        <f>SUM(X$76:X96)</f>
        <v>0</v>
      </c>
      <c r="AD96" s="160">
        <f>SUM(Y$76:Y96)</f>
        <v>0</v>
      </c>
      <c r="AE96" s="160">
        <f>SUM(Z$76:Z96)</f>
        <v>0</v>
      </c>
      <c r="AF96" s="160">
        <f t="shared" si="14"/>
        <v>0</v>
      </c>
      <c r="AG96" s="160">
        <f t="shared" si="15"/>
        <v>0</v>
      </c>
      <c r="AH96" s="160">
        <f t="shared" si="16"/>
        <v>0</v>
      </c>
      <c r="AI96" s="160">
        <f t="shared" si="17"/>
        <v>0</v>
      </c>
      <c r="AJ96" s="160">
        <f t="shared" si="18"/>
        <v>0</v>
      </c>
      <c r="AK96" s="160">
        <f>SUM(AF$76:AF96)</f>
        <v>0</v>
      </c>
      <c r="AL96" s="160">
        <f>SUM(AG$76:AG96)</f>
        <v>0</v>
      </c>
      <c r="AM96" s="160">
        <f>SUM(AH$76:AH96)</f>
        <v>0</v>
      </c>
      <c r="AN96" s="160">
        <f>SUM(AI$76:AI96)</f>
        <v>0</v>
      </c>
      <c r="AO96" s="160">
        <f>SUM(AJ$76:AJ96)</f>
        <v>0</v>
      </c>
      <c r="AS96" s="155">
        <v>90</v>
      </c>
      <c r="AT96" s="155">
        <f>求节点(村县营基础信息!K$8:K$28,AA$10:AA$30,$AS96)+求节点(村县营基础信息!T$8:T$28,AA$43:AA$63,$AS96)+求节点(村县营基础信息!AC$8:AC$29,AA$76:AA$96,$AS96)+求节点(村县营基础信息!AL$8:AL$28,AA$109:AA$129,$AS96)</f>
        <v>683188.71355446777</v>
      </c>
      <c r="AU96" s="155">
        <f>求节点(村县营基础信息!L$8:L$28,AB$10:AB$30,$AS96)+求节点(村县营基础信息!U$8:U$28,AB$43:AB$63,$AS96)+求节点(村县营基础信息!AD$8:AD$29,AB$76:AB$96,$AS96)+求节点(村县营基础信息!AM$8:AM$28,AB$109:AB$129,$AS96)</f>
        <v>610220.04765625985</v>
      </c>
      <c r="AV96" s="155">
        <f>求节点(村县营基础信息!M$8:M$28,AC$10:AC$30,$AS96)+求节点(村县营基础信息!V$8:V$28,AC$43:AC$63,$AS96)+求节点(村县营基础信息!AE$8:AE$29,AC$76:AC$96,$AS96)+求节点(村县营基础信息!AN$8:AN$28,AC$109:AC$129,$AS96)</f>
        <v>495282.44095335924</v>
      </c>
      <c r="AW96" s="155">
        <f>求节点(村县营基础信息!N$8:N$28,AD$10:AD$30,$AS96)+求节点(村县营基础信息!W$8:W$28,AD$43:AD$63,$AS96)+求节点(村县营基础信息!AF$8:AF$29,AD$76:AD$96,$AS96)+求节点(村县营基础信息!AO$8:AO$28,AD$109:AD$129,$AS96)</f>
        <v>347949.1689660821</v>
      </c>
      <c r="AX96" s="155">
        <f>求节点(村县营基础信息!O$8:O$28,AE$10:AE$30,$AS96)+求节点(村县营基础信息!X$8:X$28,AE$43:AE$63,$AS96)+求节点(村县营基础信息!AG$8:AG$29,AE$76:AE$96,$AS96)+求节点(村县营基础信息!AP$8:AP$28,AE$109:AE$129,$AS96)</f>
        <v>229569.33895690957</v>
      </c>
      <c r="AY96" s="155">
        <f>求节点(村县营基础信息!K$8:K$28,AK$10:AK$30,$AS96)+求节点(村县营基础信息!T$8:T$28,AK$43:AK$63,$AS96)+求节点(村县营基础信息!AC$8:AC$29,AK$76:AK$96,$AS96)+求节点(村县营基础信息!AL$8:AL$28,AK$109:AK$129,$AS96)</f>
        <v>289837.63605341053</v>
      </c>
      <c r="AZ96" s="155">
        <f>求节点(村县营基础信息!L$8:L$28,AL$10:AL$30,$AS96)+求节点(村县营基础信息!U$8:U$28,AL$43:AL$63,$AS96)+求节点(村县营基础信息!AD$8:AD$29,AL$76:AL$96,$AS96)+求节点(村县营基础信息!AM$8:AM$28,AL$109:AL$129,$AS96)</f>
        <v>258881.23233901931</v>
      </c>
      <c r="BA96" s="155">
        <f>求节点(村县营基础信息!M$8:M$28,AM$10:AM$30,$AS96)+求节点(村县营基础信息!V$8:V$28,AM$43:AM$63,$AS96)+求节点(村县营基础信息!AE$8:AE$29,AM$76:AM$96,$AS96)+求节点(村县营基础信息!AN$8:AN$28,AM$109:AM$129,$AS96)</f>
        <v>210119.82343475847</v>
      </c>
      <c r="BB96" s="155">
        <f>求节点(村县营基础信息!N$8:N$28,AN$10:AN$30,$AS96)+求节点(村县营基础信息!W$8:W$28,AN$43:AN$63,$AS96)+求节点(村县营基础信息!AF$8:AF$29,AN$76:AN$96,$AS96)+求节点(村县营基础信息!AO$8:AO$28,AN$109:AN$129,$AS96)</f>
        <v>147614.79895530755</v>
      </c>
      <c r="BC96" s="155">
        <f>求节点(村县营基础信息!O$8:O$28,AO$10:AO$30,$AS96)+求节点(村县营基础信息!X$8:X$28,AO$43:AO$63,$AS96)+求节点(村县营基础信息!AG$8:AG$29,AO$76:AO$96,$AS96)+求节点(村县营基础信息!AP$8:AP$28,AO$109:AO$129,$AS96)</f>
        <v>97393.052890810126</v>
      </c>
      <c r="BD96" s="158"/>
    </row>
    <row r="97" spans="1:56" x14ac:dyDescent="0.15">
      <c r="AS97" s="155">
        <v>91</v>
      </c>
      <c r="AT97" s="155">
        <f>求节点(村县营基础信息!K$8:K$28,AA$10:AA$30,$AS97)+求节点(村县营基础信息!T$8:T$28,AA$43:AA$63,$AS97)+求节点(村县营基础信息!AC$8:AC$29,AA$76:AA$96,$AS97)+求节点(村县营基础信息!AL$8:AL$28,AA$109:AA$129,$AS97)</f>
        <v>690779.69926062855</v>
      </c>
      <c r="AU97" s="155">
        <f>求节点(村县营基础信息!L$8:L$28,AB$10:AB$30,$AS97)+求节点(村县营基础信息!U$8:U$28,AB$43:AB$63,$AS97)+求节点(村县营基础信息!AD$8:AD$29,AB$76:AB$96,$AS97)+求节点(村县营基础信息!AM$8:AM$28,AB$109:AB$129,$AS97)</f>
        <v>617000.27040799602</v>
      </c>
      <c r="AV97" s="155">
        <f>求节点(村县营基础信息!M$8:M$28,AC$10:AC$30,$AS97)+求节点(村县营基础信息!V$8:V$28,AC$43:AC$63,$AS97)+求节点(村县营基础信息!AE$8:AE$29,AC$76:AC$96,$AS97)+求节点(村县营基础信息!AN$8:AN$28,AC$109:AC$129,$AS97)</f>
        <v>500785.57918617438</v>
      </c>
      <c r="AW97" s="155">
        <f>求节点(村县营基础信息!N$8:N$28,AD$10:AD$30,$AS97)+求节点(村县营基础信息!W$8:W$28,AD$43:AD$63,$AS97)+求节点(村县营基础信息!AF$8:AF$29,AD$76:AD$96,$AS97)+求节点(村县营基础信息!AO$8:AO$28,AD$109:AD$129,$AS97)</f>
        <v>351815.27084348304</v>
      </c>
      <c r="AX97" s="155">
        <f>求节点(村县营基础信息!O$8:O$28,AE$10:AE$30,$AS97)+求节点(村县营基础信息!X$8:X$28,AE$43:AE$63,$AS97)+求节点(村县营基础信息!AG$8:AG$29,AE$76:AE$96,$AS97)+求节点(村县营基础信息!AP$8:AP$28,AE$109:AE$129,$AS97)</f>
        <v>232120.10938976411</v>
      </c>
      <c r="AY97" s="155">
        <f>求节点(村县营基础信息!K$8:K$28,AK$10:AK$30,$AS97)+求节点(村县营基础信息!T$8:T$28,AK$43:AK$63,$AS97)+求节点(村县营基础信息!AC$8:AC$29,AK$76:AK$96,$AS97)+求节点(村县营基础信息!AL$8:AL$28,AK$109:AK$129,$AS97)</f>
        <v>293058.05423178175</v>
      </c>
      <c r="AZ97" s="155">
        <f>求节点(村县营基础信息!L$8:L$28,AL$10:AL$30,$AS97)+求节点(村县营基础信息!U$8:U$28,AL$43:AL$63,$AS97)+求节点(村县营基础信息!AD$8:AD$29,AL$76:AL$96,$AS97)+求节点(村县营基础信息!AM$8:AM$28,AL$109:AL$129,$AS97)</f>
        <v>261757.69047611952</v>
      </c>
      <c r="BA97" s="155">
        <f>求节点(村县营基础信息!M$8:M$28,AM$10:AM$30,$AS97)+求节点(村县营基础信息!V$8:V$28,AM$43:AM$63,$AS97)+求节点(村县营基础信息!AE$8:AE$29,AM$76:AM$96,$AS97)+求节点(村县营基础信息!AN$8:AN$28,AM$109:AM$129,$AS97)</f>
        <v>212454.48813958914</v>
      </c>
      <c r="BB97" s="155">
        <f>求节点(村县营基础信息!N$8:N$28,AN$10:AN$30,$AS97)+求节点(村县营基础信息!W$8:W$28,AN$43:AN$63,$AS97)+求节点(村县营基础信息!AF$8:AF$29,AN$76:AN$96,$AS97)+求节点(村县营基础信息!AO$8:AO$28,AN$109:AN$129,$AS97)</f>
        <v>149254.96338814427</v>
      </c>
      <c r="BC97" s="155">
        <f>求节点(村县营基础信息!O$8:O$28,AO$10:AO$30,$AS97)+求节点(村县营基础信息!X$8:X$28,AO$43:AO$63,$AS97)+求节点(村县营基础信息!AG$8:AG$29,AO$76:AO$96,$AS97)+求节点(村县营基础信息!AP$8:AP$28,AO$109:AO$129,$AS97)</f>
        <v>98475.197922930223</v>
      </c>
      <c r="BD97" s="158"/>
    </row>
    <row r="98" spans="1:56" x14ac:dyDescent="0.15">
      <c r="AS98" s="155">
        <v>92</v>
      </c>
      <c r="AT98" s="155">
        <f>求节点(村县营基础信息!K$8:K$28,AA$10:AA$30,$AS98)+求节点(村县营基础信息!T$8:T$28,AA$43:AA$63,$AS98)+求节点(村县营基础信息!AC$8:AC$29,AA$76:AA$96,$AS98)+求节点(村县营基础信息!AL$8:AL$28,AA$109:AA$129,$AS98)</f>
        <v>698370.68496678933</v>
      </c>
      <c r="AU98" s="155">
        <f>求节点(村县营基础信息!L$8:L$28,AB$10:AB$30,$AS98)+求节点(村县营基础信息!U$8:U$28,AB$43:AB$63,$AS98)+求节点(村县营基础信息!AD$8:AD$29,AB$76:AB$96,$AS98)+求节点(村县营基础信息!AM$8:AM$28,AB$109:AB$129,$AS98)</f>
        <v>623780.49315973232</v>
      </c>
      <c r="AV98" s="155">
        <f>求节点(村县营基础信息!M$8:M$28,AC$10:AC$30,$AS98)+求节点(村县营基础信息!V$8:V$28,AC$43:AC$63,$AS98)+求节点(村县营基础信息!AE$8:AE$29,AC$76:AC$96,$AS98)+求节点(村县营基础信息!AN$8:AN$28,AC$109:AC$129,$AS98)</f>
        <v>506288.7174189894</v>
      </c>
      <c r="AW98" s="155">
        <f>求节点(村县营基础信息!N$8:N$28,AD$10:AD$30,$AS98)+求节点(村县营基础信息!W$8:W$28,AD$43:AD$63,$AS98)+求节点(村县营基础信息!AF$8:AF$29,AD$76:AD$96,$AS98)+求节点(村县营基础信息!AO$8:AO$28,AD$109:AD$129,$AS98)</f>
        <v>355681.37272088393</v>
      </c>
      <c r="AX98" s="155">
        <f>求节点(村县营基础信息!O$8:O$28,AE$10:AE$30,$AS98)+求节点(村县营基础信息!X$8:X$28,AE$43:AE$63,$AS98)+求节点(村县营基础信息!AG$8:AG$29,AE$76:AE$96,$AS98)+求节点(村县营基础信息!AP$8:AP$28,AE$109:AE$129,$AS98)</f>
        <v>234670.87982261868</v>
      </c>
      <c r="AY98" s="155">
        <f>求节点(村县营基础信息!K$8:K$28,AK$10:AK$30,$AS98)+求节点(村县营基础信息!T$8:T$28,AK$43:AK$63,$AS98)+求节点(村县营基础信息!AC$8:AC$29,AK$76:AK$96,$AS98)+求节点(村县营基础信息!AL$8:AL$28,AK$109:AK$129,$AS98)</f>
        <v>296278.47241015302</v>
      </c>
      <c r="AZ98" s="155">
        <f>求节点(村县营基础信息!L$8:L$28,AL$10:AL$30,$AS98)+求节点(村县营基础信息!U$8:U$28,AL$43:AL$63,$AS98)+求节点(村县营基础信息!AD$8:AD$29,AL$76:AL$96,$AS98)+求节点(村县营基础信息!AM$8:AM$28,AL$109:AL$129,$AS98)</f>
        <v>264634.14861321973</v>
      </c>
      <c r="BA98" s="155">
        <f>求节点(村县营基础信息!M$8:M$28,AM$10:AM$30,$AS98)+求节点(村县营基础信息!V$8:V$28,AM$43:AM$63,$AS98)+求节点(村县营基础信息!AE$8:AE$29,AM$76:AM$96,$AS98)+求节点(村县营基础信息!AN$8:AN$28,AM$109:AM$129,$AS98)</f>
        <v>214789.15284441982</v>
      </c>
      <c r="BB98" s="155">
        <f>求节点(村县营基础信息!N$8:N$28,AN$10:AN$30,$AS98)+求节点(村县营基础信息!W$8:W$28,AN$43:AN$63,$AS98)+求节点(村县营基础信息!AF$8:AF$29,AN$76:AN$96,$AS98)+求节点(村县营基础信息!AO$8:AO$28,AN$109:AN$129,$AS98)</f>
        <v>150895.12782098106</v>
      </c>
      <c r="BC98" s="155">
        <f>求节点(村县营基础信息!O$8:O$28,AO$10:AO$30,$AS98)+求节点(村县营基础信息!X$8:X$28,AO$43:AO$63,$AS98)+求节点(村县营基础信息!AG$8:AG$29,AO$76:AO$96,$AS98)+求节点(村县营基础信息!AP$8:AP$28,AO$109:AO$129,$AS98)</f>
        <v>99557.342955050335</v>
      </c>
      <c r="BD98" s="158"/>
    </row>
    <row r="99" spans="1:56" x14ac:dyDescent="0.15">
      <c r="A99" s="10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101"/>
      <c r="AS99" s="155">
        <v>93</v>
      </c>
      <c r="AT99" s="155">
        <f>求节点(村县营基础信息!K$8:K$28,AA$10:AA$30,$AS99)+求节点(村县营基础信息!T$8:T$28,AA$43:AA$63,$AS99)+求节点(村县营基础信息!AC$8:AC$29,AA$76:AA$96,$AS99)+求节点(村县营基础信息!AL$8:AL$28,AA$109:AA$129,$AS99)</f>
        <v>705961.6706729501</v>
      </c>
      <c r="AU99" s="155">
        <f>求节点(村县营基础信息!L$8:L$28,AB$10:AB$30,$AS99)+求节点(村县营基础信息!U$8:U$28,AB$43:AB$63,$AS99)+求节点(村县营基础信息!AD$8:AD$29,AB$76:AB$96,$AS99)+求节点(村县营基础信息!AM$8:AM$28,AB$109:AB$129,$AS99)</f>
        <v>630560.71591146849</v>
      </c>
      <c r="AV99" s="155">
        <f>求节点(村县营基础信息!M$8:M$28,AC$10:AC$30,$AS99)+求节点(村县营基础信息!V$8:V$28,AC$43:AC$63,$AS99)+求节点(村县营基础信息!AE$8:AE$29,AC$76:AC$96,$AS99)+求节点(村县营基础信息!AN$8:AN$28,AC$109:AC$129,$AS99)</f>
        <v>511791.85565180448</v>
      </c>
      <c r="AW99" s="155">
        <f>求节点(村县营基础信息!N$8:N$28,AD$10:AD$30,$AS99)+求节点(村县营基础信息!W$8:W$28,AD$43:AD$63,$AS99)+求节点(村县营基础信息!AF$8:AF$29,AD$76:AD$96,$AS99)+求节点(村县营基础信息!AO$8:AO$28,AD$109:AD$129,$AS99)</f>
        <v>359547.47459828487</v>
      </c>
      <c r="AX99" s="155">
        <f>求节点(村县营基础信息!O$8:O$28,AE$10:AE$30,$AS99)+求节点(村县营基础信息!X$8:X$28,AE$43:AE$63,$AS99)+求节点(村县营基础信息!AG$8:AG$29,AE$76:AE$96,$AS99)+求节点(村县营基础信息!AP$8:AP$28,AE$109:AE$129,$AS99)</f>
        <v>237221.65025547321</v>
      </c>
      <c r="AY99" s="155">
        <f>求节点(村县营基础信息!K$8:K$28,AK$10:AK$30,$AS99)+求节点(村县营基础信息!T$8:T$28,AK$43:AK$63,$AS99)+求节点(村县营基础信息!AC$8:AC$29,AK$76:AK$96,$AS99)+求节点(村县营基础信息!AL$8:AL$28,AK$109:AK$129,$AS99)</f>
        <v>299498.89058852423</v>
      </c>
      <c r="AZ99" s="155">
        <f>求节点(村县营基础信息!L$8:L$28,AL$10:AL$30,$AS99)+求节点(村县营基础信息!U$8:U$28,AL$43:AL$63,$AS99)+求节点(村县营基础信息!AD$8:AD$29,AL$76:AL$96,$AS99)+求节点(村县营基础信息!AM$8:AM$28,AL$109:AL$129,$AS99)</f>
        <v>267510.60675031994</v>
      </c>
      <c r="BA99" s="155">
        <f>求节点(村县营基础信息!M$8:M$28,AM$10:AM$30,$AS99)+求节点(村县营基础信息!V$8:V$28,AM$43:AM$63,$AS99)+求节点(村县营基础信息!AE$8:AE$29,AM$76:AM$96,$AS99)+求节点(村县营基础信息!AN$8:AN$28,AM$109:AM$129,$AS99)</f>
        <v>217123.81754925044</v>
      </c>
      <c r="BB99" s="155">
        <f>求节点(村县营基础信息!N$8:N$28,AN$10:AN$30,$AS99)+求节点(村县营基础信息!W$8:W$28,AN$43:AN$63,$AS99)+求节点(村县营基础信息!AF$8:AF$29,AN$76:AN$96,$AS99)+求节点(村县营基础信息!AO$8:AO$28,AN$109:AN$129,$AS99)</f>
        <v>152535.29225381778</v>
      </c>
      <c r="BC99" s="155">
        <f>求节点(村县营基础信息!O$8:O$28,AO$10:AO$30,$AS99)+求节点(村县营基础信息!X$8:X$28,AO$43:AO$63,$AS99)+求节点(村县营基础信息!AG$8:AG$29,AO$76:AO$96,$AS99)+求节点(村县营基础信息!AP$8:AP$28,AO$109:AO$129,$AS99)</f>
        <v>100639.48798717045</v>
      </c>
      <c r="BD99" s="158"/>
    </row>
    <row r="100" spans="1:56" x14ac:dyDescent="0.15">
      <c r="AS100" s="155">
        <v>94</v>
      </c>
      <c r="AT100" s="155">
        <f>求节点(村县营基础信息!K$8:K$28,AA$10:AA$30,$AS100)+求节点(村县营基础信息!T$8:T$28,AA$43:AA$63,$AS100)+求节点(村县营基础信息!AC$8:AC$29,AA$76:AA$96,$AS100)+求节点(村县营基础信息!AL$8:AL$28,AA$109:AA$129,$AS100)</f>
        <v>713552.65637911088</v>
      </c>
      <c r="AU100" s="155">
        <f>求节点(村县营基础信息!L$8:L$28,AB$10:AB$30,$AS100)+求节点(村县营基础信息!U$8:U$28,AB$43:AB$63,$AS100)+求节点(村县营基础信息!AD$8:AD$29,AB$76:AB$96,$AS100)+求节点(村县营基础信息!AM$8:AM$28,AB$109:AB$129,$AS100)</f>
        <v>637340.93866320467</v>
      </c>
      <c r="AV100" s="155">
        <f>求节点(村县营基础信息!M$8:M$28,AC$10:AC$30,$AS100)+求节点(村县营基础信息!V$8:V$28,AC$43:AC$63,$AS100)+求节点(村县营基础信息!AE$8:AE$29,AC$76:AC$96,$AS100)+求节点(村县营基础信息!AN$8:AN$28,AC$109:AC$129,$AS100)</f>
        <v>517294.99388461962</v>
      </c>
      <c r="AW100" s="155">
        <f>求节点(村县营基础信息!N$8:N$28,AD$10:AD$30,$AS100)+求节点(村县营基础信息!W$8:W$28,AD$43:AD$63,$AS100)+求节点(村县营基础信息!AF$8:AF$29,AD$76:AD$96,$AS100)+求节点(村县营基础信息!AO$8:AO$28,AD$109:AD$129,$AS100)</f>
        <v>363413.57647568575</v>
      </c>
      <c r="AX100" s="155">
        <f>求节点(村县营基础信息!O$8:O$28,AE$10:AE$30,$AS100)+求节点(村县营基础信息!X$8:X$28,AE$43:AE$63,$AS100)+求节点(村县营基础信息!AG$8:AG$29,AE$76:AE$96,$AS100)+求节点(村县营基础信息!AP$8:AP$28,AE$109:AE$129,$AS100)</f>
        <v>239772.42068832778</v>
      </c>
      <c r="AY100" s="155">
        <f>求节点(村县营基础信息!K$8:K$28,AK$10:AK$30,$AS100)+求节点(村县营基础信息!T$8:T$28,AK$43:AK$63,$AS100)+求节点(村县营基础信息!AC$8:AC$29,AK$76:AK$96,$AS100)+求节点(村县营基础信息!AL$8:AL$28,AK$109:AK$129,$AS100)</f>
        <v>302719.30876689544</v>
      </c>
      <c r="AZ100" s="155">
        <f>求节点(村县营基础信息!L$8:L$28,AL$10:AL$30,$AS100)+求节点(村县营基础信息!U$8:U$28,AL$43:AL$63,$AS100)+求节点(村县营基础信息!AD$8:AD$29,AL$76:AL$96,$AS100)+求节点(村县营基础信息!AM$8:AM$28,AL$109:AL$129,$AS100)</f>
        <v>270387.06488742016</v>
      </c>
      <c r="BA100" s="155">
        <f>求节点(村县营基础信息!M$8:M$28,AM$10:AM$30,$AS100)+求节点(村县营基础信息!V$8:V$28,AM$43:AM$63,$AS100)+求节点(村县营基础信息!AE$8:AE$29,AM$76:AM$96,$AS100)+求节点(村县营基础信息!AN$8:AN$28,AM$109:AM$129,$AS100)</f>
        <v>219458.48225408111</v>
      </c>
      <c r="BB100" s="155">
        <f>求节点(村县营基础信息!N$8:N$28,AN$10:AN$30,$AS100)+求节点(村县营基础信息!W$8:W$28,AN$43:AN$63,$AS100)+求节点(村县营基础信息!AF$8:AF$29,AN$76:AN$96,$AS100)+求节点(村县营基础信息!AO$8:AO$28,AN$109:AN$129,$AS100)</f>
        <v>154175.45668665454</v>
      </c>
      <c r="BC100" s="155">
        <f>求节点(村县营基础信息!O$8:O$28,AO$10:AO$30,$AS100)+求节点(村县营基础信息!X$8:X$28,AO$43:AO$63,$AS100)+求节点(村县营基础信息!AG$8:AG$29,AO$76:AO$96,$AS100)+求节点(村县营基础信息!AP$8:AP$28,AO$109:AO$129,$AS100)</f>
        <v>101721.63301929056</v>
      </c>
      <c r="BD100" s="158"/>
    </row>
    <row r="101" spans="1:56" x14ac:dyDescent="0.15">
      <c r="A101" s="160"/>
      <c r="C101" s="160"/>
      <c r="D101" s="160"/>
      <c r="E101" s="160"/>
      <c r="F101" s="160"/>
      <c r="G101" s="160"/>
      <c r="H101" s="160"/>
      <c r="I101" s="160"/>
      <c r="K101" s="67" t="s">
        <v>538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0"/>
      <c r="W101" s="160"/>
      <c r="X101" s="160"/>
      <c r="Y101" s="160"/>
      <c r="Z101" s="160"/>
      <c r="AA101" s="160"/>
      <c r="AB101" s="160"/>
      <c r="AC101" s="160"/>
      <c r="AD101" s="160"/>
      <c r="AE101" s="160"/>
      <c r="AF101" s="160"/>
      <c r="AG101" s="160"/>
      <c r="AH101" s="160"/>
      <c r="AI101" s="160"/>
      <c r="AJ101" s="160"/>
      <c r="AK101" s="160"/>
      <c r="AL101" s="160"/>
      <c r="AM101" s="160"/>
      <c r="AN101" s="160"/>
      <c r="AO101" s="160"/>
      <c r="AP101" s="160"/>
      <c r="AS101" s="155">
        <v>95</v>
      </c>
      <c r="AT101" s="155">
        <f>求节点(村县营基础信息!K$8:K$28,AA$10:AA$30,$AS101)+求节点(村县营基础信息!T$8:T$28,AA$43:AA$63,$AS101)+求节点(村县营基础信息!AC$8:AC$29,AA$76:AA$96,$AS101)+求节点(村县营基础信息!AL$8:AL$28,AA$109:AA$129,$AS101)</f>
        <v>721143.64208527154</v>
      </c>
      <c r="AU101" s="155">
        <f>求节点(村县营基础信息!L$8:L$28,AB$10:AB$30,$AS101)+求节点(村县营基础信息!U$8:U$28,AB$43:AB$63,$AS101)+求节点(村县营基础信息!AD$8:AD$29,AB$76:AB$96,$AS101)+求节点(村县营基础信息!AM$8:AM$28,AB$109:AB$129,$AS101)</f>
        <v>644121.16141494096</v>
      </c>
      <c r="AV101" s="155">
        <f>求节点(村县营基础信息!M$8:M$28,AC$10:AC$30,$AS101)+求节点(村县营基础信息!V$8:V$28,AC$43:AC$63,$AS101)+求节点(村县营基础信息!AE$8:AE$29,AC$76:AC$96,$AS101)+求节点(村县营基础信息!AN$8:AN$28,AC$109:AC$129,$AS101)</f>
        <v>522798.13211743475</v>
      </c>
      <c r="AW101" s="155">
        <f>求节点(村县营基础信息!N$8:N$28,AD$10:AD$30,$AS101)+求节点(村县营基础信息!W$8:W$28,AD$43:AD$63,$AS101)+求节点(村县营基础信息!AF$8:AF$29,AD$76:AD$96,$AS101)+求节点(村县营基础信息!AO$8:AO$28,AD$109:AD$129,$AS101)</f>
        <v>367279.67835308664</v>
      </c>
      <c r="AX101" s="155">
        <f>求节点(村县营基础信息!O$8:O$28,AE$10:AE$30,$AS101)+求节点(村县营基础信息!X$8:X$28,AE$43:AE$63,$AS101)+求节点(村县营基础信息!AG$8:AG$29,AE$76:AE$96,$AS101)+求节点(村县营基础信息!AP$8:AP$28,AE$109:AE$129,$AS101)</f>
        <v>242323.19112118232</v>
      </c>
      <c r="AY101" s="155">
        <f>求节点(村县营基础信息!K$8:K$28,AK$10:AK$30,$AS101)+求节点(村县营基础信息!T$8:T$28,AK$43:AK$63,$AS101)+求节点(村县营基础信息!AC$8:AC$29,AK$76:AK$96,$AS101)+求节点(村县营基础信息!AL$8:AL$28,AK$109:AK$129,$AS101)</f>
        <v>305939.72694526671</v>
      </c>
      <c r="AZ101" s="155">
        <f>求节点(村县营基础信息!L$8:L$28,AL$10:AL$30,$AS101)+求节点(村县营基础信息!U$8:U$28,AL$43:AL$63,$AS101)+求节点(村县营基础信息!AD$8:AD$29,AL$76:AL$96,$AS101)+求节点(村县营基础信息!AM$8:AM$28,AL$109:AL$129,$AS101)</f>
        <v>273263.52302452043</v>
      </c>
      <c r="BA101" s="155">
        <f>求节点(村县营基础信息!M$8:M$28,AM$10:AM$30,$AS101)+求节点(村县营基础信息!V$8:V$28,AM$43:AM$63,$AS101)+求节点(村县营基础信息!AE$8:AE$29,AM$76:AM$96,$AS101)+求节点(村县营基础信息!AN$8:AN$28,AM$109:AM$129,$AS101)</f>
        <v>221793.14695891176</v>
      </c>
      <c r="BB101" s="155">
        <f>求节点(村县营基础信息!N$8:N$28,AN$10:AN$30,$AS101)+求节点(村县营基础信息!W$8:W$28,AN$43:AN$63,$AS101)+求节点(村县营基础信息!AF$8:AF$29,AN$76:AN$96,$AS101)+求节点(村县营基础信息!AO$8:AO$28,AN$109:AN$129,$AS101)</f>
        <v>155815.62111949129</v>
      </c>
      <c r="BC101" s="155">
        <f>求节点(村县营基础信息!O$8:O$28,AO$10:AO$30,$AS101)+求节点(村县营基础信息!X$8:X$28,AO$43:AO$63,$AS101)+求节点(村县营基础信息!AG$8:AG$29,AO$76:AO$96,$AS101)+求节点(村县营基础信息!AP$8:AP$28,AO$109:AO$129,$AS101)</f>
        <v>102803.77805141069</v>
      </c>
      <c r="BD101" s="158"/>
    </row>
    <row r="102" spans="1:56" x14ac:dyDescent="0.15">
      <c r="A102" s="160"/>
      <c r="C102" s="160"/>
      <c r="D102" s="160"/>
      <c r="E102" s="160"/>
      <c r="F102" s="160"/>
      <c r="G102" s="160"/>
      <c r="H102" s="160"/>
      <c r="I102" s="160"/>
      <c r="K102" s="160" t="s">
        <v>72</v>
      </c>
      <c r="L102" s="160" t="s">
        <v>73</v>
      </c>
      <c r="M102" s="160" t="s">
        <v>74</v>
      </c>
      <c r="N102" s="160" t="s">
        <v>75</v>
      </c>
      <c r="O102" s="160" t="s">
        <v>76</v>
      </c>
      <c r="Q102" s="160"/>
      <c r="R102" s="160"/>
      <c r="S102" s="160"/>
      <c r="T102" s="160"/>
      <c r="U102" s="160"/>
      <c r="V102" s="160"/>
      <c r="W102" s="160"/>
      <c r="X102" s="160"/>
      <c r="Y102" s="160"/>
      <c r="Z102" s="160"/>
      <c r="AA102" s="160"/>
      <c r="AB102" s="160"/>
      <c r="AC102" s="160"/>
      <c r="AD102" s="160"/>
      <c r="AE102" s="160"/>
      <c r="AF102" s="160"/>
      <c r="AG102" s="160"/>
      <c r="AH102" s="160"/>
      <c r="AI102" s="160"/>
      <c r="AJ102" s="160"/>
      <c r="AK102" s="160"/>
      <c r="AL102" s="160"/>
      <c r="AM102" s="160"/>
      <c r="AN102" s="160"/>
      <c r="AO102" s="160"/>
      <c r="AP102" s="160"/>
      <c r="AS102" s="155">
        <v>96</v>
      </c>
      <c r="AT102" s="155">
        <f>求节点(村县营基础信息!K$8:K$28,AA$10:AA$30,$AS102)+求节点(村县营基础信息!T$8:T$28,AA$43:AA$63,$AS102)+求节点(村县营基础信息!AC$8:AC$29,AA$76:AA$96,$AS102)+求节点(村县营基础信息!AL$8:AL$28,AA$109:AA$129,$AS102)</f>
        <v>728734.6277914322</v>
      </c>
      <c r="AU102" s="155">
        <f>求节点(村县营基础信息!L$8:L$28,AB$10:AB$30,$AS102)+求节点(村县营基础信息!U$8:U$28,AB$43:AB$63,$AS102)+求节点(村县营基础信息!AD$8:AD$29,AB$76:AB$96,$AS102)+求节点(村县营基础信息!AM$8:AM$28,AB$109:AB$129,$AS102)</f>
        <v>650901.38416667713</v>
      </c>
      <c r="AV102" s="155">
        <f>求节点(村县营基础信息!M$8:M$28,AC$10:AC$30,$AS102)+求节点(村县营基础信息!V$8:V$28,AC$43:AC$63,$AS102)+求节点(村县营基础信息!AE$8:AE$29,AC$76:AC$96,$AS102)+求节点(村县营基础信息!AN$8:AN$28,AC$109:AC$129,$AS102)</f>
        <v>528301.27035024983</v>
      </c>
      <c r="AW102" s="155">
        <f>求节点(村县营基础信息!N$8:N$28,AD$10:AD$30,$AS102)+求节点(村县营基础信息!W$8:W$28,AD$43:AD$63,$AS102)+求节点(村县营基础信息!AF$8:AF$29,AD$76:AD$96,$AS102)+求节点(村县营基础信息!AO$8:AO$28,AD$109:AD$129,$AS102)</f>
        <v>371145.78023048758</v>
      </c>
      <c r="AX102" s="155">
        <f>求节点(村县营基础信息!O$8:O$28,AE$10:AE$30,$AS102)+求节点(村县营基础信息!X$8:X$28,AE$43:AE$63,$AS102)+求节点(村县营基础信息!AG$8:AG$29,AE$76:AE$96,$AS102)+求节点(村县营基础信息!AP$8:AP$28,AE$109:AE$129,$AS102)</f>
        <v>244873.96155403688</v>
      </c>
      <c r="AY102" s="155">
        <f>求节点(村县营基础信息!K$8:K$28,AK$10:AK$30,$AS102)+求节点(村县营基础信息!T$8:T$28,AK$43:AK$63,$AS102)+求节点(村县营基础信息!AC$8:AC$29,AK$76:AK$96,$AS102)+求节点(村县营基础信息!AL$8:AL$28,AK$109:AK$129,$AS102)</f>
        <v>309160.14512363792</v>
      </c>
      <c r="AZ102" s="155">
        <f>求节点(村县营基础信息!L$8:L$28,AL$10:AL$30,$AS102)+求节点(村县营基础信息!U$8:U$28,AL$43:AL$63,$AS102)+求节点(村县营基础信息!AD$8:AD$29,AL$76:AL$96,$AS102)+求节点(村县营基础信息!AM$8:AM$28,AL$109:AL$129,$AS102)</f>
        <v>276139.98116162064</v>
      </c>
      <c r="BA102" s="155">
        <f>求节点(村县营基础信息!M$8:M$28,AM$10:AM$30,$AS102)+求节点(村县营基础信息!V$8:V$28,AM$43:AM$63,$AS102)+求节点(村县营基础信息!AE$8:AE$29,AM$76:AM$96,$AS102)+求节点(村县营基础信息!AN$8:AN$28,AM$109:AM$129,$AS102)</f>
        <v>224127.81166374238</v>
      </c>
      <c r="BB102" s="155">
        <f>求节点(村县营基础信息!N$8:N$28,AN$10:AN$30,$AS102)+求节点(村县营基础信息!W$8:W$28,AN$43:AN$63,$AS102)+求节点(村县营基础信息!AF$8:AF$29,AN$76:AN$96,$AS102)+求节点(村县营基础信息!AO$8:AO$28,AN$109:AN$129,$AS102)</f>
        <v>157455.78555232805</v>
      </c>
      <c r="BC102" s="155">
        <f>求节点(村县营基础信息!O$8:O$28,AO$10:AO$30,$AS102)+求节点(村县营基础信息!X$8:X$28,AO$43:AO$63,$AS102)+求节点(村县营基础信息!AG$8:AG$29,AO$76:AO$96,$AS102)+求节点(村县营基础信息!AP$8:AP$28,AO$109:AO$129,$AS102)</f>
        <v>103885.9230835308</v>
      </c>
      <c r="BD102" s="158"/>
    </row>
    <row r="103" spans="1:56" x14ac:dyDescent="0.15">
      <c r="A103" s="160"/>
      <c r="C103" s="160"/>
      <c r="D103" s="160"/>
      <c r="E103" s="160"/>
      <c r="F103" s="160"/>
      <c r="G103" s="160"/>
      <c r="H103" s="160"/>
      <c r="I103" s="160"/>
      <c r="J103" s="159" t="s">
        <v>514</v>
      </c>
      <c r="K103" s="161">
        <v>0</v>
      </c>
      <c r="L103" s="161">
        <f>K103</f>
        <v>0</v>
      </c>
      <c r="M103" s="161">
        <f t="shared" ref="M103:O103" si="19">L103</f>
        <v>0</v>
      </c>
      <c r="N103" s="161">
        <f t="shared" si="19"/>
        <v>0</v>
      </c>
      <c r="O103" s="161">
        <f t="shared" si="19"/>
        <v>0</v>
      </c>
      <c r="Q103" s="160"/>
      <c r="R103" s="160"/>
      <c r="S103" s="160"/>
      <c r="T103" s="160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  <c r="AI103" s="160"/>
      <c r="AJ103" s="160"/>
      <c r="AK103" s="160"/>
      <c r="AL103" s="160"/>
      <c r="AM103" s="160"/>
      <c r="AN103" s="160"/>
      <c r="AO103" s="160"/>
      <c r="AP103" s="160"/>
      <c r="AS103" s="155">
        <v>97</v>
      </c>
      <c r="AT103" s="155">
        <f>求节点(村县营基础信息!K$8:K$28,AA$10:AA$30,$AS103)+求节点(村县营基础信息!T$8:T$28,AA$43:AA$63,$AS103)+求节点(村县营基础信息!AC$8:AC$29,AA$76:AA$96,$AS103)+求节点(村县营基础信息!AL$8:AL$28,AA$109:AA$129,$AS103)</f>
        <v>736325.61349759309</v>
      </c>
      <c r="AU103" s="155">
        <f>求节点(村县营基础信息!L$8:L$28,AB$10:AB$30,$AS103)+求节点(村县营基础信息!U$8:U$28,AB$43:AB$63,$AS103)+求节点(村县营基础信息!AD$8:AD$29,AB$76:AB$96,$AS103)+求节点(村县营基础信息!AM$8:AM$28,AB$109:AB$129,$AS103)</f>
        <v>657681.60691841331</v>
      </c>
      <c r="AV103" s="155">
        <f>求节点(村县营基础信息!M$8:M$28,AC$10:AC$30,$AS103)+求节点(村县营基础信息!V$8:V$28,AC$43:AC$63,$AS103)+求节点(村县营基础信息!AE$8:AE$29,AC$76:AC$96,$AS103)+求节点(村县营基础信息!AN$8:AN$28,AC$109:AC$129,$AS103)</f>
        <v>533804.40858306491</v>
      </c>
      <c r="AW103" s="155">
        <f>求节点(村县营基础信息!N$8:N$28,AD$10:AD$30,$AS103)+求节点(村县营基础信息!W$8:W$28,AD$43:AD$63,$AS103)+求节点(村县营基础信息!AF$8:AF$29,AD$76:AD$96,$AS103)+求节点(村县营基础信息!AO$8:AO$28,AD$109:AD$129,$AS103)</f>
        <v>375011.88210788852</v>
      </c>
      <c r="AX103" s="155">
        <f>求节点(村县营基础信息!O$8:O$28,AE$10:AE$30,$AS103)+求节点(村县营基础信息!X$8:X$28,AE$43:AE$63,$AS103)+求节点(村县营基础信息!AG$8:AG$29,AE$76:AE$96,$AS103)+求节点(村县营基础信息!AP$8:AP$28,AE$109:AE$129,$AS103)</f>
        <v>247424.73198689142</v>
      </c>
      <c r="AY103" s="155">
        <f>求节点(村县营基础信息!K$8:K$28,AK$10:AK$30,$AS103)+求节点(村县营基础信息!T$8:T$28,AK$43:AK$63,$AS103)+求节点(村县营基础信息!AC$8:AC$29,AK$76:AK$96,$AS103)+求节点(村县营基础信息!AL$8:AL$28,AK$109:AK$129,$AS103)</f>
        <v>312380.56330200913</v>
      </c>
      <c r="AZ103" s="155">
        <f>求节点(村县营基础信息!L$8:L$28,AL$10:AL$30,$AS103)+求节点(村县营基础信息!U$8:U$28,AL$43:AL$63,$AS103)+求节点(村县营基础信息!AD$8:AD$29,AL$76:AL$96,$AS103)+求节点(村县营基础信息!AM$8:AM$28,AL$109:AL$129,$AS103)</f>
        <v>279016.4392987208</v>
      </c>
      <c r="BA103" s="155">
        <f>求节点(村县营基础信息!M$8:M$28,AM$10:AM$30,$AS103)+求节点(村县营基础信息!V$8:V$28,AM$43:AM$63,$AS103)+求节点(村县营基础信息!AE$8:AE$29,AM$76:AM$96,$AS103)+求节点(村县营基础信息!AN$8:AN$28,AM$109:AM$129,$AS103)</f>
        <v>226462.47636857306</v>
      </c>
      <c r="BB103" s="155">
        <f>求节点(村县营基础信息!N$8:N$28,AN$10:AN$30,$AS103)+求节点(村县营基础信息!W$8:W$28,AN$43:AN$63,$AS103)+求节点(村县营基础信息!AF$8:AF$29,AN$76:AN$96,$AS103)+求节点(村县营基础信息!AO$8:AO$28,AN$109:AN$129,$AS103)</f>
        <v>159095.9499851648</v>
      </c>
      <c r="BC103" s="155">
        <f>求节点(村县营基础信息!O$8:O$28,AO$10:AO$30,$AS103)+求节点(村县营基础信息!X$8:X$28,AO$43:AO$63,$AS103)+求节点(村县营基础信息!AG$8:AG$29,AO$76:AO$96,$AS103)+求节点(村县营基础信息!AP$8:AP$28,AO$109:AO$129,$AS103)</f>
        <v>104968.06811565091</v>
      </c>
      <c r="BD103" s="158"/>
    </row>
    <row r="104" spans="1:56" x14ac:dyDescent="0.15">
      <c r="A104" s="160"/>
      <c r="C104" s="160"/>
      <c r="D104" s="160"/>
      <c r="E104" s="160"/>
      <c r="F104" s="160"/>
      <c r="G104" s="160"/>
      <c r="H104" s="160"/>
      <c r="I104" s="160"/>
      <c r="J104" s="160" t="s">
        <v>521</v>
      </c>
      <c r="K104" s="160">
        <v>1</v>
      </c>
      <c r="L104" s="160"/>
      <c r="M104" s="160"/>
      <c r="N104" s="160"/>
      <c r="O104" s="160"/>
      <c r="Q104" s="160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0"/>
      <c r="AE104" s="160"/>
      <c r="AF104" s="160"/>
      <c r="AG104" s="160"/>
      <c r="AH104" s="160"/>
      <c r="AI104" s="160"/>
      <c r="AJ104" s="160"/>
      <c r="AK104" s="160"/>
      <c r="AL104" s="160"/>
      <c r="AM104" s="160"/>
      <c r="AN104" s="160"/>
      <c r="AO104" s="160"/>
      <c r="AP104" s="160"/>
      <c r="AS104" s="155">
        <v>98</v>
      </c>
      <c r="AT104" s="155">
        <f>求节点(村县营基础信息!K$8:K$28,AA$10:AA$30,$AS104)+求节点(村县营基础信息!T$8:T$28,AA$43:AA$63,$AS104)+求节点(村县营基础信息!AC$8:AC$29,AA$76:AA$96,$AS104)+求节点(村县营基础信息!AL$8:AL$28,AA$109:AA$129,$AS104)</f>
        <v>743916.59920375375</v>
      </c>
      <c r="AU104" s="155">
        <f>求节点(村县营基础信息!L$8:L$28,AB$10:AB$30,$AS104)+求节点(村县营基础信息!U$8:U$28,AB$43:AB$63,$AS104)+求节点(村县营基础信息!AD$8:AD$29,AB$76:AB$96,$AS104)+求节点(村县营基础信息!AM$8:AM$28,AB$109:AB$129,$AS104)</f>
        <v>664461.8296701496</v>
      </c>
      <c r="AV104" s="155">
        <f>求节点(村县营基础信息!M$8:M$28,AC$10:AC$30,$AS104)+求节点(村县营基础信息!V$8:V$28,AC$43:AC$63,$AS104)+求节点(村县营基础信息!AE$8:AE$29,AC$76:AC$96,$AS104)+求节点(村县营基础信息!AN$8:AN$28,AC$109:AC$129,$AS104)</f>
        <v>539307.54681588011</v>
      </c>
      <c r="AW104" s="155">
        <f>求节点(村县营基础信息!N$8:N$28,AD$10:AD$30,$AS104)+求节点(村县营基础信息!W$8:W$28,AD$43:AD$63,$AS104)+求节点(村县营基础信息!AF$8:AF$29,AD$76:AD$96,$AS104)+求节点(村县营基础信息!AO$8:AO$28,AD$109:AD$129,$AS104)</f>
        <v>378877.98398528941</v>
      </c>
      <c r="AX104" s="155">
        <f>求节点(村县营基础信息!O$8:O$28,AE$10:AE$30,$AS104)+求节点(村县营基础信息!X$8:X$28,AE$43:AE$63,$AS104)+求节点(村县营基础信息!AG$8:AG$29,AE$76:AE$96,$AS104)+求节点(村县营基础信息!AP$8:AP$28,AE$109:AE$129,$AS104)</f>
        <v>249975.50241974596</v>
      </c>
      <c r="AY104" s="155">
        <f>求节点(村县营基础信息!K$8:K$28,AK$10:AK$30,$AS104)+求节点(村县营基础信息!T$8:T$28,AK$43:AK$63,$AS104)+求节点(村县营基础信息!AC$8:AC$29,AK$76:AK$96,$AS104)+求节点(村县营基础信息!AL$8:AL$28,AK$109:AK$129,$AS104)</f>
        <v>315600.9814803804</v>
      </c>
      <c r="AZ104" s="155">
        <f>求节点(村县营基础信息!L$8:L$28,AL$10:AL$30,$AS104)+求节点(村县营基础信息!U$8:U$28,AL$43:AL$63,$AS104)+求节点(村县营基础信息!AD$8:AD$29,AL$76:AL$96,$AS104)+求节点(村县营基础信息!AM$8:AM$28,AL$109:AL$129,$AS104)</f>
        <v>281892.89743582101</v>
      </c>
      <c r="BA104" s="155">
        <f>求节点(村县营基础信息!M$8:M$28,AM$10:AM$30,$AS104)+求节点(村县营基础信息!V$8:V$28,AM$43:AM$63,$AS104)+求节点(村县营基础信息!AE$8:AE$29,AM$76:AM$96,$AS104)+求节点(村县营基础信息!AN$8:AN$28,AM$109:AM$129,$AS104)</f>
        <v>228797.14107340368</v>
      </c>
      <c r="BB104" s="155">
        <f>求节点(村县营基础信息!N$8:N$28,AN$10:AN$30,$AS104)+求节点(村县营基础信息!W$8:W$28,AN$43:AN$63,$AS104)+求节点(村县营基础信息!AF$8:AF$29,AN$76:AN$96,$AS104)+求节点(村县营基础信息!AO$8:AO$28,AN$109:AN$129,$AS104)</f>
        <v>160736.11441800155</v>
      </c>
      <c r="BC104" s="155">
        <f>求节点(村县营基础信息!O$8:O$28,AO$10:AO$30,$AS104)+求节点(村县营基础信息!X$8:X$28,AO$43:AO$63,$AS104)+求节点(村县营基础信息!AG$8:AG$29,AO$76:AO$96,$AS104)+求节点(村县营基础信息!AP$8:AP$28,AO$109:AO$129,$AS104)</f>
        <v>106050.21314777102</v>
      </c>
      <c r="BD104" s="158"/>
    </row>
    <row r="105" spans="1:56" x14ac:dyDescent="0.15">
      <c r="A105" s="160"/>
      <c r="C105" s="160"/>
      <c r="D105" s="160"/>
      <c r="E105" s="160"/>
      <c r="F105" s="160"/>
      <c r="G105" s="160"/>
      <c r="H105" s="160"/>
      <c r="I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  <c r="AI105" s="160"/>
      <c r="AJ105" s="160"/>
      <c r="AK105" s="160"/>
      <c r="AL105" s="160"/>
      <c r="AM105" s="160"/>
      <c r="AN105" s="160"/>
      <c r="AO105" s="160"/>
      <c r="AP105" s="160"/>
      <c r="AS105" s="155">
        <v>99</v>
      </c>
      <c r="AT105" s="155">
        <f>求节点(村县营基础信息!K$8:K$28,AA$10:AA$30,$AS105)+求节点(村县营基础信息!T$8:T$28,AA$43:AA$63,$AS105)+求节点(村县营基础信息!AC$8:AC$29,AA$76:AA$96,$AS105)+求节点(村县营基础信息!AL$8:AL$28,AA$109:AA$129,$AS105)</f>
        <v>751507.58490991453</v>
      </c>
      <c r="AU105" s="155">
        <f>求节点(村县营基础信息!L$8:L$28,AB$10:AB$30,$AS105)+求节点(村县营基础信息!U$8:U$28,AB$43:AB$63,$AS105)+求节点(村县营基础信息!AD$8:AD$29,AB$76:AB$96,$AS105)+求节点(村县营基础信息!AM$8:AM$28,AB$109:AB$129,$AS105)</f>
        <v>671242.05242188578</v>
      </c>
      <c r="AV105" s="155">
        <f>求节点(村县营基础信息!M$8:M$28,AC$10:AC$30,$AS105)+求节点(村县营基础信息!V$8:V$28,AC$43:AC$63,$AS105)+求节点(村县营基础信息!AE$8:AE$29,AC$76:AC$96,$AS105)+求节点(村县营基础信息!AN$8:AN$28,AC$109:AC$129,$AS105)</f>
        <v>544810.68504869519</v>
      </c>
      <c r="AW105" s="155">
        <f>求节点(村县营基础信息!N$8:N$28,AD$10:AD$30,$AS105)+求节点(村县营基础信息!W$8:W$28,AD$43:AD$63,$AS105)+求节点(村县营基础信息!AF$8:AF$29,AD$76:AD$96,$AS105)+求节点(村县营基础信息!AO$8:AO$28,AD$109:AD$129,$AS105)</f>
        <v>382744.08586269035</v>
      </c>
      <c r="AX105" s="155">
        <f>求节点(村县营基础信息!O$8:O$28,AE$10:AE$30,$AS105)+求节点(村县营基础信息!X$8:X$28,AE$43:AE$63,$AS105)+求节点(村县营基础信息!AG$8:AG$29,AE$76:AE$96,$AS105)+求节点(村县营基础信息!AP$8:AP$28,AE$109:AE$129,$AS105)</f>
        <v>252526.27285260052</v>
      </c>
      <c r="AY105" s="155">
        <f>求节点(村县营基础信息!K$8:K$28,AK$10:AK$30,$AS105)+求节点(村县营基础信息!T$8:T$28,AK$43:AK$63,$AS105)+求节点(村县营基础信息!AC$8:AC$29,AK$76:AK$96,$AS105)+求节点(村县营基础信息!AL$8:AL$28,AK$109:AK$129,$AS105)</f>
        <v>318821.39965875156</v>
      </c>
      <c r="AZ105" s="155">
        <f>求节点(村县营基础信息!L$8:L$28,AL$10:AL$30,$AS105)+求节点(村县营基础信息!U$8:U$28,AL$43:AL$63,$AS105)+求节点(村县营基础信息!AD$8:AD$29,AL$76:AL$96,$AS105)+求节点(村县营基础信息!AM$8:AM$28,AL$109:AL$129,$AS105)</f>
        <v>284769.35557292122</v>
      </c>
      <c r="BA105" s="155">
        <f>求节点(村县营基础信息!M$8:M$28,AM$10:AM$30,$AS105)+求节点(村县营基础信息!V$8:V$28,AM$43:AM$63,$AS105)+求节点(村县营基础信息!AE$8:AE$29,AM$76:AM$96,$AS105)+求节点(村县营基础信息!AN$8:AN$28,AM$109:AM$129,$AS105)</f>
        <v>231131.80577823435</v>
      </c>
      <c r="BB105" s="155">
        <f>求节点(村县营基础信息!N$8:N$28,AN$10:AN$30,$AS105)+求节点(村县营基础信息!W$8:W$28,AN$43:AN$63,$AS105)+求节点(村县营基础信息!AF$8:AF$29,AN$76:AN$96,$AS105)+求节点(村县营基础信息!AO$8:AO$28,AN$109:AN$129,$AS105)</f>
        <v>162376.27885083831</v>
      </c>
      <c r="BC105" s="155">
        <f>求节点(村县营基础信息!O$8:O$28,AO$10:AO$30,$AS105)+求节点(村县营基础信息!X$8:X$28,AO$43:AO$63,$AS105)+求节点(村县营基础信息!AG$8:AG$29,AO$76:AO$96,$AS105)+求节点(村县营基础信息!AP$8:AP$28,AO$109:AO$129,$AS105)</f>
        <v>107132.35817989113</v>
      </c>
      <c r="BD105" s="158"/>
    </row>
    <row r="106" spans="1:56" x14ac:dyDescent="0.15">
      <c r="A106" s="160"/>
      <c r="C106" s="160"/>
      <c r="D106" s="160"/>
      <c r="E106" s="160"/>
      <c r="F106" s="160"/>
      <c r="G106" s="160"/>
      <c r="H106" s="160"/>
      <c r="I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  <c r="AI106" s="160"/>
      <c r="AJ106" s="160"/>
      <c r="AK106" s="160"/>
      <c r="AL106" s="160"/>
      <c r="AM106" s="160"/>
      <c r="AN106" s="160"/>
      <c r="AO106" s="160"/>
      <c r="AP106" s="160"/>
      <c r="AS106" s="155">
        <v>100</v>
      </c>
      <c r="AT106" s="155">
        <f>求节点(村县营基础信息!K$8:K$28,AA$10:AA$30,$AS106)+求节点(村县营基础信息!T$8:T$28,AA$43:AA$63,$AS106)+求节点(村县营基础信息!AC$8:AC$29,AA$76:AA$96,$AS106)+求节点(村县营基础信息!AL$8:AL$28,AA$109:AA$129,$AS106)</f>
        <v>759098.5706160753</v>
      </c>
      <c r="AU106" s="155">
        <f>求节点(村县营基础信息!L$8:L$28,AB$10:AB$30,$AS106)+求节点(村县营基础信息!U$8:U$28,AB$43:AB$63,$AS106)+求节点(村县营基础信息!AD$8:AD$29,AB$76:AB$96,$AS106)+求节点(村县营基础信息!AM$8:AM$28,AB$109:AB$129,$AS106)</f>
        <v>678022.27517362207</v>
      </c>
      <c r="AV106" s="155">
        <f>求节点(村县营基础信息!M$8:M$28,AC$10:AC$30,$AS106)+求节点(村县营基础信息!V$8:V$28,AC$43:AC$63,$AS106)+求节点(村县营基础信息!AE$8:AE$29,AC$76:AC$96,$AS106)+求节点(村县营基础信息!AN$8:AN$28,AC$109:AC$129,$AS106)</f>
        <v>550313.82328151027</v>
      </c>
      <c r="AW106" s="155">
        <f>求节点(村县营基础信息!N$8:N$28,AD$10:AD$30,$AS106)+求节点(村县营基础信息!W$8:W$28,AD$43:AD$63,$AS106)+求节点(村县营基础信息!AF$8:AF$29,AD$76:AD$96,$AS106)+求节点(村县营基础信息!AO$8:AO$28,AD$109:AD$129,$AS106)</f>
        <v>386610.18774009123</v>
      </c>
      <c r="AX106" s="155">
        <f>求节点(村县营基础信息!O$8:O$28,AE$10:AE$30,$AS106)+求节点(村县营基础信息!X$8:X$28,AE$43:AE$63,$AS106)+求节点(村县营基础信息!AG$8:AG$29,AE$76:AE$96,$AS106)+求节点(村县营基础信息!AP$8:AP$28,AE$109:AE$129,$AS106)</f>
        <v>255077.04328545506</v>
      </c>
      <c r="AY106" s="155">
        <f>求节点(村县营基础信息!K$8:K$28,AK$10:AK$30,$AS106)+求节点(村县营基础信息!T$8:T$28,AK$43:AK$63,$AS106)+求节点(村县营基础信息!AC$8:AC$29,AK$76:AK$96,$AS106)+求节点(村县营基础信息!AL$8:AL$28,AK$109:AK$129,$AS106)</f>
        <v>322041.81783712283</v>
      </c>
      <c r="AZ106" s="155">
        <f>求节点(村县营基础信息!L$8:L$28,AL$10:AL$30,$AS106)+求节点(村县营基础信息!U$8:U$28,AL$43:AL$63,$AS106)+求节点(村县营基础信息!AD$8:AD$29,AL$76:AL$96,$AS106)+求节点(村县营基础信息!AM$8:AM$28,AL$109:AL$129,$AS106)</f>
        <v>287645.8137100215</v>
      </c>
      <c r="BA106" s="155">
        <f>求节点(村县营基础信息!M$8:M$28,AM$10:AM$30,$AS106)+求节点(村县营基础信息!V$8:V$28,AM$43:AM$63,$AS106)+求节点(村县营基础信息!AE$8:AE$29,AM$76:AM$96,$AS106)+求节点(村县营基础信息!AN$8:AN$28,AM$109:AM$129,$AS106)</f>
        <v>233466.470483065</v>
      </c>
      <c r="BB106" s="155">
        <f>求节点(村县营基础信息!N$8:N$28,AN$10:AN$30,$AS106)+求节点(村县营基础信息!W$8:W$28,AN$43:AN$63,$AS106)+求节点(村县营基础信息!AF$8:AF$29,AN$76:AN$96,$AS106)+求节点(村县营基础信息!AO$8:AO$28,AN$109:AN$129,$AS106)</f>
        <v>164016.44328367503</v>
      </c>
      <c r="BC106" s="155">
        <f>求节点(村县营基础信息!O$8:O$28,AO$10:AO$30,$AS106)+求节点(村县营基础信息!X$8:X$28,AO$43:AO$63,$AS106)+求节点(村县营基础信息!AG$8:AG$29,AO$76:AO$96,$AS106)+求节点(村县营基础信息!AP$8:AP$28,AO$109:AO$129,$AS106)</f>
        <v>108214.50321201124</v>
      </c>
      <c r="BD106" s="158"/>
    </row>
    <row r="107" spans="1:56" x14ac:dyDescent="0.15">
      <c r="C107" s="155" t="s">
        <v>487</v>
      </c>
      <c r="D107" s="222" t="s">
        <v>529</v>
      </c>
      <c r="E107" s="211" t="s">
        <v>513</v>
      </c>
      <c r="F107" s="211"/>
      <c r="G107" s="211"/>
      <c r="H107" s="211"/>
      <c r="I107" s="211"/>
      <c r="J107" s="222" t="s">
        <v>525</v>
      </c>
      <c r="K107" s="211" t="s">
        <v>515</v>
      </c>
      <c r="L107" s="211"/>
      <c r="M107" s="211"/>
      <c r="N107" s="211"/>
      <c r="O107" s="211"/>
      <c r="P107" s="211" t="s">
        <v>516</v>
      </c>
      <c r="Q107" s="211"/>
      <c r="R107" s="211"/>
      <c r="S107" s="211"/>
      <c r="T107" s="211"/>
      <c r="V107" s="211" t="s">
        <v>517</v>
      </c>
      <c r="W107" s="211"/>
      <c r="X107" s="211"/>
      <c r="Y107" s="211"/>
      <c r="Z107" s="211"/>
      <c r="AA107" s="211" t="s">
        <v>518</v>
      </c>
      <c r="AB107" s="211"/>
      <c r="AC107" s="211"/>
      <c r="AD107" s="211"/>
      <c r="AE107" s="211"/>
      <c r="AF107" s="221" t="s">
        <v>519</v>
      </c>
      <c r="AG107" s="221"/>
      <c r="AH107" s="221"/>
      <c r="AI107" s="221"/>
      <c r="AJ107" s="221"/>
      <c r="AK107" s="221" t="s">
        <v>520</v>
      </c>
      <c r="AL107" s="221"/>
      <c r="AM107" s="221"/>
      <c r="AN107" s="221"/>
      <c r="AO107" s="221"/>
      <c r="AS107" s="187">
        <v>101</v>
      </c>
      <c r="AT107" s="187">
        <f>求节点(村县营基础信息!K$8:K$28,AA$10:AA$30,$AS107)+求节点(村县营基础信息!T$8:T$28,AA$43:AA$63,$AS107)+求节点(村县营基础信息!AC$8:AC$29,AA$76:AA$96,$AS107)+求节点(村县营基础信息!AL$8:AL$28,AA$109:AA$129,$AS107)</f>
        <v>766689.55632223608</v>
      </c>
      <c r="AU107" s="187">
        <f>求节点(村县营基础信息!L$8:L$28,AB$10:AB$30,$AS107)+求节点(村县营基础信息!U$8:U$28,AB$43:AB$63,$AS107)+求节点(村县营基础信息!AD$8:AD$29,AB$76:AB$96,$AS107)+求节点(村县营基础信息!AM$8:AM$28,AB$109:AB$129,$AS107)</f>
        <v>684802.49792535824</v>
      </c>
      <c r="AV107" s="187">
        <f>求节点(村县营基础信息!M$8:M$28,AC$10:AC$30,$AS107)+求节点(村县营基础信息!V$8:V$28,AC$43:AC$63,$AS107)+求节点(村县营基础信息!AE$8:AE$29,AC$76:AC$96,$AS107)+求节点(村县营基础信息!AN$8:AN$28,AC$109:AC$129,$AS107)</f>
        <v>555816.96151432535</v>
      </c>
      <c r="AW107" s="187">
        <f>求节点(村县营基础信息!N$8:N$28,AD$10:AD$30,$AS107)+求节点(村县营基础信息!W$8:W$28,AD$43:AD$63,$AS107)+求节点(村县营基础信息!AF$8:AF$29,AD$76:AD$96,$AS107)+求节点(村县营基础信息!AO$8:AO$28,AD$109:AD$129,$AS107)</f>
        <v>390476.28961749212</v>
      </c>
      <c r="AX107" s="187">
        <f>求节点(村县营基础信息!O$8:O$28,AE$10:AE$30,$AS107)+求节点(村县营基础信息!X$8:X$28,AE$43:AE$63,$AS107)+求节点(村县营基础信息!AG$8:AG$29,AE$76:AE$96,$AS107)+求节点(村县营基础信息!AP$8:AP$28,AE$109:AE$129,$AS107)</f>
        <v>257627.81371830963</v>
      </c>
      <c r="AY107" s="187">
        <f>求节点(村县营基础信息!K$8:K$28,AK$10:AK$30,$AS107)+求节点(村县营基础信息!T$8:T$28,AK$43:AK$63,$AS107)+求节点(村县营基础信息!AC$8:AC$29,AK$76:AK$96,$AS107)+求节点(村县营基础信息!AL$8:AL$28,AK$109:AK$129,$AS107)</f>
        <v>325262.2360154941</v>
      </c>
      <c r="AZ107" s="187">
        <f>求节点(村县营基础信息!L$8:L$28,AL$10:AL$30,$AS107)+求节点(村县营基础信息!U$8:U$28,AL$43:AL$63,$AS107)+求节点(村县营基础信息!AD$8:AD$29,AL$76:AL$96,$AS107)+求节点(村县营基础信息!AM$8:AM$28,AL$109:AL$129,$AS107)</f>
        <v>290522.27184712165</v>
      </c>
      <c r="BA107" s="187">
        <f>求节点(村县营基础信息!M$8:M$28,AM$10:AM$30,$AS107)+求节点(村县营基础信息!V$8:V$28,AM$43:AM$63,$AS107)+求节点(村县营基础信息!AE$8:AE$29,AM$76:AM$96,$AS107)+求节点(村县营基础信息!AN$8:AN$28,AM$109:AM$129,$AS107)</f>
        <v>235801.13518789562</v>
      </c>
      <c r="BB107" s="187">
        <f>求节点(村县营基础信息!N$8:N$28,AN$10:AN$30,$AS107)+求节点(村县营基础信息!W$8:W$28,AN$43:AN$63,$AS107)+求节点(村县营基础信息!AF$8:AF$29,AN$76:AN$96,$AS107)+求节点(村县营基础信息!AO$8:AO$28,AN$109:AN$129,$AS107)</f>
        <v>165656.60771651179</v>
      </c>
      <c r="BC107" s="187">
        <f>求节点(村县营基础信息!O$8:O$28,AO$10:AO$30,$AS107)+求节点(村县营基础信息!X$8:X$28,AO$43:AO$63,$AS107)+求节点(村县营基础信息!AG$8:AG$29,AO$76:AO$96,$AS107)+求节点(村县营基础信息!AP$8:AP$28,AO$109:AO$129,$AS107)</f>
        <v>109296.64824413136</v>
      </c>
    </row>
    <row r="108" spans="1:56" x14ac:dyDescent="0.15">
      <c r="C108" s="155" t="s">
        <v>361</v>
      </c>
      <c r="D108" s="222"/>
      <c r="E108" s="155" t="s">
        <v>0</v>
      </c>
      <c r="F108" s="155" t="s">
        <v>18</v>
      </c>
      <c r="G108" s="155" t="s">
        <v>17</v>
      </c>
      <c r="H108" s="155" t="s">
        <v>16</v>
      </c>
      <c r="I108" s="155" t="s">
        <v>15</v>
      </c>
      <c r="J108" s="222"/>
      <c r="K108" s="155" t="s">
        <v>0</v>
      </c>
      <c r="L108" s="155" t="s">
        <v>18</v>
      </c>
      <c r="M108" s="155" t="s">
        <v>17</v>
      </c>
      <c r="N108" s="155" t="s">
        <v>16</v>
      </c>
      <c r="O108" s="155" t="s">
        <v>15</v>
      </c>
      <c r="P108" s="155" t="s">
        <v>0</v>
      </c>
      <c r="Q108" s="155" t="s">
        <v>18</v>
      </c>
      <c r="R108" s="155" t="s">
        <v>17</v>
      </c>
      <c r="S108" s="155" t="s">
        <v>16</v>
      </c>
      <c r="T108" s="155" t="s">
        <v>15</v>
      </c>
      <c r="V108" s="155" t="s">
        <v>0</v>
      </c>
      <c r="W108" s="155" t="s">
        <v>18</v>
      </c>
      <c r="X108" s="155" t="s">
        <v>17</v>
      </c>
      <c r="Y108" s="155" t="s">
        <v>16</v>
      </c>
      <c r="Z108" s="155" t="s">
        <v>15</v>
      </c>
      <c r="AA108" s="155" t="s">
        <v>0</v>
      </c>
      <c r="AB108" s="155" t="s">
        <v>18</v>
      </c>
      <c r="AC108" s="155" t="s">
        <v>17</v>
      </c>
      <c r="AD108" s="155" t="s">
        <v>16</v>
      </c>
      <c r="AE108" s="155" t="s">
        <v>15</v>
      </c>
      <c r="AF108" s="109" t="s">
        <v>0</v>
      </c>
      <c r="AG108" s="109" t="s">
        <v>18</v>
      </c>
      <c r="AH108" s="109" t="s">
        <v>17</v>
      </c>
      <c r="AI108" s="109" t="s">
        <v>16</v>
      </c>
      <c r="AJ108" s="109" t="s">
        <v>15</v>
      </c>
      <c r="AK108" s="109" t="s">
        <v>0</v>
      </c>
      <c r="AL108" s="109" t="s">
        <v>18</v>
      </c>
      <c r="AM108" s="109" t="s">
        <v>17</v>
      </c>
      <c r="AN108" s="109" t="s">
        <v>16</v>
      </c>
      <c r="AO108" s="109" t="s">
        <v>15</v>
      </c>
      <c r="AS108" s="187">
        <v>102</v>
      </c>
      <c r="AT108" s="187">
        <f>求节点(村县营基础信息!K$8:K$28,AA$10:AA$30,$AS108)+求节点(村县营基础信息!T$8:T$28,AA$43:AA$63,$AS108)+求节点(村县营基础信息!AC$8:AC$29,AA$76:AA$96,$AS108)+求节点(村县营基础信息!AL$8:AL$28,AA$109:AA$129,$AS108)</f>
        <v>774280.54202839686</v>
      </c>
      <c r="AU108" s="187">
        <f>求节点(村县营基础信息!L$8:L$28,AB$10:AB$30,$AS108)+求节点(村县营基础信息!U$8:U$28,AB$43:AB$63,$AS108)+求节点(村县营基础信息!AD$8:AD$29,AB$76:AB$96,$AS108)+求节点(村县营基础信息!AM$8:AM$28,AB$109:AB$129,$AS108)</f>
        <v>691582.72067709453</v>
      </c>
      <c r="AV108" s="187">
        <f>求节点(村县营基础信息!M$8:M$28,AC$10:AC$30,$AS108)+求节点(村县营基础信息!V$8:V$28,AC$43:AC$63,$AS108)+求节点(村县营基础信息!AE$8:AE$29,AC$76:AC$96,$AS108)+求节点(村县营基础信息!AN$8:AN$28,AC$109:AC$129,$AS108)</f>
        <v>561320.09974714043</v>
      </c>
      <c r="AW108" s="187">
        <f>求节点(村县营基础信息!N$8:N$28,AD$10:AD$30,$AS108)+求节点(村县营基础信息!W$8:W$28,AD$43:AD$63,$AS108)+求节点(村县营基础信息!AF$8:AF$29,AD$76:AD$96,$AS108)+求节点(村县营基础信息!AO$8:AO$28,AD$109:AD$129,$AS108)</f>
        <v>394342.39149489312</v>
      </c>
      <c r="AX108" s="187">
        <f>求节点(村县营基础信息!O$8:O$28,AE$10:AE$30,$AS108)+求节点(村县营基础信息!X$8:X$28,AE$43:AE$63,$AS108)+求节点(村县营基础信息!AG$8:AG$29,AE$76:AE$96,$AS108)+求节点(村县营基础信息!AP$8:AP$28,AE$109:AE$129,$AS108)</f>
        <v>260178.58415116416</v>
      </c>
      <c r="AY108" s="187">
        <f>求节点(村县营基础信息!K$8:K$28,AK$10:AK$30,$AS108)+求节点(村县营基础信息!T$8:T$28,AK$43:AK$63,$AS108)+求节点(村县营基础信息!AC$8:AC$29,AK$76:AK$96,$AS108)+求节点(村县营基础信息!AL$8:AL$28,AK$109:AK$129,$AS108)</f>
        <v>328482.65419386525</v>
      </c>
      <c r="AZ108" s="187">
        <f>求节点(村县营基础信息!L$8:L$28,AL$10:AL$30,$AS108)+求节点(村县营基础信息!U$8:U$28,AL$43:AL$63,$AS108)+求节点(村县营基础信息!AD$8:AD$29,AL$76:AL$96,$AS108)+求节点(村县营基础信息!AM$8:AM$28,AL$109:AL$129,$AS108)</f>
        <v>293398.72998422186</v>
      </c>
      <c r="BA108" s="187">
        <f>求节点(村县营基础信息!M$8:M$28,AM$10:AM$30,$AS108)+求节点(村县营基础信息!V$8:V$28,AM$43:AM$63,$AS108)+求节点(村县营基础信息!AE$8:AE$29,AM$76:AM$96,$AS108)+求节点(村县营基础信息!AN$8:AN$28,AM$109:AM$129,$AS108)</f>
        <v>238135.7998927263</v>
      </c>
      <c r="BB108" s="187">
        <f>求节点(村县营基础信息!N$8:N$28,AN$10:AN$30,$AS108)+求节点(村县营基础信息!W$8:W$28,AN$43:AN$63,$AS108)+求节点(村县营基础信息!AF$8:AF$29,AN$76:AN$96,$AS108)+求节点(村县营基础信息!AO$8:AO$28,AN$109:AN$129,$AS108)</f>
        <v>167296.77214934857</v>
      </c>
      <c r="BC108" s="187">
        <f>求节点(村县营基础信息!O$8:O$28,AO$10:AO$30,$AS108)+求节点(村县营基础信息!X$8:X$28,AO$43:AO$63,$AS108)+求节点(村县营基础信息!AG$8:AG$29,AO$76:AO$96,$AS108)+求节点(村县营基础信息!AP$8:AP$28,AO$109:AO$129,$AS108)</f>
        <v>110378.79327625147</v>
      </c>
    </row>
    <row r="109" spans="1:56" x14ac:dyDescent="0.15">
      <c r="C109" s="155">
        <v>0</v>
      </c>
      <c r="D109" s="155">
        <v>1</v>
      </c>
      <c r="E109" s="155">
        <f>求节点(信息索引!$AD$4:$AD$103,信息索引!AE$4:AE$103,村县营基础信息!AL8)</f>
        <v>0.17499999999999999</v>
      </c>
      <c r="F109" s="155">
        <f>求节点(信息索引!$AD$4:$AD$103,信息索引!AF$4:AF$103,村县营基础信息!AM8)</f>
        <v>0.17419144406450904</v>
      </c>
      <c r="G109" s="155">
        <f>求节点(信息索引!$AD$4:$AD$103,信息索引!AG$4:AG$103,村县营基础信息!AN8)</f>
        <v>0.17310751401322447</v>
      </c>
      <c r="H109" s="155">
        <f>求节点(信息索引!$AD$4:$AD$103,信息索引!AH$4:AH$103,村县营基础信息!AO8)</f>
        <v>0.17195732814616693</v>
      </c>
      <c r="I109" s="155">
        <f>求节点(信息索引!$AD$4:$AD$103,信息索引!AI$4:AI$103,村县营基础信息!AP8)</f>
        <v>0.17106215421131599</v>
      </c>
      <c r="J109" s="160">
        <v>1</v>
      </c>
      <c r="K109" s="160">
        <f>$J109*K$103*$D109*村县营基础信息!$G8</f>
        <v>0</v>
      </c>
      <c r="L109" s="160">
        <f>$J109*L$103*$D109*村县营基础信息!$G8</f>
        <v>0</v>
      </c>
      <c r="M109" s="160">
        <f>$J109*M$103*$D109*村县营基础信息!$G8</f>
        <v>0</v>
      </c>
      <c r="N109" s="160">
        <f>$J109*N$103*$D109*村县营基础信息!$G8</f>
        <v>0</v>
      </c>
      <c r="O109" s="160">
        <f>$J109*O$103*$D109*村县营基础信息!$G8</f>
        <v>0</v>
      </c>
      <c r="P109" s="155">
        <f>求节点(信息索引!$AK$4:$AK$103,信息索引!AL$4:AL$103,村县营基础信息!AL8)</f>
        <v>2248.5483480446374</v>
      </c>
      <c r="Q109" s="155">
        <f>求节点(信息索引!$AK$4:$AK$103,信息索引!AM$4:AM$103,村县营基础信息!AM8)</f>
        <v>2296.0980214161946</v>
      </c>
      <c r="R109" s="155">
        <f>求节点(信息索引!$AK$4:$AK$103,信息索引!AN$4:AN$103,村县营基础信息!AN8)</f>
        <v>2386.109485411233</v>
      </c>
      <c r="S109" s="155">
        <f>求节点(信息索引!$AK$4:$AK$103,信息索引!AO$4:AO$103,村县营基础信息!AO8)</f>
        <v>2566.3516445873365</v>
      </c>
      <c r="T109" s="155">
        <f>求节点(信息索引!$AK$4:$AK$103,信息索引!AP$4:AP$103,村县营基础信息!AP8)</f>
        <v>3157.6403165326042</v>
      </c>
      <c r="V109" s="155">
        <f>K109*(1-E109)*P109*(1-信息索引!$AB$3)</f>
        <v>0</v>
      </c>
      <c r="W109" s="160">
        <f>L109*(1-F109)*Q109*(1-信息索引!$AB$3)</f>
        <v>0</v>
      </c>
      <c r="X109" s="160">
        <f>M109*(1-G109)*R109*(1-信息索引!$AB$3)</f>
        <v>0</v>
      </c>
      <c r="Y109" s="160">
        <f>N109*(1-H109)*S109*(1-信息索引!$AB$3)</f>
        <v>0</v>
      </c>
      <c r="Z109" s="160">
        <f>O109*(1-I109)*T109*(1-信息索引!$AB$3)</f>
        <v>0</v>
      </c>
      <c r="AA109" s="155">
        <f>SUM(V$109:V109)</f>
        <v>0</v>
      </c>
      <c r="AB109" s="160">
        <f>SUM(W$109:W109)</f>
        <v>0</v>
      </c>
      <c r="AC109" s="160">
        <f>SUM(X$109:X109)</f>
        <v>0</v>
      </c>
      <c r="AD109" s="160">
        <f>SUM(Y$109:Y109)</f>
        <v>0</v>
      </c>
      <c r="AE109" s="160">
        <f>SUM(Z$109:Z109)</f>
        <v>0</v>
      </c>
      <c r="AF109" s="155">
        <f>E109*K109*P109</f>
        <v>0</v>
      </c>
      <c r="AG109" s="160">
        <f t="shared" ref="AG109:AJ109" si="20">F109*L109*Q109</f>
        <v>0</v>
      </c>
      <c r="AH109" s="160">
        <f t="shared" si="20"/>
        <v>0</v>
      </c>
      <c r="AI109" s="160">
        <f t="shared" si="20"/>
        <v>0</v>
      </c>
      <c r="AJ109" s="160">
        <f t="shared" si="20"/>
        <v>0</v>
      </c>
      <c r="AK109" s="160">
        <f>SUM(AF$109:AF109)</f>
        <v>0</v>
      </c>
      <c r="AL109" s="160">
        <f>SUM(AG$109:AG109)</f>
        <v>0</v>
      </c>
      <c r="AM109" s="160">
        <f>SUM(AH$109:AH109)</f>
        <v>0</v>
      </c>
      <c r="AN109" s="160">
        <f>SUM(AI$109:AI109)</f>
        <v>0</v>
      </c>
      <c r="AO109" s="160">
        <f>SUM(AJ$109:AJ109)</f>
        <v>0</v>
      </c>
      <c r="AS109" s="187">
        <v>103</v>
      </c>
      <c r="AT109" s="187">
        <f>求节点(村县营基础信息!K$8:K$28,AA$10:AA$30,$AS109)+求节点(村县营基础信息!T$8:T$28,AA$43:AA$63,$AS109)+求节点(村县营基础信息!AC$8:AC$29,AA$76:AA$96,$AS109)+求节点(村县营基础信息!AL$8:AL$28,AA$109:AA$129,$AS109)</f>
        <v>781871.52773455763</v>
      </c>
      <c r="AU109" s="187">
        <f>求节点(村县营基础信息!L$8:L$28,AB$10:AB$30,$AS109)+求节点(村县营基础信息!U$8:U$28,AB$43:AB$63,$AS109)+求节点(村县营基础信息!AD$8:AD$29,AB$76:AB$96,$AS109)+求节点(村县营基础信息!AM$8:AM$28,AB$109:AB$129,$AS109)</f>
        <v>698362.94342883071</v>
      </c>
      <c r="AV109" s="187">
        <f>求节点(村县营基础信息!M$8:M$28,AC$10:AC$30,$AS109)+求节点(村县营基础信息!V$8:V$28,AC$43:AC$63,$AS109)+求节点(村县营基础信息!AE$8:AE$29,AC$76:AC$96,$AS109)+求节点(村县营基础信息!AN$8:AN$28,AC$109:AC$129,$AS109)</f>
        <v>566823.23797995562</v>
      </c>
      <c r="AW109" s="187">
        <f>求节点(村县营基础信息!N$8:N$28,AD$10:AD$30,$AS109)+求节点(村县营基础信息!W$8:W$28,AD$43:AD$63,$AS109)+求节点(村县营基础信息!AF$8:AF$29,AD$76:AD$96,$AS109)+求节点(村县营基础信息!AO$8:AO$28,AD$109:AD$129,$AS109)</f>
        <v>398208.493372294</v>
      </c>
      <c r="AX109" s="187">
        <f>求节点(村县营基础信息!O$8:O$28,AE$10:AE$30,$AS109)+求节点(村县营基础信息!X$8:X$28,AE$43:AE$63,$AS109)+求节点(村县营基础信息!AG$8:AG$29,AE$76:AE$96,$AS109)+求节点(村县营基础信息!AP$8:AP$28,AE$109:AE$129,$AS109)</f>
        <v>262729.3545840187</v>
      </c>
      <c r="AY109" s="187">
        <f>求节点(村县营基础信息!K$8:K$28,AK$10:AK$30,$AS109)+求节点(村县营基础信息!T$8:T$28,AK$43:AK$63,$AS109)+求节点(村县营基础信息!AC$8:AC$29,AK$76:AK$96,$AS109)+求节点(村县营基础信息!AL$8:AL$28,AK$109:AK$129,$AS109)</f>
        <v>331703.07237223652</v>
      </c>
      <c r="AZ109" s="187">
        <f>求节点(村县营基础信息!L$8:L$28,AL$10:AL$30,$AS109)+求节点(村县营基础信息!U$8:U$28,AL$43:AL$63,$AS109)+求节点(村县营基础信息!AD$8:AD$29,AL$76:AL$96,$AS109)+求节点(村县营基础信息!AM$8:AM$28,AL$109:AL$129,$AS109)</f>
        <v>296275.18812132213</v>
      </c>
      <c r="BA109" s="187">
        <f>求节点(村县营基础信息!M$8:M$28,AM$10:AM$30,$AS109)+求节点(村县营基础信息!V$8:V$28,AM$43:AM$63,$AS109)+求节点(村县营基础信息!AE$8:AE$29,AM$76:AM$96,$AS109)+求节点(村县营基础信息!AN$8:AN$28,AM$109:AM$129,$AS109)</f>
        <v>240470.46459755691</v>
      </c>
      <c r="BB109" s="187">
        <f>求节点(村县营基础信息!N$8:N$28,AN$10:AN$30,$AS109)+求节点(村县营基础信息!W$8:W$28,AN$43:AN$63,$AS109)+求节点(村县营基础信息!AF$8:AF$29,AN$76:AN$96,$AS109)+求节点(村县营基础信息!AO$8:AO$28,AN$109:AN$129,$AS109)</f>
        <v>168936.9365821853</v>
      </c>
      <c r="BC109" s="187">
        <f>求节点(村县营基础信息!O$8:O$28,AO$10:AO$30,$AS109)+求节点(村县营基础信息!X$8:X$28,AO$43:AO$63,$AS109)+求节点(村县营基础信息!AG$8:AG$29,AO$76:AO$96,$AS109)+求节点(村县营基础信息!AP$8:AP$28,AO$109:AO$129,$AS109)</f>
        <v>111460.93830837158</v>
      </c>
    </row>
    <row r="110" spans="1:56" x14ac:dyDescent="0.15">
      <c r="C110" s="155">
        <v>1</v>
      </c>
      <c r="D110" s="155">
        <v>1</v>
      </c>
      <c r="E110" s="155">
        <f>求节点(信息索引!$AD$4:$AD$103,信息索引!AE$4:AE$103,村县营基础信息!AL9)</f>
        <v>0.17499999999999999</v>
      </c>
      <c r="F110" s="155">
        <f>求节点(信息索引!$AD$4:$AD$103,信息索引!AF$4:AF$103,村县营基础信息!AM9)</f>
        <v>0.17499999999999999</v>
      </c>
      <c r="G110" s="155">
        <f>求节点(信息索引!$AD$4:$AD$103,信息索引!AG$4:AG$103,村县营基础信息!AN9)</f>
        <v>0.17499999999999999</v>
      </c>
      <c r="H110" s="155">
        <f>求节点(信息索引!$AD$4:$AD$103,信息索引!AH$4:AH$103,村县营基础信息!AO9)</f>
        <v>0.17499999999999999</v>
      </c>
      <c r="I110" s="155">
        <f>求节点(信息索引!$AD$4:$AD$103,信息索引!AI$4:AI$103,村县营基础信息!AP9)</f>
        <v>0.17499999999999999</v>
      </c>
      <c r="J110" s="160">
        <v>1</v>
      </c>
      <c r="K110" s="160">
        <f>$J110*K$103*$D110*村县营基础信息!$G9</f>
        <v>0</v>
      </c>
      <c r="L110" s="160">
        <f>$J110*L$103*$D110*村县营基础信息!$G9</f>
        <v>0</v>
      </c>
      <c r="M110" s="160">
        <f>$J110*M$103*$D110*村县营基础信息!$G9</f>
        <v>0</v>
      </c>
      <c r="N110" s="160">
        <f>$J110*N$103*$D110*村县营基础信息!$G9</f>
        <v>0</v>
      </c>
      <c r="O110" s="160">
        <f>$J110*O$103*$D110*村县营基础信息!$G9</f>
        <v>0</v>
      </c>
      <c r="P110" s="155">
        <f>求节点(信息索引!$AK$4:$AK$103,信息索引!AL$4:AL$103,村县营基础信息!AL9)</f>
        <v>6060.1115363779836</v>
      </c>
      <c r="Q110" s="155">
        <f>求节点(信息索引!$AK$4:$AK$103,信息索引!AM$4:AM$103,村县营基础信息!AM9)</f>
        <v>6099.4392808087568</v>
      </c>
      <c r="R110" s="155">
        <f>求节点(信息索引!$AK$4:$AK$103,信息索引!AN$4:AN$103,村县营基础信息!AN9)</f>
        <v>6169.2173971861648</v>
      </c>
      <c r="S110" s="155">
        <f>求节点(信息索引!$AK$4:$AK$103,信息索引!AO$4:AO$103,村县营基础信息!AO9)</f>
        <v>6398.156208383607</v>
      </c>
      <c r="T110" s="155">
        <f>求节点(信息索引!$AK$4:$AK$103,信息索引!AP$4:AP$103,村县营基础信息!AP9)</f>
        <v>7743.7859951952987</v>
      </c>
      <c r="V110" s="160">
        <f>K110*(1-E110)*P110*(1-信息索引!$AB$3)</f>
        <v>0</v>
      </c>
      <c r="W110" s="160">
        <f>L110*(1-F110)*Q110*(1-信息索引!$AB$3)</f>
        <v>0</v>
      </c>
      <c r="X110" s="160">
        <f>M110*(1-G110)*R110*(1-信息索引!$AB$3)</f>
        <v>0</v>
      </c>
      <c r="Y110" s="160">
        <f>N110*(1-H110)*S110*(1-信息索引!$AB$3)</f>
        <v>0</v>
      </c>
      <c r="Z110" s="160">
        <f>O110*(1-I110)*T110*(1-信息索引!$AB$3)</f>
        <v>0</v>
      </c>
      <c r="AA110" s="160">
        <f>SUM(V$109:V110)</f>
        <v>0</v>
      </c>
      <c r="AB110" s="160">
        <f>SUM(W$109:W110)</f>
        <v>0</v>
      </c>
      <c r="AC110" s="160">
        <f>SUM(X$109:X110)</f>
        <v>0</v>
      </c>
      <c r="AD110" s="160">
        <f>SUM(Y$109:Y110)</f>
        <v>0</v>
      </c>
      <c r="AE110" s="160">
        <f>SUM(Z$109:Z110)</f>
        <v>0</v>
      </c>
      <c r="AF110" s="160">
        <f t="shared" ref="AF110:AF129" si="21">E110*K110*P110</f>
        <v>0</v>
      </c>
      <c r="AG110" s="160">
        <f t="shared" ref="AG110:AG129" si="22">F110*L110*Q110</f>
        <v>0</v>
      </c>
      <c r="AH110" s="160">
        <f t="shared" ref="AH110:AH129" si="23">G110*M110*R110</f>
        <v>0</v>
      </c>
      <c r="AI110" s="160">
        <f t="shared" ref="AI110:AI129" si="24">H110*N110*S110</f>
        <v>0</v>
      </c>
      <c r="AJ110" s="160">
        <f t="shared" ref="AJ110:AJ129" si="25">I110*O110*T110</f>
        <v>0</v>
      </c>
      <c r="AK110" s="160">
        <f>SUM(AF$109:AF110)</f>
        <v>0</v>
      </c>
      <c r="AL110" s="160">
        <f>SUM(AG$109:AG110)</f>
        <v>0</v>
      </c>
      <c r="AM110" s="160">
        <f>SUM(AH$109:AH110)</f>
        <v>0</v>
      </c>
      <c r="AN110" s="160">
        <f>SUM(AI$109:AI110)</f>
        <v>0</v>
      </c>
      <c r="AO110" s="160">
        <f>SUM(AJ$109:AJ110)</f>
        <v>0</v>
      </c>
      <c r="AS110" s="187">
        <v>104</v>
      </c>
      <c r="AT110" s="187">
        <f>求节点(村县营基础信息!K$8:K$28,AA$10:AA$30,$AS110)+求节点(村县营基础信息!T$8:T$28,AA$43:AA$63,$AS110)+求节点(村县营基础信息!AC$8:AC$29,AA$76:AA$96,$AS110)+求节点(村县营基础信息!AL$8:AL$28,AA$109:AA$129,$AS110)</f>
        <v>789462.51344071841</v>
      </c>
      <c r="AU110" s="187">
        <f>求节点(村县营基础信息!L$8:L$28,AB$10:AB$30,$AS110)+求节点(村县营基础信息!U$8:U$28,AB$43:AB$63,$AS110)+求节点(村县营基础信息!AD$8:AD$29,AB$76:AB$96,$AS110)+求节点(村县营基础信息!AM$8:AM$28,AB$109:AB$129,$AS110)</f>
        <v>705143.16618056688</v>
      </c>
      <c r="AV110" s="187">
        <f>求节点(村县营基础信息!M$8:M$28,AC$10:AC$30,$AS110)+求节点(村县营基础信息!V$8:V$28,AC$43:AC$63,$AS110)+求节点(村县营基础信息!AE$8:AE$29,AC$76:AC$96,$AS110)+求节点(村县营基础信息!AN$8:AN$28,AC$109:AC$129,$AS110)</f>
        <v>572326.3762127707</v>
      </c>
      <c r="AW110" s="187">
        <f>求节点(村县营基础信息!N$8:N$28,AD$10:AD$30,$AS110)+求节点(村县营基础信息!W$8:W$28,AD$43:AD$63,$AS110)+求节点(村县营基础信息!AF$8:AF$29,AD$76:AD$96,$AS110)+求节点(村县营基础信息!AO$8:AO$28,AD$109:AD$129,$AS110)</f>
        <v>402074.59524969489</v>
      </c>
      <c r="AX110" s="187">
        <f>求节点(村县营基础信息!O$8:O$28,AE$10:AE$30,$AS110)+求节点(村县营基础信息!X$8:X$28,AE$43:AE$63,$AS110)+求节点(村县营基础信息!AG$8:AG$29,AE$76:AE$96,$AS110)+求节点(村县营基础信息!AP$8:AP$28,AE$109:AE$129,$AS110)</f>
        <v>265280.12501687329</v>
      </c>
      <c r="AY110" s="187">
        <f>求节点(村县营基础信息!K$8:K$28,AK$10:AK$30,$AS110)+求节点(村县营基础信息!T$8:T$28,AK$43:AK$63,$AS110)+求节点(村县营基础信息!AC$8:AC$29,AK$76:AK$96,$AS110)+求节点(村县营基础信息!AL$8:AL$28,AK$109:AK$129,$AS110)</f>
        <v>334923.49055060773</v>
      </c>
      <c r="AZ110" s="187">
        <f>求节点(村县营基础信息!L$8:L$28,AL$10:AL$30,$AS110)+求节点(村县营基础信息!U$8:U$28,AL$43:AL$63,$AS110)+求节点(村县营基础信息!AD$8:AD$29,AL$76:AL$96,$AS110)+求节点(村县营基础信息!AM$8:AM$28,AL$109:AL$129,$AS110)</f>
        <v>299151.64625842235</v>
      </c>
      <c r="BA110" s="187">
        <f>求节点(村县营基础信息!M$8:M$28,AM$10:AM$30,$AS110)+求节点(村县营基础信息!V$8:V$28,AM$43:AM$63,$AS110)+求节点(村县营基础信息!AE$8:AE$29,AM$76:AM$96,$AS110)+求节点(村县营基础信息!AN$8:AN$28,AM$109:AM$129,$AS110)</f>
        <v>242805.12930238759</v>
      </c>
      <c r="BB110" s="187">
        <f>求节点(村县营基础信息!N$8:N$28,AN$10:AN$30,$AS110)+求节点(村县营基础信息!W$8:W$28,AN$43:AN$63,$AS110)+求节点(村县营基础信息!AF$8:AF$29,AN$76:AN$96,$AS110)+求节点(村县营基础信息!AO$8:AO$28,AN$109:AN$129,$AS110)</f>
        <v>170577.10101502205</v>
      </c>
      <c r="BC110" s="187">
        <f>求节点(村县营基础信息!O$8:O$28,AO$10:AO$30,$AS110)+求节点(村县营基础信息!X$8:X$28,AO$43:AO$63,$AS110)+求节点(村县营基础信息!AG$8:AG$29,AO$76:AO$96,$AS110)+求节点(村县营基础信息!AP$8:AP$28,AO$109:AO$129,$AS110)</f>
        <v>112543.08334049169</v>
      </c>
    </row>
    <row r="111" spans="1:56" x14ac:dyDescent="0.15">
      <c r="C111" s="155">
        <v>2</v>
      </c>
      <c r="D111" s="155">
        <v>1</v>
      </c>
      <c r="E111" s="155">
        <f>求节点(信息索引!$AD$4:$AD$103,信息索引!AE$4:AE$103,村县营基础信息!AL10)</f>
        <v>0.17499999999999999</v>
      </c>
      <c r="F111" s="155">
        <f>求节点(信息索引!$AD$4:$AD$103,信息索引!AF$4:AF$103,村县营基础信息!AM10)</f>
        <v>0.17499999999999999</v>
      </c>
      <c r="G111" s="155">
        <f>求节点(信息索引!$AD$4:$AD$103,信息索引!AG$4:AG$103,村县营基础信息!AN10)</f>
        <v>0.17499999999999999</v>
      </c>
      <c r="H111" s="155">
        <f>求节点(信息索引!$AD$4:$AD$103,信息索引!AH$4:AH$103,村县营基础信息!AO10)</f>
        <v>0.17499999999999999</v>
      </c>
      <c r="I111" s="155">
        <f>求节点(信息索引!$AD$4:$AD$103,信息索引!AI$4:AI$103,村县营基础信息!AP10)</f>
        <v>0.17499999999999999</v>
      </c>
      <c r="J111" s="160">
        <v>1</v>
      </c>
      <c r="K111" s="160">
        <f>$J111*K$103*$D111*村县营基础信息!$G10</f>
        <v>0</v>
      </c>
      <c r="L111" s="160">
        <f>$J111*L$103*$D111*村县营基础信息!$G10</f>
        <v>0</v>
      </c>
      <c r="M111" s="160">
        <f>$J111*M$103*$D111*村县营基础信息!$G10</f>
        <v>0</v>
      </c>
      <c r="N111" s="160">
        <f>$J111*N$103*$D111*村县营基础信息!$G10</f>
        <v>0</v>
      </c>
      <c r="O111" s="160">
        <f>$J111*O$103*$D111*村县营基础信息!$G10</f>
        <v>0</v>
      </c>
      <c r="P111" s="155">
        <f>求节点(信息索引!$AK$4:$AK$103,信息索引!AL$4:AL$103,村县营基础信息!AL10)</f>
        <v>10642.14223318213</v>
      </c>
      <c r="Q111" s="155">
        <f>求节点(信息索引!$AK$4:$AK$103,信息索引!AM$4:AM$103,村县营基础信息!AM10)</f>
        <v>10482.251866808825</v>
      </c>
      <c r="R111" s="155">
        <f>求节点(信息索引!$AK$4:$AK$103,信息索引!AN$4:AN$103,村县营基础信息!AN10)</f>
        <v>10252.659958577551</v>
      </c>
      <c r="S111" s="155">
        <f>求节点(信息索引!$AK$4:$AK$103,信息索引!AO$4:AO$103,村县营基础信息!AO10)</f>
        <v>10322.712108519529</v>
      </c>
      <c r="T111" s="155">
        <f>求节点(信息索引!$AK$4:$AK$103,信息索引!AP$4:AP$103,村县营基础信息!AP10)</f>
        <v>10744.976078483069</v>
      </c>
      <c r="V111" s="160">
        <f>K111*(1-E111)*P111*(1-信息索引!$AB$3)</f>
        <v>0</v>
      </c>
      <c r="W111" s="160">
        <f>L111*(1-F111)*Q111*(1-信息索引!$AB$3)</f>
        <v>0</v>
      </c>
      <c r="X111" s="160">
        <f>M111*(1-G111)*R111*(1-信息索引!$AB$3)</f>
        <v>0</v>
      </c>
      <c r="Y111" s="160">
        <f>N111*(1-H111)*S111*(1-信息索引!$AB$3)</f>
        <v>0</v>
      </c>
      <c r="Z111" s="160">
        <f>O111*(1-I111)*T111*(1-信息索引!$AB$3)</f>
        <v>0</v>
      </c>
      <c r="AA111" s="160">
        <f>SUM(V$109:V111)</f>
        <v>0</v>
      </c>
      <c r="AB111" s="160">
        <f>SUM(W$109:W111)</f>
        <v>0</v>
      </c>
      <c r="AC111" s="160">
        <f>SUM(X$109:X111)</f>
        <v>0</v>
      </c>
      <c r="AD111" s="160">
        <f>SUM(Y$109:Y111)</f>
        <v>0</v>
      </c>
      <c r="AE111" s="160">
        <f>SUM(Z$109:Z111)</f>
        <v>0</v>
      </c>
      <c r="AF111" s="160">
        <f t="shared" si="21"/>
        <v>0</v>
      </c>
      <c r="AG111" s="160">
        <f t="shared" si="22"/>
        <v>0</v>
      </c>
      <c r="AH111" s="160">
        <f t="shared" si="23"/>
        <v>0</v>
      </c>
      <c r="AI111" s="160">
        <f t="shared" si="24"/>
        <v>0</v>
      </c>
      <c r="AJ111" s="160">
        <f t="shared" si="25"/>
        <v>0</v>
      </c>
      <c r="AK111" s="160">
        <f>SUM(AF$109:AF111)</f>
        <v>0</v>
      </c>
      <c r="AL111" s="160">
        <f>SUM(AG$109:AG111)</f>
        <v>0</v>
      </c>
      <c r="AM111" s="160">
        <f>SUM(AH$109:AH111)</f>
        <v>0</v>
      </c>
      <c r="AN111" s="160">
        <f>SUM(AI$109:AI111)</f>
        <v>0</v>
      </c>
      <c r="AO111" s="160">
        <f>SUM(AJ$109:AJ111)</f>
        <v>0</v>
      </c>
      <c r="AS111" s="187">
        <v>105</v>
      </c>
      <c r="AT111" s="187">
        <f>求节点(村县营基础信息!K$8:K$28,AA$10:AA$30,$AS111)+求节点(村县营基础信息!T$8:T$28,AA$43:AA$63,$AS111)+求节点(村县营基础信息!AC$8:AC$29,AA$76:AA$96,$AS111)+求节点(村县营基础信息!AL$8:AL$28,AA$109:AA$129,$AS111)</f>
        <v>797053.49914687907</v>
      </c>
      <c r="AU111" s="187">
        <f>求节点(村县营基础信息!L$8:L$28,AB$10:AB$30,$AS111)+求节点(村县营基础信息!U$8:U$28,AB$43:AB$63,$AS111)+求节点(村县营基础信息!AD$8:AD$29,AB$76:AB$96,$AS111)+求节点(村县营基础信息!AM$8:AM$28,AB$109:AB$129,$AS111)</f>
        <v>711923.38893230318</v>
      </c>
      <c r="AV111" s="187">
        <f>求节点(村县营基础信息!M$8:M$28,AC$10:AC$30,$AS111)+求节点(村县营基础信息!V$8:V$28,AC$43:AC$63,$AS111)+求节点(村县营基础信息!AE$8:AE$29,AC$76:AC$96,$AS111)+求节点(村县营基础信息!AN$8:AN$28,AC$109:AC$129,$AS111)</f>
        <v>577829.51444558578</v>
      </c>
      <c r="AW111" s="187">
        <f>求节点(村县营基础信息!N$8:N$28,AD$10:AD$30,$AS111)+求节点(村县营基础信息!W$8:W$28,AD$43:AD$63,$AS111)+求节点(村县营基础信息!AF$8:AF$29,AD$76:AD$96,$AS111)+求节点(村县营基础信息!AO$8:AO$28,AD$109:AD$129,$AS111)</f>
        <v>405940.69712709577</v>
      </c>
      <c r="AX111" s="187">
        <f>求节点(村县营基础信息!O$8:O$28,AE$10:AE$30,$AS111)+求节点(村县营基础信息!X$8:X$28,AE$43:AE$63,$AS111)+求节点(村县营基础信息!AG$8:AG$29,AE$76:AE$96,$AS111)+求节点(村县营基础信息!AP$8:AP$28,AE$109:AE$129,$AS111)</f>
        <v>267830.89544972783</v>
      </c>
      <c r="AY111" s="187">
        <f>求节点(村县营基础信息!K$8:K$28,AK$10:AK$30,$AS111)+求节点(村县营基础信息!T$8:T$28,AK$43:AK$63,$AS111)+求节点(村县营基础信息!AC$8:AC$29,AK$76:AK$96,$AS111)+求节点(村县营基础信息!AL$8:AL$28,AK$109:AK$129,$AS111)</f>
        <v>338143.90872897895</v>
      </c>
      <c r="AZ111" s="187">
        <f>求节点(村县营基础信息!L$8:L$28,AL$10:AL$30,$AS111)+求节点(村县营基础信息!U$8:U$28,AL$43:AL$63,$AS111)+求节点(村县营基础信息!AD$8:AD$29,AL$76:AL$96,$AS111)+求节点(村县营基础信息!AM$8:AM$28,AL$109:AL$129,$AS111)</f>
        <v>302028.10439552256</v>
      </c>
      <c r="BA111" s="187">
        <f>求节点(村县营基础信息!M$8:M$28,AM$10:AM$30,$AS111)+求节点(村县营基础信息!V$8:V$28,AM$43:AM$63,$AS111)+求节点(村县营基础信息!AE$8:AE$29,AM$76:AM$96,$AS111)+求节点(村县营基础信息!AN$8:AN$28,AM$109:AM$129,$AS111)</f>
        <v>245139.79400721827</v>
      </c>
      <c r="BB111" s="187">
        <f>求节点(村县营基础信息!N$8:N$28,AN$10:AN$30,$AS111)+求节点(村县营基础信息!W$8:W$28,AN$43:AN$63,$AS111)+求节点(村县营基础信息!AF$8:AF$29,AN$76:AN$96,$AS111)+求节点(村县营基础信息!AO$8:AO$28,AN$109:AN$129,$AS111)</f>
        <v>172217.26544785881</v>
      </c>
      <c r="BC111" s="187">
        <f>求节点(村县营基础信息!O$8:O$28,AO$10:AO$30,$AS111)+求节点(村县营基础信息!X$8:X$28,AO$43:AO$63,$AS111)+求节点(村县营基础信息!AG$8:AG$29,AO$76:AO$96,$AS111)+求节点(村县营基础信息!AP$8:AP$28,AO$109:AO$129,$AS111)</f>
        <v>113625.2283726118</v>
      </c>
    </row>
    <row r="112" spans="1:56" x14ac:dyDescent="0.15">
      <c r="C112" s="155">
        <v>3</v>
      </c>
      <c r="D112" s="155">
        <v>1</v>
      </c>
      <c r="E112" s="155">
        <f>求节点(信息索引!$AD$4:$AD$103,信息索引!AE$4:AE$103,村县营基础信息!AL11)</f>
        <v>0.17499999999999999</v>
      </c>
      <c r="F112" s="155">
        <f>求节点(信息索引!$AD$4:$AD$103,信息索引!AF$4:AF$103,村县营基础信息!AM11)</f>
        <v>0.17499999999999999</v>
      </c>
      <c r="G112" s="155">
        <f>求节点(信息索引!$AD$4:$AD$103,信息索引!AG$4:AG$103,村县营基础信息!AN11)</f>
        <v>0.17499999999999999</v>
      </c>
      <c r="H112" s="155">
        <f>求节点(信息索引!$AD$4:$AD$103,信息索引!AH$4:AH$103,村县营基础信息!AO11)</f>
        <v>0.17499999999999999</v>
      </c>
      <c r="I112" s="155">
        <f>求节点(信息索引!$AD$4:$AD$103,信息索引!AI$4:AI$103,村县营基础信息!AP11)</f>
        <v>0.17499999999999999</v>
      </c>
      <c r="J112" s="160">
        <v>1</v>
      </c>
      <c r="K112" s="160">
        <f>$J112*K$103*$D112*村县营基础信息!$G11</f>
        <v>0</v>
      </c>
      <c r="L112" s="160">
        <f>$J112*L$103*$D112*村县营基础信息!$G11</f>
        <v>0</v>
      </c>
      <c r="M112" s="160">
        <f>$J112*M$103*$D112*村县营基础信息!$G11</f>
        <v>0</v>
      </c>
      <c r="N112" s="160">
        <f>$J112*N$103*$D112*村县营基础信息!$G11</f>
        <v>0</v>
      </c>
      <c r="O112" s="160">
        <f>$J112*O$103*$D112*村县营基础信息!$G11</f>
        <v>0</v>
      </c>
      <c r="P112" s="155">
        <f>求节点(信息索引!$AK$4:$AK$103,信息索引!AL$4:AL$103,村县营基础信息!AL11)</f>
        <v>12256.853610423888</v>
      </c>
      <c r="Q112" s="155">
        <f>求节点(信息索引!$AK$4:$AK$103,信息索引!AM$4:AM$103,村县营基础信息!AM11)</f>
        <v>12303.06759107407</v>
      </c>
      <c r="R112" s="155">
        <f>求节点(信息索引!$AK$4:$AK$103,信息索引!AN$4:AN$103,村县营基础信息!AN11)</f>
        <v>12257.981860429203</v>
      </c>
      <c r="S112" s="155">
        <f>求节点(信息索引!$AK$4:$AK$103,信息索引!AO$4:AO$103,村县营基础信息!AO11)</f>
        <v>12268.822865726012</v>
      </c>
      <c r="T112" s="155">
        <f>求节点(信息索引!$AK$4:$AK$103,信息索引!AP$4:AP$103,村县营基础信息!AP11)</f>
        <v>12326.870429915951</v>
      </c>
      <c r="V112" s="160">
        <f>K112*(1-E112)*P112*(1-信息索引!$AB$3)</f>
        <v>0</v>
      </c>
      <c r="W112" s="160">
        <f>L112*(1-F112)*Q112*(1-信息索引!$AB$3)</f>
        <v>0</v>
      </c>
      <c r="X112" s="160">
        <f>M112*(1-G112)*R112*(1-信息索引!$AB$3)</f>
        <v>0</v>
      </c>
      <c r="Y112" s="160">
        <f>N112*(1-H112)*S112*(1-信息索引!$AB$3)</f>
        <v>0</v>
      </c>
      <c r="Z112" s="160">
        <f>O112*(1-I112)*T112*(1-信息索引!$AB$3)</f>
        <v>0</v>
      </c>
      <c r="AA112" s="160">
        <f>SUM(V$109:V112)</f>
        <v>0</v>
      </c>
      <c r="AB112" s="160">
        <f>SUM(W$109:W112)</f>
        <v>0</v>
      </c>
      <c r="AC112" s="160">
        <f>SUM(X$109:X112)</f>
        <v>0</v>
      </c>
      <c r="AD112" s="160">
        <f>SUM(Y$109:Y112)</f>
        <v>0</v>
      </c>
      <c r="AE112" s="160">
        <f>SUM(Z$109:Z112)</f>
        <v>0</v>
      </c>
      <c r="AF112" s="160">
        <f t="shared" si="21"/>
        <v>0</v>
      </c>
      <c r="AG112" s="160">
        <f t="shared" si="22"/>
        <v>0</v>
      </c>
      <c r="AH112" s="160">
        <f t="shared" si="23"/>
        <v>0</v>
      </c>
      <c r="AI112" s="160">
        <f t="shared" si="24"/>
        <v>0</v>
      </c>
      <c r="AJ112" s="160">
        <f t="shared" si="25"/>
        <v>0</v>
      </c>
      <c r="AK112" s="160">
        <f>SUM(AF$109:AF112)</f>
        <v>0</v>
      </c>
      <c r="AL112" s="160">
        <f>SUM(AG$109:AG112)</f>
        <v>0</v>
      </c>
      <c r="AM112" s="160">
        <f>SUM(AH$109:AH112)</f>
        <v>0</v>
      </c>
      <c r="AN112" s="160">
        <f>SUM(AI$109:AI112)</f>
        <v>0</v>
      </c>
      <c r="AO112" s="160">
        <f>SUM(AJ$109:AJ112)</f>
        <v>0</v>
      </c>
      <c r="AS112" s="187">
        <v>106</v>
      </c>
      <c r="AT112" s="187">
        <f>求节点(村县营基础信息!K$8:K$28,AA$10:AA$30,$AS112)+求节点(村县营基础信息!T$8:T$28,AA$43:AA$63,$AS112)+求节点(村县营基础信息!AC$8:AC$29,AA$76:AA$96,$AS112)+求节点(村县营基础信息!AL$8:AL$28,AA$109:AA$129,$AS112)</f>
        <v>804644.48485303973</v>
      </c>
      <c r="AU112" s="187">
        <f>求节点(村县营基础信息!L$8:L$28,AB$10:AB$30,$AS112)+求节点(村县营基础信息!U$8:U$28,AB$43:AB$63,$AS112)+求节点(村县营基础信息!AD$8:AD$29,AB$76:AB$96,$AS112)+求节点(村县营基础信息!AM$8:AM$28,AB$109:AB$129,$AS112)</f>
        <v>718703.61168403947</v>
      </c>
      <c r="AV112" s="187">
        <f>求节点(村县营基础信息!M$8:M$28,AC$10:AC$30,$AS112)+求节点(村县营基础信息!V$8:V$28,AC$43:AC$63,$AS112)+求节点(村县营基础信息!AE$8:AE$29,AC$76:AC$96,$AS112)+求节点(村县营基础信息!AN$8:AN$28,AC$109:AC$129,$AS112)</f>
        <v>583332.65267840098</v>
      </c>
      <c r="AW112" s="187">
        <f>求节点(村县营基础信息!N$8:N$28,AD$10:AD$30,$AS112)+求节点(村县营基础信息!W$8:W$28,AD$43:AD$63,$AS112)+求节点(村县营基础信息!AF$8:AF$29,AD$76:AD$96,$AS112)+求节点(村县营基础信息!AO$8:AO$28,AD$109:AD$129,$AS112)</f>
        <v>409806.79900449672</v>
      </c>
      <c r="AX112" s="187">
        <f>求节点(村县营基础信息!O$8:O$28,AE$10:AE$30,$AS112)+求节点(村县营基础信息!X$8:X$28,AE$43:AE$63,$AS112)+求节点(村县营基础信息!AG$8:AG$29,AE$76:AE$96,$AS112)+求节点(村县营基础信息!AP$8:AP$28,AE$109:AE$129,$AS112)</f>
        <v>270381.66588258237</v>
      </c>
      <c r="AY112" s="187">
        <f>求节点(村县营基础信息!K$8:K$28,AK$10:AK$30,$AS112)+求节点(村县营基础信息!T$8:T$28,AK$43:AK$63,$AS112)+求节点(村县营基础信息!AC$8:AC$29,AK$76:AK$96,$AS112)+求节点(村县营基础信息!AL$8:AL$28,AK$109:AK$129,$AS112)</f>
        <v>341364.32690735022</v>
      </c>
      <c r="AZ112" s="187">
        <f>求节点(村县营基础信息!L$8:L$28,AL$10:AL$30,$AS112)+求节点(村县营基础信息!U$8:U$28,AL$43:AL$63,$AS112)+求节点(村县营基础信息!AD$8:AD$29,AL$76:AL$96,$AS112)+求节点(村县营基础信息!AM$8:AM$28,AL$109:AL$129,$AS112)</f>
        <v>304904.56253262272</v>
      </c>
      <c r="BA112" s="187">
        <f>求节点(村县营基础信息!M$8:M$28,AM$10:AM$30,$AS112)+求节点(村县营基础信息!V$8:V$28,AM$43:AM$63,$AS112)+求节点(村县营基础信息!AE$8:AE$29,AM$76:AM$96,$AS112)+求节点(村县营基础信息!AN$8:AN$28,AM$109:AM$129,$AS112)</f>
        <v>247474.45871204889</v>
      </c>
      <c r="BB112" s="187">
        <f>求节点(村县营基础信息!N$8:N$28,AN$10:AN$30,$AS112)+求节点(村县营基础信息!W$8:W$28,AN$43:AN$63,$AS112)+求节点(村县营基础信息!AF$8:AF$29,AN$76:AN$96,$AS112)+求节点(村县营基础信息!AO$8:AO$28,AN$109:AN$129,$AS112)</f>
        <v>173857.42988069556</v>
      </c>
      <c r="BC112" s="187">
        <f>求节点(村县营基础信息!O$8:O$28,AO$10:AO$30,$AS112)+求节点(村县营基础信息!X$8:X$28,AO$43:AO$63,$AS112)+求节点(村县营基础信息!AG$8:AG$29,AO$76:AO$96,$AS112)+求节点(村县营基础信息!AP$8:AP$28,AO$109:AO$129,$AS112)</f>
        <v>114707.37340473192</v>
      </c>
    </row>
    <row r="113" spans="3:55" x14ac:dyDescent="0.15">
      <c r="C113" s="155">
        <v>4</v>
      </c>
      <c r="D113" s="155">
        <v>1</v>
      </c>
      <c r="E113" s="155">
        <f>求节点(信息索引!$AD$4:$AD$103,信息索引!AE$4:AE$103,村县营基础信息!AL12)</f>
        <v>0.17499999999999999</v>
      </c>
      <c r="F113" s="155">
        <f>求节点(信息索引!$AD$4:$AD$103,信息索引!AF$4:AF$103,村县营基础信息!AM12)</f>
        <v>0.17499999999999999</v>
      </c>
      <c r="G113" s="155">
        <f>求节点(信息索引!$AD$4:$AD$103,信息索引!AG$4:AG$103,村县营基础信息!AN12)</f>
        <v>0.17499999999999999</v>
      </c>
      <c r="H113" s="155">
        <f>求节点(信息索引!$AD$4:$AD$103,信息索引!AH$4:AH$103,村县营基础信息!AO12)</f>
        <v>0.17499999999999999</v>
      </c>
      <c r="I113" s="155">
        <f>求节点(信息索引!$AD$4:$AD$103,信息索引!AI$4:AI$103,村县营基础信息!AP12)</f>
        <v>0.17499999999999999</v>
      </c>
      <c r="J113" s="160">
        <v>1</v>
      </c>
      <c r="K113" s="160">
        <f>$J113*K$103*$D113*村县营基础信息!$G12</f>
        <v>0</v>
      </c>
      <c r="L113" s="160">
        <f>$J113*L$103*$D113*村县营基础信息!$G12</f>
        <v>0</v>
      </c>
      <c r="M113" s="160">
        <f>$J113*M$103*$D113*村县营基础信息!$G12</f>
        <v>0</v>
      </c>
      <c r="N113" s="160">
        <f>$J113*N$103*$D113*村县营基础信息!$G12</f>
        <v>0</v>
      </c>
      <c r="O113" s="160">
        <f>$J113*O$103*$D113*村县营基础信息!$G12</f>
        <v>0</v>
      </c>
      <c r="P113" s="155">
        <f>求节点(信息索引!$AK$4:$AK$103,信息索引!AL$4:AL$103,村县营基础信息!AL12)</f>
        <v>14305.27937822939</v>
      </c>
      <c r="Q113" s="155">
        <f>求节点(信息索引!$AK$4:$AK$103,信息索引!AM$4:AM$103,村县营基础信息!AM12)</f>
        <v>14350.208135438488</v>
      </c>
      <c r="R113" s="155">
        <f>求节点(信息索引!$AK$4:$AK$103,信息索引!AN$4:AN$103,村县营基础信息!AN12)</f>
        <v>14311.249635780227</v>
      </c>
      <c r="S113" s="155">
        <f>求节点(信息索引!$AK$4:$AK$103,信息索引!AO$4:AO$103,村县营基础信息!AO12)</f>
        <v>14204.568726645613</v>
      </c>
      <c r="T113" s="155">
        <f>求节点(信息索引!$AK$4:$AK$103,信息索引!AP$4:AP$103,村县营基础信息!AP12)</f>
        <v>14281.075860006013</v>
      </c>
      <c r="V113" s="160">
        <f>K113*(1-E113)*P113*(1-信息索引!$AB$3)</f>
        <v>0</v>
      </c>
      <c r="W113" s="160">
        <f>L113*(1-F113)*Q113*(1-信息索引!$AB$3)</f>
        <v>0</v>
      </c>
      <c r="X113" s="160">
        <f>M113*(1-G113)*R113*(1-信息索引!$AB$3)</f>
        <v>0</v>
      </c>
      <c r="Y113" s="160">
        <f>N113*(1-H113)*S113*(1-信息索引!$AB$3)</f>
        <v>0</v>
      </c>
      <c r="Z113" s="160">
        <f>O113*(1-I113)*T113*(1-信息索引!$AB$3)</f>
        <v>0</v>
      </c>
      <c r="AA113" s="160">
        <f>SUM(V$109:V113)</f>
        <v>0</v>
      </c>
      <c r="AB113" s="160">
        <f>SUM(W$109:W113)</f>
        <v>0</v>
      </c>
      <c r="AC113" s="160">
        <f>SUM(X$109:X113)</f>
        <v>0</v>
      </c>
      <c r="AD113" s="160">
        <f>SUM(Y$109:Y113)</f>
        <v>0</v>
      </c>
      <c r="AE113" s="160">
        <f>SUM(Z$109:Z113)</f>
        <v>0</v>
      </c>
      <c r="AF113" s="160">
        <f t="shared" si="21"/>
        <v>0</v>
      </c>
      <c r="AG113" s="160">
        <f t="shared" si="22"/>
        <v>0</v>
      </c>
      <c r="AH113" s="160">
        <f t="shared" si="23"/>
        <v>0</v>
      </c>
      <c r="AI113" s="160">
        <f t="shared" si="24"/>
        <v>0</v>
      </c>
      <c r="AJ113" s="160">
        <f t="shared" si="25"/>
        <v>0</v>
      </c>
      <c r="AK113" s="160">
        <f>SUM(AF$109:AF113)</f>
        <v>0</v>
      </c>
      <c r="AL113" s="160">
        <f>SUM(AG$109:AG113)</f>
        <v>0</v>
      </c>
      <c r="AM113" s="160">
        <f>SUM(AH$109:AH113)</f>
        <v>0</v>
      </c>
      <c r="AN113" s="160">
        <f>SUM(AI$109:AI113)</f>
        <v>0</v>
      </c>
      <c r="AO113" s="160">
        <f>SUM(AJ$109:AJ113)</f>
        <v>0</v>
      </c>
      <c r="AS113" s="187">
        <v>107</v>
      </c>
      <c r="AT113" s="187">
        <f>求节点(村县营基础信息!K$8:K$28,AA$10:AA$30,$AS113)+求节点(村县营基础信息!T$8:T$28,AA$43:AA$63,$AS113)+求节点(村县营基础信息!AC$8:AC$29,AA$76:AA$96,$AS113)+求节点(村县营基础信息!AL$8:AL$28,AA$109:AA$129,$AS113)</f>
        <v>812235.47055920062</v>
      </c>
      <c r="AU113" s="187">
        <f>求节点(村县营基础信息!L$8:L$28,AB$10:AB$30,$AS113)+求节点(村县营基础信息!U$8:U$28,AB$43:AB$63,$AS113)+求节点(村县营基础信息!AD$8:AD$29,AB$76:AB$96,$AS113)+求节点(村县营基础信息!AM$8:AM$28,AB$109:AB$129,$AS113)</f>
        <v>725483.83443577553</v>
      </c>
      <c r="AV113" s="187">
        <f>求节点(村县营基础信息!M$8:M$28,AC$10:AC$30,$AS113)+求节点(村县营基础信息!V$8:V$28,AC$43:AC$63,$AS113)+求节点(村县营基础信息!AE$8:AE$29,AC$76:AC$96,$AS113)+求节点(村县营基础信息!AN$8:AN$28,AC$109:AC$129,$AS113)</f>
        <v>588835.79091121606</v>
      </c>
      <c r="AW113" s="187">
        <f>求节点(村县营基础信息!N$8:N$28,AD$10:AD$30,$AS113)+求节点(村县营基础信息!W$8:W$28,AD$43:AD$63,$AS113)+求节点(村县营基础信息!AF$8:AF$29,AD$76:AD$96,$AS113)+求节点(村县营基础信息!AO$8:AO$28,AD$109:AD$129,$AS113)</f>
        <v>413672.9008818976</v>
      </c>
      <c r="AX113" s="187">
        <f>求节点(村县营基础信息!O$8:O$28,AE$10:AE$30,$AS113)+求节点(村县营基础信息!X$8:X$28,AE$43:AE$63,$AS113)+求节点(村县营基础信息!AG$8:AG$29,AE$76:AE$96,$AS113)+求节点(村县营基础信息!AP$8:AP$28,AE$109:AE$129,$AS113)</f>
        <v>272932.43631543696</v>
      </c>
      <c r="AY113" s="187">
        <f>求节点(村县营基础信息!K$8:K$28,AK$10:AK$30,$AS113)+求节点(村县营基础信息!T$8:T$28,AK$43:AK$63,$AS113)+求节点(村县营基础信息!AC$8:AC$29,AK$76:AK$96,$AS113)+求节点(村县营基础信息!AL$8:AL$28,AK$109:AK$129,$AS113)</f>
        <v>344584.74508572143</v>
      </c>
      <c r="AZ113" s="187">
        <f>求节点(村县营基础信息!L$8:L$28,AL$10:AL$30,$AS113)+求节点(村县营基础信息!U$8:U$28,AL$43:AL$63,$AS113)+求节点(村县营基础信息!AD$8:AD$29,AL$76:AL$96,$AS113)+求节点(村县营基础信息!AM$8:AM$28,AL$109:AL$129,$AS113)</f>
        <v>307781.02066972299</v>
      </c>
      <c r="BA113" s="187">
        <f>求节点(村县营基础信息!M$8:M$28,AM$10:AM$30,$AS113)+求节点(村县营基础信息!V$8:V$28,AM$43:AM$63,$AS113)+求节点(村县营基础信息!AE$8:AE$29,AM$76:AM$96,$AS113)+求节点(村县营基础信息!AN$8:AN$28,AM$109:AM$129,$AS113)</f>
        <v>249809.12341687953</v>
      </c>
      <c r="BB113" s="187">
        <f>求节点(村县营基础信息!N$8:N$28,AN$10:AN$30,$AS113)+求节点(村县营基础信息!W$8:W$28,AN$43:AN$63,$AS113)+求节点(村县营基础信息!AF$8:AF$29,AN$76:AN$96,$AS113)+求节点(村县营基础信息!AO$8:AO$28,AN$109:AN$129,$AS113)</f>
        <v>175497.59431353229</v>
      </c>
      <c r="BC113" s="187">
        <f>求节点(村县营基础信息!O$8:O$28,AO$10:AO$30,$AS113)+求节点(村县营基础信息!X$8:X$28,AO$43:AO$63,$AS113)+求节点(村县营基础信息!AG$8:AG$29,AO$76:AO$96,$AS113)+求节点(村县营基础信息!AP$8:AP$28,AO$109:AO$129,$AS113)</f>
        <v>115789.51843685203</v>
      </c>
    </row>
    <row r="114" spans="3:55" x14ac:dyDescent="0.15">
      <c r="C114" s="155">
        <v>5</v>
      </c>
      <c r="D114" s="155">
        <v>1</v>
      </c>
      <c r="E114" s="155">
        <f>求节点(信息索引!$AD$4:$AD$103,信息索引!AE$4:AE$103,村县营基础信息!AL13)</f>
        <v>0.17499999999999999</v>
      </c>
      <c r="F114" s="155">
        <f>求节点(信息索引!$AD$4:$AD$103,信息索引!AF$4:AF$103,村县营基础信息!AM13)</f>
        <v>0.17499999999999999</v>
      </c>
      <c r="G114" s="155">
        <f>求节点(信息索引!$AD$4:$AD$103,信息索引!AG$4:AG$103,村县营基础信息!AN13)</f>
        <v>0.17499999999999999</v>
      </c>
      <c r="H114" s="155">
        <f>求节点(信息索引!$AD$4:$AD$103,信息索引!AH$4:AH$103,村县营基础信息!AO13)</f>
        <v>0.17499999999999999</v>
      </c>
      <c r="I114" s="155">
        <f>求节点(信息索引!$AD$4:$AD$103,信息索引!AI$4:AI$103,村县营基础信息!AP13)</f>
        <v>0.17499999999999999</v>
      </c>
      <c r="J114" s="160">
        <v>1</v>
      </c>
      <c r="K114" s="160">
        <f>$J114*K$103*$D114*村县营基础信息!$G13</f>
        <v>0</v>
      </c>
      <c r="L114" s="160">
        <f>$J114*L$103*$D114*村县营基础信息!$G13</f>
        <v>0</v>
      </c>
      <c r="M114" s="160">
        <f>$J114*M$103*$D114*村县营基础信息!$G13</f>
        <v>0</v>
      </c>
      <c r="N114" s="160">
        <f>$J114*N$103*$D114*村县营基础信息!$G13</f>
        <v>0</v>
      </c>
      <c r="O114" s="160">
        <f>$J114*O$103*$D114*村县营基础信息!$G13</f>
        <v>0</v>
      </c>
      <c r="P114" s="155">
        <f>求节点(信息索引!$AK$4:$AK$103,信息索引!AL$4:AL$103,村县营基础信息!AL13)</f>
        <v>16148.907374708127</v>
      </c>
      <c r="Q114" s="155">
        <f>求节点(信息索引!$AK$4:$AK$103,信息索引!AM$4:AM$103,村县营基础信息!AM13)</f>
        <v>16214.700462706422</v>
      </c>
      <c r="R114" s="155">
        <f>求节点(信息索引!$AK$4:$AK$103,信息索引!AN$4:AN$103,村县营基础信息!AN13)</f>
        <v>16216.014603095633</v>
      </c>
      <c r="S114" s="155">
        <f>求节点(信息索引!$AK$4:$AK$103,信息索引!AO$4:AO$103,村县营基础信息!AO13)</f>
        <v>16072.057858217078</v>
      </c>
      <c r="T114" s="155">
        <f>求节点(信息索引!$AK$4:$AK$103,信息索引!AP$4:AP$103,村县营基础信息!AP13)</f>
        <v>16099.317907873303</v>
      </c>
      <c r="V114" s="160">
        <f>K114*(1-E114)*P114*(1-信息索引!$AB$3)</f>
        <v>0</v>
      </c>
      <c r="W114" s="160">
        <f>L114*(1-F114)*Q114*(1-信息索引!$AB$3)</f>
        <v>0</v>
      </c>
      <c r="X114" s="160">
        <f>M114*(1-G114)*R114*(1-信息索引!$AB$3)</f>
        <v>0</v>
      </c>
      <c r="Y114" s="160">
        <f>N114*(1-H114)*S114*(1-信息索引!$AB$3)</f>
        <v>0</v>
      </c>
      <c r="Z114" s="160">
        <f>O114*(1-I114)*T114*(1-信息索引!$AB$3)</f>
        <v>0</v>
      </c>
      <c r="AA114" s="160">
        <f>SUM(V$109:V114)</f>
        <v>0</v>
      </c>
      <c r="AB114" s="160">
        <f>SUM(W$109:W114)</f>
        <v>0</v>
      </c>
      <c r="AC114" s="160">
        <f>SUM(X$109:X114)</f>
        <v>0</v>
      </c>
      <c r="AD114" s="160">
        <f>SUM(Y$109:Y114)</f>
        <v>0</v>
      </c>
      <c r="AE114" s="160">
        <f>SUM(Z$109:Z114)</f>
        <v>0</v>
      </c>
      <c r="AF114" s="160">
        <f t="shared" si="21"/>
        <v>0</v>
      </c>
      <c r="AG114" s="160">
        <f t="shared" si="22"/>
        <v>0</v>
      </c>
      <c r="AH114" s="160">
        <f t="shared" si="23"/>
        <v>0</v>
      </c>
      <c r="AI114" s="160">
        <f t="shared" si="24"/>
        <v>0</v>
      </c>
      <c r="AJ114" s="160">
        <f t="shared" si="25"/>
        <v>0</v>
      </c>
      <c r="AK114" s="160">
        <f>SUM(AF$109:AF114)</f>
        <v>0</v>
      </c>
      <c r="AL114" s="160">
        <f>SUM(AG$109:AG114)</f>
        <v>0</v>
      </c>
      <c r="AM114" s="160">
        <f>SUM(AH$109:AH114)</f>
        <v>0</v>
      </c>
      <c r="AN114" s="160">
        <f>SUM(AI$109:AI114)</f>
        <v>0</v>
      </c>
      <c r="AO114" s="160">
        <f>SUM(AJ$109:AJ114)</f>
        <v>0</v>
      </c>
      <c r="AS114" s="187">
        <v>108</v>
      </c>
      <c r="AT114" s="187">
        <f>求节点(村县营基础信息!K$8:K$28,AA$10:AA$30,$AS114)+求节点(村县营基础信息!T$8:T$28,AA$43:AA$63,$AS114)+求节点(村县营基础信息!AC$8:AC$29,AA$76:AA$96,$AS114)+求节点(村县营基础信息!AL$8:AL$28,AA$109:AA$129,$AS114)</f>
        <v>819826.45626536128</v>
      </c>
      <c r="AU114" s="187">
        <f>求节点(村县营基础信息!L$8:L$28,AB$10:AB$30,$AS114)+求节点(村县营基础信息!U$8:U$28,AB$43:AB$63,$AS114)+求节点(村县营基础信息!AD$8:AD$29,AB$76:AB$96,$AS114)+求节点(村县营基础信息!AM$8:AM$28,AB$109:AB$129,$AS114)</f>
        <v>732264.05718751182</v>
      </c>
      <c r="AV114" s="187">
        <f>求节点(村县营基础信息!M$8:M$28,AC$10:AC$30,$AS114)+求节点(村县营基础信息!V$8:V$28,AC$43:AC$63,$AS114)+求节点(村县营基础信息!AE$8:AE$29,AC$76:AC$96,$AS114)+求节点(村县营基础信息!AN$8:AN$28,AC$109:AC$129,$AS114)</f>
        <v>594338.92914403114</v>
      </c>
      <c r="AW114" s="187">
        <f>求节点(村县营基础信息!N$8:N$28,AD$10:AD$30,$AS114)+求节点(村县营基础信息!W$8:W$28,AD$43:AD$63,$AS114)+求节点(村县营基础信息!AF$8:AF$29,AD$76:AD$96,$AS114)+求节点(村县营基础信息!AO$8:AO$28,AD$109:AD$129,$AS114)</f>
        <v>417539.00275929854</v>
      </c>
      <c r="AX114" s="187">
        <f>求节点(村县营基础信息!O$8:O$28,AE$10:AE$30,$AS114)+求节点(村县营基础信息!X$8:X$28,AE$43:AE$63,$AS114)+求节点(村县营基础信息!AG$8:AG$29,AE$76:AE$96,$AS114)+求节点(村县营基础信息!AP$8:AP$28,AE$109:AE$129,$AS114)</f>
        <v>275483.2067482915</v>
      </c>
      <c r="AY114" s="187">
        <f>求节点(村县营基础信息!K$8:K$28,AK$10:AK$30,$AS114)+求节点(村县营基础信息!T$8:T$28,AK$43:AK$63,$AS114)+求节点(村县营基础信息!AC$8:AC$29,AK$76:AK$96,$AS114)+求节点(村县营基础信息!AL$8:AL$28,AK$109:AK$129,$AS114)</f>
        <v>347805.16326409264</v>
      </c>
      <c r="AZ114" s="187">
        <f>求节点(村县营基础信息!L$8:L$28,AL$10:AL$30,$AS114)+求节点(村县营基础信息!U$8:U$28,AL$43:AL$63,$AS114)+求节点(村县营基础信息!AD$8:AD$29,AL$76:AL$96,$AS114)+求节点(村县营基础信息!AM$8:AM$28,AL$109:AL$129,$AS114)</f>
        <v>310657.4788068232</v>
      </c>
      <c r="BA114" s="187">
        <f>求节点(村县营基础信息!M$8:M$28,AM$10:AM$30,$AS114)+求节点(村县营基础信息!V$8:V$28,AM$43:AM$63,$AS114)+求节点(村县营基础信息!AE$8:AE$29,AM$76:AM$96,$AS114)+求节点(村县营基础信息!AN$8:AN$28,AM$109:AM$129,$AS114)</f>
        <v>252143.78812171021</v>
      </c>
      <c r="BB114" s="187">
        <f>求节点(村县营基础信息!N$8:N$28,AN$10:AN$30,$AS114)+求节点(村县营基础信息!W$8:W$28,AN$43:AN$63,$AS114)+求节点(村县营基础信息!AF$8:AF$29,AN$76:AN$96,$AS114)+求节点(村县营基础信息!AO$8:AO$28,AN$109:AN$129,$AS114)</f>
        <v>177137.75874636907</v>
      </c>
      <c r="BC114" s="187">
        <f>求节点(村县营基础信息!O$8:O$28,AO$10:AO$30,$AS114)+求节点(村县营基础信息!X$8:X$28,AO$43:AO$63,$AS114)+求节点(村县营基础信息!AG$8:AG$29,AO$76:AO$96,$AS114)+求节点(村县营基础信息!AP$8:AP$28,AO$109:AO$129,$AS114)</f>
        <v>116871.66346897215</v>
      </c>
    </row>
    <row r="115" spans="3:55" x14ac:dyDescent="0.15">
      <c r="C115" s="155">
        <v>6</v>
      </c>
      <c r="D115" s="155">
        <v>1</v>
      </c>
      <c r="E115" s="155">
        <f>求节点(信息索引!$AD$4:$AD$103,信息索引!AE$4:AE$103,村县营基础信息!AL14)</f>
        <v>0.17499999999999999</v>
      </c>
      <c r="F115" s="155">
        <f>求节点(信息索引!$AD$4:$AD$103,信息索引!AF$4:AF$103,村县营基础信息!AM14)</f>
        <v>0.17499999999999999</v>
      </c>
      <c r="G115" s="155">
        <f>求节点(信息索引!$AD$4:$AD$103,信息索引!AG$4:AG$103,村县营基础信息!AN14)</f>
        <v>0.17499999999999999</v>
      </c>
      <c r="H115" s="155">
        <f>求节点(信息索引!$AD$4:$AD$103,信息索引!AH$4:AH$103,村县营基础信息!AO14)</f>
        <v>0.17499999999999999</v>
      </c>
      <c r="I115" s="155">
        <f>求节点(信息索引!$AD$4:$AD$103,信息索引!AI$4:AI$103,村县营基础信息!AP14)</f>
        <v>0.17499999999999999</v>
      </c>
      <c r="J115" s="160">
        <v>1</v>
      </c>
      <c r="K115" s="160">
        <f>$J115*K$103*$D115*村县营基础信息!$G14</f>
        <v>0</v>
      </c>
      <c r="L115" s="160">
        <f>$J115*L$103*$D115*村县营基础信息!$G14</f>
        <v>0</v>
      </c>
      <c r="M115" s="160">
        <f>$J115*M$103*$D115*村县营基础信息!$G14</f>
        <v>0</v>
      </c>
      <c r="N115" s="160">
        <f>$J115*N$103*$D115*村县营基础信息!$G14</f>
        <v>0</v>
      </c>
      <c r="O115" s="160">
        <f>$J115*O$103*$D115*村县营基础信息!$G14</f>
        <v>0</v>
      </c>
      <c r="P115" s="155">
        <f>求节点(信息索引!$AK$4:$AK$103,信息索引!AL$4:AL$103,村县营基础信息!AL14)</f>
        <v>17873.038768239676</v>
      </c>
      <c r="Q115" s="155">
        <f>求节点(信息索引!$AK$4:$AK$103,信息索引!AM$4:AM$103,村县营基础信息!AM14)</f>
        <v>17962.278310977243</v>
      </c>
      <c r="R115" s="155">
        <f>求节点(信息索引!$AK$4:$AK$103,信息索引!AN$4:AN$103,村县营基础信息!AN14)</f>
        <v>17966.610826637367</v>
      </c>
      <c r="S115" s="155">
        <f>求节点(信息索引!$AK$4:$AK$103,信息索引!AO$4:AO$103,村县营基础信息!AO14)</f>
        <v>17769.893727049704</v>
      </c>
      <c r="T115" s="155">
        <f>求节点(信息索引!$AK$4:$AK$103,信息索引!AP$4:AP$103,村县营基础信息!AP14)</f>
        <v>17769.248759637161</v>
      </c>
      <c r="V115" s="160">
        <f>K115*(1-E115)*P115*(1-信息索引!$AB$3)</f>
        <v>0</v>
      </c>
      <c r="W115" s="160">
        <f>L115*(1-F115)*Q115*(1-信息索引!$AB$3)</f>
        <v>0</v>
      </c>
      <c r="X115" s="160">
        <f>M115*(1-G115)*R115*(1-信息索引!$AB$3)</f>
        <v>0</v>
      </c>
      <c r="Y115" s="160">
        <f>N115*(1-H115)*S115*(1-信息索引!$AB$3)</f>
        <v>0</v>
      </c>
      <c r="Z115" s="160">
        <f>O115*(1-I115)*T115*(1-信息索引!$AB$3)</f>
        <v>0</v>
      </c>
      <c r="AA115" s="160">
        <f>SUM(V$109:V115)</f>
        <v>0</v>
      </c>
      <c r="AB115" s="160">
        <f>SUM(W$109:W115)</f>
        <v>0</v>
      </c>
      <c r="AC115" s="160">
        <f>SUM(X$109:X115)</f>
        <v>0</v>
      </c>
      <c r="AD115" s="160">
        <f>SUM(Y$109:Y115)</f>
        <v>0</v>
      </c>
      <c r="AE115" s="160">
        <f>SUM(Z$109:Z115)</f>
        <v>0</v>
      </c>
      <c r="AF115" s="160">
        <f t="shared" si="21"/>
        <v>0</v>
      </c>
      <c r="AG115" s="160">
        <f t="shared" si="22"/>
        <v>0</v>
      </c>
      <c r="AH115" s="160">
        <f t="shared" si="23"/>
        <v>0</v>
      </c>
      <c r="AI115" s="160">
        <f t="shared" si="24"/>
        <v>0</v>
      </c>
      <c r="AJ115" s="160">
        <f t="shared" si="25"/>
        <v>0</v>
      </c>
      <c r="AK115" s="160">
        <f>SUM(AF$109:AF115)</f>
        <v>0</v>
      </c>
      <c r="AL115" s="160">
        <f>SUM(AG$109:AG115)</f>
        <v>0</v>
      </c>
      <c r="AM115" s="160">
        <f>SUM(AH$109:AH115)</f>
        <v>0</v>
      </c>
      <c r="AN115" s="160">
        <f>SUM(AI$109:AI115)</f>
        <v>0</v>
      </c>
      <c r="AO115" s="160">
        <f>SUM(AJ$109:AJ115)</f>
        <v>0</v>
      </c>
      <c r="AS115" s="187">
        <v>109</v>
      </c>
      <c r="AT115" s="187">
        <f>求节点(村县营基础信息!K$8:K$28,AA$10:AA$30,$AS115)+求节点(村县营基础信息!T$8:T$28,AA$43:AA$63,$AS115)+求节点(村县营基础信息!AC$8:AC$29,AA$76:AA$96,$AS115)+求节点(村县营基础信息!AL$8:AL$28,AA$109:AA$129,$AS115)</f>
        <v>827417.44197152206</v>
      </c>
      <c r="AU115" s="187">
        <f>求节点(村县营基础信息!L$8:L$28,AB$10:AB$30,$AS115)+求节点(村县营基础信息!U$8:U$28,AB$43:AB$63,$AS115)+求节点(村县营基础信息!AD$8:AD$29,AB$76:AB$96,$AS115)+求节点(村县营基础信息!AM$8:AM$28,AB$109:AB$129,$AS115)</f>
        <v>739044.27993924799</v>
      </c>
      <c r="AV115" s="187">
        <f>求节点(村县营基础信息!M$8:M$28,AC$10:AC$30,$AS115)+求节点(村县营基础信息!V$8:V$28,AC$43:AC$63,$AS115)+求节点(村县营基础信息!AE$8:AE$29,AC$76:AC$96,$AS115)+求节点(村县营基础信息!AN$8:AN$28,AC$109:AC$129,$AS115)</f>
        <v>599842.06737684621</v>
      </c>
      <c r="AW115" s="187">
        <f>求节点(村县营基础信息!N$8:N$28,AD$10:AD$30,$AS115)+求节点(村县营基础信息!W$8:W$28,AD$43:AD$63,$AS115)+求节点(村县营基础信息!AF$8:AF$29,AD$76:AD$96,$AS115)+求节点(村县营基础信息!AO$8:AO$28,AD$109:AD$129,$AS115)</f>
        <v>421405.10463669943</v>
      </c>
      <c r="AX115" s="187">
        <f>求节点(村县营基础信息!O$8:O$28,AE$10:AE$30,$AS115)+求节点(村县营基础信息!X$8:X$28,AE$43:AE$63,$AS115)+求节点(村县营基础信息!AG$8:AG$29,AE$76:AE$96,$AS115)+求节点(村县营基础信息!AP$8:AP$28,AE$109:AE$129,$AS115)</f>
        <v>278033.97718114604</v>
      </c>
      <c r="AY115" s="187">
        <f>求节点(村县营基础信息!K$8:K$28,AK$10:AK$30,$AS115)+求节点(村县营基础信息!T$8:T$28,AK$43:AK$63,$AS115)+求节点(村县营基础信息!AC$8:AC$29,AK$76:AK$96,$AS115)+求节点(村县营基础信息!AL$8:AL$28,AK$109:AK$129,$AS115)</f>
        <v>351025.58144246385</v>
      </c>
      <c r="AZ115" s="187">
        <f>求节点(村县营基础信息!L$8:L$28,AL$10:AL$30,$AS115)+求节点(村县营基础信息!U$8:U$28,AL$43:AL$63,$AS115)+求节点(村县营基础信息!AD$8:AD$29,AL$76:AL$96,$AS115)+求节点(村县营基础信息!AM$8:AM$28,AL$109:AL$129,$AS115)</f>
        <v>313533.93694392341</v>
      </c>
      <c r="BA115" s="187">
        <f>求节点(村县营基础信息!M$8:M$28,AM$10:AM$30,$AS115)+求节点(村县营基础信息!V$8:V$28,AM$43:AM$63,$AS115)+求节点(村县营基础信息!AE$8:AE$29,AM$76:AM$96,$AS115)+求节点(村县营基础信息!AN$8:AN$28,AM$109:AM$129,$AS115)</f>
        <v>254478.45282654083</v>
      </c>
      <c r="BB115" s="187">
        <f>求节点(村县营基础信息!N$8:N$28,AN$10:AN$30,$AS115)+求节点(村县营基础信息!W$8:W$28,AN$43:AN$63,$AS115)+求节点(村县营基础信息!AF$8:AF$29,AN$76:AN$96,$AS115)+求节点(村县营基础信息!AO$8:AO$28,AN$109:AN$129,$AS115)</f>
        <v>178777.9231792058</v>
      </c>
      <c r="BC115" s="187">
        <f>求节点(村县营基础信息!O$8:O$28,AO$10:AO$30,$AS115)+求节点(村县营基础信息!X$8:X$28,AO$43:AO$63,$AS115)+求节点(村县营基础信息!AG$8:AG$29,AO$76:AO$96,$AS115)+求节点(村县营基础信息!AP$8:AP$28,AO$109:AO$129,$AS115)</f>
        <v>117953.80850109227</v>
      </c>
    </row>
    <row r="116" spans="3:55" x14ac:dyDescent="0.15">
      <c r="C116" s="155">
        <v>7</v>
      </c>
      <c r="D116" s="155">
        <v>1</v>
      </c>
      <c r="E116" s="155">
        <f>求节点(信息索引!$AD$4:$AD$103,信息索引!AE$4:AE$103,村县营基础信息!AL15)</f>
        <v>0.17499999999999999</v>
      </c>
      <c r="F116" s="155">
        <f>求节点(信息索引!$AD$4:$AD$103,信息索引!AF$4:AF$103,村县营基础信息!AM15)</f>
        <v>0.17499999999999999</v>
      </c>
      <c r="G116" s="155">
        <f>求节点(信息索引!$AD$4:$AD$103,信息索引!AG$4:AG$103,村县营基础信息!AN15)</f>
        <v>0.17499999999999999</v>
      </c>
      <c r="H116" s="155">
        <f>求节点(信息索引!$AD$4:$AD$103,信息索引!AH$4:AH$103,村县营基础信息!AO15)</f>
        <v>0.17499999999999999</v>
      </c>
      <c r="I116" s="155">
        <f>求节点(信息索引!$AD$4:$AD$103,信息索引!AI$4:AI$103,村县营基础信息!AP15)</f>
        <v>0.17499999999999999</v>
      </c>
      <c r="J116" s="160">
        <v>1</v>
      </c>
      <c r="K116" s="160">
        <f>$J116*K$103*$D116*村县营基础信息!$G15</f>
        <v>0</v>
      </c>
      <c r="L116" s="160">
        <f>$J116*L$103*$D116*村县营基础信息!$G15</f>
        <v>0</v>
      </c>
      <c r="M116" s="160">
        <f>$J116*M$103*$D116*村县营基础信息!$G15</f>
        <v>0</v>
      </c>
      <c r="N116" s="160">
        <f>$J116*N$103*$D116*村县营基础信息!$G15</f>
        <v>0</v>
      </c>
      <c r="O116" s="160">
        <f>$J116*O$103*$D116*村县营基础信息!$G15</f>
        <v>0</v>
      </c>
      <c r="P116" s="155">
        <f>求节点(信息索引!$AK$4:$AK$103,信息索引!AL$4:AL$103,村县营基础信息!AL15)</f>
        <v>19522.446875584319</v>
      </c>
      <c r="Q116" s="155">
        <f>求节点(信息索引!$AK$4:$AK$103,信息索引!AM$4:AM$103,村县营基础信息!AM15)</f>
        <v>19584.210191110888</v>
      </c>
      <c r="R116" s="155">
        <f>求节点(信息索引!$AK$4:$AK$103,信息索引!AN$4:AN$103,村县营基础信息!AN15)</f>
        <v>19571.527953312678</v>
      </c>
      <c r="S116" s="155">
        <f>求节点(信息索引!$AK$4:$AK$103,信息索引!AO$4:AO$103,村县营基础信息!AO15)</f>
        <v>19373.260489139207</v>
      </c>
      <c r="T116" s="155">
        <f>求节点(信息索引!$AK$4:$AK$103,信息索引!AP$4:AP$103,村县营基础信息!AP15)</f>
        <v>19364.3651043643</v>
      </c>
      <c r="V116" s="160">
        <f>K116*(1-E116)*P116*(1-信息索引!$AB$3)</f>
        <v>0</v>
      </c>
      <c r="W116" s="160">
        <f>L116*(1-F116)*Q116*(1-信息索引!$AB$3)</f>
        <v>0</v>
      </c>
      <c r="X116" s="160">
        <f>M116*(1-G116)*R116*(1-信息索引!$AB$3)</f>
        <v>0</v>
      </c>
      <c r="Y116" s="160">
        <f>N116*(1-H116)*S116*(1-信息索引!$AB$3)</f>
        <v>0</v>
      </c>
      <c r="Z116" s="160">
        <f>O116*(1-I116)*T116*(1-信息索引!$AB$3)</f>
        <v>0</v>
      </c>
      <c r="AA116" s="160">
        <f>SUM(V$109:V116)</f>
        <v>0</v>
      </c>
      <c r="AB116" s="160">
        <f>SUM(W$109:W116)</f>
        <v>0</v>
      </c>
      <c r="AC116" s="160">
        <f>SUM(X$109:X116)</f>
        <v>0</v>
      </c>
      <c r="AD116" s="160">
        <f>SUM(Y$109:Y116)</f>
        <v>0</v>
      </c>
      <c r="AE116" s="160">
        <f>SUM(Z$109:Z116)</f>
        <v>0</v>
      </c>
      <c r="AF116" s="160">
        <f t="shared" si="21"/>
        <v>0</v>
      </c>
      <c r="AG116" s="160">
        <f t="shared" si="22"/>
        <v>0</v>
      </c>
      <c r="AH116" s="160">
        <f t="shared" si="23"/>
        <v>0</v>
      </c>
      <c r="AI116" s="160">
        <f t="shared" si="24"/>
        <v>0</v>
      </c>
      <c r="AJ116" s="160">
        <f t="shared" si="25"/>
        <v>0</v>
      </c>
      <c r="AK116" s="160">
        <f>SUM(AF$109:AF116)</f>
        <v>0</v>
      </c>
      <c r="AL116" s="160">
        <f>SUM(AG$109:AG116)</f>
        <v>0</v>
      </c>
      <c r="AM116" s="160">
        <f>SUM(AH$109:AH116)</f>
        <v>0</v>
      </c>
      <c r="AN116" s="160">
        <f>SUM(AI$109:AI116)</f>
        <v>0</v>
      </c>
      <c r="AO116" s="160">
        <f>SUM(AJ$109:AJ116)</f>
        <v>0</v>
      </c>
      <c r="AS116" s="187">
        <v>110</v>
      </c>
      <c r="AT116" s="187">
        <f>求节点(村县营基础信息!K$8:K$28,AA$10:AA$30,$AS116)+求节点(村县营基础信息!T$8:T$28,AA$43:AA$63,$AS116)+求节点(村县营基础信息!AC$8:AC$29,AA$76:AA$96,$AS116)+求节点(村县营基础信息!AL$8:AL$28,AA$109:AA$129,$AS116)</f>
        <v>835008.42767768283</v>
      </c>
      <c r="AU116" s="187">
        <f>求节点(村县营基础信息!L$8:L$28,AB$10:AB$30,$AS116)+求节点(村县营基础信息!U$8:U$28,AB$43:AB$63,$AS116)+求节点(村县营基础信息!AD$8:AD$29,AB$76:AB$96,$AS116)+求节点(村县营基础信息!AM$8:AM$28,AB$109:AB$129,$AS116)</f>
        <v>745824.50269098417</v>
      </c>
      <c r="AV116" s="187">
        <f>求节点(村县营基础信息!M$8:M$28,AC$10:AC$30,$AS116)+求节点(村县营基础信息!V$8:V$28,AC$43:AC$63,$AS116)+求节点(村县营基础信息!AE$8:AE$29,AC$76:AC$96,$AS116)+求节点(村县营基础信息!AN$8:AN$28,AC$109:AC$129,$AS116)</f>
        <v>605345.20560966129</v>
      </c>
      <c r="AW116" s="187">
        <f>求节点(村县营基础信息!N$8:N$28,AD$10:AD$30,$AS116)+求节点(村县营基础信息!W$8:W$28,AD$43:AD$63,$AS116)+求节点(村县营基础信息!AF$8:AF$29,AD$76:AD$96,$AS116)+求节点(村县营基础信息!AO$8:AO$28,AD$109:AD$129,$AS116)</f>
        <v>425271.20651410037</v>
      </c>
      <c r="AX116" s="187">
        <f>求节点(村县营基础信息!O$8:O$28,AE$10:AE$30,$AS116)+求节点(村县营基础信息!X$8:X$28,AE$43:AE$63,$AS116)+求节点(村县营基础信息!AG$8:AG$29,AE$76:AE$96,$AS116)+求节点(村县营基础信息!AP$8:AP$28,AE$109:AE$129,$AS116)</f>
        <v>280584.74761400057</v>
      </c>
      <c r="AY116" s="187">
        <f>求节点(村县营基础信息!K$8:K$28,AK$10:AK$30,$AS116)+求节点(村县营基础信息!T$8:T$28,AK$43:AK$63,$AS116)+求节点(村县营基础信息!AC$8:AC$29,AK$76:AK$96,$AS116)+求节点(村县营基础信息!AL$8:AL$28,AK$109:AK$129,$AS116)</f>
        <v>354245.99962083512</v>
      </c>
      <c r="AZ116" s="187">
        <f>求节点(村县营基础信息!L$8:L$28,AL$10:AL$30,$AS116)+求节点(村县营基础信息!U$8:U$28,AL$43:AL$63,$AS116)+求节点(村县营基础信息!AD$8:AD$29,AL$76:AL$96,$AS116)+求节点(村县营基础信息!AM$8:AM$28,AL$109:AL$129,$AS116)</f>
        <v>316410.39508102363</v>
      </c>
      <c r="BA116" s="187">
        <f>求节点(村县营基础信息!M$8:M$28,AM$10:AM$30,$AS116)+求节点(村县营基础信息!V$8:V$28,AM$43:AM$63,$AS116)+求节点(村县营基础信息!AE$8:AE$29,AM$76:AM$96,$AS116)+求节点(村县营基础信息!AN$8:AN$28,AM$109:AM$129,$AS116)</f>
        <v>256813.11753137148</v>
      </c>
      <c r="BB116" s="187">
        <f>求节点(村县营基础信息!N$8:N$28,AN$10:AN$30,$AS116)+求节点(村县营基础信息!W$8:W$28,AN$43:AN$63,$AS116)+求节点(村县营基础信息!AF$8:AF$29,AN$76:AN$96,$AS116)+求节点(村县营基础信息!AO$8:AO$28,AN$109:AN$129,$AS116)</f>
        <v>180418.08761204255</v>
      </c>
      <c r="BC116" s="187">
        <f>求节点(村县营基础信息!O$8:O$28,AO$10:AO$30,$AS116)+求节点(村县营基础信息!X$8:X$28,AO$43:AO$63,$AS116)+求节点(村县营基础信息!AG$8:AG$29,AO$76:AO$96,$AS116)+求节点(村县营基础信息!AP$8:AP$28,AO$109:AO$129,$AS116)</f>
        <v>119035.95353321236</v>
      </c>
    </row>
    <row r="117" spans="3:55" x14ac:dyDescent="0.15">
      <c r="C117" s="155">
        <v>8</v>
      </c>
      <c r="D117" s="155">
        <v>1</v>
      </c>
      <c r="E117" s="155">
        <f>求节点(信息索引!$AD$4:$AD$103,信息索引!AE$4:AE$103,村县营基础信息!AL16)</f>
        <v>0.17499999999999999</v>
      </c>
      <c r="F117" s="155">
        <f>求节点(信息索引!$AD$4:$AD$103,信息索引!AF$4:AF$103,村县营基础信息!AM16)</f>
        <v>0.17499999999999999</v>
      </c>
      <c r="G117" s="155">
        <f>求节点(信息索引!$AD$4:$AD$103,信息索引!AG$4:AG$103,村县营基础信息!AN16)</f>
        <v>0.17499999999999999</v>
      </c>
      <c r="H117" s="155">
        <f>求节点(信息索引!$AD$4:$AD$103,信息索引!AH$4:AH$103,村县营基础信息!AO16)</f>
        <v>0.17499999999999999</v>
      </c>
      <c r="I117" s="155">
        <f>求节点(信息索引!$AD$4:$AD$103,信息索引!AI$4:AI$103,村县营基础信息!AP16)</f>
        <v>0.17499999999999999</v>
      </c>
      <c r="J117" s="160">
        <v>1</v>
      </c>
      <c r="K117" s="160">
        <f>$J117*K$103*$D117*村县营基础信息!$G16</f>
        <v>0</v>
      </c>
      <c r="L117" s="160">
        <f>$J117*L$103*$D117*村县营基础信息!$G16</f>
        <v>0</v>
      </c>
      <c r="M117" s="160">
        <f>$J117*M$103*$D117*村县营基础信息!$G16</f>
        <v>0</v>
      </c>
      <c r="N117" s="160">
        <f>$J117*N$103*$D117*村县营基础信息!$G16</f>
        <v>0</v>
      </c>
      <c r="O117" s="160">
        <f>$J117*O$103*$D117*村县营基础信息!$G16</f>
        <v>0</v>
      </c>
      <c r="P117" s="155">
        <f>求节点(信息索引!$AK$4:$AK$103,信息索引!AL$4:AL$103,村县营基础信息!AL16)</f>
        <v>21125.873451150896</v>
      </c>
      <c r="Q117" s="155">
        <f>求节点(信息索引!$AK$4:$AK$103,信息索引!AM$4:AM$103,村县营基础信息!AM16)</f>
        <v>21134.953727928638</v>
      </c>
      <c r="R117" s="155">
        <f>求节点(信息索引!$AK$4:$AK$103,信息索引!AN$4:AN$103,村县营基础信息!AN16)</f>
        <v>21091.219387637</v>
      </c>
      <c r="S117" s="155">
        <f>求节点(信息索引!$AK$4:$AK$103,信息索引!AO$4:AO$103,村县营基础信息!AO16)</f>
        <v>20829.807514555774</v>
      </c>
      <c r="T117" s="155">
        <f>求节点(信息索引!$AK$4:$AK$103,信息索引!AP$4:AP$103,村县营基础信息!AP16)</f>
        <v>20739.727676828803</v>
      </c>
      <c r="V117" s="160">
        <f>K117*(1-E117)*P117*(1-信息索引!$AB$3)</f>
        <v>0</v>
      </c>
      <c r="W117" s="160">
        <f>L117*(1-F117)*Q117*(1-信息索引!$AB$3)</f>
        <v>0</v>
      </c>
      <c r="X117" s="160">
        <f>M117*(1-G117)*R117*(1-信息索引!$AB$3)</f>
        <v>0</v>
      </c>
      <c r="Y117" s="160">
        <f>N117*(1-H117)*S117*(1-信息索引!$AB$3)</f>
        <v>0</v>
      </c>
      <c r="Z117" s="160">
        <f>O117*(1-I117)*T117*(1-信息索引!$AB$3)</f>
        <v>0</v>
      </c>
      <c r="AA117" s="160">
        <f>SUM(V$109:V117)</f>
        <v>0</v>
      </c>
      <c r="AB117" s="160">
        <f>SUM(W$109:W117)</f>
        <v>0</v>
      </c>
      <c r="AC117" s="160">
        <f>SUM(X$109:X117)</f>
        <v>0</v>
      </c>
      <c r="AD117" s="160">
        <f>SUM(Y$109:Y117)</f>
        <v>0</v>
      </c>
      <c r="AE117" s="160">
        <f>SUM(Z$109:Z117)</f>
        <v>0</v>
      </c>
      <c r="AF117" s="160">
        <f t="shared" si="21"/>
        <v>0</v>
      </c>
      <c r="AG117" s="160">
        <f t="shared" si="22"/>
        <v>0</v>
      </c>
      <c r="AH117" s="160">
        <f t="shared" si="23"/>
        <v>0</v>
      </c>
      <c r="AI117" s="160">
        <f t="shared" si="24"/>
        <v>0</v>
      </c>
      <c r="AJ117" s="160">
        <f t="shared" si="25"/>
        <v>0</v>
      </c>
      <c r="AK117" s="160">
        <f>SUM(AF$109:AF117)</f>
        <v>0</v>
      </c>
      <c r="AL117" s="160">
        <f>SUM(AG$109:AG117)</f>
        <v>0</v>
      </c>
      <c r="AM117" s="160">
        <f>SUM(AH$109:AH117)</f>
        <v>0</v>
      </c>
      <c r="AN117" s="160">
        <f>SUM(AI$109:AI117)</f>
        <v>0</v>
      </c>
      <c r="AO117" s="160">
        <f>SUM(AJ$109:AJ117)</f>
        <v>0</v>
      </c>
      <c r="AS117" s="187">
        <v>111</v>
      </c>
      <c r="AT117" s="187">
        <f>求节点(村县营基础信息!K$8:K$28,AA$10:AA$30,$AS117)+求节点(村县营基础信息!T$8:T$28,AA$43:AA$63,$AS117)+求节点(村县营基础信息!AC$8:AC$29,AA$76:AA$96,$AS117)+求节点(村县营基础信息!AL$8:AL$28,AA$109:AA$129,$AS117)</f>
        <v>842599.41338384361</v>
      </c>
      <c r="AU117" s="187">
        <f>求节点(村县营基础信息!L$8:L$28,AB$10:AB$30,$AS117)+求节点(村县营基础信息!U$8:U$28,AB$43:AB$63,$AS117)+求节点(村县营基础信息!AD$8:AD$29,AB$76:AB$96,$AS117)+求节点(村县营基础信息!AM$8:AM$28,AB$109:AB$129,$AS117)</f>
        <v>752604.72544272046</v>
      </c>
      <c r="AV117" s="187">
        <f>求节点(村县营基础信息!M$8:M$28,AC$10:AC$30,$AS117)+求节点(村县营基础信息!V$8:V$28,AC$43:AC$63,$AS117)+求节点(村县营基础信息!AE$8:AE$29,AC$76:AC$96,$AS117)+求节点(村县营基础信息!AN$8:AN$28,AC$109:AC$129,$AS117)</f>
        <v>610848.34384247637</v>
      </c>
      <c r="AW117" s="187">
        <f>求节点(村县营基础信息!N$8:N$28,AD$10:AD$30,$AS117)+求节点(村县营基础信息!W$8:W$28,AD$43:AD$63,$AS117)+求节点(村县营基础信息!AF$8:AF$29,AD$76:AD$96,$AS117)+求节点(村县营基础信息!AO$8:AO$28,AD$109:AD$129,$AS117)</f>
        <v>429137.30839150131</v>
      </c>
      <c r="AX117" s="187">
        <f>求节点(村县营基础信息!O$8:O$28,AE$10:AE$30,$AS117)+求节点(村县营基础信息!X$8:X$28,AE$43:AE$63,$AS117)+求节点(村县营基础信息!AG$8:AG$29,AE$76:AE$96,$AS117)+求节点(村县营基础信息!AP$8:AP$28,AE$109:AE$129,$AS117)</f>
        <v>283135.51804685511</v>
      </c>
      <c r="AY117" s="187">
        <f>求节点(村县营基础信息!K$8:K$28,AK$10:AK$30,$AS117)+求节点(村县营基础信息!T$8:T$28,AK$43:AK$63,$AS117)+求节点(村县营基础信息!AC$8:AC$29,AK$76:AK$96,$AS117)+求节点(村县营基础信息!AL$8:AL$28,AK$109:AK$129,$AS117)</f>
        <v>357466.41779920633</v>
      </c>
      <c r="AZ117" s="187">
        <f>求节点(村县营基础信息!L$8:L$28,AL$10:AL$30,$AS117)+求节点(村县营基础信息!U$8:U$28,AL$43:AL$63,$AS117)+求节点(村县营基础信息!AD$8:AD$29,AL$76:AL$96,$AS117)+求节点(村县营基础信息!AM$8:AM$28,AL$109:AL$129,$AS117)</f>
        <v>319286.85321812384</v>
      </c>
      <c r="BA117" s="187">
        <f>求节点(村县营基础信息!M$8:M$28,AM$10:AM$30,$AS117)+求节点(村县营基础信息!V$8:V$28,AM$43:AM$63,$AS117)+求节点(村县营基础信息!AE$8:AE$29,AM$76:AM$96,$AS117)+求节点(村县营基础信息!AN$8:AN$28,AM$109:AM$129,$AS117)</f>
        <v>259147.78223620215</v>
      </c>
      <c r="BB117" s="187">
        <f>求节点(村县营基础信息!N$8:N$28,AN$10:AN$30,$AS117)+求节点(村县营基础信息!W$8:W$28,AN$43:AN$63,$AS117)+求节点(村县营基础信息!AF$8:AF$29,AN$76:AN$96,$AS117)+求节点(村县营基础信息!AO$8:AO$28,AN$109:AN$129,$AS117)</f>
        <v>182058.25204487931</v>
      </c>
      <c r="BC117" s="187">
        <f>求节点(村县营基础信息!O$8:O$28,AO$10:AO$30,$AS117)+求节点(村县营基础信息!X$8:X$28,AO$43:AO$63,$AS117)+求节点(村县营基础信息!AG$8:AG$29,AO$76:AO$96,$AS117)+求节点(村县营基础信息!AP$8:AP$28,AO$109:AO$129,$AS117)</f>
        <v>120118.09856533248</v>
      </c>
    </row>
    <row r="118" spans="3:55" x14ac:dyDescent="0.15">
      <c r="C118" s="155">
        <v>9</v>
      </c>
      <c r="D118" s="155">
        <v>1</v>
      </c>
      <c r="E118" s="155">
        <f>求节点(信息索引!$AD$4:$AD$103,信息索引!AE$4:AE$103,村县营基础信息!AL17)</f>
        <v>0.17499999999999999</v>
      </c>
      <c r="F118" s="155">
        <f>求节点(信息索引!$AD$4:$AD$103,信息索引!AF$4:AF$103,村县营基础信息!AM17)</f>
        <v>0.17499999999999999</v>
      </c>
      <c r="G118" s="155">
        <f>求节点(信息索引!$AD$4:$AD$103,信息索引!AG$4:AG$103,村县营基础信息!AN17)</f>
        <v>0.17499999999999999</v>
      </c>
      <c r="H118" s="155">
        <f>求节点(信息索引!$AD$4:$AD$103,信息索引!AH$4:AH$103,村县营基础信息!AO17)</f>
        <v>0.17499999999999999</v>
      </c>
      <c r="I118" s="155">
        <f>求节点(信息索引!$AD$4:$AD$103,信息索引!AI$4:AI$103,村县营基础信息!AP17)</f>
        <v>0.17499999999999999</v>
      </c>
      <c r="J118" s="160">
        <v>1</v>
      </c>
      <c r="K118" s="160">
        <f>$J118*K$103*$D118*村县营基础信息!$G17</f>
        <v>0</v>
      </c>
      <c r="L118" s="160">
        <f>$J118*L$103*$D118*村县营基础信息!$G17</f>
        <v>0</v>
      </c>
      <c r="M118" s="160">
        <f>$J118*M$103*$D118*村县营基础信息!$G17</f>
        <v>0</v>
      </c>
      <c r="N118" s="160">
        <f>$J118*N$103*$D118*村县营基础信息!$G17</f>
        <v>0</v>
      </c>
      <c r="O118" s="160">
        <f>$J118*O$103*$D118*村县营基础信息!$G17</f>
        <v>0</v>
      </c>
      <c r="P118" s="155">
        <f>求节点(信息索引!$AK$4:$AK$103,信息索引!AL$4:AL$103,村县营基础信息!AL17)</f>
        <v>22317.113722583847</v>
      </c>
      <c r="Q118" s="155">
        <f>求节点(信息索引!$AK$4:$AK$103,信息索引!AM$4:AM$103,村县营基础信息!AM17)</f>
        <v>22297.454739565859</v>
      </c>
      <c r="R118" s="155">
        <f>求节点(信息索引!$AK$4:$AK$103,信息索引!AN$4:AN$103,村县营基础信息!AN17)</f>
        <v>22225.949487548474</v>
      </c>
      <c r="S118" s="155">
        <f>求节点(信息索引!$AK$4:$AK$103,信息索引!AO$4:AO$103,村县营基础信息!AO17)</f>
        <v>22001.574461500768</v>
      </c>
      <c r="T118" s="155">
        <f>求节点(信息索引!$AK$4:$AK$103,信息索引!AP$4:AP$103,村县营基础信息!AP17)</f>
        <v>21967.83956013518</v>
      </c>
      <c r="V118" s="160">
        <f>K118*(1-E118)*P118*(1-信息索引!$AB$3)</f>
        <v>0</v>
      </c>
      <c r="W118" s="160">
        <f>L118*(1-F118)*Q118*(1-信息索引!$AB$3)</f>
        <v>0</v>
      </c>
      <c r="X118" s="160">
        <f>M118*(1-G118)*R118*(1-信息索引!$AB$3)</f>
        <v>0</v>
      </c>
      <c r="Y118" s="160">
        <f>N118*(1-H118)*S118*(1-信息索引!$AB$3)</f>
        <v>0</v>
      </c>
      <c r="Z118" s="160">
        <f>O118*(1-I118)*T118*(1-信息索引!$AB$3)</f>
        <v>0</v>
      </c>
      <c r="AA118" s="160">
        <f>SUM(V$109:V118)</f>
        <v>0</v>
      </c>
      <c r="AB118" s="160">
        <f>SUM(W$109:W118)</f>
        <v>0</v>
      </c>
      <c r="AC118" s="160">
        <f>SUM(X$109:X118)</f>
        <v>0</v>
      </c>
      <c r="AD118" s="160">
        <f>SUM(Y$109:Y118)</f>
        <v>0</v>
      </c>
      <c r="AE118" s="160">
        <f>SUM(Z$109:Z118)</f>
        <v>0</v>
      </c>
      <c r="AF118" s="160">
        <f t="shared" si="21"/>
        <v>0</v>
      </c>
      <c r="AG118" s="160">
        <f t="shared" si="22"/>
        <v>0</v>
      </c>
      <c r="AH118" s="160">
        <f t="shared" si="23"/>
        <v>0</v>
      </c>
      <c r="AI118" s="160">
        <f t="shared" si="24"/>
        <v>0</v>
      </c>
      <c r="AJ118" s="160">
        <f t="shared" si="25"/>
        <v>0</v>
      </c>
      <c r="AK118" s="160">
        <f>SUM(AF$109:AF118)</f>
        <v>0</v>
      </c>
      <c r="AL118" s="160">
        <f>SUM(AG$109:AG118)</f>
        <v>0</v>
      </c>
      <c r="AM118" s="160">
        <f>SUM(AH$109:AH118)</f>
        <v>0</v>
      </c>
      <c r="AN118" s="160">
        <f>SUM(AI$109:AI118)</f>
        <v>0</v>
      </c>
      <c r="AO118" s="160">
        <f>SUM(AJ$109:AJ118)</f>
        <v>0</v>
      </c>
      <c r="AS118" s="187">
        <v>112</v>
      </c>
      <c r="AT118" s="187">
        <f>求节点(村县营基础信息!K$8:K$28,AA$10:AA$30,$AS118)+求节点(村县营基础信息!T$8:T$28,AA$43:AA$63,$AS118)+求节点(村县营基础信息!AC$8:AC$29,AA$76:AA$96,$AS118)+求节点(村县营基础信息!AL$8:AL$28,AA$109:AA$129,$AS118)</f>
        <v>850190.39909000427</v>
      </c>
      <c r="AU118" s="187">
        <f>求节点(村县营基础信息!L$8:L$28,AB$10:AB$30,$AS118)+求节点(村县营基础信息!U$8:U$28,AB$43:AB$63,$AS118)+求节点(村县营基础信息!AD$8:AD$29,AB$76:AB$96,$AS118)+求节点(村县营基础信息!AM$8:AM$28,AB$109:AB$129,$AS118)</f>
        <v>759384.94819445675</v>
      </c>
      <c r="AV118" s="187">
        <f>求节点(村县营基础信息!M$8:M$28,AC$10:AC$30,$AS118)+求节点(村县营基础信息!V$8:V$28,AC$43:AC$63,$AS118)+求节点(村县营基础信息!AE$8:AE$29,AC$76:AC$96,$AS118)+求节点(村县营基础信息!AN$8:AN$28,AC$109:AC$129,$AS118)</f>
        <v>616351.48207529145</v>
      </c>
      <c r="AW118" s="187">
        <f>求节点(村县营基础信息!N$8:N$28,AD$10:AD$30,$AS118)+求节点(村县营基础信息!W$8:W$28,AD$43:AD$63,$AS118)+求节点(村县营基础信息!AF$8:AF$29,AD$76:AD$96,$AS118)+求节点(村县营基础信息!AO$8:AO$28,AD$109:AD$129,$AS118)</f>
        <v>433003.4102689022</v>
      </c>
      <c r="AX118" s="187">
        <f>求节点(村县营基础信息!O$8:O$28,AE$10:AE$30,$AS118)+求节点(村县营基础信息!X$8:X$28,AE$43:AE$63,$AS118)+求节点(村县营基础信息!AG$8:AG$29,AE$76:AE$96,$AS118)+求节点(村县营基础信息!AP$8:AP$28,AE$109:AE$129,$AS118)</f>
        <v>285686.28847970965</v>
      </c>
      <c r="AY118" s="187">
        <f>求节点(村县营基础信息!K$8:K$28,AK$10:AK$30,$AS118)+求节点(村县营基础信息!T$8:T$28,AK$43:AK$63,$AS118)+求节点(村县营基础信息!AC$8:AC$29,AK$76:AK$96,$AS118)+求节点(村县营基础信息!AL$8:AL$28,AK$109:AK$129,$AS118)</f>
        <v>360686.8359775776</v>
      </c>
      <c r="AZ118" s="187">
        <f>求节点(村县营基础信息!L$8:L$28,AL$10:AL$30,$AS118)+求节点(村县营基础信息!U$8:U$28,AL$43:AL$63,$AS118)+求节点(村县营基础信息!AD$8:AD$29,AL$76:AL$96,$AS118)+求节点(村县营基础信息!AM$8:AM$28,AL$109:AL$129,$AS118)</f>
        <v>322163.31135522405</v>
      </c>
      <c r="BA118" s="187">
        <f>求节点(村县营基础信息!M$8:M$28,AM$10:AM$30,$AS118)+求节点(村县营基础信息!V$8:V$28,AM$43:AM$63,$AS118)+求节点(村县营基础信息!AE$8:AE$29,AM$76:AM$96,$AS118)+求节点(村县营基础信息!AN$8:AN$28,AM$109:AM$129,$AS118)</f>
        <v>261482.44694103277</v>
      </c>
      <c r="BB118" s="187">
        <f>求节点(村县营基础信息!N$8:N$28,AN$10:AN$30,$AS118)+求节点(村县营基础信息!W$8:W$28,AN$43:AN$63,$AS118)+求节点(村县营基础信息!AF$8:AF$29,AN$76:AN$96,$AS118)+求节点(村县营基础信息!AO$8:AO$28,AN$109:AN$129,$AS118)</f>
        <v>183698.41647771606</v>
      </c>
      <c r="BC118" s="187">
        <f>求节点(村县营基础信息!O$8:O$28,AO$10:AO$30,$AS118)+求节点(村县营基础信息!X$8:X$28,AO$43:AO$63,$AS118)+求节点(村县营基础信息!AG$8:AG$29,AO$76:AO$96,$AS118)+求节点(村县营基础信息!AP$8:AP$28,AO$109:AO$129,$AS118)</f>
        <v>121200.24359745259</v>
      </c>
    </row>
    <row r="119" spans="3:55" x14ac:dyDescent="0.15">
      <c r="C119" s="155">
        <v>10</v>
      </c>
      <c r="D119" s="155">
        <v>1</v>
      </c>
      <c r="E119" s="155">
        <f>求节点(信息索引!$AD$4:$AD$103,信息索引!AE$4:AE$103,村县营基础信息!AL18)</f>
        <v>0.17499999999999999</v>
      </c>
      <c r="F119" s="155">
        <f>求节点(信息索引!$AD$4:$AD$103,信息索引!AF$4:AF$103,村县营基础信息!AM18)</f>
        <v>0.17499999999999999</v>
      </c>
      <c r="G119" s="155">
        <f>求节点(信息索引!$AD$4:$AD$103,信息索引!AG$4:AG$103,村县营基础信息!AN18)</f>
        <v>0.17499999999999999</v>
      </c>
      <c r="H119" s="155">
        <f>求节点(信息索引!$AD$4:$AD$103,信息索引!AH$4:AH$103,村县营基础信息!AO18)</f>
        <v>0.17499999999999999</v>
      </c>
      <c r="I119" s="155">
        <f>求节点(信息索引!$AD$4:$AD$103,信息索引!AI$4:AI$103,村县营基础信息!AP18)</f>
        <v>0.17499999999999999</v>
      </c>
      <c r="J119" s="160">
        <v>1</v>
      </c>
      <c r="K119" s="160">
        <f>$J119*K$103*$D119*村县营基础信息!$G18</f>
        <v>0</v>
      </c>
      <c r="L119" s="160">
        <f>$J119*L$103*$D119*村县营基础信息!$G18</f>
        <v>0</v>
      </c>
      <c r="M119" s="160">
        <f>$J119*M$103*$D119*村县营基础信息!$G18</f>
        <v>0</v>
      </c>
      <c r="N119" s="160">
        <f>$J119*N$103*$D119*村县营基础信息!$G18</f>
        <v>0</v>
      </c>
      <c r="O119" s="160">
        <f>$J119*O$103*$D119*村县营基础信息!$G18</f>
        <v>0</v>
      </c>
      <c r="P119" s="155">
        <f>求节点(信息索引!$AK$4:$AK$103,信息索引!AL$4:AL$103,村县营基础信息!AL18)</f>
        <v>23483.774582731614</v>
      </c>
      <c r="Q119" s="155">
        <f>求节点(信息索引!$AK$4:$AK$103,信息索引!AM$4:AM$103,村县营基础信息!AM18)</f>
        <v>23365.766073325587</v>
      </c>
      <c r="R119" s="155">
        <f>求节点(信息索引!$AK$4:$AK$103,信息索引!AN$4:AN$103,村县营基础信息!AN18)</f>
        <v>23201.824644543445</v>
      </c>
      <c r="S119" s="155">
        <f>求节点(信息索引!$AK$4:$AK$103,信息索引!AO$4:AO$103,村县营基础信息!AO18)</f>
        <v>22958.978052848172</v>
      </c>
      <c r="T119" s="155">
        <f>求节点(信息索引!$AK$4:$AK$103,信息索引!AP$4:AP$103,村县营基础信息!AP18)</f>
        <v>22953.246852296765</v>
      </c>
      <c r="V119" s="160">
        <f>K119*(1-E119)*P119*(1-信息索引!$AB$3)</f>
        <v>0</v>
      </c>
      <c r="W119" s="160">
        <f>L119*(1-F119)*Q119*(1-信息索引!$AB$3)</f>
        <v>0</v>
      </c>
      <c r="X119" s="160">
        <f>M119*(1-G119)*R119*(1-信息索引!$AB$3)</f>
        <v>0</v>
      </c>
      <c r="Y119" s="160">
        <f>N119*(1-H119)*S119*(1-信息索引!$AB$3)</f>
        <v>0</v>
      </c>
      <c r="Z119" s="160">
        <f>O119*(1-I119)*T119*(1-信息索引!$AB$3)</f>
        <v>0</v>
      </c>
      <c r="AA119" s="160">
        <f>SUM(V$109:V119)</f>
        <v>0</v>
      </c>
      <c r="AB119" s="160">
        <f>SUM(W$109:W119)</f>
        <v>0</v>
      </c>
      <c r="AC119" s="160">
        <f>SUM(X$109:X119)</f>
        <v>0</v>
      </c>
      <c r="AD119" s="160">
        <f>SUM(Y$109:Y119)</f>
        <v>0</v>
      </c>
      <c r="AE119" s="160">
        <f>SUM(Z$109:Z119)</f>
        <v>0</v>
      </c>
      <c r="AF119" s="160">
        <f t="shared" si="21"/>
        <v>0</v>
      </c>
      <c r="AG119" s="160">
        <f t="shared" si="22"/>
        <v>0</v>
      </c>
      <c r="AH119" s="160">
        <f t="shared" si="23"/>
        <v>0</v>
      </c>
      <c r="AI119" s="160">
        <f t="shared" si="24"/>
        <v>0</v>
      </c>
      <c r="AJ119" s="160">
        <f t="shared" si="25"/>
        <v>0</v>
      </c>
      <c r="AK119" s="160">
        <f>SUM(AF$109:AF119)</f>
        <v>0</v>
      </c>
      <c r="AL119" s="160">
        <f>SUM(AG$109:AG119)</f>
        <v>0</v>
      </c>
      <c r="AM119" s="160">
        <f>SUM(AH$109:AH119)</f>
        <v>0</v>
      </c>
      <c r="AN119" s="160">
        <f>SUM(AI$109:AI119)</f>
        <v>0</v>
      </c>
      <c r="AO119" s="160">
        <f>SUM(AJ$109:AJ119)</f>
        <v>0</v>
      </c>
      <c r="AS119" s="187">
        <v>113</v>
      </c>
      <c r="AT119" s="187">
        <f>求节点(村县营基础信息!K$8:K$28,AA$10:AA$30,$AS119)+求节点(村县营基础信息!T$8:T$28,AA$43:AA$63,$AS119)+求节点(村县营基础信息!AC$8:AC$29,AA$76:AA$96,$AS119)+求节点(村县营基础信息!AL$8:AL$28,AA$109:AA$129,$AS119)</f>
        <v>857781.38479616505</v>
      </c>
      <c r="AU119" s="187">
        <f>求节点(村县营基础信息!L$8:L$28,AB$10:AB$30,$AS119)+求节点(村县营基础信息!U$8:U$28,AB$43:AB$63,$AS119)+求节点(村县营基础信息!AD$8:AD$29,AB$76:AB$96,$AS119)+求节点(村县营基础信息!AM$8:AM$28,AB$109:AB$129,$AS119)</f>
        <v>766165.17094619281</v>
      </c>
      <c r="AV119" s="187">
        <f>求节点(村县营基础信息!M$8:M$28,AC$10:AC$30,$AS119)+求节点(村县营基础信息!V$8:V$28,AC$43:AC$63,$AS119)+求节点(村县营基础信息!AE$8:AE$29,AC$76:AC$96,$AS119)+求节点(村县营基础信息!AN$8:AN$28,AC$109:AC$129,$AS119)</f>
        <v>621854.62030810653</v>
      </c>
      <c r="AW119" s="187">
        <f>求节点(村县营基础信息!N$8:N$28,AD$10:AD$30,$AS119)+求节点(村县营基础信息!W$8:W$28,AD$43:AD$63,$AS119)+求节点(村县营基础信息!AF$8:AF$29,AD$76:AD$96,$AS119)+求节点(村县营基础信息!AO$8:AO$28,AD$109:AD$129,$AS119)</f>
        <v>436869.51214630308</v>
      </c>
      <c r="AX119" s="187">
        <f>求节点(村县营基础信息!O$8:O$28,AE$10:AE$30,$AS119)+求节点(村县营基础信息!X$8:X$28,AE$43:AE$63,$AS119)+求节点(村县营基础信息!AG$8:AG$29,AE$76:AE$96,$AS119)+求节点(村县营基础信息!AP$8:AP$28,AE$109:AE$129,$AS119)</f>
        <v>288237.05891256424</v>
      </c>
      <c r="AY119" s="187">
        <f>求节点(村县营基础信息!K$8:K$28,AK$10:AK$30,$AS119)+求节点(村县营基础信息!T$8:T$28,AK$43:AK$63,$AS119)+求节点(村县营基础信息!AC$8:AC$29,AK$76:AK$96,$AS119)+求节点(村县营基础信息!AL$8:AL$28,AK$109:AK$129,$AS119)</f>
        <v>363907.25415594882</v>
      </c>
      <c r="AZ119" s="187">
        <f>求节点(村县营基础信息!L$8:L$28,AL$10:AL$30,$AS119)+求节点(村县营基础信息!U$8:U$28,AL$43:AL$63,$AS119)+求节点(村县营基础信息!AD$8:AD$29,AL$76:AL$96,$AS119)+求节点(村县营基础信息!AM$8:AM$28,AL$109:AL$129,$AS119)</f>
        <v>325039.76949232427</v>
      </c>
      <c r="BA119" s="187">
        <f>求节点(村县营基础信息!M$8:M$28,AM$10:AM$30,$AS119)+求节点(村县营基础信息!V$8:V$28,AM$43:AM$63,$AS119)+求节点(村县营基础信息!AE$8:AE$29,AM$76:AM$96,$AS119)+求节点(村县营基础信息!AN$8:AN$28,AM$109:AM$129,$AS119)</f>
        <v>263817.11164586345</v>
      </c>
      <c r="BB119" s="187">
        <f>求节点(村县营基础信息!N$8:N$28,AN$10:AN$30,$AS119)+求节点(村县营基础信息!W$8:W$28,AN$43:AN$63,$AS119)+求节点(村县营基础信息!AF$8:AF$29,AN$76:AN$96,$AS119)+求节点(村县营基础信息!AO$8:AO$28,AN$109:AN$129,$AS119)</f>
        <v>185338.58091055279</v>
      </c>
      <c r="BC119" s="187">
        <f>求节点(村县营基础信息!O$8:O$28,AO$10:AO$30,$AS119)+求节点(村县营基础信息!X$8:X$28,AO$43:AO$63,$AS119)+求节点(村县营基础信息!AG$8:AG$29,AO$76:AO$96,$AS119)+求节点(村县营基础信息!AP$8:AP$28,AO$109:AO$129,$AS119)</f>
        <v>122282.3886295727</v>
      </c>
    </row>
    <row r="120" spans="3:55" x14ac:dyDescent="0.15">
      <c r="C120" s="155">
        <v>11</v>
      </c>
      <c r="D120" s="155">
        <v>1</v>
      </c>
      <c r="E120" s="155">
        <f>求节点(信息索引!$AD$4:$AD$103,信息索引!AE$4:AE$103,村县营基础信息!AL19)</f>
        <v>0.17499999999999999</v>
      </c>
      <c r="F120" s="155">
        <f>求节点(信息索引!$AD$4:$AD$103,信息索引!AF$4:AF$103,村县营基础信息!AM19)</f>
        <v>0.17499999999999999</v>
      </c>
      <c r="G120" s="155">
        <f>求节点(信息索引!$AD$4:$AD$103,信息索引!AG$4:AG$103,村县营基础信息!AN19)</f>
        <v>0.17499999999999999</v>
      </c>
      <c r="H120" s="155">
        <f>求节点(信息索引!$AD$4:$AD$103,信息索引!AH$4:AH$103,村县营基础信息!AO19)</f>
        <v>0.17499999999999999</v>
      </c>
      <c r="I120" s="155">
        <f>求节点(信息索引!$AD$4:$AD$103,信息索引!AI$4:AI$103,村县营基础信息!AP19)</f>
        <v>0.17499999999999999</v>
      </c>
      <c r="J120" s="160">
        <v>1</v>
      </c>
      <c r="K120" s="160">
        <f>$J120*K$103*$D120*村县营基础信息!$G19</f>
        <v>0</v>
      </c>
      <c r="L120" s="160">
        <f>$J120*L$103*$D120*村县营基础信息!$G19</f>
        <v>0</v>
      </c>
      <c r="M120" s="160">
        <f>$J120*M$103*$D120*村县营基础信息!$G19</f>
        <v>0</v>
      </c>
      <c r="N120" s="160">
        <f>$J120*N$103*$D120*村县营基础信息!$G19</f>
        <v>0</v>
      </c>
      <c r="O120" s="160">
        <f>$J120*O$103*$D120*村县营基础信息!$G19</f>
        <v>0</v>
      </c>
      <c r="P120" s="155">
        <f>求节点(信息索引!$AK$4:$AK$103,信息索引!AL$4:AL$103,村县营基础信息!AL19)</f>
        <v>25040.334495858137</v>
      </c>
      <c r="Q120" s="155">
        <f>求节点(信息索引!$AK$4:$AK$103,信息索引!AM$4:AM$103,村县营基础信息!AM19)</f>
        <v>25010.70998270953</v>
      </c>
      <c r="R120" s="155">
        <f>求节点(信息索引!$AK$4:$AK$103,信息索引!AN$4:AN$103,村县营基础信息!AN19)</f>
        <v>24769.777758138782</v>
      </c>
      <c r="S120" s="155">
        <f>求节点(信息索引!$AK$4:$AK$103,信息索引!AO$4:AO$103,村县营基础信息!AO19)</f>
        <v>24279.695085818825</v>
      </c>
      <c r="T120" s="155">
        <f>求节点(信息索引!$AK$4:$AK$103,信息索引!AP$4:AP$103,村县营基础信息!AP19)</f>
        <v>24270.419107156318</v>
      </c>
      <c r="V120" s="160">
        <f>K120*(1-E120)*P120*(1-信息索引!$AB$3)</f>
        <v>0</v>
      </c>
      <c r="W120" s="160">
        <f>L120*(1-F120)*Q120*(1-信息索引!$AB$3)</f>
        <v>0</v>
      </c>
      <c r="X120" s="160">
        <f>M120*(1-G120)*R120*(1-信息索引!$AB$3)</f>
        <v>0</v>
      </c>
      <c r="Y120" s="160">
        <f>N120*(1-H120)*S120*(1-信息索引!$AB$3)</f>
        <v>0</v>
      </c>
      <c r="Z120" s="160">
        <f>O120*(1-I120)*T120*(1-信息索引!$AB$3)</f>
        <v>0</v>
      </c>
      <c r="AA120" s="160">
        <f>SUM(V$109:V120)</f>
        <v>0</v>
      </c>
      <c r="AB120" s="160">
        <f>SUM(W$109:W120)</f>
        <v>0</v>
      </c>
      <c r="AC120" s="160">
        <f>SUM(X$109:X120)</f>
        <v>0</v>
      </c>
      <c r="AD120" s="160">
        <f>SUM(Y$109:Y120)</f>
        <v>0</v>
      </c>
      <c r="AE120" s="160">
        <f>SUM(Z$109:Z120)</f>
        <v>0</v>
      </c>
      <c r="AF120" s="160">
        <f t="shared" si="21"/>
        <v>0</v>
      </c>
      <c r="AG120" s="160">
        <f t="shared" si="22"/>
        <v>0</v>
      </c>
      <c r="AH120" s="160">
        <f t="shared" si="23"/>
        <v>0</v>
      </c>
      <c r="AI120" s="160">
        <f t="shared" si="24"/>
        <v>0</v>
      </c>
      <c r="AJ120" s="160">
        <f t="shared" si="25"/>
        <v>0</v>
      </c>
      <c r="AK120" s="160">
        <f>SUM(AF$109:AF120)</f>
        <v>0</v>
      </c>
      <c r="AL120" s="160">
        <f>SUM(AG$109:AG120)</f>
        <v>0</v>
      </c>
      <c r="AM120" s="160">
        <f>SUM(AH$109:AH120)</f>
        <v>0</v>
      </c>
      <c r="AN120" s="160">
        <f>SUM(AI$109:AI120)</f>
        <v>0</v>
      </c>
      <c r="AO120" s="160">
        <f>SUM(AJ$109:AJ120)</f>
        <v>0</v>
      </c>
      <c r="AS120" s="187">
        <v>114</v>
      </c>
      <c r="AT120" s="187">
        <f>求节点(村县营基础信息!K$8:K$28,AA$10:AA$30,$AS120)+求节点(村县营基础信息!T$8:T$28,AA$43:AA$63,$AS120)+求节点(村县营基础信息!AC$8:AC$29,AA$76:AA$96,$AS120)+求节点(村县营基础信息!AL$8:AL$28,AA$109:AA$129,$AS120)</f>
        <v>865372.37050232582</v>
      </c>
      <c r="AU120" s="187">
        <f>求节点(村县营基础信息!L$8:L$28,AB$10:AB$30,$AS120)+求节点(村县营基础信息!U$8:U$28,AB$43:AB$63,$AS120)+求节点(村县营基础信息!AD$8:AD$29,AB$76:AB$96,$AS120)+求节点(村县营基础信息!AM$8:AM$28,AB$109:AB$129,$AS120)</f>
        <v>772945.3936979291</v>
      </c>
      <c r="AV120" s="187">
        <f>求节点(村县营基础信息!M$8:M$28,AC$10:AC$30,$AS120)+求节点(村县营基础信息!V$8:V$28,AC$43:AC$63,$AS120)+求节点(村县营基础信息!AE$8:AE$29,AC$76:AC$96,$AS120)+求节点(村县营基础信息!AN$8:AN$28,AC$109:AC$129,$AS120)</f>
        <v>627357.75854092173</v>
      </c>
      <c r="AW120" s="187">
        <f>求节点(村县营基础信息!N$8:N$28,AD$10:AD$30,$AS120)+求节点(村县营基础信息!W$8:W$28,AD$43:AD$63,$AS120)+求节点(村县营基础信息!AF$8:AF$29,AD$76:AD$96,$AS120)+求节点(村县营基础信息!AO$8:AO$28,AD$109:AD$129,$AS120)</f>
        <v>440735.61402370397</v>
      </c>
      <c r="AX120" s="187">
        <f>求节点(村县营基础信息!O$8:O$28,AE$10:AE$30,$AS120)+求节点(村县营基础信息!X$8:X$28,AE$43:AE$63,$AS120)+求节点(村县营基础信息!AG$8:AG$29,AE$76:AE$96,$AS120)+求节点(村县营基础信息!AP$8:AP$28,AE$109:AE$129,$AS120)</f>
        <v>290787.82934541878</v>
      </c>
      <c r="AY120" s="187">
        <f>求节点(村县营基础信息!K$8:K$28,AK$10:AK$30,$AS120)+求节点(村县营基础信息!T$8:T$28,AK$43:AK$63,$AS120)+求节点(村县营基础信息!AC$8:AC$29,AK$76:AK$96,$AS120)+求节点(村县营基础信息!AL$8:AL$28,AK$109:AK$129,$AS120)</f>
        <v>367127.67233432003</v>
      </c>
      <c r="AZ120" s="187">
        <f>求节点(村县营基础信息!L$8:L$28,AL$10:AL$30,$AS120)+求节点(村县营基础信息!U$8:U$28,AL$43:AL$63,$AS120)+求节点(村县营基础信息!AD$8:AD$29,AL$76:AL$96,$AS120)+求节点(村县营基础信息!AM$8:AM$28,AL$109:AL$129,$AS120)</f>
        <v>327916.22762942448</v>
      </c>
      <c r="BA120" s="187">
        <f>求节点(村县营基础信息!M$8:M$28,AM$10:AM$30,$AS120)+求节点(村县营基础信息!V$8:V$28,AM$43:AM$63,$AS120)+求节点(村县营基础信息!AE$8:AE$29,AM$76:AM$96,$AS120)+求节点(村县营基础信息!AN$8:AN$28,AM$109:AM$129,$AS120)</f>
        <v>266151.77635069407</v>
      </c>
      <c r="BB120" s="187">
        <f>求节点(村县营基础信息!N$8:N$28,AN$10:AN$30,$AS120)+求节点(村县营基础信息!W$8:W$28,AN$43:AN$63,$AS120)+求节点(村县营基础信息!AF$8:AF$29,AN$76:AN$96,$AS120)+求节点(村县营基础信息!AO$8:AO$28,AN$109:AN$129,$AS120)</f>
        <v>186978.74534338954</v>
      </c>
      <c r="BC120" s="187">
        <f>求节点(村县营基础信息!O$8:O$28,AO$10:AO$30,$AS120)+求节点(村县营基础信息!X$8:X$28,AO$43:AO$63,$AS120)+求节点(村县营基础信息!AG$8:AG$29,AO$76:AO$96,$AS120)+求节点(村县营基础信息!AP$8:AP$28,AO$109:AO$129,$AS120)</f>
        <v>123364.53366169281</v>
      </c>
    </row>
    <row r="121" spans="3:55" x14ac:dyDescent="0.15">
      <c r="C121" s="155">
        <v>12</v>
      </c>
      <c r="D121" s="155">
        <v>1</v>
      </c>
      <c r="E121" s="155">
        <f>求节点(信息索引!$AD$4:$AD$103,信息索引!AE$4:AE$103,村县营基础信息!AL20)</f>
        <v>0.17499999999999999</v>
      </c>
      <c r="F121" s="155">
        <f>求节点(信息索引!$AD$4:$AD$103,信息索引!AF$4:AF$103,村县营基础信息!AM20)</f>
        <v>0.17499999999999999</v>
      </c>
      <c r="G121" s="155">
        <f>求节点(信息索引!$AD$4:$AD$103,信息索引!AG$4:AG$103,村县营基础信息!AN20)</f>
        <v>0.17499999999999999</v>
      </c>
      <c r="H121" s="155">
        <f>求节点(信息索引!$AD$4:$AD$103,信息索引!AH$4:AH$103,村县营基础信息!AO20)</f>
        <v>0.17499999999999999</v>
      </c>
      <c r="I121" s="155">
        <f>求节点(信息索引!$AD$4:$AD$103,信息索引!AI$4:AI$103,村县营基础信息!AP20)</f>
        <v>0.17499999999999999</v>
      </c>
      <c r="J121" s="160">
        <v>1</v>
      </c>
      <c r="K121" s="160">
        <f>$J121*K$103*$D121*村县营基础信息!$G20</f>
        <v>0</v>
      </c>
      <c r="L121" s="160">
        <f>$J121*L$103*$D121*村县营基础信息!$G20</f>
        <v>0</v>
      </c>
      <c r="M121" s="160">
        <f>$J121*M$103*$D121*村县营基础信息!$G20</f>
        <v>0</v>
      </c>
      <c r="N121" s="160">
        <f>$J121*N$103*$D121*村县营基础信息!$G20</f>
        <v>0</v>
      </c>
      <c r="O121" s="160">
        <f>$J121*O$103*$D121*村县营基础信息!$G20</f>
        <v>0</v>
      </c>
      <c r="P121" s="155">
        <f>求节点(信息索引!$AK$4:$AK$103,信息索引!AL$4:AL$103,村县营基础信息!AL20)</f>
        <v>26592.529400033454</v>
      </c>
      <c r="Q121" s="155">
        <f>求节点(信息索引!$AK$4:$AK$103,信息索引!AM$4:AM$103,村县营基础信息!AM20)</f>
        <v>26550.728306591838</v>
      </c>
      <c r="R121" s="155">
        <f>求节点(信息索引!$AK$4:$AK$103,信息索引!AN$4:AN$103,村县营基础信息!AN20)</f>
        <v>26266.512228522119</v>
      </c>
      <c r="S121" s="155">
        <f>求节点(信息索引!$AK$4:$AK$103,信息索引!AO$4:AO$103,村县营基础信息!AO20)</f>
        <v>25622.874909130558</v>
      </c>
      <c r="T121" s="155">
        <f>求节点(信息索引!$AK$4:$AK$103,信息索引!AP$4:AP$103,村县营基础信息!AP20)</f>
        <v>25502.886660120457</v>
      </c>
      <c r="V121" s="160">
        <f>K121*(1-E121)*P121*(1-信息索引!$AB$3)</f>
        <v>0</v>
      </c>
      <c r="W121" s="160">
        <f>L121*(1-F121)*Q121*(1-信息索引!$AB$3)</f>
        <v>0</v>
      </c>
      <c r="X121" s="160">
        <f>M121*(1-G121)*R121*(1-信息索引!$AB$3)</f>
        <v>0</v>
      </c>
      <c r="Y121" s="160">
        <f>N121*(1-H121)*S121*(1-信息索引!$AB$3)</f>
        <v>0</v>
      </c>
      <c r="Z121" s="160">
        <f>O121*(1-I121)*T121*(1-信息索引!$AB$3)</f>
        <v>0</v>
      </c>
      <c r="AA121" s="160">
        <f>SUM(V$109:V121)</f>
        <v>0</v>
      </c>
      <c r="AB121" s="160">
        <f>SUM(W$109:W121)</f>
        <v>0</v>
      </c>
      <c r="AC121" s="160">
        <f>SUM(X$109:X121)</f>
        <v>0</v>
      </c>
      <c r="AD121" s="160">
        <f>SUM(Y$109:Y121)</f>
        <v>0</v>
      </c>
      <c r="AE121" s="160">
        <f>SUM(Z$109:Z121)</f>
        <v>0</v>
      </c>
      <c r="AF121" s="160">
        <f t="shared" si="21"/>
        <v>0</v>
      </c>
      <c r="AG121" s="160">
        <f t="shared" si="22"/>
        <v>0</v>
      </c>
      <c r="AH121" s="160">
        <f t="shared" si="23"/>
        <v>0</v>
      </c>
      <c r="AI121" s="160">
        <f t="shared" si="24"/>
        <v>0</v>
      </c>
      <c r="AJ121" s="160">
        <f t="shared" si="25"/>
        <v>0</v>
      </c>
      <c r="AK121" s="160">
        <f>SUM(AF$109:AF121)</f>
        <v>0</v>
      </c>
      <c r="AL121" s="160">
        <f>SUM(AG$109:AG121)</f>
        <v>0</v>
      </c>
      <c r="AM121" s="160">
        <f>SUM(AH$109:AH121)</f>
        <v>0</v>
      </c>
      <c r="AN121" s="160">
        <f>SUM(AI$109:AI121)</f>
        <v>0</v>
      </c>
      <c r="AO121" s="160">
        <f>SUM(AJ$109:AJ121)</f>
        <v>0</v>
      </c>
      <c r="AS121" s="187">
        <v>115</v>
      </c>
      <c r="AT121" s="187">
        <f>求节点(村县营基础信息!K$8:K$28,AA$10:AA$30,$AS121)+求节点(村县营基础信息!T$8:T$28,AA$43:AA$63,$AS121)+求节点(村县营基础信息!AC$8:AC$29,AA$76:AA$96,$AS121)+求节点(村县营基础信息!AL$8:AL$28,AA$109:AA$129,$AS121)</f>
        <v>872963.3562084866</v>
      </c>
      <c r="AU121" s="187">
        <f>求节点(村县营基础信息!L$8:L$28,AB$10:AB$30,$AS121)+求节点(村县营基础信息!U$8:U$28,AB$43:AB$63,$AS121)+求节点(村县营基础信息!AD$8:AD$29,AB$76:AB$96,$AS121)+求节点(村县营基础信息!AM$8:AM$28,AB$109:AB$129,$AS121)</f>
        <v>779725.61644966539</v>
      </c>
      <c r="AV121" s="187">
        <f>求节点(村县营基础信息!M$8:M$28,AC$10:AC$30,$AS121)+求节点(村县营基础信息!V$8:V$28,AC$43:AC$63,$AS121)+求节点(村县营基础信息!AE$8:AE$29,AC$76:AC$96,$AS121)+求节点(村县营基础信息!AN$8:AN$28,AC$109:AC$129,$AS121)</f>
        <v>632860.89677373681</v>
      </c>
      <c r="AW121" s="187">
        <f>求节点(村县营基础信息!N$8:N$28,AD$10:AD$30,$AS121)+求节点(村县营基础信息!W$8:W$28,AD$43:AD$63,$AS121)+求节点(村县营基础信息!AF$8:AF$29,AD$76:AD$96,$AS121)+求节点(村县营基础信息!AO$8:AO$28,AD$109:AD$129,$AS121)</f>
        <v>444601.71590110497</v>
      </c>
      <c r="AX121" s="187">
        <f>求节点(村县营基础信息!O$8:O$28,AE$10:AE$30,$AS121)+求节点(村县营基础信息!X$8:X$28,AE$43:AE$63,$AS121)+求节点(村县营基础信息!AG$8:AG$29,AE$76:AE$96,$AS121)+求节点(村县营基础信息!AP$8:AP$28,AE$109:AE$129,$AS121)</f>
        <v>293338.59977827338</v>
      </c>
      <c r="AY121" s="187">
        <f>求节点(村县营基础信息!K$8:K$28,AK$10:AK$30,$AS121)+求节点(村县营基础信息!T$8:T$28,AK$43:AK$63,$AS121)+求节点(村县营基础信息!AC$8:AC$29,AK$76:AK$96,$AS121)+求节点(村县营基础信息!AL$8:AL$28,AK$109:AK$129,$AS121)</f>
        <v>370348.09051269124</v>
      </c>
      <c r="AZ121" s="187">
        <f>求节点(村县营基础信息!L$8:L$28,AL$10:AL$30,$AS121)+求节点(村县营基础信息!U$8:U$28,AL$43:AL$63,$AS121)+求节点(村县营基础信息!AD$8:AD$29,AL$76:AL$96,$AS121)+求节点(村县营基础信息!AM$8:AM$28,AL$109:AL$129,$AS121)</f>
        <v>330792.68576652469</v>
      </c>
      <c r="BA121" s="187">
        <f>求节点(村县营基础信息!M$8:M$28,AM$10:AM$30,$AS121)+求节点(村县营基础信息!V$8:V$28,AM$43:AM$63,$AS121)+求节点(村县营基础信息!AE$8:AE$29,AM$76:AM$96,$AS121)+求节点(村县营基础信息!AN$8:AN$28,AM$109:AM$129,$AS121)</f>
        <v>268486.44105552475</v>
      </c>
      <c r="BB121" s="187">
        <f>求节点(村县营基础信息!N$8:N$28,AN$10:AN$30,$AS121)+求节点(村县营基础信息!W$8:W$28,AN$43:AN$63,$AS121)+求节点(村县营基础信息!AF$8:AF$29,AN$76:AN$96,$AS121)+求节点(村县营基础信息!AO$8:AO$28,AN$109:AN$129,$AS121)</f>
        <v>188618.90977622633</v>
      </c>
      <c r="BC121" s="187">
        <f>求节点(村县营基础信息!O$8:O$28,AO$10:AO$30,$AS121)+求节点(村县营基础信息!X$8:X$28,AO$43:AO$63,$AS121)+求节点(村县营基础信息!AG$8:AG$29,AO$76:AO$96,$AS121)+求节点(村县营基础信息!AP$8:AP$28,AO$109:AO$129,$AS121)</f>
        <v>124446.67869381292</v>
      </c>
    </row>
    <row r="122" spans="3:55" x14ac:dyDescent="0.15">
      <c r="C122" s="155">
        <v>13</v>
      </c>
      <c r="D122" s="155">
        <v>1</v>
      </c>
      <c r="E122" s="155">
        <f>求节点(信息索引!$AD$4:$AD$103,信息索引!AE$4:AE$103,村县营基础信息!AL21)</f>
        <v>0.17499999999999999</v>
      </c>
      <c r="F122" s="155">
        <f>求节点(信息索引!$AD$4:$AD$103,信息索引!AF$4:AF$103,村县营基础信息!AM21)</f>
        <v>0.17499999999999999</v>
      </c>
      <c r="G122" s="155">
        <f>求节点(信息索引!$AD$4:$AD$103,信息索引!AG$4:AG$103,村县营基础信息!AN21)</f>
        <v>0.17499999999999999</v>
      </c>
      <c r="H122" s="155">
        <f>求节点(信息索引!$AD$4:$AD$103,信息索引!AH$4:AH$103,村县营基础信息!AO21)</f>
        <v>0.17499999999999999</v>
      </c>
      <c r="I122" s="155">
        <f>求节点(信息索引!$AD$4:$AD$103,信息索引!AI$4:AI$103,村县营基础信息!AP21)</f>
        <v>0.17499999999999999</v>
      </c>
      <c r="J122" s="160">
        <v>1</v>
      </c>
      <c r="K122" s="160">
        <f>$J122*K$103*$D122*村县营基础信息!$G21</f>
        <v>0</v>
      </c>
      <c r="L122" s="160">
        <f>$J122*L$103*$D122*村县营基础信息!$G21</f>
        <v>0</v>
      </c>
      <c r="M122" s="160">
        <f>$J122*M$103*$D122*村县营基础信息!$G21</f>
        <v>0</v>
      </c>
      <c r="N122" s="160">
        <f>$J122*N$103*$D122*村县营基础信息!$G21</f>
        <v>0</v>
      </c>
      <c r="O122" s="160">
        <f>$J122*O$103*$D122*村县营基础信息!$G21</f>
        <v>0</v>
      </c>
      <c r="P122" s="155">
        <f>求节点(信息索引!$AK$4:$AK$103,信息索引!AL$4:AL$103,村县营基础信息!AL21)</f>
        <v>28508.74516170939</v>
      </c>
      <c r="Q122" s="155">
        <f>求节点(信息索引!$AK$4:$AK$103,信息索引!AM$4:AM$103,村县营基础信息!AM21)</f>
        <v>28459.454875467938</v>
      </c>
      <c r="R122" s="155">
        <f>求节点(信息索引!$AK$4:$AK$103,信息索引!AN$4:AN$103,村县营基础信息!AN21)</f>
        <v>28108.625796355984</v>
      </c>
      <c r="S122" s="155">
        <f>求节点(信息索引!$AK$4:$AK$103,信息索引!AO$4:AO$103,村县营基础信息!AO21)</f>
        <v>27031.934401618633</v>
      </c>
      <c r="T122" s="155">
        <f>求节点(信息索引!$AK$4:$AK$103,信息索引!AP$4:AP$103,村县营基础信息!AP21)</f>
        <v>26849.075506176956</v>
      </c>
      <c r="V122" s="160">
        <f>K122*(1-E122)*P122*(1-信息索引!$AB$3)</f>
        <v>0</v>
      </c>
      <c r="W122" s="160">
        <f>L122*(1-F122)*Q122*(1-信息索引!$AB$3)</f>
        <v>0</v>
      </c>
      <c r="X122" s="160">
        <f>M122*(1-G122)*R122*(1-信息索引!$AB$3)</f>
        <v>0</v>
      </c>
      <c r="Y122" s="160">
        <f>N122*(1-H122)*S122*(1-信息索引!$AB$3)</f>
        <v>0</v>
      </c>
      <c r="Z122" s="160">
        <f>O122*(1-I122)*T122*(1-信息索引!$AB$3)</f>
        <v>0</v>
      </c>
      <c r="AA122" s="160">
        <f>SUM(V$109:V122)</f>
        <v>0</v>
      </c>
      <c r="AB122" s="160">
        <f>SUM(W$109:W122)</f>
        <v>0</v>
      </c>
      <c r="AC122" s="160">
        <f>SUM(X$109:X122)</f>
        <v>0</v>
      </c>
      <c r="AD122" s="160">
        <f>SUM(Y$109:Y122)</f>
        <v>0</v>
      </c>
      <c r="AE122" s="160">
        <f>SUM(Z$109:Z122)</f>
        <v>0</v>
      </c>
      <c r="AF122" s="160">
        <f t="shared" si="21"/>
        <v>0</v>
      </c>
      <c r="AG122" s="160">
        <f t="shared" si="22"/>
        <v>0</v>
      </c>
      <c r="AH122" s="160">
        <f t="shared" si="23"/>
        <v>0</v>
      </c>
      <c r="AI122" s="160">
        <f t="shared" si="24"/>
        <v>0</v>
      </c>
      <c r="AJ122" s="160">
        <f t="shared" si="25"/>
        <v>0</v>
      </c>
      <c r="AK122" s="160">
        <f>SUM(AF$109:AF122)</f>
        <v>0</v>
      </c>
      <c r="AL122" s="160">
        <f>SUM(AG$109:AG122)</f>
        <v>0</v>
      </c>
      <c r="AM122" s="160">
        <f>SUM(AH$109:AH122)</f>
        <v>0</v>
      </c>
      <c r="AN122" s="160">
        <f>SUM(AI$109:AI122)</f>
        <v>0</v>
      </c>
      <c r="AO122" s="160">
        <f>SUM(AJ$109:AJ122)</f>
        <v>0</v>
      </c>
      <c r="AS122" s="187">
        <v>116</v>
      </c>
      <c r="AT122" s="187">
        <f>求节点(村县营基础信息!K$8:K$28,AA$10:AA$30,$AS122)+求节点(村县营基础信息!T$8:T$28,AA$43:AA$63,$AS122)+求节点(村县营基础信息!AC$8:AC$29,AA$76:AA$96,$AS122)+求节点(村县营基础信息!AL$8:AL$28,AA$109:AA$129,$AS122)</f>
        <v>880554.34191464726</v>
      </c>
      <c r="AU122" s="187">
        <f>求节点(村县营基础信息!L$8:L$28,AB$10:AB$30,$AS122)+求节点(村县营基础信息!U$8:U$28,AB$43:AB$63,$AS122)+求节点(村县营基础信息!AD$8:AD$29,AB$76:AB$96,$AS122)+求节点(村县营基础信息!AM$8:AM$28,AB$109:AB$129,$AS122)</f>
        <v>786505.83920140145</v>
      </c>
      <c r="AV122" s="187">
        <f>求节点(村县营基础信息!M$8:M$28,AC$10:AC$30,$AS122)+求节点(村县营基础信息!V$8:V$28,AC$43:AC$63,$AS122)+求节点(村县营基础信息!AE$8:AE$29,AC$76:AC$96,$AS122)+求节点(村县营基础信息!AN$8:AN$28,AC$109:AC$129,$AS122)</f>
        <v>638364.03500655189</v>
      </c>
      <c r="AW122" s="187">
        <f>求节点(村县营基础信息!N$8:N$28,AD$10:AD$30,$AS122)+求节点(村县营基础信息!W$8:W$28,AD$43:AD$63,$AS122)+求节点(村县营基础信息!AF$8:AF$29,AD$76:AD$96,$AS122)+求节点(村县营基础信息!AO$8:AO$28,AD$109:AD$129,$AS122)</f>
        <v>448467.81777850585</v>
      </c>
      <c r="AX122" s="187">
        <f>求节点(村县营基础信息!O$8:O$28,AE$10:AE$30,$AS122)+求节点(村县营基础信息!X$8:X$28,AE$43:AE$63,$AS122)+求节点(村县营基础信息!AG$8:AG$29,AE$76:AE$96,$AS122)+求节点(村县营基础信息!AP$8:AP$28,AE$109:AE$129,$AS122)</f>
        <v>295889.37021112791</v>
      </c>
      <c r="AY122" s="187">
        <f>求节点(村县营基础信息!K$8:K$28,AK$10:AK$30,$AS122)+求节点(村县营基础信息!T$8:T$28,AK$43:AK$63,$AS122)+求节点(村县营基础信息!AC$8:AC$29,AK$76:AK$96,$AS122)+求节点(村县营基础信息!AL$8:AL$28,AK$109:AK$129,$AS122)</f>
        <v>373568.50869106245</v>
      </c>
      <c r="AZ122" s="187">
        <f>求节点(村县营基础信息!L$8:L$28,AL$10:AL$30,$AS122)+求节点(村县营基础信息!U$8:U$28,AL$43:AL$63,$AS122)+求节点(村县营基础信息!AD$8:AD$29,AL$76:AL$96,$AS122)+求节点(村县营基础信息!AM$8:AM$28,AL$109:AL$129,$AS122)</f>
        <v>333669.14390362491</v>
      </c>
      <c r="BA122" s="187">
        <f>求节点(村县营基础信息!M$8:M$28,AM$10:AM$30,$AS122)+求节点(村县营基础信息!V$8:V$28,AM$43:AM$63,$AS122)+求节点(村县营基础信息!AE$8:AE$29,AM$76:AM$96,$AS122)+求节点(村县营基础信息!AN$8:AN$28,AM$109:AM$129,$AS122)</f>
        <v>270821.10576035536</v>
      </c>
      <c r="BB122" s="187">
        <f>求节点(村县营基础信息!N$8:N$28,AN$10:AN$30,$AS122)+求节点(村县营基础信息!W$8:W$28,AN$43:AN$63,$AS122)+求节点(村县营基础信息!AF$8:AF$29,AN$76:AN$96,$AS122)+求节点(村县营基础信息!AO$8:AO$28,AN$109:AN$129,$AS122)</f>
        <v>190259.07420906305</v>
      </c>
      <c r="BC122" s="187">
        <f>求节点(村县营基础信息!O$8:O$28,AO$10:AO$30,$AS122)+求节点(村县营基础信息!X$8:X$28,AO$43:AO$63,$AS122)+求节点(村县营基础信息!AG$8:AG$29,AO$76:AO$96,$AS122)+求节点(村县营基础信息!AP$8:AP$28,AO$109:AO$129,$AS122)</f>
        <v>125528.82372593303</v>
      </c>
    </row>
    <row r="123" spans="3:55" x14ac:dyDescent="0.15">
      <c r="C123" s="155">
        <v>14</v>
      </c>
      <c r="D123" s="155">
        <v>1</v>
      </c>
      <c r="E123" s="155">
        <f>求节点(信息索引!$AD$4:$AD$103,信息索引!AE$4:AE$103,村县营基础信息!AL22)</f>
        <v>0.17499999999999999</v>
      </c>
      <c r="F123" s="155">
        <f>求节点(信息索引!$AD$4:$AD$103,信息索引!AF$4:AF$103,村县营基础信息!AM22)</f>
        <v>0.17499999999999999</v>
      </c>
      <c r="G123" s="155">
        <f>求节点(信息索引!$AD$4:$AD$103,信息索引!AG$4:AG$103,村县营基础信息!AN22)</f>
        <v>0.17499999999999999</v>
      </c>
      <c r="H123" s="155">
        <f>求节点(信息索引!$AD$4:$AD$103,信息索引!AH$4:AH$103,村县营基础信息!AO22)</f>
        <v>0.17499999999999999</v>
      </c>
      <c r="I123" s="155">
        <f>求节点(信息索引!$AD$4:$AD$103,信息索引!AI$4:AI$103,村县营基础信息!AP22)</f>
        <v>0.17499999999999999</v>
      </c>
      <c r="J123" s="160">
        <v>1</v>
      </c>
      <c r="K123" s="160">
        <f>$J123*K$103*$D123*村县营基础信息!$G22</f>
        <v>0</v>
      </c>
      <c r="L123" s="160">
        <f>$J123*L$103*$D123*村县营基础信息!$G22</f>
        <v>0</v>
      </c>
      <c r="M123" s="160">
        <f>$J123*M$103*$D123*村县营基础信息!$G22</f>
        <v>0</v>
      </c>
      <c r="N123" s="160">
        <f>$J123*N$103*$D123*村县营基础信息!$G22</f>
        <v>0</v>
      </c>
      <c r="O123" s="160">
        <f>$J123*O$103*$D123*村县营基础信息!$G22</f>
        <v>0</v>
      </c>
      <c r="P123" s="155">
        <f>求节点(信息索引!$AK$4:$AK$103,信息索引!AL$4:AL$103,村县营基础信息!AL22)</f>
        <v>30815.658186490433</v>
      </c>
      <c r="Q123" s="155">
        <f>求节点(信息索引!$AK$4:$AK$103,信息索引!AM$4:AM$103,村县营基础信息!AM22)</f>
        <v>30768.05528536551</v>
      </c>
      <c r="R123" s="155">
        <f>求节点(信息索引!$AK$4:$AK$103,信息索引!AN$4:AN$103,村县营基础信息!AN22)</f>
        <v>30245.650155062445</v>
      </c>
      <c r="S123" s="155">
        <f>求节点(信息索引!$AK$4:$AK$103,信息索引!AO$4:AO$103,村县营基础信息!AO22)</f>
        <v>29193.715082963023</v>
      </c>
      <c r="T123" s="155">
        <f>求节点(信息索引!$AK$4:$AK$103,信息索引!AP$4:AP$103,村县营基础信息!AP22)</f>
        <v>28897.280142208816</v>
      </c>
      <c r="V123" s="160">
        <f>K123*(1-E123)*P123*(1-信息索引!$AB$3)</f>
        <v>0</v>
      </c>
      <c r="W123" s="160">
        <f>L123*(1-F123)*Q123*(1-信息索引!$AB$3)</f>
        <v>0</v>
      </c>
      <c r="X123" s="160">
        <f>M123*(1-G123)*R123*(1-信息索引!$AB$3)</f>
        <v>0</v>
      </c>
      <c r="Y123" s="160">
        <f>N123*(1-H123)*S123*(1-信息索引!$AB$3)</f>
        <v>0</v>
      </c>
      <c r="Z123" s="160">
        <f>O123*(1-I123)*T123*(1-信息索引!$AB$3)</f>
        <v>0</v>
      </c>
      <c r="AA123" s="160">
        <f>SUM(V$109:V123)</f>
        <v>0</v>
      </c>
      <c r="AB123" s="160">
        <f>SUM(W$109:W123)</f>
        <v>0</v>
      </c>
      <c r="AC123" s="160">
        <f>SUM(X$109:X123)</f>
        <v>0</v>
      </c>
      <c r="AD123" s="160">
        <f>SUM(Y$109:Y123)</f>
        <v>0</v>
      </c>
      <c r="AE123" s="160">
        <f>SUM(Z$109:Z123)</f>
        <v>0</v>
      </c>
      <c r="AF123" s="160">
        <f t="shared" si="21"/>
        <v>0</v>
      </c>
      <c r="AG123" s="160">
        <f t="shared" si="22"/>
        <v>0</v>
      </c>
      <c r="AH123" s="160">
        <f t="shared" si="23"/>
        <v>0</v>
      </c>
      <c r="AI123" s="160">
        <f t="shared" si="24"/>
        <v>0</v>
      </c>
      <c r="AJ123" s="160">
        <f t="shared" si="25"/>
        <v>0</v>
      </c>
      <c r="AK123" s="160">
        <f>SUM(AF$109:AF123)</f>
        <v>0</v>
      </c>
      <c r="AL123" s="160">
        <f>SUM(AG$109:AG123)</f>
        <v>0</v>
      </c>
      <c r="AM123" s="160">
        <f>SUM(AH$109:AH123)</f>
        <v>0</v>
      </c>
      <c r="AN123" s="160">
        <f>SUM(AI$109:AI123)</f>
        <v>0</v>
      </c>
      <c r="AO123" s="160">
        <f>SUM(AJ$109:AJ123)</f>
        <v>0</v>
      </c>
      <c r="AS123" s="187">
        <v>117</v>
      </c>
      <c r="AT123" s="187">
        <f>求节点(村县营基础信息!K$8:K$28,AA$10:AA$30,$AS123)+求节点(村县营基础信息!T$8:T$28,AA$43:AA$63,$AS123)+求节点(村县营基础信息!AC$8:AC$29,AA$76:AA$96,$AS123)+求节点(村县营基础信息!AL$8:AL$28,AA$109:AA$129,$AS123)</f>
        <v>888145.32762080815</v>
      </c>
      <c r="AU123" s="187">
        <f>求节点(村县营基础信息!L$8:L$28,AB$10:AB$30,$AS123)+求节点(村县营基础信息!U$8:U$28,AB$43:AB$63,$AS123)+求节点(村县营基础信息!AD$8:AD$29,AB$76:AB$96,$AS123)+求节点(村县营基础信息!AM$8:AM$28,AB$109:AB$129,$AS123)</f>
        <v>793286.06195313775</v>
      </c>
      <c r="AV123" s="187">
        <f>求节点(村县营基础信息!M$8:M$28,AC$10:AC$30,$AS123)+求节点(村县营基础信息!V$8:V$28,AC$43:AC$63,$AS123)+求节点(村县营基础信息!AE$8:AE$29,AC$76:AC$96,$AS123)+求节点(村县营基础信息!AN$8:AN$28,AC$109:AC$129,$AS123)</f>
        <v>643867.17323936708</v>
      </c>
      <c r="AW123" s="187">
        <f>求节点(村县营基础信息!N$8:N$28,AD$10:AD$30,$AS123)+求节点(村县营基础信息!W$8:W$28,AD$43:AD$63,$AS123)+求节点(村县营基础信息!AF$8:AF$29,AD$76:AD$96,$AS123)+求节点(村县营基础信息!AO$8:AO$28,AD$109:AD$129,$AS123)</f>
        <v>452333.91965590673</v>
      </c>
      <c r="AX123" s="187">
        <f>求节点(村县营基础信息!O$8:O$28,AE$10:AE$30,$AS123)+求节点(村县营基础信息!X$8:X$28,AE$43:AE$63,$AS123)+求节点(村县营基础信息!AG$8:AG$29,AE$76:AE$96,$AS123)+求节点(村县营基础信息!AP$8:AP$28,AE$109:AE$129,$AS123)</f>
        <v>298440.14064398245</v>
      </c>
      <c r="AY123" s="187">
        <f>求节点(村县营基础信息!K$8:K$28,AK$10:AK$30,$AS123)+求节点(村县营基础信息!T$8:T$28,AK$43:AK$63,$AS123)+求节点(村县营基础信息!AC$8:AC$29,AK$76:AK$96,$AS123)+求节点(村县营基础信息!AL$8:AL$28,AK$109:AK$129,$AS123)</f>
        <v>376788.92686943372</v>
      </c>
      <c r="AZ123" s="187">
        <f>求节点(村县营基础信息!L$8:L$28,AL$10:AL$30,$AS123)+求节点(村县营基础信息!U$8:U$28,AL$43:AL$63,$AS123)+求节点(村县营基础信息!AD$8:AD$29,AL$76:AL$96,$AS123)+求节点(村县营基础信息!AM$8:AM$28,AL$109:AL$129,$AS123)</f>
        <v>336545.60204072518</v>
      </c>
      <c r="BA123" s="187">
        <f>求节点(村县营基础信息!M$8:M$28,AM$10:AM$30,$AS123)+求节点(村县营基础信息!V$8:V$28,AM$43:AM$63,$AS123)+求节点(村县营基础信息!AE$8:AE$29,AM$76:AM$96,$AS123)+求节点(村县营基础信息!AN$8:AN$28,AM$109:AM$129,$AS123)</f>
        <v>273155.77046518604</v>
      </c>
      <c r="BB123" s="187">
        <f>求节点(村县营基础信息!N$8:N$28,AN$10:AN$30,$AS123)+求节点(村县营基础信息!W$8:W$28,AN$43:AN$63,$AS123)+求节点(村县营基础信息!AF$8:AF$29,AN$76:AN$96,$AS123)+求节点(村县营基础信息!AO$8:AO$28,AN$109:AN$129,$AS123)</f>
        <v>191899.23864189981</v>
      </c>
      <c r="BC123" s="187">
        <f>求节点(村县营基础信息!O$8:O$28,AO$10:AO$30,$AS123)+求节点(村县营基础信息!X$8:X$28,AO$43:AO$63,$AS123)+求节点(村县营基础信息!AG$8:AG$29,AO$76:AO$96,$AS123)+求节点(村县营基础信息!AP$8:AP$28,AO$109:AO$129,$AS123)</f>
        <v>126610.96875805315</v>
      </c>
    </row>
    <row r="124" spans="3:55" x14ac:dyDescent="0.15">
      <c r="C124" s="155">
        <v>15</v>
      </c>
      <c r="D124" s="155">
        <v>1</v>
      </c>
      <c r="E124" s="155">
        <f>求节点(信息索引!$AD$4:$AD$103,信息索引!AE$4:AE$103,村县营基础信息!AL23)</f>
        <v>0.17499999999999999</v>
      </c>
      <c r="F124" s="155">
        <f>求节点(信息索引!$AD$4:$AD$103,信息索引!AF$4:AF$103,村县营基础信息!AM23)</f>
        <v>0.17499999999999999</v>
      </c>
      <c r="G124" s="155">
        <f>求节点(信息索引!$AD$4:$AD$103,信息索引!AG$4:AG$103,村县营基础信息!AN23)</f>
        <v>0.17499999999999999</v>
      </c>
      <c r="H124" s="155">
        <f>求节点(信息索引!$AD$4:$AD$103,信息索引!AH$4:AH$103,村县营基础信息!AO23)</f>
        <v>0.17499999999999999</v>
      </c>
      <c r="I124" s="155">
        <f>求节点(信息索引!$AD$4:$AD$103,信息索引!AI$4:AI$103,村县营基础信息!AP23)</f>
        <v>0.17499999999999999</v>
      </c>
      <c r="J124" s="160">
        <v>1</v>
      </c>
      <c r="K124" s="160">
        <f>$J124*K$103*$D124*村县营基础信息!$G23</f>
        <v>0</v>
      </c>
      <c r="L124" s="160">
        <f>$J124*L$103*$D124*村县营基础信息!$G23</f>
        <v>0</v>
      </c>
      <c r="M124" s="160">
        <f>$J124*M$103*$D124*村县营基础信息!$G23</f>
        <v>0</v>
      </c>
      <c r="N124" s="160">
        <f>$J124*N$103*$D124*村县营基础信息!$G23</f>
        <v>0</v>
      </c>
      <c r="O124" s="160">
        <f>$J124*O$103*$D124*村县营基础信息!$G23</f>
        <v>0</v>
      </c>
      <c r="P124" s="155">
        <f>求节点(信息索引!$AK$4:$AK$103,信息索引!AL$4:AL$103,村县营基础信息!AL23)</f>
        <v>33114.162091481856</v>
      </c>
      <c r="Q124" s="155">
        <f>求节点(信息索引!$AK$4:$AK$103,信息索引!AM$4:AM$103,村县营基础信息!AM23)</f>
        <v>33006.145469100236</v>
      </c>
      <c r="R124" s="155">
        <f>求节点(信息索引!$AK$4:$AK$103,信息索引!AN$4:AN$103,村县营基础信息!AN23)</f>
        <v>32003.759833656877</v>
      </c>
      <c r="S124" s="155">
        <f>求节点(信息索引!$AK$4:$AK$103,信息索引!AO$4:AO$103,村县营基础信息!AO23)</f>
        <v>31497.044060001415</v>
      </c>
      <c r="T124" s="155">
        <f>求节点(信息索引!$AK$4:$AK$103,信息索引!AP$4:AP$103,村县营基础信息!AP23)</f>
        <v>31330.041635156223</v>
      </c>
      <c r="V124" s="160">
        <f>K124*(1-E124)*P124*(1-信息索引!$AB$3)</f>
        <v>0</v>
      </c>
      <c r="W124" s="160">
        <f>L124*(1-F124)*Q124*(1-信息索引!$AB$3)</f>
        <v>0</v>
      </c>
      <c r="X124" s="160">
        <f>M124*(1-G124)*R124*(1-信息索引!$AB$3)</f>
        <v>0</v>
      </c>
      <c r="Y124" s="160">
        <f>N124*(1-H124)*S124*(1-信息索引!$AB$3)</f>
        <v>0</v>
      </c>
      <c r="Z124" s="160">
        <f>O124*(1-I124)*T124*(1-信息索引!$AB$3)</f>
        <v>0</v>
      </c>
      <c r="AA124" s="160">
        <f>SUM(V$109:V124)</f>
        <v>0</v>
      </c>
      <c r="AB124" s="160">
        <f>SUM(W$109:W124)</f>
        <v>0</v>
      </c>
      <c r="AC124" s="160">
        <f>SUM(X$109:X124)</f>
        <v>0</v>
      </c>
      <c r="AD124" s="160">
        <f>SUM(Y$109:Y124)</f>
        <v>0</v>
      </c>
      <c r="AE124" s="160">
        <f>SUM(Z$109:Z124)</f>
        <v>0</v>
      </c>
      <c r="AF124" s="160">
        <f t="shared" si="21"/>
        <v>0</v>
      </c>
      <c r="AG124" s="160">
        <f t="shared" si="22"/>
        <v>0</v>
      </c>
      <c r="AH124" s="160">
        <f t="shared" si="23"/>
        <v>0</v>
      </c>
      <c r="AI124" s="160">
        <f t="shared" si="24"/>
        <v>0</v>
      </c>
      <c r="AJ124" s="160">
        <f t="shared" si="25"/>
        <v>0</v>
      </c>
      <c r="AK124" s="160">
        <f>SUM(AF$109:AF124)</f>
        <v>0</v>
      </c>
      <c r="AL124" s="160">
        <f>SUM(AG$109:AG124)</f>
        <v>0</v>
      </c>
      <c r="AM124" s="160">
        <f>SUM(AH$109:AH124)</f>
        <v>0</v>
      </c>
      <c r="AN124" s="160">
        <f>SUM(AI$109:AI124)</f>
        <v>0</v>
      </c>
      <c r="AO124" s="160">
        <f>SUM(AJ$109:AJ124)</f>
        <v>0</v>
      </c>
      <c r="AS124" s="187">
        <v>118</v>
      </c>
      <c r="AT124" s="187">
        <f>求节点(村县营基础信息!K$8:K$28,AA$10:AA$30,$AS124)+求节点(村县营基础信息!T$8:T$28,AA$43:AA$63,$AS124)+求节点(村县营基础信息!AC$8:AC$29,AA$76:AA$96,$AS124)+求节点(村县营基础信息!AL$8:AL$28,AA$109:AA$129,$AS124)</f>
        <v>895736.31332696881</v>
      </c>
      <c r="AU124" s="187">
        <f>求节点(村县营基础信息!L$8:L$28,AB$10:AB$30,$AS124)+求节点(村县营基础信息!U$8:U$28,AB$43:AB$63,$AS124)+求节点(村县营基础信息!AD$8:AD$29,AB$76:AB$96,$AS124)+求节点(村县营基础信息!AM$8:AM$28,AB$109:AB$129,$AS124)</f>
        <v>800066.28470487404</v>
      </c>
      <c r="AV124" s="187">
        <f>求节点(村县营基础信息!M$8:M$28,AC$10:AC$30,$AS124)+求节点(村县营基础信息!V$8:V$28,AC$43:AC$63,$AS124)+求节点(村县营基础信息!AE$8:AE$29,AC$76:AC$96,$AS124)+求节点(村县营基础信息!AN$8:AN$28,AC$109:AC$129,$AS124)</f>
        <v>649370.31147218216</v>
      </c>
      <c r="AW124" s="187">
        <f>求节点(村县营基础信息!N$8:N$28,AD$10:AD$30,$AS124)+求节点(村县营基础信息!W$8:W$28,AD$43:AD$63,$AS124)+求节点(村县营基础信息!AF$8:AF$29,AD$76:AD$96,$AS124)+求节点(村县营基础信息!AO$8:AO$28,AD$109:AD$129,$AS124)</f>
        <v>456200.02153330768</v>
      </c>
      <c r="AX124" s="187">
        <f>求节点(村县营基础信息!O$8:O$28,AE$10:AE$30,$AS124)+求节点(村县营基础信息!X$8:X$28,AE$43:AE$63,$AS124)+求节点(村县营基础信息!AG$8:AG$29,AE$76:AE$96,$AS124)+求节点(村县营基础信息!AP$8:AP$28,AE$109:AE$129,$AS124)</f>
        <v>300990.91107683699</v>
      </c>
      <c r="AY124" s="187">
        <f>求节点(村县营基础信息!K$8:K$28,AK$10:AK$30,$AS124)+求节点(村县营基础信息!T$8:T$28,AK$43:AK$63,$AS124)+求节点(村县营基础信息!AC$8:AC$29,AK$76:AK$96,$AS124)+求节点(村县营基础信息!AL$8:AL$28,AK$109:AK$129,$AS124)</f>
        <v>380009.34504780499</v>
      </c>
      <c r="AZ124" s="187">
        <f>求节点(村县营基础信息!L$8:L$28,AL$10:AL$30,$AS124)+求节点(村县营基础信息!U$8:U$28,AL$43:AL$63,$AS124)+求节点(村县营基础信息!AD$8:AD$29,AL$76:AL$96,$AS124)+求节点(村县营基础信息!AM$8:AM$28,AL$109:AL$129,$AS124)</f>
        <v>339422.06017782533</v>
      </c>
      <c r="BA124" s="187">
        <f>求节点(村县营基础信息!M$8:M$28,AM$10:AM$30,$AS124)+求节点(村县营基础信息!V$8:V$28,AM$43:AM$63,$AS124)+求节点(村县营基础信息!AE$8:AE$29,AM$76:AM$96,$AS124)+求节点(村县营基础信息!AN$8:AN$28,AM$109:AM$129,$AS124)</f>
        <v>275490.43517001672</v>
      </c>
      <c r="BB124" s="187">
        <f>求节点(村县营基础信息!N$8:N$28,AN$10:AN$30,$AS124)+求节点(村县营基础信息!W$8:W$28,AN$43:AN$63,$AS124)+求节点(村县营基础信息!AF$8:AF$29,AN$76:AN$96,$AS124)+求节点(村县营基础信息!AO$8:AO$28,AN$109:AN$129,$AS124)</f>
        <v>193539.40307473656</v>
      </c>
      <c r="BC124" s="187">
        <f>求节点(村县营基础信息!O$8:O$28,AO$10:AO$30,$AS124)+求节点(村县营基础信息!X$8:X$28,AO$43:AO$63,$AS124)+求节点(村县营基础信息!AG$8:AG$29,AO$76:AO$96,$AS124)+求节点(村县营基础信息!AP$8:AP$28,AO$109:AO$129,$AS124)</f>
        <v>127693.11379017326</v>
      </c>
    </row>
    <row r="125" spans="3:55" x14ac:dyDescent="0.15">
      <c r="C125" s="155">
        <v>16</v>
      </c>
      <c r="D125" s="155">
        <v>1</v>
      </c>
      <c r="E125" s="155">
        <f>求节点(信息索引!$AD$4:$AD$103,信息索引!AE$4:AE$103,村县营基础信息!AL24)</f>
        <v>0.17499999999999999</v>
      </c>
      <c r="F125" s="155">
        <f>求节点(信息索引!$AD$4:$AD$103,信息索引!AF$4:AF$103,村县营基础信息!AM24)</f>
        <v>0.17499999999999999</v>
      </c>
      <c r="G125" s="155">
        <f>求节点(信息索引!$AD$4:$AD$103,信息索引!AG$4:AG$103,村县营基础信息!AN24)</f>
        <v>0.17499999999999999</v>
      </c>
      <c r="H125" s="155">
        <f>求节点(信息索引!$AD$4:$AD$103,信息索引!AH$4:AH$103,村县营基础信息!AO24)</f>
        <v>0.17499999999999999</v>
      </c>
      <c r="I125" s="155">
        <f>求节点(信息索引!$AD$4:$AD$103,信息索引!AI$4:AI$103,村县营基础信息!AP24)</f>
        <v>0.17499999999999999</v>
      </c>
      <c r="J125" s="160">
        <v>1</v>
      </c>
      <c r="K125" s="160">
        <f>$J125*K$103*$D125*村县营基础信息!$G24</f>
        <v>0</v>
      </c>
      <c r="L125" s="160">
        <f>$J125*L$103*$D125*村县营基础信息!$G24</f>
        <v>0</v>
      </c>
      <c r="M125" s="160">
        <f>$J125*M$103*$D125*村县营基础信息!$G24</f>
        <v>0</v>
      </c>
      <c r="N125" s="160">
        <f>$J125*N$103*$D125*村县营基础信息!$G24</f>
        <v>0</v>
      </c>
      <c r="O125" s="160">
        <f>$J125*O$103*$D125*村县营基础信息!$G24</f>
        <v>0</v>
      </c>
      <c r="P125" s="155">
        <f>求节点(信息索引!$AK$4:$AK$103,信息索引!AL$4:AL$103,村县营基础信息!AL24)</f>
        <v>35509.114956867706</v>
      </c>
      <c r="Q125" s="155">
        <f>求节点(信息索引!$AK$4:$AK$103,信息索引!AM$4:AM$103,村县营基础信息!AM24)</f>
        <v>35149.342463472924</v>
      </c>
      <c r="R125" s="155">
        <f>求节点(信息索引!$AK$4:$AK$103,信息索引!AN$4:AN$103,村县营基础信息!AN24)</f>
        <v>34938.996281248415</v>
      </c>
      <c r="S125" s="155">
        <f>求节点(信息索引!$AK$4:$AK$103,信息索引!AO$4:AO$103,村县营基础信息!AO24)</f>
        <v>34090.576137337572</v>
      </c>
      <c r="T125" s="155">
        <f>求节点(信息索引!$AK$4:$AK$103,信息索引!AP$4:AP$103,村县营基础信息!AP24)</f>
        <v>33906.57740712243</v>
      </c>
      <c r="V125" s="160">
        <f>K125*(1-E125)*P125*(1-信息索引!$AB$3)</f>
        <v>0</v>
      </c>
      <c r="W125" s="160">
        <f>L125*(1-F125)*Q125*(1-信息索引!$AB$3)</f>
        <v>0</v>
      </c>
      <c r="X125" s="160">
        <f>M125*(1-G125)*R125*(1-信息索引!$AB$3)</f>
        <v>0</v>
      </c>
      <c r="Y125" s="160">
        <f>N125*(1-H125)*S125*(1-信息索引!$AB$3)</f>
        <v>0</v>
      </c>
      <c r="Z125" s="160">
        <f>O125*(1-I125)*T125*(1-信息索引!$AB$3)</f>
        <v>0</v>
      </c>
      <c r="AA125" s="160">
        <f>SUM(V$109:V125)</f>
        <v>0</v>
      </c>
      <c r="AB125" s="160">
        <f>SUM(W$109:W125)</f>
        <v>0</v>
      </c>
      <c r="AC125" s="160">
        <f>SUM(X$109:X125)</f>
        <v>0</v>
      </c>
      <c r="AD125" s="160">
        <f>SUM(Y$109:Y125)</f>
        <v>0</v>
      </c>
      <c r="AE125" s="160">
        <f>SUM(Z$109:Z125)</f>
        <v>0</v>
      </c>
      <c r="AF125" s="160">
        <f t="shared" si="21"/>
        <v>0</v>
      </c>
      <c r="AG125" s="160">
        <f t="shared" si="22"/>
        <v>0</v>
      </c>
      <c r="AH125" s="160">
        <f t="shared" si="23"/>
        <v>0</v>
      </c>
      <c r="AI125" s="160">
        <f t="shared" si="24"/>
        <v>0</v>
      </c>
      <c r="AJ125" s="160">
        <f t="shared" si="25"/>
        <v>0</v>
      </c>
      <c r="AK125" s="160">
        <f>SUM(AF$109:AF125)</f>
        <v>0</v>
      </c>
      <c r="AL125" s="160">
        <f>SUM(AG$109:AG125)</f>
        <v>0</v>
      </c>
      <c r="AM125" s="160">
        <f>SUM(AH$109:AH125)</f>
        <v>0</v>
      </c>
      <c r="AN125" s="160">
        <f>SUM(AI$109:AI125)</f>
        <v>0</v>
      </c>
      <c r="AO125" s="160">
        <f>SUM(AJ$109:AJ125)</f>
        <v>0</v>
      </c>
      <c r="AS125" s="187">
        <v>119</v>
      </c>
      <c r="AT125" s="187">
        <f>求节点(村县营基础信息!K$8:K$28,AA$10:AA$30,$AS125)+求节点(村县营基础信息!T$8:T$28,AA$43:AA$63,$AS125)+求节点(村县营基础信息!AC$8:AC$29,AA$76:AA$96,$AS125)+求节点(村县营基础信息!AL$8:AL$28,AA$109:AA$129,$AS125)</f>
        <v>903327.29903312959</v>
      </c>
      <c r="AU125" s="187">
        <f>求节点(村县营基础信息!L$8:L$28,AB$10:AB$30,$AS125)+求节点(村县营基础信息!U$8:U$28,AB$43:AB$63,$AS125)+求节点(村县营基础信息!AD$8:AD$29,AB$76:AB$96,$AS125)+求节点(村县营基础信息!AM$8:AM$28,AB$109:AB$129,$AS125)</f>
        <v>806846.50745661021</v>
      </c>
      <c r="AV125" s="187">
        <f>求节点(村县营基础信息!M$8:M$28,AC$10:AC$30,$AS125)+求节点(村县营基础信息!V$8:V$28,AC$43:AC$63,$AS125)+求节点(村县营基础信息!AE$8:AE$29,AC$76:AC$96,$AS125)+求节点(村县营基础信息!AN$8:AN$28,AC$109:AC$129,$AS125)</f>
        <v>654873.44970499724</v>
      </c>
      <c r="AW125" s="187">
        <f>求节点(村县营基础信息!N$8:N$28,AD$10:AD$30,$AS125)+求节点(村县营基础信息!W$8:W$28,AD$43:AD$63,$AS125)+求节点(村县营基础信息!AF$8:AF$29,AD$76:AD$96,$AS125)+求节点(村县营基础信息!AO$8:AO$28,AD$109:AD$129,$AS125)</f>
        <v>460066.12341070856</v>
      </c>
      <c r="AX125" s="187">
        <f>求节点(村县营基础信息!O$8:O$28,AE$10:AE$30,$AS125)+求节点(村县营基础信息!X$8:X$28,AE$43:AE$63,$AS125)+求节点(村县营基础信息!AG$8:AG$29,AE$76:AE$96,$AS125)+求节点(村县营基础信息!AP$8:AP$28,AE$109:AE$129,$AS125)</f>
        <v>303541.68150969152</v>
      </c>
      <c r="AY125" s="187">
        <f>求节点(村县营基础信息!K$8:K$28,AK$10:AK$30,$AS125)+求节点(村县营基础信息!T$8:T$28,AK$43:AK$63,$AS125)+求节点(村县营基础信息!AC$8:AC$29,AK$76:AK$96,$AS125)+求节点(村县营基础信息!AL$8:AL$28,AK$109:AK$129,$AS125)</f>
        <v>383229.76322617615</v>
      </c>
      <c r="AZ125" s="187">
        <f>求节点(村县营基础信息!L$8:L$28,AL$10:AL$30,$AS125)+求节点(村县营基础信息!U$8:U$28,AL$43:AL$63,$AS125)+求节点(村县营基础信息!AD$8:AD$29,AL$76:AL$96,$AS125)+求节点(村县营基础信息!AM$8:AM$28,AL$109:AL$129,$AS125)</f>
        <v>342298.51831492555</v>
      </c>
      <c r="BA125" s="187">
        <f>求节点(村县营基础信息!M$8:M$28,AM$10:AM$30,$AS125)+求节点(村县营基础信息!V$8:V$28,AM$43:AM$63,$AS125)+求节点(村县营基础信息!AE$8:AE$29,AM$76:AM$96,$AS125)+求节点(村县营基础信息!AN$8:AN$28,AM$109:AM$129,$AS125)</f>
        <v>277825.09987484734</v>
      </c>
      <c r="BB125" s="187">
        <f>求节点(村县营基础信息!N$8:N$28,AN$10:AN$30,$AS125)+求节点(村县营基础信息!W$8:W$28,AN$43:AN$63,$AS125)+求节点(村县营基础信息!AF$8:AF$29,AN$76:AN$96,$AS125)+求节点(村县营基础信息!AO$8:AO$28,AN$109:AN$129,$AS125)</f>
        <v>195179.56750757329</v>
      </c>
      <c r="BC125" s="187">
        <f>求节点(村县营基础信息!O$8:O$28,AO$10:AO$30,$AS125)+求节点(村县营基础信息!X$8:X$28,AO$43:AO$63,$AS125)+求节点(村县营基础信息!AG$8:AG$29,AO$76:AO$96,$AS125)+求节点(村县营基础信息!AP$8:AP$28,AO$109:AO$129,$AS125)</f>
        <v>128775.25882229338</v>
      </c>
    </row>
    <row r="126" spans="3:55" x14ac:dyDescent="0.15">
      <c r="C126" s="155">
        <v>17</v>
      </c>
      <c r="D126" s="155">
        <v>1</v>
      </c>
      <c r="E126" s="155">
        <f>求节点(信息索引!$AD$4:$AD$103,信息索引!AE$4:AE$103,村县营基础信息!AL25)</f>
        <v>0.17499999999999999</v>
      </c>
      <c r="F126" s="155">
        <f>求节点(信息索引!$AD$4:$AD$103,信息索引!AF$4:AF$103,村县营基础信息!AM25)</f>
        <v>0.17499999999999999</v>
      </c>
      <c r="G126" s="155">
        <f>求节点(信息索引!$AD$4:$AD$103,信息索引!AG$4:AG$103,村县营基础信息!AN25)</f>
        <v>0.17499999999999999</v>
      </c>
      <c r="H126" s="155">
        <f>求节点(信息索引!$AD$4:$AD$103,信息索引!AH$4:AH$103,村县营基础信息!AO25)</f>
        <v>0.17499999999999999</v>
      </c>
      <c r="I126" s="155">
        <f>求节点(信息索引!$AD$4:$AD$103,信息索引!AI$4:AI$103,村县营基础信息!AP25)</f>
        <v>0.17499999999999999</v>
      </c>
      <c r="J126" s="160">
        <v>1</v>
      </c>
      <c r="K126" s="160">
        <f>$J126*K$103*$D126*村县营基础信息!$G25</f>
        <v>0</v>
      </c>
      <c r="L126" s="160">
        <f>$J126*L$103*$D126*村县营基础信息!$G25</f>
        <v>0</v>
      </c>
      <c r="M126" s="160">
        <f>$J126*M$103*$D126*村县营基础信息!$G25</f>
        <v>0</v>
      </c>
      <c r="N126" s="160">
        <f>$J126*N$103*$D126*村县营基础信息!$G25</f>
        <v>0</v>
      </c>
      <c r="O126" s="160">
        <f>$J126*O$103*$D126*村县营基础信息!$G25</f>
        <v>0</v>
      </c>
      <c r="P126" s="155">
        <f>求节点(信息索引!$AK$4:$AK$103,信息索引!AL$4:AL$103,村县营基础信息!AL25)</f>
        <v>37924.670234029443</v>
      </c>
      <c r="Q126" s="155">
        <f>求节点(信息索引!$AK$4:$AK$103,信息索引!AM$4:AM$103,村县营基础信息!AM25)</f>
        <v>37162.143893576205</v>
      </c>
      <c r="R126" s="155">
        <f>求节点(信息索引!$AK$4:$AK$103,信息索引!AN$4:AN$103,村县营基础信息!AN25)</f>
        <v>36783.82479503371</v>
      </c>
      <c r="S126" s="155">
        <f>求节点(信息索引!$AK$4:$AK$103,信息索引!AO$4:AO$103,村县营基础信息!AO25)</f>
        <v>35950.698990399273</v>
      </c>
      <c r="T126" s="155">
        <f>求节点(信息索引!$AK$4:$AK$103,信息索引!AP$4:AP$103,村县营基础信息!AP25)</f>
        <v>35922.513070064459</v>
      </c>
      <c r="V126" s="160">
        <f>K126*(1-E126)*P126*(1-信息索引!$AB$3)</f>
        <v>0</v>
      </c>
      <c r="W126" s="160">
        <f>L126*(1-F126)*Q126*(1-信息索引!$AB$3)</f>
        <v>0</v>
      </c>
      <c r="X126" s="160">
        <f>M126*(1-G126)*R126*(1-信息索引!$AB$3)</f>
        <v>0</v>
      </c>
      <c r="Y126" s="160">
        <f>N126*(1-H126)*S126*(1-信息索引!$AB$3)</f>
        <v>0</v>
      </c>
      <c r="Z126" s="160">
        <f>O126*(1-I126)*T126*(1-信息索引!$AB$3)</f>
        <v>0</v>
      </c>
      <c r="AA126" s="160">
        <f>SUM(V$109:V126)</f>
        <v>0</v>
      </c>
      <c r="AB126" s="160">
        <f>SUM(W$109:W126)</f>
        <v>0</v>
      </c>
      <c r="AC126" s="160">
        <f>SUM(X$109:X126)</f>
        <v>0</v>
      </c>
      <c r="AD126" s="160">
        <f>SUM(Y$109:Y126)</f>
        <v>0</v>
      </c>
      <c r="AE126" s="160">
        <f>SUM(Z$109:Z126)</f>
        <v>0</v>
      </c>
      <c r="AF126" s="160">
        <f t="shared" si="21"/>
        <v>0</v>
      </c>
      <c r="AG126" s="160">
        <f t="shared" si="22"/>
        <v>0</v>
      </c>
      <c r="AH126" s="160">
        <f t="shared" si="23"/>
        <v>0</v>
      </c>
      <c r="AI126" s="160">
        <f t="shared" si="24"/>
        <v>0</v>
      </c>
      <c r="AJ126" s="160">
        <f t="shared" si="25"/>
        <v>0</v>
      </c>
      <c r="AK126" s="160">
        <f>SUM(AF$109:AF126)</f>
        <v>0</v>
      </c>
      <c r="AL126" s="160">
        <f>SUM(AG$109:AG126)</f>
        <v>0</v>
      </c>
      <c r="AM126" s="160">
        <f>SUM(AH$109:AH126)</f>
        <v>0</v>
      </c>
      <c r="AN126" s="160">
        <f>SUM(AI$109:AI126)</f>
        <v>0</v>
      </c>
      <c r="AO126" s="160">
        <f>SUM(AJ$109:AJ126)</f>
        <v>0</v>
      </c>
      <c r="AS126" s="187">
        <v>120</v>
      </c>
      <c r="AT126" s="187">
        <f>求节点(村县营基础信息!K$8:K$28,AA$10:AA$30,$AS126)+求节点(村县营基础信息!T$8:T$28,AA$43:AA$63,$AS126)+求节点(村县营基础信息!AC$8:AC$29,AA$76:AA$96,$AS126)+求节点(村县营基础信息!AL$8:AL$28,AA$109:AA$129,$AS126)</f>
        <v>910918.28473929036</v>
      </c>
      <c r="AU126" s="187">
        <f>求节点(村县营基础信息!L$8:L$28,AB$10:AB$30,$AS126)+求节点(村县营基础信息!U$8:U$28,AB$43:AB$63,$AS126)+求节点(村县营基础信息!AD$8:AD$29,AB$76:AB$96,$AS126)+求节点(村县营基础信息!AM$8:AM$28,AB$109:AB$129,$AS126)</f>
        <v>813626.73020834639</v>
      </c>
      <c r="AV126" s="187">
        <f>求节点(村县营基础信息!M$8:M$28,AC$10:AC$30,$AS126)+求节点(村县营基础信息!V$8:V$28,AC$43:AC$63,$AS126)+求节点(村县营基础信息!AE$8:AE$29,AC$76:AC$96,$AS126)+求节点(村县营基础信息!AN$8:AN$28,AC$109:AC$129,$AS126)</f>
        <v>660376.58793781232</v>
      </c>
      <c r="AW126" s="187">
        <f>求节点(村县营基础信息!N$8:N$28,AD$10:AD$30,$AS126)+求节点(村县营基础信息!W$8:W$28,AD$43:AD$63,$AS126)+求节点(村县营基础信息!AF$8:AF$29,AD$76:AD$96,$AS126)+求节点(村县营基础信息!AO$8:AO$28,AD$109:AD$129,$AS126)</f>
        <v>463932.2252881095</v>
      </c>
      <c r="AX126" s="187">
        <f>求节点(村县营基础信息!O$8:O$28,AE$10:AE$30,$AS126)+求节点(村县营基础信息!X$8:X$28,AE$43:AE$63,$AS126)+求节点(村县营基础信息!AG$8:AG$29,AE$76:AE$96,$AS126)+求节点(村县营基础信息!AP$8:AP$28,AE$109:AE$129,$AS126)</f>
        <v>306092.45194254606</v>
      </c>
      <c r="AY126" s="187">
        <f>求节点(村县营基础信息!K$8:K$28,AK$10:AK$30,$AS126)+求节点(村县营基础信息!T$8:T$28,AK$43:AK$63,$AS126)+求节点(村县营基础信息!AC$8:AC$29,AK$76:AK$96,$AS126)+求节点(村县营基础信息!AL$8:AL$28,AK$109:AK$129,$AS126)</f>
        <v>386450.18140454742</v>
      </c>
      <c r="AZ126" s="187">
        <f>求节点(村县营基础信息!L$8:L$28,AL$10:AL$30,$AS126)+求节点(村县营基础信息!U$8:U$28,AL$43:AL$63,$AS126)+求节点(村县营基础信息!AD$8:AD$29,AL$76:AL$96,$AS126)+求节点(村县营基础信息!AM$8:AM$28,AL$109:AL$129,$AS126)</f>
        <v>345174.97645202576</v>
      </c>
      <c r="BA126" s="187">
        <f>求节点(村县营基础信息!M$8:M$28,AM$10:AM$30,$AS126)+求节点(村县营基础信息!V$8:V$28,AM$43:AM$63,$AS126)+求节点(村县营基础信息!AE$8:AE$29,AM$76:AM$96,$AS126)+求节点(村县营基础信息!AN$8:AN$28,AM$109:AM$129,$AS126)</f>
        <v>280159.76457967795</v>
      </c>
      <c r="BB126" s="187">
        <f>求节点(村县营基础信息!N$8:N$28,AN$10:AN$30,$AS126)+求节点(村县营基础信息!W$8:W$28,AN$43:AN$63,$AS126)+求节点(村县营基础信息!AF$8:AF$29,AN$76:AN$96,$AS126)+求节点(村县营基础信息!AO$8:AO$28,AN$109:AN$129,$AS126)</f>
        <v>196819.73194041007</v>
      </c>
      <c r="BC126" s="187">
        <f>求节点(村县营基础信息!O$8:O$28,AO$10:AO$30,$AS126)+求节点(村县营基础信息!X$8:X$28,AO$43:AO$63,$AS126)+求节点(村县营基础信息!AG$8:AG$29,AO$76:AO$96,$AS126)+求节点(村县营基础信息!AP$8:AP$28,AO$109:AO$129,$AS126)</f>
        <v>129857.4038544135</v>
      </c>
    </row>
    <row r="127" spans="3:55" x14ac:dyDescent="0.15">
      <c r="C127" s="155">
        <v>18</v>
      </c>
      <c r="D127" s="155">
        <v>1</v>
      </c>
      <c r="E127" s="155">
        <f>求节点(信息索引!$AD$4:$AD$103,信息索引!AE$4:AE$103,村县营基础信息!AL26)</f>
        <v>0.17499999999999999</v>
      </c>
      <c r="F127" s="155">
        <f>求节点(信息索引!$AD$4:$AD$103,信息索引!AF$4:AF$103,村县营基础信息!AM26)</f>
        <v>0.17499999999999999</v>
      </c>
      <c r="G127" s="155">
        <f>求节点(信息索引!$AD$4:$AD$103,信息索引!AG$4:AG$103,村县营基础信息!AN26)</f>
        <v>0.17499999999999999</v>
      </c>
      <c r="H127" s="155">
        <f>求节点(信息索引!$AD$4:$AD$103,信息索引!AH$4:AH$103,村县营基础信息!AO26)</f>
        <v>0.17499999999999999</v>
      </c>
      <c r="I127" s="155">
        <f>求节点(信息索引!$AD$4:$AD$103,信息索引!AI$4:AI$103,村县营基础信息!AP26)</f>
        <v>0.17499999999999999</v>
      </c>
      <c r="J127" s="160">
        <v>1</v>
      </c>
      <c r="K127" s="160">
        <f>$J127*K$103*$D127*村县营基础信息!$G26</f>
        <v>0</v>
      </c>
      <c r="L127" s="160">
        <f>$J127*L$103*$D127*村县营基础信息!$G26</f>
        <v>0</v>
      </c>
      <c r="M127" s="160">
        <f>$J127*M$103*$D127*村县营基础信息!$G26</f>
        <v>0</v>
      </c>
      <c r="N127" s="160">
        <f>$J127*N$103*$D127*村县营基础信息!$G26</f>
        <v>0</v>
      </c>
      <c r="O127" s="160">
        <f>$J127*O$103*$D127*村县营基础信息!$G26</f>
        <v>0</v>
      </c>
      <c r="P127" s="155">
        <f>求节点(信息索引!$AK$4:$AK$103,信息索引!AL$4:AL$103,村县营基础信息!AL26)</f>
        <v>40337.177414792459</v>
      </c>
      <c r="Q127" s="155">
        <f>求节点(信息索引!$AK$4:$AK$103,信息索引!AM$4:AM$103,村县营基础信息!AM26)</f>
        <v>39694.312611156711</v>
      </c>
      <c r="R127" s="155">
        <f>求节点(信息索引!$AK$4:$AK$103,信息索引!AN$4:AN$103,村县营基础信息!AN26)</f>
        <v>39138.627374302916</v>
      </c>
      <c r="S127" s="155">
        <f>求节点(信息索引!$AK$4:$AK$103,信息索引!AO$4:AO$103,村县营基础信息!AO26)</f>
        <v>38282.920291263385</v>
      </c>
      <c r="T127" s="155">
        <f>求节点(信息索引!$AK$4:$AK$103,信息索引!AP$4:AP$103,村县营基础信息!AP26)</f>
        <v>38331.18617873318</v>
      </c>
      <c r="V127" s="160">
        <f>K127*(1-E127)*P127*(1-信息索引!$AB$3)</f>
        <v>0</v>
      </c>
      <c r="W127" s="160">
        <f>L127*(1-F127)*Q127*(1-信息索引!$AB$3)</f>
        <v>0</v>
      </c>
      <c r="X127" s="160">
        <f>M127*(1-G127)*R127*(1-信息索引!$AB$3)</f>
        <v>0</v>
      </c>
      <c r="Y127" s="160">
        <f>N127*(1-H127)*S127*(1-信息索引!$AB$3)</f>
        <v>0</v>
      </c>
      <c r="Z127" s="160">
        <f>O127*(1-I127)*T127*(1-信息索引!$AB$3)</f>
        <v>0</v>
      </c>
      <c r="AA127" s="160">
        <f>SUM(V$109:V127)</f>
        <v>0</v>
      </c>
      <c r="AB127" s="160">
        <f>SUM(W$109:W127)</f>
        <v>0</v>
      </c>
      <c r="AC127" s="160">
        <f>SUM(X$109:X127)</f>
        <v>0</v>
      </c>
      <c r="AD127" s="160">
        <f>SUM(Y$109:Y127)</f>
        <v>0</v>
      </c>
      <c r="AE127" s="160">
        <f>SUM(Z$109:Z127)</f>
        <v>0</v>
      </c>
      <c r="AF127" s="160">
        <f t="shared" si="21"/>
        <v>0</v>
      </c>
      <c r="AG127" s="160">
        <f t="shared" si="22"/>
        <v>0</v>
      </c>
      <c r="AH127" s="160">
        <f t="shared" si="23"/>
        <v>0</v>
      </c>
      <c r="AI127" s="160">
        <f t="shared" si="24"/>
        <v>0</v>
      </c>
      <c r="AJ127" s="160">
        <f t="shared" si="25"/>
        <v>0</v>
      </c>
      <c r="AK127" s="160">
        <f>SUM(AF$109:AF127)</f>
        <v>0</v>
      </c>
      <c r="AL127" s="160">
        <f>SUM(AG$109:AG127)</f>
        <v>0</v>
      </c>
      <c r="AM127" s="160">
        <f>SUM(AH$109:AH127)</f>
        <v>0</v>
      </c>
      <c r="AN127" s="160">
        <f>SUM(AI$109:AI127)</f>
        <v>0</v>
      </c>
      <c r="AO127" s="160">
        <f>SUM(AJ$109:AJ127)</f>
        <v>0</v>
      </c>
      <c r="AS127" s="187">
        <v>121</v>
      </c>
      <c r="AT127" s="187">
        <f>求节点(村县营基础信息!K$8:K$28,AA$10:AA$30,$AS127)+求节点(村县营基础信息!T$8:T$28,AA$43:AA$63,$AS127)+求节点(村县营基础信息!AC$8:AC$29,AA$76:AA$96,$AS127)+求节点(村县营基础信息!AL$8:AL$28,AA$109:AA$129,$AS127)</f>
        <v>918509.27044545114</v>
      </c>
      <c r="AU127" s="187">
        <f>求节点(村县营基础信息!L$8:L$28,AB$10:AB$30,$AS127)+求节点(村县营基础信息!U$8:U$28,AB$43:AB$63,$AS127)+求节点(村县营基础信息!AD$8:AD$29,AB$76:AB$96,$AS127)+求节点(村县营基础信息!AM$8:AM$28,AB$109:AB$129,$AS127)</f>
        <v>820406.95296008268</v>
      </c>
      <c r="AV127" s="187">
        <f>求节点(村县营基础信息!M$8:M$28,AC$10:AC$30,$AS127)+求节点(村县营基础信息!V$8:V$28,AC$43:AC$63,$AS127)+求节点(村县营基础信息!AE$8:AE$29,AC$76:AC$96,$AS127)+求节点(村县营基础信息!AN$8:AN$28,AC$109:AC$129,$AS127)</f>
        <v>665879.7261706274</v>
      </c>
      <c r="AW127" s="187">
        <f>求节点(村县营基础信息!N$8:N$28,AD$10:AD$30,$AS127)+求节点(村县营基础信息!W$8:W$28,AD$43:AD$63,$AS127)+求节点(村县营基础信息!AF$8:AF$29,AD$76:AD$96,$AS127)+求节点(村县营基础信息!AO$8:AO$28,AD$109:AD$129,$AS127)</f>
        <v>467798.32716551039</v>
      </c>
      <c r="AX127" s="187">
        <f>求节点(村县营基础信息!O$8:O$28,AE$10:AE$30,$AS127)+求节点(村县营基础信息!X$8:X$28,AE$43:AE$63,$AS127)+求节点(村县营基础信息!AG$8:AG$29,AE$76:AE$96,$AS127)+求节点(村县营基础信息!AP$8:AP$28,AE$109:AE$129,$AS127)</f>
        <v>308643.22237540066</v>
      </c>
      <c r="AY127" s="187">
        <f>求节点(村县营基础信息!K$8:K$28,AK$10:AK$30,$AS127)+求节点(村县营基础信息!T$8:T$28,AK$43:AK$63,$AS127)+求节点(村县营基础信息!AC$8:AC$29,AK$76:AK$96,$AS127)+求节点(村县营基础信息!AL$8:AL$28,AK$109:AK$129,$AS127)</f>
        <v>389670.59958291863</v>
      </c>
      <c r="AZ127" s="187">
        <f>求节点(村县营基础信息!L$8:L$28,AL$10:AL$30,$AS127)+求节点(村县营基础信息!U$8:U$28,AL$43:AL$63,$AS127)+求节点(村县营基础信息!AD$8:AD$29,AL$76:AL$96,$AS127)+求节点(村县营基础信息!AM$8:AM$28,AL$109:AL$129,$AS127)</f>
        <v>348051.43458912597</v>
      </c>
      <c r="BA127" s="187">
        <f>求节点(村县营基础信息!M$8:M$28,AM$10:AM$30,$AS127)+求节点(村县营基础信息!V$8:V$28,AM$43:AM$63,$AS127)+求节点(村县营基础信息!AE$8:AE$29,AM$76:AM$96,$AS127)+求节点(村县营基础信息!AN$8:AN$28,AM$109:AM$129,$AS127)</f>
        <v>282494.42928450863</v>
      </c>
      <c r="BB127" s="187">
        <f>求节点(村县营基础信息!N$8:N$28,AN$10:AN$30,$AS127)+求节点(村县营基础信息!W$8:W$28,AN$43:AN$63,$AS127)+求节点(村县营基础信息!AF$8:AF$29,AN$76:AN$96,$AS127)+求节点(村县营基础信息!AO$8:AO$28,AN$109:AN$129,$AS127)</f>
        <v>198459.89637324683</v>
      </c>
      <c r="BC127" s="187">
        <f>求节点(村县营基础信息!O$8:O$28,AO$10:AO$30,$AS127)+求节点(村县营基础信息!X$8:X$28,AO$43:AO$63,$AS127)+求节点(村县营基础信息!AG$8:AG$29,AO$76:AO$96,$AS127)+求节点(村县营基础信息!AP$8:AP$28,AO$109:AO$129,$AS127)</f>
        <v>130939.54888653359</v>
      </c>
    </row>
    <row r="128" spans="3:55" x14ac:dyDescent="0.15">
      <c r="C128" s="155">
        <v>19</v>
      </c>
      <c r="D128" s="155">
        <v>1</v>
      </c>
      <c r="E128" s="155">
        <f>求节点(信息索引!$AD$4:$AD$103,信息索引!AE$4:AE$103,村县营基础信息!AL27)</f>
        <v>0.17499999999999999</v>
      </c>
      <c r="F128" s="155">
        <f>求节点(信息索引!$AD$4:$AD$103,信息索引!AF$4:AF$103,村县营基础信息!AM27)</f>
        <v>0.17499999999999999</v>
      </c>
      <c r="G128" s="155">
        <f>求节点(信息索引!$AD$4:$AD$103,信息索引!AG$4:AG$103,村县营基础信息!AN27)</f>
        <v>0.17499999999999999</v>
      </c>
      <c r="H128" s="155">
        <f>求节点(信息索引!$AD$4:$AD$103,信息索引!AH$4:AH$103,村县营基础信息!AO27)</f>
        <v>0.17499999999999999</v>
      </c>
      <c r="I128" s="155">
        <f>求节点(信息索引!$AD$4:$AD$103,信息索引!AI$4:AI$103,村县营基础信息!AP27)</f>
        <v>0.17499999999999999</v>
      </c>
      <c r="J128" s="160">
        <v>1</v>
      </c>
      <c r="K128" s="160">
        <f>$J128*K$103*$D128*村县营基础信息!$G27</f>
        <v>0</v>
      </c>
      <c r="L128" s="160">
        <f>$J128*L$103*$D128*村县营基础信息!$G27</f>
        <v>0</v>
      </c>
      <c r="M128" s="160">
        <f>$J128*M$103*$D128*村县营基础信息!$G27</f>
        <v>0</v>
      </c>
      <c r="N128" s="160">
        <f>$J128*N$103*$D128*村县营基础信息!$G27</f>
        <v>0</v>
      </c>
      <c r="O128" s="160">
        <f>$J128*O$103*$D128*村县营基础信息!$G27</f>
        <v>0</v>
      </c>
      <c r="P128" s="155">
        <f>求节点(信息索引!$AK$4:$AK$103,信息索引!AL$4:AL$103,村县营基础信息!AL27)</f>
        <v>42743.520869615764</v>
      </c>
      <c r="Q128" s="155">
        <f>求节点(信息索引!$AK$4:$AK$103,信息索引!AM$4:AM$103,村县营基础信息!AM27)</f>
        <v>41950.633115910932</v>
      </c>
      <c r="R128" s="155">
        <f>求节点(信息索引!$AK$4:$AK$103,信息索引!AN$4:AN$103,村县营基础信息!AN27)</f>
        <v>41446.624506354281</v>
      </c>
      <c r="S128" s="155">
        <f>求节点(信息索引!$AK$4:$AK$103,信息索引!AO$4:AO$103,村县营基础信息!AO27)</f>
        <v>40289.485507218807</v>
      </c>
      <c r="T128" s="155">
        <f>求节点(信息索引!$AK$4:$AK$103,信息索引!AP$4:AP$103,村县营基础信息!AP27)</f>
        <v>40373.152830582323</v>
      </c>
      <c r="V128" s="160">
        <f>K128*(1-E128)*P128*(1-信息索引!$AB$3)</f>
        <v>0</v>
      </c>
      <c r="W128" s="160">
        <f>L128*(1-F128)*Q128*(1-信息索引!$AB$3)</f>
        <v>0</v>
      </c>
      <c r="X128" s="160">
        <f>M128*(1-G128)*R128*(1-信息索引!$AB$3)</f>
        <v>0</v>
      </c>
      <c r="Y128" s="160">
        <f>N128*(1-H128)*S128*(1-信息索引!$AB$3)</f>
        <v>0</v>
      </c>
      <c r="Z128" s="160">
        <f>O128*(1-I128)*T128*(1-信息索引!$AB$3)</f>
        <v>0</v>
      </c>
      <c r="AA128" s="160">
        <f>SUM(V$109:V128)</f>
        <v>0</v>
      </c>
      <c r="AB128" s="160">
        <f>SUM(W$109:W128)</f>
        <v>0</v>
      </c>
      <c r="AC128" s="160">
        <f>SUM(X$109:X128)</f>
        <v>0</v>
      </c>
      <c r="AD128" s="160">
        <f>SUM(Y$109:Y128)</f>
        <v>0</v>
      </c>
      <c r="AE128" s="160">
        <f>SUM(Z$109:Z128)</f>
        <v>0</v>
      </c>
      <c r="AF128" s="160">
        <f t="shared" si="21"/>
        <v>0</v>
      </c>
      <c r="AG128" s="160">
        <f t="shared" si="22"/>
        <v>0</v>
      </c>
      <c r="AH128" s="160">
        <f t="shared" si="23"/>
        <v>0</v>
      </c>
      <c r="AI128" s="160">
        <f t="shared" si="24"/>
        <v>0</v>
      </c>
      <c r="AJ128" s="160">
        <f t="shared" si="25"/>
        <v>0</v>
      </c>
      <c r="AK128" s="160">
        <f>SUM(AF$109:AF128)</f>
        <v>0</v>
      </c>
      <c r="AL128" s="160">
        <f>SUM(AG$109:AG128)</f>
        <v>0</v>
      </c>
      <c r="AM128" s="160">
        <f>SUM(AH$109:AH128)</f>
        <v>0</v>
      </c>
      <c r="AN128" s="160">
        <f>SUM(AI$109:AI128)</f>
        <v>0</v>
      </c>
      <c r="AO128" s="160">
        <f>SUM(AJ$109:AJ128)</f>
        <v>0</v>
      </c>
      <c r="AS128" s="187">
        <v>122</v>
      </c>
      <c r="AT128" s="187">
        <f>求节点(村县营基础信息!K$8:K$28,AA$10:AA$30,$AS128)+求节点(村县营基础信息!T$8:T$28,AA$43:AA$63,$AS128)+求节点(村县营基础信息!AC$8:AC$29,AA$76:AA$96,$AS128)+求节点(村县营基础信息!AL$8:AL$28,AA$109:AA$129,$AS128)</f>
        <v>926100.2561516118</v>
      </c>
      <c r="AU128" s="187">
        <f>求节点(村县营基础信息!L$8:L$28,AB$10:AB$30,$AS128)+求节点(村县营基础信息!U$8:U$28,AB$43:AB$63,$AS128)+求节点(村县营基础信息!AD$8:AD$29,AB$76:AB$96,$AS128)+求节点(村县营基础信息!AM$8:AM$28,AB$109:AB$129,$AS128)</f>
        <v>827187.17571181874</v>
      </c>
      <c r="AV128" s="187">
        <f>求节点(村县营基础信息!M$8:M$28,AC$10:AC$30,$AS128)+求节点(村县营基础信息!V$8:V$28,AC$43:AC$63,$AS128)+求节点(村县营基础信息!AE$8:AE$29,AC$76:AC$96,$AS128)+求节点(村县营基础信息!AN$8:AN$28,AC$109:AC$129,$AS128)</f>
        <v>671382.86440344248</v>
      </c>
      <c r="AW128" s="187">
        <f>求节点(村县营基础信息!N$8:N$28,AD$10:AD$30,$AS128)+求节点(村县营基础信息!W$8:W$28,AD$43:AD$63,$AS128)+求节点(村县营基础信息!AF$8:AF$29,AD$76:AD$96,$AS128)+求节点(村县营基础信息!AO$8:AO$28,AD$109:AD$129,$AS128)</f>
        <v>471664.42904291127</v>
      </c>
      <c r="AX128" s="187">
        <f>求节点(村县营基础信息!O$8:O$28,AE$10:AE$30,$AS128)+求节点(村县营基础信息!X$8:X$28,AE$43:AE$63,$AS128)+求节点(村县营基础信息!AG$8:AG$29,AE$76:AE$96,$AS128)+求节点(村县营基础信息!AP$8:AP$28,AE$109:AE$129,$AS128)</f>
        <v>311193.99280825519</v>
      </c>
      <c r="AY128" s="187">
        <f>求节点(村县营基础信息!K$8:K$28,AK$10:AK$30,$AS128)+求节点(村县营基础信息!T$8:T$28,AK$43:AK$63,$AS128)+求节点(村县营基础信息!AC$8:AC$29,AK$76:AK$96,$AS128)+求节点(村县营基础信息!AL$8:AL$28,AK$109:AK$129,$AS128)</f>
        <v>392891.01776128984</v>
      </c>
      <c r="AZ128" s="187">
        <f>求节点(村县营基础信息!L$8:L$28,AL$10:AL$30,$AS128)+求节点(村县营基础信息!U$8:U$28,AL$43:AL$63,$AS128)+求节点(村县营基础信息!AD$8:AD$29,AL$76:AL$96,$AS128)+求节点(村县营基础信息!AM$8:AM$28,AL$109:AL$129,$AS128)</f>
        <v>350927.89272622619</v>
      </c>
      <c r="BA128" s="187">
        <f>求节点(村县营基础信息!M$8:M$28,AM$10:AM$30,$AS128)+求节点(村县营基础信息!V$8:V$28,AM$43:AM$63,$AS128)+求节点(村县营基础信息!AE$8:AE$29,AM$76:AM$96,$AS128)+求节点(村县营基础信息!AN$8:AN$28,AM$109:AM$129,$AS128)</f>
        <v>284829.09398933931</v>
      </c>
      <c r="BB128" s="187">
        <f>求节点(村县营基础信息!N$8:N$28,AN$10:AN$30,$AS128)+求节点(村县营基础信息!W$8:W$28,AN$43:AN$63,$AS128)+求节点(村县营基础信息!AF$8:AF$29,AN$76:AN$96,$AS128)+求节点(村县营基础信息!AO$8:AO$28,AN$109:AN$129,$AS128)</f>
        <v>200100.06080608355</v>
      </c>
      <c r="BC128" s="187">
        <f>求节点(村县营基础信息!O$8:O$28,AO$10:AO$30,$AS128)+求节点(村县营基础信息!X$8:X$28,AO$43:AO$63,$AS128)+求节点(村县营基础信息!AG$8:AG$29,AO$76:AO$96,$AS128)+求节点(村县营基础信息!AP$8:AP$28,AO$109:AO$129,$AS128)</f>
        <v>132021.69391865371</v>
      </c>
    </row>
    <row r="129" spans="3:55" x14ac:dyDescent="0.15">
      <c r="C129" s="155">
        <v>20</v>
      </c>
      <c r="D129" s="155">
        <v>1</v>
      </c>
      <c r="E129" s="155">
        <f>求节点(信息索引!$AD$4:$AD$103,信息索引!AE$4:AE$103,村县营基础信息!AL28)</f>
        <v>0.17499999999999999</v>
      </c>
      <c r="F129" s="155">
        <f>求节点(信息索引!$AD$4:$AD$103,信息索引!AF$4:AF$103,村县营基础信息!AM28)</f>
        <v>0.17499999999999999</v>
      </c>
      <c r="G129" s="155">
        <f>求节点(信息索引!$AD$4:$AD$103,信息索引!AG$4:AG$103,村县营基础信息!AN28)</f>
        <v>0.17499999999999999</v>
      </c>
      <c r="H129" s="155">
        <f>求节点(信息索引!$AD$4:$AD$103,信息索引!AH$4:AH$103,村县营基础信息!AO28)</f>
        <v>0.17499999999999999</v>
      </c>
      <c r="I129" s="155">
        <f>求节点(信息索引!$AD$4:$AD$103,信息索引!AI$4:AI$103,村县营基础信息!AP28)</f>
        <v>0.17499999999999999</v>
      </c>
      <c r="J129" s="160">
        <v>1</v>
      </c>
      <c r="K129" s="160">
        <f>$J129*K$103*$D129*村县营基础信息!$G28</f>
        <v>0</v>
      </c>
      <c r="L129" s="160">
        <f>$J129*L$103*$D129*村县营基础信息!$G28</f>
        <v>0</v>
      </c>
      <c r="M129" s="160">
        <f>$J129*M$103*$D129*村县营基础信息!$G28</f>
        <v>0</v>
      </c>
      <c r="N129" s="160">
        <f>$J129*N$103*$D129*村县营基础信息!$G28</f>
        <v>0</v>
      </c>
      <c r="O129" s="160">
        <f>$J129*O$103*$D129*村县营基础信息!$G28</f>
        <v>0</v>
      </c>
      <c r="P129" s="155">
        <f>求节点(信息索引!$AK$4:$AK$103,信息索引!AL$4:AL$103,村县营基础信息!AL28)</f>
        <v>45154.333846049347</v>
      </c>
      <c r="Q129" s="155">
        <f>求节点(信息索引!$AK$4:$AK$103,信息索引!AM$4:AM$103,村县营基础信息!AM28)</f>
        <v>44044.763023286745</v>
      </c>
      <c r="R129" s="155">
        <f>求节点(信息索引!$AK$4:$AK$103,信息索引!AN$4:AN$103,村县营基础信息!AN28)</f>
        <v>43546.031724320746</v>
      </c>
      <c r="S129" s="155">
        <f>求节点(信息索引!$AK$4:$AK$103,信息索引!AO$4:AO$103,村县营基础信息!AO28)</f>
        <v>42260.207209364307</v>
      </c>
      <c r="T129" s="155">
        <f>求节点(信息索引!$AK$4:$AK$103,信息索引!AP$4:AP$103,村县营基础信息!AP28)</f>
        <v>42216.245952823803</v>
      </c>
      <c r="V129" s="160">
        <f>K129*(1-E129)*P129*(1-信息索引!$AB$3)</f>
        <v>0</v>
      </c>
      <c r="W129" s="160">
        <f>L129*(1-F129)*Q129*(1-信息索引!$AB$3)</f>
        <v>0</v>
      </c>
      <c r="X129" s="160">
        <f>M129*(1-G129)*R129*(1-信息索引!$AB$3)</f>
        <v>0</v>
      </c>
      <c r="Y129" s="160">
        <f>N129*(1-H129)*S129*(1-信息索引!$AB$3)</f>
        <v>0</v>
      </c>
      <c r="Z129" s="160">
        <f>O129*(1-I129)*T129*(1-信息索引!$AB$3)</f>
        <v>0</v>
      </c>
      <c r="AA129" s="160">
        <f>SUM(V$109:V129)</f>
        <v>0</v>
      </c>
      <c r="AB129" s="160">
        <f>SUM(W$109:W129)</f>
        <v>0</v>
      </c>
      <c r="AC129" s="160">
        <f>SUM(X$109:X129)</f>
        <v>0</v>
      </c>
      <c r="AD129" s="160">
        <f>SUM(Y$109:Y129)</f>
        <v>0</v>
      </c>
      <c r="AE129" s="160">
        <f>SUM(Z$109:Z129)</f>
        <v>0</v>
      </c>
      <c r="AF129" s="160">
        <f t="shared" si="21"/>
        <v>0</v>
      </c>
      <c r="AG129" s="160">
        <f t="shared" si="22"/>
        <v>0</v>
      </c>
      <c r="AH129" s="160">
        <f t="shared" si="23"/>
        <v>0</v>
      </c>
      <c r="AI129" s="160">
        <f t="shared" si="24"/>
        <v>0</v>
      </c>
      <c r="AJ129" s="160">
        <f t="shared" si="25"/>
        <v>0</v>
      </c>
      <c r="AK129" s="160">
        <f>SUM(AF$109:AF129)</f>
        <v>0</v>
      </c>
      <c r="AL129" s="160">
        <f>SUM(AG$109:AG129)</f>
        <v>0</v>
      </c>
      <c r="AM129" s="160">
        <f>SUM(AH$109:AH129)</f>
        <v>0</v>
      </c>
      <c r="AN129" s="160">
        <f>SUM(AI$109:AI129)</f>
        <v>0</v>
      </c>
      <c r="AO129" s="160">
        <f>SUM(AJ$109:AJ129)</f>
        <v>0</v>
      </c>
      <c r="AS129" s="187">
        <v>123</v>
      </c>
      <c r="AT129" s="187">
        <f>求节点(村县营基础信息!K$8:K$28,AA$10:AA$30,$AS129)+求节点(村县营基础信息!T$8:T$28,AA$43:AA$63,$AS129)+求节点(村县营基础信息!AC$8:AC$29,AA$76:AA$96,$AS129)+求节点(村县营基础信息!AL$8:AL$28,AA$109:AA$129,$AS129)</f>
        <v>933691.24185777269</v>
      </c>
      <c r="AU129" s="187">
        <f>求节点(村县营基础信息!L$8:L$28,AB$10:AB$30,$AS129)+求节点(村县营基础信息!U$8:U$28,AB$43:AB$63,$AS129)+求节点(村县营基础信息!AD$8:AD$29,AB$76:AB$96,$AS129)+求节点(村县营基础信息!AM$8:AM$28,AB$109:AB$129,$AS129)</f>
        <v>833967.39846355503</v>
      </c>
      <c r="AV129" s="187">
        <f>求节点(村县营基础信息!M$8:M$28,AC$10:AC$30,$AS129)+求节点(村县营基础信息!V$8:V$28,AC$43:AC$63,$AS129)+求节点(村县营基础信息!AE$8:AE$29,AC$76:AC$96,$AS129)+求节点(村县营基础信息!AN$8:AN$28,AC$109:AC$129,$AS129)</f>
        <v>676886.00263625756</v>
      </c>
      <c r="AW129" s="187">
        <f>求节点(村县营基础信息!N$8:N$28,AD$10:AD$30,$AS129)+求节点(村县营基础信息!W$8:W$28,AD$43:AD$63,$AS129)+求节点(村县营基础信息!AF$8:AF$29,AD$76:AD$96,$AS129)+求节点(村县营基础信息!AO$8:AO$28,AD$109:AD$129,$AS129)</f>
        <v>475530.53092031216</v>
      </c>
      <c r="AX129" s="187">
        <f>求节点(村县营基础信息!O$8:O$28,AE$10:AE$30,$AS129)+求节点(村县营基础信息!X$8:X$28,AE$43:AE$63,$AS129)+求节点(村县营基础信息!AG$8:AG$29,AE$76:AE$96,$AS129)+求节点(村县营基础信息!AP$8:AP$28,AE$109:AE$129,$AS129)</f>
        <v>313744.76324110973</v>
      </c>
      <c r="AY129" s="187">
        <f>求节点(村县营基础信息!K$8:K$28,AK$10:AK$30,$AS129)+求节点(村县营基础信息!T$8:T$28,AK$43:AK$63,$AS129)+求节点(村县营基础信息!AC$8:AC$29,AK$76:AK$96,$AS129)+求节点(村县营基础信息!AL$8:AL$28,AK$109:AK$129,$AS129)</f>
        <v>396111.43593966111</v>
      </c>
      <c r="AZ129" s="187">
        <f>求节点(村县营基础信息!L$8:L$28,AL$10:AL$30,$AS129)+求节点(村县营基础信息!U$8:U$28,AL$43:AL$63,$AS129)+求节点(村县营基础信息!AD$8:AD$29,AL$76:AL$96,$AS129)+求节点(村县营基础信息!AM$8:AM$28,AL$109:AL$129,$AS129)</f>
        <v>353804.35086332646</v>
      </c>
      <c r="BA129" s="187">
        <f>求节点(村县营基础信息!M$8:M$28,AM$10:AM$30,$AS129)+求节点(村县营基础信息!V$8:V$28,AM$43:AM$63,$AS129)+求节点(村县营基础信息!AE$8:AE$29,AM$76:AM$96,$AS129)+求节点(村县营基础信息!AN$8:AN$28,AM$109:AM$129,$AS129)</f>
        <v>287163.75869416993</v>
      </c>
      <c r="BB129" s="187">
        <f>求节点(村县营基础信息!N$8:N$28,AN$10:AN$30,$AS129)+求节点(村县营基础信息!W$8:W$28,AN$43:AN$63,$AS129)+求节点(村县营基础信息!AF$8:AF$29,AN$76:AN$96,$AS129)+求节点(村县营基础信息!AO$8:AO$28,AN$109:AN$129,$AS129)</f>
        <v>201740.22523892031</v>
      </c>
      <c r="BC129" s="187">
        <f>求节点(村县营基础信息!O$8:O$28,AO$10:AO$30,$AS129)+求节点(村县营基础信息!X$8:X$28,AO$43:AO$63,$AS129)+求节点(村县营基础信息!AG$8:AG$29,AO$76:AO$96,$AS129)+求节点(村县营基础信息!AP$8:AP$28,AO$109:AO$129,$AS129)</f>
        <v>133103.83895077382</v>
      </c>
    </row>
    <row r="130" spans="3:55" x14ac:dyDescent="0.15">
      <c r="AS130" s="187">
        <v>124</v>
      </c>
      <c r="AT130" s="187">
        <f>求节点(村县营基础信息!K$8:K$28,AA$10:AA$30,$AS130)+求节点(村县营基础信息!T$8:T$28,AA$43:AA$63,$AS130)+求节点(村县营基础信息!AC$8:AC$29,AA$76:AA$96,$AS130)+求节点(村县营基础信息!AL$8:AL$28,AA$109:AA$129,$AS130)</f>
        <v>941282.22756393335</v>
      </c>
      <c r="AU130" s="187">
        <f>求节点(村县营基础信息!L$8:L$28,AB$10:AB$30,$AS130)+求节点(村县营基础信息!U$8:U$28,AB$43:AB$63,$AS130)+求节点(村县营基础信息!AD$8:AD$29,AB$76:AB$96,$AS130)+求节点(村县营基础信息!AM$8:AM$28,AB$109:AB$129,$AS130)</f>
        <v>840747.62121529132</v>
      </c>
      <c r="AV130" s="187">
        <f>求节点(村县营基础信息!M$8:M$28,AC$10:AC$30,$AS130)+求节点(村县营基础信息!V$8:V$28,AC$43:AC$63,$AS130)+求节点(村县营基础信息!AE$8:AE$29,AC$76:AC$96,$AS130)+求节点(村县营基础信息!AN$8:AN$28,AC$109:AC$129,$AS130)</f>
        <v>682389.14086907264</v>
      </c>
      <c r="AW130" s="187">
        <f>求节点(村县营基础信息!N$8:N$28,AD$10:AD$30,$AS130)+求节点(村县营基础信息!W$8:W$28,AD$43:AD$63,$AS130)+求节点(村县营基础信息!AF$8:AF$29,AD$76:AD$96,$AS130)+求节点(村县营基础信息!AO$8:AO$28,AD$109:AD$129,$AS130)</f>
        <v>479396.63279771316</v>
      </c>
      <c r="AX130" s="187">
        <f>求节点(村县营基础信息!O$8:O$28,AE$10:AE$30,$AS130)+求节点(村县营基础信息!X$8:X$28,AE$43:AE$63,$AS130)+求节点(村县营基础信息!AG$8:AG$29,AE$76:AE$96,$AS130)+求节点(村县营基础信息!AP$8:AP$28,AE$109:AE$129,$AS130)</f>
        <v>316295.53367396432</v>
      </c>
      <c r="AY130" s="187">
        <f>求节点(村县营基础信息!K$8:K$28,AK$10:AK$30,$AS130)+求节点(村县营基础信息!T$8:T$28,AK$43:AK$63,$AS130)+求节点(村县营基础信息!AC$8:AC$29,AK$76:AK$96,$AS130)+求节点(村县营基础信息!AL$8:AL$28,AK$109:AK$129,$AS130)</f>
        <v>399331.85411803226</v>
      </c>
      <c r="AZ130" s="187">
        <f>求节点(村县营基础信息!L$8:L$28,AL$10:AL$30,$AS130)+求节点(村县营基础信息!U$8:U$28,AL$43:AL$63,$AS130)+求节点(村县营基础信息!AD$8:AD$29,AL$76:AL$96,$AS130)+求节点(村县营基础信息!AM$8:AM$28,AL$109:AL$129,$AS130)</f>
        <v>356680.80900042661</v>
      </c>
      <c r="BA130" s="187">
        <f>求节点(村县营基础信息!M$8:M$28,AM$10:AM$30,$AS130)+求节点(村县营基础信息!V$8:V$28,AM$43:AM$63,$AS130)+求节点(村县营基础信息!AE$8:AE$29,AM$76:AM$96,$AS130)+求节点(村县营基础信息!AN$8:AN$28,AM$109:AM$129,$AS130)</f>
        <v>289498.4233990006</v>
      </c>
      <c r="BB130" s="187">
        <f>求节点(村县营基础信息!N$8:N$28,AN$10:AN$30,$AS130)+求节点(村县营基础信息!W$8:W$28,AN$43:AN$63,$AS130)+求节点(村县营基础信息!AF$8:AF$29,AN$76:AN$96,$AS130)+求节点(村县营基础信息!AO$8:AO$28,AN$109:AN$129,$AS130)</f>
        <v>203380.38967175706</v>
      </c>
      <c r="BC130" s="187">
        <f>求节点(村县营基础信息!O$8:O$28,AO$10:AO$30,$AS130)+求节点(村县营基础信息!X$8:X$28,AO$43:AO$63,$AS130)+求节点(村县营基础信息!AG$8:AG$29,AO$76:AO$96,$AS130)+求节点(村县营基础信息!AP$8:AP$28,AO$109:AO$129,$AS130)</f>
        <v>134185.98398289393</v>
      </c>
    </row>
    <row r="131" spans="3:55" x14ac:dyDescent="0.15">
      <c r="AS131" s="187">
        <v>125</v>
      </c>
      <c r="AT131" s="187">
        <f>求节点(村县营基础信息!K$8:K$28,AA$10:AA$30,$AS131)+求节点(村县营基础信息!T$8:T$28,AA$43:AA$63,$AS131)+求节点(村县营基础信息!AC$8:AC$29,AA$76:AA$96,$AS131)+求节点(村县营基础信息!AL$8:AL$28,AA$109:AA$129,$AS131)</f>
        <v>948873.21327009401</v>
      </c>
      <c r="AU131" s="187">
        <f>求节点(村县营基础信息!L$8:L$28,AB$10:AB$30,$AS131)+求节点(村县营基础信息!U$8:U$28,AB$43:AB$63,$AS131)+求节点(村县营基础信息!AD$8:AD$29,AB$76:AB$96,$AS131)+求节点(村县营基础信息!AM$8:AM$28,AB$109:AB$129,$AS131)</f>
        <v>847527.8439670275</v>
      </c>
      <c r="AV131" s="187">
        <f>求节点(村县营基础信息!M$8:M$28,AC$10:AC$30,$AS131)+求节点(村县营基础信息!V$8:V$28,AC$43:AC$63,$AS131)+求节点(村县营基础信息!AE$8:AE$29,AC$76:AC$96,$AS131)+求节点(村县营基础信息!AN$8:AN$28,AC$109:AC$129,$AS131)</f>
        <v>687892.27910188783</v>
      </c>
      <c r="AW131" s="187">
        <f>求节点(村县营基础信息!N$8:N$28,AD$10:AD$30,$AS131)+求节点(村县营基础信息!W$8:W$28,AD$43:AD$63,$AS131)+求节点(村县营基础信息!AF$8:AF$29,AD$76:AD$96,$AS131)+求节点(村县营基础信息!AO$8:AO$28,AD$109:AD$129,$AS131)</f>
        <v>483262.73467511404</v>
      </c>
      <c r="AX131" s="187">
        <f>求节点(村县营基础信息!O$8:O$28,AE$10:AE$30,$AS131)+求节点(村县营基础信息!X$8:X$28,AE$43:AE$63,$AS131)+求节点(村县营基础信息!AG$8:AG$29,AE$76:AE$96,$AS131)+求节点(村县营基础信息!AP$8:AP$28,AE$109:AE$129,$AS131)</f>
        <v>318846.30410681886</v>
      </c>
      <c r="AY131" s="187">
        <f>求节点(村县营基础信息!K$8:K$28,AK$10:AK$30,$AS131)+求节点(村县营基础信息!T$8:T$28,AK$43:AK$63,$AS131)+求节点(村县营基础信息!AC$8:AC$29,AK$76:AK$96,$AS131)+求节点(村县营基础信息!AL$8:AL$28,AK$109:AK$129,$AS131)</f>
        <v>402552.27229640353</v>
      </c>
      <c r="AZ131" s="187">
        <f>求节点(村县营基础信息!L$8:L$28,AL$10:AL$30,$AS131)+求节点(村县营基础信息!U$8:U$28,AL$43:AL$63,$AS131)+求节点(村县营基础信息!AD$8:AD$29,AL$76:AL$96,$AS131)+求节点(村县营基础信息!AM$8:AM$28,AL$109:AL$129,$AS131)</f>
        <v>359557.26713752688</v>
      </c>
      <c r="BA131" s="187">
        <f>求节点(村县营基础信息!M$8:M$28,AM$10:AM$30,$AS131)+求节点(村县营基础信息!V$8:V$28,AM$43:AM$63,$AS131)+求节点(村县营基础信息!AE$8:AE$29,AM$76:AM$96,$AS131)+求节点(村县营基础信息!AN$8:AN$28,AM$109:AM$129,$AS131)</f>
        <v>291833.08810383122</v>
      </c>
      <c r="BB131" s="187">
        <f>求节点(村县营基础信息!N$8:N$28,AN$10:AN$30,$AS131)+求节点(村县营基础信息!W$8:W$28,AN$43:AN$63,$AS131)+求节点(村县营基础信息!AF$8:AF$29,AN$76:AN$96,$AS131)+求节点(村县营基础信息!AO$8:AO$28,AN$109:AN$129,$AS131)</f>
        <v>205020.55410459382</v>
      </c>
      <c r="BC131" s="187">
        <f>求节点(村县营基础信息!O$8:O$28,AO$10:AO$30,$AS131)+求节点(村县营基础信息!X$8:X$28,AO$43:AO$63,$AS131)+求节点(村县营基础信息!AG$8:AG$29,AO$76:AO$96,$AS131)+求节点(村县营基础信息!AP$8:AP$28,AO$109:AO$129,$AS131)</f>
        <v>135268.12901501404</v>
      </c>
    </row>
    <row r="132" spans="3:55" x14ac:dyDescent="0.15">
      <c r="AS132" s="187">
        <v>126</v>
      </c>
      <c r="AT132" s="187">
        <f>求节点(村县营基础信息!K$8:K$28,AA$10:AA$30,$AS132)+求节点(村县营基础信息!T$8:T$28,AA$43:AA$63,$AS132)+求节点(村县营基础信息!AC$8:AC$29,AA$76:AA$96,$AS132)+求节点(村县营基础信息!AL$8:AL$28,AA$109:AA$129,$AS132)</f>
        <v>956464.19897625491</v>
      </c>
      <c r="AU132" s="187">
        <f>求节点(村县营基础信息!L$8:L$28,AB$10:AB$30,$AS132)+求节点(村县营基础信息!U$8:U$28,AB$43:AB$63,$AS132)+求节点(村县营基础信息!AD$8:AD$29,AB$76:AB$96,$AS132)+求节点(村县营基础信息!AM$8:AM$28,AB$109:AB$129,$AS132)</f>
        <v>854308.0667187639</v>
      </c>
      <c r="AV132" s="187">
        <f>求节点(村县营基础信息!M$8:M$28,AC$10:AC$30,$AS132)+求节点(村县营基础信息!V$8:V$28,AC$43:AC$63,$AS132)+求节点(村县营基础信息!AE$8:AE$29,AC$76:AC$96,$AS132)+求节点(村县营基础信息!AN$8:AN$28,AC$109:AC$129,$AS132)</f>
        <v>693395.41733470291</v>
      </c>
      <c r="AW132" s="187">
        <f>求节点(村县营基础信息!N$8:N$28,AD$10:AD$30,$AS132)+求节点(村县营基础信息!W$8:W$28,AD$43:AD$63,$AS132)+求节点(村县营基础信息!AF$8:AF$29,AD$76:AD$96,$AS132)+求节点(村县营基础信息!AO$8:AO$28,AD$109:AD$129,$AS132)</f>
        <v>487128.83655251493</v>
      </c>
      <c r="AX132" s="187">
        <f>求节点(村县营基础信息!O$8:O$28,AE$10:AE$30,$AS132)+求节点(村县营基础信息!X$8:X$28,AE$43:AE$63,$AS132)+求节点(村县营基础信息!AG$8:AG$29,AE$76:AE$96,$AS132)+求节点(村县营基础信息!AP$8:AP$28,AE$109:AE$129,$AS132)</f>
        <v>321397.0745396734</v>
      </c>
      <c r="AY132" s="187">
        <f>求节点(村县营基础信息!K$8:K$28,AK$10:AK$30,$AS132)+求节点(村县营基础信息!T$8:T$28,AK$43:AK$63,$AS132)+求节点(村县营基础信息!AC$8:AC$29,AK$76:AK$96,$AS132)+求节点(村县营基础信息!AL$8:AL$28,AK$109:AK$129,$AS132)</f>
        <v>405772.69047477475</v>
      </c>
      <c r="AZ132" s="187">
        <f>求节点(村县营基础信息!L$8:L$28,AL$10:AL$30,$AS132)+求节点(村县营基础信息!U$8:U$28,AL$43:AL$63,$AS132)+求节点(村县营基础信息!AD$8:AD$29,AL$76:AL$96,$AS132)+求节点(村县营基础信息!AM$8:AM$28,AL$109:AL$129,$AS132)</f>
        <v>362433.7252746271</v>
      </c>
      <c r="BA132" s="187">
        <f>求节点(村县营基础信息!M$8:M$28,AM$10:AM$30,$AS132)+求节点(村县营基础信息!V$8:V$28,AM$43:AM$63,$AS132)+求节点(村县营基础信息!AE$8:AE$29,AM$76:AM$96,$AS132)+求节点(村县营基础信息!AN$8:AN$28,AM$109:AM$129,$AS132)</f>
        <v>294167.7528086619</v>
      </c>
      <c r="BB132" s="187">
        <f>求节点(村县营基础信息!N$8:N$28,AN$10:AN$30,$AS132)+求节点(村县营基础信息!W$8:W$28,AN$43:AN$63,$AS132)+求节点(村县营基础信息!AF$8:AF$29,AN$76:AN$96,$AS132)+求节点(村县营基础信息!AO$8:AO$28,AN$109:AN$129,$AS132)</f>
        <v>206660.71853743054</v>
      </c>
      <c r="BC132" s="187">
        <f>求节点(村县营基础信息!O$8:O$28,AO$10:AO$30,$AS132)+求节点(村县营基础信息!X$8:X$28,AO$43:AO$63,$AS132)+求节点(村县营基础信息!AG$8:AG$29,AO$76:AO$96,$AS132)+求节点(村县营基础信息!AP$8:AP$28,AO$109:AO$129,$AS132)</f>
        <v>136350.27404713415</v>
      </c>
    </row>
    <row r="133" spans="3:55" x14ac:dyDescent="0.15">
      <c r="AS133" s="187">
        <v>127</v>
      </c>
      <c r="AT133" s="187">
        <f>求节点(村县营基础信息!K$8:K$28,AA$10:AA$30,$AS133)+求节点(村县营基础信息!T$8:T$28,AA$43:AA$63,$AS133)+求节点(村县营基础信息!AC$8:AC$29,AA$76:AA$96,$AS133)+求节点(村县营基础信息!AL$8:AL$28,AA$109:AA$129,$AS133)</f>
        <v>964055.18468241557</v>
      </c>
      <c r="AU133" s="187">
        <f>求节点(村县营基础信息!L$8:L$28,AB$10:AB$30,$AS133)+求节点(村县营基础信息!U$8:U$28,AB$43:AB$63,$AS133)+求节点(村县营基础信息!AD$8:AD$29,AB$76:AB$96,$AS133)+求节点(村县营基础信息!AM$8:AM$28,AB$109:AB$129,$AS133)</f>
        <v>861088.28947049996</v>
      </c>
      <c r="AV133" s="187">
        <f>求节点(村县营基础信息!M$8:M$28,AC$10:AC$30,$AS133)+求节点(村县营基础信息!V$8:V$28,AC$43:AC$63,$AS133)+求节点(村县营基础信息!AE$8:AE$29,AC$76:AC$96,$AS133)+求节点(村县营基础信息!AN$8:AN$28,AC$109:AC$129,$AS133)</f>
        <v>698898.55556751799</v>
      </c>
      <c r="AW133" s="187">
        <f>求节点(村县营基础信息!N$8:N$28,AD$10:AD$30,$AS133)+求节点(村县营基础信息!W$8:W$28,AD$43:AD$63,$AS133)+求节点(村县营基础信息!AF$8:AF$29,AD$76:AD$96,$AS133)+求节点(村县营基础信息!AO$8:AO$28,AD$109:AD$129,$AS133)</f>
        <v>490994.93842991587</v>
      </c>
      <c r="AX133" s="187">
        <f>求节点(村县营基础信息!O$8:O$28,AE$10:AE$30,$AS133)+求节点(村县营基础信息!X$8:X$28,AE$43:AE$63,$AS133)+求节点(村县营基础信息!AG$8:AG$29,AE$76:AE$96,$AS133)+求节点(村县营基础信息!AP$8:AP$28,AE$109:AE$129,$AS133)</f>
        <v>323947.84497252794</v>
      </c>
      <c r="AY133" s="187">
        <f>求节点(村县营基础信息!K$8:K$28,AK$10:AK$30,$AS133)+求节点(村县营基础信息!T$8:T$28,AK$43:AK$63,$AS133)+求节点(村县营基础信息!AC$8:AC$29,AK$76:AK$96,$AS133)+求节点(村县营基础信息!AL$8:AL$28,AK$109:AK$129,$AS133)</f>
        <v>408993.10865314602</v>
      </c>
      <c r="AZ133" s="187">
        <f>求节点(村县营基础信息!L$8:L$28,AL$10:AL$30,$AS133)+求节点(村县营基础信息!U$8:U$28,AL$43:AL$63,$AS133)+求节点(村县营基础信息!AD$8:AD$29,AL$76:AL$96,$AS133)+求节点(村县营基础信息!AM$8:AM$28,AL$109:AL$129,$AS133)</f>
        <v>365310.18341172725</v>
      </c>
      <c r="BA133" s="187">
        <f>求节点(村县营基础信息!M$8:M$28,AM$10:AM$30,$AS133)+求节点(村县营基础信息!V$8:V$28,AM$43:AM$63,$AS133)+求节点(村县营基础信息!AE$8:AE$29,AM$76:AM$96,$AS133)+求节点(村县营基础信息!AN$8:AN$28,AM$109:AM$129,$AS133)</f>
        <v>296502.41751349258</v>
      </c>
      <c r="BB133" s="187">
        <f>求节点(村县营基础信息!N$8:N$28,AN$10:AN$30,$AS133)+求节点(村县营基础信息!W$8:W$28,AN$43:AN$63,$AS133)+求节点(村县营基础信息!AF$8:AF$29,AN$76:AN$96,$AS133)+求节点(村县营基础信息!AO$8:AO$28,AN$109:AN$129,$AS133)</f>
        <v>208300.88297026732</v>
      </c>
      <c r="BC133" s="187">
        <f>求节点(村县营基础信息!O$8:O$28,AO$10:AO$30,$AS133)+求节点(村县营基础信息!X$8:X$28,AO$43:AO$63,$AS133)+求节点(村县营基础信息!AG$8:AG$29,AO$76:AO$96,$AS133)+求节点(村县营基础信息!AP$8:AP$28,AO$109:AO$129,$AS133)</f>
        <v>137432.41907925426</v>
      </c>
    </row>
    <row r="134" spans="3:55" x14ac:dyDescent="0.15">
      <c r="AS134" s="187">
        <v>128</v>
      </c>
      <c r="AT134" s="187">
        <f>求节点(村县营基础信息!K$8:K$28,AA$10:AA$30,$AS134)+求节点(村县营基础信息!T$8:T$28,AA$43:AA$63,$AS134)+求节点(村县营基础信息!AC$8:AC$29,AA$76:AA$96,$AS134)+求节点(村县营基础信息!AL$8:AL$28,AA$109:AA$129,$AS134)</f>
        <v>971646.17038857634</v>
      </c>
      <c r="AU134" s="187">
        <f>求节点(村县营基础信息!L$8:L$28,AB$10:AB$30,$AS134)+求节点(村县营基础信息!U$8:U$28,AB$43:AB$63,$AS134)+求节点(村县营基础信息!AD$8:AD$29,AB$76:AB$96,$AS134)+求节点(村县营基础信息!AM$8:AM$28,AB$109:AB$129,$AS134)</f>
        <v>867868.51222223626</v>
      </c>
      <c r="AV134" s="187">
        <f>求节点(村县营基础信息!M$8:M$28,AC$10:AC$30,$AS134)+求节点(村县营基础信息!V$8:V$28,AC$43:AC$63,$AS134)+求节点(村县营基础信息!AE$8:AE$29,AC$76:AC$96,$AS134)+求节点(村县营基础信息!AN$8:AN$28,AC$109:AC$129,$AS134)</f>
        <v>704401.69380033319</v>
      </c>
      <c r="AW134" s="187">
        <f>求节点(村县营基础信息!N$8:N$28,AD$10:AD$30,$AS134)+求节点(村县营基础信息!W$8:W$28,AD$43:AD$63,$AS134)+求节点(村县营基础信息!AF$8:AF$29,AD$76:AD$96,$AS134)+求节点(村县营基础信息!AO$8:AO$28,AD$109:AD$129,$AS134)</f>
        <v>494861.04030731681</v>
      </c>
      <c r="AX134" s="187">
        <f>求节点(村县营基础信息!O$8:O$28,AE$10:AE$30,$AS134)+求节点(村县营基础信息!X$8:X$28,AE$43:AE$63,$AS134)+求节点(村县营基础信息!AG$8:AG$29,AE$76:AE$96,$AS134)+求节点(村县营基础信息!AP$8:AP$28,AE$109:AE$129,$AS134)</f>
        <v>326498.61540538247</v>
      </c>
      <c r="AY134" s="187">
        <f>求节点(村县营基础信息!K$8:K$28,AK$10:AK$30,$AS134)+求节点(村县营基础信息!T$8:T$28,AK$43:AK$63,$AS134)+求节点(村县营基础信息!AC$8:AC$29,AK$76:AK$96,$AS134)+求节点(村县营基础信息!AL$8:AL$28,AK$109:AK$129,$AS134)</f>
        <v>412213.52683151723</v>
      </c>
      <c r="AZ134" s="187">
        <f>求节点(村县营基础信息!L$8:L$28,AL$10:AL$30,$AS134)+求节点(村县营基础信息!U$8:U$28,AL$43:AL$63,$AS134)+求节点(村县营基础信息!AD$8:AD$29,AL$76:AL$96,$AS134)+求节点(村县营基础信息!AM$8:AM$28,AL$109:AL$129,$AS134)</f>
        <v>368186.64154882747</v>
      </c>
      <c r="BA134" s="187">
        <f>求节点(村县营基础信息!M$8:M$28,AM$10:AM$30,$AS134)+求节点(村县营基础信息!V$8:V$28,AM$43:AM$63,$AS134)+求节点(村县营基础信息!AE$8:AE$29,AM$76:AM$96,$AS134)+求节点(村县营基础信息!AN$8:AN$28,AM$109:AM$129,$AS134)</f>
        <v>298837.08221832319</v>
      </c>
      <c r="BB134" s="187">
        <f>求节点(村县营基础信息!N$8:N$28,AN$10:AN$30,$AS134)+求节点(村县营基础信息!W$8:W$28,AN$43:AN$63,$AS134)+求节点(村县营基础信息!AF$8:AF$29,AN$76:AN$96,$AS134)+求节点(村县营基础信息!AO$8:AO$28,AN$109:AN$129,$AS134)</f>
        <v>209941.04740310408</v>
      </c>
      <c r="BC134" s="187">
        <f>求节点(村县营基础信息!O$8:O$28,AO$10:AO$30,$AS134)+求节点(村县营基础信息!X$8:X$28,AO$43:AO$63,$AS134)+求节点(村县营基础信息!AG$8:AG$29,AO$76:AO$96,$AS134)+求节点(村县营基础信息!AP$8:AP$28,AO$109:AO$129,$AS134)</f>
        <v>138514.56411137438</v>
      </c>
    </row>
    <row r="135" spans="3:55" x14ac:dyDescent="0.15">
      <c r="AS135" s="187">
        <v>129</v>
      </c>
      <c r="AT135" s="187">
        <f>求节点(村县营基础信息!K$8:K$28,AA$10:AA$30,$AS135)+求节点(村县营基础信息!T$8:T$28,AA$43:AA$63,$AS135)+求节点(村县营基础信息!AC$8:AC$29,AA$76:AA$96,$AS135)+求节点(村县营基础信息!AL$8:AL$28,AA$109:AA$129,$AS135)</f>
        <v>979237.15609473712</v>
      </c>
      <c r="AU135" s="187">
        <f>求节点(村县营基础信息!L$8:L$28,AB$10:AB$30,$AS135)+求节点(村县营基础信息!U$8:U$28,AB$43:AB$63,$AS135)+求节点(村县营基础信息!AD$8:AD$29,AB$76:AB$96,$AS135)+求节点(村县营基础信息!AM$8:AM$28,AB$109:AB$129,$AS135)</f>
        <v>874648.73497397243</v>
      </c>
      <c r="AV135" s="187">
        <f>求节点(村县营基础信息!M$8:M$28,AC$10:AC$30,$AS135)+求节点(村县营基础信息!V$8:V$28,AC$43:AC$63,$AS135)+求节点(村县营基础信息!AE$8:AE$29,AC$76:AC$96,$AS135)+求节点(村县营基础信息!AN$8:AN$28,AC$109:AC$129,$AS135)</f>
        <v>709904.83203314827</v>
      </c>
      <c r="AW135" s="187">
        <f>求节点(村县营基础信息!N$8:N$28,AD$10:AD$30,$AS135)+求节点(村县营基础信息!W$8:W$28,AD$43:AD$63,$AS135)+求节点(村县营基础信息!AF$8:AF$29,AD$76:AD$96,$AS135)+求节点(村县营基础信息!AO$8:AO$28,AD$109:AD$129,$AS135)</f>
        <v>498727.1421847177</v>
      </c>
      <c r="AX135" s="187">
        <f>求节点(村县营基础信息!O$8:O$28,AE$10:AE$30,$AS135)+求节点(村县营基础信息!X$8:X$28,AE$43:AE$63,$AS135)+求节点(村县营基础信息!AG$8:AG$29,AE$76:AE$96,$AS135)+求节点(村县营基础信息!AP$8:AP$28,AE$109:AE$129,$AS135)</f>
        <v>329049.38583823707</v>
      </c>
      <c r="AY135" s="187">
        <f>求节点(村县营基础信息!K$8:K$28,AK$10:AK$30,$AS135)+求节点(村县营基础信息!T$8:T$28,AK$43:AK$63,$AS135)+求节点(村县营基础信息!AC$8:AC$29,AK$76:AK$96,$AS135)+求节点(村县营基础信息!AL$8:AL$28,AK$109:AK$129,$AS135)</f>
        <v>415433.94500988838</v>
      </c>
      <c r="AZ135" s="187">
        <f>求节点(村县营基础信息!L$8:L$28,AL$10:AL$30,$AS135)+求节点(村县营基础信息!U$8:U$28,AL$43:AL$63,$AS135)+求节点(村县营基础信息!AD$8:AD$29,AL$76:AL$96,$AS135)+求节点(村县营基础信息!AM$8:AM$28,AL$109:AL$129,$AS135)</f>
        <v>371063.09968592768</v>
      </c>
      <c r="BA135" s="187">
        <f>求节点(村县营基础信息!M$8:M$28,AM$10:AM$30,$AS135)+求节点(村县营基础信息!V$8:V$28,AM$43:AM$63,$AS135)+求节点(村县营基础信息!AE$8:AE$29,AM$76:AM$96,$AS135)+求节点(村县营基础信息!AN$8:AN$28,AM$109:AM$129,$AS135)</f>
        <v>301171.74692315381</v>
      </c>
      <c r="BB135" s="187">
        <f>求节点(村县营基础信息!N$8:N$28,AN$10:AN$30,$AS135)+求节点(村县营基础信息!W$8:W$28,AN$43:AN$63,$AS135)+求节点(村县营基础信息!AF$8:AF$29,AN$76:AN$96,$AS135)+求节点(村县营基础信息!AO$8:AO$28,AN$109:AN$129,$AS135)</f>
        <v>211581.21183594081</v>
      </c>
      <c r="BC135" s="187">
        <f>求节点(村县营基础信息!O$8:O$28,AO$10:AO$30,$AS135)+求节点(村县营基础信息!X$8:X$28,AO$43:AO$63,$AS135)+求节点(村县营基础信息!AG$8:AG$29,AO$76:AO$96,$AS135)+求节点(村县营基础信息!AP$8:AP$28,AO$109:AO$129,$AS135)</f>
        <v>139596.70914349449</v>
      </c>
    </row>
    <row r="136" spans="3:55" x14ac:dyDescent="0.15">
      <c r="AS136" s="187">
        <v>130</v>
      </c>
      <c r="AT136" s="187">
        <f>求节点(村县营基础信息!K$8:K$28,AA$10:AA$30,$AS136)+求节点(村县营基础信息!T$8:T$28,AA$43:AA$63,$AS136)+求节点(村县营基础信息!AC$8:AC$29,AA$76:AA$96,$AS136)+求节点(村县营基础信息!AL$8:AL$28,AA$109:AA$129,$AS136)</f>
        <v>986828.14180089789</v>
      </c>
      <c r="AU136" s="187">
        <f>求节点(村县营基础信息!L$8:L$28,AB$10:AB$30,$AS136)+求节点(村县营基础信息!U$8:U$28,AB$43:AB$63,$AS136)+求节点(村县营基础信息!AD$8:AD$29,AB$76:AB$96,$AS136)+求节点(村县营基础信息!AM$8:AM$28,AB$109:AB$129,$AS136)</f>
        <v>881428.95772570861</v>
      </c>
      <c r="AV136" s="187">
        <f>求节点(村县营基础信息!M$8:M$28,AC$10:AC$30,$AS136)+求节点(村县营基础信息!V$8:V$28,AC$43:AC$63,$AS136)+求节点(村县营基础信息!AE$8:AE$29,AC$76:AC$96,$AS136)+求节点(村县营基础信息!AN$8:AN$28,AC$109:AC$129,$AS136)</f>
        <v>715407.97026596335</v>
      </c>
      <c r="AW136" s="187">
        <f>求节点(村县营基础信息!N$8:N$28,AD$10:AD$30,$AS136)+求节点(村县营基础信息!W$8:W$28,AD$43:AD$63,$AS136)+求节点(村县营基础信息!AF$8:AF$29,AD$76:AD$96,$AS136)+求节点(村县营基础信息!AO$8:AO$28,AD$109:AD$129,$AS136)</f>
        <v>502593.24406211864</v>
      </c>
      <c r="AX136" s="187">
        <f>求节点(村县营基础信息!O$8:O$28,AE$10:AE$30,$AS136)+求节点(村县营基础信息!X$8:X$28,AE$43:AE$63,$AS136)+求节点(村县营基础信息!AG$8:AG$29,AE$76:AE$96,$AS136)+求节点(村县营基础信息!AP$8:AP$28,AE$109:AE$129,$AS136)</f>
        <v>331600.1562710916</v>
      </c>
      <c r="AY136" s="187">
        <f>求节点(村县营基础信息!K$8:K$28,AK$10:AK$30,$AS136)+求节点(村县营基础信息!T$8:T$28,AK$43:AK$63,$AS136)+求节点(村县营基础信息!AC$8:AC$29,AK$76:AK$96,$AS136)+求节点(村县营基础信息!AL$8:AL$28,AK$109:AK$129,$AS136)</f>
        <v>418654.36318825971</v>
      </c>
      <c r="AZ136" s="187">
        <f>求节点(村县营基础信息!L$8:L$28,AL$10:AL$30,$AS136)+求节点(村县营基础信息!U$8:U$28,AL$43:AL$63,$AS136)+求节点(村县营基础信息!AD$8:AD$29,AL$76:AL$96,$AS136)+求节点(村县营基础信息!AM$8:AM$28,AL$109:AL$129,$AS136)</f>
        <v>373939.55782302795</v>
      </c>
      <c r="BA136" s="187">
        <f>求节点(村县营基础信息!M$8:M$28,AM$10:AM$30,$AS136)+求节点(村县营基础信息!V$8:V$28,AM$43:AM$63,$AS136)+求节点(村县营基础信息!AE$8:AE$29,AM$76:AM$96,$AS136)+求节点(村县营基础信息!AN$8:AN$28,AM$109:AM$129,$AS136)</f>
        <v>303506.41162798449</v>
      </c>
      <c r="BB136" s="187">
        <f>求节点(村县营基础信息!N$8:N$28,AN$10:AN$30,$AS136)+求节点(村县营基础信息!W$8:W$28,AN$43:AN$63,$AS136)+求节点(村县营基础信息!AF$8:AF$29,AN$76:AN$96,$AS136)+求节点(村县营基础信息!AO$8:AO$28,AN$109:AN$129,$AS136)</f>
        <v>213221.37626877756</v>
      </c>
      <c r="BC136" s="187">
        <f>求节点(村县营基础信息!O$8:O$28,AO$10:AO$30,$AS136)+求节点(村县营基础信息!X$8:X$28,AO$43:AO$63,$AS136)+求节点(村县营基础信息!AG$8:AG$29,AO$76:AO$96,$AS136)+求节点(村县营基础信息!AP$8:AP$28,AO$109:AO$129,$AS136)</f>
        <v>140678.8541756146</v>
      </c>
    </row>
    <row r="137" spans="3:55" x14ac:dyDescent="0.15">
      <c r="AS137" s="187">
        <v>131</v>
      </c>
      <c r="AT137" s="187">
        <f>求节点(村县营基础信息!K$8:K$28,AA$10:AA$30,$AS137)+求节点(村县营基础信息!T$8:T$28,AA$43:AA$63,$AS137)+求节点(村县营基础信息!AC$8:AC$29,AA$76:AA$96,$AS137)+求节点(村县营基础信息!AL$8:AL$28,AA$109:AA$129,$AS137)</f>
        <v>994419.12750705867</v>
      </c>
      <c r="AU137" s="187">
        <f>求节点(村县营基础信息!L$8:L$28,AB$10:AB$30,$AS137)+求节点(村县营基础信息!U$8:U$28,AB$43:AB$63,$AS137)+求节点(村县营基础信息!AD$8:AD$29,AB$76:AB$96,$AS137)+求节点(村县营基础信息!AM$8:AM$28,AB$109:AB$129,$AS137)</f>
        <v>888209.1804774449</v>
      </c>
      <c r="AV137" s="187">
        <f>求节点(村县营基础信息!M$8:M$28,AC$10:AC$30,$AS137)+求节点(村县营基础信息!V$8:V$28,AC$43:AC$63,$AS137)+求节点(村县营基础信息!AE$8:AE$29,AC$76:AC$96,$AS137)+求节点(村县营基础信息!AN$8:AN$28,AC$109:AC$129,$AS137)</f>
        <v>720911.10849877843</v>
      </c>
      <c r="AW137" s="187">
        <f>求节点(村县营基础信息!N$8:N$28,AD$10:AD$30,$AS137)+求节点(村县营基础信息!W$8:W$28,AD$43:AD$63,$AS137)+求节点(村县营基础信息!AF$8:AF$29,AD$76:AD$96,$AS137)+求节点(村县营基础信息!AO$8:AO$28,AD$109:AD$129,$AS137)</f>
        <v>506459.34593951952</v>
      </c>
      <c r="AX137" s="187">
        <f>求节点(村县营基础信息!O$8:O$28,AE$10:AE$30,$AS137)+求节点(村县营基础信息!X$8:X$28,AE$43:AE$63,$AS137)+求节点(村县营基础信息!AG$8:AG$29,AE$76:AE$96,$AS137)+求节点(村县营基础信息!AP$8:AP$28,AE$109:AE$129,$AS137)</f>
        <v>334150.92670394614</v>
      </c>
      <c r="AY137" s="187">
        <f>求节点(村县营基础信息!K$8:K$28,AK$10:AK$30,$AS137)+求节点(村县营基础信息!T$8:T$28,AK$43:AK$63,$AS137)+求节点(村县营基础信息!AC$8:AC$29,AK$76:AK$96,$AS137)+求节点(村县营基础信息!AL$8:AL$28,AK$109:AK$129,$AS137)</f>
        <v>421874.78136663092</v>
      </c>
      <c r="AZ137" s="187">
        <f>求节点(村县营基础信息!L$8:L$28,AL$10:AL$30,$AS137)+求节点(村县营基础信息!U$8:U$28,AL$43:AL$63,$AS137)+求节点(村县营基础信息!AD$8:AD$29,AL$76:AL$96,$AS137)+求节点(村县营基础信息!AM$8:AM$28,AL$109:AL$129,$AS137)</f>
        <v>376816.0159601281</v>
      </c>
      <c r="BA137" s="187">
        <f>求节点(村县营基础信息!M$8:M$28,AM$10:AM$30,$AS137)+求节点(村县营基础信息!V$8:V$28,AM$43:AM$63,$AS137)+求节点(村县营基础信息!AE$8:AE$29,AM$76:AM$96,$AS137)+求节点(村县营基础信息!AN$8:AN$28,AM$109:AM$129,$AS137)</f>
        <v>305841.07633281511</v>
      </c>
      <c r="BB137" s="187">
        <f>求节点(村县营基础信息!N$8:N$28,AN$10:AN$30,$AS137)+求节点(村县营基础信息!W$8:W$28,AN$43:AN$63,$AS137)+求节点(村县营基础信息!AF$8:AF$29,AN$76:AN$96,$AS137)+求节点(村县营基础信息!AO$8:AO$28,AN$109:AN$129,$AS137)</f>
        <v>214861.54070161434</v>
      </c>
      <c r="BC137" s="187">
        <f>求节点(村县营基础信息!O$8:O$28,AO$10:AO$30,$AS137)+求节点(村县营基础信息!X$8:X$28,AO$43:AO$63,$AS137)+求节点(村县营基础信息!AG$8:AG$29,AO$76:AO$96,$AS137)+求节点(村县营基础信息!AP$8:AP$28,AO$109:AO$129,$AS137)</f>
        <v>141760.99920773471</v>
      </c>
    </row>
    <row r="138" spans="3:55" x14ac:dyDescent="0.15">
      <c r="AS138" s="187">
        <v>132</v>
      </c>
      <c r="AT138" s="187">
        <f>求节点(村县营基础信息!K$8:K$28,AA$10:AA$30,$AS138)+求节点(村县营基础信息!T$8:T$28,AA$43:AA$63,$AS138)+求节点(村县营基础信息!AC$8:AC$29,AA$76:AA$96,$AS138)+求节点(村县营基础信息!AL$8:AL$28,AA$109:AA$129,$AS138)</f>
        <v>1002010.1132132194</v>
      </c>
      <c r="AU138" s="187">
        <f>求节点(村县营基础信息!L$8:L$28,AB$10:AB$30,$AS138)+求节点(村县营基础信息!U$8:U$28,AB$43:AB$63,$AS138)+求节点(村县营基础信息!AD$8:AD$29,AB$76:AB$96,$AS138)+求节点(村县营基础信息!AM$8:AM$28,AB$109:AB$129,$AS138)</f>
        <v>894989.40322918119</v>
      </c>
      <c r="AV138" s="187">
        <f>求节点(村县营基础信息!M$8:M$28,AC$10:AC$30,$AS138)+求节点(村县营基础信息!V$8:V$28,AC$43:AC$63,$AS138)+求节点(村县营基础信息!AE$8:AE$29,AC$76:AC$96,$AS138)+求节点(村县营基础信息!AN$8:AN$28,AC$109:AC$129,$AS138)</f>
        <v>726414.24673159351</v>
      </c>
      <c r="AW138" s="187">
        <f>求节点(村县营基础信息!N$8:N$28,AD$10:AD$30,$AS138)+求节点(村县营基础信息!W$8:W$28,AD$43:AD$63,$AS138)+求节点(村县营基础信息!AF$8:AF$29,AD$76:AD$96,$AS138)+求节点(村县营基础信息!AO$8:AO$28,AD$109:AD$129,$AS138)</f>
        <v>510325.44781692047</v>
      </c>
      <c r="AX138" s="187">
        <f>求节点(村县营基础信息!O$8:O$28,AE$10:AE$30,$AS138)+求节点(村县营基础信息!X$8:X$28,AE$43:AE$63,$AS138)+求节点(村县营基础信息!AG$8:AG$29,AE$76:AE$96,$AS138)+求节点(村县营基础信息!AP$8:AP$28,AE$109:AE$129,$AS138)</f>
        <v>336701.69713680074</v>
      </c>
      <c r="AY138" s="187">
        <f>求节点(村县营基础信息!K$8:K$28,AK$10:AK$30,$AS138)+求节点(村县营基础信息!T$8:T$28,AK$43:AK$63,$AS138)+求节点(村县营基础信息!AC$8:AC$29,AK$76:AK$96,$AS138)+求节点(村县营基础信息!AL$8:AL$28,AK$109:AK$129,$AS138)</f>
        <v>425095.19954500213</v>
      </c>
      <c r="AZ138" s="187">
        <f>求节点(村县营基础信息!L$8:L$28,AL$10:AL$30,$AS138)+求节点(村县营基础信息!U$8:U$28,AL$43:AL$63,$AS138)+求节点(村县营基础信息!AD$8:AD$29,AL$76:AL$96,$AS138)+求节点(村县营基础信息!AM$8:AM$28,AL$109:AL$129,$AS138)</f>
        <v>379692.47409722838</v>
      </c>
      <c r="BA138" s="187">
        <f>求节点(村县营基础信息!M$8:M$28,AM$10:AM$30,$AS138)+求节点(村县营基础信息!V$8:V$28,AM$43:AM$63,$AS138)+求节点(村县营基础信息!AE$8:AE$29,AM$76:AM$96,$AS138)+求节点(村县营基础信息!AN$8:AN$28,AM$109:AM$129,$AS138)</f>
        <v>308175.74103764578</v>
      </c>
      <c r="BB138" s="187">
        <f>求节点(村县营基础信息!N$8:N$28,AN$10:AN$30,$AS138)+求节点(村县营基础信息!W$8:W$28,AN$43:AN$63,$AS138)+求节点(村县营基础信息!AF$8:AF$29,AN$76:AN$96,$AS138)+求节点(村县营基础信息!AO$8:AO$28,AN$109:AN$129,$AS138)</f>
        <v>216501.70513445107</v>
      </c>
      <c r="BC138" s="187">
        <f>求节点(村县营基础信息!O$8:O$28,AO$10:AO$30,$AS138)+求节点(村县营基础信息!X$8:X$28,AO$43:AO$63,$AS138)+求节点(村县营基础信息!AG$8:AG$29,AO$76:AO$96,$AS138)+求节点(村县营基础信息!AP$8:AP$28,AO$109:AO$129,$AS138)</f>
        <v>142843.14423985482</v>
      </c>
    </row>
    <row r="139" spans="3:55" x14ac:dyDescent="0.15">
      <c r="AS139" s="187">
        <v>133</v>
      </c>
      <c r="AT139" s="187">
        <f>求节点(村县营基础信息!K$8:K$28,AA$10:AA$30,$AS139)+求节点(村县营基础信息!T$8:T$28,AA$43:AA$63,$AS139)+求节点(村县营基础信息!AC$8:AC$29,AA$76:AA$96,$AS139)+求节点(村县营基础信息!AL$8:AL$28,AA$109:AA$129,$AS139)</f>
        <v>1009601.0989193802</v>
      </c>
      <c r="AU139" s="187">
        <f>求节点(村县营基础信息!L$8:L$28,AB$10:AB$30,$AS139)+求节点(村县营基础信息!U$8:U$28,AB$43:AB$63,$AS139)+求节点(村县营基础信息!AD$8:AD$29,AB$76:AB$96,$AS139)+求节点(村县营基础信息!AM$8:AM$28,AB$109:AB$129,$AS139)</f>
        <v>901769.62598091725</v>
      </c>
      <c r="AV139" s="187">
        <f>求节点(村县营基础信息!M$8:M$28,AC$10:AC$30,$AS139)+求节点(村县营基础信息!V$8:V$28,AC$43:AC$63,$AS139)+求节点(村县营基础信息!AE$8:AE$29,AC$76:AC$96,$AS139)+求节点(村县营基础信息!AN$8:AN$28,AC$109:AC$129,$AS139)</f>
        <v>731917.38496440859</v>
      </c>
      <c r="AW139" s="187">
        <f>求节点(村县营基础信息!N$8:N$28,AD$10:AD$30,$AS139)+求节点(村县营基础信息!W$8:W$28,AD$43:AD$63,$AS139)+求节点(村县营基础信息!AF$8:AF$29,AD$76:AD$96,$AS139)+求节点(村县营基础信息!AO$8:AO$28,AD$109:AD$129,$AS139)</f>
        <v>514191.54969432135</v>
      </c>
      <c r="AX139" s="187">
        <f>求节点(村县营基础信息!O$8:O$28,AE$10:AE$30,$AS139)+求节点(村县营基础信息!X$8:X$28,AE$43:AE$63,$AS139)+求节点(村县营基础信息!AG$8:AG$29,AE$76:AE$96,$AS139)+求节点(村县营基础信息!AP$8:AP$28,AE$109:AE$129,$AS139)</f>
        <v>339252.46756965527</v>
      </c>
      <c r="AY139" s="187">
        <f>求节点(村县营基础信息!K$8:K$28,AK$10:AK$30,$AS139)+求节点(村县营基础信息!T$8:T$28,AK$43:AK$63,$AS139)+求节点(村县营基础信息!AC$8:AC$29,AK$76:AK$96,$AS139)+求节点(村县营基础信息!AL$8:AL$28,AK$109:AK$129,$AS139)</f>
        <v>428315.61772337335</v>
      </c>
      <c r="AZ139" s="187">
        <f>求节点(村县营基础信息!L$8:L$28,AL$10:AL$30,$AS139)+求节点(村县营基础信息!U$8:U$28,AL$43:AL$63,$AS139)+求节点(村县营基础信息!AD$8:AD$29,AL$76:AL$96,$AS139)+求节点(村县营基础信息!AM$8:AM$28,AL$109:AL$129,$AS139)</f>
        <v>382568.93223432859</v>
      </c>
      <c r="BA139" s="187">
        <f>求节点(村县营基础信息!M$8:M$28,AM$10:AM$30,$AS139)+求节点(村县营基础信息!V$8:V$28,AM$43:AM$63,$AS139)+求节点(村县营基础信息!AE$8:AE$29,AM$76:AM$96,$AS139)+求节点(村县营基础信息!AN$8:AN$28,AM$109:AM$129,$AS139)</f>
        <v>310510.40574247646</v>
      </c>
      <c r="BB139" s="187">
        <f>求节点(村县营基础信息!N$8:N$28,AN$10:AN$30,$AS139)+求节点(村县营基础信息!W$8:W$28,AN$43:AN$63,$AS139)+求节点(村县营基础信息!AF$8:AF$29,AN$76:AN$96,$AS139)+求节点(村县营基础信息!AO$8:AO$28,AN$109:AN$129,$AS139)</f>
        <v>218141.86956728782</v>
      </c>
      <c r="BC139" s="187">
        <f>求节点(村县营基础信息!O$8:O$28,AO$10:AO$30,$AS139)+求节点(村县营基础信息!X$8:X$28,AO$43:AO$63,$AS139)+求节点(村县营基础信息!AG$8:AG$29,AO$76:AO$96,$AS139)+求节点(村县营基础信息!AP$8:AP$28,AO$109:AO$129,$AS139)</f>
        <v>143925.28927197494</v>
      </c>
    </row>
    <row r="140" spans="3:55" x14ac:dyDescent="0.15">
      <c r="AS140" s="187">
        <v>134</v>
      </c>
      <c r="AT140" s="187">
        <f>求节点(村县营基础信息!K$8:K$28,AA$10:AA$30,$AS140)+求节点(村县营基础信息!T$8:T$28,AA$43:AA$63,$AS140)+求节点(村县营基础信息!AC$8:AC$29,AA$76:AA$96,$AS140)+求节点(村县营基础信息!AL$8:AL$28,AA$109:AA$129,$AS140)</f>
        <v>1017192.0846255409</v>
      </c>
      <c r="AU140" s="187">
        <f>求节点(村县营基础信息!L$8:L$28,AB$10:AB$30,$AS140)+求节点(村县营基础信息!U$8:U$28,AB$43:AB$63,$AS140)+求节点(村县营基础信息!AD$8:AD$29,AB$76:AB$96,$AS140)+求节点(村县营基础信息!AM$8:AM$28,AB$109:AB$129,$AS140)</f>
        <v>908549.84873265354</v>
      </c>
      <c r="AV140" s="187">
        <f>求节点(村县营基础信息!M$8:M$28,AC$10:AC$30,$AS140)+求节点(村县营基础信息!V$8:V$28,AC$43:AC$63,$AS140)+求节点(村县营基础信息!AE$8:AE$29,AC$76:AC$96,$AS140)+求节点(村县营基础信息!AN$8:AN$28,AC$109:AC$129,$AS140)</f>
        <v>737420.52319722378</v>
      </c>
      <c r="AW140" s="187">
        <f>求节点(村县营基础信息!N$8:N$28,AD$10:AD$30,$AS140)+求节点(村县营基础信息!W$8:W$28,AD$43:AD$63,$AS140)+求节点(村县营基础信息!AF$8:AF$29,AD$76:AD$96,$AS140)+求节点(村县营基础信息!AO$8:AO$28,AD$109:AD$129,$AS140)</f>
        <v>518057.65157172224</v>
      </c>
      <c r="AX140" s="187">
        <f>求节点(村县营基础信息!O$8:O$28,AE$10:AE$30,$AS140)+求节点(村县营基础信息!X$8:X$28,AE$43:AE$63,$AS140)+求节点(村县营基础信息!AG$8:AG$29,AE$76:AE$96,$AS140)+求节点(村县营基础信息!AP$8:AP$28,AE$109:AE$129,$AS140)</f>
        <v>341803.23800250981</v>
      </c>
      <c r="AY140" s="187">
        <f>求节点(村县营基础信息!K$8:K$28,AK$10:AK$30,$AS140)+求节点(村县营基础信息!T$8:T$28,AK$43:AK$63,$AS140)+求节点(村县营基础信息!AC$8:AC$29,AK$76:AK$96,$AS140)+求节点(村县营基础信息!AL$8:AL$28,AK$109:AK$129,$AS140)</f>
        <v>431536.03590174456</v>
      </c>
      <c r="AZ140" s="187">
        <f>求节点(村县营基础信息!L$8:L$28,AL$10:AL$30,$AS140)+求节点(村县营基础信息!U$8:U$28,AL$43:AL$63,$AS140)+求节点(村县营基础信息!AD$8:AD$29,AL$76:AL$96,$AS140)+求节点(村县营基础信息!AM$8:AM$28,AL$109:AL$129,$AS140)</f>
        <v>385445.3903714288</v>
      </c>
      <c r="BA140" s="187">
        <f>求节点(村县营基础信息!M$8:M$28,AM$10:AM$30,$AS140)+求节点(村县营基础信息!V$8:V$28,AM$43:AM$63,$AS140)+求节点(村县营基础信息!AE$8:AE$29,AM$76:AM$96,$AS140)+求节点(村县营基础信息!AN$8:AN$28,AM$109:AM$129,$AS140)</f>
        <v>312845.07044730708</v>
      </c>
      <c r="BB140" s="187">
        <f>求节点(村县营基础信息!N$8:N$28,AN$10:AN$30,$AS140)+求节点(村县营基础信息!W$8:W$28,AN$43:AN$63,$AS140)+求节点(村县营基础信息!AF$8:AF$29,AN$76:AN$96,$AS140)+求节点(村县营基础信息!AO$8:AO$28,AN$109:AN$129,$AS140)</f>
        <v>219782.03400012458</v>
      </c>
      <c r="BC140" s="187">
        <f>求节点(村县营基础信息!O$8:O$28,AO$10:AO$30,$AS140)+求节点(村县营基础信息!X$8:X$28,AO$43:AO$63,$AS140)+求节点(村县营基础信息!AG$8:AG$29,AO$76:AO$96,$AS140)+求节点(村县营基础信息!AP$8:AP$28,AO$109:AO$129,$AS140)</f>
        <v>145007.43430409505</v>
      </c>
    </row>
    <row r="141" spans="3:55" x14ac:dyDescent="0.15">
      <c r="AS141" s="187">
        <v>135</v>
      </c>
      <c r="AT141" s="187">
        <f>求节点(村县营基础信息!K$8:K$28,AA$10:AA$30,$AS141)+求节点(村县营基础信息!T$8:T$28,AA$43:AA$63,$AS141)+求节点(村县营基础信息!AC$8:AC$29,AA$76:AA$96,$AS141)+求节点(村县营基础信息!AL$8:AL$28,AA$109:AA$129,$AS141)</f>
        <v>1024783.0703317018</v>
      </c>
      <c r="AU141" s="187">
        <f>求节点(村县营基础信息!L$8:L$28,AB$10:AB$30,$AS141)+求节点(村县营基础信息!U$8:U$28,AB$43:AB$63,$AS141)+求节点(村县营基础信息!AD$8:AD$29,AB$76:AB$96,$AS141)+求节点(村县营基础信息!AM$8:AM$28,AB$109:AB$129,$AS141)</f>
        <v>915330.07148438971</v>
      </c>
      <c r="AV141" s="187">
        <f>求节点(村县营基础信息!M$8:M$28,AC$10:AC$30,$AS141)+求节点(村县营基础信息!V$8:V$28,AC$43:AC$63,$AS141)+求节点(村县营基础信息!AE$8:AE$29,AC$76:AC$96,$AS141)+求节点(村县营基础信息!AN$8:AN$28,AC$109:AC$129,$AS141)</f>
        <v>742923.66143003886</v>
      </c>
      <c r="AW141" s="187">
        <f>求节点(村县营基础信息!N$8:N$28,AD$10:AD$30,$AS141)+求节点(村县营基础信息!W$8:W$28,AD$43:AD$63,$AS141)+求节点(村县营基础信息!AF$8:AF$29,AD$76:AD$96,$AS141)+求节点(村县营基础信息!AO$8:AO$28,AD$109:AD$129,$AS141)</f>
        <v>521923.75344912312</v>
      </c>
      <c r="AX141" s="187">
        <f>求节点(村县营基础信息!O$8:O$28,AE$10:AE$30,$AS141)+求节点(村县营基础信息!X$8:X$28,AE$43:AE$63,$AS141)+求节点(村县营基础信息!AG$8:AG$29,AE$76:AE$96,$AS141)+求节点(村县营基础信息!AP$8:AP$28,AE$109:AE$129,$AS141)</f>
        <v>344354.00843536435</v>
      </c>
      <c r="AY141" s="187">
        <f>求节点(村县营基础信息!K$8:K$28,AK$10:AK$30,$AS141)+求节点(村县营基础信息!T$8:T$28,AK$43:AK$63,$AS141)+求节点(村县营基础信息!AC$8:AC$29,AK$76:AK$96,$AS141)+求节点(村县营基础信息!AL$8:AL$28,AK$109:AK$129,$AS141)</f>
        <v>434756.45408011589</v>
      </c>
      <c r="AZ141" s="187">
        <f>求节点(村县营基础信息!L$8:L$28,AL$10:AL$30,$AS141)+求节点(村县营基础信息!U$8:U$28,AL$43:AL$63,$AS141)+求节点(村县营基础信息!AD$8:AD$29,AL$76:AL$96,$AS141)+求节点(村县营基础信息!AM$8:AM$28,AL$109:AL$129,$AS141)</f>
        <v>388321.84850852902</v>
      </c>
      <c r="BA141" s="187">
        <f>求节点(村县营基础信息!M$8:M$28,AM$10:AM$30,$AS141)+求节点(村县营基础信息!V$8:V$28,AM$43:AM$63,$AS141)+求节点(村县营基础信息!AE$8:AE$29,AM$76:AM$96,$AS141)+求节点(村县营基础信息!AN$8:AN$28,AM$109:AM$129,$AS141)</f>
        <v>315179.7351521377</v>
      </c>
      <c r="BB141" s="187">
        <f>求节点(村县营基础信息!N$8:N$28,AN$10:AN$30,$AS141)+求节点(村县营基础信息!W$8:W$28,AN$43:AN$63,$AS141)+求节点(村县营基础信息!AF$8:AF$29,AN$76:AN$96,$AS141)+求节点(村县营基础信息!AO$8:AO$28,AN$109:AN$129,$AS141)</f>
        <v>221422.1984329613</v>
      </c>
      <c r="BC141" s="187">
        <f>求节点(村县营基础信息!O$8:O$28,AO$10:AO$30,$AS141)+求节点(村县营基础信息!X$8:X$28,AO$43:AO$63,$AS141)+求节点(村县营基础信息!AG$8:AG$29,AO$76:AO$96,$AS141)+求节点(村县营基础信息!AP$8:AP$28,AO$109:AO$129,$AS141)</f>
        <v>146089.57933621516</v>
      </c>
    </row>
    <row r="142" spans="3:55" x14ac:dyDescent="0.15">
      <c r="AS142" s="187">
        <v>136</v>
      </c>
      <c r="AT142" s="187">
        <f>求节点(村县营基础信息!K$8:K$28,AA$10:AA$30,$AS142)+求节点(村县营基础信息!T$8:T$28,AA$43:AA$63,$AS142)+求节点(村县营基础信息!AC$8:AC$29,AA$76:AA$96,$AS142)+求节点(村县营基础信息!AL$8:AL$28,AA$109:AA$129,$AS142)</f>
        <v>1032374.0560378623</v>
      </c>
      <c r="AU142" s="187">
        <f>求节点(村县营基础信息!L$8:L$28,AB$10:AB$30,$AS142)+求节点(村县营基础信息!U$8:U$28,AB$43:AB$63,$AS142)+求节点(村县营基础信息!AD$8:AD$29,AB$76:AB$96,$AS142)+求节点(村县营基础信息!AM$8:AM$28,AB$109:AB$129,$AS142)</f>
        <v>922110.29423612589</v>
      </c>
      <c r="AV142" s="187">
        <f>求节点(村县营基础信息!M$8:M$28,AC$10:AC$30,$AS142)+求节点(村县营基础信息!V$8:V$28,AC$43:AC$63,$AS142)+求节点(村县营基础信息!AE$8:AE$29,AC$76:AC$96,$AS142)+求节点(村县营基础信息!AN$8:AN$28,AC$109:AC$129,$AS142)</f>
        <v>748426.79966285394</v>
      </c>
      <c r="AW142" s="187">
        <f>求节点(村县营基础信息!N$8:N$28,AD$10:AD$30,$AS142)+求节点(村县营基础信息!W$8:W$28,AD$43:AD$63,$AS142)+求节点(村县营基础信息!AF$8:AF$29,AD$76:AD$96,$AS142)+求节点(村县营基础信息!AO$8:AO$28,AD$109:AD$129,$AS142)</f>
        <v>525789.855326524</v>
      </c>
      <c r="AX142" s="187">
        <f>求节点(村县营基础信息!O$8:O$28,AE$10:AE$30,$AS142)+求节点(村县营基础信息!X$8:X$28,AE$43:AE$63,$AS142)+求节点(村县营基础信息!AG$8:AG$29,AE$76:AE$96,$AS142)+求节点(村县营基础信息!AP$8:AP$28,AE$109:AE$129,$AS142)</f>
        <v>346904.77886821888</v>
      </c>
      <c r="AY142" s="187">
        <f>求节点(村县营基础信息!K$8:K$28,AK$10:AK$30,$AS142)+求节点(村县营基础信息!T$8:T$28,AK$43:AK$63,$AS142)+求节点(村县营基础信息!AC$8:AC$29,AK$76:AK$96,$AS142)+求节点(村县营基础信息!AL$8:AL$28,AK$109:AK$129,$AS142)</f>
        <v>437976.87225848704</v>
      </c>
      <c r="AZ142" s="187">
        <f>求节点(村县营基础信息!L$8:L$28,AL$10:AL$30,$AS142)+求节点(村县营基础信息!U$8:U$28,AL$43:AL$63,$AS142)+求节点(村县营基础信息!AD$8:AD$29,AL$76:AL$96,$AS142)+求节点(村县营基础信息!AM$8:AM$28,AL$109:AL$129,$AS142)</f>
        <v>391198.30664562923</v>
      </c>
      <c r="BA142" s="187">
        <f>求节点(村县营基础信息!M$8:M$28,AM$10:AM$30,$AS142)+求节点(村县营基础信息!V$8:V$28,AM$43:AM$63,$AS142)+求节点(村县营基础信息!AE$8:AE$29,AM$76:AM$96,$AS142)+求节点(村县营基础信息!AN$8:AN$28,AM$109:AM$129,$AS142)</f>
        <v>317514.39985696838</v>
      </c>
      <c r="BB142" s="187">
        <f>求节点(村县营基础信息!N$8:N$28,AN$10:AN$30,$AS142)+求节点(村县营基础信息!W$8:W$28,AN$43:AN$63,$AS142)+求节点(村县营基础信息!AF$8:AF$29,AN$76:AN$96,$AS142)+求节点(村县营基础信息!AO$8:AO$28,AN$109:AN$129,$AS142)</f>
        <v>223062.36286579806</v>
      </c>
      <c r="BC142" s="187">
        <f>求节点(村县营基础信息!O$8:O$28,AO$10:AO$30,$AS142)+求节点(村县营基础信息!X$8:X$28,AO$43:AO$63,$AS142)+求节点(村县营基础信息!AG$8:AG$29,AO$76:AO$96,$AS142)+求节点(村县营基础信息!AP$8:AP$28,AO$109:AO$129,$AS142)</f>
        <v>147171.7243683353</v>
      </c>
    </row>
    <row r="143" spans="3:55" x14ac:dyDescent="0.15">
      <c r="AS143" s="187">
        <v>137</v>
      </c>
      <c r="AT143" s="187">
        <f>求节点(村县营基础信息!K$8:K$28,AA$10:AA$30,$AS143)+求节点(村县营基础信息!T$8:T$28,AA$43:AA$63,$AS143)+求节点(村县营基础信息!AC$8:AC$29,AA$76:AA$96,$AS143)+求节点(村县营基础信息!AL$8:AL$28,AA$109:AA$129,$AS143)</f>
        <v>1039965.0417440231</v>
      </c>
      <c r="AU143" s="187">
        <f>求节点(村县营基础信息!L$8:L$28,AB$10:AB$30,$AS143)+求节点(村县营基础信息!U$8:U$28,AB$43:AB$63,$AS143)+求节点(村县营基础信息!AD$8:AD$29,AB$76:AB$96,$AS143)+求节点(村县营基础信息!AM$8:AM$28,AB$109:AB$129,$AS143)</f>
        <v>928890.51698786218</v>
      </c>
      <c r="AV143" s="187">
        <f>求节点(村县营基础信息!M$8:M$28,AC$10:AC$30,$AS143)+求节点(村县营基础信息!V$8:V$28,AC$43:AC$63,$AS143)+求节点(村县营基础信息!AE$8:AE$29,AC$76:AC$96,$AS143)+求节点(村县营基础信息!AN$8:AN$28,AC$109:AC$129,$AS143)</f>
        <v>753929.93789566914</v>
      </c>
      <c r="AW143" s="187">
        <f>求节点(村县营基础信息!N$8:N$28,AD$10:AD$30,$AS143)+求节点(村县营基础信息!W$8:W$28,AD$43:AD$63,$AS143)+求节点(村县营基础信息!AF$8:AF$29,AD$76:AD$96,$AS143)+求节点(村县营基础信息!AO$8:AO$28,AD$109:AD$129,$AS143)</f>
        <v>529655.95720392489</v>
      </c>
      <c r="AX143" s="187">
        <f>求节点(村县营基础信息!O$8:O$28,AE$10:AE$30,$AS143)+求节点(村县营基础信息!X$8:X$28,AE$43:AE$63,$AS143)+求节点(村县营基础信息!AG$8:AG$29,AE$76:AE$96,$AS143)+求节点(村县营基础信息!AP$8:AP$28,AE$109:AE$129,$AS143)</f>
        <v>349455.54930107342</v>
      </c>
      <c r="AY143" s="187">
        <f>求节点(村县营基础信息!K$8:K$28,AK$10:AK$30,$AS143)+求节点(村县营基础信息!T$8:T$28,AK$43:AK$63,$AS143)+求节点(村县营基础信息!AC$8:AC$29,AK$76:AK$96,$AS143)+求节点(村县营基础信息!AL$8:AL$28,AK$109:AK$129,$AS143)</f>
        <v>441197.29043685831</v>
      </c>
      <c r="AZ143" s="187">
        <f>求节点(村县营基础信息!L$8:L$28,AL$10:AL$30,$AS143)+求节点(村县营基础信息!U$8:U$28,AL$43:AL$63,$AS143)+求节点(村县营基础信息!AD$8:AD$29,AL$76:AL$96,$AS143)+求节点(村县营基础信息!AM$8:AM$28,AL$109:AL$129,$AS143)</f>
        <v>394074.76478272938</v>
      </c>
      <c r="BA143" s="187">
        <f>求节点(村县营基础信息!M$8:M$28,AM$10:AM$30,$AS143)+求节点(村县营基础信息!V$8:V$28,AM$43:AM$63,$AS143)+求节点(村县营基础信息!AE$8:AE$29,AM$76:AM$96,$AS143)+求节点(村县营基础信息!AN$8:AN$28,AM$109:AM$129,$AS143)</f>
        <v>319849.06456179905</v>
      </c>
      <c r="BB143" s="187">
        <f>求节点(村县营基础信息!N$8:N$28,AN$10:AN$30,$AS143)+求节点(村县营基础信息!W$8:W$28,AN$43:AN$63,$AS143)+求节点(村县营基础信息!AF$8:AF$29,AN$76:AN$96,$AS143)+求节点(村县营基础信息!AO$8:AO$28,AN$109:AN$129,$AS143)</f>
        <v>224702.52729863481</v>
      </c>
      <c r="BC143" s="187">
        <f>求节点(村县营基础信息!O$8:O$28,AO$10:AO$30,$AS143)+求节点(村县营基础信息!X$8:X$28,AO$43:AO$63,$AS143)+求节点(村县营基础信息!AG$8:AG$29,AO$76:AO$96,$AS143)+求节点(村县营基础信息!AP$8:AP$28,AO$109:AO$129,$AS143)</f>
        <v>148253.86940045541</v>
      </c>
    </row>
    <row r="144" spans="3:55" x14ac:dyDescent="0.15">
      <c r="AS144" s="187">
        <v>138</v>
      </c>
      <c r="AT144" s="187">
        <f>求节点(村县营基础信息!K$8:K$28,AA$10:AA$30,$AS144)+求节点(村县营基础信息!T$8:T$28,AA$43:AA$63,$AS144)+求节点(村县营基础信息!AC$8:AC$29,AA$76:AA$96,$AS144)+求节点(村县营基础信息!AL$8:AL$28,AA$109:AA$129,$AS144)</f>
        <v>1047556.027450184</v>
      </c>
      <c r="AU144" s="187">
        <f>求节点(村县营基础信息!L$8:L$28,AB$10:AB$30,$AS144)+求节点(村县营基础信息!U$8:U$28,AB$43:AB$63,$AS144)+求节点(村县营基础信息!AD$8:AD$29,AB$76:AB$96,$AS144)+求节点(村县营基础信息!AM$8:AM$28,AB$109:AB$129,$AS144)</f>
        <v>935670.73973959847</v>
      </c>
      <c r="AV144" s="187">
        <f>求节点(村县营基础信息!M$8:M$28,AC$10:AC$30,$AS144)+求节点(村县营基础信息!V$8:V$28,AC$43:AC$63,$AS144)+求节点(村县营基础信息!AE$8:AE$29,AC$76:AC$96,$AS144)+求节点(村县营基础信息!AN$8:AN$28,AC$109:AC$129,$AS144)</f>
        <v>759433.07612848422</v>
      </c>
      <c r="AW144" s="187">
        <f>求节点(村县营基础信息!N$8:N$28,AD$10:AD$30,$AS144)+求节点(村县营基础信息!W$8:W$28,AD$43:AD$63,$AS144)+求节点(村县营基础信息!AF$8:AF$29,AD$76:AD$96,$AS144)+求节点(村县营基础信息!AO$8:AO$28,AD$109:AD$129,$AS144)</f>
        <v>533522.05908132589</v>
      </c>
      <c r="AX144" s="187">
        <f>求节点(村县营基础信息!O$8:O$28,AE$10:AE$30,$AS144)+求节点(村县营基础信息!X$8:X$28,AE$43:AE$63,$AS144)+求节点(村县营基础信息!AG$8:AG$29,AE$76:AE$96,$AS144)+求节点(村县营基础信息!AP$8:AP$28,AE$109:AE$129,$AS144)</f>
        <v>352006.31973392802</v>
      </c>
      <c r="AY144" s="187">
        <f>求节点(村县营基础信息!K$8:K$28,AK$10:AK$30,$AS144)+求节点(村县营基础信息!T$8:T$28,AK$43:AK$63,$AS144)+求节点(村县营基础信息!AC$8:AC$29,AK$76:AK$96,$AS144)+求节点(村县营基础信息!AL$8:AL$28,AK$109:AK$129,$AS144)</f>
        <v>444417.70861522952</v>
      </c>
      <c r="AZ144" s="187">
        <f>求节点(村县营基础信息!L$8:L$28,AL$10:AL$30,$AS144)+求节点(村县营基础信息!U$8:U$28,AL$43:AL$63,$AS144)+求节点(村县营基础信息!AD$8:AD$29,AL$76:AL$96,$AS144)+求节点(村县营基础信息!AM$8:AM$28,AL$109:AL$129,$AS144)</f>
        <v>396951.2229198296</v>
      </c>
      <c r="BA144" s="187">
        <f>求节点(村县营基础信息!M$8:M$28,AM$10:AM$30,$AS144)+求节点(村县营基础信息!V$8:V$28,AM$43:AM$63,$AS144)+求节点(村县营基础信息!AE$8:AE$29,AM$76:AM$96,$AS144)+求节点(村县营基础信息!AN$8:AN$28,AM$109:AM$129,$AS144)</f>
        <v>322183.72926662967</v>
      </c>
      <c r="BB144" s="187">
        <f>求节点(村县营基础信息!N$8:N$28,AN$10:AN$30,$AS144)+求节点(村县营基础信息!W$8:W$28,AN$43:AN$63,$AS144)+求节点(村县营基础信息!AF$8:AF$29,AN$76:AN$96,$AS144)+求节点(村县营基础信息!AO$8:AO$28,AN$109:AN$129,$AS144)</f>
        <v>226342.69173147157</v>
      </c>
      <c r="BC144" s="187">
        <f>求节点(村县营基础信息!O$8:O$28,AO$10:AO$30,$AS144)+求节点(村县营基础信息!X$8:X$28,AO$43:AO$63,$AS144)+求节点(村县营基础信息!AG$8:AG$29,AO$76:AO$96,$AS144)+求节点(村县营基础信息!AP$8:AP$28,AO$109:AO$129,$AS144)</f>
        <v>149336.01443257552</v>
      </c>
    </row>
    <row r="145" spans="45:55" x14ac:dyDescent="0.15">
      <c r="AS145" s="187">
        <v>139</v>
      </c>
      <c r="AT145" s="187">
        <f>求节点(村县营基础信息!K$8:K$28,AA$10:AA$30,$AS145)+求节点(村县营基础信息!T$8:T$28,AA$43:AA$63,$AS145)+求节点(村县营基础信息!AC$8:AC$29,AA$76:AA$96,$AS145)+求节点(村县营基础信息!AL$8:AL$28,AA$109:AA$129,$AS145)</f>
        <v>1055147.0131563446</v>
      </c>
      <c r="AU145" s="187">
        <f>求节点(村县营基础信息!L$8:L$28,AB$10:AB$30,$AS145)+求节点(村县营基础信息!U$8:U$28,AB$43:AB$63,$AS145)+求节点(村县营基础信息!AD$8:AD$29,AB$76:AB$96,$AS145)+求节点(村县营基础信息!AM$8:AM$28,AB$109:AB$129,$AS145)</f>
        <v>942450.96249133465</v>
      </c>
      <c r="AV145" s="187">
        <f>求节点(村县营基础信息!M$8:M$28,AC$10:AC$30,$AS145)+求节点(村县营基础信息!V$8:V$28,AC$43:AC$63,$AS145)+求节点(村县营基础信息!AE$8:AE$29,AC$76:AC$96,$AS145)+求节点(村县营基础信息!AN$8:AN$28,AC$109:AC$129,$AS145)</f>
        <v>764936.21436129929</v>
      </c>
      <c r="AW145" s="187">
        <f>求节点(村县营基础信息!N$8:N$28,AD$10:AD$30,$AS145)+求节点(村县营基础信息!W$8:W$28,AD$43:AD$63,$AS145)+求节点(村县营基础信息!AF$8:AF$29,AD$76:AD$96,$AS145)+求节点(村县营基础信息!AO$8:AO$28,AD$109:AD$129,$AS145)</f>
        <v>537388.16095872689</v>
      </c>
      <c r="AX145" s="187">
        <f>求节点(村县营基础信息!O$8:O$28,AE$10:AE$30,$AS145)+求节点(村县营基础信息!X$8:X$28,AE$43:AE$63,$AS145)+求节点(村县营基础信息!AG$8:AG$29,AE$76:AE$96,$AS145)+求节点(村县营基础信息!AP$8:AP$28,AE$109:AE$129,$AS145)</f>
        <v>354557.09016678249</v>
      </c>
      <c r="AY145" s="187">
        <f>求节点(村县营基础信息!K$8:K$28,AK$10:AK$30,$AS145)+求节点(村县营基础信息!T$8:T$28,AK$43:AK$63,$AS145)+求节点(村县营基础信息!AC$8:AC$29,AK$76:AK$96,$AS145)+求节点(村县营基础信息!AL$8:AL$28,AK$109:AK$129,$AS145)</f>
        <v>447638.12679360074</v>
      </c>
      <c r="AZ145" s="187">
        <f>求节点(村县营基础信息!L$8:L$28,AL$10:AL$30,$AS145)+求节点(村县营基础信息!U$8:U$28,AL$43:AL$63,$AS145)+求节点(村县营基础信息!AD$8:AD$29,AL$76:AL$96,$AS145)+求节点(村县营基础信息!AM$8:AM$28,AL$109:AL$129,$AS145)</f>
        <v>399827.68105692987</v>
      </c>
      <c r="BA145" s="187">
        <f>求节点(村县营基础信息!M$8:M$28,AM$10:AM$30,$AS145)+求节点(村县营基础信息!V$8:V$28,AM$43:AM$63,$AS145)+求节点(村县营基础信息!AE$8:AE$29,AM$76:AM$96,$AS145)+求节点(村县营基础信息!AN$8:AN$28,AM$109:AM$129,$AS145)</f>
        <v>324518.39397146035</v>
      </c>
      <c r="BB145" s="187">
        <f>求节点(村县营基础信息!N$8:N$28,AN$10:AN$30,$AS145)+求节点(村县营基础信息!W$8:W$28,AN$43:AN$63,$AS145)+求节点(村县营基础信息!AF$8:AF$29,AN$76:AN$96,$AS145)+求节点(村县营基础信息!AO$8:AO$28,AN$109:AN$129,$AS145)</f>
        <v>227982.85616430832</v>
      </c>
      <c r="BC145" s="187">
        <f>求节点(村县营基础信息!O$8:O$28,AO$10:AO$30,$AS145)+求节点(村县营基础信息!X$8:X$28,AO$43:AO$63,$AS145)+求节点(村县营基础信息!AG$8:AG$29,AO$76:AO$96,$AS145)+求节点(村县营基础信息!AP$8:AP$28,AO$109:AO$129,$AS145)</f>
        <v>150418.15946469564</v>
      </c>
    </row>
    <row r="146" spans="45:55" x14ac:dyDescent="0.15">
      <c r="AS146" s="187">
        <v>140</v>
      </c>
      <c r="AT146" s="187">
        <f>求节点(村县营基础信息!K$8:K$28,AA$10:AA$30,$AS146)+求节点(村县营基础信息!T$8:T$28,AA$43:AA$63,$AS146)+求节点(村县营基础信息!AC$8:AC$29,AA$76:AA$96,$AS146)+求节点(村县营基础信息!AL$8:AL$28,AA$109:AA$129,$AS146)</f>
        <v>1062737.9988625054</v>
      </c>
      <c r="AU146" s="187">
        <f>求节点(村县营基础信息!L$8:L$28,AB$10:AB$30,$AS146)+求节点(村县营基础信息!U$8:U$28,AB$43:AB$63,$AS146)+求节点(村县营基础信息!AD$8:AD$29,AB$76:AB$96,$AS146)+求节点(村县营基础信息!AM$8:AM$28,AB$109:AB$129,$AS146)</f>
        <v>949231.18524307082</v>
      </c>
      <c r="AV146" s="187">
        <f>求节点(村县营基础信息!M$8:M$28,AC$10:AC$30,$AS146)+求节点(村县营基础信息!V$8:V$28,AC$43:AC$63,$AS146)+求节点(村县营基础信息!AE$8:AE$29,AC$76:AC$96,$AS146)+求节点(村县营基础信息!AN$8:AN$28,AC$109:AC$129,$AS146)</f>
        <v>770439.35259411437</v>
      </c>
      <c r="AW146" s="187">
        <f>求节点(村县营基础信息!N$8:N$28,AD$10:AD$30,$AS146)+求节点(村县营基础信息!W$8:W$28,AD$43:AD$63,$AS146)+求节点(村县营基础信息!AF$8:AF$29,AD$76:AD$96,$AS146)+求节点(村县营基础信息!AO$8:AO$28,AD$109:AD$129,$AS146)</f>
        <v>541254.26283612777</v>
      </c>
      <c r="AX146" s="187">
        <f>求节点(村县营基础信息!O$8:O$28,AE$10:AE$30,$AS146)+求节点(村县营基础信息!X$8:X$28,AE$43:AE$63,$AS146)+求节点(村县营基础信息!AG$8:AG$29,AE$76:AE$96,$AS146)+求节点(村县营基础信息!AP$8:AP$28,AE$109:AE$129,$AS146)</f>
        <v>357107.86059963709</v>
      </c>
      <c r="AY146" s="187">
        <f>求节点(村县营基础信息!K$8:K$28,AK$10:AK$30,$AS146)+求节点(村县营基础信息!T$8:T$28,AK$43:AK$63,$AS146)+求节点(村县营基础信息!AC$8:AC$29,AK$76:AK$96,$AS146)+求节点(村县营基础信息!AL$8:AL$28,AK$109:AK$129,$AS146)</f>
        <v>450858.54497197201</v>
      </c>
      <c r="AZ146" s="187">
        <f>求节点(村县营基础信息!L$8:L$28,AL$10:AL$30,$AS146)+求节点(村县营基础信息!U$8:U$28,AL$43:AL$63,$AS146)+求节点(村县营基础信息!AD$8:AD$29,AL$76:AL$96,$AS146)+求节点(村县营基础信息!AM$8:AM$28,AL$109:AL$129,$AS146)</f>
        <v>402704.13919403008</v>
      </c>
      <c r="BA146" s="187">
        <f>求节点(村县营基础信息!M$8:M$28,AM$10:AM$30,$AS146)+求节点(村县营基础信息!V$8:V$28,AM$43:AM$63,$AS146)+求节点(村县营基础信息!AE$8:AE$29,AM$76:AM$96,$AS146)+求节点(村县营基础信息!AN$8:AN$28,AM$109:AM$129,$AS146)</f>
        <v>326853.05867629102</v>
      </c>
      <c r="BB146" s="187">
        <f>求节点(村县营基础信息!N$8:N$28,AN$10:AN$30,$AS146)+求节点(村县营基础信息!W$8:W$28,AN$43:AN$63,$AS146)+求节点(村县营基础信息!AF$8:AF$29,AN$76:AN$96,$AS146)+求节点(村县营基础信息!AO$8:AO$28,AN$109:AN$129,$AS146)</f>
        <v>229623.02059714508</v>
      </c>
      <c r="BC146" s="187">
        <f>求节点(村县营基础信息!O$8:O$28,AO$10:AO$30,$AS146)+求节点(村县营基础信息!X$8:X$28,AO$43:AO$63,$AS146)+求节点(村县营基础信息!AG$8:AG$29,AO$76:AO$96,$AS146)+求节点(村县营基础信息!AP$8:AP$28,AO$109:AO$129,$AS146)</f>
        <v>151500.30449681575</v>
      </c>
    </row>
    <row r="147" spans="45:55" x14ac:dyDescent="0.15">
      <c r="AS147" s="187">
        <v>141</v>
      </c>
      <c r="AT147" s="187">
        <f>求节点(村县营基础信息!K$8:K$28,AA$10:AA$30,$AS147)+求节点(村县营基础信息!T$8:T$28,AA$43:AA$63,$AS147)+求节点(村县营基础信息!AC$8:AC$29,AA$76:AA$96,$AS147)+求节点(村县营基础信息!AL$8:AL$28,AA$109:AA$129,$AS147)</f>
        <v>1070328.9845686662</v>
      </c>
      <c r="AU147" s="187">
        <f>求节点(村县营基础信息!L$8:L$28,AB$10:AB$30,$AS147)+求节点(村县营基础信息!U$8:U$28,AB$43:AB$63,$AS147)+求节点(村县营基础信息!AD$8:AD$29,AB$76:AB$96,$AS147)+求节点(村县营基础信息!AM$8:AM$28,AB$109:AB$129,$AS147)</f>
        <v>956011.40799480712</v>
      </c>
      <c r="AV147" s="187">
        <f>求节点(村县营基础信息!M$8:M$28,AC$10:AC$30,$AS147)+求节点(村县营基础信息!V$8:V$28,AC$43:AC$63,$AS147)+求节点(村县营基础信息!AE$8:AE$29,AC$76:AC$96,$AS147)+求节点(村县营基础信息!AN$8:AN$28,AC$109:AC$129,$AS147)</f>
        <v>775942.49082692945</v>
      </c>
      <c r="AW147" s="187">
        <f>求节点(村县营基础信息!N$8:N$28,AD$10:AD$30,$AS147)+求节点(村县营基础信息!W$8:W$28,AD$43:AD$63,$AS147)+求节点(村县营基础信息!AF$8:AF$29,AD$76:AD$96,$AS147)+求节点(村县营基础信息!AO$8:AO$28,AD$109:AD$129,$AS147)</f>
        <v>545120.36471352866</v>
      </c>
      <c r="AX147" s="187">
        <f>求节点(村县营基础信息!O$8:O$28,AE$10:AE$30,$AS147)+求节点(村县营基础信息!X$8:X$28,AE$43:AE$63,$AS147)+求节点(村县营基础信息!AG$8:AG$29,AE$76:AE$96,$AS147)+求节点(村县营基础信息!AP$8:AP$28,AE$109:AE$129,$AS147)</f>
        <v>359658.63103249168</v>
      </c>
      <c r="AY147" s="187">
        <f>求节点(村县营基础信息!K$8:K$28,AK$10:AK$30,$AS147)+求节点(村县营基础信息!T$8:T$28,AK$43:AK$63,$AS147)+求节点(村县营基础信息!AC$8:AC$29,AK$76:AK$96,$AS147)+求节点(村县营基础信息!AL$8:AL$28,AK$109:AK$129,$AS147)</f>
        <v>454078.96315034316</v>
      </c>
      <c r="AZ147" s="187">
        <f>求节点(村县营基础信息!L$8:L$28,AL$10:AL$30,$AS147)+求节点(村县营基础信息!U$8:U$28,AL$43:AL$63,$AS147)+求节点(村县营基础信息!AD$8:AD$29,AL$76:AL$96,$AS147)+求节点(村县营基础信息!AM$8:AM$28,AL$109:AL$129,$AS147)</f>
        <v>405580.5973311303</v>
      </c>
      <c r="BA147" s="187">
        <f>求节点(村县营基础信息!M$8:M$28,AM$10:AM$30,$AS147)+求节点(村县营基础信息!V$8:V$28,AM$43:AM$63,$AS147)+求节点(村县营基础信息!AE$8:AE$29,AM$76:AM$96,$AS147)+求节点(村县营基础信息!AN$8:AN$28,AM$109:AM$129,$AS147)</f>
        <v>329187.72338112164</v>
      </c>
      <c r="BB147" s="187">
        <f>求节点(村县营基础信息!N$8:N$28,AN$10:AN$30,$AS147)+求节点(村县营基础信息!W$8:W$28,AN$43:AN$63,$AS147)+求节点(村县营基础信息!AF$8:AF$29,AN$76:AN$96,$AS147)+求节点(村县营基础信息!AO$8:AO$28,AN$109:AN$129,$AS147)</f>
        <v>231263.18502998183</v>
      </c>
      <c r="BC147" s="187">
        <f>求节点(村县营基础信息!O$8:O$28,AO$10:AO$30,$AS147)+求节点(村县营基础信息!X$8:X$28,AO$43:AO$63,$AS147)+求节点(村县营基础信息!AG$8:AG$29,AO$76:AO$96,$AS147)+求节点(村县营基础信息!AP$8:AP$28,AO$109:AO$129,$AS147)</f>
        <v>152582.44952893586</v>
      </c>
    </row>
    <row r="148" spans="45:55" x14ac:dyDescent="0.15">
      <c r="AS148" s="187">
        <v>142</v>
      </c>
      <c r="AT148" s="187">
        <f>求节点(村县营基础信息!K$8:K$28,AA$10:AA$30,$AS148)+求节点(村县营基础信息!T$8:T$28,AA$43:AA$63,$AS148)+求节点(村县营基础信息!AC$8:AC$29,AA$76:AA$96,$AS148)+求节点(村县营基础信息!AL$8:AL$28,AA$109:AA$129,$AS148)</f>
        <v>1077919.970274827</v>
      </c>
      <c r="AU148" s="187">
        <f>求节点(村县营基础信息!L$8:L$28,AB$10:AB$30,$AS148)+求节点(村县营基础信息!U$8:U$28,AB$43:AB$63,$AS148)+求节点(村县营基础信息!AD$8:AD$29,AB$76:AB$96,$AS148)+求节点(村县营基础信息!AM$8:AM$28,AB$109:AB$129,$AS148)</f>
        <v>962791.63074654317</v>
      </c>
      <c r="AV148" s="187">
        <f>求节点(村县营基础信息!M$8:M$28,AC$10:AC$30,$AS148)+求节点(村县营基础信息!V$8:V$28,AC$43:AC$63,$AS148)+求节点(村县营基础信息!AE$8:AE$29,AC$76:AC$96,$AS148)+求节点(村县营基础信息!AN$8:AN$28,AC$109:AC$129,$AS148)</f>
        <v>781445.62905974453</v>
      </c>
      <c r="AW148" s="187">
        <f>求节点(村县营基础信息!N$8:N$28,AD$10:AD$30,$AS148)+求节点(村县营基础信息!W$8:W$28,AD$43:AD$63,$AS148)+求节点(村县营基础信息!AF$8:AF$29,AD$76:AD$96,$AS148)+求节点(村县营基础信息!AO$8:AO$28,AD$109:AD$129,$AS148)</f>
        <v>548986.46659092954</v>
      </c>
      <c r="AX148" s="187">
        <f>求节点(村县营基础信息!O$8:O$28,AE$10:AE$30,$AS148)+求节点(村县营基础信息!X$8:X$28,AE$43:AE$63,$AS148)+求节点(村县营基础信息!AG$8:AG$29,AE$76:AE$96,$AS148)+求节点(村县营基础信息!AP$8:AP$28,AE$109:AE$129,$AS148)</f>
        <v>362209.40146534622</v>
      </c>
      <c r="AY148" s="187">
        <f>求节点(村县营基础信息!K$8:K$28,AK$10:AK$30,$AS148)+求节点(村县营基础信息!T$8:T$28,AK$43:AK$63,$AS148)+求节点(村县营基础信息!AC$8:AC$29,AK$76:AK$96,$AS148)+求节点(村县营基础信息!AL$8:AL$28,AK$109:AK$129,$AS148)</f>
        <v>457299.38132871443</v>
      </c>
      <c r="AZ148" s="187">
        <f>求节点(村县营基础信息!L$8:L$28,AL$10:AL$30,$AS148)+求节点(村县营基础信息!U$8:U$28,AL$43:AL$63,$AS148)+求节点(村县营基础信息!AD$8:AD$29,AL$76:AL$96,$AS148)+求节点(村县营基础信息!AM$8:AM$28,AL$109:AL$129,$AS148)</f>
        <v>408457.05546823051</v>
      </c>
      <c r="BA148" s="187">
        <f>求节点(村县营基础信息!M$8:M$28,AM$10:AM$30,$AS148)+求节点(村县营基础信息!V$8:V$28,AM$43:AM$63,$AS148)+求节点(村县营基础信息!AE$8:AE$29,AM$76:AM$96,$AS148)+求节点(村县营基础信息!AN$8:AN$28,AM$109:AM$129,$AS148)</f>
        <v>331522.38808595226</v>
      </c>
      <c r="BB148" s="187">
        <f>求节点(村县营基础信息!N$8:N$28,AN$10:AN$30,$AS148)+求节点(村县营基础信息!W$8:W$28,AN$43:AN$63,$AS148)+求节点(村县营基础信息!AF$8:AF$29,AN$76:AN$96,$AS148)+求节点(村县营基础信息!AO$8:AO$28,AN$109:AN$129,$AS148)</f>
        <v>232903.34946281856</v>
      </c>
      <c r="BC148" s="187">
        <f>求节点(村县营基础信息!O$8:O$28,AO$10:AO$30,$AS148)+求节点(村县营基础信息!X$8:X$28,AO$43:AO$63,$AS148)+求节点(村县营基础信息!AG$8:AG$29,AO$76:AO$96,$AS148)+求节点(村县营基础信息!AP$8:AP$28,AO$109:AO$129,$AS148)</f>
        <v>153664.59456105597</v>
      </c>
    </row>
    <row r="149" spans="45:55" x14ac:dyDescent="0.15">
      <c r="AS149" s="187">
        <v>143</v>
      </c>
      <c r="AT149" s="187">
        <f>求节点(村县营基础信息!K$8:K$28,AA$10:AA$30,$AS149)+求节点(村县营基础信息!T$8:T$28,AA$43:AA$63,$AS149)+求节点(村县营基础信息!AC$8:AC$29,AA$76:AA$96,$AS149)+求节点(村县营基础信息!AL$8:AL$28,AA$109:AA$129,$AS149)</f>
        <v>1085510.9559809878</v>
      </c>
      <c r="AU149" s="187">
        <f>求节点(村县营基础信息!L$8:L$28,AB$10:AB$30,$AS149)+求节点(村县营基础信息!U$8:U$28,AB$43:AB$63,$AS149)+求节点(村县营基础信息!AD$8:AD$29,AB$76:AB$96,$AS149)+求节点(村县营基础信息!AM$8:AM$28,AB$109:AB$129,$AS149)</f>
        <v>969571.85349827947</v>
      </c>
      <c r="AV149" s="187">
        <f>求节点(村县营基础信息!M$8:M$28,AC$10:AC$30,$AS149)+求节点(村县营基础信息!V$8:V$28,AC$43:AC$63,$AS149)+求节点(村县营基础信息!AE$8:AE$29,AC$76:AC$96,$AS149)+求节点(村县营基础信息!AN$8:AN$28,AC$109:AC$129,$AS149)</f>
        <v>786948.76729255973</v>
      </c>
      <c r="AW149" s="187">
        <f>求节点(村县营基础信息!N$8:N$28,AD$10:AD$30,$AS149)+求节点(村县营基础信息!W$8:W$28,AD$43:AD$63,$AS149)+求节点(村县营基础信息!AF$8:AF$29,AD$76:AD$96,$AS149)+求节点(村县营基础信息!AO$8:AO$28,AD$109:AD$129,$AS149)</f>
        <v>552852.56846833043</v>
      </c>
      <c r="AX149" s="187">
        <f>求节点(村县营基础信息!O$8:O$28,AE$10:AE$30,$AS149)+求节点(村县营基础信息!X$8:X$28,AE$43:AE$63,$AS149)+求节点(村县营基础信息!AG$8:AG$29,AE$76:AE$96,$AS149)+求节点(村县营基础信息!AP$8:AP$28,AE$109:AE$129,$AS149)</f>
        <v>364760.17189820076</v>
      </c>
      <c r="AY149" s="187">
        <f>求节点(村县营基础信息!K$8:K$28,AK$10:AK$30,$AS149)+求节点(村县营基础信息!T$8:T$28,AK$43:AK$63,$AS149)+求节点(村县营基础信息!AC$8:AC$29,AK$76:AK$96,$AS149)+求节点(村县营基础信息!AL$8:AL$28,AK$109:AK$129,$AS149)</f>
        <v>460519.79950708564</v>
      </c>
      <c r="AZ149" s="187">
        <f>求节点(村县营基础信息!L$8:L$28,AL$10:AL$30,$AS149)+求节点(村县营基础信息!U$8:U$28,AL$43:AL$63,$AS149)+求节点(村县营基础信息!AD$8:AD$29,AL$76:AL$96,$AS149)+求节点(村县营基础信息!AM$8:AM$28,AL$109:AL$129,$AS149)</f>
        <v>411333.51360533072</v>
      </c>
      <c r="BA149" s="187">
        <f>求节点(村县营基础信息!M$8:M$28,AM$10:AM$30,$AS149)+求节点(村县营基础信息!V$8:V$28,AM$43:AM$63,$AS149)+求节点(村县营基础信息!AE$8:AE$29,AM$76:AM$96,$AS149)+求节点(村县营基础信息!AN$8:AN$28,AM$109:AM$129,$AS149)</f>
        <v>333857.052790783</v>
      </c>
      <c r="BB149" s="187">
        <f>求节点(村县营基础信息!N$8:N$28,AN$10:AN$30,$AS149)+求节点(村县营基础信息!W$8:W$28,AN$43:AN$63,$AS149)+求节点(村县营基础信息!AF$8:AF$29,AN$76:AN$96,$AS149)+求节点(村县营基础信息!AO$8:AO$28,AN$109:AN$129,$AS149)</f>
        <v>234543.51389565534</v>
      </c>
      <c r="BC149" s="187">
        <f>求节点(村县营基础信息!O$8:O$28,AO$10:AO$30,$AS149)+求节点(村县营基础信息!X$8:X$28,AO$43:AO$63,$AS149)+求节点(村县营基础信息!AG$8:AG$29,AO$76:AO$96,$AS149)+求节点(村县营基础信息!AP$8:AP$28,AO$109:AO$129,$AS149)</f>
        <v>154746.73959317608</v>
      </c>
    </row>
    <row r="150" spans="45:55" x14ac:dyDescent="0.15">
      <c r="AS150" s="187">
        <v>144</v>
      </c>
      <c r="AT150" s="187">
        <f>求节点(村县营基础信息!K$8:K$28,AA$10:AA$30,$AS150)+求节点(村县营基础信息!T$8:T$28,AA$43:AA$63,$AS150)+求节点(村县营基础信息!AC$8:AC$29,AA$76:AA$96,$AS150)+求节点(村县营基础信息!AL$8:AL$28,AA$109:AA$129,$AS150)</f>
        <v>1093101.9416871485</v>
      </c>
      <c r="AU150" s="187">
        <f>求节点(村县营基础信息!L$8:L$28,AB$10:AB$30,$AS150)+求节点(村县营基础信息!U$8:U$28,AB$43:AB$63,$AS150)+求节点(村县营基础信息!AD$8:AD$29,AB$76:AB$96,$AS150)+求节点(村县营基础信息!AM$8:AM$28,AB$109:AB$129,$AS150)</f>
        <v>976352.07625001576</v>
      </c>
      <c r="AV150" s="187">
        <f>求节点(村县营基础信息!M$8:M$28,AC$10:AC$30,$AS150)+求节点(村县营基础信息!V$8:V$28,AC$43:AC$63,$AS150)+求节点(村县营基础信息!AE$8:AE$29,AC$76:AC$96,$AS150)+求节点(村县营基础信息!AN$8:AN$28,AC$109:AC$129,$AS150)</f>
        <v>792451.90552537481</v>
      </c>
      <c r="AW150" s="187">
        <f>求节点(村县营基础信息!N$8:N$28,AD$10:AD$30,$AS150)+求节点(村县营基础信息!W$8:W$28,AD$43:AD$63,$AS150)+求节点(村县营基础信息!AF$8:AF$29,AD$76:AD$96,$AS150)+求节点(村县营基础信息!AO$8:AO$28,AD$109:AD$129,$AS150)</f>
        <v>556718.67034573143</v>
      </c>
      <c r="AX150" s="187">
        <f>求节点(村县营基础信息!O$8:O$28,AE$10:AE$30,$AS150)+求节点(村县营基础信息!X$8:X$28,AE$43:AE$63,$AS150)+求节点(村县营基础信息!AG$8:AG$29,AE$76:AE$96,$AS150)+求节点(村县营基础信息!AP$8:AP$28,AE$109:AE$129,$AS150)</f>
        <v>367310.9423310553</v>
      </c>
      <c r="AY150" s="187">
        <f>求节点(村县营基础信息!K$8:K$28,AK$10:AK$30,$AS150)+求节点(村县营基础信息!T$8:T$28,AK$43:AK$63,$AS150)+求节点(村县营基础信息!AC$8:AC$29,AK$76:AK$96,$AS150)+求节点(村县营基础信息!AL$8:AL$28,AK$109:AK$129,$AS150)</f>
        <v>463740.21768545691</v>
      </c>
      <c r="AZ150" s="187">
        <f>求节点(村县营基础信息!L$8:L$28,AL$10:AL$30,$AS150)+求节点(村县营基础信息!U$8:U$28,AL$43:AL$63,$AS150)+求节点(村县营基础信息!AD$8:AD$29,AL$76:AL$96,$AS150)+求节点(村县营基础信息!AM$8:AM$28,AL$109:AL$129,$AS150)</f>
        <v>414209.97174243093</v>
      </c>
      <c r="BA150" s="187">
        <f>求节点(村县营基础信息!M$8:M$28,AM$10:AM$30,$AS150)+求节点(村县营基础信息!V$8:V$28,AM$43:AM$63,$AS150)+求节点(村县营基础信息!AE$8:AE$29,AM$76:AM$96,$AS150)+求节点(村县营基础信息!AN$8:AN$28,AM$109:AM$129,$AS150)</f>
        <v>336191.71749561362</v>
      </c>
      <c r="BB150" s="187">
        <f>求节点(村县营基础信息!N$8:N$28,AN$10:AN$30,$AS150)+求节点(村县营基础信息!W$8:W$28,AN$43:AN$63,$AS150)+求节点(村县营基础信息!AF$8:AF$29,AN$76:AN$96,$AS150)+求节点(村县营基础信息!AO$8:AO$28,AN$109:AN$129,$AS150)</f>
        <v>236183.6783284921</v>
      </c>
      <c r="BC150" s="187">
        <f>求节点(村县营基础信息!O$8:O$28,AO$10:AO$30,$AS150)+求节点(村县营基础信息!X$8:X$28,AO$43:AO$63,$AS150)+求节点(村县营基础信息!AG$8:AG$29,AO$76:AO$96,$AS150)+求节点(村县营基础信息!AP$8:AP$28,AO$109:AO$129,$AS150)</f>
        <v>155828.88462529617</v>
      </c>
    </row>
    <row r="151" spans="45:55" x14ac:dyDescent="0.15">
      <c r="AS151" s="187">
        <v>145</v>
      </c>
      <c r="AT151" s="187">
        <f>求节点(村县营基础信息!K$8:K$28,AA$10:AA$30,$AS151)+求节点(村县营基础信息!T$8:T$28,AA$43:AA$63,$AS151)+求节点(村县营基础信息!AC$8:AC$29,AA$76:AA$96,$AS151)+求节点(村县营基础信息!AL$8:AL$28,AA$109:AA$129,$AS151)</f>
        <v>1100692.9273933091</v>
      </c>
      <c r="AU151" s="187">
        <f>求节点(村县营基础信息!L$8:L$28,AB$10:AB$30,$AS151)+求节点(村县营基础信息!U$8:U$28,AB$43:AB$63,$AS151)+求节点(村县营基础信息!AD$8:AD$29,AB$76:AB$96,$AS151)+求节点(村县营基础信息!AM$8:AM$28,AB$109:AB$129,$AS151)</f>
        <v>983132.29900175193</v>
      </c>
      <c r="AV151" s="187">
        <f>求节点(村县营基础信息!M$8:M$28,AC$10:AC$30,$AS151)+求节点(村县营基础信息!V$8:V$28,AC$43:AC$63,$AS151)+求节点(村县营基础信息!AE$8:AE$29,AC$76:AC$96,$AS151)+求节点(村县营基础信息!AN$8:AN$28,AC$109:AC$129,$AS151)</f>
        <v>797955.04375818977</v>
      </c>
      <c r="AW151" s="187">
        <f>求节点(村县营基础信息!N$8:N$28,AD$10:AD$30,$AS151)+求节点(村县营基础信息!W$8:W$28,AD$43:AD$63,$AS151)+求节点(村县营基础信息!AF$8:AF$29,AD$76:AD$96,$AS151)+求节点(村县营基础信息!AO$8:AO$28,AD$109:AD$129,$AS151)</f>
        <v>560584.77222313231</v>
      </c>
      <c r="AX151" s="187">
        <f>求节点(村县营基础信息!O$8:O$28,AE$10:AE$30,$AS151)+求节点(村县营基础信息!X$8:X$28,AE$43:AE$63,$AS151)+求节点(村县营基础信息!AG$8:AG$29,AE$76:AE$96,$AS151)+求节点(村县营基础信息!AP$8:AP$28,AE$109:AE$129,$AS151)</f>
        <v>369861.71276390983</v>
      </c>
      <c r="AY151" s="187">
        <f>求节点(村县营基础信息!K$8:K$28,AK$10:AK$30,$AS151)+求节点(村县营基础信息!T$8:T$28,AK$43:AK$63,$AS151)+求节点(村县营基础信息!AC$8:AC$29,AK$76:AK$96,$AS151)+求节点(村县营基础信息!AL$8:AL$28,AK$109:AK$129,$AS151)</f>
        <v>466960.63586382812</v>
      </c>
      <c r="AZ151" s="187">
        <f>求节点(村县营基础信息!L$8:L$28,AL$10:AL$30,$AS151)+求节点(村县营基础信息!U$8:U$28,AL$43:AL$63,$AS151)+求节点(村县营基础信息!AD$8:AD$29,AL$76:AL$96,$AS151)+求节点(村县营基础信息!AM$8:AM$28,AL$109:AL$129,$AS151)</f>
        <v>417086.42987953115</v>
      </c>
      <c r="BA151" s="187">
        <f>求节点(村县营基础信息!M$8:M$28,AM$10:AM$30,$AS151)+求节点(村县营基础信息!V$8:V$28,AM$43:AM$63,$AS151)+求节点(村县营基础信息!AE$8:AE$29,AM$76:AM$96,$AS151)+求节点(村县营基础信息!AN$8:AN$28,AM$109:AM$129,$AS151)</f>
        <v>338526.38220044423</v>
      </c>
      <c r="BB151" s="187">
        <f>求节点(村县营基础信息!N$8:N$28,AN$10:AN$30,$AS151)+求节点(村县营基础信息!W$8:W$28,AN$43:AN$63,$AS151)+求节点(村县营基础信息!AF$8:AF$29,AN$76:AN$96,$AS151)+求节点(村县营基础信息!AO$8:AO$28,AN$109:AN$129,$AS151)</f>
        <v>237823.84276132882</v>
      </c>
      <c r="BC151" s="187">
        <f>求节点(村县营基础信息!O$8:O$28,AO$10:AO$30,$AS151)+求节点(村县营基础信息!X$8:X$28,AO$43:AO$63,$AS151)+求节点(村县营基础信息!AG$8:AG$29,AO$76:AO$96,$AS151)+求节点(村县营基础信息!AP$8:AP$28,AO$109:AO$129,$AS151)</f>
        <v>156911.02965741628</v>
      </c>
    </row>
    <row r="152" spans="45:55" x14ac:dyDescent="0.15">
      <c r="AS152" s="187">
        <v>146</v>
      </c>
      <c r="AT152" s="187">
        <f>求节点(村县营基础信息!K$8:K$28,AA$10:AA$30,$AS152)+求节点(村县营基础信息!T$8:T$28,AA$43:AA$63,$AS152)+求节点(村县营基础信息!AC$8:AC$29,AA$76:AA$96,$AS152)+求节点(村县营基础信息!AL$8:AL$28,AA$109:AA$129,$AS152)</f>
        <v>1108283.9130994701</v>
      </c>
      <c r="AU152" s="187">
        <f>求节点(村县营基础信息!L$8:L$28,AB$10:AB$30,$AS152)+求节点(村县营基础信息!U$8:U$28,AB$43:AB$63,$AS152)+求节点(村县营基础信息!AD$8:AD$29,AB$76:AB$96,$AS152)+求节点(村县营基础信息!AM$8:AM$28,AB$109:AB$129,$AS152)</f>
        <v>989912.52175348822</v>
      </c>
      <c r="AV152" s="187">
        <f>求节点(村县营基础信息!M$8:M$28,AC$10:AC$30,$AS152)+求节点(村县营基础信息!V$8:V$28,AC$43:AC$63,$AS152)+求节点(村县营基础信息!AE$8:AE$29,AC$76:AC$96,$AS152)+求节点(村县营基础信息!AN$8:AN$28,AC$109:AC$129,$AS152)</f>
        <v>803458.18199100508</v>
      </c>
      <c r="AW152" s="187">
        <f>求节点(村县营基础信息!N$8:N$28,AD$10:AD$30,$AS152)+求节点(村县营基础信息!W$8:W$28,AD$43:AD$63,$AS152)+求节点(村县营基础信息!AF$8:AF$29,AD$76:AD$96,$AS152)+求节点(村县营基础信息!AO$8:AO$28,AD$109:AD$129,$AS152)</f>
        <v>564450.8741005332</v>
      </c>
      <c r="AX152" s="187">
        <f>求节点(村县营基础信息!O$8:O$28,AE$10:AE$30,$AS152)+求节点(村县营基础信息!X$8:X$28,AE$43:AE$63,$AS152)+求节点(村县营基础信息!AG$8:AG$29,AE$76:AE$96,$AS152)+求节点(村县营基础信息!AP$8:AP$28,AE$109:AE$129,$AS152)</f>
        <v>372412.48319676443</v>
      </c>
      <c r="AY152" s="187">
        <f>求节点(村县营基础信息!K$8:K$28,AK$10:AK$30,$AS152)+求节点(村县营基础信息!T$8:T$28,AK$43:AK$63,$AS152)+求节点(村县营基础信息!AC$8:AC$29,AK$76:AK$96,$AS152)+求节点(村县营基础信息!AL$8:AL$28,AK$109:AK$129,$AS152)</f>
        <v>470181.05404219928</v>
      </c>
      <c r="AZ152" s="187">
        <f>求节点(村县营基础信息!L$8:L$28,AL$10:AL$30,$AS152)+求节点(村县营基础信息!U$8:U$28,AL$43:AL$63,$AS152)+求节点(村县营基础信息!AD$8:AD$29,AL$76:AL$96,$AS152)+求节点(村县营基础信息!AM$8:AM$28,AL$109:AL$129,$AS152)</f>
        <v>419962.88801663136</v>
      </c>
      <c r="BA152" s="187">
        <f>求节点(村县营基础信息!M$8:M$28,AM$10:AM$30,$AS152)+求节点(村县营基础信息!V$8:V$28,AM$43:AM$63,$AS152)+求节点(村县营基础信息!AE$8:AE$29,AM$76:AM$96,$AS152)+求节点(村县营基础信息!AN$8:AN$28,AM$109:AM$129,$AS152)</f>
        <v>340861.04690527491</v>
      </c>
      <c r="BB152" s="187">
        <f>求节点(村县营基础信息!N$8:N$28,AN$10:AN$30,$AS152)+求节点(村县营基础信息!W$8:W$28,AN$43:AN$63,$AS152)+求节点(村县营基础信息!AF$8:AF$29,AN$76:AN$96,$AS152)+求节点(村县营基础信息!AO$8:AO$28,AN$109:AN$129,$AS152)</f>
        <v>239464.00719416555</v>
      </c>
      <c r="BC152" s="187">
        <f>求节点(村县营基础信息!O$8:O$28,AO$10:AO$30,$AS152)+求节点(村县营基础信息!X$8:X$28,AO$43:AO$63,$AS152)+求节点(村县营基础信息!AG$8:AG$29,AO$76:AO$96,$AS152)+求节点(村县营基础信息!AP$8:AP$28,AO$109:AO$129,$AS152)</f>
        <v>157993.17468953639</v>
      </c>
    </row>
    <row r="153" spans="45:55" x14ac:dyDescent="0.15">
      <c r="AS153" s="187">
        <v>147</v>
      </c>
      <c r="AT153" s="187">
        <f>求节点(村县营基础信息!K$8:K$28,AA$10:AA$30,$AS153)+求节点(村县营基础信息!T$8:T$28,AA$43:AA$63,$AS153)+求节点(村县营基础信息!AC$8:AC$29,AA$76:AA$96,$AS153)+求节点(村县营基础信息!AL$8:AL$28,AA$109:AA$129,$AS153)</f>
        <v>1115874.8988056306</v>
      </c>
      <c r="AU153" s="187">
        <f>求节点(村县营基础信息!L$8:L$28,AB$10:AB$30,$AS153)+求节点(村县营基础信息!U$8:U$28,AB$43:AB$63,$AS153)+求节点(村县营基础信息!AD$8:AD$29,AB$76:AB$96,$AS153)+求节点(村县营基础信息!AM$8:AM$28,AB$109:AB$129,$AS153)</f>
        <v>996692.7445052244</v>
      </c>
      <c r="AV153" s="187">
        <f>求节点(村县营基础信息!M$8:M$28,AC$10:AC$30,$AS153)+求节点(村县营基础信息!V$8:V$28,AC$43:AC$63,$AS153)+求节点(村县营基础信息!AE$8:AE$29,AC$76:AC$96,$AS153)+求节点(村县营基础信息!AN$8:AN$28,AC$109:AC$129,$AS153)</f>
        <v>808961.32022382005</v>
      </c>
      <c r="AW153" s="187">
        <f>求节点(村县营基础信息!N$8:N$28,AD$10:AD$30,$AS153)+求节点(村县营基础信息!W$8:W$28,AD$43:AD$63,$AS153)+求节点(村县营基础信息!AF$8:AF$29,AD$76:AD$96,$AS153)+求节点(村县营基础信息!AO$8:AO$28,AD$109:AD$129,$AS153)</f>
        <v>568316.97597793408</v>
      </c>
      <c r="AX153" s="187">
        <f>求节点(村县营基础信息!O$8:O$28,AE$10:AE$30,$AS153)+求节点(村县营基础信息!X$8:X$28,AE$43:AE$63,$AS153)+求节点(村县营基础信息!AG$8:AG$29,AE$76:AE$96,$AS153)+求节点(村县营基础信息!AP$8:AP$28,AE$109:AE$129,$AS153)</f>
        <v>374963.25362961902</v>
      </c>
      <c r="AY153" s="187">
        <f>求节点(村县营基础信息!K$8:K$28,AK$10:AK$30,$AS153)+求节点(村县营基础信息!T$8:T$28,AK$43:AK$63,$AS153)+求节点(村县营基础信息!AC$8:AC$29,AK$76:AK$96,$AS153)+求节点(村县营基础信息!AL$8:AL$28,AK$109:AK$129,$AS153)</f>
        <v>473401.47222057055</v>
      </c>
      <c r="AZ153" s="187">
        <f>求节点(村县营基础信息!L$8:L$28,AL$10:AL$30,$AS153)+求节点(村县营基础信息!U$8:U$28,AL$43:AL$63,$AS153)+求节点(村县营基础信息!AD$8:AD$29,AL$76:AL$96,$AS153)+求节点(村县营基础信息!AM$8:AM$28,AL$109:AL$129,$AS153)</f>
        <v>422839.34615373152</v>
      </c>
      <c r="BA153" s="187">
        <f>求节点(村县营基础信息!M$8:M$28,AM$10:AM$30,$AS153)+求节点(村县营基础信息!V$8:V$28,AM$43:AM$63,$AS153)+求节点(村县营基础信息!AE$8:AE$29,AM$76:AM$96,$AS153)+求节点(村县营基础信息!AN$8:AN$28,AM$109:AM$129,$AS153)</f>
        <v>343195.71161010553</v>
      </c>
      <c r="BB153" s="187">
        <f>求节点(村县营基础信息!N$8:N$28,AN$10:AN$30,$AS153)+求节点(村县营基础信息!W$8:W$28,AN$43:AN$63,$AS153)+求节点(村县营基础信息!AF$8:AF$29,AN$76:AN$96,$AS153)+求节点(村县营基础信息!AO$8:AO$28,AN$109:AN$129,$AS153)</f>
        <v>241104.17162700236</v>
      </c>
      <c r="BC153" s="187">
        <f>求节点(村县营基础信息!O$8:O$28,AO$10:AO$30,$AS153)+求节点(村县营基础信息!X$8:X$28,AO$43:AO$63,$AS153)+求节点(村县营基础信息!AG$8:AG$29,AO$76:AO$96,$AS153)+求节点(村县营基础信息!AP$8:AP$28,AO$109:AO$129,$AS153)</f>
        <v>159075.31972165653</v>
      </c>
    </row>
    <row r="154" spans="45:55" x14ac:dyDescent="0.15">
      <c r="AS154" s="187">
        <v>148</v>
      </c>
      <c r="AT154" s="187">
        <f>求节点(村县营基础信息!K$8:K$28,AA$10:AA$30,$AS154)+求节点(村县营基础信息!T$8:T$28,AA$43:AA$63,$AS154)+求节点(村县营基础信息!AC$8:AC$29,AA$76:AA$96,$AS154)+求节点(村县营基础信息!AL$8:AL$28,AA$109:AA$129,$AS154)</f>
        <v>1123465.8845117914</v>
      </c>
      <c r="AU154" s="187">
        <f>求节点(村县营基础信息!L$8:L$28,AB$10:AB$30,$AS154)+求节点(村县营基础信息!U$8:U$28,AB$43:AB$63,$AS154)+求节点(村县营基础信息!AD$8:AD$29,AB$76:AB$96,$AS154)+求节点(村县营基础信息!AM$8:AM$28,AB$109:AB$129,$AS154)</f>
        <v>1003472.9672569605</v>
      </c>
      <c r="AV154" s="187">
        <f>求节点(村县营基础信息!M$8:M$28,AC$10:AC$30,$AS154)+求节点(村县营基础信息!V$8:V$28,AC$43:AC$63,$AS154)+求节点(村县营基础信息!AE$8:AE$29,AC$76:AC$96,$AS154)+求节点(村县营基础信息!AN$8:AN$28,AC$109:AC$129,$AS154)</f>
        <v>814464.45845663524</v>
      </c>
      <c r="AW154" s="187">
        <f>求节点(村县营基础信息!N$8:N$28,AD$10:AD$30,$AS154)+求节点(村县营基础信息!W$8:W$28,AD$43:AD$63,$AS154)+求节点(村县营基础信息!AF$8:AF$29,AD$76:AD$96,$AS154)+求节点(村县营基础信息!AO$8:AO$28,AD$109:AD$129,$AS154)</f>
        <v>572183.07785533508</v>
      </c>
      <c r="AX154" s="187">
        <f>求节点(村县营基础信息!O$8:O$28,AE$10:AE$30,$AS154)+求节点(村县营基础信息!X$8:X$28,AE$43:AE$63,$AS154)+求节点(村县营基础信息!AG$8:AG$29,AE$76:AE$96,$AS154)+求节点(村县营基础信息!AP$8:AP$28,AE$109:AE$129,$AS154)</f>
        <v>377514.0240624735</v>
      </c>
      <c r="AY154" s="187">
        <f>求节点(村县营基础信息!K$8:K$28,AK$10:AK$30,$AS154)+求节点(村县营基础信息!T$8:T$28,AK$43:AK$63,$AS154)+求节点(村县营基础信息!AC$8:AC$29,AK$76:AK$96,$AS154)+求节点(村县营基础信息!AL$8:AL$28,AK$109:AK$129,$AS154)</f>
        <v>476621.89039894182</v>
      </c>
      <c r="AZ154" s="187">
        <f>求节点(村县营基础信息!L$8:L$28,AL$10:AL$30,$AS154)+求节点(村县营基础信息!U$8:U$28,AL$43:AL$63,$AS154)+求节点(村县营基础信息!AD$8:AD$29,AL$76:AL$96,$AS154)+求节点(村县营基础信息!AM$8:AM$28,AL$109:AL$129,$AS154)</f>
        <v>425715.80429083179</v>
      </c>
      <c r="BA154" s="187">
        <f>求节点(村县营基础信息!M$8:M$28,AM$10:AM$30,$AS154)+求节点(村县营基础信息!V$8:V$28,AM$43:AM$63,$AS154)+求节点(村县营基础信息!AE$8:AE$29,AM$76:AM$96,$AS154)+求节点(村县营基础信息!AN$8:AN$28,AM$109:AM$129,$AS154)</f>
        <v>345530.37631493621</v>
      </c>
      <c r="BB154" s="187">
        <f>求节点(村县营基础信息!N$8:N$28,AN$10:AN$30,$AS154)+求节点(村县营基础信息!W$8:W$28,AN$43:AN$63,$AS154)+求节点(村县营基础信息!AF$8:AF$29,AN$76:AN$96,$AS154)+求节点(村县营基础信息!AO$8:AO$28,AN$109:AN$129,$AS154)</f>
        <v>242744.33605983909</v>
      </c>
      <c r="BC154" s="187">
        <f>求节点(村县营基础信息!O$8:O$28,AO$10:AO$30,$AS154)+求节点(村县营基础信息!X$8:X$28,AO$43:AO$63,$AS154)+求节点(村县营基础信息!AG$8:AG$29,AO$76:AO$96,$AS154)+求节点(村县营基础信息!AP$8:AP$28,AO$109:AO$129,$AS154)</f>
        <v>160157.46475377664</v>
      </c>
    </row>
    <row r="155" spans="45:55" x14ac:dyDescent="0.15">
      <c r="AS155" s="187">
        <v>149</v>
      </c>
      <c r="AT155" s="187">
        <f>求节点(村县营基础信息!K$8:K$28,AA$10:AA$30,$AS155)+求节点(村县营基础信息!T$8:T$28,AA$43:AA$63,$AS155)+求节点(村县营基础信息!AC$8:AC$29,AA$76:AA$96,$AS155)+求节点(村县营基础信息!AL$8:AL$28,AA$109:AA$129,$AS155)</f>
        <v>1131056.8702179522</v>
      </c>
      <c r="AU155" s="187">
        <f>求节点(村县营基础信息!L$8:L$28,AB$10:AB$30,$AS155)+求节点(村县营基础信息!U$8:U$28,AB$43:AB$63,$AS155)+求节点(村县营基础信息!AD$8:AD$29,AB$76:AB$96,$AS155)+求节点(村县营基础信息!AM$8:AM$28,AB$109:AB$129,$AS155)</f>
        <v>1010253.1900086968</v>
      </c>
      <c r="AV155" s="187">
        <f>求节点(村县营基础信息!M$8:M$28,AC$10:AC$30,$AS155)+求节点(村县营基础信息!V$8:V$28,AC$43:AC$63,$AS155)+求节点(村县营基础信息!AE$8:AE$29,AC$76:AC$96,$AS155)+求节点(村县营基础信息!AN$8:AN$28,AC$109:AC$129,$AS155)</f>
        <v>819967.59668945021</v>
      </c>
      <c r="AW155" s="187">
        <f>求节点(村县营基础信息!N$8:N$28,AD$10:AD$30,$AS155)+求节点(村县营基础信息!W$8:W$28,AD$43:AD$63,$AS155)+求节点(村县营基础信息!AF$8:AF$29,AD$76:AD$96,$AS155)+求节点(村县营基础信息!AO$8:AO$28,AD$109:AD$129,$AS155)</f>
        <v>576049.17973273597</v>
      </c>
      <c r="AX155" s="187">
        <f>求节点(村县营基础信息!O$8:O$28,AE$10:AE$30,$AS155)+求节点(村县营基础信息!X$8:X$28,AE$43:AE$63,$AS155)+求节点(村县营基础信息!AG$8:AG$29,AE$76:AE$96,$AS155)+求节点(村县营基础信息!AP$8:AP$28,AE$109:AE$129,$AS155)</f>
        <v>380064.7944953281</v>
      </c>
      <c r="AY155" s="187">
        <f>求节点(村县营基础信息!K$8:K$28,AK$10:AK$30,$AS155)+求节点(村县营基础信息!T$8:T$28,AK$43:AK$63,$AS155)+求节点(村县营基础信息!AC$8:AC$29,AK$76:AK$96,$AS155)+求节点(村县营基础信息!AL$8:AL$28,AK$109:AK$129,$AS155)</f>
        <v>479842.30857731303</v>
      </c>
      <c r="AZ155" s="187">
        <f>求节点(村县营基础信息!L$8:L$28,AL$10:AL$30,$AS155)+求节点(村县营基础信息!U$8:U$28,AL$43:AL$63,$AS155)+求节点(村县营基础信息!AD$8:AD$29,AL$76:AL$96,$AS155)+求节点(村县营基础信息!AM$8:AM$28,AL$109:AL$129,$AS155)</f>
        <v>428592.262427932</v>
      </c>
      <c r="BA155" s="187">
        <f>求节点(村县营基础信息!M$8:M$28,AM$10:AM$30,$AS155)+求节点(村县营基础信息!V$8:V$28,AM$43:AM$63,$AS155)+求节点(村县营基础信息!AE$8:AE$29,AM$76:AM$96,$AS155)+求节点(村县营基础信息!AN$8:AN$28,AM$109:AM$129,$AS155)</f>
        <v>347865.04101976682</v>
      </c>
      <c r="BB155" s="187">
        <f>求节点(村县营基础信息!N$8:N$28,AN$10:AN$30,$AS155)+求节点(村县营基础信息!W$8:W$28,AN$43:AN$63,$AS155)+求节点(村县营基础信息!AF$8:AF$29,AN$76:AN$96,$AS155)+求节点(村县营基础信息!AO$8:AO$28,AN$109:AN$129,$AS155)</f>
        <v>244384.50049267581</v>
      </c>
      <c r="BC155" s="187">
        <f>求节点(村县营基础信息!O$8:O$28,AO$10:AO$30,$AS155)+求节点(村县营基础信息!X$8:X$28,AO$43:AO$63,$AS155)+求节点(村县营基础信息!AG$8:AG$29,AO$76:AO$96,$AS155)+求节点(村县营基础信息!AP$8:AP$28,AO$109:AO$129,$AS155)</f>
        <v>161239.60978589676</v>
      </c>
    </row>
    <row r="156" spans="45:55" x14ac:dyDescent="0.15">
      <c r="AS156" s="187">
        <v>150</v>
      </c>
      <c r="AT156" s="187">
        <f>求节点(村县营基础信息!K$8:K$28,AA$10:AA$30,$AS156)+求节点(村县营基础信息!T$8:T$28,AA$43:AA$63,$AS156)+求节点(村县营基础信息!AC$8:AC$29,AA$76:AA$96,$AS156)+求节点(村县营基础信息!AL$8:AL$28,AA$109:AA$129,$AS156)</f>
        <v>1138647.855924113</v>
      </c>
      <c r="AU156" s="187">
        <f>求节点(村县营基础信息!L$8:L$28,AB$10:AB$30,$AS156)+求节点(村县营基础信息!U$8:U$28,AB$43:AB$63,$AS156)+求节点(村县营基础信息!AD$8:AD$29,AB$76:AB$96,$AS156)+求节点(村县营基础信息!AM$8:AM$28,AB$109:AB$129,$AS156)</f>
        <v>1017033.412760433</v>
      </c>
      <c r="AV156" s="187">
        <f>求节点(村县营基础信息!M$8:M$28,AC$10:AC$30,$AS156)+求节点(村县营基础信息!V$8:V$28,AC$43:AC$63,$AS156)+求节点(村县营基础信息!AE$8:AE$29,AC$76:AC$96,$AS156)+求节点(村县营基础信息!AN$8:AN$28,AC$109:AC$129,$AS156)</f>
        <v>825470.7349222654</v>
      </c>
      <c r="AW156" s="187">
        <f>求节点(村县营基础信息!N$8:N$28,AD$10:AD$30,$AS156)+求节点(村县营基础信息!W$8:W$28,AD$43:AD$63,$AS156)+求节点(村县营基础信息!AF$8:AF$29,AD$76:AD$96,$AS156)+求节点(村县营基础信息!AO$8:AO$28,AD$109:AD$129,$AS156)</f>
        <v>579915.28161013685</v>
      </c>
      <c r="AX156" s="187">
        <f>求节点(村县营基础信息!O$8:O$28,AE$10:AE$30,$AS156)+求节点(村县营基础信息!X$8:X$28,AE$43:AE$63,$AS156)+求节点(村县营基础信息!AG$8:AG$29,AE$76:AE$96,$AS156)+求节点(村县营基础信息!AP$8:AP$28,AE$109:AE$129,$AS156)</f>
        <v>382615.56492818258</v>
      </c>
      <c r="AY156" s="187">
        <f>求节点(村县营基础信息!K$8:K$28,AK$10:AK$30,$AS156)+求节点(村县营基础信息!T$8:T$28,AK$43:AK$63,$AS156)+求节点(村县营基础信息!AC$8:AC$29,AK$76:AK$96,$AS156)+求节点(村县营基础信息!AL$8:AL$28,AK$109:AK$129,$AS156)</f>
        <v>483062.72675568424</v>
      </c>
      <c r="AZ156" s="187">
        <f>求节点(村县营基础信息!L$8:L$28,AL$10:AL$30,$AS156)+求节点(村县营基础信息!U$8:U$28,AL$43:AL$63,$AS156)+求节点(村县营基础信息!AD$8:AD$29,AL$76:AL$96,$AS156)+求节点(村县营基础信息!AM$8:AM$28,AL$109:AL$129,$AS156)</f>
        <v>431468.72056503221</v>
      </c>
      <c r="BA156" s="187">
        <f>求节点(村县营基础信息!M$8:M$28,AM$10:AM$30,$AS156)+求节点(村县营基础信息!V$8:V$28,AM$43:AM$63,$AS156)+求节点(村县营基础信息!AE$8:AE$29,AM$76:AM$96,$AS156)+求节点(村县营基础信息!AN$8:AN$28,AM$109:AM$129,$AS156)</f>
        <v>350199.7057245975</v>
      </c>
      <c r="BB156" s="187">
        <f>求节点(村县营基础信息!N$8:N$28,AN$10:AN$30,$AS156)+求节点(村县营基础信息!W$8:W$28,AN$43:AN$63,$AS156)+求节点(村县营基础信息!AF$8:AF$29,AN$76:AN$96,$AS156)+求节点(村县营基础信息!AO$8:AO$28,AN$109:AN$129,$AS156)</f>
        <v>246024.66492551257</v>
      </c>
      <c r="BC156" s="187">
        <f>求节点(村县营基础信息!O$8:O$28,AO$10:AO$30,$AS156)+求节点(村县营基础信息!X$8:X$28,AO$43:AO$63,$AS156)+求节点(村县营基础信息!AG$8:AG$29,AO$76:AO$96,$AS156)+求节点(村县营基础信息!AP$8:AP$28,AO$109:AO$129,$AS156)</f>
        <v>162321.75481801687</v>
      </c>
    </row>
    <row r="157" spans="45:55" x14ac:dyDescent="0.15">
      <c r="AS157" s="187">
        <v>151</v>
      </c>
      <c r="AT157" s="187">
        <f>求节点(村县营基础信息!K$8:K$28,AA$10:AA$30,$AS157)+求节点(村县营基础信息!T$8:T$28,AA$43:AA$63,$AS157)+求节点(村县营基础信息!AC$8:AC$29,AA$76:AA$96,$AS157)+求节点(村县营基础信息!AL$8:AL$28,AA$109:AA$129,$AS157)</f>
        <v>1146238.8416302735</v>
      </c>
      <c r="AU157" s="187">
        <f>求节点(村县营基础信息!L$8:L$28,AB$10:AB$30,$AS157)+求节点(村县营基础信息!U$8:U$28,AB$43:AB$63,$AS157)+求节点(村县营基础信息!AD$8:AD$29,AB$76:AB$96,$AS157)+求节点(村县营基础信息!AM$8:AM$28,AB$109:AB$129,$AS157)</f>
        <v>1023813.6355121692</v>
      </c>
      <c r="AV157" s="187">
        <f>求节点(村县营基础信息!M$8:M$28,AC$10:AC$30,$AS157)+求节点(村县营基础信息!V$8:V$28,AC$43:AC$63,$AS157)+求节点(村县营基础信息!AE$8:AE$29,AC$76:AC$96,$AS157)+求节点(村县营基础信息!AN$8:AN$28,AC$109:AC$129,$AS157)</f>
        <v>830973.87315508048</v>
      </c>
      <c r="AW157" s="187">
        <f>求节点(村县营基础信息!N$8:N$28,AD$10:AD$30,$AS157)+求节点(村县营基础信息!W$8:W$28,AD$43:AD$63,$AS157)+求节点(村县营基础信息!AF$8:AF$29,AD$76:AD$96,$AS157)+求节点(村县营基础信息!AO$8:AO$28,AD$109:AD$129,$AS157)</f>
        <v>583781.38348753774</v>
      </c>
      <c r="AX157" s="187">
        <f>求节点(村县营基础信息!O$8:O$28,AE$10:AE$30,$AS157)+求节点(村县营基础信息!X$8:X$28,AE$43:AE$63,$AS157)+求节点(村县营基础信息!AG$8:AG$29,AE$76:AE$96,$AS157)+求节点(村县营基础信息!AP$8:AP$28,AE$109:AE$129,$AS157)</f>
        <v>385166.33536103717</v>
      </c>
      <c r="AY157" s="187">
        <f>求节点(村县营基础信息!K$8:K$28,AK$10:AK$30,$AS157)+求节点(村县营基础信息!T$8:T$28,AK$43:AK$63,$AS157)+求节点(村县营基础信息!AC$8:AC$29,AK$76:AK$96,$AS157)+求节点(村县营基础信息!AL$8:AL$28,AK$109:AK$129,$AS157)</f>
        <v>486283.14493405545</v>
      </c>
      <c r="AZ157" s="187">
        <f>求节点(村县营基础信息!L$8:L$28,AL$10:AL$30,$AS157)+求节点(村县营基础信息!U$8:U$28,AL$43:AL$63,$AS157)+求节点(村县营基础信息!AD$8:AD$29,AL$76:AL$96,$AS157)+求节点(村县营基础信息!AM$8:AM$28,AL$109:AL$129,$AS157)</f>
        <v>434345.17870213243</v>
      </c>
      <c r="BA157" s="187">
        <f>求节点(村县营基础信息!M$8:M$28,AM$10:AM$30,$AS157)+求节点(村县营基础信息!V$8:V$28,AM$43:AM$63,$AS157)+求节点(村县营基础信息!AE$8:AE$29,AM$76:AM$96,$AS157)+求节点(村县营基础信息!AN$8:AN$28,AM$109:AM$129,$AS157)</f>
        <v>352534.37042942812</v>
      </c>
      <c r="BB157" s="187">
        <f>求节点(村县营基础信息!N$8:N$28,AN$10:AN$30,$AS157)+求节点(村县营基础信息!W$8:W$28,AN$43:AN$63,$AS157)+求节点(村县营基础信息!AF$8:AF$29,AN$76:AN$96,$AS157)+求节点(村县营基础信息!AO$8:AO$28,AN$109:AN$129,$AS157)</f>
        <v>247664.82935834932</v>
      </c>
      <c r="BC157" s="187">
        <f>求节点(村县营基础信息!O$8:O$28,AO$10:AO$30,$AS157)+求节点(村县营基础信息!X$8:X$28,AO$43:AO$63,$AS157)+求节点(村县营基础信息!AG$8:AG$29,AO$76:AO$96,$AS157)+求节点(村县营基础信息!AP$8:AP$28,AO$109:AO$129,$AS157)</f>
        <v>163403.89985013698</v>
      </c>
    </row>
    <row r="158" spans="45:55" x14ac:dyDescent="0.15">
      <c r="AS158" s="187">
        <v>152</v>
      </c>
      <c r="AT158" s="187">
        <f>求节点(村县营基础信息!K$8:K$28,AA$10:AA$30,$AS158)+求节点(村县营基础信息!T$8:T$28,AA$43:AA$63,$AS158)+求节点(村县营基础信息!AC$8:AC$29,AA$76:AA$96,$AS158)+求节点(村县营基础信息!AL$8:AL$28,AA$109:AA$129,$AS158)</f>
        <v>1153829.8273364345</v>
      </c>
      <c r="AU158" s="187">
        <f>求节点(村县营基础信息!L$8:L$28,AB$10:AB$30,$AS158)+求节点(村县营基础信息!U$8:U$28,AB$43:AB$63,$AS158)+求节点(村县营基础信息!AD$8:AD$29,AB$76:AB$96,$AS158)+求节点(村县营基础信息!AM$8:AM$28,AB$109:AB$129,$AS158)</f>
        <v>1030593.8582639056</v>
      </c>
      <c r="AV158" s="187">
        <f>求节点(村县营基础信息!M$8:M$28,AC$10:AC$30,$AS158)+求节点(村县营基础信息!V$8:V$28,AC$43:AC$63,$AS158)+求节点(村县营基础信息!AE$8:AE$29,AC$76:AC$96,$AS158)+求节点(村县营基础信息!AN$8:AN$28,AC$109:AC$129,$AS158)</f>
        <v>836477.01138789568</v>
      </c>
      <c r="AW158" s="187">
        <f>求节点(村县营基础信息!N$8:N$28,AD$10:AD$30,$AS158)+求节点(村县营基础信息!W$8:W$28,AD$43:AD$63,$AS158)+求节点(村县营基础信息!AF$8:AF$29,AD$76:AD$96,$AS158)+求节点(村县营基础信息!AO$8:AO$28,AD$109:AD$129,$AS158)</f>
        <v>587647.48536493862</v>
      </c>
      <c r="AX158" s="187">
        <f>求节点(村县营基础信息!O$8:O$28,AE$10:AE$30,$AS158)+求节点(村县营基础信息!X$8:X$28,AE$43:AE$63,$AS158)+求节点(村县营基础信息!AG$8:AG$29,AE$76:AE$96,$AS158)+求节点(村县营基础信息!AP$8:AP$28,AE$109:AE$129,$AS158)</f>
        <v>387717.10579389171</v>
      </c>
      <c r="AY158" s="187">
        <f>求节点(村县营基础信息!K$8:K$28,AK$10:AK$30,$AS158)+求节点(村县营基础信息!T$8:T$28,AK$43:AK$63,$AS158)+求节点(村县营基础信息!AC$8:AC$29,AK$76:AK$96,$AS158)+求节点(村县营基础信息!AL$8:AL$28,AK$109:AK$129,$AS158)</f>
        <v>489503.56311242667</v>
      </c>
      <c r="AZ158" s="187">
        <f>求节点(村县营基础信息!L$8:L$28,AL$10:AL$30,$AS158)+求节点(村县营基础信息!U$8:U$28,AL$43:AL$63,$AS158)+求节点(村县营基础信息!AD$8:AD$29,AL$76:AL$96,$AS158)+求节点(村县营基础信息!AM$8:AM$28,AL$109:AL$129,$AS158)</f>
        <v>437221.63683923264</v>
      </c>
      <c r="BA158" s="187">
        <f>求节点(村县营基础信息!M$8:M$28,AM$10:AM$30,$AS158)+求节点(村县营基础信息!V$8:V$28,AM$43:AM$63,$AS158)+求节点(村县营基础信息!AE$8:AE$29,AM$76:AM$96,$AS158)+求节点(村县营基础信息!AN$8:AN$28,AM$109:AM$129,$AS158)</f>
        <v>354869.0351342588</v>
      </c>
      <c r="BB158" s="187">
        <f>求节点(村县营基础信息!N$8:N$28,AN$10:AN$30,$AS158)+求节点(村县营基础信息!W$8:W$28,AN$43:AN$63,$AS158)+求节点(村县营基础信息!AF$8:AF$29,AN$76:AN$96,$AS158)+求节点(村县营基础信息!AO$8:AO$28,AN$109:AN$129,$AS158)</f>
        <v>249304.99379118608</v>
      </c>
      <c r="BC158" s="187">
        <f>求节点(村县营基础信息!O$8:O$28,AO$10:AO$30,$AS158)+求节点(村县营基础信息!X$8:X$28,AO$43:AO$63,$AS158)+求节点(村县营基础信息!AG$8:AG$29,AO$76:AO$96,$AS158)+求节点(村县营基础信息!AP$8:AP$28,AO$109:AO$129,$AS158)</f>
        <v>164486.04488225706</v>
      </c>
    </row>
    <row r="159" spans="45:55" x14ac:dyDescent="0.15">
      <c r="AS159" s="187">
        <v>153</v>
      </c>
      <c r="AT159" s="187">
        <f>求节点(村县营基础信息!K$8:K$28,AA$10:AA$30,$AS159)+求节点(村县营基础信息!T$8:T$28,AA$43:AA$63,$AS159)+求节点(村县营基础信息!AC$8:AC$29,AA$76:AA$96,$AS159)+求节点(村县营基础信息!AL$8:AL$28,AA$109:AA$129,$AS159)</f>
        <v>1161420.8130425951</v>
      </c>
      <c r="AU159" s="187">
        <f>求节点(村县营基础信息!L$8:L$28,AB$10:AB$30,$AS159)+求节点(村县营基础信息!U$8:U$28,AB$43:AB$63,$AS159)+求节点(村县营基础信息!AD$8:AD$29,AB$76:AB$96,$AS159)+求节点(村县营基础信息!AM$8:AM$28,AB$109:AB$129,$AS159)</f>
        <v>1037374.0810156417</v>
      </c>
      <c r="AV159" s="187">
        <f>求节点(村县营基础信息!M$8:M$28,AC$10:AC$30,$AS159)+求节点(村县营基础信息!V$8:V$28,AC$43:AC$63,$AS159)+求节点(村县营基础信息!AE$8:AE$29,AC$76:AC$96,$AS159)+求节点(村县营基础信息!AN$8:AN$28,AC$109:AC$129,$AS159)</f>
        <v>841980.14962071064</v>
      </c>
      <c r="AW159" s="187">
        <f>求节点(村县营基础信息!N$8:N$28,AD$10:AD$30,$AS159)+求节点(村县营基础信息!W$8:W$28,AD$43:AD$63,$AS159)+求节点(村县营基础信息!AF$8:AF$29,AD$76:AD$96,$AS159)+求节点(村县营基础信息!AO$8:AO$28,AD$109:AD$129,$AS159)</f>
        <v>591513.58724233962</v>
      </c>
      <c r="AX159" s="187">
        <f>求节点(村县营基础信息!O$8:O$28,AE$10:AE$30,$AS159)+求节点(村县营基础信息!X$8:X$28,AE$43:AE$63,$AS159)+求节点(村县营基础信息!AG$8:AG$29,AE$76:AE$96,$AS159)+求节点(村县营基础信息!AP$8:AP$28,AE$109:AE$129,$AS159)</f>
        <v>390267.8762267463</v>
      </c>
      <c r="AY159" s="187">
        <f>求节点(村县营基础信息!K$8:K$28,AK$10:AK$30,$AS159)+求节点(村县营基础信息!T$8:T$28,AK$43:AK$63,$AS159)+求节点(村县营基础信息!AC$8:AC$29,AK$76:AK$96,$AS159)+求节点(村县营基础信息!AL$8:AL$28,AK$109:AK$129,$AS159)</f>
        <v>492723.98129079794</v>
      </c>
      <c r="AZ159" s="187">
        <f>求节点(村县营基础信息!L$8:L$28,AL$10:AL$30,$AS159)+求节点(村县营基础信息!U$8:U$28,AL$43:AL$63,$AS159)+求节点(村县营基础信息!AD$8:AD$29,AL$76:AL$96,$AS159)+求节点(村县营基础信息!AM$8:AM$28,AL$109:AL$129,$AS159)</f>
        <v>440098.09497633285</v>
      </c>
      <c r="BA159" s="187">
        <f>求节点(村县营基础信息!M$8:M$28,AM$10:AM$30,$AS159)+求节点(村县营基础信息!V$8:V$28,AM$43:AM$63,$AS159)+求节点(村县营基础信息!AE$8:AE$29,AM$76:AM$96,$AS159)+求节点(村县营基础信息!AN$8:AN$28,AM$109:AM$129,$AS159)</f>
        <v>357203.69983908942</v>
      </c>
      <c r="BB159" s="187">
        <f>求节点(村县营基础信息!N$8:N$28,AN$10:AN$30,$AS159)+求节点(村县营基础信息!W$8:W$28,AN$43:AN$63,$AS159)+求节点(村县营基础信息!AF$8:AF$29,AN$76:AN$96,$AS159)+求节点(村县营基础信息!AO$8:AO$28,AN$109:AN$129,$AS159)</f>
        <v>250945.15822402283</v>
      </c>
      <c r="BC159" s="187">
        <f>求节点(村县营基础信息!O$8:O$28,AO$10:AO$30,$AS159)+求节点(村县营基础信息!X$8:X$28,AO$43:AO$63,$AS159)+求节点(村县营基础信息!AG$8:AG$29,AO$76:AO$96,$AS159)+求节点(村县营基础信息!AP$8:AP$28,AO$109:AO$129,$AS159)</f>
        <v>165568.18991437717</v>
      </c>
    </row>
    <row r="160" spans="45:55" x14ac:dyDescent="0.15">
      <c r="AS160" s="187">
        <v>154</v>
      </c>
      <c r="AT160" s="187">
        <f>求节点(村县营基础信息!K$8:K$28,AA$10:AA$30,$AS160)+求节点(村县营基础信息!T$8:T$28,AA$43:AA$63,$AS160)+求节点(村县营基础信息!AC$8:AC$29,AA$76:AA$96,$AS160)+求节点(村县营基础信息!AL$8:AL$28,AA$109:AA$129,$AS160)</f>
        <v>1169011.7987487558</v>
      </c>
      <c r="AU160" s="187">
        <f>求节点(村县营基础信息!L$8:L$28,AB$10:AB$30,$AS160)+求节点(村县营基础信息!U$8:U$28,AB$43:AB$63,$AS160)+求节点(村县营基础信息!AD$8:AD$29,AB$76:AB$96,$AS160)+求节点(村县营基础信息!AM$8:AM$28,AB$109:AB$129,$AS160)</f>
        <v>1044154.303767378</v>
      </c>
      <c r="AV160" s="187">
        <f>求节点(村县营基础信息!M$8:M$28,AC$10:AC$30,$AS160)+求节点(村县营基础信息!V$8:V$28,AC$43:AC$63,$AS160)+求节点(村县营基础信息!AE$8:AE$29,AC$76:AC$96,$AS160)+求节点(村县营基础信息!AN$8:AN$28,AC$109:AC$129,$AS160)</f>
        <v>847483.28785352595</v>
      </c>
      <c r="AW160" s="187">
        <f>求节点(村县营基础信息!N$8:N$28,AD$10:AD$30,$AS160)+求节点(村县营基础信息!W$8:W$28,AD$43:AD$63,$AS160)+求节点(村县营基础信息!AF$8:AF$29,AD$76:AD$96,$AS160)+求节点(村县营基础信息!AO$8:AO$28,AD$109:AD$129,$AS160)</f>
        <v>595379.68911974051</v>
      </c>
      <c r="AX160" s="187">
        <f>求节点(村县营基础信息!O$8:O$28,AE$10:AE$30,$AS160)+求节点(村县营基础信息!X$8:X$28,AE$43:AE$63,$AS160)+求节点(村县营基础信息!AG$8:AG$29,AE$76:AE$96,$AS160)+求节点(村县营基础信息!AP$8:AP$28,AE$109:AE$129,$AS160)</f>
        <v>392818.64665960078</v>
      </c>
      <c r="AY160" s="187">
        <f>求节点(村县营基础信息!K$8:K$28,AK$10:AK$30,$AS160)+求节点(村县营基础信息!T$8:T$28,AK$43:AK$63,$AS160)+求节点(村县营基础信息!AC$8:AC$29,AK$76:AK$96,$AS160)+求节点(村县营基础信息!AL$8:AL$28,AK$109:AK$129,$AS160)</f>
        <v>495944.39946916921</v>
      </c>
      <c r="AZ160" s="187">
        <f>求节点(村县营基础信息!L$8:L$28,AL$10:AL$30,$AS160)+求节点(村县营基础信息!U$8:U$28,AL$43:AL$63,$AS160)+求节点(村县营基础信息!AD$8:AD$29,AL$76:AL$96,$AS160)+求节点(村县营基础信息!AM$8:AM$28,AL$109:AL$129,$AS160)</f>
        <v>442974.55311343307</v>
      </c>
      <c r="BA160" s="187">
        <f>求节点(村县营基础信息!M$8:M$28,AM$10:AM$30,$AS160)+求节点(村县营基础信息!V$8:V$28,AM$43:AM$63,$AS160)+求节点(村县营基础信息!AE$8:AE$29,AM$76:AM$96,$AS160)+求节点(村县营基础信息!AN$8:AN$28,AM$109:AM$129,$AS160)</f>
        <v>359538.36454392009</v>
      </c>
      <c r="BB160" s="187">
        <f>求节点(村县营基础信息!N$8:N$28,AN$10:AN$30,$AS160)+求节点(村县营基础信息!W$8:W$28,AN$43:AN$63,$AS160)+求节点(村县营基础信息!AF$8:AF$29,AN$76:AN$96,$AS160)+求节点(村县营基础信息!AO$8:AO$28,AN$109:AN$129,$AS160)</f>
        <v>252585.32265685959</v>
      </c>
      <c r="BC160" s="187">
        <f>求节点(村县营基础信息!O$8:O$28,AO$10:AO$30,$AS160)+求节点(村县营基础信息!X$8:X$28,AO$43:AO$63,$AS160)+求节点(村县营基础信息!AG$8:AG$29,AO$76:AO$96,$AS160)+求节点(村县营基础信息!AP$8:AP$28,AO$109:AO$129,$AS160)</f>
        <v>166650.33494649729</v>
      </c>
    </row>
    <row r="161" spans="45:55" x14ac:dyDescent="0.15">
      <c r="AS161" s="187">
        <v>155</v>
      </c>
      <c r="AT161" s="187">
        <f>求节点(村县营基础信息!K$8:K$28,AA$10:AA$30,$AS161)+求节点(村县营基础信息!T$8:T$28,AA$43:AA$63,$AS161)+求节点(村县营基础信息!AC$8:AC$29,AA$76:AA$96,$AS161)+求节点(村县营基础信息!AL$8:AL$28,AA$109:AA$129,$AS161)</f>
        <v>1176602.7844549166</v>
      </c>
      <c r="AU161" s="187">
        <f>求节点(村县营基础信息!L$8:L$28,AB$10:AB$30,$AS161)+求节点(村县营基础信息!U$8:U$28,AB$43:AB$63,$AS161)+求节点(村县营基础信息!AD$8:AD$29,AB$76:AB$96,$AS161)+求节点(村县营基础信息!AM$8:AM$28,AB$109:AB$129,$AS161)</f>
        <v>1050934.5265191142</v>
      </c>
      <c r="AV161" s="187">
        <f>求节点(村县营基础信息!M$8:M$28,AC$10:AC$30,$AS161)+求节点(村县营基础信息!V$8:V$28,AC$43:AC$63,$AS161)+求节点(村县营基础信息!AE$8:AE$29,AC$76:AC$96,$AS161)+求节点(村县营基础信息!AN$8:AN$28,AC$109:AC$129,$AS161)</f>
        <v>852986.4260863408</v>
      </c>
      <c r="AW161" s="187">
        <f>求节点(村县营基础信息!N$8:N$28,AD$10:AD$30,$AS161)+求节点(村县营基础信息!W$8:W$28,AD$43:AD$63,$AS161)+求节点(村县营基础信息!AF$8:AF$29,AD$76:AD$96,$AS161)+求节点(村县营基础信息!AO$8:AO$28,AD$109:AD$129,$AS161)</f>
        <v>599245.79099714151</v>
      </c>
      <c r="AX161" s="187">
        <f>求节点(村县营基础信息!O$8:O$28,AE$10:AE$30,$AS161)+求节点(村县营基础信息!X$8:X$28,AE$43:AE$63,$AS161)+求节点(村县营基础信息!AG$8:AG$29,AE$76:AE$96,$AS161)+求节点(村县营基础信息!AP$8:AP$28,AE$109:AE$129,$AS161)</f>
        <v>395369.41709245538</v>
      </c>
      <c r="AY161" s="187">
        <f>求节点(村县营基础信息!K$8:K$28,AK$10:AK$30,$AS161)+求节点(村县营基础信息!T$8:T$28,AK$43:AK$63,$AS161)+求节点(村县营基础信息!AC$8:AC$29,AK$76:AK$96,$AS161)+求节点(村县营基础信息!AL$8:AL$28,AK$109:AK$129,$AS161)</f>
        <v>499164.81764754042</v>
      </c>
      <c r="AZ161" s="187">
        <f>求节点(村县营基础信息!L$8:L$28,AL$10:AL$30,$AS161)+求节点(村县营基础信息!U$8:U$28,AL$43:AL$63,$AS161)+求节点(村县营基础信息!AD$8:AD$29,AL$76:AL$96,$AS161)+求节点(村县营基础信息!AM$8:AM$28,AL$109:AL$129,$AS161)</f>
        <v>445851.01125053328</v>
      </c>
      <c r="BA161" s="187">
        <f>求节点(村县营基础信息!M$8:M$28,AM$10:AM$30,$AS161)+求节点(村县营基础信息!V$8:V$28,AM$43:AM$63,$AS161)+求节点(村县营基础信息!AE$8:AE$29,AM$76:AM$96,$AS161)+求节点(村县营基础信息!AN$8:AN$28,AM$109:AM$129,$AS161)</f>
        <v>361873.02924875077</v>
      </c>
      <c r="BB161" s="187">
        <f>求节点(村县营基础信息!N$8:N$28,AN$10:AN$30,$AS161)+求节点(村县营基础信息!W$8:W$28,AN$43:AN$63,$AS161)+求节点(村县营基础信息!AF$8:AF$29,AN$76:AN$96,$AS161)+求节点(村县营基础信息!AO$8:AO$28,AN$109:AN$129,$AS161)</f>
        <v>254225.48708969634</v>
      </c>
      <c r="BC161" s="187">
        <f>求节点(村县营基础信息!O$8:O$28,AO$10:AO$30,$AS161)+求节点(村县营基础信息!X$8:X$28,AO$43:AO$63,$AS161)+求节点(村县营基础信息!AG$8:AG$29,AO$76:AO$96,$AS161)+求节点(村县营基础信息!AP$8:AP$28,AO$109:AO$129,$AS161)</f>
        <v>167732.4799786174</v>
      </c>
    </row>
    <row r="162" spans="45:55" x14ac:dyDescent="0.15">
      <c r="AS162" s="187">
        <v>156</v>
      </c>
      <c r="AT162" s="187">
        <f>求节点(村县营基础信息!K$8:K$28,AA$10:AA$30,$AS162)+求节点(村县营基础信息!T$8:T$28,AA$43:AA$63,$AS162)+求节点(村县营基础信息!AC$8:AC$29,AA$76:AA$96,$AS162)+求节点(村县营基础信息!AL$8:AL$28,AA$109:AA$129,$AS162)</f>
        <v>1184193.7701610774</v>
      </c>
      <c r="AU162" s="187">
        <f>求节点(村县营基础信息!L$8:L$28,AB$10:AB$30,$AS162)+求节点(村县营基础信息!U$8:U$28,AB$43:AB$63,$AS162)+求节点(村县营基础信息!AD$8:AD$29,AB$76:AB$96,$AS162)+求节点(村县营基础信息!AM$8:AM$28,AB$109:AB$129,$AS162)</f>
        <v>1057714.7492708503</v>
      </c>
      <c r="AV162" s="187">
        <f>求节点(村县营基础信息!M$8:M$28,AC$10:AC$30,$AS162)+求节点(村县营基础信息!V$8:V$28,AC$43:AC$63,$AS162)+求节点(村县营基础信息!AE$8:AE$29,AC$76:AC$96,$AS162)+求节点(村县营基础信息!AN$8:AN$28,AC$109:AC$129,$AS162)</f>
        <v>858489.56431915611</v>
      </c>
      <c r="AW162" s="187">
        <f>求节点(村县营基础信息!N$8:N$28,AD$10:AD$30,$AS162)+求节点(村县营基础信息!W$8:W$28,AD$43:AD$63,$AS162)+求节点(村县营基础信息!AF$8:AF$29,AD$76:AD$96,$AS162)+求节点(村县营基础信息!AO$8:AO$28,AD$109:AD$129,$AS162)</f>
        <v>603111.89287454239</v>
      </c>
      <c r="AX162" s="187">
        <f>求节点(村县营基础信息!O$8:O$28,AE$10:AE$30,$AS162)+求节点(村县营基础信息!X$8:X$28,AE$43:AE$63,$AS162)+求节点(村县营基础信息!AG$8:AG$29,AE$76:AE$96,$AS162)+求节点(村县营基础信息!AP$8:AP$28,AE$109:AE$129,$AS162)</f>
        <v>397920.18752530991</v>
      </c>
      <c r="AY162" s="187">
        <f>求节点(村县营基础信息!K$8:K$28,AK$10:AK$30,$AS162)+求节点(村县营基础信息!T$8:T$28,AK$43:AK$63,$AS162)+求节点(村县营基础信息!AC$8:AC$29,AK$76:AK$96,$AS162)+求节点(村县营基础信息!AL$8:AL$28,AK$109:AK$129,$AS162)</f>
        <v>502385.23582591163</v>
      </c>
      <c r="AZ162" s="187">
        <f>求节点(村县营基础信息!L$8:L$28,AL$10:AL$30,$AS162)+求节点(村县营基础信息!U$8:U$28,AL$43:AL$63,$AS162)+求节点(村县营基础信息!AD$8:AD$29,AL$76:AL$96,$AS162)+求节点(村县营基础信息!AM$8:AM$28,AL$109:AL$129,$AS162)</f>
        <v>448727.46938763349</v>
      </c>
      <c r="BA162" s="187">
        <f>求节点(村县营基础信息!M$8:M$28,AM$10:AM$30,$AS162)+求节点(村县营基础信息!V$8:V$28,AM$43:AM$63,$AS162)+求节点(村县营基础信息!AE$8:AE$29,AM$76:AM$96,$AS162)+求节点(村县营基础信息!AN$8:AN$28,AM$109:AM$129,$AS162)</f>
        <v>364207.69395358139</v>
      </c>
      <c r="BB162" s="187">
        <f>求节点(村县营基础信息!N$8:N$28,AN$10:AN$30,$AS162)+求节点(村县营基础信息!W$8:W$28,AN$43:AN$63,$AS162)+求节点(村县营基础信息!AF$8:AF$29,AN$76:AN$96,$AS162)+求节点(村县营基础信息!AO$8:AO$28,AN$109:AN$129,$AS162)</f>
        <v>255865.65152253309</v>
      </c>
      <c r="BC162" s="187">
        <f>求节点(村县营基础信息!O$8:O$28,AO$10:AO$30,$AS162)+求节点(村县营基础信息!X$8:X$28,AO$43:AO$63,$AS162)+求节点(村县营基础信息!AG$8:AG$29,AO$76:AO$96,$AS162)+求节点(村县营基础信息!AP$8:AP$28,AO$109:AO$129,$AS162)</f>
        <v>168814.62501073751</v>
      </c>
    </row>
    <row r="163" spans="45:55" x14ac:dyDescent="0.15">
      <c r="AS163" s="187">
        <v>157</v>
      </c>
      <c r="AT163" s="187">
        <f>求节点(村县营基础信息!K$8:K$28,AA$10:AA$30,$AS163)+求节点(村县营基础信息!T$8:T$28,AA$43:AA$63,$AS163)+求节点(村县营基础信息!AC$8:AC$29,AA$76:AA$96,$AS163)+求节点(村县营基础信息!AL$8:AL$28,AA$109:AA$129,$AS163)</f>
        <v>1191784.7558672382</v>
      </c>
      <c r="AU163" s="187">
        <f>求节点(村县营基础信息!L$8:L$28,AB$10:AB$30,$AS163)+求节点(村县营基础信息!U$8:U$28,AB$43:AB$63,$AS163)+求节点(村县营基础信息!AD$8:AD$29,AB$76:AB$96,$AS163)+求节点(村县营基础信息!AM$8:AM$28,AB$109:AB$129,$AS163)</f>
        <v>1064494.9720225865</v>
      </c>
      <c r="AV163" s="187">
        <f>求节点(村县营基础信息!M$8:M$28,AC$10:AC$30,$AS163)+求节点(村县营基础信息!V$8:V$28,AC$43:AC$63,$AS163)+求节点(村县营基础信息!AE$8:AE$29,AC$76:AC$96,$AS163)+求节点(村县营基础信息!AN$8:AN$28,AC$109:AC$129,$AS163)</f>
        <v>863992.70255197107</v>
      </c>
      <c r="AW163" s="187">
        <f>求节点(村县营基础信息!N$8:N$28,AD$10:AD$30,$AS163)+求节点(村县营基础信息!W$8:W$28,AD$43:AD$63,$AS163)+求节点(村县营基础信息!AF$8:AF$29,AD$76:AD$96,$AS163)+求节点(村县营基础信息!AO$8:AO$28,AD$109:AD$129,$AS163)</f>
        <v>606977.99475194328</v>
      </c>
      <c r="AX163" s="187">
        <f>求节点(村县营基础信息!O$8:O$28,AE$10:AE$30,$AS163)+求节点(村县营基础信息!X$8:X$28,AE$43:AE$63,$AS163)+求节点(村县营基础信息!AG$8:AG$29,AE$76:AE$96,$AS163)+求节点(村县营基础信息!AP$8:AP$28,AE$109:AE$129,$AS163)</f>
        <v>400470.95795816445</v>
      </c>
      <c r="AY163" s="187">
        <f>求节点(村县营基础信息!K$8:K$28,AK$10:AK$30,$AS163)+求节点(村县营基础信息!T$8:T$28,AK$43:AK$63,$AS163)+求节点(村县营基础信息!AC$8:AC$29,AK$76:AK$96,$AS163)+求节点(村县营基础信息!AL$8:AL$28,AK$109:AK$129,$AS163)</f>
        <v>505605.6540042829</v>
      </c>
      <c r="AZ163" s="187">
        <f>求节点(村县营基础信息!L$8:L$28,AL$10:AL$30,$AS163)+求节点(村县营基础信息!U$8:U$28,AL$43:AL$63,$AS163)+求节点(村县营基础信息!AD$8:AD$29,AL$76:AL$96,$AS163)+求节点(村县营基础信息!AM$8:AM$28,AL$109:AL$129,$AS163)</f>
        <v>451603.92752473371</v>
      </c>
      <c r="BA163" s="187">
        <f>求节点(村县营基础信息!M$8:M$28,AM$10:AM$30,$AS163)+求节点(村县营基础信息!V$8:V$28,AM$43:AM$63,$AS163)+求节点(村县营基础信息!AE$8:AE$29,AM$76:AM$96,$AS163)+求节点(村县营基础信息!AN$8:AN$28,AM$109:AM$129,$AS163)</f>
        <v>366542.35865841201</v>
      </c>
      <c r="BB163" s="187">
        <f>求节点(村县营基础信息!N$8:N$28,AN$10:AN$30,$AS163)+求节点(村县营基础信息!W$8:W$28,AN$43:AN$63,$AS163)+求节点(村县营基础信息!AF$8:AF$29,AN$76:AN$96,$AS163)+求节点(村县营基础信息!AO$8:AO$28,AN$109:AN$129,$AS163)</f>
        <v>257505.81595536985</v>
      </c>
      <c r="BC163" s="187">
        <f>求节点(村县营基础信息!O$8:O$28,AO$10:AO$30,$AS163)+求节点(村县营基础信息!X$8:X$28,AO$43:AO$63,$AS163)+求节点(村县营基础信息!AG$8:AG$29,AO$76:AO$96,$AS163)+求节点(村县营基础信息!AP$8:AP$28,AO$109:AO$129,$AS163)</f>
        <v>169896.77004285765</v>
      </c>
    </row>
    <row r="164" spans="45:55" x14ac:dyDescent="0.15">
      <c r="AS164" s="187">
        <v>158</v>
      </c>
      <c r="AT164" s="187">
        <f>求节点(村县营基础信息!K$8:K$28,AA$10:AA$30,$AS164)+求节点(村县营基础信息!T$8:T$28,AA$43:AA$63,$AS164)+求节点(村县营基础信息!AC$8:AC$29,AA$76:AA$96,$AS164)+求节点(村县营基础信息!AL$8:AL$28,AA$109:AA$129,$AS164)</f>
        <v>1199375.7415733989</v>
      </c>
      <c r="AU164" s="187">
        <f>求节点(村县营基础信息!L$8:L$28,AB$10:AB$30,$AS164)+求节点(村县营基础信息!U$8:U$28,AB$43:AB$63,$AS164)+求节点(村县营基础信息!AD$8:AD$29,AB$76:AB$96,$AS164)+求节点(村县营基础信息!AM$8:AM$28,AB$109:AB$129,$AS164)</f>
        <v>1071275.1947743229</v>
      </c>
      <c r="AV164" s="187">
        <f>求节点(村县营基础信息!M$8:M$28,AC$10:AC$30,$AS164)+求节点(村县营基础信息!V$8:V$28,AC$43:AC$63,$AS164)+求节点(村县营基础信息!AE$8:AE$29,AC$76:AC$96,$AS164)+求节点(村县营基础信息!AN$8:AN$28,AC$109:AC$129,$AS164)</f>
        <v>869495.84078478627</v>
      </c>
      <c r="AW164" s="187">
        <f>求节点(村县营基础信息!N$8:N$28,AD$10:AD$30,$AS164)+求节点(村县营基础信息!W$8:W$28,AD$43:AD$63,$AS164)+求节点(村县营基础信息!AF$8:AF$29,AD$76:AD$96,$AS164)+求节点(村县营基础信息!AO$8:AO$28,AD$109:AD$129,$AS164)</f>
        <v>610844.09662934416</v>
      </c>
      <c r="AX164" s="187">
        <f>求节点(村县营基础信息!O$8:O$28,AE$10:AE$30,$AS164)+求节点(村县营基础信息!X$8:X$28,AE$43:AE$63,$AS164)+求节点(村县营基础信息!AG$8:AG$29,AE$76:AE$96,$AS164)+求节点(村县营基础信息!AP$8:AP$28,AE$109:AE$129,$AS164)</f>
        <v>403021.72839101905</v>
      </c>
      <c r="AY164" s="187">
        <f>求节点(村县营基础信息!K$8:K$28,AK$10:AK$30,$AS164)+求节点(村县营基础信息!T$8:T$28,AK$43:AK$63,$AS164)+求节点(村县营基础信息!AC$8:AC$29,AK$76:AK$96,$AS164)+求节点(村县营基础信息!AL$8:AL$28,AK$109:AK$129,$AS164)</f>
        <v>508826.07218265405</v>
      </c>
      <c r="AZ164" s="187">
        <f>求节点(村县营基础信息!L$8:L$28,AL$10:AL$30,$AS164)+求节点(村县营基础信息!U$8:U$28,AL$43:AL$63,$AS164)+求节点(村县营基础信息!AD$8:AD$29,AL$76:AL$96,$AS164)+求节点(村县营基础信息!AM$8:AM$28,AL$109:AL$129,$AS164)</f>
        <v>454480.38566183392</v>
      </c>
      <c r="BA164" s="187">
        <f>求节点(村县营基础信息!M$8:M$28,AM$10:AM$30,$AS164)+求节点(村县营基础信息!V$8:V$28,AM$43:AM$63,$AS164)+求节点(村县营基础信息!AE$8:AE$29,AM$76:AM$96,$AS164)+求节点(村县营基础信息!AN$8:AN$28,AM$109:AM$129,$AS164)</f>
        <v>368877.02336324274</v>
      </c>
      <c r="BB164" s="187">
        <f>求节点(村县营基础信息!N$8:N$28,AN$10:AN$30,$AS164)+求节点(村县营基础信息!W$8:W$28,AN$43:AN$63,$AS164)+求节点(村县营基础信息!AF$8:AF$29,AN$76:AN$96,$AS164)+求节点(村县营基础信息!AO$8:AO$28,AN$109:AN$129,$AS164)</f>
        <v>259145.98038820658</v>
      </c>
      <c r="BC164" s="187">
        <f>求节点(村县营基础信息!O$8:O$28,AO$10:AO$30,$AS164)+求节点(村县营基础信息!X$8:X$28,AO$43:AO$63,$AS164)+求节点(村县营基础信息!AG$8:AG$29,AO$76:AO$96,$AS164)+求节点(村县营基础信息!AP$8:AP$28,AO$109:AO$129,$AS164)</f>
        <v>170978.91507497776</v>
      </c>
    </row>
    <row r="165" spans="45:55" x14ac:dyDescent="0.15">
      <c r="AS165" s="187">
        <v>159</v>
      </c>
      <c r="AT165" s="187">
        <f>求节点(村县营基础信息!K$8:K$28,AA$10:AA$30,$AS165)+求节点(村县营基础信息!T$8:T$28,AA$43:AA$63,$AS165)+求节点(村县营基础信息!AC$8:AC$29,AA$76:AA$96,$AS165)+求节点(村县营基础信息!AL$8:AL$28,AA$109:AA$129,$AS165)</f>
        <v>1206966.7272795597</v>
      </c>
      <c r="AU165" s="187">
        <f>求节点(村县营基础信息!L$8:L$28,AB$10:AB$30,$AS165)+求节点(村县营基础信息!U$8:U$28,AB$43:AB$63,$AS165)+求节点(村县营基础信息!AD$8:AD$29,AB$76:AB$96,$AS165)+求节点(村县营基础信息!AM$8:AM$28,AB$109:AB$129,$AS165)</f>
        <v>1078055.4175260591</v>
      </c>
      <c r="AV165" s="187">
        <f>求节点(村县营基础信息!M$8:M$28,AC$10:AC$30,$AS165)+求节点(村县营基础信息!V$8:V$28,AC$43:AC$63,$AS165)+求节点(村县营基础信息!AE$8:AE$29,AC$76:AC$96,$AS165)+求节点(村县营基础信息!AN$8:AN$28,AC$109:AC$129,$AS165)</f>
        <v>874998.97901760135</v>
      </c>
      <c r="AW165" s="187">
        <f>求节点(村县营基础信息!N$8:N$28,AD$10:AD$30,$AS165)+求节点(村县营基础信息!W$8:W$28,AD$43:AD$63,$AS165)+求节点(村县营基础信息!AF$8:AF$29,AD$76:AD$96,$AS165)+求节点(村县营基础信息!AO$8:AO$28,AD$109:AD$129,$AS165)</f>
        <v>614710.19850674504</v>
      </c>
      <c r="AX165" s="187">
        <f>求节点(村县营基础信息!O$8:O$28,AE$10:AE$30,$AS165)+求节点(村县营基础信息!X$8:X$28,AE$43:AE$63,$AS165)+求节点(村县营基础信息!AG$8:AG$29,AE$76:AE$96,$AS165)+求节点(村县营基础信息!AP$8:AP$28,AE$109:AE$129,$AS165)</f>
        <v>405572.49882387358</v>
      </c>
      <c r="AY165" s="187">
        <f>求节点(村县营基础信息!K$8:K$28,AK$10:AK$30,$AS165)+求节点(村县营基础信息!T$8:T$28,AK$43:AK$63,$AS165)+求节点(村县营基础信息!AC$8:AC$29,AK$76:AK$96,$AS165)+求节点(村县营基础信息!AL$8:AL$28,AK$109:AK$129,$AS165)</f>
        <v>512046.49036102532</v>
      </c>
      <c r="AZ165" s="187">
        <f>求节点(村县营基础信息!L$8:L$28,AL$10:AL$30,$AS165)+求节点(村县营基础信息!U$8:U$28,AL$43:AL$63,$AS165)+求节点(村县营基础信息!AD$8:AD$29,AL$76:AL$96,$AS165)+求节点(村县营基础信息!AM$8:AM$28,AL$109:AL$129,$AS165)</f>
        <v>457356.84379893413</v>
      </c>
      <c r="BA165" s="187">
        <f>求节点(村县营基础信息!M$8:M$28,AM$10:AM$30,$AS165)+求节点(村县营基础信息!V$8:V$28,AM$43:AM$63,$AS165)+求节点(村县营基础信息!AE$8:AE$29,AM$76:AM$96,$AS165)+求节点(村县营基础信息!AN$8:AN$28,AM$109:AM$129,$AS165)</f>
        <v>371211.6880680733</v>
      </c>
      <c r="BB165" s="187">
        <f>求节点(村县营基础信息!N$8:N$28,AN$10:AN$30,$AS165)+求节点(村县营基础信息!W$8:W$28,AN$43:AN$63,$AS165)+求节点(村县营基础信息!AF$8:AF$29,AN$76:AN$96,$AS165)+求节点(村县营基础信息!AO$8:AO$28,AN$109:AN$129,$AS165)</f>
        <v>260786.1448210433</v>
      </c>
      <c r="BC165" s="187">
        <f>求节点(村县营基础信息!O$8:O$28,AO$10:AO$30,$AS165)+求节点(村县营基础信息!X$8:X$28,AO$43:AO$63,$AS165)+求节点(村县营基础信息!AG$8:AG$29,AO$76:AO$96,$AS165)+求节点(村县营基础信息!AP$8:AP$28,AO$109:AO$129,$AS165)</f>
        <v>172061.06010709787</v>
      </c>
    </row>
    <row r="166" spans="45:55" x14ac:dyDescent="0.15">
      <c r="AS166" s="187">
        <v>160</v>
      </c>
      <c r="AT166" s="187">
        <f>求节点(村县营基础信息!K$8:K$28,AA$10:AA$30,$AS166)+求节点(村县营基础信息!T$8:T$28,AA$43:AA$63,$AS166)+求节点(村县营基础信息!AC$8:AC$29,AA$76:AA$96,$AS166)+求节点(村县营基础信息!AL$8:AL$28,AA$109:AA$129,$AS166)</f>
        <v>1214557.7129857205</v>
      </c>
      <c r="AU166" s="187">
        <f>求节点(村县营基础信息!L$8:L$28,AB$10:AB$30,$AS166)+求节点(村县营基础信息!U$8:U$28,AB$43:AB$63,$AS166)+求节点(村县营基础信息!AD$8:AD$29,AB$76:AB$96,$AS166)+求节点(村县营基础信息!AM$8:AM$28,AB$109:AB$129,$AS166)</f>
        <v>1084835.6402777953</v>
      </c>
      <c r="AV166" s="187">
        <f>求节点(村县营基础信息!M$8:M$28,AC$10:AC$30,$AS166)+求节点(村县营基础信息!V$8:V$28,AC$43:AC$63,$AS166)+求节点(村县营基础信息!AE$8:AE$29,AC$76:AC$96,$AS166)+求节点(村县营基础信息!AN$8:AN$28,AC$109:AC$129,$AS166)</f>
        <v>880502.11725041643</v>
      </c>
      <c r="AW166" s="187">
        <f>求节点(村县营基础信息!N$8:N$28,AD$10:AD$30,$AS166)+求节点(村县营基础信息!W$8:W$28,AD$43:AD$63,$AS166)+求节点(村县营基础信息!AF$8:AF$29,AD$76:AD$96,$AS166)+求节点(村县营基础信息!AO$8:AO$28,AD$109:AD$129,$AS166)</f>
        <v>618576.30038414593</v>
      </c>
      <c r="AX166" s="187">
        <f>求节点(村县营基础信息!O$8:O$28,AE$10:AE$30,$AS166)+求节点(村县营基础信息!X$8:X$28,AE$43:AE$63,$AS166)+求节点(村县营基础信息!AG$8:AG$29,AE$76:AE$96,$AS166)+求节点(村县营基础信息!AP$8:AP$28,AE$109:AE$129,$AS166)</f>
        <v>408123.26925672812</v>
      </c>
      <c r="AY166" s="187">
        <f>求节点(村县营基础信息!K$8:K$28,AK$10:AK$30,$AS166)+求节点(村县营基础信息!T$8:T$28,AK$43:AK$63,$AS166)+求节点(村县营基础信息!AC$8:AC$29,AK$76:AK$96,$AS166)+求节点(村县营基础信息!AL$8:AL$28,AK$109:AK$129,$AS166)</f>
        <v>515266.90853939654</v>
      </c>
      <c r="AZ166" s="187">
        <f>求节点(村县营基础信息!L$8:L$28,AL$10:AL$30,$AS166)+求节点(村县营基础信息!U$8:U$28,AL$43:AL$63,$AS166)+求节点(村县营基础信息!AD$8:AD$29,AL$76:AL$96,$AS166)+求节点(村县营基础信息!AM$8:AM$28,AL$109:AL$129,$AS166)</f>
        <v>460233.3019360344</v>
      </c>
      <c r="BA166" s="187">
        <f>求节点(村县营基础信息!M$8:M$28,AM$10:AM$30,$AS166)+求节点(村县营基础信息!V$8:V$28,AM$43:AM$63,$AS166)+求节点(村县营基础信息!AE$8:AE$29,AM$76:AM$96,$AS166)+求节点(村县营基础信息!AN$8:AN$28,AM$109:AM$129,$AS166)</f>
        <v>373546.35277290398</v>
      </c>
      <c r="BB166" s="187">
        <f>求节点(村县营基础信息!N$8:N$28,AN$10:AN$30,$AS166)+求节点(村县营基础信息!W$8:W$28,AN$43:AN$63,$AS166)+求节点(村县营基础信息!AF$8:AF$29,AN$76:AN$96,$AS166)+求节点(村县营基础信息!AO$8:AO$28,AN$109:AN$129,$AS166)</f>
        <v>262426.30925388006</v>
      </c>
      <c r="BC166" s="187">
        <f>求节点(村县营基础信息!O$8:O$28,AO$10:AO$30,$AS166)+求节点(村县营基础信息!X$8:X$28,AO$43:AO$63,$AS166)+求节点(村县营基础信息!AG$8:AG$29,AO$76:AO$96,$AS166)+求节点(村县营基础信息!AP$8:AP$28,AO$109:AO$129,$AS166)</f>
        <v>173143.20513921799</v>
      </c>
    </row>
    <row r="167" spans="45:55" x14ac:dyDescent="0.15">
      <c r="AS167" s="187"/>
      <c r="AT167" s="187"/>
      <c r="AU167" s="187"/>
      <c r="AV167" s="187"/>
      <c r="AW167" s="187"/>
      <c r="AX167" s="187"/>
      <c r="AY167" s="187"/>
      <c r="AZ167" s="187"/>
      <c r="BA167" s="187"/>
      <c r="BB167" s="187"/>
      <c r="BC167" s="187"/>
    </row>
    <row r="168" spans="45:55" x14ac:dyDescent="0.15">
      <c r="AS168" s="187"/>
      <c r="AT168" s="187"/>
      <c r="AU168" s="187"/>
      <c r="AV168" s="187"/>
      <c r="AW168" s="187"/>
      <c r="AX168" s="187"/>
      <c r="AY168" s="187"/>
      <c r="AZ168" s="187"/>
      <c r="BA168" s="187"/>
      <c r="BB168" s="187"/>
      <c r="BC168" s="187"/>
    </row>
    <row r="169" spans="45:55" x14ac:dyDescent="0.15">
      <c r="AS169" s="187"/>
      <c r="AT169" s="187"/>
      <c r="AU169" s="187"/>
      <c r="AV169" s="187"/>
      <c r="AW169" s="187"/>
      <c r="AX169" s="187"/>
      <c r="AY169" s="187"/>
      <c r="AZ169" s="187"/>
      <c r="BA169" s="187"/>
      <c r="BB169" s="187"/>
      <c r="BC169" s="187"/>
    </row>
    <row r="170" spans="45:55" x14ac:dyDescent="0.15">
      <c r="AS170" s="187"/>
      <c r="AT170" s="187"/>
      <c r="AU170" s="187"/>
      <c r="AV170" s="187"/>
      <c r="AW170" s="187"/>
      <c r="AX170" s="187"/>
      <c r="AY170" s="187"/>
      <c r="AZ170" s="187"/>
      <c r="BA170" s="187"/>
      <c r="BB170" s="187"/>
      <c r="BC170" s="187"/>
    </row>
    <row r="171" spans="45:55" x14ac:dyDescent="0.15">
      <c r="AS171" s="187"/>
      <c r="AT171" s="187"/>
      <c r="AU171" s="187"/>
      <c r="AV171" s="187"/>
      <c r="AW171" s="187"/>
      <c r="AX171" s="187"/>
      <c r="AY171" s="187"/>
      <c r="AZ171" s="187"/>
      <c r="BA171" s="187"/>
      <c r="BB171" s="187"/>
      <c r="BC171" s="187"/>
    </row>
    <row r="172" spans="45:55" x14ac:dyDescent="0.15">
      <c r="AS172" s="187"/>
      <c r="AT172" s="187"/>
      <c r="AU172" s="187"/>
      <c r="AV172" s="187"/>
      <c r="AW172" s="187"/>
      <c r="AX172" s="187"/>
      <c r="AY172" s="187"/>
      <c r="AZ172" s="187"/>
      <c r="BA172" s="187"/>
      <c r="BB172" s="187"/>
      <c r="BC172" s="187"/>
    </row>
    <row r="173" spans="45:55" x14ac:dyDescent="0.15">
      <c r="AS173" s="187"/>
      <c r="AT173" s="187"/>
      <c r="AU173" s="187"/>
      <c r="AV173" s="187"/>
      <c r="AW173" s="187"/>
      <c r="AX173" s="187"/>
      <c r="AY173" s="187"/>
      <c r="AZ173" s="187"/>
      <c r="BA173" s="187"/>
      <c r="BB173" s="187"/>
      <c r="BC173" s="187"/>
    </row>
  </sheetData>
  <mergeCells count="38">
    <mergeCell ref="D8:D9"/>
    <mergeCell ref="D41:D42"/>
    <mergeCell ref="D74:D75"/>
    <mergeCell ref="J8:J9"/>
    <mergeCell ref="D107:D108"/>
    <mergeCell ref="E107:I107"/>
    <mergeCell ref="E8:I8"/>
    <mergeCell ref="E41:I41"/>
    <mergeCell ref="E74:I74"/>
    <mergeCell ref="P107:T107"/>
    <mergeCell ref="P8:T8"/>
    <mergeCell ref="K8:O8"/>
    <mergeCell ref="K41:O41"/>
    <mergeCell ref="P41:T41"/>
    <mergeCell ref="K74:O74"/>
    <mergeCell ref="P74:T74"/>
    <mergeCell ref="AF107:AJ107"/>
    <mergeCell ref="AK107:AO107"/>
    <mergeCell ref="J41:J42"/>
    <mergeCell ref="J74:J75"/>
    <mergeCell ref="J107:J108"/>
    <mergeCell ref="V41:Z41"/>
    <mergeCell ref="AA41:AE41"/>
    <mergeCell ref="AF41:AJ41"/>
    <mergeCell ref="AK41:AO41"/>
    <mergeCell ref="AF74:AJ74"/>
    <mergeCell ref="AK74:AO74"/>
    <mergeCell ref="V74:Z74"/>
    <mergeCell ref="AA74:AE74"/>
    <mergeCell ref="V107:Z107"/>
    <mergeCell ref="AA107:AE107"/>
    <mergeCell ref="K107:O107"/>
    <mergeCell ref="AY5:BC5"/>
    <mergeCell ref="AT5:AX5"/>
    <mergeCell ref="V8:Z8"/>
    <mergeCell ref="AK8:AO8"/>
    <mergeCell ref="AF8:AJ8"/>
    <mergeCell ref="AA8:AE8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1:EU36"/>
  <sheetViews>
    <sheetView topLeftCell="CR7" workbookViewId="0">
      <selection activeCell="EF37" sqref="EF37"/>
    </sheetView>
  </sheetViews>
  <sheetFormatPr defaultColWidth="3.625" defaultRowHeight="11.25" x14ac:dyDescent="0.15"/>
  <cols>
    <col min="1" max="10" width="6.625" style="127" customWidth="1"/>
    <col min="11" max="23" width="3.625" style="127"/>
    <col min="24" max="25" width="3.625" style="129"/>
    <col min="26" max="37" width="3.625" style="127"/>
    <col min="38" max="39" width="3.625" style="129"/>
    <col min="40" max="53" width="3.625" style="127"/>
    <col min="54" max="57" width="3.625" style="162"/>
    <col min="58" max="107" width="3.625" style="127"/>
    <col min="108" max="109" width="3.625" style="162"/>
    <col min="110" max="110" width="3.625" style="127" customWidth="1"/>
    <col min="111" max="121" width="3.625" style="127"/>
    <col min="122" max="123" width="3.625" style="129"/>
    <col min="124" max="16384" width="3.625" style="127"/>
  </cols>
  <sheetData>
    <row r="1" spans="2:146" x14ac:dyDescent="0.15">
      <c r="H1" s="129"/>
      <c r="I1" s="129"/>
    </row>
    <row r="2" spans="2:146" s="129" customFormat="1" x14ac:dyDescent="0.15">
      <c r="BB2" s="162"/>
      <c r="BC2" s="162"/>
      <c r="BD2" s="162"/>
      <c r="BE2" s="162"/>
      <c r="DD2" s="162"/>
      <c r="DE2" s="162"/>
    </row>
    <row r="3" spans="2:146" s="129" customFormat="1" x14ac:dyDescent="0.15">
      <c r="B3" s="125"/>
      <c r="C3" s="125"/>
      <c r="D3" s="220" t="s">
        <v>130</v>
      </c>
      <c r="E3" s="220"/>
      <c r="F3" s="220"/>
      <c r="G3" s="220"/>
      <c r="K3" s="211" t="s">
        <v>431</v>
      </c>
      <c r="L3" s="211"/>
      <c r="BB3" s="162"/>
      <c r="BC3" s="162"/>
      <c r="BD3" s="162"/>
      <c r="BE3" s="162"/>
      <c r="DD3" s="162"/>
      <c r="DE3" s="162"/>
    </row>
    <row r="4" spans="2:146" s="129" customFormat="1" x14ac:dyDescent="0.15">
      <c r="B4" s="126" t="s">
        <v>77</v>
      </c>
      <c r="C4" s="126" t="s">
        <v>299</v>
      </c>
      <c r="D4" s="126" t="s">
        <v>128</v>
      </c>
      <c r="E4" s="126" t="s">
        <v>129</v>
      </c>
      <c r="F4" s="126" t="s">
        <v>378</v>
      </c>
      <c r="G4" s="128" t="s">
        <v>487</v>
      </c>
      <c r="K4" s="127" t="s">
        <v>436</v>
      </c>
      <c r="L4" s="127" t="s">
        <v>418</v>
      </c>
      <c r="BB4" s="162"/>
      <c r="BC4" s="162"/>
      <c r="BD4" s="162"/>
      <c r="BE4" s="162"/>
      <c r="DD4" s="162"/>
      <c r="DE4" s="162"/>
    </row>
    <row r="5" spans="2:146" x14ac:dyDescent="0.15">
      <c r="B5" s="126">
        <v>0</v>
      </c>
      <c r="C5" s="126" t="s">
        <v>296</v>
      </c>
      <c r="D5" s="45">
        <v>2</v>
      </c>
      <c r="E5" s="45">
        <v>0</v>
      </c>
      <c r="F5" s="45">
        <v>0</v>
      </c>
      <c r="G5" s="45">
        <v>0</v>
      </c>
      <c r="H5" s="129"/>
      <c r="I5" s="129"/>
      <c r="K5" s="127" t="s">
        <v>128</v>
      </c>
      <c r="L5" s="64"/>
      <c r="O5" s="127" t="s">
        <v>280</v>
      </c>
      <c r="P5" s="127">
        <f>COUNTIF($L$13:$ES$37,O5&amp;"*")</f>
        <v>105</v>
      </c>
    </row>
    <row r="6" spans="2:146" x14ac:dyDescent="0.15">
      <c r="B6" s="126">
        <v>1</v>
      </c>
      <c r="C6" s="126" t="s">
        <v>47</v>
      </c>
      <c r="D6" s="45">
        <v>2</v>
      </c>
      <c r="E6" s="45">
        <v>0</v>
      </c>
      <c r="F6" s="45">
        <v>1</v>
      </c>
      <c r="G6" s="45">
        <v>0</v>
      </c>
      <c r="K6" s="127" t="s">
        <v>129</v>
      </c>
      <c r="L6" s="131"/>
    </row>
    <row r="7" spans="2:146" x14ac:dyDescent="0.15">
      <c r="B7" s="126">
        <v>2</v>
      </c>
      <c r="C7" s="126" t="s">
        <v>48</v>
      </c>
      <c r="D7" s="45">
        <v>2</v>
      </c>
      <c r="E7" s="45">
        <v>1</v>
      </c>
      <c r="F7" s="45">
        <v>1</v>
      </c>
      <c r="G7" s="45">
        <v>0</v>
      </c>
      <c r="K7" s="127" t="s">
        <v>378</v>
      </c>
      <c r="L7" s="130"/>
    </row>
    <row r="8" spans="2:146" x14ac:dyDescent="0.15">
      <c r="B8" s="126">
        <v>3</v>
      </c>
      <c r="C8" s="126" t="s">
        <v>49</v>
      </c>
      <c r="D8" s="45">
        <v>3</v>
      </c>
      <c r="E8" s="45">
        <v>0</v>
      </c>
      <c r="F8" s="45">
        <v>1</v>
      </c>
      <c r="G8" s="45">
        <v>1</v>
      </c>
      <c r="K8" s="127" t="s">
        <v>487</v>
      </c>
      <c r="L8" s="138"/>
    </row>
    <row r="9" spans="2:146" x14ac:dyDescent="0.15">
      <c r="B9" s="126">
        <v>4</v>
      </c>
      <c r="C9" s="126" t="s">
        <v>50</v>
      </c>
      <c r="D9" s="45">
        <v>3</v>
      </c>
      <c r="E9" s="45">
        <v>1</v>
      </c>
      <c r="F9" s="45">
        <v>1</v>
      </c>
      <c r="G9" s="45">
        <v>0</v>
      </c>
      <c r="K9" s="129"/>
      <c r="L9" s="129"/>
    </row>
    <row r="10" spans="2:146" x14ac:dyDescent="0.15">
      <c r="B10" s="126">
        <v>5</v>
      </c>
      <c r="C10" s="126" t="s">
        <v>51</v>
      </c>
      <c r="D10" s="45">
        <v>3</v>
      </c>
      <c r="E10" s="45">
        <v>0</v>
      </c>
      <c r="F10" s="45">
        <v>1</v>
      </c>
      <c r="G10" s="45">
        <v>1</v>
      </c>
      <c r="K10" s="129"/>
      <c r="L10" s="129"/>
    </row>
    <row r="11" spans="2:146" x14ac:dyDescent="0.15">
      <c r="B11" s="126">
        <v>6</v>
      </c>
      <c r="C11" s="126" t="s">
        <v>52</v>
      </c>
      <c r="D11" s="45">
        <v>4</v>
      </c>
      <c r="E11" s="45">
        <v>1</v>
      </c>
      <c r="F11" s="45">
        <v>1</v>
      </c>
      <c r="G11" s="45">
        <v>0</v>
      </c>
      <c r="L11" s="127" t="s">
        <v>412</v>
      </c>
      <c r="P11" s="127" t="s">
        <v>411</v>
      </c>
      <c r="V11" s="127" t="s">
        <v>413</v>
      </c>
      <c r="AB11" s="127" t="s">
        <v>414</v>
      </c>
      <c r="AJ11" s="127" t="s">
        <v>415</v>
      </c>
      <c r="AR11" s="127" t="s">
        <v>416</v>
      </c>
      <c r="AZ11" s="127" t="s">
        <v>417</v>
      </c>
      <c r="BJ11" s="127" t="s">
        <v>419</v>
      </c>
      <c r="BP11" s="127" t="s">
        <v>420</v>
      </c>
      <c r="BV11" s="127" t="s">
        <v>421</v>
      </c>
      <c r="CB11" s="127" t="s">
        <v>422</v>
      </c>
      <c r="CH11" s="127" t="s">
        <v>423</v>
      </c>
      <c r="CP11" s="127" t="s">
        <v>424</v>
      </c>
      <c r="CX11" s="127" t="s">
        <v>425</v>
      </c>
      <c r="DD11" s="127" t="s">
        <v>426</v>
      </c>
      <c r="DE11" s="127"/>
      <c r="DF11" s="162"/>
      <c r="DG11" s="162"/>
      <c r="DJ11" s="127" t="s">
        <v>427</v>
      </c>
      <c r="DR11" s="127" t="s">
        <v>428</v>
      </c>
      <c r="DS11" s="127"/>
      <c r="DT11" s="129"/>
      <c r="DU11" s="129"/>
      <c r="DX11" s="127" t="s">
        <v>429</v>
      </c>
      <c r="ED11" s="127" t="s">
        <v>430</v>
      </c>
      <c r="EJ11" s="127" t="s">
        <v>432</v>
      </c>
      <c r="EP11" s="127" t="s">
        <v>433</v>
      </c>
    </row>
    <row r="12" spans="2:146" x14ac:dyDescent="0.15">
      <c r="B12" s="126">
        <v>7</v>
      </c>
      <c r="C12" s="126" t="s">
        <v>53</v>
      </c>
      <c r="D12" s="45">
        <v>4</v>
      </c>
      <c r="E12" s="45">
        <v>0</v>
      </c>
      <c r="F12" s="45">
        <v>2</v>
      </c>
      <c r="G12" s="45">
        <v>1</v>
      </c>
      <c r="DD12" s="127"/>
      <c r="DE12" s="127"/>
      <c r="DF12" s="162"/>
      <c r="DG12" s="162"/>
      <c r="DR12" s="127"/>
      <c r="DS12" s="127"/>
      <c r="DT12" s="129"/>
      <c r="DU12" s="129"/>
    </row>
    <row r="13" spans="2:146" x14ac:dyDescent="0.15">
      <c r="B13" s="126">
        <v>8</v>
      </c>
      <c r="C13" s="126" t="s">
        <v>54</v>
      </c>
      <c r="D13" s="45">
        <v>4</v>
      </c>
      <c r="E13" s="45">
        <v>1</v>
      </c>
      <c r="F13" s="45">
        <v>2</v>
      </c>
      <c r="G13" s="45">
        <v>0</v>
      </c>
      <c r="DD13" s="127"/>
      <c r="DE13" s="127"/>
      <c r="DF13" s="162"/>
      <c r="DG13" s="162"/>
      <c r="DR13" s="127"/>
      <c r="DS13" s="127"/>
      <c r="DT13" s="129"/>
      <c r="DU13" s="129"/>
    </row>
    <row r="14" spans="2:146" x14ac:dyDescent="0.15">
      <c r="B14" s="126">
        <v>9</v>
      </c>
      <c r="C14" s="126" t="s">
        <v>55</v>
      </c>
      <c r="D14" s="45">
        <v>5</v>
      </c>
      <c r="E14" s="45">
        <v>0</v>
      </c>
      <c r="F14" s="45">
        <v>2</v>
      </c>
      <c r="G14" s="45">
        <v>1</v>
      </c>
      <c r="DD14" s="127"/>
      <c r="DE14" s="127"/>
      <c r="DF14" s="162"/>
      <c r="DG14" s="162"/>
      <c r="DR14" s="127"/>
      <c r="DS14" s="127"/>
      <c r="DT14" s="129"/>
      <c r="DU14" s="129"/>
    </row>
    <row r="15" spans="2:146" x14ac:dyDescent="0.15">
      <c r="B15" s="126">
        <v>10</v>
      </c>
      <c r="C15" s="126" t="s">
        <v>56</v>
      </c>
      <c r="D15" s="45">
        <v>5</v>
      </c>
      <c r="E15" s="45">
        <v>1</v>
      </c>
      <c r="F15" s="45">
        <v>2</v>
      </c>
      <c r="G15" s="45">
        <v>0</v>
      </c>
      <c r="DD15" s="127"/>
      <c r="DE15" s="127"/>
      <c r="DF15" s="162"/>
      <c r="DG15" s="162"/>
      <c r="DR15" s="127"/>
      <c r="DS15" s="127"/>
      <c r="DT15" s="129"/>
      <c r="DU15" s="129"/>
    </row>
    <row r="16" spans="2:146" x14ac:dyDescent="0.15">
      <c r="B16" s="126">
        <v>11</v>
      </c>
      <c r="C16" s="126" t="s">
        <v>116</v>
      </c>
      <c r="D16" s="45">
        <v>5</v>
      </c>
      <c r="E16" s="45">
        <v>0</v>
      </c>
      <c r="F16" s="45">
        <v>2</v>
      </c>
      <c r="G16" s="45">
        <v>1</v>
      </c>
      <c r="AN16" s="129"/>
      <c r="DD16" s="127"/>
      <c r="DE16" s="127"/>
      <c r="DF16" s="162"/>
      <c r="DG16" s="162"/>
      <c r="DR16" s="127"/>
      <c r="DS16" s="127"/>
      <c r="DT16" s="129"/>
      <c r="DU16" s="129"/>
    </row>
    <row r="17" spans="2:151" ht="12" x14ac:dyDescent="0.15">
      <c r="B17" s="126">
        <v>12</v>
      </c>
      <c r="C17" s="126" t="s">
        <v>117</v>
      </c>
      <c r="D17" s="45">
        <v>6</v>
      </c>
      <c r="E17" s="45">
        <v>1</v>
      </c>
      <c r="F17" s="45">
        <v>2</v>
      </c>
      <c r="G17" s="45">
        <v>0</v>
      </c>
      <c r="AN17" s="129"/>
      <c r="DD17" s="127"/>
      <c r="DE17" s="127"/>
      <c r="DF17" s="132"/>
      <c r="DG17" s="132"/>
      <c r="DR17" s="127"/>
      <c r="DS17" s="127"/>
      <c r="DT17" s="129"/>
      <c r="DU17" s="129"/>
    </row>
    <row r="18" spans="2:151" x14ac:dyDescent="0.15">
      <c r="B18" s="126">
        <v>13</v>
      </c>
      <c r="C18" s="126" t="s">
        <v>118</v>
      </c>
      <c r="D18" s="45">
        <v>6</v>
      </c>
      <c r="E18" s="45">
        <v>0</v>
      </c>
      <c r="F18" s="45">
        <v>3</v>
      </c>
      <c r="G18" s="45">
        <v>1</v>
      </c>
      <c r="AN18" s="129"/>
      <c r="DD18" s="127"/>
      <c r="DE18" s="127"/>
      <c r="DF18" s="162"/>
      <c r="DG18" s="162"/>
      <c r="DR18" s="127"/>
      <c r="DS18" s="127"/>
      <c r="DT18" s="129"/>
      <c r="DU18" s="129"/>
    </row>
    <row r="19" spans="2:151" ht="12" x14ac:dyDescent="0.15">
      <c r="B19" s="126">
        <v>14</v>
      </c>
      <c r="C19" s="126" t="s">
        <v>119</v>
      </c>
      <c r="D19" s="45">
        <v>6</v>
      </c>
      <c r="E19" s="45">
        <v>1</v>
      </c>
      <c r="F19" s="45">
        <v>3</v>
      </c>
      <c r="G19" s="45">
        <v>0</v>
      </c>
      <c r="BJ19" s="138" t="s">
        <v>490</v>
      </c>
      <c r="CX19" s="138" t="s">
        <v>493</v>
      </c>
      <c r="DD19" s="131" t="s">
        <v>482</v>
      </c>
      <c r="DE19" s="132"/>
      <c r="DF19" s="132"/>
      <c r="DG19" s="132"/>
      <c r="DL19" s="138" t="s">
        <v>494</v>
      </c>
      <c r="DR19" s="127"/>
      <c r="DS19" s="127"/>
      <c r="DT19" s="129"/>
      <c r="DU19" s="129"/>
    </row>
    <row r="20" spans="2:151" ht="12" x14ac:dyDescent="0.15">
      <c r="B20" s="126">
        <v>15</v>
      </c>
      <c r="C20" s="126" t="s">
        <v>120</v>
      </c>
      <c r="D20" s="45">
        <v>7</v>
      </c>
      <c r="E20" s="45">
        <v>0</v>
      </c>
      <c r="F20" s="45">
        <v>3</v>
      </c>
      <c r="G20" s="45">
        <v>1</v>
      </c>
      <c r="BJ20" s="132" t="s">
        <v>486</v>
      </c>
      <c r="CX20" s="132" t="s">
        <v>486</v>
      </c>
      <c r="DC20" s="129"/>
      <c r="DD20" s="132" t="s">
        <v>486</v>
      </c>
      <c r="DE20" s="127"/>
      <c r="DF20" s="162"/>
      <c r="DG20" s="162"/>
      <c r="DL20" s="132" t="s">
        <v>486</v>
      </c>
      <c r="DR20" s="127"/>
      <c r="DT20" s="129"/>
      <c r="DU20" s="129"/>
      <c r="DW20" s="129"/>
      <c r="DY20" s="129"/>
      <c r="DZ20" s="129"/>
    </row>
    <row r="21" spans="2:151" ht="12" x14ac:dyDescent="0.15">
      <c r="B21" s="126">
        <v>16</v>
      </c>
      <c r="C21" s="126" t="s">
        <v>121</v>
      </c>
      <c r="D21" s="45">
        <v>7</v>
      </c>
      <c r="E21" s="45">
        <v>1</v>
      </c>
      <c r="F21" s="45">
        <v>3</v>
      </c>
      <c r="G21" s="45">
        <v>0</v>
      </c>
      <c r="BJ21" s="64" t="s">
        <v>442</v>
      </c>
      <c r="BK21" s="132" t="s">
        <v>408</v>
      </c>
      <c r="BL21" s="64" t="s">
        <v>442</v>
      </c>
      <c r="BM21" s="132" t="s">
        <v>408</v>
      </c>
      <c r="BN21" s="130" t="s">
        <v>465</v>
      </c>
      <c r="BO21" s="132" t="s">
        <v>408</v>
      </c>
      <c r="BP21" s="64" t="s">
        <v>443</v>
      </c>
      <c r="BQ21" s="132" t="s">
        <v>408</v>
      </c>
      <c r="BR21" s="64" t="s">
        <v>443</v>
      </c>
      <c r="BS21" s="132" t="s">
        <v>408</v>
      </c>
      <c r="BT21" s="130" t="s">
        <v>466</v>
      </c>
      <c r="BU21" s="132" t="s">
        <v>408</v>
      </c>
      <c r="BV21" s="64" t="s">
        <v>444</v>
      </c>
      <c r="BW21" s="132" t="s">
        <v>408</v>
      </c>
      <c r="BX21" s="64" t="s">
        <v>444</v>
      </c>
      <c r="BY21" s="132" t="s">
        <v>408</v>
      </c>
      <c r="BZ21" s="130" t="s">
        <v>467</v>
      </c>
      <c r="CA21" s="132" t="s">
        <v>408</v>
      </c>
      <c r="CB21" s="64" t="s">
        <v>445</v>
      </c>
      <c r="CC21" s="132" t="s">
        <v>408</v>
      </c>
      <c r="CD21" s="64" t="s">
        <v>445</v>
      </c>
      <c r="CE21" s="132" t="s">
        <v>408</v>
      </c>
      <c r="CF21" s="130" t="s">
        <v>468</v>
      </c>
      <c r="CG21" s="132" t="s">
        <v>408</v>
      </c>
      <c r="CH21" s="64" t="s">
        <v>446</v>
      </c>
      <c r="CI21" s="132" t="s">
        <v>408</v>
      </c>
      <c r="CJ21" s="64" t="s">
        <v>446</v>
      </c>
      <c r="CK21" s="132" t="s">
        <v>408</v>
      </c>
      <c r="CL21" s="64" t="s">
        <v>446</v>
      </c>
      <c r="CM21" s="132" t="s">
        <v>408</v>
      </c>
      <c r="CN21" s="130" t="s">
        <v>469</v>
      </c>
      <c r="CO21" s="132" t="s">
        <v>408</v>
      </c>
      <c r="CP21" s="64" t="s">
        <v>447</v>
      </c>
      <c r="CQ21" s="132" t="s">
        <v>408</v>
      </c>
      <c r="CR21" s="64" t="s">
        <v>447</v>
      </c>
      <c r="CS21" s="132" t="s">
        <v>408</v>
      </c>
      <c r="CT21" s="64" t="s">
        <v>447</v>
      </c>
      <c r="CU21" s="132" t="s">
        <v>408</v>
      </c>
      <c r="CV21" s="130" t="s">
        <v>470</v>
      </c>
      <c r="CW21" s="132" t="s">
        <v>408</v>
      </c>
      <c r="CX21" s="64" t="s">
        <v>448</v>
      </c>
      <c r="CY21" s="132" t="s">
        <v>408</v>
      </c>
      <c r="CZ21" s="64" t="s">
        <v>448</v>
      </c>
      <c r="DA21" s="132" t="s">
        <v>408</v>
      </c>
      <c r="DB21" s="130" t="s">
        <v>471</v>
      </c>
      <c r="DC21" s="132" t="s">
        <v>408</v>
      </c>
      <c r="DD21" s="64" t="s">
        <v>449</v>
      </c>
      <c r="DE21" s="132" t="s">
        <v>408</v>
      </c>
      <c r="DF21" s="64" t="s">
        <v>449</v>
      </c>
      <c r="DG21" s="132" t="s">
        <v>408</v>
      </c>
      <c r="DH21" s="130" t="s">
        <v>474</v>
      </c>
      <c r="DI21" s="132" t="s">
        <v>408</v>
      </c>
      <c r="DJ21" s="64" t="s">
        <v>450</v>
      </c>
      <c r="DK21" s="132" t="s">
        <v>408</v>
      </c>
      <c r="DL21" s="64" t="s">
        <v>450</v>
      </c>
      <c r="DM21" s="132" t="s">
        <v>408</v>
      </c>
      <c r="DN21" s="64" t="s">
        <v>450</v>
      </c>
      <c r="DO21" s="132" t="s">
        <v>408</v>
      </c>
      <c r="DP21" s="130" t="s">
        <v>475</v>
      </c>
      <c r="DQ21" s="132" t="s">
        <v>408</v>
      </c>
      <c r="DR21" s="64" t="s">
        <v>451</v>
      </c>
      <c r="DS21" s="132" t="s">
        <v>408</v>
      </c>
      <c r="DT21" s="64" t="s">
        <v>451</v>
      </c>
      <c r="DU21" s="132" t="s">
        <v>408</v>
      </c>
      <c r="DV21" s="130" t="s">
        <v>472</v>
      </c>
      <c r="DW21" s="132" t="s">
        <v>408</v>
      </c>
      <c r="DX21" s="64" t="s">
        <v>452</v>
      </c>
      <c r="DY21" s="132" t="s">
        <v>408</v>
      </c>
      <c r="DZ21" s="64" t="s">
        <v>452</v>
      </c>
      <c r="EA21" s="132" t="s">
        <v>408</v>
      </c>
      <c r="EB21" s="130" t="s">
        <v>459</v>
      </c>
      <c r="EC21" s="132" t="s">
        <v>408</v>
      </c>
      <c r="ED21" s="64" t="s">
        <v>453</v>
      </c>
      <c r="EE21" s="132" t="s">
        <v>408</v>
      </c>
      <c r="EF21" s="64" t="s">
        <v>453</v>
      </c>
      <c r="EG21" s="132" t="s">
        <v>408</v>
      </c>
      <c r="EH21" s="130" t="s">
        <v>460</v>
      </c>
      <c r="EI21" s="132" t="s">
        <v>408</v>
      </c>
      <c r="EJ21" s="64" t="s">
        <v>454</v>
      </c>
      <c r="EK21" s="132" t="s">
        <v>408</v>
      </c>
      <c r="EL21" s="64" t="s">
        <v>454</v>
      </c>
      <c r="EM21" s="132" t="s">
        <v>408</v>
      </c>
      <c r="EN21" s="130" t="s">
        <v>461</v>
      </c>
      <c r="EO21" s="132" t="s">
        <v>408</v>
      </c>
      <c r="EP21" s="64" t="s">
        <v>455</v>
      </c>
      <c r="EQ21" s="132" t="s">
        <v>408</v>
      </c>
      <c r="ER21" s="64" t="s">
        <v>455</v>
      </c>
      <c r="ES21" s="132" t="s">
        <v>408</v>
      </c>
      <c r="ET21" s="130" t="s">
        <v>462</v>
      </c>
    </row>
    <row r="22" spans="2:151" ht="12" x14ac:dyDescent="0.15">
      <c r="B22" s="126">
        <v>17</v>
      </c>
      <c r="C22" s="126" t="s">
        <v>122</v>
      </c>
      <c r="D22" s="45">
        <v>7</v>
      </c>
      <c r="E22" s="45">
        <v>0</v>
      </c>
      <c r="F22" s="45">
        <v>4</v>
      </c>
      <c r="G22" s="45">
        <v>1</v>
      </c>
      <c r="U22" s="129"/>
      <c r="V22" s="131" t="s">
        <v>476</v>
      </c>
      <c r="W22" s="132"/>
      <c r="X22" s="132"/>
      <c r="Y22" s="132"/>
      <c r="AD22" s="138" t="s">
        <v>488</v>
      </c>
      <c r="AJ22" s="129"/>
      <c r="AK22" s="129"/>
      <c r="AL22" s="131" t="s">
        <v>477</v>
      </c>
      <c r="AM22" s="132"/>
      <c r="AT22" s="138" t="s">
        <v>489</v>
      </c>
      <c r="BB22" s="132"/>
      <c r="BC22" s="132"/>
      <c r="BD22" s="131" t="s">
        <v>478</v>
      </c>
      <c r="BE22" s="132"/>
      <c r="BI22" s="127" t="s">
        <v>409</v>
      </c>
      <c r="DC22" s="129"/>
      <c r="DD22" s="127"/>
      <c r="DE22" s="127"/>
      <c r="DF22" s="162"/>
      <c r="DG22" s="162"/>
      <c r="DR22" s="127"/>
      <c r="DT22" s="129"/>
      <c r="DU22" s="129"/>
      <c r="DV22" s="129"/>
    </row>
    <row r="23" spans="2:151" ht="12" x14ac:dyDescent="0.15">
      <c r="B23" s="126">
        <v>18</v>
      </c>
      <c r="C23" s="126" t="s">
        <v>123</v>
      </c>
      <c r="D23" s="45">
        <v>8</v>
      </c>
      <c r="E23" s="45">
        <v>1</v>
      </c>
      <c r="F23" s="45">
        <v>4</v>
      </c>
      <c r="G23" s="45">
        <v>0</v>
      </c>
      <c r="U23" s="129"/>
      <c r="V23" s="132" t="s">
        <v>486</v>
      </c>
      <c r="AD23" s="132" t="s">
        <v>486</v>
      </c>
      <c r="AL23" s="132" t="s">
        <v>486</v>
      </c>
      <c r="AT23" s="132" t="s">
        <v>486</v>
      </c>
      <c r="BD23" s="132" t="s">
        <v>486</v>
      </c>
      <c r="BI23" s="163" t="s">
        <v>409</v>
      </c>
      <c r="BM23" s="132"/>
      <c r="BN23" s="132"/>
      <c r="DD23" s="127"/>
      <c r="DE23" s="127"/>
      <c r="DF23" s="162"/>
      <c r="DG23" s="162"/>
      <c r="DR23" s="127"/>
      <c r="DS23" s="127"/>
      <c r="DT23" s="131" t="s">
        <v>483</v>
      </c>
      <c r="DU23" s="166"/>
      <c r="DV23" s="166"/>
      <c r="DW23" s="166"/>
      <c r="DX23" s="166"/>
      <c r="DY23" s="166"/>
      <c r="DZ23" s="166"/>
      <c r="EA23" s="166"/>
      <c r="EB23" s="166"/>
      <c r="EC23" s="166"/>
      <c r="ED23" s="131" t="s">
        <v>484</v>
      </c>
    </row>
    <row r="24" spans="2:151" ht="12" x14ac:dyDescent="0.15">
      <c r="B24" s="126">
        <v>19</v>
      </c>
      <c r="C24" s="126" t="s">
        <v>124</v>
      </c>
      <c r="D24" s="45">
        <v>8</v>
      </c>
      <c r="E24" s="45">
        <v>0</v>
      </c>
      <c r="F24" s="45">
        <v>4</v>
      </c>
      <c r="G24" s="45">
        <v>1</v>
      </c>
      <c r="L24" s="64" t="s">
        <v>434</v>
      </c>
      <c r="M24" s="132" t="s">
        <v>408</v>
      </c>
      <c r="N24" s="64" t="s">
        <v>434</v>
      </c>
      <c r="O24" s="132" t="s">
        <v>408</v>
      </c>
      <c r="P24" s="64" t="s">
        <v>435</v>
      </c>
      <c r="Q24" s="132" t="s">
        <v>408</v>
      </c>
      <c r="R24" s="64" t="s">
        <v>435</v>
      </c>
      <c r="S24" s="132" t="s">
        <v>408</v>
      </c>
      <c r="T24" s="130" t="s">
        <v>456</v>
      </c>
      <c r="U24" s="132" t="s">
        <v>408</v>
      </c>
      <c r="V24" s="64" t="s">
        <v>437</v>
      </c>
      <c r="W24" s="132" t="s">
        <v>408</v>
      </c>
      <c r="X24" s="64" t="s">
        <v>437</v>
      </c>
      <c r="Y24" s="132" t="s">
        <v>408</v>
      </c>
      <c r="Z24" s="130" t="s">
        <v>457</v>
      </c>
      <c r="AA24" s="132" t="s">
        <v>408</v>
      </c>
      <c r="AB24" s="64" t="s">
        <v>438</v>
      </c>
      <c r="AC24" s="132" t="s">
        <v>408</v>
      </c>
      <c r="AD24" s="64" t="s">
        <v>438</v>
      </c>
      <c r="AE24" s="132" t="s">
        <v>408</v>
      </c>
      <c r="AF24" s="64" t="s">
        <v>438</v>
      </c>
      <c r="AG24" s="132" t="s">
        <v>408</v>
      </c>
      <c r="AH24" s="130" t="s">
        <v>458</v>
      </c>
      <c r="AI24" s="132" t="s">
        <v>408</v>
      </c>
      <c r="AJ24" s="64" t="s">
        <v>439</v>
      </c>
      <c r="AK24" s="132" t="s">
        <v>408</v>
      </c>
      <c r="AL24" s="64" t="s">
        <v>439</v>
      </c>
      <c r="AM24" s="132" t="s">
        <v>408</v>
      </c>
      <c r="AN24" s="64" t="s">
        <v>439</v>
      </c>
      <c r="AO24" s="132" t="s">
        <v>408</v>
      </c>
      <c r="AP24" s="130" t="s">
        <v>463</v>
      </c>
      <c r="AQ24" s="132" t="s">
        <v>408</v>
      </c>
      <c r="AR24" s="64" t="s">
        <v>440</v>
      </c>
      <c r="AS24" s="132" t="s">
        <v>408</v>
      </c>
      <c r="AT24" s="64" t="s">
        <v>440</v>
      </c>
      <c r="AU24" s="132" t="s">
        <v>408</v>
      </c>
      <c r="AV24" s="64" t="s">
        <v>440</v>
      </c>
      <c r="AW24" s="132" t="s">
        <v>408</v>
      </c>
      <c r="AX24" s="130" t="s">
        <v>464</v>
      </c>
      <c r="AY24" s="132" t="s">
        <v>408</v>
      </c>
      <c r="AZ24" s="64" t="s">
        <v>441</v>
      </c>
      <c r="BA24" s="132" t="s">
        <v>408</v>
      </c>
      <c r="BB24" s="64" t="s">
        <v>441</v>
      </c>
      <c r="BC24" s="132" t="s">
        <v>408</v>
      </c>
      <c r="BD24" s="64" t="s">
        <v>441</v>
      </c>
      <c r="BE24" s="132" t="s">
        <v>408</v>
      </c>
      <c r="BF24" s="64" t="s">
        <v>441</v>
      </c>
      <c r="BG24" s="132" t="s">
        <v>408</v>
      </c>
      <c r="BH24" s="130" t="s">
        <v>473</v>
      </c>
      <c r="DT24" s="132" t="s">
        <v>486</v>
      </c>
      <c r="ED24" s="132" t="s">
        <v>486</v>
      </c>
    </row>
    <row r="25" spans="2:151" ht="12" x14ac:dyDescent="0.15">
      <c r="B25" s="126">
        <v>20</v>
      </c>
      <c r="C25" s="126" t="s">
        <v>125</v>
      </c>
      <c r="D25" s="45">
        <v>8</v>
      </c>
      <c r="E25" s="45">
        <v>1</v>
      </c>
      <c r="F25" s="45">
        <v>4</v>
      </c>
      <c r="G25" s="45">
        <v>0</v>
      </c>
      <c r="BI25" s="163" t="s">
        <v>410</v>
      </c>
      <c r="BP25" s="131" t="s">
        <v>479</v>
      </c>
      <c r="BX25" s="138" t="s">
        <v>491</v>
      </c>
      <c r="CF25" s="131" t="s">
        <v>480</v>
      </c>
      <c r="CN25" s="138" t="s">
        <v>492</v>
      </c>
      <c r="CT25" s="131" t="s">
        <v>481</v>
      </c>
      <c r="CZ25" s="64" t="s">
        <v>448</v>
      </c>
      <c r="DA25" s="132" t="s">
        <v>408</v>
      </c>
      <c r="DB25" s="64" t="s">
        <v>448</v>
      </c>
      <c r="DC25" s="132" t="s">
        <v>408</v>
      </c>
      <c r="DD25" s="130" t="s">
        <v>471</v>
      </c>
      <c r="DE25" s="132" t="s">
        <v>408</v>
      </c>
      <c r="DF25" s="64" t="s">
        <v>449</v>
      </c>
      <c r="DG25" s="132" t="s">
        <v>408</v>
      </c>
      <c r="DH25" s="64" t="s">
        <v>449</v>
      </c>
      <c r="DI25" s="132" t="s">
        <v>408</v>
      </c>
      <c r="DJ25" s="130" t="s">
        <v>474</v>
      </c>
      <c r="DK25" s="132" t="s">
        <v>408</v>
      </c>
      <c r="DL25" s="64" t="s">
        <v>450</v>
      </c>
      <c r="DM25" s="132" t="s">
        <v>408</v>
      </c>
      <c r="DN25" s="64" t="s">
        <v>450</v>
      </c>
      <c r="DO25" s="132" t="s">
        <v>408</v>
      </c>
      <c r="DP25" s="130" t="s">
        <v>475</v>
      </c>
      <c r="DQ25" s="132" t="s">
        <v>408</v>
      </c>
      <c r="DR25" s="64" t="s">
        <v>451</v>
      </c>
      <c r="DS25" s="132" t="s">
        <v>408</v>
      </c>
      <c r="DT25" s="64" t="s">
        <v>451</v>
      </c>
      <c r="DU25" s="132" t="s">
        <v>408</v>
      </c>
      <c r="DV25" s="64" t="s">
        <v>451</v>
      </c>
      <c r="DW25" s="132" t="s">
        <v>408</v>
      </c>
      <c r="DX25" s="130" t="s">
        <v>472</v>
      </c>
      <c r="DY25" s="132" t="s">
        <v>408</v>
      </c>
      <c r="DZ25" s="64" t="s">
        <v>452</v>
      </c>
      <c r="EA25" s="132" t="s">
        <v>408</v>
      </c>
      <c r="EB25" s="130" t="s">
        <v>459</v>
      </c>
      <c r="EC25" s="132" t="s">
        <v>408</v>
      </c>
      <c r="ED25" s="64" t="s">
        <v>453</v>
      </c>
      <c r="EE25" s="132" t="s">
        <v>408</v>
      </c>
      <c r="EF25" s="64" t="s">
        <v>453</v>
      </c>
      <c r="EG25" s="132" t="s">
        <v>408</v>
      </c>
      <c r="EH25" s="130" t="s">
        <v>460</v>
      </c>
      <c r="EI25" s="132" t="s">
        <v>408</v>
      </c>
      <c r="EJ25" s="64" t="s">
        <v>454</v>
      </c>
      <c r="EK25" s="132" t="s">
        <v>408</v>
      </c>
      <c r="EL25" s="64" t="s">
        <v>454</v>
      </c>
      <c r="EM25" s="132" t="s">
        <v>408</v>
      </c>
      <c r="EN25" s="130" t="s">
        <v>461</v>
      </c>
      <c r="EO25" s="132" t="s">
        <v>408</v>
      </c>
      <c r="EP25" s="64" t="s">
        <v>455</v>
      </c>
      <c r="EQ25" s="132" t="s">
        <v>408</v>
      </c>
      <c r="ER25" s="64" t="s">
        <v>455</v>
      </c>
      <c r="ES25" s="132" t="s">
        <v>408</v>
      </c>
      <c r="ET25" s="130" t="s">
        <v>462</v>
      </c>
    </row>
    <row r="26" spans="2:151" ht="12" x14ac:dyDescent="0.15">
      <c r="BI26" s="163" t="s">
        <v>410</v>
      </c>
      <c r="BP26" s="132" t="s">
        <v>486</v>
      </c>
      <c r="BX26" s="132" t="s">
        <v>486</v>
      </c>
      <c r="CF26" s="132" t="s">
        <v>486</v>
      </c>
      <c r="CN26" s="132" t="s">
        <v>486</v>
      </c>
      <c r="CT26" s="132" t="s">
        <v>486</v>
      </c>
      <c r="CY26" s="127" t="s">
        <v>409</v>
      </c>
      <c r="DD26" s="127"/>
      <c r="DE26" s="127"/>
      <c r="DF26" s="162"/>
      <c r="DG26" s="162"/>
      <c r="DJ26" s="166"/>
      <c r="DK26" s="166"/>
      <c r="DL26" s="166"/>
      <c r="DM26" s="166"/>
      <c r="DN26" s="166"/>
      <c r="DO26" s="166"/>
      <c r="DP26" s="166"/>
      <c r="DQ26" s="166"/>
      <c r="DR26" s="166"/>
      <c r="DS26" s="166"/>
      <c r="DT26" s="166"/>
      <c r="DU26" s="166"/>
      <c r="DV26" s="166"/>
      <c r="DW26" s="166"/>
      <c r="DY26" s="166"/>
      <c r="DZ26" s="166"/>
      <c r="EA26" s="166"/>
      <c r="EB26" s="166"/>
      <c r="EC26" s="166"/>
      <c r="ED26" s="166"/>
      <c r="EE26" s="166"/>
      <c r="EF26" s="166"/>
      <c r="EG26" s="166"/>
      <c r="EH26" s="166"/>
      <c r="EI26" s="166"/>
      <c r="EJ26" s="166"/>
      <c r="EK26" s="166"/>
      <c r="EL26" s="166"/>
      <c r="EM26" s="166"/>
      <c r="EN26" s="166"/>
      <c r="EO26" s="166"/>
    </row>
    <row r="27" spans="2:151" ht="12" x14ac:dyDescent="0.15">
      <c r="BJ27" s="64" t="s">
        <v>442</v>
      </c>
      <c r="BK27" s="132" t="s">
        <v>408</v>
      </c>
      <c r="BL27" s="64" t="s">
        <v>442</v>
      </c>
      <c r="BM27" s="132" t="s">
        <v>408</v>
      </c>
      <c r="BN27" s="130" t="s">
        <v>465</v>
      </c>
      <c r="BO27" s="132" t="s">
        <v>408</v>
      </c>
      <c r="BP27" s="64" t="s">
        <v>443</v>
      </c>
      <c r="BQ27" s="132" t="s">
        <v>408</v>
      </c>
      <c r="BR27" s="64" t="s">
        <v>443</v>
      </c>
      <c r="BS27" s="132" t="s">
        <v>408</v>
      </c>
      <c r="BT27" s="130" t="s">
        <v>466</v>
      </c>
      <c r="BU27" s="132" t="s">
        <v>408</v>
      </c>
      <c r="BV27" s="64" t="s">
        <v>444</v>
      </c>
      <c r="BW27" s="132" t="s">
        <v>408</v>
      </c>
      <c r="BX27" s="64" t="s">
        <v>444</v>
      </c>
      <c r="BY27" s="132" t="s">
        <v>408</v>
      </c>
      <c r="BZ27" s="64" t="s">
        <v>444</v>
      </c>
      <c r="CA27" s="132" t="s">
        <v>408</v>
      </c>
      <c r="CB27" s="130" t="s">
        <v>467</v>
      </c>
      <c r="CC27" s="132" t="s">
        <v>408</v>
      </c>
      <c r="CD27" s="64" t="s">
        <v>445</v>
      </c>
      <c r="CE27" s="132" t="s">
        <v>408</v>
      </c>
      <c r="CF27" s="64" t="s">
        <v>445</v>
      </c>
      <c r="CG27" s="132" t="s">
        <v>408</v>
      </c>
      <c r="CH27" s="64" t="s">
        <v>445</v>
      </c>
      <c r="CI27" s="132" t="s">
        <v>408</v>
      </c>
      <c r="CJ27" s="130" t="s">
        <v>468</v>
      </c>
      <c r="CK27" s="132" t="s">
        <v>408</v>
      </c>
      <c r="CL27" s="64" t="s">
        <v>446</v>
      </c>
      <c r="CM27" s="132" t="s">
        <v>408</v>
      </c>
      <c r="CN27" s="64" t="s">
        <v>446</v>
      </c>
      <c r="CO27" s="132" t="s">
        <v>408</v>
      </c>
      <c r="CP27" s="130" t="s">
        <v>469</v>
      </c>
      <c r="CQ27" s="132" t="s">
        <v>408</v>
      </c>
      <c r="CR27" s="64" t="s">
        <v>447</v>
      </c>
      <c r="CS27" s="132" t="s">
        <v>408</v>
      </c>
      <c r="CT27" s="64" t="s">
        <v>447</v>
      </c>
      <c r="CU27" s="132" t="s">
        <v>408</v>
      </c>
      <c r="CV27" s="64" t="s">
        <v>447</v>
      </c>
      <c r="CW27" s="132" t="s">
        <v>408</v>
      </c>
      <c r="CX27" s="130" t="s">
        <v>470</v>
      </c>
      <c r="DD27" s="127"/>
      <c r="DE27" s="127"/>
      <c r="DF27" s="162"/>
      <c r="DG27" s="162"/>
      <c r="DJ27" s="166"/>
      <c r="DK27" s="166"/>
      <c r="DL27" s="166"/>
      <c r="DM27" s="166"/>
      <c r="DN27" s="166"/>
      <c r="DO27" s="166"/>
      <c r="DP27" s="166"/>
      <c r="DQ27" s="166"/>
      <c r="DR27" s="166"/>
      <c r="DS27" s="166"/>
      <c r="DT27" s="166"/>
      <c r="DU27" s="166"/>
      <c r="DV27" s="166"/>
      <c r="DW27" s="166"/>
      <c r="DX27" s="64" t="s">
        <v>452</v>
      </c>
      <c r="DY27" s="132" t="s">
        <v>408</v>
      </c>
      <c r="DZ27" s="64" t="s">
        <v>452</v>
      </c>
      <c r="EA27" s="132" t="s">
        <v>408</v>
      </c>
      <c r="EB27" s="130" t="s">
        <v>459</v>
      </c>
      <c r="EC27" s="132" t="s">
        <v>408</v>
      </c>
      <c r="ED27" s="64" t="s">
        <v>453</v>
      </c>
      <c r="EE27" s="132" t="s">
        <v>408</v>
      </c>
      <c r="EF27" s="64" t="s">
        <v>453</v>
      </c>
      <c r="EG27" s="132" t="s">
        <v>408</v>
      </c>
      <c r="EH27" s="130" t="s">
        <v>460</v>
      </c>
      <c r="EI27" s="132" t="s">
        <v>408</v>
      </c>
      <c r="EJ27" s="64" t="s">
        <v>454</v>
      </c>
      <c r="EK27" s="132" t="s">
        <v>408</v>
      </c>
      <c r="EL27" s="64" t="s">
        <v>454</v>
      </c>
      <c r="EM27" s="132" t="s">
        <v>408</v>
      </c>
      <c r="EN27" s="130" t="s">
        <v>461</v>
      </c>
      <c r="EO27" s="132" t="s">
        <v>408</v>
      </c>
      <c r="EP27" s="64" t="s">
        <v>455</v>
      </c>
      <c r="EQ27" s="132" t="s">
        <v>408</v>
      </c>
      <c r="ER27" s="64" t="s">
        <v>455</v>
      </c>
      <c r="ES27" s="132" t="s">
        <v>408</v>
      </c>
      <c r="ET27" s="130" t="s">
        <v>462</v>
      </c>
    </row>
    <row r="28" spans="2:151" ht="12" x14ac:dyDescent="0.15">
      <c r="CY28" s="127" t="s">
        <v>410</v>
      </c>
      <c r="DW28" s="166" t="s">
        <v>409</v>
      </c>
      <c r="DX28" s="132" t="s">
        <v>530</v>
      </c>
      <c r="EP28" s="132" t="s">
        <v>530</v>
      </c>
    </row>
    <row r="29" spans="2:151" ht="12" x14ac:dyDescent="0.15">
      <c r="CZ29" s="64" t="s">
        <v>448</v>
      </c>
      <c r="DA29" s="132" t="s">
        <v>408</v>
      </c>
      <c r="DB29" s="64" t="s">
        <v>448</v>
      </c>
      <c r="DC29" s="132" t="s">
        <v>408</v>
      </c>
      <c r="DD29" s="130" t="s">
        <v>471</v>
      </c>
      <c r="DE29" s="132" t="s">
        <v>408</v>
      </c>
      <c r="DF29" s="64" t="s">
        <v>449</v>
      </c>
      <c r="DG29" s="132" t="s">
        <v>408</v>
      </c>
      <c r="DH29" s="64" t="s">
        <v>449</v>
      </c>
      <c r="DI29" s="132" t="s">
        <v>408</v>
      </c>
      <c r="DJ29" s="130" t="s">
        <v>474</v>
      </c>
      <c r="DK29" s="132" t="s">
        <v>408</v>
      </c>
      <c r="DL29" s="64" t="s">
        <v>450</v>
      </c>
      <c r="DM29" s="132" t="s">
        <v>408</v>
      </c>
      <c r="DN29" s="64" t="s">
        <v>450</v>
      </c>
      <c r="DO29" s="132" t="s">
        <v>408</v>
      </c>
      <c r="DP29" s="130" t="s">
        <v>475</v>
      </c>
      <c r="DQ29" s="132" t="s">
        <v>408</v>
      </c>
      <c r="DR29" s="64" t="s">
        <v>451</v>
      </c>
      <c r="DS29" s="132" t="s">
        <v>408</v>
      </c>
      <c r="DT29" s="64" t="s">
        <v>451</v>
      </c>
      <c r="DU29" s="132" t="s">
        <v>408</v>
      </c>
      <c r="DV29" s="130" t="s">
        <v>472</v>
      </c>
      <c r="DW29" s="132"/>
      <c r="DX29" s="138" t="s">
        <v>495</v>
      </c>
      <c r="EP29" s="131" t="s">
        <v>485</v>
      </c>
    </row>
    <row r="30" spans="2:151" x14ac:dyDescent="0.15">
      <c r="DD30" s="127"/>
      <c r="DE30" s="127"/>
      <c r="DI30" s="129"/>
      <c r="DJ30" s="129"/>
      <c r="DR30" s="127"/>
      <c r="DS30" s="127"/>
      <c r="DU30" s="129"/>
      <c r="DW30" s="129" t="s">
        <v>410</v>
      </c>
      <c r="DY30" s="129"/>
      <c r="DZ30" s="129"/>
      <c r="EJ30" s="166"/>
      <c r="EU30" s="166"/>
    </row>
    <row r="31" spans="2:151" ht="12" x14ac:dyDescent="0.15">
      <c r="DD31" s="127"/>
      <c r="DE31" s="127"/>
      <c r="DI31" s="129"/>
      <c r="DJ31" s="129"/>
      <c r="DR31" s="127"/>
      <c r="DS31" s="127"/>
      <c r="DT31" s="129"/>
      <c r="DU31" s="129"/>
      <c r="DX31" s="64" t="s">
        <v>452</v>
      </c>
      <c r="DY31" s="132" t="s">
        <v>408</v>
      </c>
      <c r="DZ31" s="64" t="s">
        <v>452</v>
      </c>
      <c r="EA31" s="132" t="s">
        <v>408</v>
      </c>
      <c r="EB31" s="130" t="s">
        <v>459</v>
      </c>
      <c r="EC31" s="132" t="s">
        <v>408</v>
      </c>
      <c r="ED31" s="64" t="s">
        <v>453</v>
      </c>
      <c r="EE31" s="132" t="s">
        <v>408</v>
      </c>
      <c r="EF31" s="64" t="s">
        <v>453</v>
      </c>
      <c r="EG31" s="132" t="s">
        <v>408</v>
      </c>
      <c r="EH31" s="130" t="s">
        <v>460</v>
      </c>
      <c r="EI31" s="132" t="s">
        <v>408</v>
      </c>
      <c r="EJ31" s="64" t="s">
        <v>454</v>
      </c>
      <c r="EK31" s="132" t="s">
        <v>408</v>
      </c>
      <c r="EL31" s="64" t="s">
        <v>454</v>
      </c>
      <c r="EM31" s="132" t="s">
        <v>408</v>
      </c>
      <c r="EN31" s="130" t="s">
        <v>461</v>
      </c>
      <c r="EO31" s="132" t="s">
        <v>408</v>
      </c>
      <c r="EP31" s="64" t="s">
        <v>455</v>
      </c>
      <c r="EQ31" s="132" t="s">
        <v>408</v>
      </c>
      <c r="ER31" s="64" t="s">
        <v>455</v>
      </c>
      <c r="ES31" s="132" t="s">
        <v>408</v>
      </c>
      <c r="ET31" s="130" t="s">
        <v>462</v>
      </c>
      <c r="EU31" s="166"/>
    </row>
    <row r="32" spans="2:151" ht="12" x14ac:dyDescent="0.15">
      <c r="EB32" s="129"/>
      <c r="EC32" s="129"/>
      <c r="ED32" s="129"/>
      <c r="EE32" s="129"/>
      <c r="EF32" s="129"/>
      <c r="EJ32" s="132" t="s">
        <v>530</v>
      </c>
    </row>
    <row r="33" spans="119:140" x14ac:dyDescent="0.15">
      <c r="EJ33" s="138" t="s">
        <v>496</v>
      </c>
    </row>
    <row r="34" spans="119:140" x14ac:dyDescent="0.15">
      <c r="DO34" s="129"/>
      <c r="DP34" s="129"/>
      <c r="DQ34" s="129"/>
      <c r="DR34" s="127"/>
      <c r="DS34" s="127"/>
    </row>
    <row r="35" spans="119:140" x14ac:dyDescent="0.15">
      <c r="DO35" s="129"/>
      <c r="DP35" s="129"/>
    </row>
    <row r="36" spans="119:140" x14ac:dyDescent="0.15">
      <c r="DO36" s="129"/>
      <c r="DP36" s="129"/>
    </row>
  </sheetData>
  <mergeCells count="2">
    <mergeCell ref="K3:L3"/>
    <mergeCell ref="D3:G3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I229"/>
  <sheetViews>
    <sheetView topLeftCell="A85" zoomScaleNormal="100" workbookViewId="0">
      <selection activeCell="S121" sqref="S121"/>
    </sheetView>
  </sheetViews>
  <sheetFormatPr defaultColWidth="6.625" defaultRowHeight="11.25" x14ac:dyDescent="0.15"/>
  <cols>
    <col min="1" max="4" width="6.625" style="36"/>
    <col min="5" max="5" width="6.625" style="94"/>
    <col min="6" max="19" width="6.625" style="36"/>
    <col min="20" max="20" width="6.625" style="36" customWidth="1"/>
    <col min="21" max="21" width="6.625" style="94" customWidth="1"/>
    <col min="22" max="35" width="6.625" style="36" customWidth="1"/>
    <col min="36" max="36" width="6.625" style="94" customWidth="1"/>
    <col min="37" max="41" width="6.625" style="36" customWidth="1"/>
    <col min="42" max="44" width="6.625" style="107" customWidth="1"/>
    <col min="45" max="45" width="6.625" style="36" customWidth="1"/>
    <col min="46" max="49" width="6.625" style="107" customWidth="1"/>
    <col min="50" max="63" width="6.625" style="36" customWidth="1"/>
    <col min="64" max="66" width="6.625" style="93" customWidth="1"/>
    <col min="67" max="67" width="6.625" style="94" customWidth="1"/>
    <col min="68" max="68" width="6.625" style="93" customWidth="1"/>
    <col min="69" max="70" width="6.625" style="136" customWidth="1"/>
    <col min="71" max="73" width="6.625" style="136"/>
    <col min="74" max="80" width="6.625" style="136" customWidth="1"/>
    <col min="81" max="82" width="6.625" style="136"/>
    <col min="83" max="83" width="6.625" style="136" customWidth="1"/>
    <col min="84" max="87" width="6.625" style="136"/>
    <col min="88" max="16384" width="6.625" style="36"/>
  </cols>
  <sheetData>
    <row r="1" spans="1:87" x14ac:dyDescent="0.15">
      <c r="A1" s="91" t="s">
        <v>368</v>
      </c>
      <c r="G1" s="36" t="s">
        <v>128</v>
      </c>
      <c r="W1" s="36" t="s">
        <v>129</v>
      </c>
      <c r="AL1" s="36" t="s">
        <v>403</v>
      </c>
      <c r="BQ1" s="136" t="s">
        <v>497</v>
      </c>
    </row>
    <row r="2" spans="1:87" x14ac:dyDescent="0.15">
      <c r="A2" s="91" t="s">
        <v>391</v>
      </c>
    </row>
    <row r="3" spans="1:87" x14ac:dyDescent="0.15">
      <c r="A3" s="91" t="s">
        <v>392</v>
      </c>
    </row>
    <row r="4" spans="1:87" x14ac:dyDescent="0.15">
      <c r="A4" s="91" t="s">
        <v>406</v>
      </c>
      <c r="AS4" s="36">
        <v>200</v>
      </c>
      <c r="AT4" s="107">
        <v>1000</v>
      </c>
      <c r="AU4" s="107">
        <v>5000</v>
      </c>
      <c r="AV4" s="107">
        <v>20000</v>
      </c>
      <c r="AW4" s="107">
        <v>100000</v>
      </c>
      <c r="BV4" s="136">
        <v>60</v>
      </c>
      <c r="BW4" s="136">
        <v>300</v>
      </c>
      <c r="BX4" s="136">
        <v>1200</v>
      </c>
      <c r="BY4" s="136">
        <v>3600</v>
      </c>
      <c r="BZ4" s="136">
        <v>10800</v>
      </c>
      <c r="CA4" s="136">
        <v>28800</v>
      </c>
    </row>
    <row r="5" spans="1:87" x14ac:dyDescent="0.15">
      <c r="A5" s="91" t="s">
        <v>386</v>
      </c>
      <c r="I5" s="91" t="s">
        <v>366</v>
      </c>
      <c r="N5" s="223" t="s">
        <v>369</v>
      </c>
      <c r="O5" s="223"/>
      <c r="P5" s="223"/>
      <c r="Q5" s="223"/>
      <c r="R5" s="223"/>
      <c r="Y5" s="91" t="s">
        <v>371</v>
      </c>
      <c r="AD5" s="223" t="s">
        <v>370</v>
      </c>
      <c r="AE5" s="223"/>
      <c r="AF5" s="223"/>
      <c r="AG5" s="223"/>
      <c r="AH5" s="223"/>
      <c r="AM5" s="223" t="s">
        <v>365</v>
      </c>
      <c r="AN5" s="223"/>
      <c r="AO5" s="91" t="s">
        <v>407</v>
      </c>
      <c r="AP5" s="91"/>
      <c r="AQ5" s="91"/>
      <c r="AR5" s="91"/>
      <c r="AS5" s="212" t="s">
        <v>383</v>
      </c>
      <c r="AT5" s="212"/>
      <c r="AU5" s="212"/>
      <c r="AV5" s="212"/>
      <c r="AW5" s="212"/>
      <c r="BA5" s="223" t="s">
        <v>373</v>
      </c>
      <c r="BB5" s="223"/>
      <c r="BC5" s="223"/>
      <c r="BD5" s="223"/>
      <c r="BE5" s="223"/>
      <c r="BF5" s="223" t="s">
        <v>372</v>
      </c>
      <c r="BG5" s="223"/>
      <c r="BH5" s="223"/>
      <c r="BI5" s="223"/>
      <c r="BJ5" s="223"/>
      <c r="BR5" s="136" t="s">
        <v>365</v>
      </c>
      <c r="BS5" s="91" t="s">
        <v>501</v>
      </c>
      <c r="BT5" s="91"/>
      <c r="BU5" s="91"/>
      <c r="BV5" s="212" t="s">
        <v>504</v>
      </c>
      <c r="BW5" s="212"/>
      <c r="BX5" s="212"/>
      <c r="BY5" s="212"/>
      <c r="BZ5" s="212"/>
      <c r="CA5" s="212"/>
      <c r="CE5" s="223" t="s">
        <v>502</v>
      </c>
      <c r="CF5" s="223"/>
      <c r="CG5" s="223"/>
      <c r="CH5" s="223"/>
      <c r="CI5" s="223"/>
    </row>
    <row r="6" spans="1:87" x14ac:dyDescent="0.15">
      <c r="G6" s="36" t="s">
        <v>361</v>
      </c>
      <c r="H6" s="36" t="s">
        <v>365</v>
      </c>
      <c r="I6" s="36" t="s">
        <v>349</v>
      </c>
      <c r="M6" s="36" t="s">
        <v>364</v>
      </c>
      <c r="N6" s="36" t="s">
        <v>72</v>
      </c>
      <c r="O6" s="36" t="s">
        <v>73</v>
      </c>
      <c r="P6" s="36" t="s">
        <v>74</v>
      </c>
      <c r="Q6" s="36" t="s">
        <v>75</v>
      </c>
      <c r="R6" s="36" t="s">
        <v>76</v>
      </c>
      <c r="W6" s="36" t="s">
        <v>362</v>
      </c>
      <c r="X6" s="36" t="s">
        <v>365</v>
      </c>
      <c r="Y6" s="36" t="s">
        <v>90</v>
      </c>
      <c r="AC6" s="36" t="s">
        <v>364</v>
      </c>
      <c r="AD6" s="36" t="s">
        <v>72</v>
      </c>
      <c r="AE6" s="36" t="s">
        <v>73</v>
      </c>
      <c r="AF6" s="36" t="s">
        <v>74</v>
      </c>
      <c r="AG6" s="36" t="s">
        <v>75</v>
      </c>
      <c r="AH6" s="36" t="s">
        <v>76</v>
      </c>
      <c r="AL6" s="36" t="s">
        <v>405</v>
      </c>
      <c r="AM6" s="36" t="s">
        <v>375</v>
      </c>
      <c r="AN6" s="36" t="s">
        <v>347</v>
      </c>
      <c r="AO6" s="36" t="s">
        <v>374</v>
      </c>
      <c r="AP6" s="107" t="s">
        <v>347</v>
      </c>
      <c r="AS6" s="105" t="s">
        <v>382</v>
      </c>
      <c r="AT6" s="105" t="s">
        <v>255</v>
      </c>
      <c r="AU6" s="105" t="s">
        <v>2</v>
      </c>
      <c r="AV6" s="105" t="s">
        <v>4</v>
      </c>
      <c r="AW6" s="105" t="s">
        <v>6</v>
      </c>
      <c r="AZ6" s="36" t="s">
        <v>364</v>
      </c>
      <c r="BA6" s="36" t="s">
        <v>72</v>
      </c>
      <c r="BB6" s="36" t="s">
        <v>73</v>
      </c>
      <c r="BC6" s="36" t="s">
        <v>74</v>
      </c>
      <c r="BD6" s="36" t="s">
        <v>75</v>
      </c>
      <c r="BE6" s="36" t="s">
        <v>76</v>
      </c>
      <c r="BF6" s="36" t="s">
        <v>72</v>
      </c>
      <c r="BG6" s="36" t="s">
        <v>73</v>
      </c>
      <c r="BH6" s="36" t="s">
        <v>74</v>
      </c>
      <c r="BI6" s="36" t="s">
        <v>75</v>
      </c>
      <c r="BJ6" s="36" t="s">
        <v>76</v>
      </c>
      <c r="BQ6" s="136" t="s">
        <v>498</v>
      </c>
      <c r="BR6" s="136" t="s">
        <v>375</v>
      </c>
      <c r="BS6" s="136" t="s">
        <v>503</v>
      </c>
      <c r="BV6" s="133" t="s">
        <v>505</v>
      </c>
      <c r="BW6" s="133" t="s">
        <v>506</v>
      </c>
      <c r="BX6" s="133" t="s">
        <v>507</v>
      </c>
      <c r="BY6" s="133" t="s">
        <v>508</v>
      </c>
      <c r="BZ6" s="133" t="s">
        <v>509</v>
      </c>
      <c r="CA6" s="133" t="s">
        <v>510</v>
      </c>
      <c r="CD6" s="136" t="s">
        <v>364</v>
      </c>
      <c r="CE6" s="136" t="s">
        <v>72</v>
      </c>
      <c r="CF6" s="136" t="s">
        <v>73</v>
      </c>
      <c r="CG6" s="136" t="s">
        <v>74</v>
      </c>
      <c r="CH6" s="136" t="s">
        <v>75</v>
      </c>
      <c r="CI6" s="136" t="s">
        <v>76</v>
      </c>
    </row>
    <row r="7" spans="1:87" x14ac:dyDescent="0.15">
      <c r="F7" s="36">
        <f>I7/24/60</f>
        <v>7</v>
      </c>
      <c r="G7" s="36">
        <v>1</v>
      </c>
      <c r="H7" s="36">
        <f>村县营基础信息!$D8</f>
        <v>2</v>
      </c>
      <c r="I7" s="36">
        <v>10080</v>
      </c>
      <c r="M7" s="36">
        <v>1</v>
      </c>
      <c r="N7" s="92">
        <f>求节点(村县营基础信息!K$8:K$28,$I$33:$I$53,$M7)*节奏总纲!K4</f>
        <v>1446.9530047316696</v>
      </c>
      <c r="O7" s="92">
        <f>求节点(村县营基础信息!L$8:L$28,$I$33:$I$53,$M7)*节奏总纲!L4</f>
        <v>1205.3118529414808</v>
      </c>
      <c r="P7" s="92">
        <f>求节点(村县营基础信息!M$8:M$28,$I$33:$I$53,$M7)*节奏总纲!M4</f>
        <v>942.97927318362895</v>
      </c>
      <c r="Q7" s="92">
        <f>求节点(村县营基础信息!N$8:N$28,$I$33:$I$53,$M7)*节奏总纲!N4</f>
        <v>656.91666414817792</v>
      </c>
      <c r="R7" s="92">
        <f>求节点(村县营基础信息!O$8:O$28,$I$33:$I$53,$M7)*节奏总纲!O4</f>
        <v>343.50664332329831</v>
      </c>
      <c r="W7" s="36">
        <v>1</v>
      </c>
      <c r="X7" s="36">
        <f>村县营基础信息!$E8</f>
        <v>0</v>
      </c>
      <c r="Y7" s="36">
        <f>V7*0.8</f>
        <v>0</v>
      </c>
      <c r="AC7" s="36">
        <v>1</v>
      </c>
      <c r="AD7" s="92">
        <f>求节点(村县营基础信息!T$8:T$28,$Y$33:$Y$53,$AC7)*节奏总纲!K4*(1+$B$10)</f>
        <v>0</v>
      </c>
      <c r="AE7" s="92">
        <f>求节点(村县营基础信息!U$8:U$28,$Y$33:$Y$53,$AC7)*节奏总纲!L4*(1+$B$10)</f>
        <v>0</v>
      </c>
      <c r="AF7" s="92">
        <f>求节点(村县营基础信息!V$8:V$28,$Y$33:$Y$53,$AC7)*节奏总纲!M4*(1+$B$10)</f>
        <v>0</v>
      </c>
      <c r="AG7" s="92">
        <f>求节点(村县营基础信息!W$8:W$28,$Y$33:$Y$53,$AC7)*节奏总纲!N4*(1+$B$10)</f>
        <v>0</v>
      </c>
      <c r="AH7" s="92">
        <f>求节点(村县营基础信息!X$8:X$28,$Y$33:$Y$53,$AC7)*节奏总纲!O4*(1+$B$10)</f>
        <v>0</v>
      </c>
      <c r="AL7" s="36">
        <v>1</v>
      </c>
      <c r="AM7" s="111">
        <v>0</v>
      </c>
      <c r="AN7" s="36">
        <f>村县营基础信息!F8-AM7</f>
        <v>0</v>
      </c>
      <c r="AO7" s="36">
        <v>0</v>
      </c>
      <c r="AP7" s="107">
        <f t="shared" ref="AP7:AP27" si="0">SUMPRODUCT($AS$4:$AW$4,AS7:AW7)</f>
        <v>0</v>
      </c>
      <c r="AS7" s="105"/>
      <c r="AT7" s="105"/>
      <c r="AU7" s="105"/>
      <c r="AV7" s="105"/>
      <c r="AW7" s="105"/>
      <c r="AX7" s="144"/>
      <c r="AY7" s="36">
        <f>BF7/节奏总纲!D4</f>
        <v>0</v>
      </c>
      <c r="AZ7" s="36">
        <v>1</v>
      </c>
      <c r="BA7" s="92">
        <f>求节点(村县营基础信息!$AC$8:$AC$28,$AO$33:$AO$53,$AZ7)*节奏总纲!K4</f>
        <v>0</v>
      </c>
      <c r="BB7" s="92">
        <f>求节点(村县营基础信息!$AC$8:$AC$28,$AO$33:$AO$53,$AZ7)*节奏总纲!L4</f>
        <v>0</v>
      </c>
      <c r="BC7" s="92">
        <f>求节点(村县营基础信息!$AC$8:$AC$28,$AO$33:$AO$53,$AZ7)*节奏总纲!M4</f>
        <v>0</v>
      </c>
      <c r="BD7" s="92">
        <f>求节点(村县营基础信息!$AC$8:$AC$28,$AO$33:$AO$53,$AZ7)*节奏总纲!N4</f>
        <v>0</v>
      </c>
      <c r="BE7" s="92">
        <f>求节点(村县营基础信息!$AC$8:$AC$28,$AO$33:$AO$53,$AZ7)*节奏总纲!O4</f>
        <v>0</v>
      </c>
      <c r="BF7" s="92">
        <f>求节点(村县营基础信息!$AC$8:$AC$28,$AP$33:$AP$53,$AZ7)*节奏总纲!K4</f>
        <v>0</v>
      </c>
      <c r="BG7" s="92">
        <f>求节点(村县营基础信息!$AC$8:$AC$28,$AP$33:$AP$53,$AZ7)*节奏总纲!L4</f>
        <v>0</v>
      </c>
      <c r="BH7" s="92">
        <f>求节点(村县营基础信息!$AC$8:$AC$28,$AP$33:$AP$53,$AZ7)*节奏总纲!M4</f>
        <v>0</v>
      </c>
      <c r="BI7" s="92">
        <f>求节点(村县营基础信息!$AC$8:$AC$28,$AP$33:$AP$53,$AZ7)*节奏总纲!N4</f>
        <v>0</v>
      </c>
      <c r="BJ7" s="92">
        <f>求节点(村县营基础信息!$AC$8:$AC$28,$AP$33:$AP$53,$AZ7)*节奏总纲!O4</f>
        <v>0</v>
      </c>
      <c r="BL7" s="93">
        <f>BC7/节奏总纲!M4*'[1]功能-付费相关'!AJ6</f>
        <v>0</v>
      </c>
      <c r="BM7" s="93">
        <f>BH7/节奏总纲!M4*'[1]功能-付费相关'!BB6</f>
        <v>0</v>
      </c>
      <c r="BQ7" s="136">
        <v>1</v>
      </c>
      <c r="BR7" s="136">
        <f>村县营基础信息!$G8</f>
        <v>0</v>
      </c>
      <c r="BS7" s="136">
        <f>SUMPRODUCT($BV$4:$CA$4,BV7:CA7)</f>
        <v>0</v>
      </c>
      <c r="BV7" s="133"/>
      <c r="BW7" s="133"/>
      <c r="BX7" s="133"/>
      <c r="BY7" s="133"/>
      <c r="BZ7" s="133"/>
      <c r="CA7" s="133"/>
      <c r="CD7" s="136">
        <v>1</v>
      </c>
      <c r="CE7" s="92">
        <f>求节点(村县营基础信息!$AC$8:$AC$28,$BS$33:$BS$53,$CD7)*节奏总纲!K4</f>
        <v>0</v>
      </c>
      <c r="CF7" s="92">
        <f>求节点(村县营基础信息!$AC$8:$AC$28,$AO$33:$AO$53,$AZ7)*节奏总纲!AQ4</f>
        <v>0</v>
      </c>
      <c r="CG7" s="92">
        <f>求节点(村县营基础信息!$AC$8:$AC$28,$AO$33:$AO$53,$AZ7)*节奏总纲!AR4</f>
        <v>0</v>
      </c>
      <c r="CH7" s="92">
        <f>求节点(村县营基础信息!$AC$8:$AC$28,$AO$33:$AO$53,$AZ7)*节奏总纲!AS4</f>
        <v>0</v>
      </c>
      <c r="CI7" s="92">
        <f>求节点(村县营基础信息!$AC$8:$AC$28,$AO$33:$AO$53,$AZ7)*节奏总纲!AT4</f>
        <v>0</v>
      </c>
    </row>
    <row r="8" spans="1:87" x14ac:dyDescent="0.15">
      <c r="F8" s="181">
        <f t="shared" ref="F8:F27" si="1">I8/24/60</f>
        <v>9</v>
      </c>
      <c r="G8" s="36">
        <v>2</v>
      </c>
      <c r="H8" s="36">
        <f>村县营基础信息!$D9</f>
        <v>2</v>
      </c>
      <c r="I8" s="36">
        <v>12960</v>
      </c>
      <c r="J8" s="181"/>
      <c r="K8" s="181"/>
      <c r="M8" s="36">
        <v>2</v>
      </c>
      <c r="N8" s="36">
        <f>求节点(村县营基础信息!K$8:K$28,$I$33:$I$53,$M8)*节奏总纲!K5+N7</f>
        <v>3994.7054430314438</v>
      </c>
      <c r="O8" s="36">
        <f>求节点(村县营基础信息!L$8:L$28,$I$33:$I$53,$M8)*节奏总纲!L5+O7</f>
        <v>3379.8700735631764</v>
      </c>
      <c r="P8" s="36">
        <f>求节点(村县营基础信息!M$8:M$28,$I$33:$I$53,$M8)*节奏总纲!M5+P7</f>
        <v>2688.2420535955443</v>
      </c>
      <c r="Q8" s="36">
        <f>求节点(村县营基础信息!N$8:N$28,$I$33:$I$53,$M8)*节奏总纲!N5+Q7</f>
        <v>1913.1684899176012</v>
      </c>
      <c r="R8" s="36">
        <f>求节点(村县营基础信息!O$8:O$28,$I$33:$I$53,$M8)*节奏总纲!O5+R7</f>
        <v>1028.5066673994165</v>
      </c>
      <c r="S8" s="181"/>
      <c r="T8" s="181"/>
      <c r="W8" s="36">
        <v>2</v>
      </c>
      <c r="X8" s="36">
        <f>村县营基础信息!$E9</f>
        <v>0</v>
      </c>
      <c r="Y8" s="182">
        <f t="shared" ref="Y8" si="2">V8*0.8</f>
        <v>0</v>
      </c>
      <c r="Z8" s="182"/>
      <c r="AA8" s="182"/>
      <c r="AB8" s="182"/>
      <c r="AC8" s="36">
        <v>2</v>
      </c>
      <c r="AD8" s="36">
        <f>求节点(村县营基础信息!T$8:T$28,$Y$33:$Y$53,$AC8)*节奏总纲!K5*(1+$B$10)+AD7</f>
        <v>0</v>
      </c>
      <c r="AE8" s="95">
        <f>求节点(村县营基础信息!U$8:U$28,$Y$33:$Y$53,$AC8)*节奏总纲!L5*(1+$B$10)+AE7</f>
        <v>0</v>
      </c>
      <c r="AF8" s="95">
        <f>求节点(村县营基础信息!V$8:V$28,$Y$33:$Y$53,$AC8)*节奏总纲!M5*(1+$B$10)+AF7</f>
        <v>0</v>
      </c>
      <c r="AG8" s="95">
        <f>求节点(村县营基础信息!W$8:W$28,$Y$33:$Y$53,$AC8)*节奏总纲!N5*(1+$B$10)+AG7</f>
        <v>0</v>
      </c>
      <c r="AH8" s="95">
        <f>求节点(村县营基础信息!X$8:X$28,$Y$33:$Y$53,$AC8)*节奏总纲!O5*(1+$B$10)+AH7</f>
        <v>0</v>
      </c>
      <c r="AL8" s="36">
        <v>2</v>
      </c>
      <c r="AM8" s="111">
        <v>0</v>
      </c>
      <c r="AN8" s="136">
        <f>村县营基础信息!F9-AM8</f>
        <v>1</v>
      </c>
      <c r="AO8" s="36">
        <v>0</v>
      </c>
      <c r="AP8" s="107">
        <f t="shared" si="0"/>
        <v>9600</v>
      </c>
      <c r="AQ8" s="148"/>
      <c r="AS8" s="105">
        <v>48</v>
      </c>
      <c r="AT8" s="105"/>
      <c r="AU8" s="105"/>
      <c r="AV8" s="105"/>
      <c r="AW8" s="105"/>
      <c r="AX8" s="144"/>
      <c r="AY8" s="107">
        <f>BF8/节奏总纲!D5</f>
        <v>2483.1443751944917</v>
      </c>
      <c r="AZ8" s="36">
        <v>2</v>
      </c>
      <c r="BA8" s="36">
        <f>求节点(村县营基础信息!AC$8:AC$28,$AO$33:$AO$53,$AZ8)*节奏总纲!K5+BA7</f>
        <v>0</v>
      </c>
      <c r="BB8" s="36">
        <f>求节点(村县营基础信息!AD$8:AD$28,$AO$33:$AO$53,$AZ8)*节奏总纲!L5+BB7</f>
        <v>0</v>
      </c>
      <c r="BC8" s="36">
        <f>求节点(村县营基础信息!AE$8:AE$28,$AO$33:$AO$53,$AZ8)*节奏总纲!M5+BC7</f>
        <v>0</v>
      </c>
      <c r="BD8" s="36">
        <f>求节点(村县营基础信息!AF$8:AF$28,$AO$33:$AO$53,$AZ8)*节奏总纲!N5+BD7</f>
        <v>0</v>
      </c>
      <c r="BE8" s="36">
        <f>求节点(村县营基础信息!AG$8:AG$28,$AO$33:$AO$53,$AZ8)*节奏总纲!O5+BE7</f>
        <v>0</v>
      </c>
      <c r="BF8" s="36">
        <f>求节点(村县营基础信息!AC$8:AC$28,$AP$33:$AP$53,$AZ8)*节奏总纲!K5+BF7</f>
        <v>369.23948381156146</v>
      </c>
      <c r="BG8" s="100">
        <f>求节点(村县营基础信息!AD$8:AD$28,$AP$33:$AP$53,$AZ8)*节奏总纲!L5+BG7</f>
        <v>318.05736735727595</v>
      </c>
      <c r="BH8" s="100">
        <f>求节点(村县营基础信息!AE$8:AE$28,$AP$33:$AP$53,$AZ8)*节奏总纲!M5+BH7</f>
        <v>257.64139067196862</v>
      </c>
      <c r="BI8" s="100">
        <f>求节点(村县营基础信息!AF$8:AF$28,$AP$33:$AP$53,$AZ8)*节奏总纲!N5+BI7</f>
        <v>187.19294080903336</v>
      </c>
      <c r="BJ8" s="100">
        <f>求节点(村县营基础信息!AG$8:AG$28,$AP$33:$AP$53,$AZ8)*节奏总纲!O5+BJ7</f>
        <v>104.02430130237181</v>
      </c>
      <c r="BK8" s="143"/>
      <c r="BL8" s="103">
        <f>(BC8-BC7)/节奏总纲!M5*'[1]功能-付费相关'!AJ7</f>
        <v>0</v>
      </c>
      <c r="BM8" s="103">
        <f>(BH8-BH7)/节奏总纲!M5*'[1]功能-付费相关'!BB7</f>
        <v>154.63917525773198</v>
      </c>
      <c r="BQ8" s="136">
        <v>2</v>
      </c>
      <c r="BR8" s="136">
        <f>村县营基础信息!$G9</f>
        <v>0</v>
      </c>
      <c r="BS8" s="136">
        <f t="shared" ref="BS8:BS27" si="3">SUMPRODUCT($BV$4:$CA$4,BV8:CA8)</f>
        <v>0</v>
      </c>
      <c r="BV8" s="133"/>
      <c r="BW8" s="133"/>
      <c r="BX8" s="133"/>
      <c r="BY8" s="133"/>
      <c r="BZ8" s="133"/>
      <c r="CA8" s="133"/>
      <c r="CD8" s="136">
        <v>2</v>
      </c>
      <c r="CE8" s="136">
        <f>求节点(村县营基础信息!$AC$8:$AC$28,$BS$33:$BS$53,$CD8)*节奏总纲!K5+CE7</f>
        <v>0</v>
      </c>
      <c r="CF8" s="136">
        <f>求节点(村县营基础信息!$AC$8:$AC$28,$BS$33:$BS$53,$CD8)*节奏总纲!L5+CF7</f>
        <v>0</v>
      </c>
      <c r="CG8" s="136">
        <f>求节点(村县营基础信息!$AC$8:$AC$28,$BS$33:$BS$53,$CD8)*节奏总纲!M5+CG7</f>
        <v>0</v>
      </c>
      <c r="CH8" s="136">
        <f>求节点(村县营基础信息!$AC$8:$AC$28,$BS$33:$BS$53,$CD8)*节奏总纲!N5+CH7</f>
        <v>0</v>
      </c>
      <c r="CI8" s="136">
        <f>求节点(村县营基础信息!$AC$8:$AC$28,$BS$33:$BS$53,$CD8)*节奏总纲!O5+CI7</f>
        <v>0</v>
      </c>
    </row>
    <row r="9" spans="1:87" x14ac:dyDescent="0.15">
      <c r="A9" s="36" t="s">
        <v>387</v>
      </c>
      <c r="B9" s="36" t="s">
        <v>388</v>
      </c>
      <c r="F9" s="181">
        <f t="shared" si="1"/>
        <v>11</v>
      </c>
      <c r="G9" s="36">
        <v>3</v>
      </c>
      <c r="H9" s="36">
        <f>村县营基础信息!$D10</f>
        <v>2</v>
      </c>
      <c r="I9" s="93">
        <v>15840</v>
      </c>
      <c r="J9" s="181"/>
      <c r="K9" s="181"/>
      <c r="M9" s="36">
        <v>3</v>
      </c>
      <c r="N9" s="36">
        <f>求节点(村县营基础信息!K$8:K$28,$I$33:$I$53,$M9)*节奏总纲!K6+N8</f>
        <v>7793.8198117018101</v>
      </c>
      <c r="O9" s="36">
        <f>求节点(村县营基础信息!L$8:L$28,$I$33:$I$53,$M9)*节奏总纲!L6+O8</f>
        <v>6674.9320025379311</v>
      </c>
      <c r="P9" s="36">
        <f>求节点(村县营基础信息!M$8:M$28,$I$33:$I$53,$M9)*节奏总纲!M6+P8</f>
        <v>5385.2007710083435</v>
      </c>
      <c r="Q9" s="36">
        <f>求节点(村县营基础信息!N$8:N$28,$I$33:$I$53,$M9)*节奏总纲!N6+Q8</f>
        <v>3880.5288483636828</v>
      </c>
      <c r="R9" s="36">
        <f>求节点(村县营基础信息!O$8:O$28,$I$33:$I$53,$M9)*节奏总纲!O6+R8</f>
        <v>2111.6518444121957</v>
      </c>
      <c r="S9" s="181"/>
      <c r="T9" s="181"/>
      <c r="W9" s="36">
        <v>3</v>
      </c>
      <c r="X9" s="36">
        <f>村县营基础信息!$E10</f>
        <v>1</v>
      </c>
      <c r="Y9" s="182">
        <v>14400</v>
      </c>
      <c r="Z9" s="182"/>
      <c r="AA9" s="182"/>
      <c r="AB9" s="182"/>
      <c r="AC9" s="36">
        <v>3</v>
      </c>
      <c r="AD9" s="95">
        <f>求节点(村县营基础信息!T$8:T$28,$Y$33:$Y$53,$AC9)*节奏总纲!K6*(1+$B$10)+AD8</f>
        <v>0</v>
      </c>
      <c r="AE9" s="95">
        <f>求节点(村县营基础信息!U$8:U$28,$Y$33:$Y$53,$AC9)*节奏总纲!L6*(1+$B$10)+AE8</f>
        <v>30.881555098170391</v>
      </c>
      <c r="AF9" s="95">
        <f>求节点(村县营基础信息!V$8:V$28,$Y$33:$Y$53,$AC9)*节奏总纲!M6*(1+$B$10)+AF8</f>
        <v>50.536390707297947</v>
      </c>
      <c r="AG9" s="95">
        <f>求节点(村县营基础信息!W$8:W$28,$Y$33:$Y$53,$AC9)*节奏总纲!N6*(1+$B$10)+AG8</f>
        <v>55.280184907944772</v>
      </c>
      <c r="AH9" s="95">
        <f>求节点(村县营基础信息!X$8:X$28,$Y$33:$Y$53,$AC9)*节奏总纲!O6*(1+$B$10)+AH8</f>
        <v>50.693222013078703</v>
      </c>
      <c r="AL9" s="36">
        <v>3</v>
      </c>
      <c r="AM9" s="111">
        <v>0</v>
      </c>
      <c r="AN9" s="136">
        <f>村县营基础信息!F10-AM9</f>
        <v>1</v>
      </c>
      <c r="AO9" s="36">
        <v>0</v>
      </c>
      <c r="AP9" s="107">
        <f t="shared" si="0"/>
        <v>19200</v>
      </c>
      <c r="AQ9" s="148"/>
      <c r="AR9" s="176"/>
      <c r="AS9" s="105">
        <v>96</v>
      </c>
      <c r="AT9" s="105"/>
      <c r="AU9" s="105"/>
      <c r="AV9" s="105"/>
      <c r="AW9" s="105"/>
      <c r="AX9" s="144"/>
      <c r="AY9" s="107">
        <f>BF9/节奏总纲!D6</f>
        <v>5021.6296693235627</v>
      </c>
      <c r="AZ9" s="36">
        <v>3</v>
      </c>
      <c r="BA9" s="189">
        <f>求节点(村县营基础信息!AC$8:AC$28,$AO$33:$AO$53,$AZ9)*节奏总纲!K6+BA8</f>
        <v>0</v>
      </c>
      <c r="BB9" s="189">
        <f>求节点(村县营基础信息!AD$8:AD$28,$AO$33:$AO$53,$AZ9)*节奏总纲!L6+BB8</f>
        <v>0</v>
      </c>
      <c r="BC9" s="189">
        <f>求节点(村县营基础信息!AE$8:AE$28,$AO$33:$AO$53,$AZ9)*节奏总纲!M6+BC8</f>
        <v>0</v>
      </c>
      <c r="BD9" s="189">
        <f>求节点(村县营基础信息!AF$8:AF$28,$AO$33:$AO$53,$AZ9)*节奏总纲!N6+BD8</f>
        <v>0</v>
      </c>
      <c r="BE9" s="189">
        <f>求节点(村县营基础信息!AG$8:AG$28,$AO$33:$AO$53,$AZ9)*节奏总纲!O6+BE8</f>
        <v>0</v>
      </c>
      <c r="BF9" s="189">
        <f>求节点(村县营基础信息!AC$8:AC$28,$AP$33:$AP$53,$AZ9)*节奏总纲!K6+BF8</f>
        <v>1160.721643951221</v>
      </c>
      <c r="BG9" s="189">
        <f>求节点(村县营基础信息!AD$8:AD$28,$AP$33:$AP$53,$AZ9)*节奏总纲!L6+BG8</f>
        <v>1018.0392829157993</v>
      </c>
      <c r="BH9" s="189">
        <f>求节点(村县营基础信息!AE$8:AE$28,$AP$33:$AP$53,$AZ9)*节奏总纲!M6+BH8</f>
        <v>841.61746106741134</v>
      </c>
      <c r="BI9" s="189">
        <f>求节点(村县营基础信息!AF$8:AF$28,$AP$33:$AP$53,$AZ9)*节奏总纲!N6+BI8</f>
        <v>621.2447630491929</v>
      </c>
      <c r="BJ9" s="189">
        <f>求节点(村县营基础信息!AG$8:AG$28,$AP$33:$AP$53,$AZ9)*节奏总纲!O6+BJ8</f>
        <v>351.8578311440894</v>
      </c>
      <c r="BK9" s="143"/>
      <c r="BL9" s="103">
        <f>(BC9-BC8)/节奏总纲!M6*'[1]功能-付费相关'!AJ8</f>
        <v>0</v>
      </c>
      <c r="BM9" s="103">
        <f>(BH9-BH8)/节奏总纲!M6*'[1]功能-付费相关'!BB8</f>
        <v>266.41618990692518</v>
      </c>
      <c r="BQ9" s="136">
        <v>3</v>
      </c>
      <c r="BR9" s="136">
        <f>村县营基础信息!$G10</f>
        <v>0</v>
      </c>
      <c r="BS9" s="136">
        <f t="shared" si="3"/>
        <v>0</v>
      </c>
      <c r="BV9" s="133"/>
      <c r="BW9" s="133"/>
      <c r="BX9" s="133"/>
      <c r="BY9" s="133"/>
      <c r="BZ9" s="133"/>
      <c r="CA9" s="133"/>
      <c r="CD9" s="136">
        <v>3</v>
      </c>
      <c r="CE9" s="136">
        <f>求节点(村县营基础信息!$AC$8:$AC$28,$BS$33:$BS$53,$CD9)*节奏总纲!K6+CE8</f>
        <v>0</v>
      </c>
      <c r="CF9" s="136">
        <f>求节点(村县营基础信息!$AC$8:$AC$28,$BS$33:$BS$53,$CD9)*节奏总纲!L6+CF8</f>
        <v>0</v>
      </c>
      <c r="CG9" s="136">
        <f>求节点(村县营基础信息!$AC$8:$AC$28,$BS$33:$BS$53,$CD9)*节奏总纲!M6+CG8</f>
        <v>0</v>
      </c>
      <c r="CH9" s="136">
        <f>求节点(村县营基础信息!$AC$8:$AC$28,$BS$33:$BS$53,$CD9)*节奏总纲!N6+CH8</f>
        <v>0</v>
      </c>
      <c r="CI9" s="136">
        <f>求节点(村县营基础信息!$AC$8:$AC$28,$BS$33:$BS$53,$CD9)*节奏总纲!O6+CI8</f>
        <v>0</v>
      </c>
    </row>
    <row r="10" spans="1:87" x14ac:dyDescent="0.15">
      <c r="A10" s="36" t="s">
        <v>325</v>
      </c>
      <c r="B10" s="99">
        <v>1</v>
      </c>
      <c r="F10" s="181">
        <f t="shared" si="1"/>
        <v>14</v>
      </c>
      <c r="G10" s="36">
        <v>4</v>
      </c>
      <c r="H10" s="36">
        <f>村县营基础信息!$D11</f>
        <v>3</v>
      </c>
      <c r="I10" s="93">
        <v>20160</v>
      </c>
      <c r="J10" s="181"/>
      <c r="K10" s="181"/>
      <c r="M10" s="36">
        <v>4</v>
      </c>
      <c r="N10" s="36">
        <f>求节点(村县营基础信息!K$8:K$28,$I$33:$I$53,$M10)*节奏总纲!K7+N9</f>
        <v>13265.287572442201</v>
      </c>
      <c r="O10" s="36">
        <f>求节点(村县营基础信息!L$8:L$28,$I$33:$I$53,$M10)*节奏总纲!L7+O9</f>
        <v>11438.224544242426</v>
      </c>
      <c r="P10" s="36">
        <f>求节点(村县营基础信息!M$8:M$28,$I$33:$I$53,$M10)*节奏总纲!M7+P9</f>
        <v>9304.3369755391941</v>
      </c>
      <c r="Q10" s="36">
        <f>求节点(村县营基础信息!N$8:N$28,$I$33:$I$53,$M10)*节奏总纲!N7+Q9</f>
        <v>6747.1915960715269</v>
      </c>
      <c r="R10" s="36">
        <f>求节点(村县营基础信息!O$8:O$28,$I$33:$I$53,$M10)*节奏总纲!O7+R9</f>
        <v>3722.2386896565727</v>
      </c>
      <c r="S10" s="181"/>
      <c r="T10" s="181"/>
      <c r="V10" s="95"/>
      <c r="W10" s="36">
        <v>4</v>
      </c>
      <c r="X10" s="36">
        <f>村县营基础信息!$E11</f>
        <v>0</v>
      </c>
      <c r="Y10" s="182">
        <v>15840</v>
      </c>
      <c r="Z10" s="182"/>
      <c r="AA10" s="182"/>
      <c r="AB10" s="182"/>
      <c r="AC10" s="36">
        <v>4</v>
      </c>
      <c r="AD10" s="95">
        <f>求节点(村县营基础信息!T$8:T$28,$Y$33:$Y$53,$AC10)*节奏总纲!K7*(1+$B$10)+AD9</f>
        <v>1272.4343629628816</v>
      </c>
      <c r="AE10" s="95">
        <f>求节点(村县营基础信息!U$8:U$28,$Y$33:$Y$53,$AC10)*节奏总纲!L7*(1+$B$10)+AE9</f>
        <v>1171.5909989381216</v>
      </c>
      <c r="AF10" s="95">
        <f>求节点(村县营基础信息!V$8:V$28,$Y$33:$Y$53,$AC10)*节奏总纲!M7*(1+$B$10)+AF9</f>
        <v>1016.1998906614361</v>
      </c>
      <c r="AG10" s="95">
        <f>求节点(村县营基础信息!W$8:W$28,$Y$33:$Y$53,$AC10)*节奏总纲!N7*(1+$B$10)+AG9</f>
        <v>781.43923557063374</v>
      </c>
      <c r="AH10" s="95">
        <f>求节点(村县营基础信息!X$8:X$28,$Y$33:$Y$53,$AC10)*节奏总纲!O7*(1+$B$10)+AH9</f>
        <v>480.93128752551388</v>
      </c>
      <c r="AL10" s="36">
        <v>4</v>
      </c>
      <c r="AM10" s="111">
        <v>1</v>
      </c>
      <c r="AN10" s="136">
        <f>村县营基础信息!F11-AM10</f>
        <v>0</v>
      </c>
      <c r="AO10" s="36">
        <v>21600</v>
      </c>
      <c r="AP10" s="107">
        <f t="shared" si="0"/>
        <v>0</v>
      </c>
      <c r="AQ10" s="148"/>
      <c r="AR10" s="176"/>
      <c r="AS10" s="105"/>
      <c r="AT10" s="105"/>
      <c r="AU10" s="105"/>
      <c r="AV10" s="105"/>
      <c r="AW10" s="105"/>
      <c r="AX10" s="144"/>
      <c r="AY10" s="107">
        <f>BF10/节奏总纲!D7</f>
        <v>8942.8170578204008</v>
      </c>
      <c r="AZ10" s="36">
        <v>4</v>
      </c>
      <c r="BA10" s="189">
        <f>求节点(村县营基础信息!AC$8:AC$28,$AO$33:$AO$53,$AZ10)*节奏总纲!K7+BA9</f>
        <v>0</v>
      </c>
      <c r="BB10" s="189">
        <f>求节点(村县营基础信息!AD$8:AD$28,$AO$33:$AO$53,$AZ10)*节奏总纲!L7+BB9</f>
        <v>0</v>
      </c>
      <c r="BC10" s="189">
        <f>求节点(村县营基础信息!AE$8:AE$28,$AO$33:$AO$53,$AZ10)*节奏总纲!M7+BC9</f>
        <v>0</v>
      </c>
      <c r="BD10" s="189">
        <f>求节点(村县营基础信息!AF$8:AF$28,$AO$33:$AO$53,$AZ10)*节奏总纲!N7+BD9</f>
        <v>0</v>
      </c>
      <c r="BE10" s="189">
        <f>求节点(村县营基础信息!AG$8:AG$28,$AO$33:$AO$53,$AZ10)*节奏总纲!O7+BE9</f>
        <v>0</v>
      </c>
      <c r="BF10" s="189">
        <f>求节点(村县营基础信息!AC$8:AC$28,$AP$33:$AP$53,$AZ10)*节奏总纲!K7+BF9</f>
        <v>2857.3007945683967</v>
      </c>
      <c r="BG10" s="189">
        <f>求节点(村县营基础信息!AD$8:AD$28,$AP$33:$AP$53,$AZ10)*节奏总纲!L7+BG9</f>
        <v>2509.4522774508814</v>
      </c>
      <c r="BH10" s="189">
        <f>求节点(村县营基础信息!AE$8:AE$28,$AP$33:$AP$53,$AZ10)*节奏总纲!M7+BH9</f>
        <v>2080.581951574607</v>
      </c>
      <c r="BI10" s="189">
        <f>求节点(村县营基础信息!AF$8:AF$28,$AP$33:$AP$53,$AZ10)*节奏总纲!N7+BI9</f>
        <v>1536.1607534865868</v>
      </c>
      <c r="BJ10" s="189">
        <f>求节点(村县营基础信息!AG$8:AG$28,$AP$33:$AP$53,$AZ10)*节奏总纲!O7+BJ9</f>
        <v>875.62591089835814</v>
      </c>
      <c r="BK10" s="143"/>
      <c r="BL10" s="103">
        <f>(BC10-BC9)/节奏总纲!M7*'[1]功能-付费相关'!AJ9</f>
        <v>0</v>
      </c>
      <c r="BM10" s="103">
        <f>(BH10-BH9)/节奏总纲!M7*'[1]功能-付费相关'!BB9</f>
        <v>439.14756578064561</v>
      </c>
      <c r="BQ10" s="136">
        <v>4</v>
      </c>
      <c r="BR10" s="136">
        <f>村县营基础信息!$G11</f>
        <v>1</v>
      </c>
      <c r="BS10" s="136">
        <f t="shared" si="3"/>
        <v>2880</v>
      </c>
      <c r="BV10" s="133">
        <v>48</v>
      </c>
      <c r="BW10" s="133"/>
      <c r="BX10" s="133"/>
      <c r="BY10" s="133"/>
      <c r="BZ10" s="133"/>
      <c r="CA10" s="133"/>
      <c r="CD10" s="136">
        <v>4</v>
      </c>
      <c r="CE10" s="136">
        <f>求节点(村县营基础信息!$AC$8:$AC$28,$BS$33:$BS$53,$CD10)*节奏总纲!K7+CE9</f>
        <v>0</v>
      </c>
      <c r="CF10" s="136">
        <f>求节点(村县营基础信息!$AC$8:$AC$28,$BS$33:$BS$53,$CD10)*节奏总纲!L7+CF9</f>
        <v>0</v>
      </c>
      <c r="CG10" s="136">
        <f>求节点(村县营基础信息!$AC$8:$AC$28,$BS$33:$BS$53,$CD10)*节奏总纲!M7+CG9</f>
        <v>0</v>
      </c>
      <c r="CH10" s="136">
        <f>求节点(村县营基础信息!$AC$8:$AC$28,$BS$33:$BS$53,$CD10)*节奏总纲!N7+CH9</f>
        <v>0</v>
      </c>
      <c r="CI10" s="136">
        <f>求节点(村县营基础信息!$AC$8:$AC$28,$BS$33:$BS$53,$CD10)*节奏总纲!O7+CI9</f>
        <v>0</v>
      </c>
    </row>
    <row r="11" spans="1:87" x14ac:dyDescent="0.15">
      <c r="A11" s="36" t="s">
        <v>389</v>
      </c>
      <c r="B11" s="99">
        <v>0.2</v>
      </c>
      <c r="F11" s="181">
        <f t="shared" si="1"/>
        <v>16</v>
      </c>
      <c r="G11" s="36">
        <v>5</v>
      </c>
      <c r="H11" s="36">
        <f>村县营基础信息!$D12</f>
        <v>3</v>
      </c>
      <c r="I11" s="93">
        <v>23040</v>
      </c>
      <c r="J11" s="181"/>
      <c r="K11" s="181"/>
      <c r="M11" s="36">
        <v>5</v>
      </c>
      <c r="N11" s="36">
        <f>求节点(村县营基础信息!K$8:K$28,$I$33:$I$53,$M11)*节奏总纲!K8+N10</f>
        <v>20629.599040873825</v>
      </c>
      <c r="O11" s="36">
        <f>求节点(村县营基础信息!L$8:L$28,$I$33:$I$53,$M11)*节奏总纲!L8+O10</f>
        <v>17775.753219384831</v>
      </c>
      <c r="P11" s="36">
        <f>求节点(村县营基础信息!M$8:M$28,$I$33:$I$53,$M11)*节奏总纲!M8+P10</f>
        <v>14492.163102412445</v>
      </c>
      <c r="Q11" s="36">
        <f>求节点(村县营基础信息!N$8:N$28,$I$33:$I$53,$M11)*节奏总纲!N8+Q10</f>
        <v>10539.136911303594</v>
      </c>
      <c r="R11" s="36">
        <f>求节点(村县营基础信息!O$8:O$28,$I$33:$I$53,$M11)*节奏总纲!O8+R10</f>
        <v>5836.7093672974461</v>
      </c>
      <c r="S11" s="181"/>
      <c r="T11" s="181"/>
      <c r="V11" s="95"/>
      <c r="W11" s="36">
        <v>5</v>
      </c>
      <c r="X11" s="36">
        <f>村县营基础信息!$E12</f>
        <v>1</v>
      </c>
      <c r="Y11" s="182">
        <v>18720</v>
      </c>
      <c r="Z11" s="182"/>
      <c r="AA11" s="182"/>
      <c r="AB11" s="182"/>
      <c r="AC11" s="36">
        <v>5</v>
      </c>
      <c r="AD11" s="95">
        <f>求节点(村县营基础信息!T$8:T$28,$Y$33:$Y$53,$AC11)*节奏总纲!K8*(1+$B$10)+AD10</f>
        <v>3999.9571290486688</v>
      </c>
      <c r="AE11" s="95">
        <f>求节点(村县营基础信息!U$8:U$28,$Y$33:$Y$53,$AC11)*节奏总纲!L8*(1+$B$10)+AE10</f>
        <v>3488.4866371918074</v>
      </c>
      <c r="AF11" s="95">
        <f>求节点(村县营基础信息!V$8:V$28,$Y$33:$Y$53,$AC11)*节奏总纲!M8*(1+$B$10)+AF10</f>
        <v>2888.0959158218875</v>
      </c>
      <c r="AG11" s="95">
        <f>求节点(村县营基础信息!W$8:W$28,$Y$33:$Y$53,$AC11)*节奏总纲!N8*(1+$B$10)+AG10</f>
        <v>2131.7281326980583</v>
      </c>
      <c r="AH11" s="95">
        <f>求节点(村县营基础信息!X$8:X$28,$Y$33:$Y$53,$AC11)*节奏总纲!O8*(1+$B$10)+AH10</f>
        <v>1214.0506830579338</v>
      </c>
      <c r="AL11" s="36">
        <v>5</v>
      </c>
      <c r="AM11" s="36">
        <v>0</v>
      </c>
      <c r="AN11" s="136">
        <f>村县营基础信息!F12-AM11</f>
        <v>1</v>
      </c>
      <c r="AO11" s="36">
        <v>0</v>
      </c>
      <c r="AP11" s="107">
        <f t="shared" si="0"/>
        <v>24000</v>
      </c>
      <c r="AQ11" s="148"/>
      <c r="AR11" s="176"/>
      <c r="AS11" s="141">
        <v>120</v>
      </c>
      <c r="AT11" s="105"/>
      <c r="AU11" s="105"/>
      <c r="AV11" s="105"/>
      <c r="AW11" s="105"/>
      <c r="AX11" s="144"/>
      <c r="AY11" s="107">
        <f>BF11/节奏总纲!D8</f>
        <v>13482.956783592128</v>
      </c>
      <c r="AZ11" s="36">
        <v>5</v>
      </c>
      <c r="BA11" s="189">
        <f>求节点(村县营基础信息!AC$8:AC$28,$AO$33:$AO$53,$AZ11)*节奏总纲!K8+BA10</f>
        <v>0</v>
      </c>
      <c r="BB11" s="189">
        <f>求节点(村县营基础信息!AD$8:AD$28,$AO$33:$AO$53,$AZ11)*节奏总纲!L8+BB10</f>
        <v>29.253732806233305</v>
      </c>
      <c r="BC11" s="189">
        <f>求节点(村县营基础信息!AE$8:AE$28,$AO$33:$AO$53,$AZ11)*节奏总纲!M8+BC10</f>
        <v>47.752449621439922</v>
      </c>
      <c r="BD11" s="189">
        <f>求节点(村县营基础信息!AF$8:AF$28,$AO$33:$AO$53,$AZ11)*节奏总纲!N8+BD10</f>
        <v>52.201890352864474</v>
      </c>
      <c r="BE11" s="189">
        <f>求节点(村县营基础信息!AG$8:AG$28,$AO$33:$AO$53,$AZ11)*节奏总纲!O8+BE10</f>
        <v>48.231539179764468</v>
      </c>
      <c r="BF11" s="189">
        <f>求节点(村县营基础信息!AC$8:AC$28,$AP$33:$AP$53,$AZ11)*节奏总纲!K8+BF10</f>
        <v>5584.8235606541839</v>
      </c>
      <c r="BG11" s="189">
        <f>求节点(村县营基础信息!AD$8:AD$28,$AP$33:$AP$53,$AZ11)*节奏总纲!L8+BG10</f>
        <v>4826.3479157045676</v>
      </c>
      <c r="BH11" s="189">
        <f>求节点(村县营基础信息!AE$8:AE$28,$AP$33:$AP$53,$AZ11)*节奏总纲!M8+BH10</f>
        <v>3952.4779767350583</v>
      </c>
      <c r="BI11" s="189">
        <f>求节点(村县营基础信息!AF$8:AF$28,$AP$33:$AP$53,$AZ11)*节奏总纲!N8+BI10</f>
        <v>2886.4496506140113</v>
      </c>
      <c r="BJ11" s="189">
        <f>求节点(村县营基础信息!AG$8:AG$28,$AP$33:$AP$53,$AZ11)*节奏总纲!O8+BJ10</f>
        <v>1608.7453064307779</v>
      </c>
      <c r="BK11" s="143"/>
      <c r="BL11" s="103">
        <f>(BC11-BC10)/节奏总纲!M8*'[1]功能-付费相关'!AJ10</f>
        <v>21.078562687960527</v>
      </c>
      <c r="BM11" s="103">
        <f>(BH11-BH10)/节奏总纲!M8*'[1]功能-付费相关'!BB10</f>
        <v>534.08366153516101</v>
      </c>
      <c r="BQ11" s="136">
        <v>5</v>
      </c>
      <c r="BR11" s="136">
        <f>村县营基础信息!$G12</f>
        <v>0</v>
      </c>
      <c r="BS11" s="136">
        <f t="shared" si="3"/>
        <v>0</v>
      </c>
      <c r="BU11" s="140"/>
      <c r="BV11" s="133"/>
      <c r="BW11" s="133"/>
      <c r="BX11" s="133"/>
      <c r="BY11" s="133"/>
      <c r="BZ11" s="133"/>
      <c r="CA11" s="133"/>
      <c r="CD11" s="136">
        <v>5</v>
      </c>
      <c r="CE11" s="136">
        <f>求节点(村县营基础信息!$AC$8:$AC$28,$BS$33:$BS$53,$CD11)*节奏总纲!K8+CE10</f>
        <v>0</v>
      </c>
      <c r="CF11" s="136">
        <f>求节点(村县营基础信息!$AC$8:$AC$28,$BS$33:$BS$53,$CD11)*节奏总纲!L8+CF10</f>
        <v>0</v>
      </c>
      <c r="CG11" s="136">
        <f>求节点(村县营基础信息!$AC$8:$AC$28,$BS$33:$BS$53,$CD11)*节奏总纲!M8+CG10</f>
        <v>0</v>
      </c>
      <c r="CH11" s="136">
        <f>求节点(村县营基础信息!$AC$8:$AC$28,$BS$33:$BS$53,$CD11)*节奏总纲!N8+CH10</f>
        <v>0</v>
      </c>
      <c r="CI11" s="136">
        <f>求节点(村县营基础信息!$AC$8:$AC$28,$BS$33:$BS$53,$CD11)*节奏总纲!O8+CI10</f>
        <v>0</v>
      </c>
    </row>
    <row r="12" spans="1:87" x14ac:dyDescent="0.15">
      <c r="A12" s="36" t="s">
        <v>390</v>
      </c>
      <c r="B12" s="99">
        <v>0</v>
      </c>
      <c r="F12" s="181">
        <f t="shared" si="1"/>
        <v>24</v>
      </c>
      <c r="G12" s="36">
        <v>6</v>
      </c>
      <c r="H12" s="36">
        <f>村县营基础信息!$D13</f>
        <v>3</v>
      </c>
      <c r="I12" s="93">
        <v>34560</v>
      </c>
      <c r="J12" s="181"/>
      <c r="K12" s="181"/>
      <c r="M12" s="36">
        <v>6</v>
      </c>
      <c r="N12" s="36">
        <f>求节点(村县营基础信息!K$8:K$28,$I$33:$I$53,$M12)*节奏总纲!K9+N11</f>
        <v>30568.773205998521</v>
      </c>
      <c r="O12" s="36">
        <f>求节点(村县营基础信息!L$8:L$28,$I$33:$I$53,$M12)*节奏总纲!L9+O11</f>
        <v>26398.872190899587</v>
      </c>
      <c r="P12" s="36">
        <f>求节点(村县营基础信息!M$8:M$28,$I$33:$I$53,$M12)*节奏总纲!M9+P11</f>
        <v>21540.705726218181</v>
      </c>
      <c r="Q12" s="36">
        <f>求节点(村县营基础信息!N$8:N$28,$I$33:$I$53,$M12)*节奏总纲!N9+Q11</f>
        <v>15768.411249109584</v>
      </c>
      <c r="R12" s="36">
        <f>求节点(村县营基础信息!O$8:O$28,$I$33:$I$53,$M12)*节奏总纲!O9+R11</f>
        <v>8845.2328483785877</v>
      </c>
      <c r="S12" s="181"/>
      <c r="T12" s="181"/>
      <c r="V12" s="95"/>
      <c r="W12" s="36">
        <v>6</v>
      </c>
      <c r="X12" s="36">
        <f>村县营基础信息!$E13</f>
        <v>0</v>
      </c>
      <c r="Y12" s="182">
        <v>18720</v>
      </c>
      <c r="Z12" s="182"/>
      <c r="AA12" s="182"/>
      <c r="AB12" s="182"/>
      <c r="AC12" s="36">
        <v>6</v>
      </c>
      <c r="AD12" s="95">
        <f>求节点(村县营基础信息!T$8:T$28,$Y$33:$Y$53,$AC12)*节奏总纲!K9*(1+$B$10)+AD11</f>
        <v>6923.2436482029907</v>
      </c>
      <c r="AE12" s="95">
        <f>求节点(村县营基础信息!U$8:U$28,$Y$33:$Y$53,$AC12)*节奏总纲!L9*(1+$B$10)+AE11</f>
        <v>5993.4419722269031</v>
      </c>
      <c r="AF12" s="95">
        <f>求节点(村县营基础信息!V$8:V$28,$Y$33:$Y$53,$AC12)*节奏总纲!M9*(1+$B$10)+AF11</f>
        <v>4910.2187997005822</v>
      </c>
      <c r="AG12" s="95">
        <f>求节点(村县营基础信息!W$8:W$28,$Y$33:$Y$53,$AC12)*节奏总纲!N9*(1+$B$10)+AG11</f>
        <v>3613.1522295648247</v>
      </c>
      <c r="AH12" s="95">
        <f>求节点(村县营基础信息!X$8:X$28,$Y$33:$Y$53,$AC12)*节奏总纲!O9*(1+$B$10)+AH11</f>
        <v>2044.8929234727839</v>
      </c>
      <c r="AK12" s="107"/>
      <c r="AL12" s="36">
        <v>6</v>
      </c>
      <c r="AM12" s="36">
        <v>1</v>
      </c>
      <c r="AN12" s="136">
        <f>村县营基础信息!F13-AM12</f>
        <v>0</v>
      </c>
      <c r="AO12" s="164">
        <v>21600</v>
      </c>
      <c r="AP12" s="107">
        <f t="shared" si="0"/>
        <v>0</v>
      </c>
      <c r="AQ12" s="148"/>
      <c r="AR12" s="176"/>
      <c r="AS12" s="141"/>
      <c r="AT12" s="105"/>
      <c r="AU12" s="105"/>
      <c r="AV12" s="105"/>
      <c r="AW12" s="105"/>
      <c r="AX12" s="144"/>
      <c r="AY12" s="107">
        <f>BF12/节奏总纲!D9</f>
        <v>16497.647413924919</v>
      </c>
      <c r="AZ12" s="36">
        <v>6</v>
      </c>
      <c r="BA12" s="189">
        <f>求节点(村县营基础信息!AC$8:AC$28,$AO$33:$AO$53,$AZ12)*节奏总纲!K9+BA11</f>
        <v>730.82162978858048</v>
      </c>
      <c r="BB12" s="189">
        <f>求节点(村县营基础信息!AD$8:AD$28,$AO$33:$AO$53,$AZ12)*节奏总纲!L9+BB11</f>
        <v>693.44643527766004</v>
      </c>
      <c r="BC12" s="189">
        <f>求节点(村县营基础信息!AE$8:AE$28,$AO$33:$AO$53,$AZ12)*节奏总纲!M9+BC11</f>
        <v>615.18489152617553</v>
      </c>
      <c r="BD12" s="189">
        <f>求节点(村县营基础信息!AF$8:AF$28,$AO$33:$AO$53,$AZ12)*节奏总纲!N9+BD11</f>
        <v>491.28377473347848</v>
      </c>
      <c r="BE12" s="189">
        <f>求节点(村县营基础信息!AG$8:AG$28,$AO$33:$AO$53,$AZ12)*节奏总纲!O9+BE11</f>
        <v>321.534907737281</v>
      </c>
      <c r="BF12" s="189">
        <f>求节点(村县营基础信息!AC$8:AC$28,$AP$33:$AP$53,$AZ12)*节奏总纲!K9+BF11</f>
        <v>8508.1100798085063</v>
      </c>
      <c r="BG12" s="189">
        <f>求节点(村县营基础信息!AD$8:AD$28,$AP$33:$AP$53,$AZ12)*节奏总纲!L9+BG11</f>
        <v>7331.3032507396638</v>
      </c>
      <c r="BH12" s="189">
        <f>求节点(村县营基础信息!AE$8:AE$28,$AP$33:$AP$53,$AZ12)*节奏总纲!M9+BH11</f>
        <v>5974.600860613753</v>
      </c>
      <c r="BI12" s="189">
        <f>求节点(村县营基础信息!AF$8:AF$28,$AP$33:$AP$53,$AZ12)*节奏总纲!N9+BI11</f>
        <v>4367.8737474807776</v>
      </c>
      <c r="BJ12" s="189">
        <f>求节点(村县营基础信息!AG$8:AG$28,$AP$33:$AP$53,$AZ12)*节奏总纲!O9+BJ11</f>
        <v>2439.5875468456279</v>
      </c>
      <c r="BK12" s="143"/>
      <c r="BL12" s="103">
        <f>(BC12-BC11)/节奏总纲!M9*'[1]功能-付费相关'!AJ11</f>
        <v>225.01156715568953</v>
      </c>
      <c r="BM12" s="103">
        <f>(BH12-BH11)/节奏总纲!M9*'[1]功能-付费相关'!BB11</f>
        <v>452.61327248742464</v>
      </c>
      <c r="BQ12" s="136">
        <v>6</v>
      </c>
      <c r="BR12" s="136">
        <f>村县营基础信息!$G13</f>
        <v>1</v>
      </c>
      <c r="BS12" s="136">
        <f t="shared" si="3"/>
        <v>2880</v>
      </c>
      <c r="BU12" s="140"/>
      <c r="BV12" s="139">
        <v>48</v>
      </c>
      <c r="BW12" s="139"/>
      <c r="BX12" s="133"/>
      <c r="BY12" s="133"/>
      <c r="BZ12" s="133"/>
      <c r="CA12" s="133"/>
      <c r="CD12" s="136">
        <v>6</v>
      </c>
      <c r="CE12" s="136">
        <f>求节点(村县营基础信息!$AC$8:$AC$28,$BS$33:$BS$53,$CD12)*节奏总纲!K9+CE11</f>
        <v>97.44288397181073</v>
      </c>
      <c r="CF12" s="136">
        <f>求节点(村县营基础信息!$AC$8:$AC$28,$BS$33:$BS$53,$CD12)*节奏总纲!L9+CF11</f>
        <v>83.498511167836526</v>
      </c>
      <c r="CG12" s="136">
        <f>求节点(村县营基础信息!$AC$8:$AC$28,$BS$33:$BS$53,$CD12)*节奏总纲!M9+CG11</f>
        <v>67.404096129289826</v>
      </c>
      <c r="CH12" s="136">
        <f>求节点(村县营基础信息!$AC$8:$AC$28,$BS$33:$BS$53,$CD12)*节奏总纲!N9+CH11</f>
        <v>49.380803228892219</v>
      </c>
      <c r="CI12" s="136">
        <f>求节点(村县营基础信息!$AC$8:$AC$28,$BS$33:$BS$53,$CD12)*节奏总纲!O9+CI11</f>
        <v>27.694741347161674</v>
      </c>
    </row>
    <row r="13" spans="1:87" x14ac:dyDescent="0.15">
      <c r="F13" s="181">
        <f t="shared" si="1"/>
        <v>31</v>
      </c>
      <c r="G13" s="36">
        <v>7</v>
      </c>
      <c r="H13" s="36">
        <f>村县营基础信息!$D14</f>
        <v>4</v>
      </c>
      <c r="I13" s="93">
        <v>44640</v>
      </c>
      <c r="J13" s="181"/>
      <c r="K13" s="181"/>
      <c r="M13" s="36">
        <v>7</v>
      </c>
      <c r="N13" s="36">
        <f>求节点(村县营基础信息!K$8:K$28,$I$33:$I$53,$M13)*节奏总纲!K10+N12</f>
        <v>43414.486955939297</v>
      </c>
      <c r="O13" s="36">
        <f>求节点(村县营基础信息!L$8:L$28,$I$33:$I$53,$M13)*节奏总纲!L10+O12</f>
        <v>37721.82692808655</v>
      </c>
      <c r="P13" s="36">
        <f>求节点(村县营基础信息!M$8:M$28,$I$33:$I$53,$M13)*节奏总纲!M10+P12</f>
        <v>30897.19931111659</v>
      </c>
      <c r="Q13" s="36">
        <f>求节点(村县营基础信息!N$8:N$28,$I$33:$I$53,$M13)*节奏总纲!N10+Q12</f>
        <v>22515.300242467762</v>
      </c>
      <c r="R13" s="36">
        <f>求节点(村县营基础信息!O$8:O$28,$I$33:$I$53,$M13)*节奏总纲!O10+R12</f>
        <v>12437.985035983416</v>
      </c>
      <c r="S13" s="181"/>
      <c r="T13" s="181"/>
      <c r="V13" s="95"/>
      <c r="W13" s="36">
        <v>7</v>
      </c>
      <c r="X13" s="36">
        <f>村县营基础信息!$E14</f>
        <v>1</v>
      </c>
      <c r="Y13" s="182">
        <v>20160</v>
      </c>
      <c r="Z13" s="182"/>
      <c r="AA13" s="182"/>
      <c r="AB13" s="182"/>
      <c r="AC13" s="36">
        <v>7</v>
      </c>
      <c r="AD13" s="95">
        <f>求节点(村县营基础信息!T$8:T$28,$Y$33:$Y$53,$AC13)*节奏总纲!K10*(1+$B$10)+AD12</f>
        <v>10056.344562822691</v>
      </c>
      <c r="AE13" s="95">
        <f>求节点(村县营基础信息!U$8:U$28,$Y$33:$Y$53,$AC13)*节奏总纲!L10*(1+$B$10)+AE12</f>
        <v>8722.1968869822813</v>
      </c>
      <c r="AF13" s="95">
        <f>求节点(村县营基础信息!V$8:V$28,$Y$33:$Y$53,$AC13)*节奏总纲!M10*(1+$B$10)+AF12</f>
        <v>7137.9553675335374</v>
      </c>
      <c r="AG13" s="95">
        <f>求节点(村县营基础信息!W$8:W$28,$Y$33:$Y$53,$AC13)*节奏总纲!N10*(1+$B$10)+AG12</f>
        <v>5200.0781082159965</v>
      </c>
      <c r="AH13" s="95">
        <f>求节点(村县营基础信息!X$8:X$28,$Y$33:$Y$53,$AC13)*节奏总纲!O10*(1+$B$10)+AH12</f>
        <v>2869.3167346381429</v>
      </c>
      <c r="AK13" s="107"/>
      <c r="AL13" s="36">
        <v>7</v>
      </c>
      <c r="AM13" s="36">
        <v>0</v>
      </c>
      <c r="AN13" s="136">
        <f>村县营基础信息!F14-AM13</f>
        <v>1</v>
      </c>
      <c r="AO13" s="36">
        <v>0</v>
      </c>
      <c r="AP13" s="107">
        <f t="shared" si="0"/>
        <v>48000</v>
      </c>
      <c r="AQ13" s="148"/>
      <c r="AR13" s="176"/>
      <c r="AS13" s="141"/>
      <c r="AT13" s="105">
        <v>48</v>
      </c>
      <c r="AU13" s="105"/>
      <c r="AV13" s="105"/>
      <c r="AW13" s="105"/>
      <c r="AX13" s="144"/>
      <c r="AY13" s="107">
        <f>BF13/节奏总纲!D10</f>
        <v>18640.707213576105</v>
      </c>
      <c r="AZ13" s="36">
        <v>7</v>
      </c>
      <c r="BA13" s="189">
        <f>求节点(村县营基础信息!AC$8:AC$28,$AO$33:$AO$53,$AZ13)*节奏总纲!K10+BA12</f>
        <v>2297.3720870984312</v>
      </c>
      <c r="BB13" s="189">
        <f>求节点(村县营基础信息!AD$8:AD$28,$AO$33:$AO$53,$AZ13)*节奏总纲!L10+BB12</f>
        <v>2106.0594593303176</v>
      </c>
      <c r="BC13" s="189">
        <f>求节点(村县营基础信息!AE$8:AE$28,$AO$33:$AO$53,$AZ13)*节奏总纲!M10+BC12</f>
        <v>1808.6151957224013</v>
      </c>
      <c r="BD13" s="189">
        <f>求节点(村县营基础信息!AF$8:AF$28,$AO$33:$AO$53,$AZ13)*节奏总纲!N10+BD12</f>
        <v>1370.6370322334838</v>
      </c>
      <c r="BE13" s="189">
        <f>求节点(村县营基础信息!AG$8:AG$28,$AO$33:$AO$53,$AZ13)*节奏总纲!O10+BE12</f>
        <v>809.68058540098036</v>
      </c>
      <c r="BF13" s="189">
        <f>求节点(村县营基础信息!AC$8:AC$28,$AP$33:$AP$53,$AZ13)*节奏总纲!K10+BF12</f>
        <v>11641.210994428207</v>
      </c>
      <c r="BG13" s="189">
        <f>求节点(村县营基础信息!AD$8:AD$28,$AP$33:$AP$53,$AZ13)*节奏总纲!L10+BG12</f>
        <v>10060.058165495042</v>
      </c>
      <c r="BH13" s="189">
        <f>求节点(村县营基础信息!AE$8:AE$28,$AP$33:$AP$53,$AZ13)*节奏总纲!M10+BH12</f>
        <v>8202.3374284467081</v>
      </c>
      <c r="BI13" s="189">
        <f>求节点(村县营基础信息!AF$8:AF$28,$AP$33:$AP$53,$AZ13)*节奏总纲!N10+BI12</f>
        <v>5954.7996261319495</v>
      </c>
      <c r="BJ13" s="189">
        <f>求节点(村县营基础信息!AG$8:AG$28,$AP$33:$AP$53,$AZ13)*节奏总纲!O10+BJ12</f>
        <v>3264.0113580109869</v>
      </c>
      <c r="BK13" s="143"/>
      <c r="BL13" s="103">
        <f>(BC13-BC12)/节奏总纲!M10*'[1]功能-付费相关'!AJ12</f>
        <v>416.87189792752486</v>
      </c>
      <c r="BM13" s="103">
        <f>(BH13-BH12)/节奏总纲!M10*'[1]功能-付费相关'!BB12</f>
        <v>385.20278509568067</v>
      </c>
      <c r="BQ13" s="136">
        <v>7</v>
      </c>
      <c r="BR13" s="136">
        <f>村县营基础信息!$G14</f>
        <v>0</v>
      </c>
      <c r="BS13" s="136">
        <f t="shared" si="3"/>
        <v>0</v>
      </c>
      <c r="BU13" s="140"/>
      <c r="BV13" s="139"/>
      <c r="BW13" s="139"/>
      <c r="BX13" s="133"/>
      <c r="BY13" s="133"/>
      <c r="BZ13" s="133"/>
      <c r="CA13" s="133"/>
      <c r="CD13" s="136">
        <v>7</v>
      </c>
      <c r="CE13" s="136">
        <f>求节点(村县营基础信息!$AC$8:$AC$28,$BS$33:$BS$53,$CD13)*节奏总纲!K10+CE12</f>
        <v>306.31627827979082</v>
      </c>
      <c r="CF13" s="136">
        <f>求节点(村县营基础信息!$AC$8:$AC$28,$BS$33:$BS$53,$CD13)*节奏总纲!L10+CF12</f>
        <v>265.41550548486168</v>
      </c>
      <c r="CG13" s="136">
        <f>求节点(村县营基础信息!$AC$8:$AC$28,$BS$33:$BS$53,$CD13)*节奏总纲!M10+CG12</f>
        <v>215.91986731815348</v>
      </c>
      <c r="CH13" s="136">
        <f>求节点(村县营基础信息!$AC$8:$AC$28,$BS$33:$BS$53,$CD13)*节奏总纲!N10+CH12</f>
        <v>155.175861805637</v>
      </c>
      <c r="CI13" s="136">
        <f>求节点(村县营基础信息!$AC$8:$AC$28,$BS$33:$BS$53,$CD13)*节奏总纲!O10+CI12</f>
        <v>82.656328758185595</v>
      </c>
    </row>
    <row r="14" spans="1:87" x14ac:dyDescent="0.15">
      <c r="F14" s="181">
        <f t="shared" si="1"/>
        <v>37</v>
      </c>
      <c r="G14" s="36">
        <v>8</v>
      </c>
      <c r="H14" s="36">
        <f>村县营基础信息!$D15</f>
        <v>4</v>
      </c>
      <c r="I14" s="93">
        <v>53280</v>
      </c>
      <c r="J14" s="181"/>
      <c r="K14" s="181"/>
      <c r="M14" s="36">
        <v>8</v>
      </c>
      <c r="N14" s="36">
        <f>求节点(村县营基础信息!K$8:K$28,$I$33:$I$53,$M14)*节奏总纲!K11+N13</f>
        <v>59532.764151479714</v>
      </c>
      <c r="O14" s="36">
        <f>求节点(村县营基础信息!L$8:L$28,$I$33:$I$53,$M14)*节奏总纲!L11+O13</f>
        <v>51278.140480685761</v>
      </c>
      <c r="P14" s="36">
        <f>求节点(村县营基础信息!M$8:M$28,$I$33:$I$53,$M14)*节奏总纲!M11+P13</f>
        <v>41516.666861542748</v>
      </c>
      <c r="Q14" s="36">
        <f>求节点(村县营基础信息!N$8:N$28,$I$33:$I$53,$M14)*节奏总纲!N11+Q13</f>
        <v>30064.872686530474</v>
      </c>
      <c r="R14" s="36">
        <f>求节点(村县营基础信息!O$8:O$28,$I$33:$I$53,$M14)*节奏总纲!O11+R13</f>
        <v>16699.624717282852</v>
      </c>
      <c r="S14" s="181"/>
      <c r="T14" s="181"/>
      <c r="V14" s="95"/>
      <c r="W14" s="36">
        <v>8</v>
      </c>
      <c r="X14" s="36">
        <f>村县营基础信息!$E15</f>
        <v>0</v>
      </c>
      <c r="Y14" s="182">
        <v>23040</v>
      </c>
      <c r="Z14" s="182"/>
      <c r="AA14" s="182"/>
      <c r="AB14" s="182"/>
      <c r="AC14" s="36">
        <v>8</v>
      </c>
      <c r="AD14" s="95">
        <f>求节点(村县营基础信息!T$8:T$28,$Y$33:$Y$53,$AC14)*节奏总纲!K11*(1+$B$10)+AD13</f>
        <v>13414.318978560277</v>
      </c>
      <c r="AE14" s="95">
        <f>求节点(村县营基础信息!U$8:U$28,$Y$33:$Y$53,$AC14)*节奏总纲!L11*(1+$B$10)+AE13</f>
        <v>11606.478992511766</v>
      </c>
      <c r="AF14" s="95">
        <f>求节点(村县营基础信息!V$8:V$28,$Y$33:$Y$53,$AC14)*节奏总纲!M11*(1+$B$10)+AF13</f>
        <v>9444.114573434581</v>
      </c>
      <c r="AG14" s="95">
        <f>求节点(村县营基础信息!W$8:W$28,$Y$33:$Y$53,$AC14)*节奏总纲!N11*(1+$B$10)+AG13</f>
        <v>6872.5700234229589</v>
      </c>
      <c r="AH14" s="95">
        <f>求节点(村县营基础信息!X$8:X$28,$Y$33:$Y$53,$AC14)*节奏总纲!O11*(1+$B$10)+AH13</f>
        <v>3850.308929035622</v>
      </c>
      <c r="AK14" s="107"/>
      <c r="AL14" s="36">
        <v>8</v>
      </c>
      <c r="AM14" s="36">
        <v>1</v>
      </c>
      <c r="AN14" s="136">
        <f>村县营基础信息!F15-AM14</f>
        <v>1</v>
      </c>
      <c r="AO14" s="164">
        <v>21600</v>
      </c>
      <c r="AP14" s="107">
        <f t="shared" si="0"/>
        <v>48000</v>
      </c>
      <c r="AQ14" s="148"/>
      <c r="AR14" s="176"/>
      <c r="AS14" s="149"/>
      <c r="AT14" s="175">
        <v>48</v>
      </c>
      <c r="AU14" s="105"/>
      <c r="AV14" s="105"/>
      <c r="AW14" s="105"/>
      <c r="AX14" s="144"/>
      <c r="AY14" s="107">
        <f>BF14/节奏总纲!D11</f>
        <v>20239.05358116977</v>
      </c>
      <c r="AZ14" s="36">
        <v>8</v>
      </c>
      <c r="BA14" s="189">
        <f>求节点(村县营基础信息!AC$8:AC$28,$AO$33:$AO$53,$AZ14)*节奏总纲!K11+BA13</f>
        <v>4815.8528989016213</v>
      </c>
      <c r="BB14" s="189">
        <f>求节点(村县营基础信息!AD$8:AD$28,$AO$33:$AO$53,$AZ14)*节奏总纲!L11+BB13</f>
        <v>4196.0849603280167</v>
      </c>
      <c r="BC14" s="189">
        <f>求节点(村县营基础信息!AE$8:AE$28,$AO$33:$AO$53,$AZ14)*节奏总纲!M11+BC13</f>
        <v>3423.9522506816775</v>
      </c>
      <c r="BD14" s="189">
        <f>求节点(村县营基础信息!AF$8:AF$28,$AO$33:$AO$53,$AZ14)*节奏总纲!N11+BD13</f>
        <v>2503.5400753555186</v>
      </c>
      <c r="BE14" s="189">
        <f>求节点(村县营基础信息!AG$8:AG$28,$AO$33:$AO$53,$AZ14)*节奏总纲!O11+BE13</f>
        <v>1431.8974446070965</v>
      </c>
      <c r="BF14" s="189">
        <f>求节点(村县营基础信息!AC$8:AC$28,$AP$33:$AP$53,$AZ14)*节奏总纲!K11+BF13</f>
        <v>14999.185410165794</v>
      </c>
      <c r="BG14" s="189">
        <f>求节点(村县营基础信息!AD$8:AD$28,$AP$33:$AP$53,$AZ14)*节奏总纲!L11+BG13</f>
        <v>12909.311037038482</v>
      </c>
      <c r="BH14" s="189">
        <f>求节点(村县营基础信息!AE$8:AE$28,$AP$33:$AP$53,$AZ14)*节奏总纲!M11+BH13</f>
        <v>10453.797390158656</v>
      </c>
      <c r="BI14" s="189">
        <f>求节点(村县营基础信息!AF$8:AF$28,$AP$33:$AP$53,$AZ14)*节奏总纲!N11+BI13</f>
        <v>7569.1540197674722</v>
      </c>
      <c r="BJ14" s="189">
        <f>求节点(村县营基础信息!AG$8:AG$28,$AP$33:$AP$53,$AZ14)*节奏总纲!O11+BJ13</f>
        <v>4190.6657058345208</v>
      </c>
      <c r="BK14" s="143"/>
      <c r="BL14" s="103">
        <f>(BC14-BC13)/节奏总纲!M11*'[1]功能-付费相关'!AJ13</f>
        <v>566.3720599679184</v>
      </c>
      <c r="BM14" s="103">
        <f>(BH14-BH13)/节奏总纲!M11*'[1]功能-付费相关'!BB13</f>
        <v>344.16435825553577</v>
      </c>
      <c r="BQ14" s="136">
        <v>8</v>
      </c>
      <c r="BR14" s="136">
        <f>村县营基础信息!$G15</f>
        <v>1</v>
      </c>
      <c r="BS14" s="136">
        <f t="shared" si="3"/>
        <v>2880</v>
      </c>
      <c r="BU14" s="140"/>
      <c r="BV14" s="139">
        <v>48</v>
      </c>
      <c r="BW14" s="139"/>
      <c r="BX14" s="133"/>
      <c r="BY14" s="133"/>
      <c r="BZ14" s="133"/>
      <c r="CA14" s="133"/>
      <c r="CD14" s="136">
        <v>8</v>
      </c>
      <c r="CE14" s="136">
        <f>求节点(村县营基础信息!$AC$8:$AC$28,$BS$33:$BS$53,$CD14)*节奏总纲!K11+CE13</f>
        <v>642.11371985354947</v>
      </c>
      <c r="CF14" s="136">
        <f>求节点(村县营基础信息!$AC$8:$AC$28,$BS$33:$BS$53,$CD14)*节奏总纲!L11+CF13</f>
        <v>544.08557228455493</v>
      </c>
      <c r="CG14" s="136">
        <f>求节点(村县营基础信息!$AC$8:$AC$28,$BS$33:$BS$53,$CD14)*节奏总纲!M11+CG13</f>
        <v>431.29814131272366</v>
      </c>
      <c r="CH14" s="136">
        <f>求节点(村县营基础信息!$AC$8:$AC$28,$BS$33:$BS$53,$CD14)*节奏总纲!N11+CH13</f>
        <v>306.22960088857496</v>
      </c>
      <c r="CI14" s="136">
        <f>求节点(村县营基础信息!$AC$8:$AC$28,$BS$33:$BS$53,$CD14)*节奏总纲!O11+CI13</f>
        <v>165.61857665233441</v>
      </c>
    </row>
    <row r="15" spans="1:87" x14ac:dyDescent="0.15">
      <c r="F15" s="181">
        <f t="shared" si="1"/>
        <v>41</v>
      </c>
      <c r="G15" s="36">
        <v>9</v>
      </c>
      <c r="H15" s="36">
        <f>村县营基础信息!$D16</f>
        <v>4</v>
      </c>
      <c r="I15" s="93">
        <v>59040</v>
      </c>
      <c r="J15" s="181"/>
      <c r="K15" s="181"/>
      <c r="M15" s="36">
        <v>9</v>
      </c>
      <c r="N15" s="36">
        <f>求节点(村县营基础信息!K$8:K$28,$I$33:$I$53,$M15)*节奏总纲!K12+N14</f>
        <v>79687.096204794507</v>
      </c>
      <c r="O15" s="36">
        <f>求节点(村县营基础信息!L$8:L$28,$I$33:$I$53,$M15)*节奏总纲!L12+O14</f>
        <v>68615.898571023747</v>
      </c>
      <c r="P15" s="36">
        <f>求节点(村县营基础信息!M$8:M$28,$I$33:$I$53,$M15)*节奏总纲!M12+P14</f>
        <v>55968.678303495333</v>
      </c>
      <c r="Q15" s="36">
        <f>求节点(村县营基础信息!N$8:N$28,$I$33:$I$53,$M15)*节奏总纲!N12+Q14</f>
        <v>41083.92420464009</v>
      </c>
      <c r="R15" s="36">
        <f>求节点(村县营基础信息!O$8:O$28,$I$33:$I$53,$M15)*节奏总纲!O12+R14</f>
        <v>22921.594266783879</v>
      </c>
      <c r="S15" s="181"/>
      <c r="T15" s="181"/>
      <c r="V15" s="95"/>
      <c r="W15" s="36">
        <v>9</v>
      </c>
      <c r="X15" s="36">
        <f>村县营基础信息!$E16</f>
        <v>1</v>
      </c>
      <c r="Y15" s="182">
        <v>25920</v>
      </c>
      <c r="Z15" s="182"/>
      <c r="AA15" s="182"/>
      <c r="AB15" s="182"/>
      <c r="AC15" s="36">
        <v>9</v>
      </c>
      <c r="AD15" s="95">
        <f>求节点(村县营基础信息!T$8:T$28,$Y$33:$Y$53,$AC15)*节奏总纲!K12*(1+$B$10)+AD14</f>
        <v>18572.86825411109</v>
      </c>
      <c r="AE15" s="95">
        <f>求节点(村县营基础信息!U$8:U$28,$Y$33:$Y$53,$AC15)*节奏总纲!L12*(1+$B$10)+AE14</f>
        <v>16107.627727503357</v>
      </c>
      <c r="AF15" s="95">
        <f>求节点(村县营基础信息!V$8:V$28,$Y$33:$Y$53,$AC15)*节奏总纲!M12*(1+$B$10)+AF14</f>
        <v>13248.716070463764</v>
      </c>
      <c r="AG15" s="95">
        <f>求节点(村县营基础信息!W$8:W$28,$Y$33:$Y$53,$AC15)*节奏总纲!N12*(1+$B$10)+AG14</f>
        <v>9813.3249198400772</v>
      </c>
      <c r="AH15" s="95">
        <f>求节点(村县营基础信息!X$8:X$28,$Y$33:$Y$53,$AC15)*节奏总纲!O12*(1+$B$10)+AH14</f>
        <v>5555.5083302192961</v>
      </c>
      <c r="AK15" s="107"/>
      <c r="AL15" s="36">
        <v>9</v>
      </c>
      <c r="AM15" s="36">
        <v>0</v>
      </c>
      <c r="AN15" s="136">
        <f>村县营基础信息!F16-AM15</f>
        <v>2</v>
      </c>
      <c r="AO15" s="36">
        <v>0</v>
      </c>
      <c r="AP15" s="107">
        <f t="shared" si="0"/>
        <v>72000</v>
      </c>
      <c r="AQ15" s="148"/>
      <c r="AR15" s="176"/>
      <c r="AS15" s="149"/>
      <c r="AT15" s="175">
        <v>72</v>
      </c>
      <c r="AU15" s="105"/>
      <c r="AV15" s="105"/>
      <c r="AW15" s="105"/>
      <c r="AX15" s="144"/>
      <c r="AY15" s="107">
        <f>BF15/节奏总纲!D12</f>
        <v>22628.636283725602</v>
      </c>
      <c r="AZ15" s="36">
        <v>9</v>
      </c>
      <c r="BA15" s="189">
        <f>求节点(村县营基础信息!AC$8:AC$28,$AO$33:$AO$53,$AZ15)*节奏总纲!K12+BA14</f>
        <v>7515.0937988991391</v>
      </c>
      <c r="BB15" s="189">
        <f>求节点(村县营基础信息!AD$8:AD$28,$AO$33:$AO$53,$AZ15)*节奏总纲!L12+BB14</f>
        <v>6488.3366309255871</v>
      </c>
      <c r="BC15" s="189">
        <f>求节点(村县营基础信息!AE$8:AE$28,$AO$33:$AO$53,$AZ15)*节奏总纲!M12+BC14</f>
        <v>5310.0013291325204</v>
      </c>
      <c r="BD15" s="189">
        <f>求节点(村县营基础信息!AF$8:AF$28,$AO$33:$AO$53,$AZ15)*节奏总纲!N12+BD14</f>
        <v>3922.8672671800127</v>
      </c>
      <c r="BE15" s="189">
        <f>求节点(村县营基础信息!AG$8:AG$28,$AO$33:$AO$53,$AZ15)*节奏总纲!O12+BE14</f>
        <v>2212.3821812302449</v>
      </c>
      <c r="BF15" s="189">
        <f>求节点(村县营基础信息!AC$8:AC$28,$AP$33:$AP$53,$AZ15)*节奏总纲!K12+BF14</f>
        <v>19597.892128680083</v>
      </c>
      <c r="BG15" s="189">
        <f>求节点(村县营基础信息!AD$8:AD$28,$AP$33:$AP$53,$AZ15)*节奏总纲!L12+BG14</f>
        <v>16891.808888985775</v>
      </c>
      <c r="BH15" s="189">
        <f>求节点(村县营基础信息!AE$8:AE$28,$AP$33:$AP$53,$AZ15)*节奏总纲!M12+BH14</f>
        <v>13795.368848880331</v>
      </c>
      <c r="BI15" s="189">
        <f>求节点(村县营基础信息!AF$8:AF$28,$AP$33:$AP$53,$AZ15)*节奏总纲!N12+BI14</f>
        <v>10133.589404155982</v>
      </c>
      <c r="BJ15" s="189">
        <f>求节点(村县营基础信息!AG$8:AG$28,$AP$33:$AP$53,$AZ15)*节奏总纲!O12+BJ14</f>
        <v>5657.307589079579</v>
      </c>
      <c r="BK15" s="143"/>
      <c r="BL15" s="103">
        <f>(BC15-BC14)/节奏总纲!M12*'[1]功能-付费相关'!AJ14</f>
        <v>549.63323592253425</v>
      </c>
      <c r="BM15" s="103">
        <f>(BH15-BH14)/节奏总纲!M12*'[1]功能-付费相关'!BB14</f>
        <v>375.52310043987956</v>
      </c>
      <c r="BQ15" s="136">
        <v>9</v>
      </c>
      <c r="BR15" s="136">
        <f>村县营基础信息!$G16</f>
        <v>0</v>
      </c>
      <c r="BS15" s="136">
        <f t="shared" si="3"/>
        <v>0</v>
      </c>
      <c r="BU15" s="140"/>
      <c r="BV15" s="139"/>
      <c r="BW15" s="139"/>
      <c r="BX15" s="133"/>
      <c r="BY15" s="133"/>
      <c r="BZ15" s="133"/>
      <c r="CA15" s="133"/>
      <c r="CD15" s="136">
        <v>9</v>
      </c>
      <c r="CE15" s="136">
        <f>求节点(村县营基础信息!$AC$8:$AC$28,$BS$33:$BS$53,$CD15)*节奏总纲!K12+CE14</f>
        <v>1002.0125065198852</v>
      </c>
      <c r="CF15" s="136">
        <f>求节点(村县营基础信息!$AC$8:$AC$28,$BS$33:$BS$53,$CD15)*节奏总纲!L12+CF14</f>
        <v>849.71912836423098</v>
      </c>
      <c r="CG15" s="136">
        <f>求节点(村县营基础信息!$AC$8:$AC$28,$BS$33:$BS$53,$CD15)*节奏总纲!M12+CG14</f>
        <v>682.77135177283606</v>
      </c>
      <c r="CH15" s="136">
        <f>求节点(村县营基础信息!$AC$8:$AC$28,$BS$33:$BS$53,$CD15)*节奏总纲!N12+CH14</f>
        <v>495.47322646517421</v>
      </c>
      <c r="CI15" s="136">
        <f>求节点(村县营基础信息!$AC$8:$AC$28,$BS$33:$BS$53,$CD15)*节奏总纲!O12+CI14</f>
        <v>269.68320820208749</v>
      </c>
    </row>
    <row r="16" spans="1:87" x14ac:dyDescent="0.15">
      <c r="F16" s="181">
        <f t="shared" si="1"/>
        <v>45</v>
      </c>
      <c r="G16" s="36">
        <v>10</v>
      </c>
      <c r="H16" s="36">
        <f>村县营基础信息!$D17</f>
        <v>5</v>
      </c>
      <c r="I16" s="93">
        <v>64800</v>
      </c>
      <c r="J16" s="181"/>
      <c r="K16" s="181"/>
      <c r="M16" s="36">
        <v>10</v>
      </c>
      <c r="N16" s="36">
        <f>求节点(村县营基础信息!K$8:K$28,$I$33:$I$53,$M16)*节奏总纲!K13+N15</f>
        <v>104373.81420466583</v>
      </c>
      <c r="O16" s="36">
        <f>求节点(村县营基础信息!L$8:L$28,$I$33:$I$53,$M16)*节奏总纲!L13+O15</f>
        <v>90598.81276338255</v>
      </c>
      <c r="P16" s="36">
        <f>求节点(村县营基础信息!M$8:M$28,$I$33:$I$53,$M16)*节奏总纲!M13+P15</f>
        <v>74242.919898665219</v>
      </c>
      <c r="Q16" s="36">
        <f>求节点(村县营基础信息!N$8:N$28,$I$33:$I$53,$M16)*节奏总纲!N13+Q15</f>
        <v>54894.174728814294</v>
      </c>
      <c r="R16" s="36">
        <f>求节点(村县营基础信息!O$8:O$28,$I$33:$I$53,$M16)*节奏总纲!O13+R15</f>
        <v>31028.448444541893</v>
      </c>
      <c r="S16" s="181"/>
      <c r="T16" s="181"/>
      <c r="V16" s="95"/>
      <c r="W16" s="36">
        <v>10</v>
      </c>
      <c r="X16" s="36">
        <f>村县营基础信息!$E17</f>
        <v>0</v>
      </c>
      <c r="Y16" s="182">
        <v>27360</v>
      </c>
      <c r="Z16" s="182"/>
      <c r="AA16" s="182"/>
      <c r="AB16" s="182"/>
      <c r="AC16" s="36">
        <v>10</v>
      </c>
      <c r="AD16" s="95">
        <f>求节点(村县营基础信息!T$8:T$28,$Y$33:$Y$53,$AC16)*节奏总纲!K13*(1+$B$10)+AD15</f>
        <v>25773.161004073558</v>
      </c>
      <c r="AE16" s="95">
        <f>求节点(村县营基础信息!U$8:U$28,$Y$33:$Y$53,$AC16)*节奏总纲!L13*(1+$B$10)+AE15</f>
        <v>22587.836327225086</v>
      </c>
      <c r="AF16" s="95">
        <f>求节点(村县营基础信息!V$8:V$28,$Y$33:$Y$53,$AC16)*节奏总纲!M13*(1+$B$10)+AF15</f>
        <v>18692.348983452801</v>
      </c>
      <c r="AG16" s="95">
        <f>求节点(村县营基础信息!W$8:W$28,$Y$33:$Y$53,$AC16)*节奏总纲!N13*(1+$B$10)+AG15</f>
        <v>13969.821950016991</v>
      </c>
      <c r="AH16" s="95">
        <f>求节点(村县营基础信息!X$8:X$28,$Y$33:$Y$53,$AC16)*节奏总纲!O13*(1+$B$10)+AH15</f>
        <v>8045.1132397468336</v>
      </c>
      <c r="AK16" s="107"/>
      <c r="AL16" s="36">
        <v>10</v>
      </c>
      <c r="AM16" s="36">
        <v>0</v>
      </c>
      <c r="AN16" s="136">
        <f>村县营基础信息!F17-AM16</f>
        <v>2</v>
      </c>
      <c r="AO16" s="97">
        <v>0</v>
      </c>
      <c r="AP16" s="107">
        <f t="shared" si="0"/>
        <v>96000</v>
      </c>
      <c r="AQ16" s="148"/>
      <c r="AR16" s="176"/>
      <c r="AS16" s="149"/>
      <c r="AT16" s="175">
        <v>96</v>
      </c>
      <c r="AU16" s="105"/>
      <c r="AV16" s="105"/>
      <c r="AW16" s="105"/>
      <c r="AX16" s="144"/>
      <c r="AY16" s="107">
        <f>BF16/节奏总纲!D13</f>
        <v>25598.13608698214</v>
      </c>
      <c r="AZ16" s="36">
        <v>10</v>
      </c>
      <c r="BA16" s="189">
        <f>求节点(村县营基础信息!AC$8:AC$28,$AO$33:$AO$53,$AZ16)*节奏总纲!K13+BA15</f>
        <v>10408.06856450906</v>
      </c>
      <c r="BB16" s="189">
        <f>求节点(村县营基础信息!AD$8:AD$28,$AO$33:$AO$53,$AZ16)*节奏总纲!L13+BB15</f>
        <v>9032.3381564596293</v>
      </c>
      <c r="BC16" s="189">
        <f>求节点(村县营基础信息!AE$8:AE$28,$AO$33:$AO$53,$AZ16)*节奏总纲!M13+BC15</f>
        <v>7398.2425561925111</v>
      </c>
      <c r="BD16" s="189">
        <f>求节点(村县营基础信息!AF$8:AF$28,$AO$33:$AO$53,$AZ16)*节奏总纲!N13+BD15</f>
        <v>5481.0182064381916</v>
      </c>
      <c r="BE16" s="189">
        <f>求节点(村县营基础信息!AG$8:AG$28,$AO$33:$AO$53,$AZ16)*节奏总纲!O13+BE15</f>
        <v>3103.7608234605818</v>
      </c>
      <c r="BF16" s="189">
        <f>求节点(村县营基础信息!AC$8:AC$28,$AP$33:$AP$53,$AZ16)*节奏总纲!K13+BF15</f>
        <v>25598.13608698214</v>
      </c>
      <c r="BG16" s="189">
        <f>求节点(村县营基础信息!AD$8:AD$28,$AP$33:$AP$53,$AZ16)*节奏总纲!L13+BG15</f>
        <v>22263.430516413435</v>
      </c>
      <c r="BH16" s="189">
        <f>求节点(村县营基础信息!AE$8:AE$28,$AP$33:$AP$53,$AZ16)*节奏总纲!M13+BH15</f>
        <v>18284.377200927658</v>
      </c>
      <c r="BI16" s="189">
        <f>求节点(村县营基础信息!AF$8:AF$28,$AP$33:$AP$53,$AZ16)*节奏总纲!N13+BI15</f>
        <v>13543.792223486978</v>
      </c>
      <c r="BJ16" s="189">
        <f>求节点(村县营基础信息!AG$8:AG$28,$AP$33:$AP$53,$AZ16)*节奏总纲!O13+BJ15</f>
        <v>7679.8509410408114</v>
      </c>
      <c r="BK16" s="143"/>
      <c r="BL16" s="103">
        <f>(BC16-BC15)/节奏总纲!M13*'[1]功能-付费相关'!AJ15</f>
        <v>533.38911889083681</v>
      </c>
      <c r="BM16" s="103">
        <f>(BH16-BH15)/节奏总纲!M13*'[1]功能-付费相关'!BB15</f>
        <v>392.7811645474203</v>
      </c>
      <c r="BQ16" s="136">
        <v>10</v>
      </c>
      <c r="BR16" s="136">
        <f>村县营基础信息!$G17</f>
        <v>1</v>
      </c>
      <c r="BS16" s="136">
        <f t="shared" si="3"/>
        <v>2880</v>
      </c>
      <c r="BU16" s="140"/>
      <c r="BV16" s="139">
        <v>48</v>
      </c>
      <c r="BW16" s="139"/>
      <c r="BX16" s="133"/>
      <c r="BY16" s="133"/>
      <c r="BZ16" s="133"/>
      <c r="CA16" s="133"/>
      <c r="CD16" s="136">
        <v>10</v>
      </c>
      <c r="CE16" s="136">
        <f>求节点(村县营基础信息!$AC$8:$AC$28,$BS$33:$BS$53,$CD16)*节奏总纲!K13+CE15</f>
        <v>1387.7424752678744</v>
      </c>
      <c r="CF16" s="136">
        <f>求节点(村县营基础信息!$AC$8:$AC$28,$BS$33:$BS$53,$CD16)*节奏总纲!L13+CF15</f>
        <v>1188.91933176877</v>
      </c>
      <c r="CG16" s="136">
        <f>求节点(村县营基础信息!$AC$8:$AC$28,$BS$33:$BS$53,$CD16)*节奏总纲!M13+CG15</f>
        <v>961.2035153808348</v>
      </c>
      <c r="CH16" s="136">
        <f>求节点(村县营基础信息!$AC$8:$AC$28,$BS$33:$BS$53,$CD16)*节奏总纲!N13+CH15</f>
        <v>703.22668503293141</v>
      </c>
      <c r="CI16" s="136">
        <f>求节点(村县营基础信息!$AC$8:$AC$28,$BS$33:$BS$53,$CD16)*节奏总纲!O13+CI15</f>
        <v>388.53369383279909</v>
      </c>
    </row>
    <row r="17" spans="6:87" x14ac:dyDescent="0.15">
      <c r="F17" s="181">
        <f t="shared" si="1"/>
        <v>50</v>
      </c>
      <c r="G17" s="36">
        <v>11</v>
      </c>
      <c r="H17" s="36">
        <f>村县营基础信息!$D18</f>
        <v>5</v>
      </c>
      <c r="I17" s="93">
        <v>72000</v>
      </c>
      <c r="J17" s="181"/>
      <c r="K17" s="181"/>
      <c r="M17" s="36">
        <v>11</v>
      </c>
      <c r="N17" s="36">
        <f>求节点(村县营基础信息!K$8:K$28,$I$33:$I$53,$M17)*节奏总纲!K14+N16</f>
        <v>134139.70458771731</v>
      </c>
      <c r="O17" s="36">
        <f>求节点(村县营基础信息!L$8:L$28,$I$33:$I$53,$M17)*节奏总纲!L14+O16</f>
        <v>117117.67165961312</v>
      </c>
      <c r="P17" s="36">
        <f>求节点(村县营基础信息!M$8:M$28,$I$33:$I$53,$M17)*节奏总纲!M14+P16</f>
        <v>96838.179540277357</v>
      </c>
      <c r="Q17" s="36">
        <f>求节点(村县营基础信息!N$8:N$28,$I$33:$I$53,$M17)*节奏总纲!N14+Q16</f>
        <v>71541.820865992704</v>
      </c>
      <c r="R17" s="36">
        <f>求节点(村县营基础信息!O$8:O$28,$I$33:$I$53,$M17)*节奏总纲!O14+R16</f>
        <v>41141.190054642444</v>
      </c>
      <c r="S17" s="181"/>
      <c r="T17" s="181"/>
      <c r="V17" s="95"/>
      <c r="W17" s="36">
        <v>11</v>
      </c>
      <c r="X17" s="36">
        <f>村县营基础信息!$E18</f>
        <v>1</v>
      </c>
      <c r="Y17" s="182">
        <v>30240</v>
      </c>
      <c r="Z17" s="182"/>
      <c r="AA17" s="182"/>
      <c r="AB17" s="182"/>
      <c r="AC17" s="36">
        <v>11</v>
      </c>
      <c r="AD17" s="95">
        <f>求节点(村县营基础信息!T$8:T$28,$Y$33:$Y$53,$AC17)*节奏总纲!K14*(1+$B$10)+AD16</f>
        <v>35281.709320881673</v>
      </c>
      <c r="AE17" s="95">
        <f>求节点(村县营基础信息!U$8:U$28,$Y$33:$Y$53,$AC17)*节奏总纲!L14*(1+$B$10)+AE16</f>
        <v>30905.114799224677</v>
      </c>
      <c r="AF17" s="95">
        <f>求节点(村县营基础信息!V$8:V$28,$Y$33:$Y$53,$AC17)*节奏总纲!M14*(1+$B$10)+AF16</f>
        <v>25649.960353971073</v>
      </c>
      <c r="AG17" s="95">
        <f>求节点(村县营基础信息!W$8:W$28,$Y$33:$Y$53,$AC17)*节奏总纲!N14*(1+$B$10)+AG16</f>
        <v>19002.464027529866</v>
      </c>
      <c r="AH17" s="95">
        <f>求节点(村县营基础信息!X$8:X$28,$Y$33:$Y$53,$AC17)*节奏总纲!O14*(1+$B$10)+AH16</f>
        <v>10991.291962156127</v>
      </c>
      <c r="AK17" s="107"/>
      <c r="AL17" s="36">
        <v>11</v>
      </c>
      <c r="AM17" s="36">
        <v>1</v>
      </c>
      <c r="AN17" s="136">
        <f>村县营基础信息!F18-AM17</f>
        <v>1</v>
      </c>
      <c r="AO17" s="164">
        <v>21600</v>
      </c>
      <c r="AP17" s="107">
        <f t="shared" si="0"/>
        <v>96000</v>
      </c>
      <c r="AQ17" s="148"/>
      <c r="AR17" s="176"/>
      <c r="AS17" s="149"/>
      <c r="AT17" s="175">
        <v>96</v>
      </c>
      <c r="AU17" s="105"/>
      <c r="AV17" s="105"/>
      <c r="AW17" s="105"/>
      <c r="AX17" s="144"/>
      <c r="AY17" s="107">
        <f>BF17/节奏总纲!D14</f>
        <v>29012.726109782307</v>
      </c>
      <c r="AZ17" s="36">
        <v>11</v>
      </c>
      <c r="BA17" s="189">
        <f>求节点(村县营基础信息!AC$8:AC$28,$AO$33:$AO$53,$AZ17)*节奏总纲!K14+BA16</f>
        <v>13508.682146076922</v>
      </c>
      <c r="BB17" s="189">
        <f>求节点(村县营基础信息!AD$8:AD$28,$AO$33:$AO$53,$AZ17)*节奏总纲!L14+BB16</f>
        <v>11844.944403029538</v>
      </c>
      <c r="BC17" s="189">
        <f>求节点(村县营基础信息!AE$8:AE$28,$AO$33:$AO$53,$AZ17)*节奏总纲!M14+BC16</f>
        <v>9836.8019983883569</v>
      </c>
      <c r="BD17" s="189">
        <f>求节点(村县营基础信息!AF$8:AF$28,$AO$33:$AO$53,$AZ17)*节奏总纲!N14+BD16</f>
        <v>7308.1988800309437</v>
      </c>
      <c r="BE17" s="189">
        <f>求节点(村县营基础信息!AG$8:AG$28,$AO$33:$AO$53,$AZ17)*节奏总纲!O14+BE16</f>
        <v>4249.8715392719769</v>
      </c>
      <c r="BF17" s="189">
        <f>求节点(村县营基础信息!AC$8:AC$28,$AP$33:$AP$53,$AZ17)*节奏总纲!K14+BF16</f>
        <v>33177.413730814696</v>
      </c>
      <c r="BG17" s="189">
        <f>求节点(村县营基础信息!AD$8:AD$28,$AP$33:$AP$53,$AZ17)*节奏总纲!L14+BG16</f>
        <v>28893.14524047108</v>
      </c>
      <c r="BH17" s="189">
        <f>求节点(村县营基础信息!AE$8:AE$28,$AP$33:$AP$53,$AZ17)*节奏总纲!M14+BH16</f>
        <v>23830.299307862515</v>
      </c>
      <c r="BI17" s="189">
        <f>求节点(村县营基础信息!AF$8:AF$28,$AP$33:$AP$53,$AZ17)*节奏总纲!N14+BI16</f>
        <v>17555.318517156662</v>
      </c>
      <c r="BJ17" s="189">
        <f>求节点(村县营基础信息!AG$8:AG$28,$AP$33:$AP$53,$AZ17)*节奏总纲!O14+BJ16</f>
        <v>10028.254270497495</v>
      </c>
      <c r="BK17" s="143"/>
      <c r="BL17" s="103">
        <f>(BC17-BC16)/节奏总纲!M14*'[1]功能-付费相关'!AJ16</f>
        <v>556.35893819874775</v>
      </c>
      <c r="BM17" s="103">
        <f>(BH17-BH16)/节奏总纲!M14*'[1]功能-付费相关'!BB16</f>
        <v>386.70438141096236</v>
      </c>
      <c r="BQ17" s="136">
        <v>11</v>
      </c>
      <c r="BR17" s="136">
        <f>村县营基础信息!$G18</f>
        <v>0</v>
      </c>
      <c r="BS17" s="136">
        <f t="shared" si="3"/>
        <v>0</v>
      </c>
      <c r="BU17" s="140"/>
      <c r="BV17" s="139"/>
      <c r="BW17" s="139"/>
      <c r="BX17" s="133"/>
      <c r="BY17" s="133"/>
      <c r="BZ17" s="133"/>
      <c r="CA17" s="133"/>
      <c r="CD17" s="136">
        <v>11</v>
      </c>
      <c r="CE17" s="136">
        <f>求节点(村县营基础信息!$AC$8:$AC$28,$BS$33:$BS$53,$CD17)*节奏总纲!K14+CE16</f>
        <v>1801.1576194769227</v>
      </c>
      <c r="CF17" s="136">
        <f>求节点(村县营基础信息!$AC$8:$AC$28,$BS$33:$BS$53,$CD17)*节奏总纲!L14+CF16</f>
        <v>1550.540134899187</v>
      </c>
      <c r="CG17" s="136">
        <f>求节点(村县营基础信息!$AC$8:$AC$28,$BS$33:$BS$53,$CD17)*节奏总纲!M14+CG16</f>
        <v>1263.7083575772815</v>
      </c>
      <c r="CH17" s="136">
        <f>求节点(村县营基础信息!$AC$8:$AC$28,$BS$33:$BS$53,$CD17)*节奏总纲!N14+CH16</f>
        <v>922.03721014218695</v>
      </c>
      <c r="CI17" s="136">
        <f>求节点(村县营基础信息!$AC$8:$AC$28,$BS$33:$BS$53,$CD17)*节奏总纲!O14+CI16</f>
        <v>516.62842089407263</v>
      </c>
    </row>
    <row r="18" spans="6:87" x14ac:dyDescent="0.15">
      <c r="F18" s="181">
        <f t="shared" si="1"/>
        <v>54</v>
      </c>
      <c r="G18" s="36">
        <v>12</v>
      </c>
      <c r="H18" s="36">
        <f>村县营基础信息!$D19</f>
        <v>5</v>
      </c>
      <c r="I18" s="93">
        <v>77760</v>
      </c>
      <c r="J18" s="181"/>
      <c r="K18" s="181"/>
      <c r="M18" s="36">
        <v>12</v>
      </c>
      <c r="N18" s="36">
        <f>求节点(村县营基础信息!K$8:K$28,$I$33:$I$53,$M18)*节奏总纲!K15+N17</f>
        <v>171359.04455592271</v>
      </c>
      <c r="O18" s="36">
        <f>求节点(村县营基础信息!L$8:L$28,$I$33:$I$53,$M18)*节奏总纲!L15+O17</f>
        <v>149674.12405925055</v>
      </c>
      <c r="P18" s="36">
        <f>求节点(村县营基础信息!M$8:M$28,$I$33:$I$53,$M18)*节奏总纲!M15+P17</f>
        <v>124707.37953590546</v>
      </c>
      <c r="Q18" s="36">
        <f>求节点(村县营基础信息!N$8:N$28,$I$33:$I$53,$M18)*节奏总纲!N15+Q17</f>
        <v>93555.833228598378</v>
      </c>
      <c r="R18" s="36">
        <f>求节点(村县营基础信息!O$8:O$28,$I$33:$I$53,$M18)*节奏总纲!O15+R17</f>
        <v>53782.352733339481</v>
      </c>
      <c r="S18" s="181"/>
      <c r="T18" s="181"/>
      <c r="V18" s="95"/>
      <c r="W18" s="36">
        <v>12</v>
      </c>
      <c r="X18" s="36">
        <f>村县营基础信息!$E19</f>
        <v>0</v>
      </c>
      <c r="Y18" s="182">
        <v>37440</v>
      </c>
      <c r="Z18" s="182"/>
      <c r="AA18" s="182"/>
      <c r="AB18" s="182"/>
      <c r="AC18" s="36">
        <v>12</v>
      </c>
      <c r="AD18" s="95">
        <f>求节点(村县营基础信息!T$8:T$28,$Y$33:$Y$53,$AC18)*节奏总纲!K15*(1+$B$10)+AD17</f>
        <v>45472.719074080771</v>
      </c>
      <c r="AE18" s="95">
        <f>求节点(村县营基础信息!U$8:U$28,$Y$33:$Y$53,$AC18)*节奏总纲!L15*(1+$B$10)+AE17</f>
        <v>39667.649328063264</v>
      </c>
      <c r="AF18" s="95">
        <f>求节点(村县营基础信息!V$8:V$28,$Y$33:$Y$53,$AC18)*节奏总纲!M15*(1+$B$10)+AF17</f>
        <v>33022.86842793184</v>
      </c>
      <c r="AG18" s="95">
        <f>求节点(村县营基础信息!W$8:W$28,$Y$33:$Y$53,$AC18)*节奏总纲!N15*(1+$B$10)+AG17</f>
        <v>24726.620388948664</v>
      </c>
      <c r="AH18" s="95">
        <f>求节点(村县营基础信息!X$8:X$28,$Y$33:$Y$53,$AC18)*节奏总纲!O15*(1+$B$10)+AH17</f>
        <v>14166.112703874864</v>
      </c>
      <c r="AK18" s="107"/>
      <c r="AL18" s="36">
        <v>12</v>
      </c>
      <c r="AM18" s="97">
        <v>0</v>
      </c>
      <c r="AN18" s="136">
        <f>村县营基础信息!F19-AM18</f>
        <v>2</v>
      </c>
      <c r="AO18" s="97">
        <v>0</v>
      </c>
      <c r="AP18" s="107">
        <f t="shared" si="0"/>
        <v>144000</v>
      </c>
      <c r="AQ18" s="148"/>
      <c r="AR18" s="176"/>
      <c r="AS18" s="149"/>
      <c r="AT18" s="175">
        <v>144</v>
      </c>
      <c r="AU18" s="105"/>
      <c r="AV18" s="105"/>
      <c r="AW18" s="105"/>
      <c r="AX18" s="144"/>
      <c r="AY18" s="107">
        <f>BF18/节奏总纲!D15</f>
        <v>31833.503242703471</v>
      </c>
      <c r="AZ18" s="36">
        <v>12</v>
      </c>
      <c r="BA18" s="189">
        <f>求节点(村县营基础信息!AC$8:AC$28,$AO$33:$AO$53,$AZ18)*节奏总纲!K15+BA17</f>
        <v>17939.555951815659</v>
      </c>
      <c r="BB18" s="189">
        <f>求节点(村县营基础信息!AD$8:AD$28,$AO$33:$AO$53,$AZ18)*节奏总纲!L15+BB17</f>
        <v>15770.190437028379</v>
      </c>
      <c r="BC18" s="189">
        <f>求节点(村县营基础信息!AE$8:AE$28,$AO$33:$AO$53,$AZ18)*节奏总纲!M15+BC17</f>
        <v>13238.676176258454</v>
      </c>
      <c r="BD18" s="189">
        <f>求节点(村县营基础信息!AF$8:AF$28,$AO$33:$AO$53,$AZ18)*节奏总纲!N15+BD17</f>
        <v>10027.878729024185</v>
      </c>
      <c r="BE18" s="189">
        <f>求节点(村县营基础信息!AG$8:AG$28,$AO$33:$AO$53,$AZ18)*节奏总纲!O15+BE17</f>
        <v>5848.1794641647057</v>
      </c>
      <c r="BF18" s="189">
        <f>求节点(村县营基础信息!AC$8:AC$28,$AP$33:$AP$53,$AZ18)*节奏总纲!K15+BF17</f>
        <v>41300.68237466905</v>
      </c>
      <c r="BG18" s="189">
        <f>求节点(村县营基础信息!AD$8:AD$28,$AP$33:$AP$53,$AZ18)*节奏总纲!L15+BG17</f>
        <v>35877.774212733726</v>
      </c>
      <c r="BH18" s="189">
        <f>求节点(村县营基础信息!AE$8:AE$28,$AP$33:$AP$53,$AZ18)*节奏总纲!M15+BH17</f>
        <v>29707.255018990661</v>
      </c>
      <c r="BI18" s="189">
        <f>求节点(村县营基础信息!AF$8:AF$28,$AP$33:$AP$53,$AZ18)*节奏总纲!N15+BI17</f>
        <v>22118.051848722367</v>
      </c>
      <c r="BJ18" s="189">
        <f>求节点(村县营基础信息!AG$8:AG$28,$AP$33:$AP$53,$AZ18)*节奏总纲!O15+BJ17</f>
        <v>12558.908484910982</v>
      </c>
      <c r="BK18" s="143"/>
      <c r="BL18" s="103">
        <f>(BC18-BC17)/节奏总纲!M15*'[1]功能-付费相关'!AJ17</f>
        <v>710.77555505032399</v>
      </c>
      <c r="BM18" s="103">
        <f>(BH18-BH17)/节奏总纲!M15*'[1]功能-付费相关'!BB17</f>
        <v>336.26467948779322</v>
      </c>
      <c r="BQ18" s="136">
        <v>12</v>
      </c>
      <c r="BR18" s="136">
        <f>村县营基础信息!$G19</f>
        <v>1</v>
      </c>
      <c r="BS18" s="136">
        <f t="shared" si="3"/>
        <v>2880</v>
      </c>
      <c r="BU18" s="140"/>
      <c r="BV18" s="139">
        <v>48</v>
      </c>
      <c r="BW18" s="139"/>
      <c r="BX18" s="133"/>
      <c r="BY18" s="133"/>
      <c r="BZ18" s="133"/>
      <c r="CA18" s="133"/>
      <c r="CD18" s="136">
        <v>12</v>
      </c>
      <c r="CE18" s="136">
        <f>求节点(村县营基础信息!$AC$8:$AC$28,$BS$33:$BS$53,$CD18)*节奏总纲!K15+CE17</f>
        <v>2391.9407935754211</v>
      </c>
      <c r="CF18" s="136">
        <f>求节点(村县营基础信息!$AC$8:$AC$28,$BS$33:$BS$53,$CD18)*节奏总纲!L15+CF17</f>
        <v>2058.513151063743</v>
      </c>
      <c r="CG18" s="136">
        <f>求节点(村县营基础信息!$AC$8:$AC$28,$BS$33:$BS$53,$CD18)*节奏总纲!M15+CG17</f>
        <v>1691.1233183866013</v>
      </c>
      <c r="CH18" s="136">
        <f>求节点(村县营基础信息!$AC$8:$AC$28,$BS$33:$BS$53,$CD18)*节奏总纲!N15+CH17</f>
        <v>1253.8723615287838</v>
      </c>
      <c r="CI18" s="136">
        <f>求节点(村县营基础信息!$AC$8:$AC$28,$BS$33:$BS$53,$CD18)*节奏总纲!O15+CI17</f>
        <v>700.67600012414437</v>
      </c>
    </row>
    <row r="19" spans="6:87" x14ac:dyDescent="0.15">
      <c r="F19" s="181">
        <f t="shared" si="1"/>
        <v>60</v>
      </c>
      <c r="G19" s="36">
        <v>13</v>
      </c>
      <c r="H19" s="36">
        <f>村县营基础信息!$D20</f>
        <v>6</v>
      </c>
      <c r="I19" s="93">
        <v>86400</v>
      </c>
      <c r="J19" s="181"/>
      <c r="K19" s="181"/>
      <c r="M19" s="36">
        <v>13</v>
      </c>
      <c r="N19" s="36">
        <f>求节点(村县营基础信息!K$8:K$28,$I$33:$I$53,$M19)*节奏总纲!K16+N18</f>
        <v>216948.41697996709</v>
      </c>
      <c r="O19" s="36">
        <f>求节点(村县营基础信息!L$8:L$28,$I$33:$I$53,$M19)*节奏总纲!L16+O18</f>
        <v>191878.89933847051</v>
      </c>
      <c r="P19" s="36">
        <f>求节点(村县营基础信息!M$8:M$28,$I$33:$I$53,$M19)*节奏总纲!M16+P18</f>
        <v>160016.15027797731</v>
      </c>
      <c r="Q19" s="36">
        <f>求节点(村县营基础信息!N$8:N$28,$I$33:$I$53,$M19)*节奏总纲!N16+Q18</f>
        <v>120669.14553358726</v>
      </c>
      <c r="R19" s="36">
        <f>求节点(村县营基础信息!O$8:O$28,$I$33:$I$53,$M19)*节奏总纲!O16+R18</f>
        <v>69703.122855656402</v>
      </c>
      <c r="S19" s="181"/>
      <c r="T19" s="181"/>
      <c r="V19" s="95"/>
      <c r="W19" s="36">
        <v>13</v>
      </c>
      <c r="X19" s="36">
        <f>村县营基础信息!$E20</f>
        <v>1</v>
      </c>
      <c r="Y19" s="182">
        <v>51840</v>
      </c>
      <c r="Z19" s="182"/>
      <c r="AA19" s="182"/>
      <c r="AB19" s="182"/>
      <c r="AC19" s="36">
        <v>13</v>
      </c>
      <c r="AD19" s="95">
        <f>求节点(村县营基础信息!T$8:T$28,$Y$33:$Y$53,$AC19)*节奏总纲!K16*(1+$B$10)+AD18</f>
        <v>56395.172884008076</v>
      </c>
      <c r="AE19" s="95">
        <f>求节点(村县营基础信息!U$8:U$28,$Y$33:$Y$53,$AC19)*节奏总纲!L16*(1+$B$10)+AE18</f>
        <v>49615.917786736536</v>
      </c>
      <c r="AF19" s="95">
        <f>求节点(村县营基础信息!V$8:V$28,$Y$33:$Y$53,$AC19)*节奏总纲!M16*(1+$B$10)+AF18</f>
        <v>41210.725346926687</v>
      </c>
      <c r="AG19" s="95">
        <f>求节点(村县营基础信息!W$8:W$28,$Y$33:$Y$53,$AC19)*节奏总纲!N16*(1+$B$10)+AG18</f>
        <v>30911.671488379157</v>
      </c>
      <c r="AH19" s="95">
        <f>求节点(村县营基础信息!X$8:X$28,$Y$33:$Y$53,$AC19)*节奏总纲!O16*(1+$B$10)+AH18</f>
        <v>17679.939240972082</v>
      </c>
      <c r="AK19" s="107"/>
      <c r="AL19" s="36">
        <v>13</v>
      </c>
      <c r="AM19" s="97">
        <v>0</v>
      </c>
      <c r="AN19" s="136">
        <f>村县营基础信息!F20-AM19</f>
        <v>2</v>
      </c>
      <c r="AO19" s="97">
        <v>0</v>
      </c>
      <c r="AP19" s="107">
        <f t="shared" si="0"/>
        <v>192000</v>
      </c>
      <c r="AQ19" s="148"/>
      <c r="AR19" s="176"/>
      <c r="AS19" s="149"/>
      <c r="AT19" s="175">
        <v>192</v>
      </c>
      <c r="AU19" s="105"/>
      <c r="AV19" s="105"/>
      <c r="AW19" s="105"/>
      <c r="AX19" s="144"/>
      <c r="AY19" s="107">
        <f>BF19/节奏总纲!D16</f>
        <v>34197.748914901837</v>
      </c>
      <c r="AZ19" s="36">
        <v>13</v>
      </c>
      <c r="BA19" s="189">
        <f>求节点(村县营基础信息!AC$8:AC$28,$AO$33:$AO$53,$AZ19)*节奏总纲!K16+BA18</f>
        <v>23875.672152863106</v>
      </c>
      <c r="BB19" s="189">
        <f>求节点(村县营基础信息!AD$8:AD$28,$AO$33:$AO$53,$AZ19)*节奏总纲!L16+BB18</f>
        <v>21318.851369182557</v>
      </c>
      <c r="BC19" s="189">
        <f>求节点(村县营基础信息!AE$8:AE$28,$AO$33:$AO$53,$AZ19)*节奏总纲!M16+BC18</f>
        <v>17924.716737706261</v>
      </c>
      <c r="BD19" s="189">
        <f>求节点(村县营基础信息!AF$8:AF$28,$AO$33:$AO$53,$AZ19)*节奏总纲!N16+BD18</f>
        <v>13659.620970285478</v>
      </c>
      <c r="BE19" s="189">
        <f>求节点(村县营基础信息!AG$8:AG$28,$AO$33:$AO$53,$AZ19)*节奏总纲!O16+BE18</f>
        <v>8019.1935717533779</v>
      </c>
      <c r="BF19" s="189">
        <f>求节点(村县营基础信息!AC$8:AC$28,$AP$33:$AP$53,$AZ19)*节奏总纲!K16+BF18</f>
        <v>50006.986136205305</v>
      </c>
      <c r="BG19" s="189">
        <f>求节点(村县营基础信息!AD$8:AD$28,$AP$33:$AP$53,$AZ19)*节奏总纲!L16+BG18</f>
        <v>43807.553418922573</v>
      </c>
      <c r="BH19" s="189">
        <f>求节点(村县营基础信息!AE$8:AE$28,$AP$33:$AP$53,$AZ19)*节奏总纲!M16+BH18</f>
        <v>36233.807635580757</v>
      </c>
      <c r="BI19" s="189">
        <f>求节点(村县营基础信息!AF$8:AF$28,$AP$33:$AP$53,$AZ19)*节奏总纲!N16+BI18</f>
        <v>27048.165043920584</v>
      </c>
      <c r="BJ19" s="189">
        <f>求节点(村县营基础信息!AG$8:AG$28,$AP$33:$AP$53,$AZ19)*节奏总纲!O16+BJ18</f>
        <v>15359.784710133405</v>
      </c>
      <c r="BK19" s="143"/>
      <c r="BL19" s="103">
        <f>(BC19-BC18)/节奏总纲!M16*'[1]功能-付费相关'!AJ18</f>
        <v>855.57880956992585</v>
      </c>
      <c r="BM19" s="103">
        <f>(BH19-BH18)/节奏总纲!M16*'[1]功能-付费相关'!BB18</f>
        <v>293.68094278409882</v>
      </c>
      <c r="BQ19" s="136">
        <v>13</v>
      </c>
      <c r="BR19" s="136">
        <f>村县营基础信息!$G20</f>
        <v>0</v>
      </c>
      <c r="BS19" s="136">
        <f t="shared" si="3"/>
        <v>0</v>
      </c>
      <c r="BU19" s="140"/>
      <c r="BV19" s="139"/>
      <c r="BW19" s="139"/>
      <c r="BX19" s="133"/>
      <c r="BY19" s="133"/>
      <c r="BZ19" s="133"/>
      <c r="CA19" s="133"/>
      <c r="CD19" s="136">
        <v>13</v>
      </c>
      <c r="CE19" s="136">
        <f>求节点(村县营基础信息!$AC$8:$AC$28,$BS$33:$BS$53,$CD19)*节奏总纲!K16+CE18</f>
        <v>3183.4229537150809</v>
      </c>
      <c r="CF19" s="136">
        <f>求节点(村县营基础信息!$AC$8:$AC$28,$BS$33:$BS$53,$CD19)*节奏总纲!L16+CF18</f>
        <v>2779.4021698081833</v>
      </c>
      <c r="CG19" s="136">
        <f>求节点(村县营基础信息!$AC$8:$AC$28,$BS$33:$BS$53,$CD19)*节奏总纲!M16+CG18</f>
        <v>2284.4462835311556</v>
      </c>
      <c r="CH19" s="136">
        <f>求节点(村县营基础信息!$AC$8:$AC$28,$BS$33:$BS$53,$CD19)*节奏总纲!N16+CH18</f>
        <v>1702.0644701831673</v>
      </c>
      <c r="CI19" s="136">
        <f>求节点(村县营基础信息!$AC$8:$AC$28,$BS$33:$BS$53,$CD19)*节奏总纲!O16+CI18</f>
        <v>955.30111150800087</v>
      </c>
    </row>
    <row r="20" spans="6:87" x14ac:dyDescent="0.15">
      <c r="F20" s="181">
        <f t="shared" si="1"/>
        <v>66</v>
      </c>
      <c r="G20" s="36">
        <v>14</v>
      </c>
      <c r="H20" s="36">
        <f>村县营基础信息!$D21</f>
        <v>6</v>
      </c>
      <c r="I20" s="93">
        <v>95040</v>
      </c>
      <c r="J20" s="181"/>
      <c r="K20" s="181"/>
      <c r="M20" s="36">
        <v>14</v>
      </c>
      <c r="N20" s="36">
        <f>求节点(村县营基础信息!K$8:K$28,$I$33:$I$53,$M20)*节奏总纲!K17+N19</f>
        <v>271917.58145996358</v>
      </c>
      <c r="O20" s="36">
        <f>求节点(村县营基础信息!L$8:L$28,$I$33:$I$53,$M20)*节奏总纲!L17+O19</f>
        <v>240058.92522762425</v>
      </c>
      <c r="P20" s="36">
        <f>求节点(村县营基础信息!M$8:M$28,$I$33:$I$53,$M20)*节奏总纲!M17+P19</f>
        <v>201045.29054014638</v>
      </c>
      <c r="Q20" s="36">
        <f>求节点(村县营基础信息!N$8:N$28,$I$33:$I$53,$M20)*节奏总纲!N17+Q19</f>
        <v>151149.01768370467</v>
      </c>
      <c r="R20" s="36">
        <f>求节点(村县营基础信息!O$8:O$28,$I$33:$I$53,$M20)*节奏总纲!O17+R19</f>
        <v>87252.63951720584</v>
      </c>
      <c r="S20" s="181"/>
      <c r="T20" s="181"/>
      <c r="V20" s="95"/>
      <c r="W20" s="36">
        <v>14</v>
      </c>
      <c r="X20" s="36">
        <f>村县营基础信息!$E21</f>
        <v>0</v>
      </c>
      <c r="Y20" s="182">
        <v>69120</v>
      </c>
      <c r="Z20" s="182"/>
      <c r="AA20" s="182"/>
      <c r="AB20" s="182"/>
      <c r="AC20" s="36">
        <v>14</v>
      </c>
      <c r="AD20" s="95">
        <f>求节点(村县营基础信息!T$8:T$28,$Y$33:$Y$53,$AC20)*节奏总纲!K17*(1+$B$10)+AD19</f>
        <v>68101.56902326658</v>
      </c>
      <c r="AE20" s="95">
        <f>求节点(村县营基础信息!U$8:U$28,$Y$33:$Y$53,$AC20)*节奏总纲!L17*(1+$B$10)+AE19</f>
        <v>59892.782828112307</v>
      </c>
      <c r="AF20" s="95">
        <f>求节点(村县营基础信息!V$8:V$28,$Y$33:$Y$53,$AC20)*节奏总纲!M17*(1+$B$10)+AF19</f>
        <v>49975.729809288052</v>
      </c>
      <c r="AG20" s="95">
        <f>求节点(村县营基础信息!W$8:W$28,$Y$33:$Y$53,$AC20)*节奏总纲!N17*(1+$B$10)+AG19</f>
        <v>37432.709015559609</v>
      </c>
      <c r="AH20" s="95">
        <f>求节点(村县营基础信息!X$8:X$28,$Y$33:$Y$53,$AC20)*节奏总纲!O17*(1+$B$10)+AH19</f>
        <v>21445.190039513513</v>
      </c>
      <c r="AK20" s="107"/>
      <c r="AL20" s="36">
        <v>14</v>
      </c>
      <c r="AM20" s="97">
        <v>0</v>
      </c>
      <c r="AN20" s="136">
        <f>村县营基础信息!F21-AM20</f>
        <v>3</v>
      </c>
      <c r="AO20" s="97">
        <v>0</v>
      </c>
      <c r="AP20" s="107">
        <f t="shared" si="0"/>
        <v>240000</v>
      </c>
      <c r="AQ20" s="148"/>
      <c r="AR20" s="176"/>
      <c r="AS20" s="141"/>
      <c r="AT20" s="105">
        <v>240</v>
      </c>
      <c r="AU20" s="105"/>
      <c r="AV20" s="105"/>
      <c r="AW20" s="105"/>
      <c r="AX20" s="144"/>
      <c r="AY20" s="107">
        <f>BF20/节奏总纲!D17</f>
        <v>36203.537930852166</v>
      </c>
      <c r="AZ20" s="36">
        <v>14</v>
      </c>
      <c r="BA20" s="189">
        <f>求节点(村县营基础信息!AC$8:AC$28,$AO$33:$AO$53,$AZ20)*节奏总纲!K17+BA19</f>
        <v>31510.278330640394</v>
      </c>
      <c r="BB20" s="189">
        <f>求节点(村县营基础信息!AD$8:AD$28,$AO$33:$AO$53,$AZ20)*节奏总纲!L17+BB19</f>
        <v>27834.211232471167</v>
      </c>
      <c r="BC20" s="189">
        <f>求节点(村县营基础信息!AE$8:AE$28,$AO$33:$AO$53,$AZ20)*节奏总纲!M17+BC19</f>
        <v>23327.801680257788</v>
      </c>
      <c r="BD20" s="189">
        <f>求节点(村县营基础信息!AF$8:AF$28,$AO$33:$AO$53,$AZ20)*节奏总纲!N17+BD19</f>
        <v>17569.019240597612</v>
      </c>
      <c r="BE20" s="189">
        <f>求节点(村县营基础信息!AG$8:AG$28,$AO$33:$AO$53,$AZ20)*节奏总纲!O17+BE19</f>
        <v>10155.417482007473</v>
      </c>
      <c r="BF20" s="189">
        <f>求节点(村县营基础信息!AC$8:AC$28,$AP$33:$AP$53,$AZ20)*节奏总纲!K17+BF19</f>
        <v>59338.171464599771</v>
      </c>
      <c r="BG20" s="189">
        <f>求节点(村县营基础信息!AD$8:AD$28,$AP$33:$AP$53,$AZ20)*节奏总纲!L17+BG19</f>
        <v>52112.016963338698</v>
      </c>
      <c r="BH20" s="189">
        <f>求节点(村县营基础信息!AE$8:AE$28,$AP$33:$AP$53,$AZ20)*节奏总纲!M17+BH19</f>
        <v>43409.333141297335</v>
      </c>
      <c r="BI20" s="189">
        <f>求节点(村县营基础信息!AF$8:AF$28,$AP$33:$AP$53,$AZ20)*节奏总纲!N17+BI19</f>
        <v>32453.255206883638</v>
      </c>
      <c r="BJ20" s="189">
        <f>求节点(村县营基础信息!AG$8:AG$28,$AP$33:$AP$53,$AZ20)*节奏总纲!O17+BJ19</f>
        <v>18553.710127608829</v>
      </c>
      <c r="BK20" s="143"/>
      <c r="BL20" s="103">
        <f>(BC20-BC19)/节奏总纲!M17*'[1]功能-付费相关'!AJ19</f>
        <v>946.14742053368172</v>
      </c>
      <c r="BM20" s="103">
        <f>(BH20-BH19)/节奏总纲!M17*'[1]功能-付费相关'!BB19</f>
        <v>279.91917915549794</v>
      </c>
      <c r="BQ20" s="136">
        <v>14</v>
      </c>
      <c r="BR20" s="136">
        <f>村县营基础信息!$G21</f>
        <v>1</v>
      </c>
      <c r="BS20" s="136">
        <f t="shared" si="3"/>
        <v>2880</v>
      </c>
      <c r="BU20" s="140"/>
      <c r="BV20" s="139">
        <v>48</v>
      </c>
      <c r="BW20" s="139"/>
      <c r="BX20" s="133"/>
      <c r="BY20" s="133"/>
      <c r="BZ20" s="133"/>
      <c r="CA20" s="133"/>
      <c r="CD20" s="136">
        <v>14</v>
      </c>
      <c r="CE20" s="136">
        <f>求节点(村县营基础信息!$AC$8:$AC$28,$BS$33:$BS$53,$CD20)*节奏总纲!K17+CE19</f>
        <v>4201.3704440853862</v>
      </c>
      <c r="CF20" s="136">
        <f>求节点(村县营基础信息!$AC$8:$AC$28,$BS$33:$BS$53,$CD20)*节奏总纲!L17+CF19</f>
        <v>3648.1168182466645</v>
      </c>
      <c r="CG20" s="136">
        <f>求节点(村县营基础信息!$AC$8:$AC$28,$BS$33:$BS$53,$CD20)*节奏总纲!M17+CG19</f>
        <v>3004.8576092046924</v>
      </c>
      <c r="CH20" s="136">
        <f>求节点(村县营基础信息!$AC$8:$AC$28,$BS$33:$BS$53,$CD20)*节奏总纲!N17+CH19</f>
        <v>2223.3175728914521</v>
      </c>
      <c r="CI20" s="136">
        <f>求节点(村县营基础信息!$AC$8:$AC$28,$BS$33:$BS$53,$CD20)*节奏总纲!O17+CI19</f>
        <v>1240.1309662085469</v>
      </c>
    </row>
    <row r="21" spans="6:87" x14ac:dyDescent="0.15">
      <c r="F21" s="181">
        <f t="shared" si="1"/>
        <v>76</v>
      </c>
      <c r="G21" s="36">
        <v>15</v>
      </c>
      <c r="H21" s="36">
        <f>村县营基础信息!$D22</f>
        <v>6</v>
      </c>
      <c r="I21" s="93">
        <v>109440</v>
      </c>
      <c r="J21" s="181"/>
      <c r="K21" s="181"/>
      <c r="M21" s="36">
        <v>15</v>
      </c>
      <c r="N21" s="36">
        <f>求节点(村县营基础信息!K$8:K$28,$I$33:$I$53,$M21)*节奏总纲!K18+N20</f>
        <v>342105.83397390437</v>
      </c>
      <c r="O21" s="36">
        <f>求节点(村县营基础信息!L$8:L$28,$I$33:$I$53,$M21)*节奏总纲!L18+O20</f>
        <v>302971.80893228727</v>
      </c>
      <c r="P21" s="36">
        <f>求节点(村县营基础信息!M$8:M$28,$I$33:$I$53,$M21)*节奏总纲!M18+P20</f>
        <v>254836.19949343172</v>
      </c>
      <c r="Q21" s="36">
        <f>求节点(村县营基础信息!N$8:N$28,$I$33:$I$53,$M21)*节奏总纲!N18+Q20</f>
        <v>192118.45043250691</v>
      </c>
      <c r="R21" s="36">
        <f>求节点(村县营基础信息!O$8:O$28,$I$33:$I$53,$M21)*节奏总纲!O18+R20</f>
        <v>111901.67952585622</v>
      </c>
      <c r="S21" s="181"/>
      <c r="T21" s="181"/>
      <c r="V21" s="95"/>
      <c r="W21" s="36">
        <v>15</v>
      </c>
      <c r="X21" s="36">
        <f>村县营基础信息!$E22</f>
        <v>1</v>
      </c>
      <c r="Y21" s="182">
        <v>87840</v>
      </c>
      <c r="Z21" s="182"/>
      <c r="AA21" s="182"/>
      <c r="AB21" s="182"/>
      <c r="AC21" s="36">
        <v>15</v>
      </c>
      <c r="AD21" s="95">
        <f>求节点(村县营基础信息!T$8:T$28,$Y$33:$Y$53,$AC21)*节奏总纲!K18*(1+$B$10)+AD20</f>
        <v>83193.861662274576</v>
      </c>
      <c r="AE21" s="95">
        <f>求节点(村县营基础信息!U$8:U$28,$Y$33:$Y$53,$AC21)*节奏总纲!L18*(1+$B$10)+AE20</f>
        <v>73436.796495064977</v>
      </c>
      <c r="AF21" s="95">
        <f>求节点(村县营基础信息!V$8:V$28,$Y$33:$Y$53,$AC21)*节奏总纲!M18*(1+$B$10)+AF20</f>
        <v>61569.345894412094</v>
      </c>
      <c r="AG21" s="95">
        <f>求节点(村县营基础信息!W$8:W$28,$Y$33:$Y$53,$AC21)*节奏总纲!N18*(1+$B$10)+AG20</f>
        <v>46272.827470827862</v>
      </c>
      <c r="AH21" s="95">
        <f>求节点(村县营基础信息!X$8:X$28,$Y$33:$Y$53,$AC21)*节奏总纲!O18*(1+$B$10)+AH20</f>
        <v>26775.276498305651</v>
      </c>
      <c r="AK21" s="107"/>
      <c r="AL21" s="36">
        <v>15</v>
      </c>
      <c r="AM21" s="97">
        <v>1</v>
      </c>
      <c r="AN21" s="136">
        <f>村县营基础信息!F22-AM21</f>
        <v>2</v>
      </c>
      <c r="AO21" s="164">
        <v>21600</v>
      </c>
      <c r="AP21" s="107">
        <f t="shared" si="0"/>
        <v>960000</v>
      </c>
      <c r="AQ21" s="148"/>
      <c r="AR21" s="176"/>
      <c r="AS21" s="141"/>
      <c r="AT21" s="105"/>
      <c r="AU21" s="105">
        <v>192</v>
      </c>
      <c r="AV21" s="105"/>
      <c r="AW21" s="105"/>
      <c r="AX21" s="144"/>
      <c r="AY21" s="107">
        <f>BF21/节奏总纲!D18</f>
        <v>39580.286326606132</v>
      </c>
      <c r="AZ21" s="36">
        <v>15</v>
      </c>
      <c r="BA21" s="189">
        <f>求节点(村县营基础信息!AC$8:AC$28,$AO$33:$AO$53,$AZ21)*节奏总纲!K18+BA20</f>
        <v>39692.846628897736</v>
      </c>
      <c r="BB21" s="189">
        <f>求节点(村县营基础信息!AD$8:AD$28,$AO$33:$AO$53,$AZ21)*节奏总纲!L18+BB20</f>
        <v>34994.360857043866</v>
      </c>
      <c r="BC21" s="189">
        <f>求节点(村县营基础信息!AE$8:AE$28,$AO$33:$AO$53,$AZ21)*节奏总纲!M18+BC20</f>
        <v>29304.870529380656</v>
      </c>
      <c r="BD21" s="189">
        <f>求节点(村县营基础信息!AF$8:AF$28,$AO$33:$AO$53,$AZ21)*节奏总纲!N18+BD20</f>
        <v>22014.02754116735</v>
      </c>
      <c r="BE21" s="189">
        <f>求节点(村县营基础信息!AG$8:AG$28,$AO$33:$AO$53,$AZ21)*节奏总纲!O18+BE20</f>
        <v>12705.626727820163</v>
      </c>
      <c r="BF21" s="189">
        <f>求节点(村县营基础信息!AC$8:AC$28,$AP$33:$AP$53,$AZ21)*节奏总纲!K18+BF20</f>
        <v>72369.669124787382</v>
      </c>
      <c r="BG21" s="189">
        <f>求节点(村县营基础信息!AD$8:AD$28,$AP$33:$AP$53,$AZ21)*节奏总纲!L18+BG20</f>
        <v>63917.022348857543</v>
      </c>
      <c r="BH21" s="189">
        <f>求节点(村县营基础信息!AE$8:AE$28,$AP$33:$AP$53,$AZ21)*节奏总纲!M18+BH20</f>
        <v>53606.040920942316</v>
      </c>
      <c r="BI21" s="189">
        <f>求节点(村县营基础信息!AF$8:AF$28,$AP$33:$AP$53,$AZ21)*节奏总纲!N18+BI20</f>
        <v>40296.089631065683</v>
      </c>
      <c r="BJ21" s="189">
        <f>求节点(村县营基础信息!AG$8:AG$28,$AP$33:$AP$53,$AZ21)*节奏总纲!O18+BJ20</f>
        <v>23360.829700125149</v>
      </c>
      <c r="BK21" s="143"/>
      <c r="BL21" s="103">
        <f>(BC21-BC20)/节奏总纲!M18*'[1]功能-付费相关'!AJ20</f>
        <v>918.18453833535364</v>
      </c>
      <c r="BM21" s="103">
        <f>(BH21-BH20)/节奏总纲!M18*'[1]功能-付费相关'!BB20</f>
        <v>316.80832985438184</v>
      </c>
      <c r="BQ21" s="136">
        <v>15</v>
      </c>
      <c r="BR21" s="136">
        <f>村县营基础信息!$G22</f>
        <v>0</v>
      </c>
      <c r="BS21" s="136">
        <f t="shared" si="3"/>
        <v>0</v>
      </c>
      <c r="BU21" s="140"/>
      <c r="BV21" s="139"/>
      <c r="BW21" s="139"/>
      <c r="BX21" s="133"/>
      <c r="BY21" s="133"/>
      <c r="BZ21" s="133"/>
      <c r="CA21" s="133"/>
      <c r="CD21" s="136">
        <v>15</v>
      </c>
      <c r="CE21" s="136">
        <f>求节点(村县营基础信息!$AC$8:$AC$28,$BS$33:$BS$53,$CD21)*节奏总纲!K18+CE20</f>
        <v>5292.3795505196986</v>
      </c>
      <c r="CF21" s="136">
        <f>求节点(村县营基础信息!$AC$8:$AC$28,$BS$33:$BS$53,$CD21)*节奏总纲!L18+CF20</f>
        <v>4602.8034348563579</v>
      </c>
      <c r="CG21" s="136">
        <f>求节点(村县营基础信息!$AC$8:$AC$28,$BS$33:$BS$53,$CD21)*节奏总纲!M18+CG20</f>
        <v>3801.8001224210748</v>
      </c>
      <c r="CH21" s="136">
        <f>求节点(村县营基础信息!$AC$8:$AC$28,$BS$33:$BS$53,$CD21)*节奏总纲!N18+CH20</f>
        <v>2815.9853463007507</v>
      </c>
      <c r="CI21" s="136">
        <f>求节点(村县营基础信息!$AC$8:$AC$28,$BS$33:$BS$53,$CD21)*节奏总纲!O18+CI20</f>
        <v>1580.1588656502388</v>
      </c>
    </row>
    <row r="22" spans="6:87" x14ac:dyDescent="0.15">
      <c r="F22" s="181">
        <f t="shared" si="1"/>
        <v>97</v>
      </c>
      <c r="G22" s="36">
        <v>16</v>
      </c>
      <c r="H22" s="36">
        <f>村县营基础信息!$D23</f>
        <v>7</v>
      </c>
      <c r="I22" s="93">
        <v>139680</v>
      </c>
      <c r="J22" s="181"/>
      <c r="K22" s="181"/>
      <c r="M22" s="36">
        <v>16</v>
      </c>
      <c r="N22" s="36">
        <f>求节点(村县营基础信息!K$8:K$28,$I$33:$I$53,$M22)*节奏总纲!K19+N21</f>
        <v>429414.65801264695</v>
      </c>
      <c r="O22" s="36">
        <f>求节点(村县营基础信息!L$8:L$28,$I$33:$I$53,$M22)*节奏总纲!L19+O21</f>
        <v>381773.11309862148</v>
      </c>
      <c r="P22" s="36">
        <f>求节点(村县营基础信息!M$8:M$28,$I$33:$I$53,$M22)*节奏总纲!M19+P21</f>
        <v>320914.46313541045</v>
      </c>
      <c r="Q22" s="36">
        <f>求节点(村县营基础信息!N$8:N$28,$I$33:$I$53,$M22)*节奏总纲!N19+Q21</f>
        <v>243988.91286164816</v>
      </c>
      <c r="R22" s="36">
        <f>求节点(村县营基础信息!O$8:O$28,$I$33:$I$53,$M22)*节奏总纲!O19+R21</f>
        <v>144298.4847709118</v>
      </c>
      <c r="S22" s="181"/>
      <c r="T22" s="181"/>
      <c r="V22" s="95"/>
      <c r="W22" s="36">
        <v>16</v>
      </c>
      <c r="X22" s="36">
        <f>村县营基础信息!$E23</f>
        <v>0</v>
      </c>
      <c r="Y22" s="182">
        <v>108000</v>
      </c>
      <c r="Z22" s="182"/>
      <c r="AA22" s="182"/>
      <c r="AB22" s="182"/>
      <c r="AC22" s="36">
        <v>16</v>
      </c>
      <c r="AD22" s="95">
        <f>求节点(村县营基础信息!T$8:T$28,$Y$33:$Y$53,$AC22)*节奏总纲!K19*(1+$B$10)+AD21</f>
        <v>102097.7811528059</v>
      </c>
      <c r="AE22" s="95">
        <f>求节点(村县营基础信息!U$8:U$28,$Y$33:$Y$53,$AC22)*节奏总纲!L19*(1+$B$10)+AE21</f>
        <v>90514.69910715404</v>
      </c>
      <c r="AF22" s="95">
        <f>求节点(村县营基础信息!V$8:V$28,$Y$33:$Y$53,$AC22)*节奏总纲!M19*(1+$B$10)+AF21</f>
        <v>75903.006901478351</v>
      </c>
      <c r="AG22" s="95">
        <f>求节点(村县营基础信息!W$8:W$28,$Y$33:$Y$53,$AC22)*节奏总纲!N19*(1+$B$10)+AG21</f>
        <v>57534.589439904637</v>
      </c>
      <c r="AH22" s="95">
        <f>求节点(村县营基础信息!X$8:X$28,$Y$33:$Y$53,$AC22)*节奏总纲!O19*(1+$B$10)+AH21</f>
        <v>33821.172588533962</v>
      </c>
      <c r="AK22" s="107"/>
      <c r="AL22" s="36">
        <v>16</v>
      </c>
      <c r="AM22" s="97">
        <v>0</v>
      </c>
      <c r="AN22" s="136">
        <f>村县营基础信息!F23-AM22</f>
        <v>3</v>
      </c>
      <c r="AO22" s="97">
        <v>0</v>
      </c>
      <c r="AP22" s="107">
        <f t="shared" si="0"/>
        <v>1080000</v>
      </c>
      <c r="AQ22" s="148"/>
      <c r="AR22" s="176"/>
      <c r="AS22" s="141"/>
      <c r="AT22" s="105"/>
      <c r="AU22" s="105">
        <v>216</v>
      </c>
      <c r="AV22" s="105"/>
      <c r="AW22" s="105"/>
      <c r="AX22" s="144"/>
      <c r="AY22" s="107">
        <f>BF22/节奏总纲!D19</f>
        <v>44099.20128321393</v>
      </c>
      <c r="AZ22" s="36">
        <v>16</v>
      </c>
      <c r="BA22" s="189">
        <f>求节点(村县营基础信息!AC$8:AC$28,$AO$33:$AO$53,$AZ22)*节奏总纲!K19+BA21</f>
        <v>48462.706186360723</v>
      </c>
      <c r="BB22" s="189">
        <f>求节点(村县营基础信息!AD$8:AD$28,$AO$33:$AO$53,$AZ22)*节奏总纲!L19+BB21</f>
        <v>42736.505574338742</v>
      </c>
      <c r="BC22" s="189">
        <f>求节点(村县营基础信息!AE$8:AE$28,$AO$33:$AO$53,$AZ22)*节奏总纲!M19+BC21</f>
        <v>35655.226671751778</v>
      </c>
      <c r="BD22" s="189">
        <f>求节点(村县营基础信息!AF$8:AF$28,$AO$33:$AO$53,$AZ22)*节奏总纲!N19+BD21</f>
        <v>26890.28892347269</v>
      </c>
      <c r="BE22" s="189">
        <f>求节点(村县营基础信息!AG$8:AG$28,$AO$33:$AO$53,$AZ22)*节奏总纲!O19+BE21</f>
        <v>15620.112048161336</v>
      </c>
      <c r="BF22" s="189">
        <f>求节点(村县营基础信息!AC$8:AC$28,$AP$33:$AP$53,$AZ22)*节奏总纲!K19+BF21</f>
        <v>89584.578626473987</v>
      </c>
      <c r="BG22" s="189">
        <f>求节点(村县营基础信息!AD$8:AD$28,$AP$33:$AP$53,$AZ22)*节奏总纲!L19+BG21</f>
        <v>79577.993724246015</v>
      </c>
      <c r="BH22" s="189">
        <f>求节点(村县营基础信息!AE$8:AE$28,$AP$33:$AP$53,$AZ22)*节奏总纲!M19+BH21</f>
        <v>66839.54952601956</v>
      </c>
      <c r="BI22" s="189">
        <f>求节点(村县营基础信息!AF$8:AF$28,$AP$33:$AP$53,$AZ22)*节奏总纲!N19+BI21</f>
        <v>50761.712093814182</v>
      </c>
      <c r="BJ22" s="189">
        <f>求节点(村县营基础信息!AG$8:AG$28,$AP$33:$AP$53,$AZ22)*节奏总纲!O19+BJ21</f>
        <v>29990.857709556243</v>
      </c>
      <c r="BK22" s="143"/>
      <c r="BL22" s="103">
        <f>(BC22-BC21)/节奏总纲!M19*'[1]功能-付费相关'!AJ21</f>
        <v>891.04808420084225</v>
      </c>
      <c r="BM22" s="103">
        <f>(BH22-BH21)/节奏总纲!M19*'[1]功能-付费相关'!BB21</f>
        <v>342.47064801680153</v>
      </c>
      <c r="BQ22" s="136">
        <v>16</v>
      </c>
      <c r="BR22" s="136">
        <f>村县营基础信息!$G23</f>
        <v>1</v>
      </c>
      <c r="BS22" s="136">
        <f t="shared" si="3"/>
        <v>2880</v>
      </c>
      <c r="BU22" s="140"/>
      <c r="BV22" s="139">
        <v>48</v>
      </c>
      <c r="BW22" s="139"/>
      <c r="BX22" s="133"/>
      <c r="BY22" s="133"/>
      <c r="BZ22" s="133"/>
      <c r="CA22" s="133"/>
      <c r="CD22" s="136">
        <v>16</v>
      </c>
      <c r="CE22" s="136">
        <f>求节点(村县营基础信息!$AC$8:$AC$28,$BS$33:$BS$53,$CD22)*节奏总纲!K19+CE21</f>
        <v>6461.6941581814299</v>
      </c>
      <c r="CF22" s="136">
        <f>求节点(村县营基础信息!$AC$8:$AC$28,$BS$33:$BS$53,$CD22)*节奏总纲!L19+CF21</f>
        <v>5635.0893971623409</v>
      </c>
      <c r="CG22" s="136">
        <f>求节点(村县营基础信息!$AC$8:$AC$28,$BS$33:$BS$53,$CD22)*节奏总纲!M19+CG21</f>
        <v>4648.5142747372247</v>
      </c>
      <c r="CH22" s="136">
        <f>求节点(村县营基础信息!$AC$8:$AC$28,$BS$33:$BS$53,$CD22)*节奏总纲!N19+CH21</f>
        <v>3466.1535306081296</v>
      </c>
      <c r="CI22" s="136">
        <f>求节点(村县营基础信息!$AC$8:$AC$28,$BS$33:$BS$53,$CD22)*节奏总纲!O19+CI21</f>
        <v>1968.7569083623953</v>
      </c>
    </row>
    <row r="23" spans="6:87" x14ac:dyDescent="0.15">
      <c r="F23" s="181">
        <f t="shared" si="1"/>
        <v>108</v>
      </c>
      <c r="G23" s="36">
        <v>17</v>
      </c>
      <c r="H23" s="36">
        <f>村县营基础信息!$D24</f>
        <v>7</v>
      </c>
      <c r="I23" s="93">
        <v>155520</v>
      </c>
      <c r="J23" s="181"/>
      <c r="K23" s="181"/>
      <c r="M23" s="36">
        <v>17</v>
      </c>
      <c r="N23" s="36">
        <f>求节点(村县营基础信息!K$8:K$28,$I$33:$I$53,$M23)*节奏总纲!K20+N22</f>
        <v>535940.08910971682</v>
      </c>
      <c r="O23" s="36">
        <f>求节点(村县营基础信息!L$8:L$28,$I$33:$I$53,$M23)*节奏总纲!L20+O22</f>
        <v>474484.21244002489</v>
      </c>
      <c r="P23" s="36">
        <f>求节点(村县营基础信息!M$8:M$28,$I$33:$I$53,$M23)*节奏总纲!M20+P22</f>
        <v>398370.1594220149</v>
      </c>
      <c r="Q23" s="36">
        <f>求节点(村县营基础信息!N$8:N$28,$I$33:$I$53,$M23)*节奏总纲!N20+Q22</f>
        <v>303206.50195946603</v>
      </c>
      <c r="R23" s="36">
        <f>求节点(村县营基础信息!O$8:O$28,$I$33:$I$53,$M23)*节奏总纲!O20+R22</f>
        <v>176665.05364019796</v>
      </c>
      <c r="S23" s="181"/>
      <c r="T23" s="181"/>
      <c r="V23" s="95"/>
      <c r="W23" s="36">
        <v>17</v>
      </c>
      <c r="X23" s="36">
        <f>村县营基础信息!$E24</f>
        <v>1</v>
      </c>
      <c r="Y23" s="182">
        <v>129600</v>
      </c>
      <c r="Z23" s="182"/>
      <c r="AA23" s="182"/>
      <c r="AB23" s="182"/>
      <c r="AC23" s="36">
        <v>17</v>
      </c>
      <c r="AD23" s="95">
        <f>求节点(村县营基础信息!T$8:T$28,$Y$33:$Y$53,$AC23)*节奏总纲!K20*(1+$B$10)+AD22</f>
        <v>125282.72792099169</v>
      </c>
      <c r="AE23" s="95">
        <f>求节点(村县营基础信息!U$8:U$28,$Y$33:$Y$53,$AC23)*节奏总纲!L20*(1+$B$10)+AE22</f>
        <v>110202.46038609586</v>
      </c>
      <c r="AF23" s="95">
        <f>求节点(村县营基础信息!V$8:V$28,$Y$33:$Y$53,$AC23)*节奏总纲!M20*(1+$B$10)+AF22</f>
        <v>91953.050032491825</v>
      </c>
      <c r="AG23" s="95">
        <f>求节点(村县营基础信息!W$8:W$28,$Y$33:$Y$53,$AC23)*节奏总纲!N20*(1+$B$10)+AG22</f>
        <v>69509.5684387816</v>
      </c>
      <c r="AH23" s="95">
        <f>求节点(村县营基础信息!X$8:X$28,$Y$33:$Y$53,$AC23)*节奏总纲!O20*(1+$B$10)+AH22</f>
        <v>40056.201246309305</v>
      </c>
      <c r="AK23" s="107"/>
      <c r="AL23" s="36">
        <v>17</v>
      </c>
      <c r="AM23" s="97">
        <v>0</v>
      </c>
      <c r="AN23" s="136">
        <f>村县营基础信息!F24-AM23</f>
        <v>3</v>
      </c>
      <c r="AO23" s="97">
        <v>0</v>
      </c>
      <c r="AP23" s="107">
        <f t="shared" si="0"/>
        <v>1440000</v>
      </c>
      <c r="AQ23" s="148"/>
      <c r="AR23" s="176"/>
      <c r="AS23" s="141"/>
      <c r="AT23" s="105"/>
      <c r="AU23" s="175"/>
      <c r="AV23" s="105">
        <v>72</v>
      </c>
      <c r="AW23" s="105"/>
      <c r="AX23" s="144"/>
      <c r="AY23" s="107">
        <f>BF23/节奏总纲!D20</f>
        <v>49584.619715056178</v>
      </c>
      <c r="AZ23" s="36">
        <v>17</v>
      </c>
      <c r="BA23" s="189">
        <f>求节点(村县营基础信息!AC$8:AC$28,$AO$33:$AO$53,$AZ23)*节奏总纲!K20+BA22</f>
        <v>57862.008930219825</v>
      </c>
      <c r="BB23" s="189">
        <f>求节点(村县营基础信息!AD$8:AD$28,$AO$33:$AO$53,$AZ23)*节奏总纲!L20+BB22</f>
        <v>50946.457895819396</v>
      </c>
      <c r="BC23" s="189">
        <f>求节点(村县营基础信息!AE$8:AE$28,$AO$33:$AO$53,$AZ23)*节奏总纲!M20+BC22</f>
        <v>42538.242962078846</v>
      </c>
      <c r="BD23" s="189">
        <f>求节点(村县营基础信息!AF$8:AF$28,$AO$33:$AO$53,$AZ23)*节奏总纲!N20+BD22</f>
        <v>32170.423854016797</v>
      </c>
      <c r="BE23" s="189">
        <f>求节点(村县营基础信息!AG$8:AG$28,$AO$33:$AO$53,$AZ23)*节奏总纲!O20+BE22</f>
        <v>18524.766223725241</v>
      </c>
      <c r="BF23" s="189">
        <f>求节点(村县营基础信息!AC$8:AC$28,$AP$33:$AP$53,$AZ23)*节奏总纲!K20+BF22</f>
        <v>111516.28502881189</v>
      </c>
      <c r="BG23" s="189">
        <f>求节点(村县营基础信息!AD$8:AD$28,$AP$33:$AP$53,$AZ23)*节奏总纲!L20+BG22</f>
        <v>98709.168310071283</v>
      </c>
      <c r="BH23" s="189">
        <f>求节点(村县营基础信息!AE$8:AE$28,$AP$33:$AP$53,$AZ23)*节奏总纲!M20+BH22</f>
        <v>82858.116198113348</v>
      </c>
      <c r="BI23" s="189">
        <f>求节点(村县营基础信息!AF$8:AF$28,$AP$33:$AP$53,$AZ23)*节奏总纲!N20+BI22</f>
        <v>63034.758741218968</v>
      </c>
      <c r="BJ23" s="189">
        <f>求节点(村县营基础信息!AG$8:AG$28,$AP$33:$AP$53,$AZ23)*节奏总纲!O20+BJ22</f>
        <v>36726.501913111562</v>
      </c>
      <c r="BK23" s="143"/>
      <c r="BL23" s="103">
        <f>(BC23-BC22)/节奏总纲!M20*'[1]功能-付费相关'!AJ22</f>
        <v>914.71408168464325</v>
      </c>
      <c r="BM23" s="103">
        <f>(BH23-BH22)/节奏总纲!M20*'[1]功能-付费相关'!BB22</f>
        <v>359.62661527126011</v>
      </c>
      <c r="BQ23" s="136">
        <v>17</v>
      </c>
      <c r="BR23" s="136">
        <f>村县营基础信息!$G24</f>
        <v>0</v>
      </c>
      <c r="BS23" s="136">
        <f t="shared" si="3"/>
        <v>0</v>
      </c>
      <c r="BU23" s="140"/>
      <c r="BV23" s="139"/>
      <c r="BW23" s="139"/>
      <c r="BX23" s="133"/>
      <c r="BY23" s="133"/>
      <c r="BZ23" s="133"/>
      <c r="CA23" s="133"/>
      <c r="CD23" s="136">
        <v>17</v>
      </c>
      <c r="CE23" s="136">
        <f>求节点(村县营基础信息!$AC$8:$AC$28,$BS$33:$BS$53,$CD23)*节奏总纲!K20+CE22</f>
        <v>7714.9345240293105</v>
      </c>
      <c r="CF23" s="136">
        <f>求节点(村县营基础信息!$AC$8:$AC$28,$BS$33:$BS$53,$CD23)*节奏总纲!L20+CF22</f>
        <v>6699.2927095375744</v>
      </c>
      <c r="CG23" s="136">
        <f>求节点(村县营基础信息!$AC$8:$AC$28,$BS$33:$BS$53,$CD23)*节奏总纲!M20+CG22</f>
        <v>5516.0841737109258</v>
      </c>
      <c r="CH23" s="136">
        <f>求节点(村县营基础信息!$AC$8:$AC$28,$BS$33:$BS$53,$CD23)*节奏总纲!N20+CH22</f>
        <v>4113.449692709587</v>
      </c>
      <c r="CI23" s="136">
        <f>求节点(村县营基础信息!$AC$8:$AC$28,$BS$33:$BS$53,$CD23)*节奏总纲!O20+CI22</f>
        <v>2305.7854844583599</v>
      </c>
    </row>
    <row r="24" spans="6:87" x14ac:dyDescent="0.15">
      <c r="F24" s="181">
        <f t="shared" si="1"/>
        <v>119</v>
      </c>
      <c r="G24" s="36">
        <v>18</v>
      </c>
      <c r="H24" s="36">
        <f>村县营基础信息!$D25</f>
        <v>7</v>
      </c>
      <c r="I24" s="93">
        <v>171360</v>
      </c>
      <c r="J24" s="181"/>
      <c r="K24" s="181"/>
      <c r="M24" s="36">
        <v>18</v>
      </c>
      <c r="N24" s="36">
        <f>求节点(村县营基础信息!K$8:K$28,$I$33:$I$53,$M24)*节奏总纲!K21+N23</f>
        <v>666677.22636243352</v>
      </c>
      <c r="O24" s="36">
        <f>求节点(村县营基础信息!L$8:L$28,$I$33:$I$53,$M24)*节奏总纲!L21+O23</f>
        <v>593900.78688333859</v>
      </c>
      <c r="P24" s="36">
        <f>求节点(村县营基础信息!M$8:M$28,$I$33:$I$53,$M24)*节奏总纲!M21+P23</f>
        <v>503141.29896179913</v>
      </c>
      <c r="Q24" s="36">
        <f>求节点(村县营基础信息!N$8:N$28,$I$33:$I$53,$M24)*节奏总纲!N21+Q23</f>
        <v>382685.4199277641</v>
      </c>
      <c r="R24" s="36">
        <f>求节点(村县营基础信息!O$8:O$28,$I$33:$I$53,$M24)*节奏总纲!O21+R23</f>
        <v>222150.17414683016</v>
      </c>
      <c r="S24" s="181"/>
      <c r="T24" s="181"/>
      <c r="V24" s="95"/>
      <c r="W24" s="36">
        <v>18</v>
      </c>
      <c r="X24" s="36">
        <f>村县营基础信息!$E25</f>
        <v>0</v>
      </c>
      <c r="Y24" s="182">
        <v>145440</v>
      </c>
      <c r="Z24" s="182"/>
      <c r="AA24" s="182"/>
      <c r="AB24" s="182"/>
      <c r="AC24" s="36">
        <v>18</v>
      </c>
      <c r="AD24" s="95">
        <f>求节点(村县营基础信息!T$8:T$28,$Y$33:$Y$53,$AC24)*节奏总纲!K21*(1+$B$10)+AD23</f>
        <v>150131.73859744982</v>
      </c>
      <c r="AE24" s="95">
        <f>求节点(村县营基础信息!U$8:U$28,$Y$33:$Y$53,$AC24)*节奏总纲!L21*(1+$B$10)+AE23</f>
        <v>132388.64988629153</v>
      </c>
      <c r="AF24" s="95">
        <f>求节点(村县营基础信息!V$8:V$28,$Y$33:$Y$53,$AC24)*节奏总纲!M21*(1+$B$10)+AF23</f>
        <v>110981.0394794294</v>
      </c>
      <c r="AG24" s="95">
        <f>求节点(村县营基础信息!W$8:W$28,$Y$33:$Y$53,$AC24)*节奏总纲!N21*(1+$B$10)+AG23</f>
        <v>83620.60184298754</v>
      </c>
      <c r="AH24" s="95">
        <f>求节点(村县营基础信息!X$8:X$28,$Y$33:$Y$53,$AC24)*节奏总纲!O21*(1+$B$10)+AH23</f>
        <v>47774.910543741498</v>
      </c>
      <c r="AK24" s="107"/>
      <c r="AL24" s="36">
        <v>18</v>
      </c>
      <c r="AM24" s="97">
        <v>0</v>
      </c>
      <c r="AN24" s="136">
        <f>村县营基础信息!F25-AM24</f>
        <v>4</v>
      </c>
      <c r="AO24" s="97">
        <v>0</v>
      </c>
      <c r="AP24" s="107">
        <f t="shared" si="0"/>
        <v>2400000</v>
      </c>
      <c r="AQ24" s="176"/>
      <c r="AR24" s="176"/>
      <c r="AS24" s="141"/>
      <c r="AT24" s="105"/>
      <c r="AU24" s="175"/>
      <c r="AV24" s="105">
        <v>120</v>
      </c>
      <c r="AW24" s="105"/>
      <c r="AX24" s="144"/>
      <c r="AY24" s="107">
        <f>BF24/节奏总纲!D21</f>
        <v>55899.227569033501</v>
      </c>
      <c r="AZ24" s="36">
        <v>18</v>
      </c>
      <c r="BA24" s="189">
        <f>求节点(村县营基础信息!AC$8:AC$28,$AO$33:$AO$53,$AZ24)*节奏总纲!K21+BA23</f>
        <v>69614.919385301371</v>
      </c>
      <c r="BB24" s="189">
        <f>求节点(村县营基础信息!AD$8:AD$28,$AO$33:$AO$53,$AZ24)*节奏总纲!L21+BB23</f>
        <v>61712.48351323622</v>
      </c>
      <c r="BC24" s="189">
        <f>求节点(村县营基础信息!AE$8:AE$28,$AO$33:$AO$53,$AZ24)*节奏总纲!M21+BC23</f>
        <v>52010.256462278048</v>
      </c>
      <c r="BD24" s="189">
        <f>求节点(村县营基础信息!AF$8:AF$28,$AO$33:$AO$53,$AZ24)*节奏总纲!N21+BD23</f>
        <v>39375.346872464106</v>
      </c>
      <c r="BE24" s="189">
        <f>求节点(村县营基础信息!AG$8:AG$28,$AO$33:$AO$53,$AZ24)*节奏总纲!O21+BE23</f>
        <v>22669.592340056184</v>
      </c>
      <c r="BF24" s="189">
        <f>求节点(村县营基础信息!AC$8:AC$28,$AP$33:$AP$53,$AZ24)*节奏总纲!K21+BF23</f>
        <v>138753.18862312788</v>
      </c>
      <c r="BG24" s="189">
        <f>求节点(村县营基础信息!AD$8:AD$28,$AP$33:$AP$53,$AZ24)*节奏总纲!L21+BG23</f>
        <v>123633.04758752289</v>
      </c>
      <c r="BH24" s="189">
        <f>求节点(村县营基础信息!AE$8:AE$28,$AP$33:$AP$53,$AZ24)*节奏总纲!M21+BH23</f>
        <v>104764.15172919886</v>
      </c>
      <c r="BI24" s="189">
        <f>求节点(村县营基础信息!AF$8:AF$28,$AP$33:$AP$53,$AZ24)*节奏总纲!N21+BI23</f>
        <v>79681.330917537591</v>
      </c>
      <c r="BJ24" s="189">
        <f>求节点(村县营基础信息!AG$8:AG$28,$AP$33:$AP$53,$AZ24)*节奏总纲!O21+BJ23</f>
        <v>46284.916224061657</v>
      </c>
      <c r="BK24" s="143"/>
      <c r="BL24" s="103">
        <f>(BC24-BC23)/节奏总纲!M21*'[1]功能-付费相关'!AJ23</f>
        <v>1030.3940527690295</v>
      </c>
      <c r="BM24" s="103">
        <f>(BH24-BH23)/节奏总纲!M21*'[1]功能-付费相关'!BB23</f>
        <v>370.38828281232838</v>
      </c>
      <c r="BQ24" s="136">
        <v>18</v>
      </c>
      <c r="BR24" s="136">
        <f>村县营基础信息!$G25</f>
        <v>1</v>
      </c>
      <c r="BS24" s="136">
        <f t="shared" si="3"/>
        <v>2880</v>
      </c>
      <c r="BU24" s="140"/>
      <c r="BV24" s="139">
        <v>48</v>
      </c>
      <c r="BW24" s="139"/>
      <c r="BX24" s="133"/>
      <c r="BY24" s="133"/>
      <c r="BZ24" s="133"/>
      <c r="CA24" s="133"/>
      <c r="CD24" s="136">
        <v>18</v>
      </c>
      <c r="CE24" s="136">
        <f>求节点(村县营基础信息!$AC$8:$AC$28,$BS$33:$BS$53,$CD24)*节奏总纲!K21+CE23</f>
        <v>9281.9892513735176</v>
      </c>
      <c r="CF24" s="136">
        <f>求节点(村县营基础信息!$AC$8:$AC$28,$BS$33:$BS$53,$CD24)*节奏总纲!L21+CF23</f>
        <v>8098.4217771174826</v>
      </c>
      <c r="CG24" s="136">
        <f>求节点(村县营基础信息!$AC$8:$AC$28,$BS$33:$BS$53,$CD24)*节奏总纲!M21+CG23</f>
        <v>6716.0474721664486</v>
      </c>
      <c r="CH24" s="136">
        <f>求节点(村县营基础信息!$AC$8:$AC$28,$BS$33:$BS$53,$CD24)*节奏总纲!N21+CH23</f>
        <v>5003.3346821640162</v>
      </c>
      <c r="CI24" s="136">
        <f>求节点(村县营基础信息!$AC$8:$AC$28,$BS$33:$BS$53,$CD24)*节奏总纲!O21+CI23</f>
        <v>2792.5509356477774</v>
      </c>
    </row>
    <row r="25" spans="6:87" x14ac:dyDescent="0.15">
      <c r="F25" s="181">
        <f t="shared" si="1"/>
        <v>127</v>
      </c>
      <c r="G25" s="36">
        <v>19</v>
      </c>
      <c r="H25" s="36">
        <f>村县营基础信息!$D26</f>
        <v>8</v>
      </c>
      <c r="I25" s="93">
        <v>182880</v>
      </c>
      <c r="J25" s="181"/>
      <c r="K25" s="181"/>
      <c r="M25" s="36">
        <v>19</v>
      </c>
      <c r="N25" s="36">
        <f>求节点(村县营基础信息!K$8:K$28,$I$33:$I$53,$M25)*节奏总纲!K22+N24</f>
        <v>824552.82744673279</v>
      </c>
      <c r="O25" s="36">
        <f>求节点(村县营基础信息!L$8:L$28,$I$33:$I$53,$M25)*节奏总纲!L22+O24</f>
        <v>737050.85932462744</v>
      </c>
      <c r="P25" s="36">
        <f>求节点(村县营基础信息!M$8:M$28,$I$33:$I$53,$M25)*节奏总纲!M22+P24</f>
        <v>623087.42020515969</v>
      </c>
      <c r="Q25" s="36">
        <f>求节点(村县营基础信息!N$8:N$28,$I$33:$I$53,$M25)*节奏总纲!N22+Q24</f>
        <v>472203.19735195208</v>
      </c>
      <c r="R25" s="36">
        <f>求节点(村县营基础信息!O$8:O$28,$I$33:$I$53,$M25)*节奏总纲!O22+R24</f>
        <v>276366.88649688073</v>
      </c>
      <c r="S25" s="181"/>
      <c r="T25" s="181"/>
      <c r="V25" s="95"/>
      <c r="W25" s="36">
        <v>19</v>
      </c>
      <c r="X25" s="36">
        <f>村县营基础信息!$E26</f>
        <v>1</v>
      </c>
      <c r="Y25" s="182">
        <v>152640</v>
      </c>
      <c r="Z25" s="182"/>
      <c r="AA25" s="182"/>
      <c r="AB25" s="182"/>
      <c r="AC25" s="36">
        <v>19</v>
      </c>
      <c r="AD25" s="95">
        <f>求节点(村县营基础信息!T$8:T$28,$Y$33:$Y$53,$AC25)*节奏总纲!K22*(1+$B$10)+AD24</f>
        <v>176764.24881075867</v>
      </c>
      <c r="AE25" s="95">
        <f>求节点(村县营基础信息!U$8:U$28,$Y$33:$Y$53,$AC25)*节奏总纲!L22*(1+$B$10)+AE24</f>
        <v>156026.8681055817</v>
      </c>
      <c r="AF25" s="95">
        <f>求节点(村县营基础信息!V$8:V$28,$Y$33:$Y$53,$AC25)*节奏总纲!M22*(1+$B$10)+AF24</f>
        <v>130369.6198836923</v>
      </c>
      <c r="AG25" s="95">
        <f>求节点(村县营基础信息!W$8:W$28,$Y$33:$Y$53,$AC25)*节奏总纲!N22*(1+$B$10)+AG24</f>
        <v>97785.523210429659</v>
      </c>
      <c r="AH25" s="95">
        <f>求节点(村县营基础信息!X$8:X$28,$Y$33:$Y$53,$AC25)*节奏总纲!O22*(1+$B$10)+AH24</f>
        <v>55996.297252560646</v>
      </c>
      <c r="AK25" s="107"/>
      <c r="AL25" s="36">
        <v>19</v>
      </c>
      <c r="AM25" s="97">
        <v>0</v>
      </c>
      <c r="AN25" s="136">
        <f>村县营基础信息!F26-AM25</f>
        <v>4</v>
      </c>
      <c r="AO25" s="97">
        <v>0</v>
      </c>
      <c r="AP25" s="107">
        <f t="shared" si="0"/>
        <v>3840000</v>
      </c>
      <c r="AQ25" s="176"/>
      <c r="AR25" s="176"/>
      <c r="AS25" s="141"/>
      <c r="AT25" s="105"/>
      <c r="AU25" s="105"/>
      <c r="AV25" s="105">
        <v>192</v>
      </c>
      <c r="AW25" s="105"/>
      <c r="AX25" s="144"/>
      <c r="AY25" s="107">
        <f>BF25/节奏总纲!D22</f>
        <v>62933.949251012527</v>
      </c>
      <c r="AZ25" s="36">
        <v>19</v>
      </c>
      <c r="BA25" s="189">
        <f>求节点(村县营基础信息!AC$8:AC$28,$AO$33:$AO$53,$AZ25)*节奏总纲!K22+BA24</f>
        <v>84010.870851954794</v>
      </c>
      <c r="BB25" s="189">
        <f>求节点(村县营基础信息!AD$8:AD$28,$AO$33:$AO$53,$AZ25)*节奏总纲!L22+BB24</f>
        <v>74796.427668194126</v>
      </c>
      <c r="BC25" s="189">
        <f>求节点(村县营基础信息!AE$8:AE$28,$AO$33:$AO$53,$AZ25)*节奏总纲!M22+BC24</f>
        <v>62998.544584385127</v>
      </c>
      <c r="BD25" s="189">
        <f>求节点(村县营基础信息!AF$8:AF$28,$AO$33:$AO$53,$AZ25)*节奏总纲!N22+BD24</f>
        <v>47594.474414313707</v>
      </c>
      <c r="BE25" s="189">
        <f>求节点(村县营基础信息!AG$8:AG$28,$AO$33:$AO$53,$AZ25)*节奏总纲!O22+BE24</f>
        <v>27669.08425758134</v>
      </c>
      <c r="BF25" s="189">
        <f>求节点(村县营基础信息!AC$8:AC$28,$AP$33:$AP$53,$AZ25)*节奏总纲!K22+BF24</f>
        <v>171943.85450457883</v>
      </c>
      <c r="BG25" s="189">
        <f>求节点(村县营基础信息!AD$8:AD$28,$AP$33:$AP$53,$AZ25)*节奏总纲!L22+BG24</f>
        <v>153773.26364745744</v>
      </c>
      <c r="BH25" s="189">
        <f>求节点(村县营基础信息!AE$8:AE$28,$AP$33:$AP$53,$AZ25)*节奏总纲!M22+BH24</f>
        <v>130055.9292559952</v>
      </c>
      <c r="BI25" s="189">
        <f>求节点(村县营基础信息!AF$8:AF$28,$AP$33:$AP$53,$AZ25)*节奏总纲!N22+BI24</f>
        <v>98584.118309370431</v>
      </c>
      <c r="BJ25" s="189">
        <f>求节点(村县营基础信息!AG$8:AG$28,$AP$33:$AP$53,$AZ25)*节奏总纲!O22+BJ24</f>
        <v>57765.23099763794</v>
      </c>
      <c r="BK25" s="143"/>
      <c r="BL25" s="103">
        <f>(BC25-BC24)/节奏总纲!M22*'[1]功能-付费相关'!AJ24</f>
        <v>1138.4373321086189</v>
      </c>
      <c r="BM25" s="103">
        <f>(BH25-BH24)/节奏总纲!M22*'[1]功能-付费相关'!BB24</f>
        <v>374.7155119805131</v>
      </c>
      <c r="BQ25" s="136">
        <v>19</v>
      </c>
      <c r="BR25" s="136">
        <f>村县营基础信息!$G26</f>
        <v>0</v>
      </c>
      <c r="BS25" s="136">
        <f t="shared" si="3"/>
        <v>0</v>
      </c>
      <c r="BU25" s="140"/>
      <c r="BV25" s="139"/>
      <c r="BW25" s="139"/>
      <c r="BX25" s="133"/>
      <c r="BY25" s="133"/>
      <c r="BZ25" s="133"/>
      <c r="CA25" s="133"/>
      <c r="CD25" s="136">
        <v>19</v>
      </c>
      <c r="CE25" s="136">
        <f>求节点(村县营基础信息!$AC$8:$AC$28,$BS$33:$BS$53,$CD25)*节奏总纲!K22+CE24</f>
        <v>11201.449446927309</v>
      </c>
      <c r="CF25" s="136">
        <f>求节点(村县营基础信息!$AC$8:$AC$28,$BS$33:$BS$53,$CD25)*节奏总纲!L22+CF24</f>
        <v>9802.0771442735313</v>
      </c>
      <c r="CG25" s="136">
        <f>求节点(村县营基础信息!$AC$8:$AC$28,$BS$33:$BS$53,$CD25)*节奏总纲!M22+CG24</f>
        <v>8113.4226364376491</v>
      </c>
      <c r="CH25" s="136">
        <f>求节点(村县营基础信息!$AC$8:$AC$28,$BS$33:$BS$53,$CD25)*节奏总纲!N22+CH24</f>
        <v>6024.2299158535379</v>
      </c>
      <c r="CI25" s="136">
        <f>求节点(村县营基础信息!$AC$8:$AC$28,$BS$33:$BS$53,$CD25)*节奏总纲!O22+CI24</f>
        <v>3385.0833110581661</v>
      </c>
    </row>
    <row r="26" spans="6:87" x14ac:dyDescent="0.15">
      <c r="F26" s="181">
        <f t="shared" si="1"/>
        <v>139</v>
      </c>
      <c r="G26" s="36">
        <v>20</v>
      </c>
      <c r="H26" s="36">
        <f>村县营基础信息!$D27</f>
        <v>8</v>
      </c>
      <c r="I26" s="93">
        <v>200160</v>
      </c>
      <c r="J26" s="181"/>
      <c r="K26" s="181"/>
      <c r="M26" s="36">
        <v>20</v>
      </c>
      <c r="N26" s="36">
        <f>求节点(村县营基础信息!K$8:K$28,$I$33:$I$53,$M26)*节奏总纲!K23+N25</f>
        <v>1012789.0521957516</v>
      </c>
      <c r="O26" s="36">
        <f>求节点(村县营基础信息!L$8:L$28,$I$33:$I$53,$M26)*节奏总纲!L23+O25</f>
        <v>902547.55931370426</v>
      </c>
      <c r="P26" s="36">
        <f>求节点(村县营基础信息!M$8:M$28,$I$33:$I$53,$M26)*节奏总纲!M23+P25</f>
        <v>759905.26029734581</v>
      </c>
      <c r="Q26" s="36">
        <f>求节点(村县营基础信息!N$8:N$28,$I$33:$I$53,$M26)*节奏总纲!N23+Q25</f>
        <v>577806.49975313025</v>
      </c>
      <c r="R26" s="36">
        <f>求节点(村县营基础信息!O$8:O$28,$I$33:$I$53,$M26)*节奏总纲!O23+R25</f>
        <v>337013.61432118743</v>
      </c>
      <c r="S26" s="181"/>
      <c r="T26" s="181"/>
      <c r="V26" s="95"/>
      <c r="W26" s="36">
        <v>20</v>
      </c>
      <c r="X26" s="36">
        <f>村县营基础信息!$E27</f>
        <v>0</v>
      </c>
      <c r="Y26" s="182">
        <v>161280</v>
      </c>
      <c r="Z26" s="182"/>
      <c r="AA26" s="182"/>
      <c r="AB26" s="182"/>
      <c r="AC26" s="36">
        <v>20</v>
      </c>
      <c r="AD26" s="95">
        <f>求节点(村县营基础信息!T$8:T$28,$Y$33:$Y$53,$AC26)*节奏总纲!K23*(1+$B$10)+AD25</f>
        <v>205308.26649810988</v>
      </c>
      <c r="AE26" s="95">
        <f>求节点(村县营基础信息!U$8:U$28,$Y$33:$Y$53,$AC26)*节奏总纲!L23*(1+$B$10)+AE25</f>
        <v>181371.25802537487</v>
      </c>
      <c r="AF26" s="95">
        <f>求节点(村县营基础信息!V$8:V$28,$Y$33:$Y$53,$AC26)*节奏总纲!M23*(1+$B$10)+AF25</f>
        <v>151522.61803594214</v>
      </c>
      <c r="AG26" s="95">
        <f>求节点(村县营基础信息!W$8:W$28,$Y$33:$Y$53,$AC26)*节奏总纲!N23*(1+$B$10)+AG25</f>
        <v>114263.6108183897</v>
      </c>
      <c r="AH26" s="95">
        <f>求节点(村县营基础信息!X$8:X$28,$Y$33:$Y$53,$AC26)*节奏总纲!O23*(1+$B$10)+AH25</f>
        <v>65626.910257333817</v>
      </c>
      <c r="AK26" s="107"/>
      <c r="AL26" s="36">
        <v>20</v>
      </c>
      <c r="AM26" s="97">
        <v>1</v>
      </c>
      <c r="AN26" s="136">
        <f>村县营基础信息!F27-AM26</f>
        <v>3</v>
      </c>
      <c r="AO26" s="164">
        <v>21600</v>
      </c>
      <c r="AP26" s="107">
        <f t="shared" si="0"/>
        <v>5760000</v>
      </c>
      <c r="AQ26" s="176"/>
      <c r="AR26" s="176"/>
      <c r="AS26" s="141"/>
      <c r="AT26" s="105"/>
      <c r="AU26" s="175"/>
      <c r="AV26" s="105">
        <v>288</v>
      </c>
      <c r="AW26" s="105"/>
      <c r="AX26" s="144"/>
      <c r="AY26" s="107">
        <f>BF26/节奏总纲!D23</f>
        <v>70600.872647290351</v>
      </c>
      <c r="AZ26" s="36">
        <v>20</v>
      </c>
      <c r="BA26" s="189">
        <f>求节点(村县营基础信息!AC$8:AC$28,$AO$33:$AO$53,$AZ26)*节奏总纲!K23+BA25</f>
        <v>101368.71944561432</v>
      </c>
      <c r="BB26" s="189">
        <f>求节点(村县营基础信息!AD$8:AD$28,$AO$33:$AO$53,$AZ26)*节奏总纲!L23+BB25</f>
        <v>89719.670741506125</v>
      </c>
      <c r="BC26" s="189">
        <f>求节点(村县营基础信息!AE$8:AE$28,$AO$33:$AO$53,$AZ26)*节奏总纲!M23+BC25</f>
        <v>75063.304265117389</v>
      </c>
      <c r="BD26" s="189">
        <f>求节点(村县营基础信息!AF$8:AF$28,$AO$33:$AO$53,$AZ26)*节奏总纲!N23+BD25</f>
        <v>56701.444838312891</v>
      </c>
      <c r="BE26" s="189">
        <f>求节点(村县营基础信息!AG$8:AG$28,$AO$33:$AO$53,$AZ26)*节奏总纲!O23+BE25</f>
        <v>32671.620174398508</v>
      </c>
      <c r="BF26" s="189">
        <f>求节点(村县营基础信息!AC$8:AC$28,$AP$33:$AP$53,$AZ26)*节奏总纲!K23+BF25</f>
        <v>211802.61794187105</v>
      </c>
      <c r="BG26" s="189">
        <f>求节点(村县营基础信息!AD$8:AD$28,$AP$33:$AP$53,$AZ26)*节奏总纲!L23+BG25</f>
        <v>190274.63409763097</v>
      </c>
      <c r="BH26" s="189">
        <f>求节点(村县营基础信息!AE$8:AE$28,$AP$33:$AP$53,$AZ26)*节奏总纲!M23+BH25</f>
        <v>161407.88978687767</v>
      </c>
      <c r="BI26" s="189">
        <f>求节点(村县营基础信息!AF$8:AF$28,$AP$33:$AP$53,$AZ26)*节奏总纲!N23+BI25</f>
        <v>123669.14489918722</v>
      </c>
      <c r="BJ26" s="189">
        <f>求节点(村县营基础信息!AG$8:AG$28,$AP$33:$AP$53,$AZ26)*节奏总纲!O23+BJ25</f>
        <v>73153.148496151567</v>
      </c>
      <c r="BK26" s="143"/>
      <c r="BL26" s="103">
        <f>(BC26-BC25)/节奏总纲!M23*'[1]功能-付费相关'!AJ25</f>
        <v>1185.4331339630971</v>
      </c>
      <c r="BM26" s="103">
        <f>(BH26-BH25)/节奏总纲!M23*'[1]功能-付费相关'!BB25</f>
        <v>405.30049147695928</v>
      </c>
      <c r="BQ26" s="136">
        <v>20</v>
      </c>
      <c r="BR26" s="136">
        <f>村县营基础信息!$G27</f>
        <v>1</v>
      </c>
      <c r="BS26" s="136">
        <f t="shared" si="3"/>
        <v>2880</v>
      </c>
      <c r="BU26" s="140"/>
      <c r="BV26" s="139">
        <v>48</v>
      </c>
      <c r="BW26" s="139"/>
      <c r="BX26" s="133"/>
      <c r="BY26" s="133"/>
      <c r="BZ26" s="133"/>
      <c r="CA26" s="133"/>
      <c r="CD26" s="136">
        <v>20</v>
      </c>
      <c r="CE26" s="136">
        <f>求节点(村县营基础信息!$AC$8:$AC$28,$BS$33:$BS$53,$CD26)*节奏总纲!K23+CE25</f>
        <v>13515.829259415244</v>
      </c>
      <c r="CF26" s="136">
        <f>求节点(村县营基础信息!$AC$8:$AC$28,$BS$33:$BS$53,$CD26)*节奏总纲!L23+CF25</f>
        <v>11791.842887381799</v>
      </c>
      <c r="CG26" s="136">
        <f>求节点(村县营基础信息!$AC$8:$AC$28,$BS$33:$BS$53,$CD26)*节奏总纲!M23+CG25</f>
        <v>9722.0572605352845</v>
      </c>
      <c r="CH26" s="136">
        <f>求节点(村县营基础信息!$AC$8:$AC$28,$BS$33:$BS$53,$CD26)*节奏总纲!N23+CH25</f>
        <v>7238.4926390534292</v>
      </c>
      <c r="CI26" s="136">
        <f>求节点(村县营基础信息!$AC$8:$AC$28,$BS$33:$BS$53,$CD26)*节奏总纲!O23+CI25</f>
        <v>4052.0880999671217</v>
      </c>
    </row>
    <row r="27" spans="6:87" x14ac:dyDescent="0.15">
      <c r="F27" s="181">
        <f t="shared" si="1"/>
        <v>161</v>
      </c>
      <c r="G27" s="36">
        <v>21</v>
      </c>
      <c r="H27" s="36">
        <f>村县营基础信息!$D28</f>
        <v>8</v>
      </c>
      <c r="I27" s="93">
        <v>231840</v>
      </c>
      <c r="J27" s="181"/>
      <c r="K27" s="181"/>
      <c r="M27" s="36">
        <v>21</v>
      </c>
      <c r="N27" s="36">
        <f>求节点(村县营基础信息!K$8:K$28,$I$33:$I$53,$M27)*节奏总纲!K24+N26</f>
        <v>1237135.6704531952</v>
      </c>
      <c r="O27" s="36">
        <f>求节点(村县营基础信息!L$8:L$28,$I$33:$I$53,$M27)*节奏总纲!L24+O26</f>
        <v>1100631.5878999725</v>
      </c>
      <c r="P27" s="36">
        <f>求节点(村县营基础信息!M$8:M$28,$I$33:$I$53,$M27)*节奏总纲!M24+P26</f>
        <v>930649.24817389739</v>
      </c>
      <c r="Q27" s="36">
        <f>求节点(村县营基础信息!N$8:N$28,$I$33:$I$53,$M27)*节奏总纲!N24+Q26</f>
        <v>708079.72395215998</v>
      </c>
      <c r="R27" s="36">
        <f>求节点(村县营基础信息!O$8:O$28,$I$33:$I$53,$M27)*节奏总纲!O24+R26</f>
        <v>416706.54020909651</v>
      </c>
      <c r="S27" s="181"/>
      <c r="T27" s="181"/>
      <c r="V27" s="95"/>
      <c r="W27" s="36">
        <v>21</v>
      </c>
      <c r="X27" s="36">
        <f>村县营基础信息!$E28</f>
        <v>1</v>
      </c>
      <c r="Y27" s="182">
        <v>169920</v>
      </c>
      <c r="Z27" s="182"/>
      <c r="AA27" s="182"/>
      <c r="AB27" s="182"/>
      <c r="AC27" s="36">
        <v>21</v>
      </c>
      <c r="AD27" s="95">
        <f>求节点(村县营基础信息!T$8:T$28,$Y$33:$Y$53,$AC27)*节奏总纲!K24*(1+$B$10)+AD26</f>
        <v>240861.96890008805</v>
      </c>
      <c r="AE27" s="95">
        <f>求节点(村县营基础信息!U$8:U$28,$Y$33:$Y$53,$AC27)*节奏总纲!L24*(1+$B$10)+AE26</f>
        <v>213015.89635798946</v>
      </c>
      <c r="AF27" s="95">
        <f>求节点(村县营基础信息!V$8:V$28,$Y$33:$Y$53,$AC27)*节奏总纲!M24*(1+$B$10)+AF26</f>
        <v>179012.85969103297</v>
      </c>
      <c r="AG27" s="95">
        <f>求节点(村县营基础信息!W$8:W$28,$Y$33:$Y$53,$AC27)*节奏总纲!N24*(1+$B$10)+AG26</f>
        <v>135397.15999156452</v>
      </c>
      <c r="AH27" s="95">
        <f>求节点(村县营基础信息!X$8:X$28,$Y$33:$Y$53,$AC27)*节奏总纲!O24*(1+$B$10)+AH26</f>
        <v>78743.694486848282</v>
      </c>
      <c r="AK27" s="107"/>
      <c r="AL27" s="36">
        <v>21</v>
      </c>
      <c r="AM27" s="97">
        <v>0</v>
      </c>
      <c r="AN27" s="136">
        <f>村县营基础信息!F28-AM27</f>
        <v>4</v>
      </c>
      <c r="AO27" s="112">
        <v>0</v>
      </c>
      <c r="AP27" s="107">
        <f t="shared" si="0"/>
        <v>7680000</v>
      </c>
      <c r="AQ27" s="176"/>
      <c r="AR27" s="176"/>
      <c r="AS27" s="141"/>
      <c r="AT27" s="105"/>
      <c r="AU27" s="175"/>
      <c r="AV27" s="105">
        <v>384</v>
      </c>
      <c r="AW27" s="105"/>
      <c r="AX27" s="144"/>
      <c r="AY27" s="107">
        <f>BF27/节奏总纲!D24</f>
        <v>81623.068851104326</v>
      </c>
      <c r="AZ27" s="36">
        <v>21</v>
      </c>
      <c r="BA27" s="189">
        <f>求节点(村县营基础信息!AC$8:AC$28,$AO$33:$AO$53,$AZ27)*节奏总纲!K24+BA26</f>
        <v>119972.40093502149</v>
      </c>
      <c r="BB27" s="189">
        <f>求节点(村县营基础信息!AD$8:AD$28,$AO$33:$AO$53,$AZ27)*节奏总纲!L24+BB26</f>
        <v>105801.90480171579</v>
      </c>
      <c r="BC27" s="189">
        <f>求节点(村县营基础信息!AE$8:AE$28,$AO$33:$AO$53,$AZ27)*节奏总纲!M24+BC26</f>
        <v>88636.072480405172</v>
      </c>
      <c r="BD27" s="189">
        <f>求节点(村县营基础信息!AF$8:AF$28,$AO$33:$AO$53,$AZ27)*节奏总纲!N24+BD26</f>
        <v>66840.809769166721</v>
      </c>
      <c r="BE27" s="189">
        <f>求节点(村县营基础信息!AG$8:AG$28,$AO$33:$AO$53,$AZ27)*节奏总纲!O24+BE26</f>
        <v>38617.988422667258</v>
      </c>
      <c r="BF27" s="189">
        <f>求节点(村县营基础信息!AC$8:AC$28,$AP$33:$AP$53,$AZ27)*节奏总纲!K24+BF26</f>
        <v>268302.68765044102</v>
      </c>
      <c r="BG27" s="189">
        <f>求节点(村县营基础信息!AD$8:AD$28,$AP$33:$AP$53,$AZ27)*节奏总纲!L24+BG26</f>
        <v>241643.9249341705</v>
      </c>
      <c r="BH27" s="189">
        <f>求节点(村县营基础信息!AE$8:AE$28,$AP$33:$AP$53,$AZ27)*节奏总纲!M24+BH26</f>
        <v>206937.70485826631</v>
      </c>
      <c r="BI27" s="189">
        <f>求节点(村县营基础信息!AF$8:AF$28,$AP$33:$AP$53,$AZ27)*节奏总纲!N24+BI26</f>
        <v>159340.8167101407</v>
      </c>
      <c r="BJ27" s="189">
        <f>求节点(村县营基础信息!AG$8:AG$28,$AP$33:$AP$53,$AZ27)*节奏总纲!O24+BJ26</f>
        <v>96080.860767254097</v>
      </c>
      <c r="BK27" s="143"/>
      <c r="BL27" s="103">
        <f>(BC27-BC26)/节奏总纲!M24*'[1]功能-付费相关'!AJ26</f>
        <v>1150.3982901748977</v>
      </c>
      <c r="BM27" s="103">
        <f>(BH27-BH26)/节奏总纲!M24*'[1]功能-付费相关'!BB26</f>
        <v>467.13298355946802</v>
      </c>
      <c r="BQ27" s="136">
        <v>21</v>
      </c>
      <c r="BR27" s="136">
        <f>村县营基础信息!$G28</f>
        <v>0</v>
      </c>
      <c r="BS27" s="136">
        <f t="shared" si="3"/>
        <v>0</v>
      </c>
      <c r="BV27" s="133"/>
      <c r="BW27" s="139"/>
      <c r="BX27" s="133"/>
      <c r="BY27" s="133"/>
      <c r="BZ27" s="133"/>
      <c r="CA27" s="133"/>
      <c r="CD27" s="136">
        <v>21</v>
      </c>
      <c r="CE27" s="136">
        <f>求节点(村县营基础信息!$AC$8:$AC$28,$BS$33:$BS$53,$CD27)*节奏总纲!K24+CE26</f>
        <v>15996.320124669535</v>
      </c>
      <c r="CF27" s="136">
        <f>求节点(村县营基础信息!$AC$8:$AC$28,$BS$33:$BS$53,$CD27)*节奏总纲!L24+CF26</f>
        <v>13936.140762076422</v>
      </c>
      <c r="CG27" s="136">
        <f>求节点(村县营基础信息!$AC$8:$AC$28,$BS$33:$BS$53,$CD27)*节奏总纲!M24+CG26</f>
        <v>11531.759689240323</v>
      </c>
      <c r="CH27" s="136">
        <f>求节点(村县营基础信息!$AC$8:$AC$28,$BS$33:$BS$53,$CD27)*节奏总纲!N24+CH26</f>
        <v>8590.4079631672721</v>
      </c>
      <c r="CI27" s="136">
        <f>求节点(村县营基础信息!$AC$8:$AC$28,$BS$33:$BS$53,$CD27)*节奏总纲!O24+CI26</f>
        <v>4844.9371997362887</v>
      </c>
    </row>
    <row r="28" spans="6:87" x14ac:dyDescent="0.15">
      <c r="M28" s="36">
        <v>22</v>
      </c>
      <c r="N28" s="36">
        <f>求节点(村县营基础信息!K$8:K$28,$I$33:$I$53,$M28)*节奏总纲!K25+N27</f>
        <v>1501806.5324493218</v>
      </c>
      <c r="O28" s="36">
        <f>求节点(村县营基础信息!L$8:L$28,$I$33:$I$53,$M28)*节奏总纲!L25+O27</f>
        <v>1339662.5242439716</v>
      </c>
      <c r="P28" s="36">
        <f>求节点(村县营基础信息!M$8:M$28,$I$33:$I$53,$M28)*节奏总纲!M25+P27</f>
        <v>1135087.5671906965</v>
      </c>
      <c r="Q28" s="36">
        <f>求节点(村县营基础信息!N$8:N$28,$I$33:$I$53,$M28)*节奏总纲!N25+Q27</f>
        <v>864495.40593675454</v>
      </c>
      <c r="R28" s="36">
        <f>求节点(村县营基础信息!O$8:O$28,$I$33:$I$53,$M28)*节奏总纲!O25+R27</f>
        <v>509496.18837556714</v>
      </c>
      <c r="S28" s="181"/>
      <c r="T28" s="181"/>
      <c r="Z28" s="182"/>
      <c r="AB28" s="182"/>
      <c r="AC28" s="36">
        <v>22</v>
      </c>
      <c r="AD28" s="95">
        <f>求节点(村县营基础信息!T$8:T$28,$Y$33:$Y$53,$AC28)*节奏总纲!K25*(1+$B$10)+AD27</f>
        <v>284284.53219632758</v>
      </c>
      <c r="AE28" s="95">
        <f>求节点(村县营基础信息!U$8:U$28,$Y$33:$Y$53,$AC28)*节奏总纲!L25*(1+$B$10)+AE27</f>
        <v>252496.09111874478</v>
      </c>
      <c r="AF28" s="95">
        <f>求节点(村县营基础信息!V$8:V$28,$Y$33:$Y$53,$AC28)*节奏总纲!M25*(1+$B$10)+AF27</f>
        <v>213000.93149922095</v>
      </c>
      <c r="AG28" s="95">
        <f>求节点(村县营基础信息!W$8:W$28,$Y$33:$Y$53,$AC28)*节奏总纲!N25*(1+$B$10)+AG27</f>
        <v>161567.52782242143</v>
      </c>
      <c r="AH28" s="95">
        <f>求节点(村县营基础信息!X$8:X$28,$Y$33:$Y$53,$AC28)*节奏总纲!O25*(1+$B$10)+AH27</f>
        <v>94119.129725722742</v>
      </c>
      <c r="AR28" s="143"/>
      <c r="AX28" s="144"/>
      <c r="AY28" s="107">
        <f>BF28/节奏总纲!D25</f>
        <v>95590.344757316561</v>
      </c>
      <c r="AZ28" s="36">
        <v>22</v>
      </c>
      <c r="BA28" s="189">
        <f>求节点(村县营基础信息!AC$8:AC$28,$AO$33:$AO$53,$AZ28)*节奏总纲!K25+BA27</f>
        <v>139911.33306084576</v>
      </c>
      <c r="BB28" s="189">
        <f>求节点(村县营基础信息!AD$8:AD$28,$AO$33:$AO$53,$AZ28)*节奏总纲!L25+BB27</f>
        <v>123450.33623450376</v>
      </c>
      <c r="BC28" s="189">
        <f>求节点(村县营基础信息!AE$8:AE$28,$AO$33:$AO$53,$AZ28)*节奏总纲!M25+BC27</f>
        <v>103429.53839770769</v>
      </c>
      <c r="BD28" s="189">
        <f>求节点(村县营基础信息!AF$8:AF$28,$AO$33:$AO$53,$AZ28)*节奏总纲!N25+BD27</f>
        <v>77933.609883916215</v>
      </c>
      <c r="BE28" s="189">
        <f>求节点(村县营基础信息!AG$8:AG$28,$AO$33:$AO$53,$AZ28)*节奏总纲!O25+BE27</f>
        <v>44907.939202206813</v>
      </c>
      <c r="BF28" s="189">
        <f>求节点(村县营基础信息!AC$8:AC$28,$AP$33:$AP$53,$AZ28)*节奏总纲!K25+BF27</f>
        <v>343627.54234799935</v>
      </c>
      <c r="BG28" s="189">
        <f>求节点(村县营基础信息!AD$8:AD$28,$AP$33:$AP$53,$AZ28)*节奏总纲!L25+BG27</f>
        <v>311220.86860746634</v>
      </c>
      <c r="BH28" s="189">
        <f>求节点(村县营基础信息!AE$8:AE$28,$AP$33:$AP$53,$AZ28)*节奏总纲!M25+BH27</f>
        <v>267744.10520466923</v>
      </c>
      <c r="BI28" s="189">
        <f>求节点(村县营基础信息!AF$8:AF$28,$AP$33:$AP$53,$AZ28)*节奏总纲!N25+BI27</f>
        <v>206837.82338704064</v>
      </c>
      <c r="BJ28" s="189">
        <f>求节点(村县营基础信息!AG$8:AG$28,$AP$33:$AP$53,$AZ28)*节奏总纲!O25+BJ27</f>
        <v>125483.00885562808</v>
      </c>
      <c r="BK28" s="143"/>
      <c r="BL28" s="103">
        <f>(BC28-BC27)/节奏总纲!M25*'[1]功能-付费相关'!AJ27</f>
        <v>1116.3988825020706</v>
      </c>
      <c r="BM28" s="103">
        <f>(BH28-BH27)/节奏总纲!M25*'[1]功能-付费相关'!BB27</f>
        <v>511.06297169662724</v>
      </c>
      <c r="CD28" s="136">
        <v>22</v>
      </c>
      <c r="CE28" s="136">
        <f>求节点(村县营基础信息!$AC$8:$AC$28,$BS$33:$BS$53,$CD28)*节奏总纲!K25+CE27</f>
        <v>18654.844408112771</v>
      </c>
      <c r="CF28" s="136">
        <f>求节点(村县营基础信息!$AC$8:$AC$28,$BS$33:$BS$53,$CD28)*节奏总纲!L25+CF27</f>
        <v>16289.264953114818</v>
      </c>
      <c r="CG28" s="136">
        <f>求节点(村县营基础信息!$AC$8:$AC$28,$BS$33:$BS$53,$CD28)*节奏总纲!M25+CG27</f>
        <v>13504.221811547326</v>
      </c>
      <c r="CH28" s="136">
        <f>求节点(村县营基础信息!$AC$8:$AC$28,$BS$33:$BS$53,$CD28)*节奏总纲!N25+CH27</f>
        <v>10069.447978467206</v>
      </c>
      <c r="CI28" s="136">
        <f>求节点(村县营基础信息!$AC$8:$AC$28,$BS$33:$BS$53,$CD28)*节奏总纲!O25+CI27</f>
        <v>5683.5973036748956</v>
      </c>
    </row>
    <row r="29" spans="6:87" x14ac:dyDescent="0.15">
      <c r="M29" s="36">
        <v>23</v>
      </c>
      <c r="N29" s="36">
        <f>求节点(村县营基础信息!K$8:K$28,$I$33:$I$53,$M29)*节奏总纲!K26+N28</f>
        <v>1811434.3534959566</v>
      </c>
      <c r="O29" s="36">
        <f>求节点(村县营基础信息!L$8:L$28,$I$33:$I$53,$M29)*节奏总纲!L26+O28</f>
        <v>1613303.2813172643</v>
      </c>
      <c r="P29" s="36">
        <f>求节点(村县营基础信息!M$8:M$28,$I$33:$I$53,$M29)*节奏总纲!M26+P28</f>
        <v>1364188.7171342161</v>
      </c>
      <c r="Q29" s="36">
        <f>求节点(村县营基础信息!N$8:N$28,$I$33:$I$53,$M29)*节奏总纲!N26+Q28</f>
        <v>1039071.517800383</v>
      </c>
      <c r="R29" s="36">
        <f>求节点(村县营基础信息!O$8:O$28,$I$33:$I$53,$M29)*节奏总纲!O26+R28</f>
        <v>608069.9224503641</v>
      </c>
      <c r="S29" s="181"/>
      <c r="T29" s="181"/>
      <c r="Z29" s="182"/>
      <c r="AB29" s="182"/>
      <c r="AC29" s="36">
        <v>23</v>
      </c>
      <c r="AD29" s="95">
        <f>求节点(村县营基础信息!T$8:T$28,$Y$33:$Y$53,$AC29)*节奏总纲!K26*(1+$B$10)+AD28</f>
        <v>336522.35476554511</v>
      </c>
      <c r="AE29" s="95">
        <f>求节点(村县营基础信息!U$8:U$28,$Y$33:$Y$53,$AC29)*节奏总纲!L26*(1+$B$10)+AE28</f>
        <v>297460.82554344501</v>
      </c>
      <c r="AF29" s="95">
        <f>求节点(村县营基础信息!V$8:V$28,$Y$33:$Y$53,$AC29)*节奏总纲!M26*(1+$B$10)+AF28</f>
        <v>249672.90008519698</v>
      </c>
      <c r="AG29" s="95">
        <f>求节点(村县营基础信息!W$8:W$28,$Y$33:$Y$53,$AC29)*节奏总纲!N26*(1+$B$10)+AG28</f>
        <v>188792.81777966893</v>
      </c>
      <c r="AH29" s="95">
        <f>求节点(村县营基础信息!X$8:X$28,$Y$33:$Y$53,$AC29)*节奏总纲!O26*(1+$B$10)+AH28</f>
        <v>108716.95472510809</v>
      </c>
      <c r="AT29" s="164"/>
      <c r="AU29" s="164"/>
      <c r="AX29" s="144"/>
      <c r="AY29" s="107">
        <f>BF29/节奏总纲!D26</f>
        <v>112161.97123936839</v>
      </c>
      <c r="AZ29" s="36">
        <v>23</v>
      </c>
      <c r="BA29" s="189">
        <f>求节点(村县营基础信息!AC$8:AC$28,$AO$33:$AO$53,$AZ29)*节奏总纲!K26+BA28</f>
        <v>161281.35138461657</v>
      </c>
      <c r="BB29" s="189">
        <f>求节点(村县营基础信息!AD$8:AD$28,$AO$33:$AO$53,$AZ29)*节奏总纲!L26+BB28</f>
        <v>141845.00031733568</v>
      </c>
      <c r="BC29" s="189">
        <f>求节点(村县营基础信息!AE$8:AE$28,$AO$33:$AO$53,$AZ29)*节奏总纲!M26+BC28</f>
        <v>118431.70736469788</v>
      </c>
      <c r="BD29" s="189">
        <f>求节点(村县营基础信息!AF$8:AF$28,$AO$33:$AO$53,$AZ29)*节奏总纲!N26+BD28</f>
        <v>89071.228502790182</v>
      </c>
      <c r="BE29" s="189">
        <f>求节点(村县营基础信息!AG$8:AG$28,$AO$33:$AO$53,$AZ29)*节奏总纲!O26+BE28</f>
        <v>50879.776701955372</v>
      </c>
      <c r="BF29" s="189">
        <f>求节点(村县营基础信息!AC$8:AC$28,$AP$33:$AP$53,$AZ29)*节奏总纲!K26+BF28</f>
        <v>440188.36588503781</v>
      </c>
      <c r="BG29" s="189">
        <f>求节点(村县营基础信息!AD$8:AD$28,$AP$33:$AP$53,$AZ29)*节奏总纲!L26+BG28</f>
        <v>398558.24736912519</v>
      </c>
      <c r="BH29" s="189">
        <f>求节点(村县营基础信息!AE$8:AE$28,$AP$33:$AP$53,$AZ29)*节奏总纲!M26+BH28</f>
        <v>342486.58168571332</v>
      </c>
      <c r="BI29" s="189">
        <f>求节点(村县营基础信息!AF$8:AF$28,$AP$33:$AP$53,$AZ29)*节奏总纲!N26+BI28</f>
        <v>264988.18497332651</v>
      </c>
      <c r="BJ29" s="189">
        <f>求节点(村县营基础信息!AG$8:AG$28,$AP$33:$AP$53,$AZ29)*节奏总纲!O26+BJ28</f>
        <v>159606.68590097493</v>
      </c>
      <c r="BK29" s="143"/>
      <c r="BL29" s="103">
        <f>(BC29-BC28)/节奏总纲!M26*'[1]功能-付费相关'!AJ28</f>
        <v>1083.4043091826804</v>
      </c>
      <c r="BM29" s="103">
        <f>(BH29-BH28)/节奏总纲!M26*'[1]功能-付费相关'!BB28</f>
        <v>553.08319773163203</v>
      </c>
      <c r="CD29" s="136">
        <v>23</v>
      </c>
      <c r="CE29" s="136">
        <f>求节点(村县营基础信息!$AC$8:$AC$28,$BS$33:$BS$53,$CD29)*节奏总纲!K26+CE28</f>
        <v>21504.180184615547</v>
      </c>
      <c r="CF29" s="136">
        <f>求节点(村县营基础信息!$AC$8:$AC$28,$BS$33:$BS$53,$CD29)*节奏总纲!L26+CF28</f>
        <v>18741.886830825741</v>
      </c>
      <c r="CG29" s="136">
        <f>求节点(村县营基础信息!$AC$8:$AC$28,$BS$33:$BS$53,$CD29)*节奏总纲!M26+CG28</f>
        <v>15504.511007146019</v>
      </c>
      <c r="CH29" s="136">
        <f>求节点(村县营基础信息!$AC$8:$AC$28,$BS$33:$BS$53,$CD29)*节奏总纲!N26+CH28</f>
        <v>11554.463794317069</v>
      </c>
      <c r="CI29" s="136">
        <f>求节点(村县营基础信息!$AC$8:$AC$28,$BS$33:$BS$53,$CD29)*节奏总纲!O26+CI28</f>
        <v>6479.8423036413697</v>
      </c>
    </row>
    <row r="30" spans="6:87" x14ac:dyDescent="0.15">
      <c r="M30" s="36">
        <v>24</v>
      </c>
      <c r="N30" s="36">
        <f>求节点(村县营基础信息!K$8:K$28,$I$33:$I$53,$M30)*节奏总纲!K27+N29</f>
        <v>2181458.2662455635</v>
      </c>
      <c r="O30" s="36">
        <f>求节点(村县营基础信息!L$8:L$28,$I$33:$I$53,$M30)*节奏总纲!L27+O29</f>
        <v>1949554.1685018549</v>
      </c>
      <c r="P30" s="36">
        <f>求节点(村县营基础信息!M$8:M$28,$I$33:$I$53,$M30)*节奏总纲!M27+P29</f>
        <v>1653925.250340916</v>
      </c>
      <c r="Q30" s="36">
        <f>求节点(村县营基础信息!N$8:N$28,$I$33:$I$53,$M30)*节奏总纲!N27+Q29</f>
        <v>1258358.312482822</v>
      </c>
      <c r="R30" s="36">
        <f>求节点(村县营基础信息!O$8:O$28,$I$33:$I$53,$M30)*节奏总纲!O27+R29</f>
        <v>736342.02687911247</v>
      </c>
      <c r="S30" s="181"/>
      <c r="T30" s="181"/>
      <c r="AB30" s="182"/>
      <c r="AC30" s="36">
        <v>24</v>
      </c>
      <c r="AD30" s="95">
        <f>求节点(村县营基础信息!T$8:T$28,$Y$33:$Y$53,$AC30)*节奏总纲!K27*(1+$B$10)+AD29</f>
        <v>392509.46673591202</v>
      </c>
      <c r="AE30" s="95">
        <f>求节点(村县营基础信息!U$8:U$28,$Y$33:$Y$53,$AC30)*节奏总纲!L27*(1+$B$10)+AE29</f>
        <v>347096.49389691022</v>
      </c>
      <c r="AF30" s="95">
        <f>求节点(村县营基础信息!V$8:V$28,$Y$33:$Y$53,$AC30)*节奏总纲!M27*(1+$B$10)+AF29</f>
        <v>291403.38438587065</v>
      </c>
      <c r="AG30" s="95">
        <f>求节点(村县营基础信息!W$8:W$28,$Y$33:$Y$53,$AC30)*节奏总纲!N27*(1+$B$10)+AG29</f>
        <v>219612.37677361805</v>
      </c>
      <c r="AH30" s="95">
        <f>求节点(村县营基础信息!X$8:X$28,$Y$33:$Y$53,$AC30)*节奏总纲!O27*(1+$B$10)+AH29</f>
        <v>125887.81863698178</v>
      </c>
      <c r="AS30" s="164"/>
      <c r="AT30" s="164"/>
      <c r="AU30" s="164"/>
      <c r="AX30" s="144"/>
      <c r="AY30" s="107">
        <f>BF30/节奏总纲!D27</f>
        <v>132374.13760806204</v>
      </c>
      <c r="AZ30" s="36">
        <v>24</v>
      </c>
      <c r="BA30" s="189">
        <f>求节点(村县营基础信息!AC$8:AC$28,$AO$33:$AO$53,$AZ30)*节奏总纲!K27+BA29</f>
        <v>184185.16991794849</v>
      </c>
      <c r="BB30" s="189">
        <f>求节点(村县营基础信息!AD$8:AD$28,$AO$33:$AO$53,$AZ30)*节奏总纲!L27+BB29</f>
        <v>162150.50100738963</v>
      </c>
      <c r="BC30" s="189">
        <f>求节点(村县营基础信息!AE$8:AE$28,$AO$33:$AO$53,$AZ30)*节奏总纲!M27+BC29</f>
        <v>135503.26912406439</v>
      </c>
      <c r="BD30" s="189">
        <f>求节点(村县营基础信息!AF$8:AF$28,$AO$33:$AO$53,$AZ30)*节奏总纲!N27+BD29</f>
        <v>101679.22990940572</v>
      </c>
      <c r="BE30" s="189">
        <f>求节点(村县营基础信息!AG$8:AG$28,$AO$33:$AO$53,$AZ30)*节奏总纲!O27+BE29</f>
        <v>57904.221029540066</v>
      </c>
      <c r="BF30" s="189">
        <f>求节点(村县营基础信息!AC$8:AC$28,$AP$33:$AP$53,$AZ30)*节奏总纲!K27+BF29</f>
        <v>566300.74941424816</v>
      </c>
      <c r="BG30" s="189">
        <f>求节点(村县营基础信息!AD$8:AD$28,$AP$33:$AP$53,$AZ30)*节奏总纲!L27+BG29</f>
        <v>515225.61721493467</v>
      </c>
      <c r="BH30" s="189">
        <f>求节点(村县营基础信息!AE$8:AE$28,$AP$33:$AP$53,$AZ30)*节奏总纲!M27+BH29</f>
        <v>444743.90324458951</v>
      </c>
      <c r="BI30" s="189">
        <f>求节点(村县营基础信息!AF$8:AF$28,$AP$33:$AP$53,$AZ30)*节奏总纲!N27+BI29</f>
        <v>343652.9991460524</v>
      </c>
      <c r="BJ30" s="189">
        <f>求节点(村县营基础信息!AG$8:AG$28,$AP$33:$AP$53,$AZ30)*节奏总纲!O27+BJ29</f>
        <v>207047.92978720969</v>
      </c>
      <c r="BK30" s="143"/>
      <c r="BL30" s="103">
        <f>(BC30-BC29)/节奏总纲!M27*'[1]功能-付费相关'!AJ29</f>
        <v>1051.3848728735381</v>
      </c>
      <c r="BM30" s="103">
        <f>(BH30-BH29)/节奏总纲!M27*'[1]功能-付费相关'!BB29</f>
        <v>593.71793872869773</v>
      </c>
      <c r="CD30" s="136">
        <v>24</v>
      </c>
      <c r="CE30" s="136">
        <f>求节点(村县营基础信息!$AC$8:$AC$28,$BS$33:$BS$53,$CD30)*节奏总纲!K27+CE29</f>
        <v>24897.338485849905</v>
      </c>
      <c r="CF30" s="136">
        <f>求节点(村县营基础信息!$AC$8:$AC$28,$BS$33:$BS$53,$CD30)*节奏总纲!L27+CF29</f>
        <v>21750.10915527818</v>
      </c>
      <c r="CG30" s="136">
        <f>求节点(村县营基础信息!$AC$8:$AC$28,$BS$33:$BS$53,$CD30)*节奏总纲!M27+CG29</f>
        <v>18033.631267792909</v>
      </c>
      <c r="CH30" s="136">
        <f>求节点(村县营基础信息!$AC$8:$AC$28,$BS$33:$BS$53,$CD30)*节奏总纲!N27+CH29</f>
        <v>13422.315854556409</v>
      </c>
      <c r="CI30" s="136">
        <f>求节点(村县营基础信息!$AC$8:$AC$28,$BS$33:$BS$53,$CD30)*节奏总纲!O27+CI29</f>
        <v>7520.5007225428053</v>
      </c>
    </row>
    <row r="31" spans="6:87" x14ac:dyDescent="0.15">
      <c r="I31" s="91" t="s">
        <v>367</v>
      </c>
      <c r="M31" s="36">
        <v>25</v>
      </c>
      <c r="N31" s="36">
        <f>求节点(村县营基础信息!K$8:K$28,$I$33:$I$53,$M31)*节奏总纲!K28+N30</f>
        <v>2618952.9179257238</v>
      </c>
      <c r="O31" s="36">
        <f>求节点(村县营基础信息!L$8:L$28,$I$33:$I$53,$M31)*节奏总纲!L28+O30</f>
        <v>2342971.7392092762</v>
      </c>
      <c r="P31" s="36">
        <f>求节点(村县营基础信息!M$8:M$28,$I$33:$I$53,$M31)*节奏总纲!M28+P30</f>
        <v>1986231.3481132537</v>
      </c>
      <c r="Q31" s="36">
        <f>求节点(村县营基础信息!N$8:N$28,$I$33:$I$53,$M31)*节奏总纲!N28+Q30</f>
        <v>1511207.1000164615</v>
      </c>
      <c r="R31" s="36">
        <f>求节点(村县营基础信息!O$8:O$28,$I$33:$I$53,$M31)*节奏总纲!O28+R30</f>
        <v>880727.51672479953</v>
      </c>
      <c r="S31" s="181"/>
      <c r="T31" s="181"/>
      <c r="Y31" s="91" t="s">
        <v>367</v>
      </c>
      <c r="AB31" s="182"/>
      <c r="AC31" s="36">
        <v>25</v>
      </c>
      <c r="AD31" s="95">
        <f>求节点(村县营基础信息!T$8:T$28,$Y$33:$Y$53,$AC31)*节奏总纲!K28*(1+$B$10)+AD30</f>
        <v>452514.96758979931</v>
      </c>
      <c r="AE31" s="95">
        <f>求节点(村县营基础信息!U$8:U$28,$Y$33:$Y$53,$AC31)*节奏总纲!L28*(1+$B$10)+AE30</f>
        <v>399811.63108889054</v>
      </c>
      <c r="AF31" s="95">
        <f>求节点(村县营基础信息!V$8:V$28,$Y$33:$Y$53,$AC31)*节奏总纲!M28*(1+$B$10)+AF30</f>
        <v>334905.91922649194</v>
      </c>
      <c r="AG31" s="95">
        <f>求节点(村县营基础信息!W$8:W$28,$Y$33:$Y$53,$AC31)*节奏总纲!N28*(1+$B$10)+AG30</f>
        <v>251953.88845541634</v>
      </c>
      <c r="AH31" s="95">
        <f>求节点(村县营基础信息!X$8:X$28,$Y$33:$Y$53,$AC31)*节奏总纲!O28*(1+$B$10)+AH30</f>
        <v>144176.81560281082</v>
      </c>
      <c r="AM31" s="223" t="s">
        <v>365</v>
      </c>
      <c r="AN31" s="223"/>
      <c r="AO31" s="91" t="s">
        <v>367</v>
      </c>
      <c r="AP31" s="36"/>
      <c r="AS31" s="164"/>
      <c r="AT31" s="164"/>
      <c r="AU31" s="165"/>
      <c r="AX31" s="144"/>
      <c r="AY31" s="107">
        <f>BF31/节奏总纲!D28</f>
        <v>155836.80813433492</v>
      </c>
      <c r="AZ31" s="36">
        <v>25</v>
      </c>
      <c r="BA31" s="189">
        <f>求节点(村县营基础信息!AC$8:AC$28,$AO$33:$AO$53,$AZ31)*节奏总纲!K28+BA30</f>
        <v>208732.87481272058</v>
      </c>
      <c r="BB31" s="189">
        <f>求节点(村县营基础信息!AD$8:AD$28,$AO$33:$AO$53,$AZ31)*节奏总纲!L28+BB30</f>
        <v>183715.78440410885</v>
      </c>
      <c r="BC31" s="189">
        <f>求节点(村县营基础信息!AE$8:AE$28,$AO$33:$AO$53,$AZ31)*节奏总纲!M28+BC30</f>
        <v>153299.76064977309</v>
      </c>
      <c r="BD31" s="189">
        <f>求节点(村县营基础信息!AF$8:AF$28,$AO$33:$AO$53,$AZ31)*节奏总纲!N28+BD30</f>
        <v>114909.84832468684</v>
      </c>
      <c r="BE31" s="189">
        <f>求节点(村县营基础信息!AG$8:AG$28,$AO$33:$AO$53,$AZ31)*节奏总纲!O28+BE30</f>
        <v>65349.373888214723</v>
      </c>
      <c r="BF31" s="189">
        <f>求节点(村县营基础信息!AC$8:AC$28,$AP$33:$AP$53,$AZ31)*节奏总纲!K28+BF30</f>
        <v>725709.30218770634</v>
      </c>
      <c r="BG31" s="189">
        <f>求节点(村县营基础信息!AD$8:AD$28,$AP$33:$AP$53,$AZ31)*节奏总纲!L28+BG30</f>
        <v>660645.38706082513</v>
      </c>
      <c r="BH31" s="189">
        <f>求节点(村县营基础信息!AE$8:AE$28,$AP$33:$AP$53,$AZ31)*节奏总纲!M28+BH30</f>
        <v>569278.98906848312</v>
      </c>
      <c r="BI31" s="189">
        <f>求节点(村县营基础信息!AF$8:AF$28,$AP$33:$AP$53,$AZ31)*节奏总纲!N28+BI30</f>
        <v>439673.91339782282</v>
      </c>
      <c r="BJ31" s="189">
        <f>求节点(村县营基础信息!AG$8:AG$28,$AP$33:$AP$53,$AZ31)*节奏总纲!O28+BJ30</f>
        <v>261982.2215014984</v>
      </c>
      <c r="BK31" s="143"/>
      <c r="BL31" s="103">
        <f>(BC31-BC30)/节奏总纲!M28*'[1]功能-付费相关'!AJ30</f>
        <v>1020.3117539205912</v>
      </c>
      <c r="BM31" s="103">
        <f>(BH31-BH30)/节奏总纲!M28*'[1]功能-付费相关'!BB30</f>
        <v>619.29606586467696</v>
      </c>
      <c r="BR31" s="136" t="s">
        <v>365</v>
      </c>
      <c r="BS31" s="91" t="s">
        <v>367</v>
      </c>
      <c r="CD31" s="136">
        <v>25</v>
      </c>
      <c r="CE31" s="136">
        <f>求节点(村县营基础信息!$AC$8:$AC$28,$BS$33:$BS$53,$CD31)*节奏总纲!K28+CE30</f>
        <v>28897.705209442393</v>
      </c>
      <c r="CF31" s="136">
        <f>求节点(村县营基础信息!$AC$8:$AC$28,$BS$33:$BS$53,$CD31)*节奏总纲!L28+CF30</f>
        <v>25264.451634743535</v>
      </c>
      <c r="CG31" s="136">
        <f>求节点(村县营基础信息!$AC$8:$AC$28,$BS$33:$BS$53,$CD31)*节奏总纲!M28+CG30</f>
        <v>20933.800257167662</v>
      </c>
      <c r="CH31" s="136">
        <f>求节点(村县营基础信息!$AC$8:$AC$28,$BS$33:$BS$53,$CD31)*节奏总纲!N28+CH30</f>
        <v>15578.416633342962</v>
      </c>
      <c r="CI31" s="136">
        <f>求节点(村县营基础信息!$AC$8:$AC$28,$BS$33:$BS$53,$CD31)*节奏总纲!O28+CI30</f>
        <v>8692.6566151703028</v>
      </c>
    </row>
    <row r="32" spans="6:87" x14ac:dyDescent="0.15">
      <c r="G32" s="36" t="s">
        <v>361</v>
      </c>
      <c r="H32" s="36" t="s">
        <v>365</v>
      </c>
      <c r="I32" s="36" t="s">
        <v>349</v>
      </c>
      <c r="M32" s="36">
        <v>26</v>
      </c>
      <c r="N32" s="36">
        <f>求节点(村县营基础信息!K$8:K$28,$I$33:$I$53,$M32)*节奏总纲!K29+N31</f>
        <v>3131697.3733853921</v>
      </c>
      <c r="O32" s="36">
        <f>求节点(村县营基础信息!L$8:L$28,$I$33:$I$53,$M32)*节奏总纲!L29+O31</f>
        <v>2801817.5206502131</v>
      </c>
      <c r="P32" s="36">
        <f>求节点(村县营基础信息!M$8:M$28,$I$33:$I$53,$M32)*节奏总纲!M29+P31</f>
        <v>2374394.6941066692</v>
      </c>
      <c r="Q32" s="36">
        <f>求节点(村县营基础信息!N$8:N$28,$I$33:$I$53,$M32)*节奏总纲!N29+Q31</f>
        <v>1800810.8665087828</v>
      </c>
      <c r="R32" s="36">
        <f>求节点(村县营基础信息!O$8:O$28,$I$33:$I$53,$M32)*节奏总纲!O29+R31</f>
        <v>1051021.3564956742</v>
      </c>
      <c r="S32" s="181"/>
      <c r="T32" s="181"/>
      <c r="W32" s="36" t="s">
        <v>362</v>
      </c>
      <c r="X32" s="36" t="s">
        <v>365</v>
      </c>
      <c r="Y32" s="36" t="s">
        <v>90</v>
      </c>
      <c r="AB32" s="182"/>
      <c r="AC32" s="36">
        <v>26</v>
      </c>
      <c r="AD32" s="95">
        <f>求节点(村县营基础信息!T$8:T$28,$Y$33:$Y$53,$AC32)*节奏总纲!K29*(1+$B$10)+AD31</f>
        <v>516827.27101119439</v>
      </c>
      <c r="AE32" s="95">
        <f>求节点(村县营基础信息!U$8:U$28,$Y$33:$Y$53,$AC32)*节奏总纲!L29*(1+$B$10)+AE31</f>
        <v>457839.15965216537</v>
      </c>
      <c r="AF32" s="95">
        <f>求节点(村县营基础信息!V$8:V$28,$Y$33:$Y$53,$AC32)*节奏总纲!M29*(1+$B$10)+AF31</f>
        <v>384385.50243518746</v>
      </c>
      <c r="AG32" s="95">
        <f>求节点(村县营基础信息!W$8:W$28,$Y$33:$Y$53,$AC32)*节奏总纲!N29*(1+$B$10)+AG31</f>
        <v>289153.3719212474</v>
      </c>
      <c r="AH32" s="95">
        <f>求节点(村县营基础信息!X$8:X$28,$Y$33:$Y$53,$AC32)*节奏总纲!O29*(1+$B$10)+AH31</f>
        <v>166370.57453628778</v>
      </c>
      <c r="AL32" s="36" t="s">
        <v>405</v>
      </c>
      <c r="AM32" s="36" t="s">
        <v>375</v>
      </c>
      <c r="AN32" s="36" t="s">
        <v>347</v>
      </c>
      <c r="AO32" s="36" t="s">
        <v>374</v>
      </c>
      <c r="AP32" s="36" t="s">
        <v>347</v>
      </c>
      <c r="AS32" s="164"/>
      <c r="AT32" s="164"/>
      <c r="AU32" s="165"/>
      <c r="AX32" s="144"/>
      <c r="AY32" s="107">
        <f>BF32/节奏总纲!D29</f>
        <v>182217.71607885192</v>
      </c>
      <c r="AZ32" s="36">
        <v>26</v>
      </c>
      <c r="BA32" s="189">
        <f>求节点(村县营基础信息!AC$8:AC$28,$AO$33:$AO$53,$AZ32)*节奏总纲!K29+BA31</f>
        <v>235042.45348510946</v>
      </c>
      <c r="BB32" s="189">
        <f>求节点(村县营基础信息!AD$8:AD$28,$AO$33:$AO$53,$AZ32)*节奏总纲!L29+BB31</f>
        <v>207356.82034356284</v>
      </c>
      <c r="BC32" s="189">
        <f>求节点(村县营基础信息!AE$8:AE$28,$AO$33:$AO$53,$AZ32)*节奏总纲!M29+BC31</f>
        <v>173378.8059734269</v>
      </c>
      <c r="BD32" s="189">
        <f>求节点(村县营基础信息!AF$8:AF$28,$AO$33:$AO$53,$AZ32)*节奏总纲!N29+BD31</f>
        <v>129948.4084233118</v>
      </c>
      <c r="BE32" s="189">
        <f>求节点(村县营基础信息!AG$8:AG$28,$AO$33:$AO$53,$AZ32)*节奏总纲!O29+BE31</f>
        <v>74257.626760861342</v>
      </c>
      <c r="BF32" s="189">
        <f>求节点(村县营基础信息!AC$8:AC$28,$AP$33:$AP$53,$AZ32)*节奏总纲!K29+BF31</f>
        <v>922543.92781076406</v>
      </c>
      <c r="BG32" s="189">
        <f>求节点(村县营基础信息!AD$8:AD$28,$AP$33:$AP$53,$AZ32)*节奏总纲!L29+BG31</f>
        <v>835479.62764347787</v>
      </c>
      <c r="BH32" s="189">
        <f>求节点(村县营基础信息!AE$8:AE$28,$AP$33:$AP$53,$AZ32)*节奏总纲!M29+BH31</f>
        <v>716104.91792339063</v>
      </c>
      <c r="BI32" s="189">
        <f>求节点(村县营基础信息!AF$8:AF$28,$AP$33:$AP$53,$AZ32)*节奏总纲!N29+BI31</f>
        <v>548438.59936874022</v>
      </c>
      <c r="BJ32" s="189">
        <f>求节点(村县营基础信息!AG$8:AG$28,$AP$33:$AP$53,$AZ32)*节奏总纲!O29+BJ31</f>
        <v>325058.48013838823</v>
      </c>
      <c r="BK32" s="143"/>
      <c r="BL32" s="103">
        <f>(BC32-BC31)/节奏总纲!M29*'[1]功能-付费相关'!AJ31</f>
        <v>1048.5335866752948</v>
      </c>
      <c r="BM32" s="103">
        <f>(BH32-BH31)/节奏总纲!M29*'[1]功能-付费相关'!BB31</f>
        <v>611.87252750147138</v>
      </c>
      <c r="BQ32" s="136" t="s">
        <v>498</v>
      </c>
      <c r="BR32" s="136" t="s">
        <v>375</v>
      </c>
      <c r="BS32" s="136" t="s">
        <v>374</v>
      </c>
      <c r="CD32" s="136">
        <v>26</v>
      </c>
      <c r="CE32" s="136">
        <f>求节点(村县营基础信息!$AC$8:$AC$28,$BS$33:$BS$53,$CD32)*节奏总纲!K29+CE31</f>
        <v>33574.963640089307</v>
      </c>
      <c r="CF32" s="136">
        <f>求节点(村县营基础信息!$AC$8:$AC$28,$BS$33:$BS$53,$CD32)*节奏总纲!L29+CF31</f>
        <v>29348.137668341689</v>
      </c>
      <c r="CG32" s="136">
        <f>求节点(村县营基础信息!$AC$8:$AC$28,$BS$33:$BS$53,$CD32)*节奏总纲!M29+CG31</f>
        <v>24304.672105935242</v>
      </c>
      <c r="CH32" s="136">
        <f>求节点(村县营基础信息!$AC$8:$AC$28,$BS$33:$BS$53,$CD32)*节奏总纲!N29+CH31</f>
        <v>18032.659038502366</v>
      </c>
      <c r="CI32" s="136">
        <f>求节点(村县营基础信息!$AC$8:$AC$28,$BS$33:$BS$53,$CD32)*节奏总纲!O29+CI31</f>
        <v>10067.331170137091</v>
      </c>
    </row>
    <row r="33" spans="7:87" x14ac:dyDescent="0.15">
      <c r="G33" s="36">
        <f>G7</f>
        <v>1</v>
      </c>
      <c r="H33" s="36">
        <f>H7</f>
        <v>2</v>
      </c>
      <c r="I33" s="36">
        <f>SUMPRODUCT($H$7:$H7,$I$7:$I7)</f>
        <v>20160</v>
      </c>
      <c r="M33" s="36">
        <v>27</v>
      </c>
      <c r="N33" s="36">
        <f>求节点(村县营基础信息!K$8:K$28,$I$33:$I$53,$M33)*节奏总纲!K30+N32</f>
        <v>3733461.6223866837</v>
      </c>
      <c r="O33" s="36">
        <f>求节点(村县营基础信息!L$8:L$28,$I$33:$I$53,$M33)*节奏总纲!L30+O32</f>
        <v>3339013.5153477001</v>
      </c>
      <c r="P33" s="36">
        <f>求节点(村县营基础信息!M$8:M$28,$I$33:$I$53,$M33)*节奏总纲!M30+P32</f>
        <v>2826576.2594011785</v>
      </c>
      <c r="Q33" s="36">
        <f>求节点(村县营基础信息!N$8:N$28,$I$33:$I$53,$M33)*节奏总纲!N30+Q32</f>
        <v>2140627.551532628</v>
      </c>
      <c r="R33" s="36">
        <f>求节点(村县营基础信息!O$8:O$28,$I$33:$I$53,$M33)*节奏总纲!O30+R32</f>
        <v>1252097.5202365876</v>
      </c>
      <c r="S33" s="181"/>
      <c r="T33" s="181"/>
      <c r="W33" s="36">
        <f>W7</f>
        <v>1</v>
      </c>
      <c r="X33" s="36">
        <f>X7</f>
        <v>0</v>
      </c>
      <c r="Y33" s="36">
        <f>SUMPRODUCT($X$7:$X7,$Y$7:$Y7)</f>
        <v>0</v>
      </c>
      <c r="AB33" s="182"/>
      <c r="AC33" s="36">
        <v>27</v>
      </c>
      <c r="AD33" s="95">
        <f>求节点(村县营基础信息!T$8:T$28,$Y$33:$Y$53,$AC33)*节奏总纲!K30*(1+$B$10)+AD32</f>
        <v>594528.17369376309</v>
      </c>
      <c r="AE33" s="95">
        <f>求节点(村县营基础信息!U$8:U$28,$Y$33:$Y$53,$AC33)*节奏总纲!L30*(1+$B$10)+AE32</f>
        <v>527685.73360592755</v>
      </c>
      <c r="AF33" s="95">
        <f>求节点(村县营基础信息!V$8:V$28,$Y$33:$Y$53,$AC33)*节奏总纲!M30*(1+$B$10)+AF32</f>
        <v>443574.24402505957</v>
      </c>
      <c r="AG33" s="95">
        <f>求节点(村县营基础信息!W$8:W$28,$Y$33:$Y$53,$AC33)*节奏总纲!N30*(1+$B$10)+AG32</f>
        <v>333923.76975930773</v>
      </c>
      <c r="AH33" s="95">
        <f>求节点(村县营基础信息!X$8:X$28,$Y$33:$Y$53,$AC33)*节奏总纲!O30*(1+$B$10)+AH32</f>
        <v>193192.06610393355</v>
      </c>
      <c r="AL33" s="36">
        <f>AL7</f>
        <v>1</v>
      </c>
      <c r="AM33" s="36">
        <f>AM7</f>
        <v>0</v>
      </c>
      <c r="AN33" s="36">
        <f>AN7</f>
        <v>0</v>
      </c>
      <c r="AO33" s="36">
        <f>SUMPRODUCT(AM$7:AM7,AO$7:AO7)</f>
        <v>0</v>
      </c>
      <c r="AP33" s="36">
        <f>SUMPRODUCT(AN$7:AN7,AP$7:AP7)</f>
        <v>0</v>
      </c>
      <c r="AS33" s="164"/>
      <c r="AT33" s="164"/>
      <c r="AU33" s="164"/>
      <c r="AV33" s="120"/>
      <c r="AX33" s="144"/>
      <c r="AY33" s="107">
        <f>BF33/节奏总纲!D30</f>
        <v>208698.97200418814</v>
      </c>
      <c r="AZ33" s="36">
        <v>27</v>
      </c>
      <c r="BA33" s="189">
        <f>求节点(村县营基础信息!AC$8:AC$28,$AO$33:$AO$53,$AZ33)*节奏总纲!K30+BA32</f>
        <v>266373.46263130655</v>
      </c>
      <c r="BB33" s="189">
        <f>求节点(村县营基础信息!AD$8:AD$28,$AO$33:$AO$53,$AZ33)*节奏总纲!L30+BB32</f>
        <v>235424.61144162517</v>
      </c>
      <c r="BC33" s="189">
        <f>求节点(村县营基础信息!AE$8:AE$28,$AO$33:$AO$53,$AZ33)*节奏总纲!M30+BC32</f>
        <v>197085.48353924954</v>
      </c>
      <c r="BD33" s="189">
        <f>求节点(村县营基础信息!AF$8:AF$28,$AO$33:$AO$53,$AZ33)*节奏总纲!N30+BD32</f>
        <v>147823.23296661882</v>
      </c>
      <c r="BE33" s="189">
        <f>求节点(村县营基础信息!AG$8:AG$28,$AO$33:$AO$53,$AZ33)*节奏总纲!O30+BE32</f>
        <v>84901.854394692971</v>
      </c>
      <c r="BF33" s="189">
        <f>求节点(村县营基础信息!AC$8:AC$28,$AP$33:$AP$53,$AZ33)*节奏总纲!K30+BF32</f>
        <v>1147430.9490156898</v>
      </c>
      <c r="BG33" s="189">
        <f>求节点(村县营基础信息!AD$8:AD$28,$AP$33:$AP$53,$AZ33)*节奏总纲!L30+BG32</f>
        <v>1034907.2170973603</v>
      </c>
      <c r="BH33" s="189">
        <f>求节点(村县营基础信息!AE$8:AE$28,$AP$33:$AP$53,$AZ33)*节奏总纲!M30+BH32</f>
        <v>882882.13336281432</v>
      </c>
      <c r="BI33" s="189">
        <f>求节点(村县营基础信息!AF$8:AF$28,$AP$33:$AP$53,$AZ33)*节奏总纲!N30+BI32</f>
        <v>672974.66946632124</v>
      </c>
      <c r="BJ33" s="189">
        <f>求节点(村县营基础信息!AG$8:AG$28,$AP$33:$AP$53,$AZ33)*节奏总纲!O30+BJ32</f>
        <v>397840.3622798053</v>
      </c>
      <c r="BK33" s="143"/>
      <c r="BL33" s="103">
        <f>(BC33-BC32)/节奏总纲!M30*'[1]功能-付费相关'!AJ32</f>
        <v>1126.4895685090314</v>
      </c>
      <c r="BM33" s="103">
        <f>(BH33-BH32)/节奏总纲!M30*'[1]功能-付费相关'!BB32</f>
        <v>581.86592196732931</v>
      </c>
      <c r="BQ33" s="136">
        <f>BQ7</f>
        <v>1</v>
      </c>
      <c r="BR33" s="136">
        <f>BR7</f>
        <v>0</v>
      </c>
      <c r="BS33" s="136">
        <f>SUMPRODUCT(BR$7:BR7,BS$7:BS7)</f>
        <v>0</v>
      </c>
      <c r="CD33" s="136">
        <v>27</v>
      </c>
      <c r="CE33" s="136">
        <f>求节点(村县营基础信息!$AC$8:$AC$28,$BS$33:$BS$53,$CD33)*节奏总纲!K30+CE32</f>
        <v>38587.92510348084</v>
      </c>
      <c r="CF33" s="136">
        <f>求节点(村县营基础信息!$AC$8:$AC$28,$BS$33:$BS$53,$CD33)*节奏总纲!L30+CF32</f>
        <v>33719.758228747858</v>
      </c>
      <c r="CG33" s="136">
        <f>求节点(村县营基础信息!$AC$8:$AC$28,$BS$33:$BS$53,$CD33)*节奏总纲!M30+CG32</f>
        <v>27899.649903150901</v>
      </c>
      <c r="CH33" s="136">
        <f>求节点(村县营基础信息!$AC$8:$AC$28,$BS$33:$BS$53,$CD33)*节奏总纲!N30+CH32</f>
        <v>20672.214480102033</v>
      </c>
      <c r="CI33" s="136">
        <f>求节点(村县营基础信息!$AC$8:$AC$28,$BS$33:$BS$53,$CD33)*节奏总纲!O30+CI32</f>
        <v>11558.504073678479</v>
      </c>
    </row>
    <row r="34" spans="7:87" x14ac:dyDescent="0.15">
      <c r="G34" s="36">
        <f t="shared" ref="G34:H34" si="4">G8</f>
        <v>2</v>
      </c>
      <c r="H34" s="36">
        <f t="shared" si="4"/>
        <v>2</v>
      </c>
      <c r="I34" s="36">
        <f>SUMPRODUCT($H$7:$H8,$I$7:$I8)</f>
        <v>46080</v>
      </c>
      <c r="M34" s="36">
        <v>28</v>
      </c>
      <c r="N34" s="36">
        <f>求节点(村县营基础信息!K$8:K$28,$I$33:$I$53,$M34)*节奏总纲!K31+N33</f>
        <v>4434382.8154316396</v>
      </c>
      <c r="O34" s="36">
        <f>求节点(村县营基础信息!L$8:L$28,$I$33:$I$53,$M34)*节奏总纲!L31+O33</f>
        <v>3958648.0090611484</v>
      </c>
      <c r="P34" s="36">
        <f>求节点(村县营基础信息!M$8:M$28,$I$33:$I$53,$M34)*节奏总纲!M31+P33</f>
        <v>3338960.5374667202</v>
      </c>
      <c r="Q34" s="36">
        <f>求节点(村县营基础信息!N$8:N$28,$I$33:$I$53,$M34)*节奏总纲!N31+Q33</f>
        <v>2533910.02617423</v>
      </c>
      <c r="R34" s="36">
        <f>求节点(村县营基础信息!O$8:O$28,$I$33:$I$53,$M34)*节奏总纲!O31+R33</f>
        <v>1493675.363274795</v>
      </c>
      <c r="S34" s="181"/>
      <c r="T34" s="181"/>
      <c r="W34" s="36">
        <f t="shared" ref="W34:X34" si="5">W8</f>
        <v>2</v>
      </c>
      <c r="X34" s="36">
        <f t="shared" si="5"/>
        <v>0</v>
      </c>
      <c r="Y34" s="36">
        <f>SUMPRODUCT($X$7:$X8,$Y$7:$Y8)</f>
        <v>0</v>
      </c>
      <c r="AB34" s="182"/>
      <c r="AC34" s="36">
        <v>28</v>
      </c>
      <c r="AD34" s="95">
        <f>求节点(村县营基础信息!T$8:T$28,$Y$33:$Y$53,$AC34)*节奏总纲!K31*(1+$B$10)+AD33</f>
        <v>687208.26756812015</v>
      </c>
      <c r="AE34" s="95">
        <f>求节点(村县营基础信息!U$8:U$28,$Y$33:$Y$53,$AC34)*节奏总纲!L31*(1+$B$10)+AE33</f>
        <v>610107.13608991308</v>
      </c>
      <c r="AF34" s="95">
        <f>求节点(村县营基础信息!V$8:V$28,$Y$33:$Y$53,$AC34)*节奏总纲!M31*(1+$B$10)+AF33</f>
        <v>512124.67368640052</v>
      </c>
      <c r="AG34" s="95">
        <f>求节点(村县营基础信息!W$8:W$28,$Y$33:$Y$53,$AC34)*节奏总纲!N31*(1+$B$10)+AG33</f>
        <v>386835.89726870239</v>
      </c>
      <c r="AH34" s="95">
        <f>求节点(村县营基础信息!X$8:X$28,$Y$33:$Y$53,$AC34)*节奏总纲!O31*(1+$B$10)+AH33</f>
        <v>224875.12555736752</v>
      </c>
      <c r="AL34" s="36">
        <f t="shared" ref="AL34:AN34" si="6">AL8</f>
        <v>2</v>
      </c>
      <c r="AM34" s="36">
        <f t="shared" si="6"/>
        <v>0</v>
      </c>
      <c r="AN34" s="36">
        <f t="shared" si="6"/>
        <v>1</v>
      </c>
      <c r="AO34" s="36">
        <f>SUMPRODUCT(AM$7:AM8,AO$7:AO8)</f>
        <v>0</v>
      </c>
      <c r="AP34" s="107">
        <f>SUMPRODUCT(AN$7:AN8,AP$7:AP8)</f>
        <v>9600</v>
      </c>
      <c r="AQ34" s="143"/>
      <c r="AS34" s="164"/>
      <c r="AT34" s="164"/>
      <c r="AU34" s="164"/>
      <c r="AV34" s="121"/>
      <c r="AX34" s="144"/>
      <c r="AY34" s="107">
        <f>BF34/节奏总纲!D31</f>
        <v>235293.09919372437</v>
      </c>
      <c r="AZ34" s="36">
        <v>28</v>
      </c>
      <c r="BA34" s="189">
        <f>求节点(村县营基础信息!AC$8:AC$28,$AO$33:$AO$53,$AZ34)*节奏总纲!K31+BA33</f>
        <v>303311.18120441987</v>
      </c>
      <c r="BB34" s="189">
        <f>求节点(村县营基础信息!AD$8:AD$28,$AO$33:$AO$53,$AZ34)*节奏总纲!L31+BB33</f>
        <v>268178.52725726907</v>
      </c>
      <c r="BC34" s="189">
        <f>求节点(村县营基础信息!AE$8:AE$28,$AO$33:$AO$53,$AZ34)*节奏总纲!M31+BC33</f>
        <v>224250.77122304906</v>
      </c>
      <c r="BD34" s="189">
        <f>求节点(村县营基础信息!AF$8:AF$28,$AO$33:$AO$53,$AZ34)*节奏总纲!N31+BD33</f>
        <v>168734.46039530763</v>
      </c>
      <c r="BE34" s="189">
        <f>求节点(村县营基础信息!AG$8:AG$28,$AO$33:$AO$53,$AZ34)*节奏总纲!O31+BE33</f>
        <v>97408.325231574796</v>
      </c>
      <c r="BF34" s="189">
        <f>求节点(村县营基础信息!AC$8:AC$28,$AP$33:$AP$53,$AZ34)*节奏总纲!K31+BF33</f>
        <v>1403383.2211485759</v>
      </c>
      <c r="BG34" s="189">
        <f>求节点(村县营基础信息!AD$8:AD$28,$AP$33:$AP$53,$AZ34)*节奏总纲!L31+BG33</f>
        <v>1259828.5166514397</v>
      </c>
      <c r="BH34" s="189">
        <f>求节点(村县营基础信息!AE$8:AE$28,$AP$33:$AP$53,$AZ34)*节奏总纲!M31+BH33</f>
        <v>1067784.9557043961</v>
      </c>
      <c r="BI34" s="189">
        <f>求节点(村县营基础信息!AF$8:AF$28,$AP$33:$AP$53,$AZ34)*节奏总纲!N31+BI33</f>
        <v>814082.55823166587</v>
      </c>
      <c r="BJ34" s="189">
        <f>求节点(村县营基础信息!AG$8:AG$28,$AP$33:$AP$53,$AZ34)*节奏总纲!O31+BJ33</f>
        <v>486848.40326509881</v>
      </c>
      <c r="BK34" s="143"/>
      <c r="BL34" s="103">
        <f>(BC34-BC33)/节奏总纲!M31*'[1]功能-付费相关'!AJ33</f>
        <v>1198.9217964944733</v>
      </c>
      <c r="BM34" s="103">
        <f>(BH34-BH33)/节奏总纲!M31*'[1]功能-付费相关'!BB33</f>
        <v>551.2652564615322</v>
      </c>
      <c r="BQ34" s="136">
        <f t="shared" ref="BQ34:BR34" si="7">BQ8</f>
        <v>2</v>
      </c>
      <c r="BR34" s="136">
        <f t="shared" si="7"/>
        <v>0</v>
      </c>
      <c r="BS34" s="136">
        <f>SUMPRODUCT(BR$7:BR8,BS$7:BS8)</f>
        <v>0</v>
      </c>
      <c r="CD34" s="136">
        <v>28</v>
      </c>
      <c r="CE34" s="136">
        <f>求节点(村县营基础信息!$AC$8:$AC$28,$BS$33:$BS$53,$CD34)*节奏总纲!K31+CE33</f>
        <v>43960.684168660955</v>
      </c>
      <c r="CF34" s="136">
        <f>求节点(村县营基础信息!$AC$8:$AC$28,$BS$33:$BS$53,$CD34)*节奏总纲!L31+CF33</f>
        <v>38364.539128656535</v>
      </c>
      <c r="CG34" s="136">
        <f>求节点(村县营基础信息!$AC$8:$AC$28,$BS$33:$BS$53,$CD34)*节奏总纲!M31+CG33</f>
        <v>31655.837829799722</v>
      </c>
      <c r="CH34" s="136">
        <f>求节点(村县营基础信息!$AC$8:$AC$28,$BS$33:$BS$53,$CD34)*节奏总纲!N31+CH33</f>
        <v>23491.869125569021</v>
      </c>
      <c r="CI34" s="136">
        <f>求节点(村县营基础信息!$AC$8:$AC$28,$BS$33:$BS$53,$CD34)*节奏总纲!O31+CI33</f>
        <v>13226.033518596056</v>
      </c>
    </row>
    <row r="35" spans="7:87" x14ac:dyDescent="0.15">
      <c r="G35" s="36">
        <f t="shared" ref="G35:H35" si="8">G9</f>
        <v>3</v>
      </c>
      <c r="H35" s="36">
        <f t="shared" si="8"/>
        <v>2</v>
      </c>
      <c r="I35" s="36">
        <f>SUMPRODUCT($H$7:$H9,$I$7:$I9)</f>
        <v>77760</v>
      </c>
      <c r="M35" s="36">
        <v>29</v>
      </c>
      <c r="N35" s="36">
        <f>求节点(村县营基础信息!K$8:K$28,$I$33:$I$53,$M35)*节奏总纲!K32+N34</f>
        <v>5245594.6805775585</v>
      </c>
      <c r="O35" s="36">
        <f>求节点(村县营基础信息!L$8:L$28,$I$33:$I$53,$M35)*节奏总纲!L32+O34</f>
        <v>4686721.9654804626</v>
      </c>
      <c r="P35" s="36">
        <f>求节点(村县营基础信息!M$8:M$28,$I$33:$I$53,$M35)*节奏总纲!M32+P34</f>
        <v>3970377.9109844281</v>
      </c>
      <c r="Q35" s="36">
        <f>求节点(村县营基础信息!N$8:N$28,$I$33:$I$53,$M35)*节奏总纲!N32+Q34</f>
        <v>3026236.6711946884</v>
      </c>
      <c r="R35" s="36">
        <f>求节点(村县营基础信息!O$8:O$28,$I$33:$I$53,$M35)*节奏总纲!O32+R34</f>
        <v>1782173.8368827589</v>
      </c>
      <c r="S35" s="181"/>
      <c r="T35" s="181"/>
      <c r="W35" s="36">
        <f t="shared" ref="W35:X35" si="9">W9</f>
        <v>3</v>
      </c>
      <c r="X35" s="36">
        <f t="shared" si="9"/>
        <v>1</v>
      </c>
      <c r="Y35" s="36">
        <f>SUMPRODUCT($X$7:$X9,$Y$7:$Y9)</f>
        <v>14400</v>
      </c>
      <c r="AB35" s="182"/>
      <c r="AC35" s="36">
        <v>29</v>
      </c>
      <c r="AD35" s="95">
        <f>求节点(村县营基础信息!T$8:T$28,$Y$33:$Y$53,$AC35)*节奏总纲!K32*(1+$B$10)+AD34</f>
        <v>796617.49871468602</v>
      </c>
      <c r="AE35" s="95">
        <f>求节点(村县营基础信息!U$8:U$28,$Y$33:$Y$53,$AC35)*节奏总纲!L32*(1+$B$10)+AE34</f>
        <v>706610.33916043455</v>
      </c>
      <c r="AF35" s="95">
        <f>求节点(村县营基础信息!V$8:V$28,$Y$33:$Y$53,$AC35)*节奏总纲!M32*(1+$B$10)+AF34</f>
        <v>594369.43541391054</v>
      </c>
      <c r="AG35" s="95">
        <f>求节点(村县营基础信息!W$8:W$28,$Y$33:$Y$53,$AC35)*节奏总纲!N32*(1+$B$10)+AG34</f>
        <v>449851.51955143712</v>
      </c>
      <c r="AH35" s="95">
        <f>求节点(村县营基础信息!X$8:X$28,$Y$33:$Y$53,$AC35)*节奏总纲!O32*(1+$B$10)+AH34</f>
        <v>260526.20669725753</v>
      </c>
      <c r="AL35" s="36">
        <f t="shared" ref="AL35:AN35" si="10">AL9</f>
        <v>3</v>
      </c>
      <c r="AM35" s="36">
        <f t="shared" si="10"/>
        <v>0</v>
      </c>
      <c r="AN35" s="36">
        <f t="shared" si="10"/>
        <v>1</v>
      </c>
      <c r="AO35" s="36">
        <f>SUMPRODUCT(AM$7:AM9,AO$7:AO9)</f>
        <v>0</v>
      </c>
      <c r="AP35" s="107">
        <f>SUMPRODUCT(AN$7:AN9,AP$7:AP9)</f>
        <v>28800</v>
      </c>
      <c r="AQ35" s="143"/>
      <c r="AR35" s="143"/>
      <c r="AS35" s="164"/>
      <c r="AT35" s="164"/>
      <c r="AU35" s="164"/>
      <c r="AV35" s="121"/>
      <c r="AX35" s="144"/>
      <c r="AY35" s="107">
        <f>BF35/节奏总纲!D32</f>
        <v>262009.96640384939</v>
      </c>
      <c r="AZ35" s="36">
        <v>29</v>
      </c>
      <c r="BA35" s="189">
        <f>求节点(村县营基础信息!AC$8:AC$28,$AO$33:$AO$53,$AZ35)*节奏总纲!K32+BA34</f>
        <v>346499.03560438007</v>
      </c>
      <c r="BB35" s="189">
        <f>求节点(村县营基础信息!AD$8:AD$28,$AO$33:$AO$53,$AZ35)*节奏总纲!L32+BB34</f>
        <v>306271.89689036965</v>
      </c>
      <c r="BC35" s="189">
        <f>求节点(村县营基础信息!AE$8:AE$28,$AO$33:$AO$53,$AZ35)*节奏总纲!M32+BC34</f>
        <v>256715.80874706618</v>
      </c>
      <c r="BD35" s="189">
        <f>求节点(村县营基础信息!AF$8:AF$28,$AO$33:$AO$53,$AZ35)*节奏总纲!N32+BD34</f>
        <v>193609.04813849239</v>
      </c>
      <c r="BE35" s="189">
        <f>求节点(村县营基础信息!AG$8:AG$28,$AO$33:$AO$53,$AZ35)*节奏总纲!O32+BE34</f>
        <v>111481.1204183735</v>
      </c>
      <c r="BF35" s="189">
        <f>求节点(村县营基础信息!AC$8:AC$28,$AP$33:$AP$53,$AZ35)*节奏总纲!K32+BF34</f>
        <v>1693701.5757260863</v>
      </c>
      <c r="BG35" s="189">
        <f>求节点(村县营基础信息!AD$8:AD$28,$AP$33:$AP$53,$AZ35)*节奏总纲!L32+BG34</f>
        <v>1525199.4990449925</v>
      </c>
      <c r="BH35" s="189">
        <f>求节点(村县营基础信息!AE$8:AE$28,$AP$33:$AP$53,$AZ35)*节奏总纲!M32+BH34</f>
        <v>1302033.8205602295</v>
      </c>
      <c r="BI35" s="189">
        <f>求节点(村县营基础信息!AF$8:AF$28,$AP$33:$AP$53,$AZ35)*节奏总纲!N32+BI34</f>
        <v>999886.89577268297</v>
      </c>
      <c r="BJ35" s="189">
        <f>求节点(村县营基础信息!AG$8:AG$28,$AP$33:$AP$53,$AZ35)*节奏总纲!O32+BJ34</f>
        <v>599348.46771161235</v>
      </c>
      <c r="BK35" s="143"/>
      <c r="BL35" s="103">
        <f>(BC35-BC34)/节奏总纲!M32*'[1]功能-付费相关'!AJ34</f>
        <v>1206.5804618332006</v>
      </c>
      <c r="BM35" s="103">
        <f>(BH35-BH34)/节奏总纲!M32*'[1]功能-付费相关'!BB34</f>
        <v>541.08964232059452</v>
      </c>
      <c r="BQ35" s="136">
        <f t="shared" ref="BQ35:BR35" si="11">BQ9</f>
        <v>3</v>
      </c>
      <c r="BR35" s="136">
        <f t="shared" si="11"/>
        <v>0</v>
      </c>
      <c r="BS35" s="136">
        <f>SUMPRODUCT(BR$7:BR9,BS$7:BS9)</f>
        <v>0</v>
      </c>
      <c r="CD35" s="136">
        <v>29</v>
      </c>
      <c r="CE35" s="136">
        <f>求节点(村县营基础信息!$AC$8:$AC$28,$BS$33:$BS$53,$CD35)*节奏总纲!K32+CE34</f>
        <v>49719.064755322317</v>
      </c>
      <c r="CF35" s="136">
        <f>求节点(村县营基础信息!$AC$8:$AC$28,$BS$33:$BS$53,$CD35)*节奏总纲!L32+CF34</f>
        <v>43443.655079736614</v>
      </c>
      <c r="CG35" s="136">
        <f>求节点(村县营基础信息!$AC$8:$AC$28,$BS$33:$BS$53,$CD35)*节奏总纲!M32+CG34</f>
        <v>35984.509499668675</v>
      </c>
      <c r="CH35" s="136">
        <f>求节点(村县营基础信息!$AC$8:$AC$28,$BS$33:$BS$53,$CD35)*节奏总纲!N32+CH34</f>
        <v>26808.480824660324</v>
      </c>
      <c r="CI35" s="136">
        <f>求节点(村县营基础信息!$AC$8:$AC$28,$BS$33:$BS$53,$CD35)*节奏总纲!O32+CI34</f>
        <v>15102.406210169214</v>
      </c>
    </row>
    <row r="36" spans="7:87" x14ac:dyDescent="0.15">
      <c r="G36" s="36">
        <f t="shared" ref="G36:H36" si="12">G10</f>
        <v>4</v>
      </c>
      <c r="H36" s="36">
        <f t="shared" si="12"/>
        <v>3</v>
      </c>
      <c r="I36" s="36">
        <f>SUMPRODUCT($H$7:$H10,$I$7:$I10)</f>
        <v>138240</v>
      </c>
      <c r="M36" s="36">
        <v>30</v>
      </c>
      <c r="N36" s="36">
        <f>求节点(村县营基础信息!K$8:K$28,$I$33:$I$53,$M36)*节奏总纲!K33+N35</f>
        <v>6167103.5759165082</v>
      </c>
      <c r="O36" s="36">
        <f>求节点(村县营基础信息!L$8:L$28,$I$33:$I$53,$M36)*节奏总纲!L33+O35</f>
        <v>5509505.0309707941</v>
      </c>
      <c r="P36" s="36">
        <f>求节点(村县营基础信息!M$8:M$28,$I$33:$I$53,$M36)*节奏总纲!M33+P35</f>
        <v>4666308.1946028937</v>
      </c>
      <c r="Q36" s="36">
        <f>求节点(村县营基础信息!N$8:N$28,$I$33:$I$53,$M36)*节奏总纲!N33+Q35</f>
        <v>3550652.8786935993</v>
      </c>
      <c r="R36" s="36">
        <f>求节点(村县营基础信息!O$8:O$28,$I$33:$I$53,$M36)*节奏总纲!O33+R35</f>
        <v>2089448.8676883837</v>
      </c>
      <c r="S36" s="181"/>
      <c r="T36" s="181"/>
      <c r="W36" s="36">
        <f t="shared" ref="W36:X36" si="13">W10</f>
        <v>4</v>
      </c>
      <c r="X36" s="36">
        <f t="shared" si="13"/>
        <v>0</v>
      </c>
      <c r="Y36" s="36">
        <f>SUMPRODUCT($X$7:$X10,$Y$7:$Y10)</f>
        <v>14400</v>
      </c>
      <c r="Z36" s="93"/>
      <c r="AA36" s="93"/>
      <c r="AB36" s="182"/>
      <c r="AC36" s="36">
        <v>30</v>
      </c>
      <c r="AD36" s="95">
        <f>求节点(村县营基础信息!T$8:T$28,$Y$33:$Y$53,$AC36)*节奏总纲!K33*(1+$B$10)+AD35</f>
        <v>913879.40921407519</v>
      </c>
      <c r="AE36" s="95">
        <f>求节点(村县营基础信息!U$8:U$28,$Y$33:$Y$53,$AC36)*节奏总纲!L33*(1+$B$10)+AE35</f>
        <v>809546.72177855228</v>
      </c>
      <c r="AF36" s="95">
        <f>求节点(村县营基础信息!V$8:V$28,$Y$33:$Y$53,$AC36)*节奏总纲!M33*(1+$B$10)+AF35</f>
        <v>679965.1080182211</v>
      </c>
      <c r="AG36" s="95">
        <f>求节点(村县营基础信息!W$8:W$28,$Y$33:$Y$53,$AC36)*节奏总纲!N33*(1+$B$10)+AG35</f>
        <v>513258.91214021074</v>
      </c>
      <c r="AH36" s="95">
        <f>求节点(村县营基础信息!X$8:X$28,$Y$33:$Y$53,$AC36)*节奏总纲!O33*(1+$B$10)+AH35</f>
        <v>296423.95508287451</v>
      </c>
      <c r="AL36" s="36">
        <f t="shared" ref="AL36:AN36" si="14">AL10</f>
        <v>4</v>
      </c>
      <c r="AM36" s="36">
        <f t="shared" si="14"/>
        <v>1</v>
      </c>
      <c r="AN36" s="36">
        <f t="shared" si="14"/>
        <v>0</v>
      </c>
      <c r="AO36" s="36">
        <f>SUMPRODUCT(AM$7:AM10,AO$7:AO10)</f>
        <v>21600</v>
      </c>
      <c r="AP36" s="107">
        <f>SUMPRODUCT(AN$7:AN10,AP$7:AP10)</f>
        <v>28800</v>
      </c>
      <c r="AQ36" s="143"/>
      <c r="AR36" s="143"/>
      <c r="AS36" s="164"/>
      <c r="AT36" s="164"/>
      <c r="AU36" s="164"/>
      <c r="AV36" s="121"/>
      <c r="AX36" s="144"/>
      <c r="AY36" s="107">
        <f>BF36/节奏总纲!D33</f>
        <v>291918.58296060923</v>
      </c>
      <c r="AZ36" s="36">
        <v>30</v>
      </c>
      <c r="BA36" s="189">
        <f>求节点(村县营基础信息!AC$8:AC$28,$AO$33:$AO$53,$AZ36)*节奏总纲!K33+BA35</f>
        <v>392786.63185413892</v>
      </c>
      <c r="BB36" s="189">
        <f>求节点(村县营基础信息!AD$8:AD$28,$AO$33:$AO$53,$AZ36)*节奏总纲!L33+BB35</f>
        <v>346904.67950278457</v>
      </c>
      <c r="BC36" s="189">
        <f>求节点(村县营基础信息!AE$8:AE$28,$AO$33:$AO$53,$AZ36)*节奏总纲!M33+BC35</f>
        <v>290503.57424876769</v>
      </c>
      <c r="BD36" s="189">
        <f>求节点(村县营基础信息!AF$8:AF$28,$AO$33:$AO$53,$AZ36)*节奏总纲!N33+BD35</f>
        <v>218638.28205511355</v>
      </c>
      <c r="BE36" s="189">
        <f>求节点(村县营基础信息!AG$8:AG$28,$AO$33:$AO$53,$AZ36)*节奏总纲!O33+BE35</f>
        <v>125651.28425480124</v>
      </c>
      <c r="BF36" s="189">
        <f>求节点(村县营基础信息!AC$8:AC$28,$AP$33:$AP$53,$AZ36)*节奏总纲!K33+BF35</f>
        <v>2043430.0807242645</v>
      </c>
      <c r="BG36" s="189">
        <f>求节点(村县营基础信息!AD$8:AD$28,$AP$33:$AP$53,$AZ36)*节奏总纲!L33+BG35</f>
        <v>1842463.5491399087</v>
      </c>
      <c r="BH36" s="189">
        <f>求节点(村县营基础信息!AE$8:AE$28,$AP$33:$AP$53,$AZ36)*节奏总纲!M33+BH35</f>
        <v>1574557.815774634</v>
      </c>
      <c r="BI36" s="189">
        <f>求节点(村县营基础信息!AF$8:AF$28,$AP$33:$AP$53,$AZ36)*节奏总纲!N33+BI35</f>
        <v>1208349.1635937053</v>
      </c>
      <c r="BJ36" s="189">
        <f>求节点(村县营基础信息!AG$8:AG$28,$AP$33:$AP$53,$AZ36)*节奏总纲!O33+BJ35</f>
        <v>725056.88022541883</v>
      </c>
      <c r="BK36" s="143"/>
      <c r="BL36" s="103">
        <f>(BC36-BC35)/节奏总纲!M33*'[1]功能-付费相关'!AJ35</f>
        <v>1170.9206200529247</v>
      </c>
      <c r="BM36" s="103">
        <f>(BH36-BH35)/节奏总纲!M33*'[1]功能-付费相关'!BB35</f>
        <v>540.05114082965417</v>
      </c>
      <c r="BQ36" s="136">
        <f t="shared" ref="BQ36:BR36" si="15">BQ10</f>
        <v>4</v>
      </c>
      <c r="BR36" s="136">
        <f t="shared" si="15"/>
        <v>1</v>
      </c>
      <c r="BS36" s="136">
        <f>SUMPRODUCT(BR$7:BR10,BS$7:BS10)</f>
        <v>2880</v>
      </c>
      <c r="CD36" s="136">
        <v>30</v>
      </c>
      <c r="CE36" s="136">
        <f>求节点(村县营基础信息!$AC$8:$AC$28,$BS$33:$BS$53,$CD36)*节奏总纲!K33+CE35</f>
        <v>56276.47422403816</v>
      </c>
      <c r="CF36" s="136">
        <f>求节点(村县营基础信息!$AC$8:$AC$28,$BS$33:$BS$53,$CD36)*节奏总纲!L33+CF35</f>
        <v>49199.965949828722</v>
      </c>
      <c r="CG36" s="136">
        <f>求节点(村县营基础信息!$AC$8:$AC$28,$BS$33:$BS$53,$CD36)*节奏总纲!M33+CG35</f>
        <v>40771.109612409724</v>
      </c>
      <c r="CH36" s="136">
        <f>求节点(村县营基础信息!$AC$8:$AC$28,$BS$33:$BS$53,$CD36)*节奏总纲!N33+CH35</f>
        <v>30354.288962848324</v>
      </c>
      <c r="CI36" s="136">
        <f>求节点(村县营基础信息!$AC$8:$AC$28,$BS$33:$BS$53,$CD36)*节奏总纲!O33+CI35</f>
        <v>17109.84608699648</v>
      </c>
    </row>
    <row r="37" spans="7:87" x14ac:dyDescent="0.15">
      <c r="G37" s="36">
        <f t="shared" ref="G37:H37" si="16">G11</f>
        <v>5</v>
      </c>
      <c r="H37" s="36">
        <f t="shared" si="16"/>
        <v>3</v>
      </c>
      <c r="I37" s="36">
        <f>SUMPRODUCT($H$7:$H11,$I$7:$I11)</f>
        <v>207360</v>
      </c>
      <c r="M37" s="36">
        <v>31</v>
      </c>
      <c r="N37" s="36">
        <f>求节点(村县营基础信息!K$8:K$28,$I$33:$I$53,$M37)*节奏总纲!K34+N36</f>
        <v>7210563.399900143</v>
      </c>
      <c r="O37" s="36">
        <f>求节点(村县营基础信息!L$8:L$28,$I$33:$I$53,$M37)*节奏总纲!L34+O36</f>
        <v>6449823.4897726309</v>
      </c>
      <c r="P37" s="36">
        <f>求节点(村县营基础信息!M$8:M$28,$I$33:$I$53,$M37)*节奏总纲!M34+P36</f>
        <v>5457575.5847774483</v>
      </c>
      <c r="Q37" s="36">
        <f>求节点(村县营基础信息!N$8:N$28,$I$33:$I$53,$M37)*节奏总纲!N34+Q36</f>
        <v>4141543.4887879007</v>
      </c>
      <c r="R37" s="36">
        <f>求节点(村县营基础信息!O$8:O$28,$I$33:$I$53,$M37)*节奏总纲!O34+R36</f>
        <v>2440394.2288193605</v>
      </c>
      <c r="S37" s="181"/>
      <c r="T37" s="181"/>
      <c r="W37" s="36">
        <f t="shared" ref="W37:X37" si="17">W11</f>
        <v>5</v>
      </c>
      <c r="X37" s="36">
        <f t="shared" si="17"/>
        <v>1</v>
      </c>
      <c r="Y37" s="36">
        <f>SUMPRODUCT($X$7:$X11,$Y$7:$Y11)</f>
        <v>33120</v>
      </c>
      <c r="Z37" s="93"/>
      <c r="AA37" s="93"/>
      <c r="AB37" s="182"/>
      <c r="AC37" s="36">
        <v>31</v>
      </c>
      <c r="AD37" s="95">
        <f>求节点(村县营基础信息!T$8:T$28,$Y$33:$Y$53,$AC37)*节奏总纲!K34*(1+$B$10)+AD36</f>
        <v>1039557.6130536256</v>
      </c>
      <c r="AE37" s="95">
        <f>求节点(村县营基础信息!U$8:U$28,$Y$33:$Y$53,$AC37)*节奏总纲!L34*(1+$B$10)+AE36</f>
        <v>920936.60191009589</v>
      </c>
      <c r="AF37" s="95">
        <f>求节点(村县营基础信息!V$8:V$28,$Y$33:$Y$53,$AC37)*节奏总纲!M34*(1+$B$10)+AF36</f>
        <v>772148.95644768886</v>
      </c>
      <c r="AG37" s="95">
        <f>求节点(村县营基础信息!W$8:W$28,$Y$33:$Y$53,$AC37)*节奏总纲!N34*(1+$B$10)+AG36</f>
        <v>580956.39919437026</v>
      </c>
      <c r="AH37" s="95">
        <f>求节点(村县营基础信息!X$8:X$28,$Y$33:$Y$53,$AC37)*节奏总纲!O34*(1+$B$10)+AH36</f>
        <v>335300.47079781134</v>
      </c>
      <c r="AL37" s="36">
        <f t="shared" ref="AL37:AN37" si="18">AL11</f>
        <v>5</v>
      </c>
      <c r="AM37" s="36">
        <f t="shared" si="18"/>
        <v>0</v>
      </c>
      <c r="AN37" s="36">
        <f t="shared" si="18"/>
        <v>1</v>
      </c>
      <c r="AO37" s="36">
        <f>SUMPRODUCT(AM$7:AM11,AO$7:AO11)</f>
        <v>21600</v>
      </c>
      <c r="AP37" s="107">
        <f>SUMPRODUCT(AN$7:AN11,AP$7:AP11)</f>
        <v>52800</v>
      </c>
      <c r="AQ37" s="143"/>
      <c r="AR37" s="143"/>
      <c r="AS37" s="164"/>
      <c r="AT37" s="164"/>
      <c r="AU37" s="164"/>
      <c r="AV37" s="121"/>
      <c r="AX37" s="144"/>
      <c r="AY37" s="107">
        <f>BF37/节奏总纲!D34</f>
        <v>324734.66769253963</v>
      </c>
      <c r="AZ37" s="36">
        <v>31</v>
      </c>
      <c r="BA37" s="189">
        <f>求节点(村县营基础信息!AC$8:AC$28,$AO$33:$AO$53,$AZ37)*节奏总纲!K34+BA36</f>
        <v>442396.44915922458</v>
      </c>
      <c r="BB37" s="189">
        <f>求节点(村县营基础信息!AD$8:AD$28,$AO$33:$AO$53,$AZ37)*节奏总纲!L34+BB36</f>
        <v>390874.36902839388</v>
      </c>
      <c r="BC37" s="189">
        <f>求节点(村县营基础信息!AE$8:AE$28,$AO$33:$AO$53,$AZ37)*节奏总纲!M34+BC36</f>
        <v>326891.93547092599</v>
      </c>
      <c r="BD37" s="189">
        <f>求节点(村县营基础信息!AF$8:AF$28,$AO$33:$AO$53,$AZ37)*节奏总纲!N34+BD36</f>
        <v>245360.97431333445</v>
      </c>
      <c r="BE37" s="189">
        <f>求节点(村县营基础信息!AG$8:AG$28,$AO$33:$AO$53,$AZ37)*节奏总纲!O34+BE36</f>
        <v>140997.27730017106</v>
      </c>
      <c r="BF37" s="189">
        <f>求节点(村县营基础信息!AC$8:AC$28,$AP$33:$AP$53,$AZ37)*节奏总纲!K34+BF36</f>
        <v>2459601.3258947055</v>
      </c>
      <c r="BG37" s="189">
        <f>求节点(村县营基础信息!AD$8:AD$28,$AP$33:$AP$53,$AZ37)*节奏总纲!L34+BG36</f>
        <v>2222793.9612317951</v>
      </c>
      <c r="BH37" s="189">
        <f>求节点(村县营基础信息!AE$8:AE$28,$AP$33:$AP$53,$AZ37)*节奏总纲!M34+BH36</f>
        <v>1899000.0750161908</v>
      </c>
      <c r="BI37" s="189">
        <f>求节点(村县营基础信息!AF$8:AF$28,$AP$33:$AP$53,$AZ37)*节奏总纲!N34+BI36</f>
        <v>1453873.4643991918</v>
      </c>
      <c r="BJ37" s="189">
        <f>求节点(村县营基础信息!AG$8:AG$28,$AP$33:$AP$53,$AZ37)*节奏总纲!O34+BJ36</f>
        <v>874657.87675542745</v>
      </c>
      <c r="BK37" s="143"/>
      <c r="BL37" s="103">
        <f>(BC37-BC36)/节奏总纲!M34*'[1]功能-付费相关'!AJ36</f>
        <v>1136.3146858702112</v>
      </c>
      <c r="BM37" s="103">
        <f>(BH37-BH36)/节奏总纲!M34*'[1]功能-付费相关'!BB36</f>
        <v>535.41392788103065</v>
      </c>
      <c r="BQ37" s="136">
        <f t="shared" ref="BQ37:BR37" si="19">BQ11</f>
        <v>5</v>
      </c>
      <c r="BR37" s="136">
        <f t="shared" si="19"/>
        <v>0</v>
      </c>
      <c r="BS37" s="136">
        <f>SUMPRODUCT(BR$7:BR11,BS$7:BS11)</f>
        <v>2880</v>
      </c>
      <c r="CD37" s="136">
        <v>31</v>
      </c>
      <c r="CE37" s="136">
        <f>求节点(村县营基础信息!$AC$8:$AC$28,$BS$33:$BS$53,$CD37)*节奏总纲!K34+CE36</f>
        <v>63717.946819801007</v>
      </c>
      <c r="CF37" s="136">
        <f>求节点(村县营基础信息!$AC$8:$AC$28,$BS$33:$BS$53,$CD37)*节奏总纲!L34+CF36</f>
        <v>55795.419378670114</v>
      </c>
      <c r="CG37" s="136">
        <f>求节点(村县营基础信息!$AC$8:$AC$28,$BS$33:$BS$53,$CD37)*节奏总纲!M34+CG36</f>
        <v>46229.363795733472</v>
      </c>
      <c r="CH37" s="136">
        <f>求节点(村县营基础信息!$AC$8:$AC$28,$BS$33:$BS$53,$CD37)*节奏总纲!N34+CH36</f>
        <v>34362.692801581456</v>
      </c>
      <c r="CI37" s="136">
        <f>求节点(村县营基础信息!$AC$8:$AC$28,$BS$33:$BS$53,$CD37)*节奏总纲!O34+CI36</f>
        <v>19411.745043801951</v>
      </c>
    </row>
    <row r="38" spans="7:87" x14ac:dyDescent="0.15">
      <c r="G38" s="36">
        <f t="shared" ref="G38:H38" si="20">G12</f>
        <v>6</v>
      </c>
      <c r="H38" s="36">
        <f t="shared" si="20"/>
        <v>3</v>
      </c>
      <c r="I38" s="36">
        <f>SUMPRODUCT($H$7:$H12,$I$7:$I12)</f>
        <v>311040</v>
      </c>
      <c r="M38" s="36">
        <v>32</v>
      </c>
      <c r="N38" s="36">
        <f>求节点(村县营基础信息!K$8:K$28,$I$33:$I$53,$M38)*节奏总纲!K35+N37</f>
        <v>8388732.7448460739</v>
      </c>
      <c r="O38" s="36">
        <f>求节点(村县营基础信息!L$8:L$28,$I$33:$I$53,$M38)*节奏总纲!L35+O37</f>
        <v>7501499.2307200348</v>
      </c>
      <c r="P38" s="36">
        <f>求节点(村县营基础信息!M$8:M$28,$I$33:$I$53,$M38)*节奏总纲!M35+P37</f>
        <v>6333946.152820209</v>
      </c>
      <c r="Q38" s="36">
        <f>求节点(村县营基础信息!N$8:N$28,$I$33:$I$53,$M38)*节奏总纲!N35+Q37</f>
        <v>4811769.4678046675</v>
      </c>
      <c r="R38" s="36">
        <f>求节点(村县营基础信息!O$8:O$28,$I$33:$I$53,$M38)*节奏总纲!O35+R37</f>
        <v>2832635.2343677036</v>
      </c>
      <c r="S38" s="181"/>
      <c r="T38" s="181"/>
      <c r="W38" s="36">
        <f t="shared" ref="W38:X38" si="21">W12</f>
        <v>6</v>
      </c>
      <c r="X38" s="36">
        <f t="shared" si="21"/>
        <v>0</v>
      </c>
      <c r="Y38" s="36">
        <f>SUMPRODUCT($X$7:$X12,$Y$7:$Y12)</f>
        <v>33120</v>
      </c>
      <c r="Z38" s="93"/>
      <c r="AA38" s="93"/>
      <c r="AB38" s="182"/>
      <c r="AC38" s="36">
        <v>32</v>
      </c>
      <c r="AD38" s="95">
        <f>求节点(村县营基础信息!T$8:T$28,$Y$33:$Y$53,$AC38)*节奏总纲!K35*(1+$B$10)+AD37</f>
        <v>1174256.1767480832</v>
      </c>
      <c r="AE38" s="95">
        <f>求节点(村县营基础信息!U$8:U$28,$Y$33:$Y$53,$AC38)*节奏总纲!L35*(1+$B$10)+AE37</f>
        <v>1039231.9928660016</v>
      </c>
      <c r="AF38" s="95">
        <f>求节点(村县营基础信息!V$8:V$28,$Y$33:$Y$53,$AC38)*节奏总纲!M35*(1+$B$10)+AF37</f>
        <v>869127.77676374745</v>
      </c>
      <c r="AG38" s="95">
        <f>求节点(村县营基础信息!W$8:W$28,$Y$33:$Y$53,$AC38)*节奏总纲!N35*(1+$B$10)+AG37</f>
        <v>653916.39915467205</v>
      </c>
      <c r="AH38" s="95">
        <f>求节点(村县营基础信息!X$8:X$28,$Y$33:$Y$53,$AC38)*节奏总纲!O35*(1+$B$10)+AH37</f>
        <v>379488.26783609402</v>
      </c>
      <c r="AL38" s="36">
        <f t="shared" ref="AL38:AN38" si="22">AL12</f>
        <v>6</v>
      </c>
      <c r="AM38" s="36">
        <f t="shared" si="22"/>
        <v>1</v>
      </c>
      <c r="AN38" s="36">
        <f t="shared" si="22"/>
        <v>0</v>
      </c>
      <c r="AO38" s="36">
        <f>SUMPRODUCT(AM$7:AM12,AO$7:AO12)</f>
        <v>43200</v>
      </c>
      <c r="AP38" s="107">
        <f>SUMPRODUCT(AN$7:AN12,AP$7:AP12)</f>
        <v>52800</v>
      </c>
      <c r="AQ38" s="143"/>
      <c r="AR38" s="143"/>
      <c r="AS38" s="164"/>
      <c r="AT38" s="164"/>
      <c r="AU38" s="164"/>
      <c r="AV38" s="121"/>
      <c r="AX38" s="144"/>
      <c r="AY38" s="107">
        <f>BF38/节奏总纲!D35</f>
        <v>360207.59264639579</v>
      </c>
      <c r="AZ38" s="36">
        <v>32</v>
      </c>
      <c r="BA38" s="189">
        <f>求节点(村县营基础信息!AC$8:AC$28,$AO$33:$AO$53,$AZ38)*节奏总纲!K35+BA37</f>
        <v>495566.93482808943</v>
      </c>
      <c r="BB38" s="189">
        <f>求节点(村县营基础信息!AD$8:AD$28,$AO$33:$AO$53,$AZ38)*节奏总纲!L35+BB37</f>
        <v>437569.91808993556</v>
      </c>
      <c r="BC38" s="189">
        <f>求节点(村县营基础信息!AE$8:AE$28,$AO$33:$AO$53,$AZ38)*节奏总纲!M35+BC37</f>
        <v>365173.04875358072</v>
      </c>
      <c r="BD38" s="189">
        <f>求节点(村县营基础信息!AF$8:AF$28,$AO$33:$AO$53,$AZ38)*节奏总纲!N35+BD37</f>
        <v>274160.97429766407</v>
      </c>
      <c r="BE38" s="189">
        <f>求节点(村县营基础信息!AG$8:AG$28,$AO$33:$AO$53,$AZ38)*节奏总纲!O35+BE37</f>
        <v>157132.47544996036</v>
      </c>
      <c r="BF38" s="189">
        <f>求节点(村县营基础信息!AC$8:AC$28,$AP$33:$AP$53,$AZ38)*节奏总纲!K35+BF37</f>
        <v>2949951.3603964592</v>
      </c>
      <c r="BG38" s="189">
        <f>求节点(村县营基础信息!AD$8:AD$28,$AP$33:$AP$53,$AZ38)*节奏总纲!L35+BG37</f>
        <v>2666008.6171391555</v>
      </c>
      <c r="BH38" s="189">
        <f>求节点(村县营基础信息!AE$8:AE$28,$AP$33:$AP$53,$AZ38)*节奏总纲!M35+BH37</f>
        <v>2272870.2675522314</v>
      </c>
      <c r="BI38" s="189">
        <f>求节点(村县营基础信息!AF$8:AF$28,$AP$33:$AP$53,$AZ38)*节奏总纲!N35+BI37</f>
        <v>1743226.04156134</v>
      </c>
      <c r="BJ38" s="189">
        <f>求节点(村县营基础信息!AG$8:AG$28,$AP$33:$AP$53,$AZ38)*节奏总纲!O35+BJ37</f>
        <v>1049172.7830597276</v>
      </c>
      <c r="BK38" s="143"/>
      <c r="BL38" s="103">
        <f>(BC38-BC37)/节奏总纲!M35*'[1]功能-付费相关'!AJ37</f>
        <v>1102.7315116083225</v>
      </c>
      <c r="BM38" s="103">
        <f>(BH38-BH37)/节奏总纲!M35*'[1]功能-付费相关'!BB37</f>
        <v>528.35770883936789</v>
      </c>
      <c r="BQ38" s="136">
        <f t="shared" ref="BQ38:BR38" si="23">BQ12</f>
        <v>6</v>
      </c>
      <c r="BR38" s="136">
        <f t="shared" si="23"/>
        <v>1</v>
      </c>
      <c r="BS38" s="136">
        <f>SUMPRODUCT(BR$7:BR12,BS$7:BS12)</f>
        <v>5760</v>
      </c>
      <c r="CD38" s="136">
        <v>32</v>
      </c>
      <c r="CE38" s="136">
        <f>求节点(村县营基础信息!$AC$8:$AC$28,$BS$33:$BS$53,$CD38)*节奏总纲!K35+CE37</f>
        <v>72136.60705070461</v>
      </c>
      <c r="CF38" s="136">
        <f>求节点(村县营基础信息!$AC$8:$AC$28,$BS$33:$BS$53,$CD38)*节奏总纲!L35+CF37</f>
        <v>63188.881313414218</v>
      </c>
      <c r="CG38" s="136">
        <f>求节点(村县营基础信息!$AC$8:$AC$28,$BS$33:$BS$53,$CD38)*节奏总纲!M35+CG37</f>
        <v>52290.540065487134</v>
      </c>
      <c r="CH38" s="136">
        <f>求节点(村县营基础信息!$AC$8:$AC$28,$BS$33:$BS$53,$CD38)*节奏总纲!N35+CH37</f>
        <v>38922.692799100318</v>
      </c>
      <c r="CI38" s="136">
        <f>求节点(村县营基础信息!$AC$8:$AC$28,$BS$33:$BS$53,$CD38)*节奏总纲!O35+CI37</f>
        <v>21966.484750851927</v>
      </c>
    </row>
    <row r="39" spans="7:87" x14ac:dyDescent="0.15">
      <c r="G39" s="36">
        <f t="shared" ref="G39:H39" si="24">G13</f>
        <v>7</v>
      </c>
      <c r="H39" s="36">
        <f t="shared" si="24"/>
        <v>4</v>
      </c>
      <c r="I39" s="36">
        <f>SUMPRODUCT($H$7:$H13,$I$7:$I13)</f>
        <v>489600</v>
      </c>
      <c r="M39" s="36">
        <v>33</v>
      </c>
      <c r="N39" s="36">
        <f>求节点(村县营基础信息!K$8:K$28,$I$33:$I$53,$M39)*节奏总纲!K36+N38</f>
        <v>9715573.4381041992</v>
      </c>
      <c r="O39" s="36">
        <f>求节点(村县营基础信息!L$8:L$28,$I$33:$I$53,$M39)*节奏总纲!L36+O38</f>
        <v>8652381.3434164003</v>
      </c>
      <c r="P39" s="36">
        <f>求节点(村县营基础信息!M$8:M$28,$I$33:$I$53,$M39)*节奏总纲!M36+P38</f>
        <v>7306378.2032863945</v>
      </c>
      <c r="Q39" s="36">
        <f>求节点(村县营基础信息!N$8:N$28,$I$33:$I$53,$M39)*节奏总纲!N36+Q38</f>
        <v>5563319.3943482656</v>
      </c>
      <c r="R39" s="36">
        <f>求节点(村县营基础信息!O$8:O$28,$I$33:$I$53,$M39)*节奏总纲!O36+R38</f>
        <v>3274723.0088635683</v>
      </c>
      <c r="S39" s="181"/>
      <c r="T39" s="181"/>
      <c r="W39" s="36">
        <f t="shared" ref="W39:X39" si="25">W13</f>
        <v>7</v>
      </c>
      <c r="X39" s="36">
        <f t="shared" si="25"/>
        <v>1</v>
      </c>
      <c r="Y39" s="36">
        <f>SUMPRODUCT($X$7:$X13,$Y$7:$Y13)</f>
        <v>53280</v>
      </c>
      <c r="Z39" s="93"/>
      <c r="AA39" s="93"/>
      <c r="AB39" s="182"/>
      <c r="AC39" s="36">
        <v>33</v>
      </c>
      <c r="AD39" s="95">
        <f>求节点(村县营基础信息!T$8:T$28,$Y$33:$Y$53,$AC39)*节奏总纲!K36*(1+$B$10)+AD38</f>
        <v>1318622.5227575572</v>
      </c>
      <c r="AE39" s="95">
        <f>求节点(村县营基础信息!U$8:U$28,$Y$33:$Y$53,$AC39)*节奏总纲!L36*(1+$B$10)+AE38</f>
        <v>1166659.725035606</v>
      </c>
      <c r="AF39" s="95">
        <f>求节点(村县营基础信息!V$8:V$28,$Y$33:$Y$53,$AC39)*节奏总纲!M36*(1+$B$10)+AF38</f>
        <v>978620.4968938044</v>
      </c>
      <c r="AG39" s="95">
        <f>求节点(村县营基础信息!W$8:W$28,$Y$33:$Y$53,$AC39)*节奏总纲!N36*(1+$B$10)+AG38</f>
        <v>739916.95369430678</v>
      </c>
      <c r="AH39" s="95">
        <f>求节点(村县营基础信息!X$8:X$28,$Y$33:$Y$53,$AC39)*节奏总纲!O36*(1+$B$10)+AH38</f>
        <v>431646.62621357519</v>
      </c>
      <c r="AL39" s="36">
        <f t="shared" ref="AL39:AN39" si="26">AL13</f>
        <v>7</v>
      </c>
      <c r="AM39" s="36">
        <f t="shared" si="26"/>
        <v>0</v>
      </c>
      <c r="AN39" s="36">
        <f t="shared" si="26"/>
        <v>1</v>
      </c>
      <c r="AO39" s="36">
        <f>SUMPRODUCT(AM$7:AM13,AO$7:AO13)</f>
        <v>43200</v>
      </c>
      <c r="AP39" s="107">
        <f>SUMPRODUCT(AN$7:AN13,AP$7:AP13)</f>
        <v>100800</v>
      </c>
      <c r="AQ39" s="143"/>
      <c r="AR39" s="143"/>
      <c r="AS39" s="164"/>
      <c r="AT39" s="164"/>
      <c r="AU39" s="164"/>
      <c r="AV39" s="121"/>
      <c r="AX39" s="144"/>
      <c r="AY39" s="107">
        <f>BF39/节奏总纲!D36</f>
        <v>398115.33668604284</v>
      </c>
      <c r="AZ39" s="36">
        <v>33</v>
      </c>
      <c r="BA39" s="189">
        <f>求节点(村县营基础信息!AC$8:AC$28,$AO$33:$AO$53,$AZ39)*节奏总纲!K36+BA38</f>
        <v>552553.65035814489</v>
      </c>
      <c r="BB39" s="189">
        <f>求节点(村县营基础信息!AD$8:AD$28,$AO$33:$AO$53,$AZ39)*节奏总纲!L36+BB38</f>
        <v>485960.19612902589</v>
      </c>
      <c r="BC39" s="189">
        <f>求节点(村县营基础信息!AE$8:AE$28,$AO$33:$AO$53,$AZ39)*节奏总纲!M36+BC38</f>
        <v>405201.47416795121</v>
      </c>
      <c r="BD39" s="189">
        <f>求节点(村县营基础信息!AF$8:AF$28,$AO$33:$AO$53,$AZ39)*节奏总纲!N36+BD38</f>
        <v>304447.99035845761</v>
      </c>
      <c r="BE39" s="189">
        <f>求节点(村县营基础信息!AG$8:AG$28,$AO$33:$AO$53,$AZ39)*节奏总纲!O36+BE38</f>
        <v>174209.02012265666</v>
      </c>
      <c r="BF39" s="189">
        <f>求节点(村县营基础信息!AC$8:AC$28,$AP$33:$AP$53,$AZ39)*节奏总纲!K36+BF38</f>
        <v>3522984.4443375729</v>
      </c>
      <c r="BG39" s="189">
        <f>求节点(村县营基础信息!AD$8:AD$28,$AP$33:$AP$53,$AZ39)*节奏总纲!L36+BG38</f>
        <v>3170522.0715096709</v>
      </c>
      <c r="BH39" s="189">
        <f>求节点(村县营基础信息!AE$8:AE$28,$AP$33:$AP$53,$AZ39)*节奏总纲!M36+BH38</f>
        <v>2705331.5666151978</v>
      </c>
      <c r="BI39" s="189">
        <f>求节点(村县营基础信息!AF$8:AF$28,$AP$33:$AP$53,$AZ39)*节奏总纲!N36+BI38</f>
        <v>2082124.9148601508</v>
      </c>
      <c r="BJ39" s="189">
        <f>求节点(村县营基础信息!AG$8:AG$28,$AP$33:$AP$53,$AZ39)*节奏总纲!O36+BJ38</f>
        <v>1253841.662046225</v>
      </c>
      <c r="BK39" s="143"/>
      <c r="BL39" s="103">
        <f>(BC39-BC38)/节奏总纲!M36*'[1]功能-付费相关'!AJ38</f>
        <v>1070.1408701434918</v>
      </c>
      <c r="BM39" s="103">
        <f>(BH39-BH38)/节奏总纲!M36*'[1]功能-付费相关'!BB38</f>
        <v>528.94221524366151</v>
      </c>
      <c r="BQ39" s="136">
        <f t="shared" ref="BQ39:BR39" si="27">BQ13</f>
        <v>7</v>
      </c>
      <c r="BR39" s="136">
        <f t="shared" si="27"/>
        <v>0</v>
      </c>
      <c r="BS39" s="136">
        <f>SUMPRODUCT(BR$7:BR13,BS$7:BS13)</f>
        <v>5760</v>
      </c>
      <c r="CD39" s="136">
        <v>33</v>
      </c>
      <c r="CE39" s="136">
        <f>求节点(村县营基础信息!$AC$8:$AC$28,$BS$33:$BS$53,$CD39)*节奏总纲!K36+CE38</f>
        <v>81634.392972380519</v>
      </c>
      <c r="CF39" s="136">
        <f>求节点(村县营基础信息!$AC$8:$AC$28,$BS$33:$BS$53,$CD39)*节奏总纲!L36+CF38</f>
        <v>71253.92765326261</v>
      </c>
      <c r="CG39" s="136">
        <f>求节点(村县营基础信息!$AC$8:$AC$28,$BS$33:$BS$53,$CD39)*节奏总纲!M36+CG38</f>
        <v>58961.944301215546</v>
      </c>
      <c r="CH39" s="136">
        <f>求节点(村县营基础信息!$AC$8:$AC$28,$BS$33:$BS$53,$CD39)*节奏总纲!N36+CH38</f>
        <v>43970.528809232572</v>
      </c>
      <c r="CI39" s="136">
        <f>求节点(村县营基础信息!$AC$8:$AC$28,$BS$33:$BS$53,$CD39)*节奏总纲!O36+CI38</f>
        <v>24812.575529634643</v>
      </c>
    </row>
    <row r="40" spans="7:87" x14ac:dyDescent="0.15">
      <c r="G40" s="36">
        <f t="shared" ref="G40:H40" si="28">G14</f>
        <v>8</v>
      </c>
      <c r="H40" s="36">
        <f t="shared" si="28"/>
        <v>4</v>
      </c>
      <c r="I40" s="36">
        <f>SUMPRODUCT($H$7:$H14,$I$7:$I14)</f>
        <v>702720</v>
      </c>
      <c r="M40" s="36">
        <v>34</v>
      </c>
      <c r="N40" s="36">
        <f>求节点(村县营基础信息!K$8:K$28,$I$33:$I$53,$M40)*节奏总纲!K37+N39</f>
        <v>11229261.356284844</v>
      </c>
      <c r="O40" s="36">
        <f>求节点(村县营基础信息!L$8:L$28,$I$33:$I$53,$M40)*节奏总纲!L37+O39</f>
        <v>10005247.354945868</v>
      </c>
      <c r="P40" s="36">
        <f>求节点(村县营基础信息!M$8:M$28,$I$33:$I$53,$M40)*节奏总纲!M37+P39</f>
        <v>8471538.4670491368</v>
      </c>
      <c r="Q40" s="36">
        <f>求节点(村县营基础信息!N$8:N$28,$I$33:$I$53,$M40)*节奏总纲!N37+Q39</f>
        <v>6457651.8782140315</v>
      </c>
      <c r="R40" s="36">
        <f>求节点(村县营基础信息!O$8:O$28,$I$33:$I$53,$M40)*节奏总纲!O37+R39</f>
        <v>3793129.2343868692</v>
      </c>
      <c r="S40" s="181"/>
      <c r="T40" s="181"/>
      <c r="W40" s="36">
        <f t="shared" ref="W40:X40" si="29">W14</f>
        <v>8</v>
      </c>
      <c r="X40" s="36">
        <f t="shared" si="29"/>
        <v>0</v>
      </c>
      <c r="Y40" s="36">
        <f>SUMPRODUCT($X$7:$X14,$Y$7:$Y14)</f>
        <v>53280</v>
      </c>
      <c r="Z40" s="93"/>
      <c r="AA40" s="93"/>
      <c r="AB40" s="182"/>
      <c r="AC40" s="36">
        <v>34</v>
      </c>
      <c r="AD40" s="95">
        <f>求节点(村县营基础信息!T$8:T$28,$Y$33:$Y$53,$AC40)*节奏总纲!K37*(1+$B$10)+AD39</f>
        <v>1491673.5961205091</v>
      </c>
      <c r="AE40" s="95">
        <f>求节点(村县营基础信息!U$8:U$28,$Y$33:$Y$53,$AC40)*节奏总纲!L37*(1+$B$10)+AE39</f>
        <v>1323685.1984945573</v>
      </c>
      <c r="AF40" s="95">
        <f>求节点(村县营基础信息!V$8:V$28,$Y$33:$Y$53,$AC40)*节奏总纲!M37*(1+$B$10)+AF39</f>
        <v>1115849.8355469983</v>
      </c>
      <c r="AG40" s="95">
        <f>求节点(村县营基础信息!W$8:W$28,$Y$33:$Y$53,$AC40)*节奏总纲!N37*(1+$B$10)+AG39</f>
        <v>846745.55444991088</v>
      </c>
      <c r="AH40" s="95">
        <f>求节点(村县营基础信息!X$8:X$28,$Y$33:$Y$53,$AC40)*节奏总纲!O37*(1+$B$10)+AH39</f>
        <v>495253.33008929843</v>
      </c>
      <c r="AL40" s="36">
        <f t="shared" ref="AL40:AN40" si="30">AL14</f>
        <v>8</v>
      </c>
      <c r="AM40" s="36">
        <f t="shared" si="30"/>
        <v>1</v>
      </c>
      <c r="AN40" s="36">
        <f t="shared" si="30"/>
        <v>1</v>
      </c>
      <c r="AO40" s="36">
        <f>SUMPRODUCT(AM$7:AM14,AO$7:AO14)</f>
        <v>64800</v>
      </c>
      <c r="AP40" s="107">
        <f>SUMPRODUCT(AN$7:AN14,AP$7:AP14)</f>
        <v>148800</v>
      </c>
      <c r="AQ40" s="143"/>
      <c r="AR40" s="143"/>
      <c r="AS40" s="164"/>
      <c r="AT40" s="164"/>
      <c r="AU40" s="164"/>
      <c r="AV40" s="121"/>
      <c r="AX40" s="144"/>
      <c r="AY40" s="107">
        <f>BF40/节奏总纲!D37</f>
        <v>440035.72778401169</v>
      </c>
      <c r="AZ40" s="36">
        <v>34</v>
      </c>
      <c r="BA40" s="189">
        <f>求节点(村县营基础信息!AC$8:AC$28,$AO$33:$AO$53,$AZ40)*节奏总纲!K37+BA39</f>
        <v>613630.49978036317</v>
      </c>
      <c r="BB40" s="189">
        <f>求节点(村县营基础信息!AD$8:AD$28,$AO$33:$AO$53,$AZ40)*节奏总纲!L37+BB39</f>
        <v>539436.36356086691</v>
      </c>
      <c r="BC40" s="189">
        <f>求节点(村县营基础信息!AE$8:AE$28,$AO$33:$AO$53,$AZ40)*节奏总纲!M37+BC39</f>
        <v>450320.49179716059</v>
      </c>
      <c r="BD40" s="189">
        <f>求节点(村县营基础信息!AF$8:AF$28,$AO$33:$AO$53,$AZ40)*节奏总纲!N37+BD39</f>
        <v>338374.78597111808</v>
      </c>
      <c r="BE40" s="189">
        <f>求节点(村县营基础信息!AG$8:AG$28,$AO$33:$AO$53,$AZ40)*节奏总纲!O37+BE39</f>
        <v>193082.43043455787</v>
      </c>
      <c r="BF40" s="189">
        <f>求节点(村县营基础信息!AC$8:AC$28,$AP$33:$AP$53,$AZ40)*节奏总纲!K37+BF39</f>
        <v>4205009.2628856776</v>
      </c>
      <c r="BG40" s="189">
        <f>求节点(村县营基础信息!AD$8:AD$28,$AP$33:$AP$53,$AZ40)*节奏总纲!L37+BG39</f>
        <v>3788078.7772222725</v>
      </c>
      <c r="BH40" s="189">
        <f>求节点(村县营基础信息!AE$8:AE$28,$AP$33:$AP$53,$AZ40)*节奏总纲!M37+BH39</f>
        <v>3243946.2339824829</v>
      </c>
      <c r="BI40" s="189">
        <f>求节点(村县营基础信息!AF$8:AF$28,$AP$33:$AP$53,$AZ40)*节奏总纲!N37+BI39</f>
        <v>2500613.6875462155</v>
      </c>
      <c r="BJ40" s="189">
        <f>求节点(村县营基础信息!AG$8:AG$28,$AP$33:$AP$53,$AZ40)*节奏总纲!O37+BJ39</f>
        <v>1502120.8228451828</v>
      </c>
      <c r="BK40" s="143"/>
      <c r="BL40" s="103">
        <f>(BC40-BC39)/节奏总纲!M37*'[1]功能-付费相关'!AJ39</f>
        <v>1038.5134276984656</v>
      </c>
      <c r="BM40" s="103">
        <f>(BH40-BH39)/节奏总纲!M37*'[1]功能-付费相关'!BB39</f>
        <v>531.3189960122221</v>
      </c>
      <c r="BQ40" s="136">
        <f t="shared" ref="BQ40:BR40" si="31">BQ14</f>
        <v>8</v>
      </c>
      <c r="BR40" s="136">
        <f t="shared" si="31"/>
        <v>1</v>
      </c>
      <c r="BS40" s="136">
        <f>SUMPRODUCT(BR$7:BR14,BS$7:BS14)</f>
        <v>8640</v>
      </c>
      <c r="CD40" s="136">
        <v>34</v>
      </c>
      <c r="CE40" s="136">
        <f>求节点(村县营基础信息!$AC$8:$AC$28,$BS$33:$BS$53,$CD40)*节奏总纲!K37+CE39</f>
        <v>91813.867876083576</v>
      </c>
      <c r="CF40" s="136">
        <f>求节点(村县营基础信息!$AC$8:$AC$28,$BS$33:$BS$53,$CD40)*节奏总纲!L37+CF39</f>
        <v>80166.622225236119</v>
      </c>
      <c r="CG40" s="136">
        <f>求节点(村县营基础信息!$AC$8:$AC$28,$BS$33:$BS$53,$CD40)*节奏总纲!M37+CG39</f>
        <v>66481.780572750446</v>
      </c>
      <c r="CH40" s="136">
        <f>求节点(村县营基础信息!$AC$8:$AC$28,$BS$33:$BS$53,$CD40)*节奏总纲!N37+CH39</f>
        <v>49624.994744675983</v>
      </c>
      <c r="CI40" s="136">
        <f>求节点(村县营基础信息!$AC$8:$AC$28,$BS$33:$BS$53,$CD40)*节奏总纲!O37+CI39</f>
        <v>27958.143914951514</v>
      </c>
    </row>
    <row r="41" spans="7:87" x14ac:dyDescent="0.15">
      <c r="G41" s="36">
        <f t="shared" ref="G41:H41" si="32">G15</f>
        <v>9</v>
      </c>
      <c r="H41" s="36">
        <f t="shared" si="32"/>
        <v>4</v>
      </c>
      <c r="I41" s="36">
        <f>SUMPRODUCT($H$7:$H15,$I$7:$I15)</f>
        <v>938880</v>
      </c>
      <c r="M41" s="36">
        <v>35</v>
      </c>
      <c r="N41" s="36">
        <f>求节点(村县营基础信息!K$8:K$28,$I$33:$I$53,$M41)*节奏总纲!K38+N40</f>
        <v>12949782.717131758</v>
      </c>
      <c r="O41" s="36">
        <f>求节点(村县营基础信息!L$8:L$28,$I$33:$I$53,$M41)*节奏总纲!L38+O40</f>
        <v>11566523.352763858</v>
      </c>
      <c r="P41" s="36">
        <f>求节点(村县营基础信息!M$8:M$28,$I$33:$I$53,$M41)*节奏总纲!M38+P40</f>
        <v>9801962.2903723754</v>
      </c>
      <c r="Q41" s="36">
        <f>求节点(村县营基础信息!N$8:N$28,$I$33:$I$53,$M41)*节奏总纲!N38+Q40</f>
        <v>7450535.0611378076</v>
      </c>
      <c r="R41" s="36">
        <f>求节点(村县营基础信息!O$8:O$28,$I$33:$I$53,$M41)*节奏总纲!O38+R40</f>
        <v>4368989.4347380139</v>
      </c>
      <c r="S41" s="181"/>
      <c r="T41" s="181"/>
      <c r="W41" s="36">
        <f t="shared" ref="W41:X41" si="33">W15</f>
        <v>9</v>
      </c>
      <c r="X41" s="36">
        <f t="shared" si="33"/>
        <v>1</v>
      </c>
      <c r="Y41" s="36">
        <f>SUMPRODUCT($X$7:$X15,$Y$7:$Y15)</f>
        <v>79200</v>
      </c>
      <c r="Z41" s="93"/>
      <c r="AA41" s="93"/>
      <c r="AB41" s="182"/>
      <c r="AC41" s="36">
        <v>35</v>
      </c>
      <c r="AD41" s="95">
        <f>求节点(村县营基础信息!T$8:T$28,$Y$33:$Y$53,$AC41)*节奏总纲!K38*(1+$B$10)+AD40</f>
        <v>1696783.3081301602</v>
      </c>
      <c r="AE41" s="95">
        <f>求节点(村县营基础信息!U$8:U$28,$Y$33:$Y$53,$AC41)*节奏总纲!L38*(1+$B$10)+AE40</f>
        <v>1512305.1952925944</v>
      </c>
      <c r="AF41" s="95">
        <f>求节点(村县营基础信息!V$8:V$28,$Y$33:$Y$53,$AC41)*节奏总纲!M38*(1+$B$10)+AF40</f>
        <v>1278664.3446942237</v>
      </c>
      <c r="AG41" s="95">
        <f>求节点(村县营基础信息!W$8:W$28,$Y$33:$Y$53,$AC41)*节奏总纲!N38*(1+$B$10)+AG40</f>
        <v>969777.75474374287</v>
      </c>
      <c r="AH41" s="95">
        <f>求节点(村县营基础信息!X$8:X$28,$Y$33:$Y$53,$AC41)*节奏总纲!O38*(1+$B$10)+AH40</f>
        <v>568329.29910072929</v>
      </c>
      <c r="AL41" s="36">
        <f t="shared" ref="AL41:AN41" si="34">AL15</f>
        <v>9</v>
      </c>
      <c r="AM41" s="36">
        <f t="shared" si="34"/>
        <v>0</v>
      </c>
      <c r="AN41" s="36">
        <f t="shared" si="34"/>
        <v>2</v>
      </c>
      <c r="AO41" s="36">
        <f>SUMPRODUCT(AM$7:AM15,AO$7:AO15)</f>
        <v>64800</v>
      </c>
      <c r="AP41" s="107">
        <f>SUMPRODUCT(AN$7:AN15,AP$7:AP15)</f>
        <v>292800</v>
      </c>
      <c r="AQ41" s="143"/>
      <c r="AR41" s="143"/>
      <c r="AS41" s="164"/>
      <c r="AT41" s="164"/>
      <c r="AU41" s="164"/>
      <c r="AV41" s="121"/>
      <c r="AX41" s="144"/>
      <c r="AY41" s="107">
        <f>BF41/节奏总纲!D38</f>
        <v>485637.08244407544</v>
      </c>
      <c r="AZ41" s="36">
        <v>35</v>
      </c>
      <c r="BA41" s="189">
        <f>求节点(村县营基础信息!AC$8:AC$28,$AO$33:$AO$53,$AZ41)*节奏总纲!K38+BA40</f>
        <v>679091.04616642208</v>
      </c>
      <c r="BB41" s="189">
        <f>求节点(村县营基础信息!AD$8:AD$28,$AO$33:$AO$53,$AZ41)*节奏总纲!L38+BB40</f>
        <v>597663.30363883905</v>
      </c>
      <c r="BC41" s="189">
        <f>求节点(村县营基础信息!AE$8:AE$28,$AO$33:$AO$53,$AZ41)*节奏总纲!M38+BC40</f>
        <v>498956.40491368592</v>
      </c>
      <c r="BD41" s="189">
        <f>求节点(村县营基础信息!AF$8:AF$28,$AO$33:$AO$53,$AZ41)*节奏总纲!N38+BD40</f>
        <v>373953.01342367212</v>
      </c>
      <c r="BE41" s="189">
        <f>求节点(村县营基础信息!AG$8:AG$28,$AO$33:$AO$53,$AZ41)*节奏总纲!O38+BE40</f>
        <v>212907.89561138584</v>
      </c>
      <c r="BF41" s="189">
        <f>求节点(村县营基础信息!AC$8:AC$28,$AP$33:$AP$53,$AZ41)*节奏总纲!K38+BF40</f>
        <v>5008719.3046256229</v>
      </c>
      <c r="BG41" s="189">
        <f>求节点(村县营基础信息!AD$8:AD$28,$AP$33:$AP$53,$AZ41)*节奏总纲!L38+BG40</f>
        <v>4525848.743563761</v>
      </c>
      <c r="BH41" s="189">
        <f>求节点(村县营基础信息!AE$8:AE$28,$AP$33:$AP$53,$AZ41)*节奏总纲!M38+BH40</f>
        <v>3879687.0982913501</v>
      </c>
      <c r="BI41" s="189">
        <f>求节点(村县营基础信息!AF$8:AF$28,$AP$33:$AP$53,$AZ41)*节奏总纲!N38+BI40</f>
        <v>2980226.9404389788</v>
      </c>
      <c r="BJ41" s="189">
        <f>求节点(村县营基础信息!AG$8:AG$28,$AP$33:$AP$53,$AZ41)*节奏总纲!O38+BJ40</f>
        <v>1786111.9161237802</v>
      </c>
      <c r="BK41" s="143"/>
      <c r="BL41" s="103">
        <f>(BC41-BC40)/节奏总纲!M38*'[1]功能-付费相关'!AJ40</f>
        <v>1007.8207174401273</v>
      </c>
      <c r="BM41" s="103">
        <f>(BH41-BH40)/节奏总纲!M38*'[1]功能-付费相关'!BB40</f>
        <v>528.89221155638631</v>
      </c>
      <c r="BQ41" s="136">
        <f t="shared" ref="BQ41:BR41" si="35">BQ15</f>
        <v>9</v>
      </c>
      <c r="BR41" s="136">
        <f t="shared" si="35"/>
        <v>0</v>
      </c>
      <c r="BS41" s="136">
        <f>SUMPRODUCT(BR$7:BR15,BS$7:BS15)</f>
        <v>8640</v>
      </c>
      <c r="CD41" s="136">
        <v>35</v>
      </c>
      <c r="CE41" s="136">
        <f>求节点(村县营基础信息!$AC$8:$AC$28,$BS$33:$BS$53,$CD41)*节奏总纲!K38+CE40</f>
        <v>102723.95894042673</v>
      </c>
      <c r="CF41" s="136">
        <f>求节点(村县营基础信息!$AC$8:$AC$28,$BS$33:$BS$53,$CD41)*节奏总纲!L38+CF40</f>
        <v>89871.112238231479</v>
      </c>
      <c r="CG41" s="136">
        <f>求节点(村县营基础信息!$AC$8:$AC$28,$BS$33:$BS$53,$CD41)*节奏总纲!M38+CG40</f>
        <v>74587.76609217134</v>
      </c>
      <c r="CH41" s="136">
        <f>求节点(村县营基础信息!$AC$8:$AC$28,$BS$33:$BS$53,$CD41)*节奏总纲!N38+CH40</f>
        <v>55554.699320101659</v>
      </c>
      <c r="CI41" s="136">
        <f>求节点(村县营基础信息!$AC$8:$AC$28,$BS$33:$BS$53,$CD41)*节奏总纲!O38+CI40</f>
        <v>31262.388111089509</v>
      </c>
    </row>
    <row r="42" spans="7:87" x14ac:dyDescent="0.15">
      <c r="G42" s="36">
        <f t="shared" ref="G42:H42" si="36">G16</f>
        <v>10</v>
      </c>
      <c r="H42" s="36">
        <f t="shared" si="36"/>
        <v>5</v>
      </c>
      <c r="I42" s="36">
        <f>SUMPRODUCT($H$7:$H16,$I$7:$I16)</f>
        <v>1262880</v>
      </c>
      <c r="M42" s="36">
        <v>36</v>
      </c>
      <c r="N42" s="36">
        <f>求节点(村县营基础信息!K$8:K$28,$I$33:$I$53,$M42)*节奏总纲!K39+N41</f>
        <v>14899030.168103864</v>
      </c>
      <c r="O42" s="36">
        <f>求节点(村县营基础信息!L$8:L$28,$I$33:$I$53,$M42)*节奏总纲!L39+O41</f>
        <v>13331778.076655526</v>
      </c>
      <c r="P42" s="36">
        <f>求节点(村县营基础信息!M$8:M$28,$I$33:$I$53,$M42)*节奏总纲!M39+P41</f>
        <v>11263987.113951415</v>
      </c>
      <c r="Q42" s="36">
        <f>求节点(村县营基础信息!N$8:N$28,$I$33:$I$53,$M42)*节奏总纲!N39+Q41</f>
        <v>8542870.8288805783</v>
      </c>
      <c r="R42" s="36">
        <f>求节点(村县营基础信息!O$8:O$28,$I$33:$I$53,$M42)*节奏总纲!O39+R41</f>
        <v>4969686.8736280827</v>
      </c>
      <c r="S42" s="181"/>
      <c r="T42" s="181"/>
      <c r="W42" s="36">
        <f t="shared" ref="W42:X42" si="37">W16</f>
        <v>10</v>
      </c>
      <c r="X42" s="36">
        <f t="shared" si="37"/>
        <v>0</v>
      </c>
      <c r="Y42" s="36">
        <f>SUMPRODUCT($X$7:$X16,$Y$7:$Y16)</f>
        <v>79200</v>
      </c>
      <c r="Z42" s="93"/>
      <c r="AA42" s="93"/>
      <c r="AB42" s="182"/>
      <c r="AC42" s="36">
        <v>36</v>
      </c>
      <c r="AD42" s="95">
        <f>求节点(村县营基础信息!T$8:T$28,$Y$33:$Y$53,$AC42)*节奏总纲!K39*(1+$B$10)+AD41</f>
        <v>1937662.1173084769</v>
      </c>
      <c r="AE42" s="95">
        <f>求节点(村县营基础信息!U$8:U$28,$Y$33:$Y$53,$AC42)*节奏总纲!L39*(1+$B$10)+AE41</f>
        <v>1733044.6478496206</v>
      </c>
      <c r="AF42" s="95">
        <f>求节点(村县营基础信息!V$8:V$28,$Y$33:$Y$53,$AC42)*节奏总纲!M39*(1+$B$10)+AF41</f>
        <v>1463597.4094103316</v>
      </c>
      <c r="AG42" s="95">
        <f>求节点(村县营基础信息!W$8:W$28,$Y$33:$Y$53,$AC42)*节奏总纲!N39*(1+$B$10)+AG41</f>
        <v>1108331.425793251</v>
      </c>
      <c r="AH42" s="95">
        <f>求节点(村县营基础信息!X$8:X$28,$Y$33:$Y$53,$AC42)*节奏总纲!O39*(1+$B$10)+AH41</f>
        <v>641943.24866266048</v>
      </c>
      <c r="AL42" s="36">
        <f t="shared" ref="AL42:AN42" si="38">AL16</f>
        <v>10</v>
      </c>
      <c r="AM42" s="36">
        <f t="shared" si="38"/>
        <v>0</v>
      </c>
      <c r="AN42" s="36">
        <f t="shared" si="38"/>
        <v>2</v>
      </c>
      <c r="AO42" s="36">
        <f>SUMPRODUCT(AM$7:AM16,AO$7:AO16)</f>
        <v>64800</v>
      </c>
      <c r="AP42" s="107">
        <f>SUMPRODUCT(AN$7:AN16,AP$7:AP16)</f>
        <v>484800</v>
      </c>
      <c r="AQ42" s="143"/>
      <c r="AR42" s="143"/>
      <c r="AS42" s="164"/>
      <c r="AT42" s="164"/>
      <c r="AU42" s="164"/>
      <c r="AV42" s="121"/>
      <c r="AX42" s="144"/>
      <c r="AY42" s="107">
        <f>BF42/节奏总纲!D39</f>
        <v>534622.65868440422</v>
      </c>
      <c r="AZ42" s="36">
        <v>36</v>
      </c>
      <c r="BA42" s="189">
        <f>求节点(村县营基础信息!AC$8:AC$28,$AO$33:$AO$53,$AZ42)*节奏总纲!K39+BA41</f>
        <v>749249.92262612598</v>
      </c>
      <c r="BB42" s="189">
        <f>求节点(村县营基础信息!AD$8:AD$28,$AO$33:$AO$53,$AZ42)*节奏总纲!L39+BB41</f>
        <v>659976.40829565562</v>
      </c>
      <c r="BC42" s="189">
        <f>求节点(村县营基础信息!AE$8:AE$28,$AO$33:$AO$53,$AZ42)*节奏总纲!M39+BC41</f>
        <v>549571.11448968272</v>
      </c>
      <c r="BD42" s="189">
        <f>求节点(村县营基础信息!AF$8:AF$28,$AO$33:$AO$53,$AZ42)*节奏总纲!N39+BD41</f>
        <v>411065.60388336179</v>
      </c>
      <c r="BE42" s="189">
        <f>求节点(村县营基础信息!AG$8:AG$28,$AO$33:$AO$53,$AZ42)*节奏总纲!O39+BE41</f>
        <v>232625.91781547456</v>
      </c>
      <c r="BF42" s="189">
        <f>求节点(村县营基础信息!AC$8:AC$28,$AP$33:$AP$53,$AZ42)*节奏总纲!K39+BF41</f>
        <v>5948068.7061138805</v>
      </c>
      <c r="BG42" s="189">
        <f>求节点(村县营基础信息!AD$8:AD$28,$AP$33:$AP$53,$AZ42)*节奏总纲!L39+BG41</f>
        <v>5385328.9901181357</v>
      </c>
      <c r="BH42" s="189">
        <f>求节点(村县营基础信息!AE$8:AE$28,$AP$33:$AP$53,$AZ42)*节奏总纲!M39+BH41</f>
        <v>4598679.9512138711</v>
      </c>
      <c r="BI42" s="189">
        <f>求节点(村县营基础信息!AF$8:AF$28,$AP$33:$AP$53,$AZ42)*节奏总纲!N39+BI41</f>
        <v>3525373.9092360353</v>
      </c>
      <c r="BJ42" s="189">
        <f>求节点(村县营基础信息!AG$8:AG$28,$AP$33:$AP$53,$AZ42)*节奏总纲!O39+BJ41</f>
        <v>2101427.3062821464</v>
      </c>
      <c r="BK42" s="143"/>
      <c r="BL42" s="103">
        <f>(BC42-BC41)/节奏总纲!M39*'[1]功能-付费相关'!AJ41</f>
        <v>978.03511385742536</v>
      </c>
      <c r="BM42" s="103">
        <f>(BH42-BH41)/节奏总纲!M39*'[1]功能-付费相关'!BB41</f>
        <v>522.51559455522943</v>
      </c>
      <c r="BQ42" s="136">
        <f t="shared" ref="BQ42:BR42" si="39">BQ16</f>
        <v>10</v>
      </c>
      <c r="BR42" s="136">
        <f t="shared" si="39"/>
        <v>1</v>
      </c>
      <c r="BS42" s="136">
        <f>SUMPRODUCT(BR$7:BR16,BS$7:BS16)</f>
        <v>11520</v>
      </c>
      <c r="CD42" s="136">
        <v>36</v>
      </c>
      <c r="CE42" s="136">
        <f>求节点(村县营基础信息!$AC$8:$AC$28,$BS$33:$BS$53,$CD42)*节奏总纲!K39+CE41</f>
        <v>114417.10501704404</v>
      </c>
      <c r="CF42" s="136">
        <f>求节点(村县营基础信息!$AC$8:$AC$28,$BS$33:$BS$53,$CD42)*节奏总纲!L39+CF41</f>
        <v>100256.62968103425</v>
      </c>
      <c r="CG42" s="136">
        <f>求节点(村县营基础信息!$AC$8:$AC$28,$BS$33:$BS$53,$CD42)*节奏总纲!M39+CG41</f>
        <v>83023.551021504129</v>
      </c>
      <c r="CH42" s="136">
        <f>求节点(村县营基础信息!$AC$8:$AC$28,$BS$33:$BS$53,$CD42)*节奏总纲!N39+CH41</f>
        <v>61740.131063383269</v>
      </c>
      <c r="CI42" s="136">
        <f>求节点(村县营基础信息!$AC$8:$AC$28,$BS$33:$BS$53,$CD42)*节奏总纲!O39+CI41</f>
        <v>34548.725145104298</v>
      </c>
    </row>
    <row r="43" spans="7:87" x14ac:dyDescent="0.15">
      <c r="G43" s="36">
        <f t="shared" ref="G43:H43" si="40">G17</f>
        <v>11</v>
      </c>
      <c r="H43" s="36">
        <f t="shared" si="40"/>
        <v>5</v>
      </c>
      <c r="I43" s="36">
        <f>SUMPRODUCT($H$7:$H17,$I$7:$I17)</f>
        <v>1622880</v>
      </c>
      <c r="M43" s="36">
        <v>37</v>
      </c>
      <c r="N43" s="36">
        <f>求节点(村县营基础信息!K$8:K$28,$I$33:$I$53,$M43)*节奏总纲!K40+N42</f>
        <v>17100973.490898591</v>
      </c>
      <c r="O43" s="36">
        <f>求节点(村县营基础信息!L$8:L$28,$I$33:$I$53,$M43)*节奏总纲!L40+O42</f>
        <v>15279887.501438517</v>
      </c>
      <c r="P43" s="36">
        <f>求节点(村县营基础信息!M$8:M$28,$I$33:$I$53,$M43)*节奏总纲!M40+P42</f>
        <v>12903220.313510183</v>
      </c>
      <c r="Q43" s="36">
        <f>求节点(村县营基础信息!N$8:N$28,$I$33:$I$53,$M43)*节奏总纲!N40+Q42</f>
        <v>9731123.8104571849</v>
      </c>
      <c r="R43" s="36">
        <f>求节点(村县营基础信息!O$8:O$28,$I$33:$I$53,$M43)*节奏总纲!O40+R42</f>
        <v>5688496.1658504112</v>
      </c>
      <c r="S43" s="181"/>
      <c r="T43" s="181"/>
      <c r="W43" s="36">
        <f t="shared" ref="W43:X43" si="41">W17</f>
        <v>11</v>
      </c>
      <c r="X43" s="36">
        <f t="shared" si="41"/>
        <v>1</v>
      </c>
      <c r="Y43" s="36">
        <f>SUMPRODUCT($X$7:$X17,$Y$7:$Y17)</f>
        <v>109440</v>
      </c>
      <c r="Z43" s="93"/>
      <c r="AA43" s="93"/>
      <c r="AB43" s="182"/>
      <c r="AC43" s="36">
        <v>37</v>
      </c>
      <c r="AD43" s="95">
        <f>求节点(村县营基础信息!T$8:T$28,$Y$33:$Y$53,$AC43)*节奏总纲!K40*(1+$B$10)+AD42</f>
        <v>2218387.9592584022</v>
      </c>
      <c r="AE43" s="95">
        <f>求节点(村县营基础信息!U$8:U$28,$Y$33:$Y$53,$AC43)*节奏总纲!L40*(1+$B$10)+AE42</f>
        <v>1977294.3462439955</v>
      </c>
      <c r="AF43" s="95">
        <f>求节点(村县营基础信息!V$8:V$28,$Y$33:$Y$53,$AC43)*节奏总纲!M40*(1+$B$10)+AF42</f>
        <v>1665704.0869620433</v>
      </c>
      <c r="AG43" s="95">
        <f>求节点(村县营基础信息!W$8:W$28,$Y$33:$Y$53,$AC43)*节奏总纲!N40*(1+$B$10)+AG42</f>
        <v>1252390.8609668338</v>
      </c>
      <c r="AH43" s="95">
        <f>求节点(村县营基础信息!X$8:X$28,$Y$33:$Y$53,$AC43)*节奏总纲!O40*(1+$B$10)+AH42</f>
        <v>726189.07383183308</v>
      </c>
      <c r="AL43" s="36">
        <f t="shared" ref="AL43:AN43" si="42">AL17</f>
        <v>11</v>
      </c>
      <c r="AM43" s="36">
        <f t="shared" si="42"/>
        <v>1</v>
      </c>
      <c r="AN43" s="36">
        <f t="shared" si="42"/>
        <v>1</v>
      </c>
      <c r="AO43" s="36">
        <f>SUMPRODUCT(AM$7:AM17,AO$7:AO17)</f>
        <v>86400</v>
      </c>
      <c r="AP43" s="107">
        <f>SUMPRODUCT(AN$7:AN17,AP$7:AP17)</f>
        <v>580800</v>
      </c>
      <c r="AQ43" s="143"/>
      <c r="AR43" s="143"/>
      <c r="AS43" s="164"/>
      <c r="AT43" s="164"/>
      <c r="AU43" s="164"/>
      <c r="AV43" s="121"/>
      <c r="AX43" s="144"/>
      <c r="AY43" s="107">
        <f>BF43/节奏总纲!D40</f>
        <v>586726.01936717716</v>
      </c>
      <c r="AZ43" s="36">
        <v>37</v>
      </c>
      <c r="BA43" s="189">
        <f>求节点(村县营基础信息!AC$8:AC$28,$AO$33:$AO$53,$AZ43)*节奏总纲!K40+BA42</f>
        <v>824444.34457699885</v>
      </c>
      <c r="BB43" s="189">
        <f>求节点(村县营基础信息!AD$8:AD$28,$AO$33:$AO$53,$AZ43)*节奏总纲!L40+BB42</f>
        <v>725400.43465129181</v>
      </c>
      <c r="BC43" s="189">
        <f>求节点(村县营基础信息!AE$8:AE$28,$AO$33:$AO$53,$AZ43)*节奏总纲!M40+BC42</f>
        <v>603706.83169103402</v>
      </c>
      <c r="BD43" s="189">
        <f>求节点(村县营基础信息!AF$8:AF$28,$AO$33:$AO$53,$AZ43)*节奏总纲!N40+BD42</f>
        <v>449652.95259057143</v>
      </c>
      <c r="BE43" s="189">
        <f>求节点(村县营基础信息!AG$8:AG$28,$AO$33:$AO$53,$AZ43)*节奏总纲!O40+BE42</f>
        <v>255191.76384293148</v>
      </c>
      <c r="BF43" s="189">
        <f>求节点(村县营基础信息!AC$8:AC$28,$AP$33:$AP$53,$AZ43)*节奏总纲!K40+BF42</f>
        <v>7038387.824401537</v>
      </c>
      <c r="BG43" s="189">
        <f>求节点(村县营基础信息!AD$8:AD$28,$AP$33:$AP$53,$AZ43)*节奏总纲!L40+BG42</f>
        <v>6374729.7119239932</v>
      </c>
      <c r="BH43" s="189">
        <f>求节点(村县营基础信息!AE$8:AE$28,$AP$33:$AP$53,$AZ43)*节奏总纲!M40+BH42</f>
        <v>5451777.8348664586</v>
      </c>
      <c r="BI43" s="189">
        <f>求节点(村县营基础信息!AF$8:AF$28,$AP$33:$AP$53,$AZ43)*节奏总纲!N40+BI42</f>
        <v>4158484.8934373148</v>
      </c>
      <c r="BJ43" s="189">
        <f>求节点(村县营基础信息!AG$8:AG$28,$AP$33:$AP$53,$AZ43)*节奏总纲!O40+BJ42</f>
        <v>2501872.1002606144</v>
      </c>
      <c r="BK43" s="143"/>
      <c r="BL43" s="103">
        <f>(BC43-BC42)/节奏总纲!M40*'[1]功能-付费相关'!AJ42</f>
        <v>949.12980789654398</v>
      </c>
      <c r="BM43" s="103">
        <f>(BH43-BH42)/节奏总纲!M40*'[1]功能-付费相关'!BB42</f>
        <v>526.95522741589537</v>
      </c>
      <c r="BQ43" s="136">
        <f t="shared" ref="BQ43:BR43" si="43">BQ17</f>
        <v>11</v>
      </c>
      <c r="BR43" s="136">
        <f t="shared" si="43"/>
        <v>0</v>
      </c>
      <c r="BS43" s="136">
        <f>SUMPRODUCT(BR$7:BR17,BS$7:BS17)</f>
        <v>11520</v>
      </c>
      <c r="CD43" s="136">
        <v>37</v>
      </c>
      <c r="CE43" s="136">
        <f>求节点(村县营基础信息!$AC$8:$AC$28,$BS$33:$BS$53,$CD43)*节奏总纲!K40+CE42</f>
        <v>126949.50867552284</v>
      </c>
      <c r="CF43" s="136">
        <f>求节点(村县营基础信息!$AC$8:$AC$28,$BS$33:$BS$53,$CD43)*节奏总纲!L40+CF42</f>
        <v>111160.63407364028</v>
      </c>
      <c r="CG43" s="136">
        <f>求节点(村县营基础信息!$AC$8:$AC$28,$BS$33:$BS$53,$CD43)*节奏总纲!M40+CG42</f>
        <v>92046.170555062679</v>
      </c>
      <c r="CH43" s="136">
        <f>求节点(村县营基础信息!$AC$8:$AC$28,$BS$33:$BS$53,$CD43)*节奏总纲!N40+CH42</f>
        <v>68171.35584791821</v>
      </c>
      <c r="CI43" s="136">
        <f>求节点(村县营基础信息!$AC$8:$AC$28,$BS$33:$BS$53,$CD43)*节奏总纲!O40+CI42</f>
        <v>38309.699483013785</v>
      </c>
    </row>
    <row r="44" spans="7:87" x14ac:dyDescent="0.15">
      <c r="G44" s="36">
        <f t="shared" ref="G44:H44" si="44">G18</f>
        <v>12</v>
      </c>
      <c r="H44" s="36">
        <f t="shared" si="44"/>
        <v>5</v>
      </c>
      <c r="I44" s="36">
        <f>SUMPRODUCT($H$7:$H18,$I$7:$I18)</f>
        <v>2011680</v>
      </c>
      <c r="M44" s="36">
        <v>38</v>
      </c>
      <c r="N44" s="36">
        <f>求节点(村县营基础信息!K$8:K$28,$I$33:$I$53,$M44)*节奏总纲!K41+N43</f>
        <v>19567338.53976953</v>
      </c>
      <c r="O44" s="36">
        <f>求节点(村县营基础信息!L$8:L$28,$I$33:$I$53,$M44)*节奏总纲!L41+O43</f>
        <v>17453552.150434207</v>
      </c>
      <c r="P44" s="36">
        <f>求节点(村县营基础信息!M$8:M$28,$I$33:$I$53,$M44)*节奏总纲!M41+P43</f>
        <v>14684715.616278896</v>
      </c>
      <c r="Q44" s="36">
        <f>求节点(村县营基础信息!N$8:N$28,$I$33:$I$53,$M44)*节奏总纲!N41+Q43</f>
        <v>11063380.640664611</v>
      </c>
      <c r="R44" s="36">
        <f>求节点(村县营基础信息!O$8:O$28,$I$33:$I$53,$M44)*节奏总纲!O41+R43</f>
        <v>6466507.8659603568</v>
      </c>
      <c r="S44" s="181"/>
      <c r="T44" s="181"/>
      <c r="W44" s="36">
        <f t="shared" ref="W44:X44" si="45">W18</f>
        <v>12</v>
      </c>
      <c r="X44" s="36">
        <f t="shared" si="45"/>
        <v>0</v>
      </c>
      <c r="Y44" s="36">
        <f>SUMPRODUCT($X$7:$X18,$Y$7:$Y18)</f>
        <v>109440</v>
      </c>
      <c r="Z44" s="93"/>
      <c r="AA44" s="93"/>
      <c r="AB44" s="182"/>
      <c r="AC44" s="36">
        <v>38</v>
      </c>
      <c r="AD44" s="95">
        <f>求节点(村县营基础信息!T$8:T$28,$Y$33:$Y$53,$AC44)*节奏总纲!K41*(1+$B$10)+AD43</f>
        <v>2519262.4669084894</v>
      </c>
      <c r="AE44" s="95">
        <f>求节点(村县营基础信息!U$8:U$28,$Y$33:$Y$53,$AC44)*节奏总纲!L41*(1+$B$10)+AE43</f>
        <v>2238143.4201618326</v>
      </c>
      <c r="AF44" s="95">
        <f>求节点(村县营基础信息!V$8:V$28,$Y$33:$Y$53,$AC44)*节奏总纲!M41*(1+$B$10)+AF43</f>
        <v>1875996.3804594781</v>
      </c>
      <c r="AG44" s="95">
        <f>求节点(村县营基础信息!W$8:W$28,$Y$33:$Y$53,$AC44)*节奏总纲!N41*(1+$B$10)+AG43</f>
        <v>1407073.1601561417</v>
      </c>
      <c r="AH44" s="95">
        <f>求节点(村县营基础信息!X$8:X$28,$Y$33:$Y$53,$AC44)*节奏总纲!O41*(1+$B$10)+AH43</f>
        <v>813562.29193302011</v>
      </c>
      <c r="AL44" s="36">
        <f t="shared" ref="AL44:AN44" si="46">AL18</f>
        <v>12</v>
      </c>
      <c r="AM44" s="36">
        <f t="shared" si="46"/>
        <v>0</v>
      </c>
      <c r="AN44" s="36">
        <f t="shared" si="46"/>
        <v>2</v>
      </c>
      <c r="AO44" s="36">
        <f>SUMPRODUCT(AM$7:AM18,AO$7:AO18)</f>
        <v>86400</v>
      </c>
      <c r="AP44" s="107">
        <f>SUMPRODUCT(AN$7:AN18,AP$7:AP18)</f>
        <v>868800</v>
      </c>
      <c r="AQ44" s="143"/>
      <c r="AR44" s="143"/>
      <c r="AS44" s="164"/>
      <c r="AT44" s="164"/>
      <c r="AU44" s="164"/>
      <c r="AV44" s="121"/>
      <c r="AX44" s="144"/>
      <c r="AY44" s="107">
        <f>BF44/节奏总纲!D41</f>
        <v>645170.16915398394</v>
      </c>
      <c r="AZ44" s="36">
        <v>38</v>
      </c>
      <c r="BA44" s="189">
        <f>求节点(村县营基础信息!AC$8:AC$28,$AO$33:$AO$53,$AZ44)*节奏总纲!K41+BA43</f>
        <v>905035.73055470083</v>
      </c>
      <c r="BB44" s="189">
        <f>求节点(村县营基础信息!AD$8:AD$28,$AO$33:$AO$53,$AZ44)*节奏总纲!L41+BB43</f>
        <v>795270.72230785526</v>
      </c>
      <c r="BC44" s="189">
        <f>求节点(村县营基础信息!AE$8:AE$28,$AO$33:$AO$53,$AZ44)*节奏总纲!M41+BC43</f>
        <v>660035.12459213263</v>
      </c>
      <c r="BD44" s="189">
        <f>求节点(村县营基础信息!AF$8:AF$28,$AO$33:$AO$53,$AZ44)*节奏总纲!N41+BD43</f>
        <v>491085.71130199323</v>
      </c>
      <c r="BE44" s="189">
        <f>求节点(村县营基础信息!AG$8:AG$28,$AO$33:$AO$53,$AZ44)*节奏总纲!O41+BE43</f>
        <v>278595.30440574943</v>
      </c>
      <c r="BF44" s="189">
        <f>求节点(村县营基础信息!AC$8:AC$28,$AP$33:$AP$53,$AZ44)*节奏总纲!K41+BF43</f>
        <v>8341281.8977077175</v>
      </c>
      <c r="BG44" s="189">
        <f>求节点(村县营基础信息!AD$8:AD$28,$AP$33:$AP$53,$AZ44)*节奏总纲!L41+BG43</f>
        <v>7548997.5261924658</v>
      </c>
      <c r="BH44" s="189">
        <f>求节点(村县营基础信息!AE$8:AE$28,$AP$33:$AP$53,$AZ44)*节奏总纲!M41+BH43</f>
        <v>6435223.8466397217</v>
      </c>
      <c r="BI44" s="189">
        <f>求节点(村县营基础信息!AF$8:AF$28,$AP$33:$AP$53,$AZ44)*节奏总纲!N41+BI43</f>
        <v>4909471.4426586004</v>
      </c>
      <c r="BJ44" s="189">
        <f>求节点(村县营基础信息!AG$8:AG$28,$AP$33:$AP$53,$AZ44)*节奏总纲!O41+BJ43</f>
        <v>2958241.1412355648</v>
      </c>
      <c r="BK44" s="143"/>
      <c r="BL44" s="103">
        <f>(BC44-BC43)/节奏总纲!M41*'[1]功能-付费相关'!AJ43</f>
        <v>921.07878283095488</v>
      </c>
      <c r="BM44" s="103">
        <f>(BH44-BH43)/节奏总纲!M41*'[1]功能-付费相关'!BB43</f>
        <v>530.74999162643348</v>
      </c>
      <c r="BQ44" s="136">
        <f t="shared" ref="BQ44:BR44" si="47">BQ18</f>
        <v>12</v>
      </c>
      <c r="BR44" s="136">
        <f t="shared" si="47"/>
        <v>1</v>
      </c>
      <c r="BS44" s="136">
        <f>SUMPRODUCT(BR$7:BR18,BS$7:BS18)</f>
        <v>14400</v>
      </c>
      <c r="CD44" s="136">
        <v>38</v>
      </c>
      <c r="CE44" s="136">
        <f>求节点(村县营基础信息!$AC$8:$AC$28,$BS$33:$BS$53,$CD44)*节奏总纲!K41+CE43</f>
        <v>140918.68224499119</v>
      </c>
      <c r="CF44" s="136">
        <f>求节点(村县营基础信息!$AC$8:$AC$28,$BS$33:$BS$53,$CD44)*节奏总纲!L41+CF43</f>
        <v>123271.48393411128</v>
      </c>
      <c r="CG44" s="136">
        <f>求节点(村县营基础信息!$AC$8:$AC$28,$BS$33:$BS$53,$CD44)*节奏总纲!M41+CG43</f>
        <v>101809.74132458644</v>
      </c>
      <c r="CH44" s="136">
        <f>求节点(村县营基础信息!$AC$8:$AC$28,$BS$33:$BS$53,$CD44)*节奏总纲!N41+CH43</f>
        <v>75353.034024564651</v>
      </c>
      <c r="CI44" s="136">
        <f>求节点(村县营基础信息!$AC$8:$AC$28,$BS$33:$BS$53,$CD44)*节奏总纲!O41+CI43</f>
        <v>42366.313180568897</v>
      </c>
    </row>
    <row r="45" spans="7:87" x14ac:dyDescent="0.15">
      <c r="G45" s="36">
        <f t="shared" ref="G45:H45" si="48">G19</f>
        <v>13</v>
      </c>
      <c r="H45" s="36">
        <f t="shared" si="48"/>
        <v>6</v>
      </c>
      <c r="I45" s="36">
        <f>SUMPRODUCT($H$7:$H19,$I$7:$I19)</f>
        <v>2530080</v>
      </c>
      <c r="M45" s="36">
        <v>39</v>
      </c>
      <c r="N45" s="36">
        <f>求节点(村县营基础信息!K$8:K$28,$I$33:$I$53,$M45)*节奏总纲!K42+N44</f>
        <v>22324739.083692327</v>
      </c>
      <c r="O45" s="36">
        <f>求节点(村县营基础信息!L$8:L$28,$I$33:$I$53,$M45)*节奏总纲!L42+O44</f>
        <v>19850338.822587878</v>
      </c>
      <c r="P45" s="36">
        <f>求节点(村县营基础信息!M$8:M$28,$I$33:$I$53,$M45)*节奏总纲!M42+P44</f>
        <v>16670201.808928678</v>
      </c>
      <c r="Q45" s="36">
        <f>求节点(村县营基础信息!N$8:N$28,$I$33:$I$53,$M45)*节奏总纲!N42+Q44</f>
        <v>12579300.225476636</v>
      </c>
      <c r="R45" s="36">
        <f>求节点(村县营基础信息!O$8:O$28,$I$33:$I$53,$M45)*节奏总纲!O42+R44</f>
        <v>7362142.982169399</v>
      </c>
      <c r="S45" s="181"/>
      <c r="T45" s="181"/>
      <c r="W45" s="36">
        <f t="shared" ref="W45:X45" si="49">W19</f>
        <v>13</v>
      </c>
      <c r="X45" s="36">
        <f t="shared" si="49"/>
        <v>1</v>
      </c>
      <c r="Y45" s="36">
        <f>SUMPRODUCT($X$7:$X19,$Y$7:$Y19)</f>
        <v>161280</v>
      </c>
      <c r="Z45" s="93"/>
      <c r="AA45" s="93"/>
      <c r="AB45" s="182"/>
      <c r="AC45" s="36">
        <v>39</v>
      </c>
      <c r="AD45" s="95">
        <f>求节点(村县营基础信息!T$8:T$28,$Y$33:$Y$53,$AC45)*节奏总纲!K42*(1+$B$10)+AD44</f>
        <v>2841731.7797615263</v>
      </c>
      <c r="AE45" s="95">
        <f>求节点(村县营基础信息!U$8:U$28,$Y$33:$Y$53,$AC45)*节奏总纲!L42*(1+$B$10)+AE44</f>
        <v>2513947.4962752722</v>
      </c>
      <c r="AF45" s="95">
        <f>求节点(村县营基础信息!V$8:V$28,$Y$33:$Y$53,$AC45)*节奏总纲!M42*(1+$B$10)+AF44</f>
        <v>2100794.5250523435</v>
      </c>
      <c r="AG45" s="95">
        <f>求节点(村县营基础信息!W$8:W$28,$Y$33:$Y$53,$AC45)*节奏总纲!N42*(1+$B$10)+AG44</f>
        <v>1575933.3414683503</v>
      </c>
      <c r="AH45" s="95">
        <f>求节点(村县营基础信息!X$8:X$28,$Y$33:$Y$53,$AC45)*节奏总纲!O42*(1+$B$10)+AH44</f>
        <v>910109.60420121939</v>
      </c>
      <c r="AL45" s="36">
        <f t="shared" ref="AL45:AN45" si="50">AL19</f>
        <v>13</v>
      </c>
      <c r="AM45" s="36">
        <f t="shared" si="50"/>
        <v>0</v>
      </c>
      <c r="AN45" s="36">
        <f t="shared" si="50"/>
        <v>2</v>
      </c>
      <c r="AO45" s="36">
        <f>SUMPRODUCT(AM$7:AM19,AO$7:AO19)</f>
        <v>86400</v>
      </c>
      <c r="AP45" s="107">
        <f>SUMPRODUCT(AN$7:AN19,AP$7:AP19)</f>
        <v>1252800</v>
      </c>
      <c r="AQ45" s="143"/>
      <c r="AR45" s="143"/>
      <c r="AS45" s="164"/>
      <c r="AT45" s="164"/>
      <c r="AU45" s="164"/>
      <c r="AV45" s="121"/>
      <c r="AX45" s="144"/>
      <c r="AY45" s="107">
        <f>BF45/节奏总纲!D42</f>
        <v>709453.92080969061</v>
      </c>
      <c r="AZ45" s="36">
        <v>39</v>
      </c>
      <c r="BA45" s="189">
        <f>求节点(村县营基础信息!AC$8:AC$28,$AO$33:$AO$53,$AZ45)*节奏总纲!K42+BA44</f>
        <v>991411.43935462134</v>
      </c>
      <c r="BB45" s="189">
        <f>求节点(村县营基础信息!AD$8:AD$28,$AO$33:$AO$53,$AZ45)*节奏总纲!L42+BB44</f>
        <v>869146.81412395521</v>
      </c>
      <c r="BC45" s="189">
        <f>求节点(村县营基础信息!AE$8:AE$28,$AO$33:$AO$53,$AZ45)*节奏总纲!M42+BC44</f>
        <v>720248.91332236445</v>
      </c>
      <c r="BD45" s="189">
        <f>求节点(村县营基础信息!AF$8:AF$28,$AO$33:$AO$53,$AZ45)*节奏总纲!N42+BD44</f>
        <v>536316.11701062054</v>
      </c>
      <c r="BE45" s="189">
        <f>求节点(村县营基础信息!AG$8:AG$28,$AO$33:$AO$53,$AZ45)*节奏总纲!O42+BE44</f>
        <v>304456.19162044564</v>
      </c>
      <c r="BF45" s="189">
        <f>求节点(村县营基础信息!AC$8:AC$28,$AP$33:$AP$53,$AZ45)*节奏总纲!K42+BF44</f>
        <v>9881648.7046396341</v>
      </c>
      <c r="BG45" s="189">
        <f>求节点(村县营基础信息!AD$8:AD$28,$AP$33:$AP$53,$AZ45)*节奏总纲!L42+BG44</f>
        <v>8914959.001640657</v>
      </c>
      <c r="BH45" s="189">
        <f>求节点(村县营基础信息!AE$8:AE$28,$AP$33:$AP$53,$AZ45)*节奏总纲!M42+BH44</f>
        <v>7588911.8463587556</v>
      </c>
      <c r="BI45" s="189">
        <f>求节点(村县营基础信息!AF$8:AF$28,$AP$33:$AP$53,$AZ45)*节奏总纲!N42+BI44</f>
        <v>5807007.4487220654</v>
      </c>
      <c r="BJ45" s="189">
        <f>求节点(村县营基础信息!AG$8:AG$28,$AP$33:$AP$53,$AZ45)*节奏总纲!O42+BJ44</f>
        <v>3507898.4194917837</v>
      </c>
      <c r="BK45" s="143"/>
      <c r="BL45" s="103">
        <f>(BC45-BC44)/节奏总纲!M42*'[1]功能-付费相关'!AJ44</f>
        <v>893.85679084459673</v>
      </c>
      <c r="BM45" s="103">
        <f>(BH45-BH44)/节奏总纲!M42*'[1]功能-付费相关'!BB44</f>
        <v>529.49979682831224</v>
      </c>
      <c r="BQ45" s="136">
        <f t="shared" ref="BQ45:BR45" si="51">BQ19</f>
        <v>13</v>
      </c>
      <c r="BR45" s="136">
        <f t="shared" si="51"/>
        <v>0</v>
      </c>
      <c r="BS45" s="136">
        <f>SUMPRODUCT(BR$7:BR19,BS$7:BS19)</f>
        <v>14400</v>
      </c>
      <c r="CD45" s="136">
        <v>39</v>
      </c>
      <c r="CE45" s="136">
        <f>求节点(村县营基础信息!$AC$8:$AC$28,$BS$33:$BS$53,$CD45)*节奏总纲!K42+CE44</f>
        <v>156466.3098289769</v>
      </c>
      <c r="CF45" s="136">
        <f>求节点(村县营基础信息!$AC$8:$AC$28,$BS$33:$BS$53,$CD45)*节奏总纲!L42+CF44</f>
        <v>136569.18046100927</v>
      </c>
      <c r="CG45" s="136">
        <f>求节点(村县营基础信息!$AC$8:$AC$28,$BS$33:$BS$53,$CD45)*节奏总纲!M42+CG44</f>
        <v>112648.22329602817</v>
      </c>
      <c r="CH45" s="136">
        <f>求节点(村县营基础信息!$AC$8:$AC$28,$BS$33:$BS$53,$CD45)*节奏总纲!N42+CH44</f>
        <v>83494.507052117566</v>
      </c>
      <c r="CI45" s="136">
        <f>求节点(村县营基础信息!$AC$8:$AC$28,$BS$33:$BS$53,$CD45)*节奏总纲!O42+CI44</f>
        <v>47021.272879214215</v>
      </c>
    </row>
    <row r="46" spans="7:87" x14ac:dyDescent="0.15">
      <c r="G46" s="36">
        <f t="shared" ref="G46:H46" si="52">G20</f>
        <v>14</v>
      </c>
      <c r="H46" s="36">
        <f t="shared" si="52"/>
        <v>6</v>
      </c>
      <c r="I46" s="36">
        <f>SUMPRODUCT($H$7:$H20,$I$7:$I20)</f>
        <v>3100320</v>
      </c>
      <c r="M46" s="36">
        <v>40</v>
      </c>
      <c r="N46" s="36">
        <f>求节点(村县营基础信息!K$8:K$28,$I$33:$I$53,$M46)*节奏总纲!K43+N45</f>
        <v>25402247.066351291</v>
      </c>
      <c r="O46" s="36">
        <f>求节点(村县营基础信息!L$8:L$28,$I$33:$I$53,$M46)*节奏总纲!L43+O45</f>
        <v>22511630.267800141</v>
      </c>
      <c r="P46" s="36">
        <f>求节点(村县营基础信息!M$8:M$28,$I$33:$I$53,$M46)*节奏总纲!M43+P45</f>
        <v>18941627.295440659</v>
      </c>
      <c r="Q46" s="36">
        <f>求节点(村县营基础信息!N$8:N$28,$I$33:$I$53,$M46)*节奏总纲!N43+Q45</f>
        <v>14330859.096324094</v>
      </c>
      <c r="R46" s="36">
        <f>求节点(村县营基础信息!O$8:O$28,$I$33:$I$53,$M46)*节奏总纲!O43+R45</f>
        <v>8388423.9472167715</v>
      </c>
      <c r="S46" s="181"/>
      <c r="T46" s="181"/>
      <c r="W46" s="36">
        <f t="shared" ref="W46:X46" si="53">W20</f>
        <v>14</v>
      </c>
      <c r="X46" s="36">
        <f t="shared" si="53"/>
        <v>0</v>
      </c>
      <c r="Y46" s="36">
        <f>SUMPRODUCT($X$7:$X20,$Y$7:$Y20)</f>
        <v>161280</v>
      </c>
      <c r="Z46" s="93"/>
      <c r="AA46" s="93"/>
      <c r="AB46" s="182"/>
      <c r="AC46" s="36">
        <v>40</v>
      </c>
      <c r="AD46" s="95">
        <f>求节点(村县营基础信息!T$8:T$28,$Y$33:$Y$53,$AC46)*节奏总纲!K43*(1+$B$10)+AD45</f>
        <v>3187345.8317597252</v>
      </c>
      <c r="AE46" s="95">
        <f>求节点(村县营基础信息!U$8:U$28,$Y$33:$Y$53,$AC46)*节奏总纲!L43*(1+$B$10)+AE45</f>
        <v>2808099.911022902</v>
      </c>
      <c r="AF46" s="95">
        <f>求节点(村县营基础信息!V$8:V$28,$Y$33:$Y$53,$AC46)*节奏总纲!M43*(1+$B$10)+AF45</f>
        <v>2347874.0698442487</v>
      </c>
      <c r="AG46" s="95">
        <f>求节点(村县营基础信息!W$8:W$28,$Y$33:$Y$53,$AC46)*节奏总纲!N43*(1+$B$10)+AG45</f>
        <v>1763428.826967791</v>
      </c>
      <c r="AH46" s="95">
        <f>求节点(村县营基础信息!X$8:X$28,$Y$33:$Y$53,$AC46)*节奏总纲!O43*(1+$B$10)+AH45</f>
        <v>1017505.9658552671</v>
      </c>
      <c r="AL46" s="36">
        <f t="shared" ref="AL46:AN46" si="54">AL20</f>
        <v>14</v>
      </c>
      <c r="AM46" s="36">
        <f t="shared" si="54"/>
        <v>0</v>
      </c>
      <c r="AN46" s="36">
        <f t="shared" si="54"/>
        <v>3</v>
      </c>
      <c r="AO46" s="36">
        <f>SUMPRODUCT(AM$7:AM20,AO$7:AO20)</f>
        <v>86400</v>
      </c>
      <c r="AP46" s="107">
        <f>SUMPRODUCT(AN$7:AN20,AP$7:AP20)</f>
        <v>1972800</v>
      </c>
      <c r="AQ46" s="143"/>
      <c r="AR46" s="143"/>
      <c r="AS46" s="164"/>
      <c r="AT46" s="164"/>
      <c r="AU46" s="164"/>
      <c r="AV46" s="121"/>
      <c r="AX46" s="144"/>
      <c r="AY46" s="107">
        <f>BF46/节奏总纲!D43</f>
        <v>779124.33055868186</v>
      </c>
      <c r="AZ46" s="36">
        <v>40</v>
      </c>
      <c r="BA46" s="189">
        <f>求节点(村县营基础信息!AC$8:AC$28,$AO$33:$AO$53,$AZ46)*节奏总纲!K43+BA45</f>
        <v>1083986.631854139</v>
      </c>
      <c r="BB46" s="189">
        <f>求节点(村县营基础信息!AD$8:AD$28,$AO$33:$AO$53,$AZ46)*节奏总纲!L43+BB45</f>
        <v>947937.63950278459</v>
      </c>
      <c r="BC46" s="189">
        <f>求节点(村县营基础信息!AE$8:AE$28,$AO$33:$AO$53,$AZ46)*节奏总纲!M43+BC45</f>
        <v>786430.93424876756</v>
      </c>
      <c r="BD46" s="189">
        <f>求节点(村县营基础信息!AF$8:AF$28,$AO$33:$AO$53,$AZ46)*节奏总纲!N43+BD45</f>
        <v>586538.12205511355</v>
      </c>
      <c r="BE46" s="189">
        <f>求节点(村县营基础信息!AG$8:AG$28,$AO$33:$AO$53,$AZ46)*节奏总纲!O43+BE45</f>
        <v>333075.7806260045</v>
      </c>
      <c r="BF46" s="189">
        <f>求节点(村县营基础信息!AC$8:AC$28,$AP$33:$AP$53,$AZ46)*节奏总纲!K43+BF45</f>
        <v>11686864.958380228</v>
      </c>
      <c r="BG46" s="189">
        <f>求节点(村县营基础信息!AD$8:AD$28,$AP$33:$AP$53,$AZ46)*节奏总纲!L43+BG45</f>
        <v>10504437.891395729</v>
      </c>
      <c r="BH46" s="189">
        <f>求节点(村县营基础信息!AE$8:AE$28,$AP$33:$AP$53,$AZ46)*节奏总纲!M43+BH45</f>
        <v>8969504.8203098811</v>
      </c>
      <c r="BI46" s="189">
        <f>求节点(村县营基础信息!AF$8:AF$28,$AP$33:$AP$53,$AZ46)*节奏总纲!N43+BI45</f>
        <v>6889887.0729546137</v>
      </c>
      <c r="BJ46" s="189">
        <f>求节点(村县营基础信息!AG$8:AG$28,$AP$33:$AP$53,$AZ46)*节奏总纲!O43+BJ45</f>
        <v>4169634.4187498637</v>
      </c>
      <c r="BK46" s="143"/>
      <c r="BL46" s="103">
        <f>(BC46-BC45)/节奏总纲!M43*'[1]功能-付费相关'!AJ45</f>
        <v>867.43933030714129</v>
      </c>
      <c r="BM46" s="103">
        <f>(BH46-BH45)/节奏总纲!M43*'[1]功能-付费相关'!BB45</f>
        <v>524.09054660814354</v>
      </c>
      <c r="BQ46" s="136">
        <f t="shared" ref="BQ46:BR46" si="55">BQ20</f>
        <v>14</v>
      </c>
      <c r="BR46" s="136">
        <f t="shared" si="55"/>
        <v>1</v>
      </c>
      <c r="BS46" s="136">
        <f>SUMPRODUCT(BR$7:BR20,BS$7:BS20)</f>
        <v>17280</v>
      </c>
      <c r="CD46" s="136">
        <v>40</v>
      </c>
      <c r="CE46" s="136">
        <f>求节点(村县营基础信息!$AC$8:$AC$28,$BS$33:$BS$53,$CD46)*节奏总纲!K43+CE45</f>
        <v>173747.01242888684</v>
      </c>
      <c r="CF46" s="136">
        <f>求节点(村县营基础信息!$AC$8:$AC$28,$BS$33:$BS$53,$CD46)*节奏总纲!L43+CF45</f>
        <v>151276.80119839075</v>
      </c>
      <c r="CG46" s="136">
        <f>求节点(村县营基础信息!$AC$8:$AC$28,$BS$33:$BS$53,$CD46)*节奏总纲!M43+CG45</f>
        <v>125002.20053562343</v>
      </c>
      <c r="CH46" s="136">
        <f>求节点(村县营基础信息!$AC$8:$AC$28,$BS$33:$BS$53,$CD46)*节奏总纲!N43+CH45</f>
        <v>92869.2813270896</v>
      </c>
      <c r="CI46" s="136">
        <f>求节点(村县营基础信息!$AC$8:$AC$28,$BS$33:$BS$53,$CD46)*节奏总纲!O43+CI45</f>
        <v>52340.267237627253</v>
      </c>
    </row>
    <row r="47" spans="7:87" x14ac:dyDescent="0.15">
      <c r="G47" s="36">
        <f t="shared" ref="G47:H47" si="56">G21</f>
        <v>15</v>
      </c>
      <c r="H47" s="36">
        <f t="shared" si="56"/>
        <v>6</v>
      </c>
      <c r="I47" s="36">
        <f>SUMPRODUCT($H$7:$H21,$I$7:$I21)</f>
        <v>3756960</v>
      </c>
      <c r="M47" s="36">
        <v>41</v>
      </c>
      <c r="N47" s="36">
        <f>求节点(村县营基础信息!K$8:K$28,$I$33:$I$53,$M47)*节奏总纲!K44+N46</f>
        <v>28831608.370594166</v>
      </c>
      <c r="O47" s="36">
        <f>求节点(村县营基础信息!L$8:L$28,$I$33:$I$53,$M47)*节奏总纲!L44+O46</f>
        <v>25564048.0860832</v>
      </c>
      <c r="P47" s="36">
        <f>求节点(村县营基础信息!M$8:M$28,$I$33:$I$53,$M47)*节奏总纲!M44+P46</f>
        <v>21530211.392146833</v>
      </c>
      <c r="Q47" s="36">
        <f>求节点(村县营基础信息!N$8:N$28,$I$33:$I$53,$M47)*节奏总纲!N44+Q46</f>
        <v>16298447.21921359</v>
      </c>
      <c r="R47" s="36">
        <f>求节点(村县营基础信息!O$8:O$28,$I$33:$I$53,$M47)*节奏总纲!O44+R46</f>
        <v>9552291.406376427</v>
      </c>
      <c r="S47" s="181"/>
      <c r="T47" s="181"/>
      <c r="W47" s="36">
        <f t="shared" ref="W47:X47" si="57">W21</f>
        <v>15</v>
      </c>
      <c r="X47" s="36">
        <f t="shared" si="57"/>
        <v>1</v>
      </c>
      <c r="Y47" s="36">
        <f>SUMPRODUCT($X$7:$X21,$Y$7:$Y21)</f>
        <v>249120</v>
      </c>
      <c r="Z47" s="93"/>
      <c r="AA47" s="93"/>
      <c r="AB47" s="182"/>
      <c r="AC47" s="36">
        <v>41</v>
      </c>
      <c r="AD47" s="95">
        <f>求节点(村县营基础信息!T$8:T$28,$Y$33:$Y$53,$AC47)*节奏总纲!K44*(1+$B$10)+AD46</f>
        <v>3557765.8009710303</v>
      </c>
      <c r="AE47" s="95">
        <f>求节点(村县营基础信息!U$8:U$28,$Y$33:$Y$53,$AC47)*节奏总纲!L44*(1+$B$10)+AE46</f>
        <v>3132671.0642059483</v>
      </c>
      <c r="AF47" s="95">
        <f>求节点(村县营基础信息!V$8:V$28,$Y$33:$Y$53,$AC47)*节奏总纲!M44*(1+$B$10)+AF46</f>
        <v>2618819.8816856248</v>
      </c>
      <c r="AG47" s="95">
        <f>求节点(村县营基础信息!W$8:W$28,$Y$33:$Y$53,$AC47)*节奏总纲!N44*(1+$B$10)+AG46</f>
        <v>1971153.7874237499</v>
      </c>
      <c r="AH47" s="95">
        <f>求节点(村县营基础信息!X$8:X$28,$Y$33:$Y$53,$AC47)*节奏总纲!O44*(1+$B$10)+AH46</f>
        <v>1146068.3232673148</v>
      </c>
      <c r="AL47" s="36">
        <f t="shared" ref="AL47:AN47" si="58">AL21</f>
        <v>15</v>
      </c>
      <c r="AM47" s="36">
        <f t="shared" si="58"/>
        <v>1</v>
      </c>
      <c r="AN47" s="36">
        <f t="shared" si="58"/>
        <v>2</v>
      </c>
      <c r="AO47" s="36">
        <f>SUMPRODUCT(AM$7:AM21,AO$7:AO21)</f>
        <v>108000</v>
      </c>
      <c r="AP47" s="107">
        <f>SUMPRODUCT(AN$7:AN21,AP$7:AP21)</f>
        <v>3892800</v>
      </c>
      <c r="AQ47" s="143"/>
      <c r="AR47" s="143"/>
      <c r="AS47" s="164"/>
      <c r="AT47" s="164"/>
      <c r="AU47" s="164"/>
      <c r="AV47" s="121"/>
      <c r="AX47" s="144"/>
      <c r="AY47" s="107">
        <f>BF47/节奏总纲!D44</f>
        <v>853770.95521735342</v>
      </c>
      <c r="AZ47" s="36">
        <v>41</v>
      </c>
      <c r="BA47" s="189">
        <f>求节点(村县营基础信息!AC$8:AC$28,$AO$33:$AO$53,$AZ47)*节奏总纲!K44+BA46</f>
        <v>1183206.26646431</v>
      </c>
      <c r="BB47" s="189">
        <f>求节点(村县营基础信息!AD$8:AD$28,$AO$33:$AO$53,$AZ47)*节奏总纲!L44+BB46</f>
        <v>1034876.3412482433</v>
      </c>
      <c r="BC47" s="189">
        <f>求节点(村县营基础信息!AE$8:AE$28,$AO$33:$AO$53,$AZ47)*节奏总纲!M44+BC46</f>
        <v>859005.70527770754</v>
      </c>
      <c r="BD47" s="189">
        <f>求节点(村县营基础信息!AF$8:AF$28,$AO$33:$AO$53,$AZ47)*节奏总纲!N44+BD46</f>
        <v>641463.74998457218</v>
      </c>
      <c r="BE47" s="189">
        <f>求节点(村县营基础信息!AG$8:AG$28,$AO$33:$AO$53,$AZ47)*节奏总纲!O44+BE46</f>
        <v>365740.27753048297</v>
      </c>
      <c r="BF47" s="189">
        <f>求节点(村县营基础信息!AC$8:AC$28,$AP$33:$AP$53,$AZ47)*节奏总纲!K44+BF46</f>
        <v>13787013.890962182</v>
      </c>
      <c r="BG47" s="189">
        <f>求节点(村县营基础信息!AD$8:AD$28,$AP$33:$AP$53,$AZ47)*节奏总纲!L44+BG46</f>
        <v>12404648.606482077</v>
      </c>
      <c r="BH47" s="189">
        <f>求节点(村县营基础信息!AE$8:AE$28,$AP$33:$AP$53,$AZ47)*节奏总纲!M44+BH46</f>
        <v>10606880.521789335</v>
      </c>
      <c r="BI47" s="189">
        <f>求节点(村县营基础信息!AF$8:AF$28,$AP$33:$AP$53,$AZ47)*节奏总纲!N44+BI46</f>
        <v>8184095.1898666071</v>
      </c>
      <c r="BJ47" s="189">
        <f>求节点(村县营基础信息!AG$8:AG$28,$AP$33:$AP$53,$AZ47)*节奏总纲!O44+BJ46</f>
        <v>5014780.8207590897</v>
      </c>
      <c r="BK47" s="143"/>
      <c r="BL47" s="103">
        <f>(BC47-BC46)/节奏总纲!M44*'[1]功能-付费相关'!AJ46</f>
        <v>841.80262372087441</v>
      </c>
      <c r="BM47" s="103">
        <f>(BH47-BH46)/节奏总纲!M44*'[1]功能-付费相关'!BB46</f>
        <v>515.2887650492587</v>
      </c>
      <c r="BQ47" s="136">
        <f t="shared" ref="BQ47:BR47" si="59">BQ21</f>
        <v>15</v>
      </c>
      <c r="BR47" s="136">
        <f t="shared" si="59"/>
        <v>0</v>
      </c>
      <c r="BS47" s="136">
        <f>SUMPRODUCT(BR$7:BR21,BS$7:BS21)</f>
        <v>17280</v>
      </c>
      <c r="CD47" s="136">
        <v>41</v>
      </c>
      <c r="CE47" s="136">
        <f>求节点(村县营基础信息!$AC$8:$AC$28,$BS$33:$BS$53,$CD47)*节奏总纲!K44+CE46</f>
        <v>192929.47512018657</v>
      </c>
      <c r="CF47" s="136">
        <f>求节点(村县营基础信息!$AC$8:$AC$28,$BS$33:$BS$53,$CD47)*节奏总纲!L44+CF46</f>
        <v>168084.95020251279</v>
      </c>
      <c r="CG47" s="136">
        <f>求节点(村县营基础信息!$AC$8:$AC$28,$BS$33:$BS$53,$CD47)*节奏总纲!M44+CG46</f>
        <v>139033.32293455183</v>
      </c>
      <c r="CH47" s="136">
        <f>求节点(村县营基础信息!$AC$8:$AC$28,$BS$33:$BS$53,$CD47)*节奏总纲!N44+CH46</f>
        <v>103370.94938932017</v>
      </c>
      <c r="CI47" s="136">
        <f>求节点(村县营基础信息!$AC$8:$AC$28,$BS$33:$BS$53,$CD47)*节奏总纲!O44+CI46</f>
        <v>58364.748507708471</v>
      </c>
    </row>
    <row r="48" spans="7:87" x14ac:dyDescent="0.15">
      <c r="G48" s="36">
        <f t="shared" ref="G48:H48" si="60">G22</f>
        <v>16</v>
      </c>
      <c r="H48" s="36">
        <f t="shared" si="60"/>
        <v>7</v>
      </c>
      <c r="I48" s="36">
        <f>SUMPRODUCT($H$7:$H22,$I$7:$I22)</f>
        <v>4734720</v>
      </c>
      <c r="M48" s="36">
        <v>42</v>
      </c>
      <c r="N48" s="36">
        <f>求节点(村县营基础信息!K$8:K$28,$I$33:$I$53,$M48)*节奏总纲!K45+N47</f>
        <v>32647476.892096378</v>
      </c>
      <c r="O48" s="36">
        <f>求节点(村县营基础信息!L$8:L$28,$I$33:$I$53,$M48)*节奏总纲!L45+O47</f>
        <v>29079631.265827231</v>
      </c>
      <c r="P48" s="36">
        <f>求节点(村县营基础信息!M$8:M$28,$I$33:$I$53,$M48)*节奏总纲!M45+P47</f>
        <v>24487261.497501493</v>
      </c>
      <c r="Q48" s="36">
        <f>求节点(村县营基础信息!N$8:N$28,$I$33:$I$53,$M48)*节奏总纲!N45+Q47</f>
        <v>18543854.151566975</v>
      </c>
      <c r="R48" s="36">
        <f>求节点(村县营基础信息!O$8:O$28,$I$33:$I$53,$M48)*节奏总纲!O45+R47</f>
        <v>10848577.371432116</v>
      </c>
      <c r="S48" s="181"/>
      <c r="T48" s="181"/>
      <c r="W48" s="36">
        <f t="shared" ref="W48:X48" si="61">W22</f>
        <v>16</v>
      </c>
      <c r="X48" s="36">
        <f t="shared" si="61"/>
        <v>0</v>
      </c>
      <c r="Y48" s="36">
        <f>SUMPRODUCT($X$7:$X22,$Y$7:$Y22)</f>
        <v>249120</v>
      </c>
      <c r="Z48" s="93"/>
      <c r="AA48" s="93"/>
      <c r="AB48" s="182"/>
      <c r="AC48" s="36">
        <v>42</v>
      </c>
      <c r="AD48" s="95">
        <f>求节点(村县营基础信息!T$8:T$28,$Y$33:$Y$53,$AC48)*节奏总纲!K45*(1+$B$10)+AD47</f>
        <v>3954772.0939652221</v>
      </c>
      <c r="AE48" s="95">
        <f>求节点(村县营基础信息!U$8:U$28,$Y$33:$Y$53,$AC48)*节奏总纲!L45*(1+$B$10)+AE47</f>
        <v>3506916.4874976571</v>
      </c>
      <c r="AF48" s="95">
        <f>求节点(村县营基础信息!V$8:V$28,$Y$33:$Y$53,$AC48)*节奏总纲!M45*(1+$B$10)+AF47</f>
        <v>2940673.0843680087</v>
      </c>
      <c r="AG48" s="95">
        <f>求节点(村县营基础信息!W$8:W$28,$Y$33:$Y$53,$AC48)*节奏总纲!N45*(1+$B$10)+AG47</f>
        <v>2220863.9033344332</v>
      </c>
      <c r="AH48" s="95">
        <f>求节点(村县营基础信息!X$8:X$28,$Y$33:$Y$53,$AC48)*节奏总纲!O45*(1+$B$10)+AH47</f>
        <v>1296276.293548604</v>
      </c>
      <c r="AL48" s="36">
        <f t="shared" ref="AL48:AN48" si="62">AL22</f>
        <v>16</v>
      </c>
      <c r="AM48" s="36">
        <f t="shared" si="62"/>
        <v>0</v>
      </c>
      <c r="AN48" s="36">
        <f t="shared" si="62"/>
        <v>3</v>
      </c>
      <c r="AO48" s="36">
        <f>SUMPRODUCT(AM$7:AM22,AO$7:AO22)</f>
        <v>108000</v>
      </c>
      <c r="AP48" s="107">
        <f>SUMPRODUCT(AN$7:AN22,AP$7:AP22)</f>
        <v>7132800</v>
      </c>
      <c r="AQ48" s="143"/>
      <c r="AR48" s="143"/>
      <c r="AS48" s="164"/>
      <c r="AT48" s="164"/>
      <c r="AU48" s="164"/>
      <c r="AV48" s="121"/>
      <c r="AX48" s="144"/>
      <c r="AY48" s="107">
        <f>BF48/节奏总纲!D45</f>
        <v>933020.92695072724</v>
      </c>
      <c r="AZ48" s="36">
        <v>42</v>
      </c>
      <c r="BA48" s="189">
        <f>求节点(村县营基础信息!AC$8:AC$28,$AO$33:$AO$53,$AZ48)*节奏总纲!K45+BA47</f>
        <v>1289547.2378020401</v>
      </c>
      <c r="BB48" s="189">
        <f>求节点(村县营基础信息!AD$8:AD$28,$AO$33:$AO$53,$AZ48)*节奏总纲!L45+BB47</f>
        <v>1133109.670983301</v>
      </c>
      <c r="BC48" s="189">
        <f>求节点(村县营基础信息!AE$8:AE$28,$AO$33:$AO$53,$AZ48)*节奏总纲!M45+BC47</f>
        <v>941849.57697406085</v>
      </c>
      <c r="BD48" s="189">
        <f>求节点(村县营基础信息!AF$8:AF$28,$AO$33:$AO$53,$AZ48)*节奏总纲!N45+BD47</f>
        <v>704533.80190355296</v>
      </c>
      <c r="BE48" s="189">
        <f>求节点(村县营基础信息!AG$8:AG$28,$AO$33:$AO$53,$AZ48)*节奏总纲!O45+BE47</f>
        <v>402336.9356518538</v>
      </c>
      <c r="BF48" s="189">
        <f>求节点(村县营基础信息!AC$8:AC$28,$AP$33:$AP$53,$AZ48)*节奏总纲!K45+BF47</f>
        <v>16215132.736507017</v>
      </c>
      <c r="BG48" s="189">
        <f>求节点(村县营基础信息!AD$8:AD$28,$AP$33:$AP$53,$AZ48)*节奏总纲!L45+BG47</f>
        <v>14760352.646651875</v>
      </c>
      <c r="BH48" s="189">
        <f>求节点(村县营基础信息!AE$8:AE$28,$AP$33:$AP$53,$AZ48)*节奏总纲!M45+BH47</f>
        <v>12687182.188831095</v>
      </c>
      <c r="BI48" s="189">
        <f>求节点(村县营基础信息!AF$8:AF$28,$AP$33:$AP$53,$AZ48)*节奏总纲!N45+BI47</f>
        <v>9838103.44630423</v>
      </c>
      <c r="BJ48" s="189">
        <f>求节点(村县营基础信息!AG$8:AG$28,$AP$33:$AP$53,$AZ48)*节奏总纲!O45+BJ47</f>
        <v>6054282.6842386704</v>
      </c>
      <c r="BK48" s="143"/>
      <c r="BL48" s="103">
        <f>(BC48-BC47)/节奏总纲!M45*'[1]功能-付费相关'!AJ47</f>
        <v>846.09943904502995</v>
      </c>
      <c r="BM48" s="103">
        <f>(BH48-BH47)/节奏总纲!M45*'[1]功能-付费相关'!BB47</f>
        <v>540.00927326018859</v>
      </c>
      <c r="BQ48" s="136">
        <f t="shared" ref="BQ48:BR48" si="63">BQ22</f>
        <v>16</v>
      </c>
      <c r="BR48" s="136">
        <f t="shared" si="63"/>
        <v>1</v>
      </c>
      <c r="BS48" s="136">
        <f>SUMPRODUCT(BR$7:BR22,BS$7:BS22)</f>
        <v>20160</v>
      </c>
      <c r="CD48" s="136">
        <v>42</v>
      </c>
      <c r="CE48" s="136">
        <f>求节点(村县营基础信息!$AC$8:$AC$28,$BS$33:$BS$53,$CD48)*节奏总纲!K45+CE47</f>
        <v>214197.66938773257</v>
      </c>
      <c r="CF48" s="136">
        <f>求节点(村县营基础信息!$AC$8:$AC$28,$BS$33:$BS$53,$CD48)*节奏总纲!L45+CF47</f>
        <v>187390.35892463828</v>
      </c>
      <c r="CG48" s="136">
        <f>求节点(村县营基础信息!$AC$8:$AC$28,$BS$33:$BS$53,$CD48)*节奏总纲!M45+CG47</f>
        <v>155030.76022764074</v>
      </c>
      <c r="CH48" s="136">
        <f>求节点(村县营基础信息!$AC$8:$AC$28,$BS$33:$BS$53,$CD48)*节奏总纲!N45+CH47</f>
        <v>115337.29664827594</v>
      </c>
      <c r="CI48" s="136">
        <f>求节点(村县营基础信息!$AC$8:$AC$28,$BS$33:$BS$53,$CD48)*节奏总纲!O45+CI47</f>
        <v>65066.787103429393</v>
      </c>
    </row>
    <row r="49" spans="7:87" x14ac:dyDescent="0.15">
      <c r="G49" s="36">
        <f t="shared" ref="G49:H49" si="64">G23</f>
        <v>17</v>
      </c>
      <c r="H49" s="36">
        <f t="shared" si="64"/>
        <v>7</v>
      </c>
      <c r="I49" s="36">
        <f>SUMPRODUCT($H$7:$H23,$I$7:$I23)</f>
        <v>5823360</v>
      </c>
      <c r="M49" s="36">
        <v>43</v>
      </c>
      <c r="N49" s="36">
        <f>求节点(村县营基础信息!K$8:K$28,$I$33:$I$53,$M49)*节奏总纲!K46+N48</f>
        <v>36881589.85597951</v>
      </c>
      <c r="O49" s="36">
        <f>求节点(村县营基础信息!L$8:L$28,$I$33:$I$53,$M49)*节奏总纲!L46+O48</f>
        <v>32845512.248418514</v>
      </c>
      <c r="P49" s="36">
        <f>求节点(村县营基础信息!M$8:M$28,$I$33:$I$53,$M49)*节奏总纲!M46+P48</f>
        <v>27666666.825737059</v>
      </c>
      <c r="Q49" s="36">
        <f>求节点(村县营基础信息!N$8:N$28,$I$33:$I$53,$M49)*节奏总纲!N46+Q48</f>
        <v>20886647.788296774</v>
      </c>
      <c r="R49" s="36">
        <f>求节点(村县营基础信息!O$8:O$28,$I$33:$I$53,$M49)*节奏总纲!O46+R48</f>
        <v>12200090.770088887</v>
      </c>
      <c r="S49" s="181"/>
      <c r="T49" s="181"/>
      <c r="W49" s="36">
        <f t="shared" ref="W49:X49" si="65">W23</f>
        <v>17</v>
      </c>
      <c r="X49" s="36">
        <f t="shared" si="65"/>
        <v>1</v>
      </c>
      <c r="Y49" s="36">
        <f>SUMPRODUCT($X$7:$X23,$Y$7:$Y23)</f>
        <v>378720</v>
      </c>
      <c r="Z49" s="93"/>
      <c r="AA49" s="93"/>
      <c r="AB49" s="182"/>
      <c r="AC49" s="36">
        <v>43</v>
      </c>
      <c r="AD49" s="95">
        <f>求节点(村县营基础信息!T$8:T$28,$Y$33:$Y$53,$AC49)*节奏总纲!K46*(1+$B$10)+AD48</f>
        <v>4418897.2326711202</v>
      </c>
      <c r="AE49" s="95">
        <f>求节点(村县营基础信息!U$8:U$28,$Y$33:$Y$53,$AC49)*节奏总纲!L46*(1+$B$10)+AE48</f>
        <v>3928395.2400166295</v>
      </c>
      <c r="AF49" s="95">
        <f>求节点(村县营基础信息!V$8:V$28,$Y$33:$Y$53,$AC49)*节奏总纲!M46*(1+$B$10)+AF48</f>
        <v>3303773.124816997</v>
      </c>
      <c r="AG49" s="95">
        <f>求节点(村县营基础信息!W$8:W$28,$Y$33:$Y$53,$AC49)*节奏总纲!N46*(1+$B$10)+AG48</f>
        <v>2493720.0948193688</v>
      </c>
      <c r="AH49" s="95">
        <f>求节点(村县营基础信息!X$8:X$28,$Y$33:$Y$53,$AC49)*节奏总纲!O46*(1+$B$10)+AH48</f>
        <v>1459713.6533312206</v>
      </c>
      <c r="AL49" s="36">
        <f t="shared" ref="AL49:AN49" si="66">AL23</f>
        <v>17</v>
      </c>
      <c r="AM49" s="36">
        <f t="shared" si="66"/>
        <v>0</v>
      </c>
      <c r="AN49" s="36">
        <f t="shared" si="66"/>
        <v>3</v>
      </c>
      <c r="AO49" s="36">
        <f>SUMPRODUCT(AM$7:AM23,AO$7:AO23)</f>
        <v>108000</v>
      </c>
      <c r="AP49" s="107">
        <f>SUMPRODUCT(AN$7:AN23,AP$7:AP23)</f>
        <v>11452800</v>
      </c>
      <c r="AQ49" s="143"/>
      <c r="AR49" s="143"/>
      <c r="AS49" s="164"/>
      <c r="AT49" s="164"/>
      <c r="AU49" s="164"/>
      <c r="AV49" s="121"/>
      <c r="AX49" s="144"/>
      <c r="AY49" s="107">
        <f>BF49/节奏总纲!D46</f>
        <v>1028951.2403263499</v>
      </c>
      <c r="AZ49" s="36">
        <v>43</v>
      </c>
      <c r="BA49" s="189">
        <f>求节点(村县营基础信息!AC$8:AC$28,$AO$33:$AO$53,$AZ49)*节奏总纲!K46+BA48</f>
        <v>1408269.5618229893</v>
      </c>
      <c r="BB49" s="189">
        <f>求节点(村县营基础信息!AD$8:AD$28,$AO$33:$AO$53,$AZ49)*节奏总纲!L46+BB48</f>
        <v>1238969.8417682564</v>
      </c>
      <c r="BC49" s="189">
        <f>求节点(村县营基础信息!AE$8:AE$28,$AO$33:$AO$53,$AZ49)*节奏总纲!M46+BC48</f>
        <v>1031446.9144071143</v>
      </c>
      <c r="BD49" s="189">
        <f>求节点(村县营基础信息!AF$8:AF$28,$AO$33:$AO$53,$AZ49)*节奏总纲!N46+BD48</f>
        <v>770717.92686105508</v>
      </c>
      <c r="BE49" s="189">
        <f>求节点(村县营基础信息!AG$8:AG$28,$AO$33:$AO$53,$AZ49)*节奏总纲!O46+BE48</f>
        <v>440702.7448817913</v>
      </c>
      <c r="BF49" s="189">
        <f>求节点(村县营基础信息!AC$8:AC$28,$AP$33:$AP$53,$AZ49)*节奏总纲!K46+BF48</f>
        <v>19239649.897787377</v>
      </c>
      <c r="BG49" s="189">
        <f>求节点(村县营基础信息!AD$8:AD$28,$AP$33:$AP$53,$AZ49)*节奏总纲!L46+BG48</f>
        <v>17571836.596435633</v>
      </c>
      <c r="BH49" s="189">
        <f>求节点(村县营基础信息!AE$8:AE$28,$AP$33:$AP$53,$AZ49)*节奏总纲!M46+BH48</f>
        <v>15162398.923657931</v>
      </c>
      <c r="BI49" s="189">
        <f>求节点(村县营基础信息!AF$8:AF$28,$AP$33:$AP$53,$AZ49)*节奏总纲!N46+BI48</f>
        <v>11736164.871018631</v>
      </c>
      <c r="BJ49" s="189">
        <f>求节点(村县营基础信息!AG$8:AG$28,$AP$33:$AP$53,$AZ49)*节奏总纲!O46+BJ48</f>
        <v>7233632.1885552481</v>
      </c>
      <c r="BK49" s="143"/>
      <c r="BL49" s="103">
        <f>(BC49-BC48)/节奏总纲!M46*'[1]功能-付费相关'!AJ48</f>
        <v>854.80004805993349</v>
      </c>
      <c r="BM49" s="103">
        <f>(BH49-BH48)/节奏总纲!M46*'[1]功能-付费相关'!BB48</f>
        <v>562.25418521782103</v>
      </c>
      <c r="BQ49" s="136">
        <f t="shared" ref="BQ49:BR49" si="67">BQ23</f>
        <v>17</v>
      </c>
      <c r="BR49" s="136">
        <f t="shared" si="67"/>
        <v>0</v>
      </c>
      <c r="BS49" s="136">
        <f>SUMPRODUCT(BR$7:BR23,BS$7:BS23)</f>
        <v>20160</v>
      </c>
      <c r="CD49" s="136">
        <v>43</v>
      </c>
      <c r="CE49" s="136">
        <f>求节点(村县营基础信息!$AC$8:$AC$28,$BS$33:$BS$53,$CD49)*节奏总纲!K46+CE48</f>
        <v>236992.35559975484</v>
      </c>
      <c r="CF49" s="136">
        <f>求节点(村县营基础信息!$AC$8:$AC$28,$BS$33:$BS$53,$CD49)*节奏总纲!L46+CF48</f>
        <v>207368.41816094122</v>
      </c>
      <c r="CG49" s="136">
        <f>求节点(村县营基础信息!$AC$8:$AC$28,$BS$33:$BS$53,$CD49)*节奏总纲!M46+CG48</f>
        <v>171650.07707642161</v>
      </c>
      <c r="CH49" s="136">
        <f>求节点(村县营基础信息!$AC$8:$AC$28,$BS$33:$BS$53,$CD49)*节奏总纲!N46+CH48</f>
        <v>127402.81292870389</v>
      </c>
      <c r="CI49" s="136">
        <f>求节点(村县营基础信息!$AC$8:$AC$28,$BS$33:$BS$53,$CD49)*节奏总纲!O46+CI48</f>
        <v>71821.539616499475</v>
      </c>
    </row>
    <row r="50" spans="7:87" x14ac:dyDescent="0.15">
      <c r="G50" s="36">
        <f t="shared" ref="G50:H50" si="68">G24</f>
        <v>18</v>
      </c>
      <c r="H50" s="36">
        <f t="shared" si="68"/>
        <v>7</v>
      </c>
      <c r="I50" s="36">
        <f>SUMPRODUCT($H$7:$H24,$I$7:$I24)</f>
        <v>7022880</v>
      </c>
      <c r="M50" s="36">
        <v>44</v>
      </c>
      <c r="N50" s="36">
        <f>求节点(村县营基础信息!K$8:K$28,$I$33:$I$53,$M50)*节奏总纲!K47+N49</f>
        <v>41574327.78658662</v>
      </c>
      <c r="O50" s="36">
        <f>求节点(村县营基础信息!L$8:L$28,$I$33:$I$53,$M50)*节奏总纲!L47+O49</f>
        <v>37006116.13778168</v>
      </c>
      <c r="P50" s="36">
        <f>求节点(村县营基础信息!M$8:M$28,$I$33:$I$53,$M50)*节奏总纲!M47+P49</f>
        <v>31123187.408491455</v>
      </c>
      <c r="Q50" s="36">
        <f>求节点(村县营基础信息!N$8:N$28,$I$33:$I$53,$M50)*节奏总纲!N47+Q49</f>
        <v>23479448.203997221</v>
      </c>
      <c r="R50" s="36">
        <f>求节点(村县营基础信息!O$8:O$28,$I$33:$I$53,$M50)*节奏总纲!O47+R49</f>
        <v>13680377.060243173</v>
      </c>
      <c r="S50" s="181"/>
      <c r="T50" s="181"/>
      <c r="W50" s="36">
        <f t="shared" ref="W50:X50" si="69">W24</f>
        <v>18</v>
      </c>
      <c r="X50" s="36">
        <f t="shared" si="69"/>
        <v>0</v>
      </c>
      <c r="Y50" s="36">
        <f>SUMPRODUCT($X$7:$X24,$Y$7:$Y24)</f>
        <v>378720</v>
      </c>
      <c r="Z50" s="93"/>
      <c r="AA50" s="93"/>
      <c r="AB50" s="182"/>
      <c r="AC50" s="36">
        <v>44</v>
      </c>
      <c r="AD50" s="95">
        <f>求节点(村县营基础信息!T$8:T$28,$Y$33:$Y$53,$AC50)*节奏总纲!K47*(1+$B$10)+AD49</f>
        <v>4957730.7709071347</v>
      </c>
      <c r="AE50" s="95">
        <f>求节点(村县营基础信息!U$8:U$28,$Y$33:$Y$53,$AC50)*节奏总纲!L47*(1+$B$10)+AE49</f>
        <v>4415304.5586286578</v>
      </c>
      <c r="AF50" s="95">
        <f>求节点(村县营基础信息!V$8:V$28,$Y$33:$Y$53,$AC50)*节奏总纲!M47*(1+$B$10)+AF49</f>
        <v>3715840.4485729137</v>
      </c>
      <c r="AG50" s="95">
        <f>求节点(村县营基础信息!W$8:W$28,$Y$33:$Y$53,$AC50)*节奏总纲!N47*(1+$B$10)+AG49</f>
        <v>2808436.819720435</v>
      </c>
      <c r="AH50" s="95">
        <f>求节点(村县营基础信息!X$8:X$28,$Y$33:$Y$53,$AC50)*节奏总纲!O47*(1+$B$10)+AH49</f>
        <v>1645721.6111866527</v>
      </c>
      <c r="AL50" s="36">
        <f t="shared" ref="AL50:AN50" si="70">AL24</f>
        <v>18</v>
      </c>
      <c r="AM50" s="36">
        <f t="shared" si="70"/>
        <v>0</v>
      </c>
      <c r="AN50" s="36">
        <f t="shared" si="70"/>
        <v>4</v>
      </c>
      <c r="AO50" s="36">
        <f>SUMPRODUCT(AM$7:AM24,AO$7:AO24)</f>
        <v>108000</v>
      </c>
      <c r="AP50" s="107">
        <f>SUMPRODUCT(AN$7:AN24,AP$7:AP24)</f>
        <v>21052800</v>
      </c>
      <c r="AQ50" s="143"/>
      <c r="AR50" s="143"/>
      <c r="AS50" s="164"/>
      <c r="AT50" s="164"/>
      <c r="AU50" s="164"/>
      <c r="AV50" s="121"/>
      <c r="AX50" s="144"/>
      <c r="AY50" s="107">
        <f>BF50/节奏总纲!D47</f>
        <v>1140290.5681080462</v>
      </c>
      <c r="AZ50" s="36">
        <v>44</v>
      </c>
      <c r="BA50" s="189">
        <f>求节点(村县营基础信息!AC$8:AC$28,$AO$33:$AO$53,$AZ50)*节奏总纲!K47+BA49</f>
        <v>1540602.735571129</v>
      </c>
      <c r="BB50" s="189">
        <f>求节点(村县营基础信息!AD$8:AD$28,$AO$33:$AO$53,$AZ50)*节奏总纲!L47+BB49</f>
        <v>1356579.1968051267</v>
      </c>
      <c r="BC50" s="189">
        <f>求节点(村县营基础信息!AE$8:AE$28,$AO$33:$AO$53,$AZ50)*节奏总纲!M47+BC49</f>
        <v>1129385.9741649223</v>
      </c>
      <c r="BD50" s="189">
        <f>求节点(村县营基础信息!AF$8:AF$28,$AO$33:$AO$53,$AZ50)*节奏总纲!N47+BD49</f>
        <v>844356.53517368843</v>
      </c>
      <c r="BE50" s="189">
        <f>求节点(村县营基础信息!AG$8:AG$28,$AO$33:$AO$53,$AZ50)*节奏总纲!O47+BE49</f>
        <v>482939.21702285309</v>
      </c>
      <c r="BF50" s="189">
        <f>求节点(村县营基础信息!AC$8:AC$28,$AP$33:$AP$53,$AZ50)*节奏总纲!K47+BF49</f>
        <v>22933668.235064507</v>
      </c>
      <c r="BG50" s="189">
        <f>求节点(村县营基础信息!AD$8:AD$28,$AP$33:$AP$53,$AZ50)*节奏总纲!L47+BG49</f>
        <v>20975370.0698369</v>
      </c>
      <c r="BH50" s="189">
        <f>求节点(村县营基础信息!AE$8:AE$28,$AP$33:$AP$53,$AZ50)*节奏总纲!M47+BH49</f>
        <v>18095682.845596638</v>
      </c>
      <c r="BI50" s="189">
        <f>求节点(村县营基础信息!AF$8:AF$28,$AP$33:$AP$53,$AZ50)*节奏总纲!N47+BI49</f>
        <v>14015071.084663939</v>
      </c>
      <c r="BJ50" s="189">
        <f>求节点(村县营基础信息!AG$8:AG$28,$AP$33:$AP$53,$AZ50)*节奏总纲!O47+BJ49</f>
        <v>8623266.2042199075</v>
      </c>
      <c r="BK50" s="143"/>
      <c r="BL50" s="103">
        <f>(BC50-BC49)/节奏总纲!M47*'[1]功能-付费相关'!AJ49</f>
        <v>862.2473338554878</v>
      </c>
      <c r="BM50" s="103">
        <f>(BH50-BH49)/节奏总纲!M47*'[1]功能-付费相关'!BB49</f>
        <v>575.99168117274223</v>
      </c>
      <c r="BQ50" s="136">
        <f t="shared" ref="BQ50:BR50" si="71">BQ24</f>
        <v>18</v>
      </c>
      <c r="BR50" s="136">
        <f t="shared" si="71"/>
        <v>1</v>
      </c>
      <c r="BS50" s="136">
        <f>SUMPRODUCT(BR$7:BR24,BS$7:BS24)</f>
        <v>23040</v>
      </c>
      <c r="CD50" s="136">
        <v>44</v>
      </c>
      <c r="CE50" s="136">
        <f>求节点(村县营基础信息!$AC$8:$AC$28,$BS$33:$BS$53,$CD50)*节奏总纲!K47+CE49</f>
        <v>261423.09536864216</v>
      </c>
      <c r="CF50" s="136">
        <f>求节点(村县营基础信息!$AC$8:$AC$28,$BS$33:$BS$53,$CD50)*节奏总纲!L47+CF49</f>
        <v>228715.99857099497</v>
      </c>
      <c r="CG50" s="136">
        <f>求节点(村县营基础信息!$AC$8:$AC$28,$BS$33:$BS$53,$CD50)*节奏总纲!M47+CG49</f>
        <v>189127.51778585746</v>
      </c>
      <c r="CH50" s="136">
        <f>求节点(村县营基础信息!$AC$8:$AC$28,$BS$33:$BS$53,$CD50)*节奏总纲!N47+CH49</f>
        <v>140321.47759726533</v>
      </c>
      <c r="CI50" s="136">
        <f>求节点(村县营基础信息!$AC$8:$AC$28,$BS$33:$BS$53,$CD50)*节奏总纲!O47+CI49</f>
        <v>78981.328202493591</v>
      </c>
    </row>
    <row r="51" spans="7:87" x14ac:dyDescent="0.15">
      <c r="G51" s="36">
        <f t="shared" ref="G51:H51" si="72">G25</f>
        <v>19</v>
      </c>
      <c r="H51" s="36">
        <f t="shared" si="72"/>
        <v>8</v>
      </c>
      <c r="I51" s="36">
        <f>SUMPRODUCT($H$7:$H25,$I$7:$I25)</f>
        <v>8485920</v>
      </c>
      <c r="M51" s="36">
        <v>45</v>
      </c>
      <c r="N51" s="36">
        <f>求节点(村县营基础信息!K$8:K$28,$I$33:$I$53,$M51)*节奏总纲!K48+N50</f>
        <v>46769713.151426814</v>
      </c>
      <c r="O51" s="36">
        <f>求节点(村县营基础信息!L$8:L$28,$I$33:$I$53,$M51)*节奏总纲!L48+O50</f>
        <v>41619232.723892629</v>
      </c>
      <c r="P51" s="36">
        <f>求节点(村县营基础信息!M$8:M$28,$I$33:$I$53,$M51)*节奏总纲!M48+P50</f>
        <v>34946050.171261959</v>
      </c>
      <c r="Q51" s="36">
        <f>求节点(村县营基础信息!N$8:N$28,$I$33:$I$53,$M51)*节奏总纲!N48+Q50</f>
        <v>26361393.302517518</v>
      </c>
      <c r="R51" s="36">
        <f>求节点(村县营基础信息!O$8:O$28,$I$33:$I$53,$M51)*节奏总纲!O48+R50</f>
        <v>15322530.575082399</v>
      </c>
      <c r="S51" s="181"/>
      <c r="T51" s="181"/>
      <c r="W51" s="36">
        <f t="shared" ref="W51:X51" si="73">W25</f>
        <v>19</v>
      </c>
      <c r="X51" s="36">
        <f t="shared" si="73"/>
        <v>1</v>
      </c>
      <c r="Y51" s="36">
        <f>SUMPRODUCT($X$7:$X25,$Y$7:$Y25)</f>
        <v>531360</v>
      </c>
      <c r="Z51" s="93"/>
      <c r="AA51" s="93"/>
      <c r="AB51" s="182"/>
      <c r="AC51" s="36">
        <v>45</v>
      </c>
      <c r="AD51" s="95">
        <f>求节点(村县营基础信息!T$8:T$28,$Y$33:$Y$53,$AC51)*节奏总纲!K48*(1+$B$10)+AD50</f>
        <v>5579605.9615746923</v>
      </c>
      <c r="AE51" s="95">
        <f>求节点(村县营基础信息!U$8:U$28,$Y$33:$Y$53,$AC51)*节奏总纲!L48*(1+$B$10)+AE50</f>
        <v>4977237.5187623538</v>
      </c>
      <c r="AF51" s="95">
        <f>求节点(村县营基础信息!V$8:V$28,$Y$33:$Y$53,$AC51)*节奏总纲!M48*(1+$B$10)+AF50</f>
        <v>4189524.1157699511</v>
      </c>
      <c r="AG51" s="95">
        <f>求节点(村县营基础信息!W$8:W$28,$Y$33:$Y$53,$AC51)*节奏总纲!N48*(1+$B$10)+AG50</f>
        <v>3171521.9735198431</v>
      </c>
      <c r="AH51" s="95">
        <f>求节点(村县营基础信息!X$8:X$28,$Y$33:$Y$53,$AC51)*节奏总纲!O48*(1+$B$10)+AH50</f>
        <v>1859347.6978084967</v>
      </c>
      <c r="AL51" s="36">
        <f t="shared" ref="AL51:AN51" si="74">AL25</f>
        <v>19</v>
      </c>
      <c r="AM51" s="36">
        <f t="shared" si="74"/>
        <v>0</v>
      </c>
      <c r="AN51" s="36">
        <f t="shared" si="74"/>
        <v>4</v>
      </c>
      <c r="AO51" s="36">
        <f>SUMPRODUCT(AM$7:AM25,AO$7:AO25)</f>
        <v>108000</v>
      </c>
      <c r="AP51" s="107">
        <f>SUMPRODUCT(AN$7:AN25,AP$7:AP25)</f>
        <v>36412800</v>
      </c>
      <c r="AQ51" s="143"/>
      <c r="AR51" s="143"/>
      <c r="AS51" s="164"/>
      <c r="AT51" s="164"/>
      <c r="AU51" s="164"/>
      <c r="AV51" s="121"/>
      <c r="AX51" s="144"/>
      <c r="AY51" s="107">
        <f>BF51/节奏总纲!D48</f>
        <v>1265879.8782047783</v>
      </c>
      <c r="AZ51" s="36">
        <v>45</v>
      </c>
      <c r="BA51" s="189">
        <f>求节点(村县营基础信息!AC$8:AC$28,$AO$33:$AO$53,$AZ51)*节奏总纲!K48+BA50</f>
        <v>1687888.9649397612</v>
      </c>
      <c r="BB51" s="189">
        <f>求节点(村县营基础信息!AD$8:AD$28,$AO$33:$AO$53,$AZ51)*节奏总纲!L48+BB50</f>
        <v>1487658.3064552629</v>
      </c>
      <c r="BC51" s="189">
        <f>求节点(村县营基础信息!AE$8:AE$28,$AO$33:$AO$53,$AZ51)*节奏总纲!M48+BC50</f>
        <v>1238256.8170287574</v>
      </c>
      <c r="BD51" s="189">
        <f>求节点(村县营基础信息!AF$8:AF$28,$AO$33:$AO$53,$AZ51)*节奏总纲!N48+BD50</f>
        <v>926615.21513120481</v>
      </c>
      <c r="BE51" s="189">
        <f>求节点(村县营基础信息!AG$8:AG$28,$AO$33:$AO$53,$AZ51)*节奏总纲!O48+BE50</f>
        <v>530017.95175231155</v>
      </c>
      <c r="BF51" s="189">
        <f>求节点(村县营基础信息!AC$8:AC$28,$AP$33:$AP$53,$AZ51)*节奏总纲!K48+BF50</f>
        <v>27377711.995273605</v>
      </c>
      <c r="BG51" s="189">
        <f>求节点(村县营基础信息!AD$8:AD$28,$AP$33:$AP$53,$AZ51)*节奏总纲!L48+BG50</f>
        <v>25057823.634996325</v>
      </c>
      <c r="BH51" s="189">
        <f>求节点(村县营基础信息!AE$8:AE$28,$AP$33:$AP$53,$AZ51)*节奏总纲!M48+BH50</f>
        <v>21590903.794029258</v>
      </c>
      <c r="BI51" s="189">
        <f>求节点(村县营基础信息!AF$8:AF$28,$AP$33:$AP$53,$AZ51)*节奏总纲!N48+BI50</f>
        <v>16733809.068038315</v>
      </c>
      <c r="BJ51" s="189">
        <f>求节点(村县营基础信息!AG$8:AG$28,$AP$33:$AP$53,$AZ51)*节奏总纲!O48+BJ50</f>
        <v>10266690.901143825</v>
      </c>
      <c r="BK51" s="143"/>
      <c r="BL51" s="103">
        <f>(BC51-BC50)/节奏总纲!M48*'[1]功能-付费相关'!AJ50</f>
        <v>868.50777933937775</v>
      </c>
      <c r="BM51" s="103">
        <f>(BH51-BH50)/节奏总纲!M48*'[1]功能-付费相关'!BB50</f>
        <v>582.58472178695149</v>
      </c>
      <c r="BQ51" s="136">
        <f t="shared" ref="BQ51:BR51" si="75">BQ25</f>
        <v>19</v>
      </c>
      <c r="BR51" s="136">
        <f t="shared" si="75"/>
        <v>0</v>
      </c>
      <c r="BS51" s="136">
        <f>SUMPRODUCT(BR$7:BR25,BS$7:BS25)</f>
        <v>23040</v>
      </c>
      <c r="CD51" s="136">
        <v>45</v>
      </c>
      <c r="CE51" s="136">
        <f>求节点(村县营基础信息!$AC$8:$AC$28,$BS$33:$BS$53,$CD51)*节奏总纲!K48+CE50</f>
        <v>287607.31392306567</v>
      </c>
      <c r="CF51" s="136">
        <f>求节点(村县营基础信息!$AC$8:$AC$28,$BS$33:$BS$53,$CD51)*节奏总纲!L48+CF50</f>
        <v>251633.14092042274</v>
      </c>
      <c r="CG51" s="136">
        <f>求节点(村县营基础信息!$AC$8:$AC$28,$BS$33:$BS$53,$CD51)*节奏总纲!M48+CG50</f>
        <v>207845.66269928878</v>
      </c>
      <c r="CH51" s="136">
        <f>求节点(村县营基础信息!$AC$8:$AC$28,$BS$33:$BS$53,$CD51)*节奏总纲!N48+CH50</f>
        <v>154228.39168158619</v>
      </c>
      <c r="CI51" s="136">
        <f>求节点(村县营基础信息!$AC$8:$AC$28,$BS$33:$BS$53,$CD51)*节奏总纲!O48+CI50</f>
        <v>86675.917104512613</v>
      </c>
    </row>
    <row r="52" spans="7:87" x14ac:dyDescent="0.15">
      <c r="G52" s="36">
        <f t="shared" ref="G52:H52" si="76">G26</f>
        <v>20</v>
      </c>
      <c r="H52" s="36">
        <f t="shared" si="76"/>
        <v>8</v>
      </c>
      <c r="I52" s="36">
        <f>SUMPRODUCT($H$7:$H26,$I$7:$I26)</f>
        <v>10087200</v>
      </c>
      <c r="M52" s="36">
        <v>46</v>
      </c>
      <c r="N52" s="36">
        <f>求节点(村县营基础信息!K$8:K$28,$I$33:$I$53,$M52)*节奏总纲!K49+N51</f>
        <v>52515725.133476526</v>
      </c>
      <c r="O52" s="36">
        <f>求节点(村县营基础信息!L$8:L$28,$I$33:$I$53,$M52)*节奏总纲!L49+O51</f>
        <v>46679463.872094832</v>
      </c>
      <c r="P52" s="36">
        <f>求节点(村县营基础信息!M$8:M$28,$I$33:$I$53,$M52)*节奏总纲!M49+P51</f>
        <v>39144459.491248257</v>
      </c>
      <c r="Q52" s="36">
        <f>求节点(村县营基础信息!N$8:N$28,$I$33:$I$53,$M52)*节奏总纲!N49+Q51</f>
        <v>29511270.352367003</v>
      </c>
      <c r="R52" s="36">
        <f>求节点(村县营基础信息!O$8:O$28,$I$33:$I$53,$M52)*节奏总纲!O49+R51</f>
        <v>17064981.905465439</v>
      </c>
      <c r="S52" s="181"/>
      <c r="T52" s="181"/>
      <c r="W52" s="36">
        <f t="shared" ref="W52:X52" si="77">W26</f>
        <v>20</v>
      </c>
      <c r="X52" s="36">
        <f t="shared" si="77"/>
        <v>0</v>
      </c>
      <c r="Y52" s="36">
        <f>SUMPRODUCT($X$7:$X26,$Y$7:$Y26)</f>
        <v>531360</v>
      </c>
      <c r="Z52" s="93"/>
      <c r="AA52" s="93"/>
      <c r="AB52" s="182"/>
      <c r="AC52" s="36">
        <v>46</v>
      </c>
      <c r="AD52" s="95">
        <f>求节点(村县营基础信息!T$8:T$28,$Y$33:$Y$53,$AC52)*节奏总纲!K49*(1+$B$10)+AD51</f>
        <v>6293667.415320118</v>
      </c>
      <c r="AE52" s="95">
        <f>求节点(村县营基础信息!U$8:U$28,$Y$33:$Y$53,$AC52)*节奏总纲!L49*(1+$B$10)+AE51</f>
        <v>5616348.765930987</v>
      </c>
      <c r="AF52" s="95">
        <f>求节点(村县营基础信息!V$8:V$28,$Y$33:$Y$53,$AC52)*节奏总纲!M49*(1+$B$10)+AF51</f>
        <v>4728237.9119104389</v>
      </c>
      <c r="AG52" s="95">
        <f>求节点(村县营基础信息!W$8:W$28,$Y$33:$Y$53,$AC52)*节奏总纲!N49*(1+$B$10)+AG51</f>
        <v>3581982.3260933668</v>
      </c>
      <c r="AH52" s="95">
        <f>求节点(村县营基础信息!X$8:X$28,$Y$33:$Y$53,$AC52)*节奏总纲!O49*(1+$B$10)+AH51</f>
        <v>2086283.2592783228</v>
      </c>
      <c r="AL52" s="36">
        <f t="shared" ref="AL52:AN52" si="78">AL26</f>
        <v>20</v>
      </c>
      <c r="AM52" s="36">
        <f t="shared" si="78"/>
        <v>1</v>
      </c>
      <c r="AN52" s="36">
        <f t="shared" si="78"/>
        <v>3</v>
      </c>
      <c r="AO52" s="36">
        <f>SUMPRODUCT(AM$7:AM26,AO$7:AO26)</f>
        <v>129600</v>
      </c>
      <c r="AP52" s="107">
        <f>SUMPRODUCT(AN$7:AN26,AP$7:AP26)</f>
        <v>53692800</v>
      </c>
      <c r="AQ52" s="143"/>
      <c r="AR52" s="143"/>
      <c r="AS52" s="164"/>
      <c r="AT52" s="164"/>
      <c r="AU52" s="164"/>
      <c r="AV52" s="121"/>
      <c r="AX52" s="144"/>
      <c r="AY52" s="107">
        <f>BF52/节奏总纲!D49</f>
        <v>1404660.5431041326</v>
      </c>
      <c r="AZ52" s="36">
        <v>46</v>
      </c>
      <c r="BA52" s="189">
        <f>求节点(村县营基础信息!AC$8:AC$28,$AO$33:$AO$53,$AZ52)*节奏总纲!K49+BA51</f>
        <v>1851593.0100124024</v>
      </c>
      <c r="BB52" s="189">
        <f>求节点(村县营基础信息!AD$8:AD$28,$AO$33:$AO$53,$AZ52)*节奏总纲!L49+BB51</f>
        <v>1632140.2425864968</v>
      </c>
      <c r="BC52" s="189">
        <f>求节点(村县营基础信息!AE$8:AE$28,$AO$33:$AO$53,$AZ52)*节奏总纲!M49+BC51</f>
        <v>1358391.4620686837</v>
      </c>
      <c r="BD52" s="189">
        <f>求节点(村县营基础信息!AF$8:AF$28,$AO$33:$AO$53,$AZ52)*节奏总纲!N49+BD51</f>
        <v>1016940.1236007871</v>
      </c>
      <c r="BE52" s="189">
        <f>求节点(村县营基础信息!AG$8:AG$28,$AO$33:$AO$53,$AZ52)*节奏总纲!O49+BE51</f>
        <v>579209.18617496174</v>
      </c>
      <c r="BF52" s="189">
        <f>求节点(村县营基础信息!AC$8:AC$28,$AP$33:$AP$53,$AZ52)*节奏总纲!K49+BF51</f>
        <v>32660415.544998683</v>
      </c>
      <c r="BG52" s="189">
        <f>求节点(村县营基础信息!AD$8:AD$28,$AP$33:$AP$53,$AZ52)*节奏总纲!L49+BG51</f>
        <v>29853767.117644761</v>
      </c>
      <c r="BH52" s="189">
        <f>求节点(村县营基础信息!AE$8:AE$28,$AP$33:$AP$53,$AZ52)*节奏总纲!M49+BH51</f>
        <v>25688284.038288675</v>
      </c>
      <c r="BI52" s="189">
        <f>求节点(村县营基础信息!AF$8:AF$28,$AP$33:$AP$53,$AZ52)*节奏总纲!N49+BI51</f>
        <v>19895863.06614944</v>
      </c>
      <c r="BJ52" s="189">
        <f>求节点(村县营基础信息!AG$8:AG$28,$AP$33:$AP$53,$AZ52)*节奏总纲!O49+BJ51</f>
        <v>12143322.110966053</v>
      </c>
      <c r="BK52" s="143"/>
      <c r="BL52" s="103">
        <f>(BC52-BC51)/节奏总纲!M49*'[1]功能-付费相关'!AJ51</f>
        <v>873.64503242139085</v>
      </c>
      <c r="BM52" s="103">
        <f>(BH52-BH51)/节奏总纲!M49*'[1]功能-付费相关'!BB51</f>
        <v>583.21876591615853</v>
      </c>
      <c r="BQ52" s="136">
        <f t="shared" ref="BQ52:BR52" si="79">BQ26</f>
        <v>20</v>
      </c>
      <c r="BR52" s="136">
        <f t="shared" si="79"/>
        <v>1</v>
      </c>
      <c r="BS52" s="136">
        <f>SUMPRODUCT(BR$7:BR26,BS$7:BS26)</f>
        <v>25920</v>
      </c>
      <c r="CD52" s="136">
        <v>46</v>
      </c>
      <c r="CE52" s="136">
        <f>求节点(村县营基础信息!$AC$8:$AC$28,$BS$33:$BS$53,$CD52)*节奏总纲!K49+CE51</f>
        <v>315670.86450694705</v>
      </c>
      <c r="CF52" s="136">
        <f>求节点(村县营基础信息!$AC$8:$AC$28,$BS$33:$BS$53,$CD52)*节奏总纲!L49+CF51</f>
        <v>275997.16364915314</v>
      </c>
      <c r="CG52" s="136">
        <f>求节点(村县营基础信息!$AC$8:$AC$28,$BS$33:$BS$53,$CD52)*节奏总纲!M49+CG51</f>
        <v>227772.0861925121</v>
      </c>
      <c r="CH52" s="136">
        <f>求节点(村县营基础信息!$AC$8:$AC$28,$BS$33:$BS$53,$CD52)*节奏总纲!N49+CH51</f>
        <v>168963.94787760495</v>
      </c>
      <c r="CI52" s="136">
        <f>求节点(村县营基础信息!$AC$8:$AC$28,$BS$33:$BS$53,$CD52)*节奏总纲!O49+CI51</f>
        <v>94546.514612136642</v>
      </c>
    </row>
    <row r="53" spans="7:87" x14ac:dyDescent="0.15">
      <c r="G53" s="36">
        <f t="shared" ref="G53:H53" si="80">G27</f>
        <v>21</v>
      </c>
      <c r="H53" s="36">
        <f t="shared" si="80"/>
        <v>8</v>
      </c>
      <c r="I53" s="36">
        <f>SUMPRODUCT($H$7:$H27,$I$7:$I27)</f>
        <v>11941920</v>
      </c>
      <c r="M53" s="36">
        <v>47</v>
      </c>
      <c r="N53" s="36">
        <f>求节点(村县营基础信息!K$8:K$28,$I$33:$I$53,$M53)*节奏总纲!K50+N52</f>
        <v>58864640.826861925</v>
      </c>
      <c r="O53" s="36">
        <f>求节点(村县营基础信息!L$8:L$28,$I$33:$I$53,$M53)*节奏总纲!L50+O52</f>
        <v>52276500.166359827</v>
      </c>
      <c r="P53" s="36">
        <f>求节点(村县营基础信息!M$8:M$28,$I$33:$I$53,$M53)*节奏总纲!M50+P52</f>
        <v>43795537.854651295</v>
      </c>
      <c r="Q53" s="36">
        <f>求节点(村县营基础信息!N$8:N$28,$I$33:$I$53,$M53)*节奏总纲!N50+Q52</f>
        <v>32998095.908783223</v>
      </c>
      <c r="R53" s="36">
        <f>求节点(村县营基础信息!O$8:O$28,$I$33:$I$53,$M53)*节奏总纲!O50+R52</f>
        <v>19016080.9309786</v>
      </c>
      <c r="S53" s="181"/>
      <c r="T53" s="181"/>
      <c r="W53" s="36">
        <f t="shared" ref="W53:X53" si="81">W27</f>
        <v>21</v>
      </c>
      <c r="X53" s="36">
        <f t="shared" si="81"/>
        <v>1</v>
      </c>
      <c r="Y53" s="36">
        <f>SUMPRODUCT($X$7:$X27,$Y$7:$Y27)</f>
        <v>701280</v>
      </c>
      <c r="Z53" s="93"/>
      <c r="AA53" s="93"/>
      <c r="AB53" s="182"/>
      <c r="AC53" s="36">
        <v>47</v>
      </c>
      <c r="AD53" s="95">
        <f>求节点(村县营基础信息!T$8:T$28,$Y$33:$Y$53,$AC53)*节奏总纲!K50*(1+$B$10)+AD52</f>
        <v>7109944.6402757093</v>
      </c>
      <c r="AE53" s="95">
        <f>求节点(村县营基础信息!U$8:U$28,$Y$33:$Y$53,$AC53)*节奏总纲!L50*(1+$B$10)+AE52</f>
        <v>6346881.4336773818</v>
      </c>
      <c r="AF53" s="95">
        <f>求节点(村县营基础信息!V$8:V$28,$Y$33:$Y$53,$AC53)*节奏总纲!M50*(1+$B$10)+AF52</f>
        <v>5344306.9446359668</v>
      </c>
      <c r="AG53" s="95">
        <f>求节点(村县营基础信息!W$8:W$28,$Y$33:$Y$53,$AC53)*节奏总纲!N50*(1+$B$10)+AG52</f>
        <v>4035474.9871082818</v>
      </c>
      <c r="AH53" s="95">
        <f>求节点(村县营基础信息!X$8:X$28,$Y$33:$Y$53,$AC53)*节奏总纲!O50*(1+$B$10)+AH52</f>
        <v>2329487.7731557367</v>
      </c>
      <c r="AL53" s="36">
        <f t="shared" ref="AL53:AN53" si="82">AL27</f>
        <v>21</v>
      </c>
      <c r="AM53" s="36">
        <f t="shared" si="82"/>
        <v>0</v>
      </c>
      <c r="AN53" s="36">
        <f t="shared" si="82"/>
        <v>4</v>
      </c>
      <c r="AO53" s="36">
        <f>SUMPRODUCT(AM$7:AM27,AO$7:AO27)</f>
        <v>129600</v>
      </c>
      <c r="AP53" s="107">
        <f>SUMPRODUCT(AN$7:AN27,AP$7:AP27)</f>
        <v>84412800</v>
      </c>
      <c r="AQ53" s="143"/>
      <c r="AR53" s="143"/>
      <c r="AS53" s="164"/>
      <c r="AT53" s="164"/>
      <c r="AU53" s="164"/>
      <c r="AV53" s="121"/>
      <c r="AX53" s="144"/>
      <c r="AY53" s="107">
        <f>BF53/节奏总纲!D50</f>
        <v>1555663.9502478689</v>
      </c>
      <c r="AZ53" s="36">
        <v>47</v>
      </c>
      <c r="BA53" s="189">
        <f>求节点(村县营基础信息!AC$8:AC$28,$AO$33:$AO$53,$AZ53)*节奏总纲!K50+BA52</f>
        <v>2033312.8630603463</v>
      </c>
      <c r="BB53" s="189">
        <f>求节点(村县营基础信息!AD$8:AD$28,$AO$33:$AO$53,$AZ53)*节奏总纲!L50+BB52</f>
        <v>1792675.5115254452</v>
      </c>
      <c r="BC53" s="189">
        <f>求节点(村县营基础信息!AE$8:AE$28,$AO$33:$AO$53,$AZ53)*节奏总纲!M50+BC52</f>
        <v>1492071.399993557</v>
      </c>
      <c r="BD53" s="189">
        <f>求节点(村县营基础信息!AF$8:AF$28,$AO$33:$AO$53,$AZ53)*节奏总纲!N50+BD52</f>
        <v>1115240.5559017081</v>
      </c>
      <c r="BE53" s="189">
        <f>求节点(村县营基础信息!AG$8:AG$28,$AO$33:$AO$53,$AZ53)*节奏总纲!O50+BE52</f>
        <v>631926.92762237811</v>
      </c>
      <c r="BF53" s="189">
        <f>求节点(村县营基础信息!AC$8:AC$28,$AP$33:$AP$53,$AZ53)*节奏总纲!K50+BF52</f>
        <v>38879272.73819498</v>
      </c>
      <c r="BG53" s="189">
        <f>求节点(村县营基础信息!AD$8:AD$28,$AP$33:$AP$53,$AZ53)*节奏总纲!L50+BG52</f>
        <v>35488993.958944373</v>
      </c>
      <c r="BH53" s="189">
        <f>求节点(村县营基础信息!AE$8:AE$28,$AP$33:$AP$53,$AZ53)*节奏总纲!M50+BH52</f>
        <v>30497078.826184426</v>
      </c>
      <c r="BI53" s="189">
        <f>求节点(村县营基础信息!AF$8:AF$28,$AP$33:$AP$53,$AZ53)*节奏总纲!N50+BI52</f>
        <v>23661996.971169416</v>
      </c>
      <c r="BJ53" s="189">
        <f>求节点(村县营基础信息!AG$8:AG$28,$AP$33:$AP$53,$AZ53)*节奏总纲!O50+BJ52</f>
        <v>14431950.32973237</v>
      </c>
      <c r="BK53" s="143"/>
      <c r="BL53" s="103">
        <f>(BC53-BC52)/节奏总纲!M50*'[1]功能-付费相关'!AJ52</f>
        <v>877.72001551652079</v>
      </c>
      <c r="BM53" s="103">
        <f>(BH53-BH52)/节奏总纲!M50*'[1]功能-付费相关'!BB52</f>
        <v>578.92277952776567</v>
      </c>
      <c r="BQ53" s="136">
        <f t="shared" ref="BQ53:BR53" si="83">BQ27</f>
        <v>21</v>
      </c>
      <c r="BR53" s="136">
        <f t="shared" si="83"/>
        <v>0</v>
      </c>
      <c r="BS53" s="136">
        <f>SUMPRODUCT(BR$7:BR27,BS$7:BS27)</f>
        <v>25920</v>
      </c>
      <c r="CD53" s="136">
        <v>47</v>
      </c>
      <c r="CE53" s="136">
        <f>求节点(村县营基础信息!$AC$8:$AC$28,$BS$33:$BS$53,$CD53)*节奏总纲!K50+CE52</f>
        <v>345748.6332872964</v>
      </c>
      <c r="CF53" s="136">
        <f>求节点(村县营基础信息!$AC$8:$AC$28,$BS$33:$BS$53,$CD53)*节奏总纲!L50+CF52</f>
        <v>302140.53575326153</v>
      </c>
      <c r="CG53" s="136">
        <f>求节点(村县营基础信息!$AC$8:$AC$28,$BS$33:$BS$53,$CD53)*节奏总纲!M50+CG52</f>
        <v>249190.01630145637</v>
      </c>
      <c r="CH53" s="136">
        <f>求节点(村县营基础信息!$AC$8:$AC$28,$BS$33:$BS$53,$CD53)*节奏总纲!N50+CH52</f>
        <v>184692.01704575229</v>
      </c>
      <c r="CI53" s="136">
        <f>求节点(村县营基础信息!$AC$8:$AC$28,$BS$33:$BS$53,$CD53)*节奏总纲!O50+CI52</f>
        <v>102981.35324372325</v>
      </c>
    </row>
    <row r="54" spans="7:87" x14ac:dyDescent="0.15">
      <c r="M54" s="36">
        <v>48</v>
      </c>
      <c r="N54" s="36">
        <f>求节点(村县营基础信息!K$8:K$28,$I$33:$I$53,$M54)*节奏总纲!K51+N53</f>
        <v>65873405.027389415</v>
      </c>
      <c r="O54" s="36">
        <f>求节点(村县营基础信息!L$8:L$28,$I$33:$I$53,$M54)*节奏总纲!L51+O53</f>
        <v>58422236.060927048</v>
      </c>
      <c r="P54" s="36">
        <f>求节点(村县营基础信息!M$8:M$28,$I$33:$I$53,$M54)*节奏总纲!M51+P53</f>
        <v>49014921.717493758</v>
      </c>
      <c r="Q54" s="36">
        <f>求节点(村县营基础信息!N$8:N$28,$I$33:$I$53,$M54)*节奏总纲!N51+Q53</f>
        <v>36731771.541497476</v>
      </c>
      <c r="R54" s="36">
        <f>求节点(村县营基础信息!O$8:O$28,$I$33:$I$53,$M54)*节奏总纲!O51+R53</f>
        <v>21175263.839095891</v>
      </c>
      <c r="S54" s="181"/>
      <c r="T54" s="181"/>
      <c r="AB54" s="182"/>
      <c r="AC54" s="36">
        <v>48</v>
      </c>
      <c r="AD54" s="95">
        <f>求节点(村县营基础信息!T$8:T$28,$Y$33:$Y$53,$AC54)*节奏总纲!K51*(1+$B$10)+AD53</f>
        <v>8039431.9585518735</v>
      </c>
      <c r="AE54" s="95">
        <f>求节点(村县营基础信息!U$8:U$28,$Y$33:$Y$53,$AC54)*节奏总纲!L51*(1+$B$10)+AE53</f>
        <v>7145128.2203911142</v>
      </c>
      <c r="AF54" s="95">
        <f>求节点(村县营基础信息!V$8:V$28,$Y$33:$Y$53,$AC54)*节奏总纲!M51*(1+$B$10)+AF53</f>
        <v>6008278.146684627</v>
      </c>
      <c r="AG54" s="95">
        <f>求节点(村县营基础信息!W$8:W$28,$Y$33:$Y$53,$AC54)*节奏总纲!N51*(1+$B$10)+AG53</f>
        <v>4500671.8790489128</v>
      </c>
      <c r="AH54" s="95">
        <f>求节点(村县营基础信息!X$8:X$28,$Y$33:$Y$53,$AC54)*节奏总纲!O51*(1+$B$10)+AH53</f>
        <v>2587554.9410913596</v>
      </c>
      <c r="AX54" s="144"/>
      <c r="AY54" s="107">
        <f>BF54/节奏总纲!D51</f>
        <v>1718002.3943620895</v>
      </c>
      <c r="AZ54" s="36">
        <v>48</v>
      </c>
      <c r="BA54" s="189">
        <f>求节点(村县营基础信息!AC$8:AC$28,$AO$33:$AO$53,$AZ54)*节奏总纲!K51+BA53</f>
        <v>2234791.3280046014</v>
      </c>
      <c r="BB54" s="189">
        <f>求节点(村县营基础信息!AD$8:AD$28,$AO$33:$AO$53,$AZ54)*节奏总纲!L51+BB53</f>
        <v>1965705.8843680173</v>
      </c>
      <c r="BC54" s="189">
        <f>求节点(村县营基础信息!AE$8:AE$28,$AO$33:$AO$53,$AZ54)*节奏总纲!M51+BC53</f>
        <v>1635995.7935012146</v>
      </c>
      <c r="BD54" s="189">
        <f>求节点(村县营基础信息!AF$8:AF$28,$AO$33:$AO$53,$AZ54)*节奏总纲!N51+BD53</f>
        <v>1216078.0324784345</v>
      </c>
      <c r="BE54" s="189">
        <f>求节点(村县营基础信息!AG$8:AG$28,$AO$33:$AO$53,$AZ54)*节奏总纲!O51+BE53</f>
        <v>687866.34263732529</v>
      </c>
      <c r="BF54" s="189">
        <f>求节点(村县营基础信息!AC$8:AC$28,$AP$33:$AP$53,$AZ54)*节奏总纲!K51+BF53</f>
        <v>46141452.074630134</v>
      </c>
      <c r="BG54" s="189">
        <f>求节点(村县营基础信息!AD$8:AD$28,$AP$33:$AP$53,$AZ54)*节奏总纲!L51+BG53</f>
        <v>42145245.190597422</v>
      </c>
      <c r="BH54" s="189">
        <f>求节点(村县营基础信息!AE$8:AE$28,$AP$33:$AP$53,$AZ54)*节奏总纲!M51+BH53</f>
        <v>36389689.437107019</v>
      </c>
      <c r="BI54" s="189">
        <f>求节点(村县营基础信息!AF$8:AF$28,$AP$33:$AP$53,$AZ54)*节奏总纲!N51+BI53</f>
        <v>28045112.155776195</v>
      </c>
      <c r="BJ54" s="189">
        <f>求节点(村县营基础信息!AG$8:AG$28,$AP$33:$AP$53,$AZ54)*节奏总纲!O51+BJ53</f>
        <v>17154858.603524264</v>
      </c>
      <c r="BK54" s="143"/>
      <c r="BL54" s="103">
        <f>(BC54-BC53)/节奏总纲!M51*'[1]功能-付费相关'!AJ53</f>
        <v>852.93993125563804</v>
      </c>
      <c r="BM54" s="103">
        <f>(BH54-BH53)/节奏总纲!M51*'[1]功能-付费相关'!BB53</f>
        <v>599.82223262596688</v>
      </c>
      <c r="CD54" s="136">
        <v>48</v>
      </c>
      <c r="CE54" s="136">
        <f>求节点(村县营基础信息!$AC$8:$AC$28,$BS$33:$BS$53,$CD54)*节奏总纲!K51+CE53</f>
        <v>377985.1876783772</v>
      </c>
      <c r="CF54" s="136">
        <f>求节点(村县营基础信息!$AC$8:$AC$28,$BS$33:$BS$53,$CD54)*节奏总纲!L51+CF53</f>
        <v>329825.39540807309</v>
      </c>
      <c r="CG54" s="136">
        <f>求节点(村县营基础信息!$AC$8:$AC$28,$BS$33:$BS$53,$CD54)*节奏总纲!M51+CG53</f>
        <v>272217.91926268162</v>
      </c>
      <c r="CH54" s="136">
        <f>求节点(村县营基础信息!$AC$8:$AC$28,$BS$33:$BS$53,$CD54)*节奏总纲!N51+CH53</f>
        <v>200826.0132980285</v>
      </c>
      <c r="CI54" s="136">
        <f>求节点(村县营基础信息!$AC$8:$AC$28,$BS$33:$BS$53,$CD54)*节奏总纲!O51+CI53</f>
        <v>111931.65964611479</v>
      </c>
    </row>
    <row r="55" spans="7:87" x14ac:dyDescent="0.15">
      <c r="M55" s="36">
        <v>49</v>
      </c>
      <c r="N55" s="36">
        <f>求节点(村县营基础信息!K$8:K$28,$I$33:$I$53,$M55)*节奏总纲!K52+N54</f>
        <v>73711040.870884433</v>
      </c>
      <c r="O55" s="36">
        <f>求节点(村县营基础信息!L$8:L$28,$I$33:$I$53,$M55)*节奏总纲!L52+O54</f>
        <v>65387336.017319135</v>
      </c>
      <c r="P55" s="36">
        <f>求节点(村县营基础信息!M$8:M$28,$I$33:$I$53,$M55)*节奏总纲!M52+P54</f>
        <v>54689873.087964818</v>
      </c>
      <c r="Q55" s="36">
        <f>求节点(村县营基础信息!N$8:N$28,$I$33:$I$53,$M55)*节奏总纲!N52+Q54</f>
        <v>40893716.827905618</v>
      </c>
      <c r="R55" s="36">
        <f>求节点(村县营基础信息!O$8:O$28,$I$33:$I$53,$M55)*节奏总纲!O52+R54</f>
        <v>23722353.314153492</v>
      </c>
      <c r="S55" s="181"/>
      <c r="T55" s="181"/>
      <c r="AB55" s="182"/>
      <c r="AC55" s="36">
        <v>49</v>
      </c>
      <c r="AD55" s="95">
        <f>求节点(村县营基础信息!T$8:T$28,$Y$33:$Y$53,$AC55)*节奏总纲!K52*(1+$B$10)+AD54</f>
        <v>9035631.8000442907</v>
      </c>
      <c r="AE55" s="95">
        <f>求节点(村县营基础信息!U$8:U$28,$Y$33:$Y$53,$AC55)*节奏总纲!L52*(1+$B$10)+AE54</f>
        <v>8012575.9481961504</v>
      </c>
      <c r="AF55" s="95">
        <f>求节点(村县营基础信息!V$8:V$28,$Y$33:$Y$53,$AC55)*节奏总纲!M52*(1+$B$10)+AF54</f>
        <v>6700801.0155476602</v>
      </c>
      <c r="AG55" s="95">
        <f>求节点(村县营基础信息!W$8:W$28,$Y$33:$Y$53,$AC55)*节奏总纲!N52*(1+$B$10)+AG54</f>
        <v>4998321.8280515224</v>
      </c>
      <c r="AH55" s="95">
        <f>求节点(村县营基础信息!X$8:X$28,$Y$33:$Y$53,$AC55)*节奏总纲!O52*(1+$B$10)+AH54</f>
        <v>2879953.026220412</v>
      </c>
      <c r="AX55" s="144"/>
      <c r="AY55" s="107">
        <f>BF55/节奏总纲!D52</f>
        <v>1906104.3525651079</v>
      </c>
      <c r="AZ55" s="36">
        <v>49</v>
      </c>
      <c r="BA55" s="189">
        <f>求节点(村县营基础信息!AC$8:AC$28,$AO$33:$AO$53,$AZ55)*节奏总纲!K52+BA54</f>
        <v>2450730.6000044029</v>
      </c>
      <c r="BB55" s="189">
        <f>求节点(村县营基础信息!AD$8:AD$28,$AO$33:$AO$53,$AZ55)*节奏总纲!L52+BB54</f>
        <v>2153736.4612043691</v>
      </c>
      <c r="BC55" s="189">
        <f>求节点(村县营基础信息!AE$8:AE$28,$AO$33:$AO$53,$AZ55)*节奏总纲!M52+BC54</f>
        <v>1786109.1321275944</v>
      </c>
      <c r="BD55" s="189">
        <f>求节点(村县营基础信息!AF$8:AF$28,$AO$33:$AO$53,$AZ55)*节奏总纲!N52+BD54</f>
        <v>1323950.1312506765</v>
      </c>
      <c r="BE55" s="189">
        <f>求节点(村县营基础信息!AG$8:AG$28,$AO$33:$AO$53,$AZ55)*节奏总纲!O52+BE54</f>
        <v>751247.43045431632</v>
      </c>
      <c r="BF55" s="189">
        <f>求节点(村县营基础信息!AC$8:AC$28,$AP$33:$AP$53,$AZ55)*节奏总纲!K52+BF54</f>
        <v>55004559.527599759</v>
      </c>
      <c r="BG55" s="189">
        <f>求节点(村县营基础信息!AD$8:AD$28,$AP$33:$AP$53,$AZ55)*节奏总纲!L52+BG54</f>
        <v>50328183.950614974</v>
      </c>
      <c r="BH55" s="189">
        <f>求节点(村县营基础信息!AE$8:AE$28,$AP$33:$AP$53,$AZ55)*节奏总纲!M52+BH54</f>
        <v>43301574.717859447</v>
      </c>
      <c r="BI55" s="189">
        <f>求节点(村县营基础信息!AF$8:AF$28,$AP$33:$AP$53,$AZ55)*节奏总纲!N52+BI54</f>
        <v>33290043.887924649</v>
      </c>
      <c r="BJ55" s="189">
        <f>求节点(村县营基础信息!AG$8:AG$28,$AP$33:$AP$53,$AZ55)*节奏总纲!O52+BJ54</f>
        <v>20573582.589423675</v>
      </c>
      <c r="BK55" s="143"/>
      <c r="BL55" s="103">
        <f>(BC55-BC54)/节奏总纲!M52*'[1]功能-付费相关'!AJ54</f>
        <v>827.7317466722053</v>
      </c>
      <c r="BM55" s="103">
        <f>(BH55-BH54)/节奏总纲!M52*'[1]功能-付费相关'!BB54</f>
        <v>613.24466077559578</v>
      </c>
      <c r="CD55" s="136">
        <v>49</v>
      </c>
      <c r="CE55" s="136">
        <f>求节点(村县营基础信息!$AC$8:$AC$28,$BS$33:$BS$53,$CD55)*节奏总纲!K52+CE54</f>
        <v>413495.20129612234</v>
      </c>
      <c r="CF55" s="136">
        <f>求节点(村县营基础信息!$AC$8:$AC$28,$BS$33:$BS$53,$CD55)*节奏总纲!L52+CF54</f>
        <v>360745.97915449535</v>
      </c>
      <c r="CG55" s="136">
        <f>求节点(村县营基础信息!$AC$8:$AC$28,$BS$33:$BS$53,$CD55)*节奏总纲!M52+CG54</f>
        <v>296903.22383679741</v>
      </c>
      <c r="CH55" s="136">
        <f>求节点(村县营基础信息!$AC$8:$AC$28,$BS$33:$BS$53,$CD55)*节奏总纲!N52+CH54</f>
        <v>218564.98065168606</v>
      </c>
      <c r="CI55" s="136">
        <f>求节点(村县营基础信息!$AC$8:$AC$28,$BS$33:$BS$53,$CD55)*节奏总纲!O52+CI54</f>
        <v>122354.32742046443</v>
      </c>
    </row>
    <row r="56" spans="7:87" x14ac:dyDescent="0.15">
      <c r="M56" s="36">
        <v>50</v>
      </c>
      <c r="N56" s="36">
        <f>求节点(村县营基础信息!K$8:K$28,$I$33:$I$53,$M56)*节奏总纲!K53+N55</f>
        <v>82460425.17533882</v>
      </c>
      <c r="O56" s="36">
        <f>求节点(村县营基础信息!L$8:L$28,$I$33:$I$53,$M56)*节奏总纲!L53+O55</f>
        <v>73171487.050244555</v>
      </c>
      <c r="P56" s="36">
        <f>求节点(村县营基础信息!M$8:M$28,$I$33:$I$53,$M56)*节奏总纲!M53+P55</f>
        <v>61003852.836881399</v>
      </c>
      <c r="Q56" s="36">
        <f>求节点(村县营基础信息!N$8:N$28,$I$33:$I$53,$M56)*节奏总纲!N53+Q55</f>
        <v>45741551.040442809</v>
      </c>
      <c r="R56" s="36">
        <f>求节点(村县营基础信息!O$8:O$28,$I$33:$I$53,$M56)*节奏总纲!O53+R55</f>
        <v>26614096.899970077</v>
      </c>
      <c r="S56" s="181"/>
      <c r="T56" s="181"/>
      <c r="AB56" s="182"/>
      <c r="AC56" s="36">
        <v>50</v>
      </c>
      <c r="AD56" s="95">
        <f>求节点(村县营基础信息!T$8:T$28,$Y$33:$Y$53,$AC56)*节奏总纲!K53*(1+$B$10)+AD55</f>
        <v>10103332.353538726</v>
      </c>
      <c r="AE56" s="95">
        <f>求节点(村县营基础信息!U$8:U$28,$Y$33:$Y$53,$AC56)*节奏总纲!L53*(1+$B$10)+AE55</f>
        <v>8943717.6008986477</v>
      </c>
      <c r="AF56" s="95">
        <f>求节点(村县营基础信息!V$8:V$28,$Y$33:$Y$53,$AC56)*节奏总纲!M53*(1+$B$10)+AF55</f>
        <v>7441152.7649566662</v>
      </c>
      <c r="AG56" s="95">
        <f>求节点(村县营基础信息!W$8:W$28,$Y$33:$Y$53,$AC56)*节奏总纲!N53*(1+$B$10)+AG55</f>
        <v>5555519.4709054269</v>
      </c>
      <c r="AH56" s="95">
        <f>求节点(村县营基础信息!X$8:X$28,$Y$33:$Y$53,$AC56)*节奏总纲!O53*(1+$B$10)+AH55</f>
        <v>3199295.0181654627</v>
      </c>
      <c r="AX56" s="144"/>
      <c r="AY56" s="107">
        <f>BF56/节奏总纲!D53</f>
        <v>2118096.5418562647</v>
      </c>
      <c r="AZ56" s="36">
        <v>50</v>
      </c>
      <c r="BA56" s="189">
        <f>求节点(村县营基础信息!AC$8:AC$28,$AO$33:$AO$53,$AZ56)*节奏总纲!K53+BA55</f>
        <v>2682168.5812531966</v>
      </c>
      <c r="BB56" s="189">
        <f>求节点(村县营基础信息!AD$8:AD$28,$AO$33:$AO$53,$AZ56)*节奏总纲!L53+BB55</f>
        <v>2355573.5246514422</v>
      </c>
      <c r="BC56" s="189">
        <f>求节点(村县营基础信息!AE$8:AE$28,$AO$33:$AO$53,$AZ56)*节奏总纲!M53+BC55</f>
        <v>1946590.0026642287</v>
      </c>
      <c r="BD56" s="189">
        <f>求节点(村县营基础信息!AF$8:AF$28,$AO$33:$AO$53,$AZ56)*节奏总纲!N53+BD55</f>
        <v>1444729.9671294128</v>
      </c>
      <c r="BE56" s="189">
        <f>求节点(村县营基础信息!AG$8:AG$28,$AO$33:$AO$53,$AZ56)*节奏总纲!O53+BE55</f>
        <v>820468.96050020878</v>
      </c>
      <c r="BF56" s="189">
        <f>求节点(村县营基础信息!AC$8:AC$28,$AP$33:$AP$53,$AZ56)*节奏总纲!K53+BF55</f>
        <v>65660992.797544211</v>
      </c>
      <c r="BG56" s="189">
        <f>求节点(村县营基础信息!AD$8:AD$28,$AP$33:$AP$53,$AZ56)*节奏总纲!L53+BG55</f>
        <v>60131348.95949281</v>
      </c>
      <c r="BH56" s="189">
        <f>求节点(村县营基础信息!AE$8:AE$28,$AP$33:$AP$53,$AZ56)*节奏总纲!M53+BH55</f>
        <v>51509607.197397098</v>
      </c>
      <c r="BI56" s="189">
        <f>求节点(村县营基础信息!AF$8:AF$28,$AP$33:$AP$53,$AZ56)*节奏总纲!N53+BI55</f>
        <v>39785149.041454852</v>
      </c>
      <c r="BJ56" s="189">
        <f>求节点(村县营基础信息!AG$8:AG$28,$AP$33:$AP$53,$AZ56)*节奏总纲!O53+BJ55</f>
        <v>24671659.08984822</v>
      </c>
      <c r="BK56" s="143"/>
      <c r="BL56" s="103">
        <f>(BC56-BC55)/节奏总纲!M53*'[1]功能-付费相关'!AJ55</f>
        <v>803.26857653434786</v>
      </c>
      <c r="BM56" s="103">
        <f>(BH56-BH55)/节奏总纲!M53*'[1]功能-付费相关'!BB55</f>
        <v>619.2694389093748</v>
      </c>
      <c r="CD56" s="136">
        <v>50</v>
      </c>
      <c r="CE56" s="136">
        <f>求节点(村县营基础信息!$AC$8:$AC$28,$BS$33:$BS$53,$CD56)*节奏总纲!K53+CE55</f>
        <v>452582.50479591859</v>
      </c>
      <c r="CF56" s="136">
        <f>求节点(村县营基础信息!$AC$8:$AC$28,$BS$33:$BS$53,$CD56)*节奏总纲!L53+CF55</f>
        <v>394834.01653666765</v>
      </c>
      <c r="CG56" s="136">
        <f>求节点(村县营基础信息!$AC$8:$AC$28,$BS$33:$BS$53,$CD56)*节奏总纲!M53+CG55</f>
        <v>324006.65974965115</v>
      </c>
      <c r="CH56" s="136">
        <f>求节点(村县营基础信息!$AC$8:$AC$28,$BS$33:$BS$53,$CD56)*节奏总纲!N53+CH55</f>
        <v>238963.35293342819</v>
      </c>
      <c r="CI56" s="136">
        <f>求节点(村县营基础信息!$AC$8:$AC$28,$BS$33:$BS$53,$CD56)*节奏总纲!O53+CI55</f>
        <v>134045.07471710406</v>
      </c>
    </row>
    <row r="57" spans="7:87" x14ac:dyDescent="0.15">
      <c r="M57" s="36">
        <v>51</v>
      </c>
      <c r="N57" s="36">
        <f>求节点(村县营基础信息!K$8:K$28,$I$33:$I$53,$M57)*节奏总纲!K54+N56</f>
        <v>92212061.596941799</v>
      </c>
      <c r="O57" s="36">
        <f>求节点(村县营基础信息!L$8:L$28,$I$33:$I$53,$M57)*节奏总纲!L54+O56</f>
        <v>81368284.800531</v>
      </c>
      <c r="P57" s="36">
        <f>求节点(村县营基础信息!M$8:M$28,$I$33:$I$53,$M57)*节奏总纲!M54+P56</f>
        <v>67973948.012519002</v>
      </c>
      <c r="Q57" s="36">
        <f>求节点(村县营基础信息!N$8:N$28,$I$33:$I$53,$M57)*节奏总纲!N54+Q56</f>
        <v>51148356.161790013</v>
      </c>
      <c r="R57" s="36">
        <f>求节点(村县营基础信息!O$8:O$28,$I$33:$I$53,$M57)*节奏总纲!O54+R56</f>
        <v>29693101.804057073</v>
      </c>
      <c r="S57" s="181"/>
      <c r="T57" s="181"/>
      <c r="AB57" s="182"/>
      <c r="AC57" s="36">
        <v>51</v>
      </c>
      <c r="AD57" s="95">
        <f>求节点(村县营基础信息!T$8:T$28,$Y$33:$Y$53,$AC57)*节奏总纲!K54*(1+$B$10)+AD56</f>
        <v>11247665.472709365</v>
      </c>
      <c r="AE57" s="95">
        <f>求节点(村县营基础信息!U$8:U$28,$Y$33:$Y$53,$AC57)*节奏总纲!L54*(1+$B$10)+AE56</f>
        <v>9886944.2628341001</v>
      </c>
      <c r="AF57" s="95">
        <f>求节点(村县营基础信息!V$8:V$28,$Y$33:$Y$53,$AC57)*节奏总纲!M54*(1+$B$10)+AF56</f>
        <v>8227659.0319802538</v>
      </c>
      <c r="AG57" s="95">
        <f>求节点(村县营基础信息!W$8:W$28,$Y$33:$Y$53,$AC57)*节奏总纲!N54*(1+$B$10)+AG56</f>
        <v>6153778.0484513594</v>
      </c>
      <c r="AH57" s="95">
        <f>求节点(村县营基础信息!X$8:X$28,$Y$33:$Y$53,$AC57)*节奏总纲!O54*(1+$B$10)+AH56</f>
        <v>3526862.5135042211</v>
      </c>
      <c r="AX57" s="144"/>
      <c r="AY57" s="107">
        <f>BF57/节奏总纲!D54</f>
        <v>2352257.1641271003</v>
      </c>
      <c r="AZ57" s="36">
        <v>51</v>
      </c>
      <c r="BA57" s="189">
        <f>求节点(村县营基础信息!AC$8:AC$28,$AO$33:$AO$53,$AZ57)*节奏总纲!K54+BA56</f>
        <v>2930217.6677786242</v>
      </c>
      <c r="BB57" s="189">
        <f>求节点(村县营基础信息!AD$8:AD$28,$AO$33:$AO$53,$AZ57)*节奏总纲!L54+BB56</f>
        <v>2560030.1710247337</v>
      </c>
      <c r="BC57" s="189">
        <f>求节点(村县营基础信息!AE$8:AE$28,$AO$33:$AO$53,$AZ57)*节奏总纲!M54+BC56</f>
        <v>2117075.4651693418</v>
      </c>
      <c r="BD57" s="189">
        <f>求节点(村县营基础信息!AF$8:AF$28,$AO$33:$AO$53,$AZ57)*节奏总纲!N54+BD56</f>
        <v>1574410.2946321438</v>
      </c>
      <c r="BE57" s="189">
        <f>求节点(村县营基础信息!AG$8:AG$28,$AO$33:$AO$53,$AZ57)*节奏总纲!O54+BE56</f>
        <v>891473.47538577789</v>
      </c>
      <c r="BF57" s="189">
        <f>求节点(村县营基础信息!AC$8:AC$28,$AP$33:$AP$53,$AZ57)*节奏总纲!K54+BF56</f>
        <v>78322520.614186585</v>
      </c>
      <c r="BG57" s="189">
        <f>求节点(村县营基础信息!AD$8:AD$28,$AP$33:$AP$53,$AZ57)*节奏总纲!L54+BG56</f>
        <v>71094355.64240171</v>
      </c>
      <c r="BH57" s="189">
        <f>求节点(村县营基础信息!AE$8:AE$28,$AP$33:$AP$53,$AZ57)*节奏总纲!M54+BH56</f>
        <v>61099163.180881977</v>
      </c>
      <c r="BI57" s="189">
        <f>求节点(村县营基础信息!AF$8:AF$28,$AP$33:$AP$53,$AZ57)*节奏总纲!N54+BI56</f>
        <v>47427345.917706288</v>
      </c>
      <c r="BJ57" s="189">
        <f>求节点(村县营基础信息!AG$8:AG$28,$AP$33:$AP$53,$AZ57)*节奏总纲!O54+BJ56</f>
        <v>29249000.436588332</v>
      </c>
      <c r="BK57" s="143"/>
      <c r="BL57" s="103">
        <f>(BC57-BC56)/节奏总纲!M54*'[1]功能-付费相关'!AJ56</f>
        <v>779.52840233762595</v>
      </c>
      <c r="BM57" s="103">
        <f>(BH57-BH56)/节奏总纲!M54*'[1]功能-付费相关'!BB56</f>
        <v>619.13066514465243</v>
      </c>
      <c r="CD57" s="136">
        <v>51</v>
      </c>
      <c r="CE57" s="136">
        <f>求节点(村县营基础信息!$AC$8:$AC$28,$BS$33:$BS$53,$CD57)*节奏总纲!K54+CE56</f>
        <v>495577.67979365936</v>
      </c>
      <c r="CF57" s="136">
        <f>求节点(村县营基础信息!$AC$8:$AC$28,$BS$33:$BS$53,$CD57)*节奏总纲!L54+CF56</f>
        <v>430273.16857470485</v>
      </c>
      <c r="CG57" s="136">
        <f>求节点(村县营基础信息!$AC$8:$AC$28,$BS$33:$BS$53,$CD57)*节奏总纲!M54+CG56</f>
        <v>353557.47325053741</v>
      </c>
      <c r="CH57" s="136">
        <f>求节点(村县营基础信息!$AC$8:$AC$28,$BS$33:$BS$53,$CD57)*节奏总纲!N54+CH56</f>
        <v>261441.27636723491</v>
      </c>
      <c r="CI57" s="136">
        <f>求节点(村县营基础信息!$AC$8:$AC$28,$BS$33:$BS$53,$CD57)*节奏总纲!O54+CI56</f>
        <v>146352.52396393602</v>
      </c>
    </row>
    <row r="58" spans="7:87" x14ac:dyDescent="0.15">
      <c r="M58" s="36">
        <v>52</v>
      </c>
      <c r="N58" s="36">
        <f>求节点(村县营基础信息!K$8:K$28,$I$33:$I$53,$M58)*节奏总纲!K55+N57</f>
        <v>103064748.50513127</v>
      </c>
      <c r="O58" s="36">
        <f>求节点(村县营基础信息!L$8:L$28,$I$33:$I$53,$M58)*节奏总纲!L55+O57</f>
        <v>91044440.83815065</v>
      </c>
      <c r="P58" s="36">
        <f>求节点(村县营基础信息!M$8:M$28,$I$33:$I$53,$M58)*节奏总纲!M55+P57</f>
        <v>76325004.462035969</v>
      </c>
      <c r="Q58" s="36">
        <f>求节点(村县营基础信息!N$8:N$28,$I$33:$I$53,$M58)*节奏总纲!N55+Q57</f>
        <v>57421933.352549665</v>
      </c>
      <c r="R58" s="36">
        <f>求节点(村县营基础信息!O$8:O$28,$I$33:$I$53,$M58)*节奏总纲!O55+R57</f>
        <v>33219382.007735848</v>
      </c>
      <c r="S58" s="181"/>
      <c r="T58" s="181"/>
      <c r="AB58" s="182"/>
      <c r="AC58" s="36">
        <v>52</v>
      </c>
      <c r="AD58" s="95">
        <f>求节点(村县营基础信息!T$8:T$28,$Y$33:$Y$53,$AC58)*节奏总纲!K55*(1+$B$10)+AD57</f>
        <v>12474131.342137855</v>
      </c>
      <c r="AE58" s="95">
        <f>求节点(村县营基础信息!U$8:U$28,$Y$33:$Y$53,$AC58)*节奏总纲!L55*(1+$B$10)+AE57</f>
        <v>10959624.305789011</v>
      </c>
      <c r="AF58" s="95">
        <f>求节点(村县营基础信息!V$8:V$28,$Y$33:$Y$53,$AC58)*节奏总纲!M55*(1+$B$10)+AF57</f>
        <v>9135792.8326925021</v>
      </c>
      <c r="AG58" s="95">
        <f>求节点(村县营基础信息!W$8:W$28,$Y$33:$Y$53,$AC58)*节奏总纲!N55*(1+$B$10)+AG57</f>
        <v>6822976.8074698066</v>
      </c>
      <c r="AH58" s="95">
        <f>求节点(村县营基础信息!X$8:X$28,$Y$33:$Y$53,$AC58)*节奏总纲!O55*(1+$B$10)+AH57</f>
        <v>3910803.0413161861</v>
      </c>
      <c r="AX58" s="144"/>
      <c r="AY58" s="107">
        <f>BF58/节奏总纲!D55</f>
        <v>2607001.697440811</v>
      </c>
      <c r="AZ58" s="36">
        <v>52</v>
      </c>
      <c r="BA58" s="189">
        <f>求节点(村县营基础信息!AC$8:AC$28,$AO$33:$AO$53,$AZ58)*节奏总纲!K55+BA57</f>
        <v>3196070.0961229498</v>
      </c>
      <c r="BB58" s="189">
        <f>求节点(村县营基础信息!AD$8:AD$28,$AO$33:$AO$53,$AZ58)*节奏总纲!L55+BB57</f>
        <v>2792547.5213762317</v>
      </c>
      <c r="BC58" s="189">
        <f>求节点(村县营基础信息!AE$8:AE$28,$AO$33:$AO$53,$AZ58)*节奏总纲!M55+BC57</f>
        <v>2313925.2774624592</v>
      </c>
      <c r="BD58" s="189">
        <f>求节点(村县营基础信息!AF$8:AF$28,$AO$33:$AO$53,$AZ58)*节奏总纲!N55+BD57</f>
        <v>1719467.8291014605</v>
      </c>
      <c r="BE58" s="189">
        <f>求节点(村县营基础信息!AG$8:AG$28,$AO$33:$AO$53,$AZ58)*节奏总纲!O55+BE57</f>
        <v>969699.84829570772</v>
      </c>
      <c r="BF58" s="189">
        <f>求节点(村县营基础信息!AC$8:AC$28,$AP$33:$AP$53,$AZ58)*节奏总纲!K55+BF57</f>
        <v>93222072.264950797</v>
      </c>
      <c r="BG58" s="189">
        <f>求节点(村县营基础信息!AD$8:AD$28,$AP$33:$AP$53,$AZ58)*节奏总纲!L55+BG57</f>
        <v>84736312.993731424</v>
      </c>
      <c r="BH58" s="189">
        <f>求节点(村县营基础信息!AE$8:AE$28,$AP$33:$AP$53,$AZ58)*节奏总纲!M55+BH57</f>
        <v>73176010.757928833</v>
      </c>
      <c r="BI58" s="189">
        <f>求节点(村县营基础信息!AF$8:AF$28,$AP$33:$AP$53,$AZ58)*节奏总纲!N55+BI57</f>
        <v>56723456.879273266</v>
      </c>
      <c r="BJ58" s="189">
        <f>求节点(村县营基础信息!AG$8:AG$28,$AP$33:$AP$53,$AZ58)*节奏总纲!O55+BJ57</f>
        <v>34799687.678342283</v>
      </c>
      <c r="BK58" s="143"/>
      <c r="BL58" s="103">
        <f>(BC58-BC57)/节奏总纲!M55*'[1]功能-付费相关'!AJ57</f>
        <v>756.48985632275355</v>
      </c>
      <c r="BM58" s="103">
        <f>(BH58-BH57)/节奏总纲!M55*'[1]功能-付费相关'!BB57</f>
        <v>613.89919372633074</v>
      </c>
      <c r="CD58" s="136">
        <v>52</v>
      </c>
      <c r="CE58" s="136">
        <f>求节点(村县营基础信息!$AC$8:$AC$28,$BS$33:$BS$53,$CD58)*节奏总纲!K55+CE57</f>
        <v>542840.33372153947</v>
      </c>
      <c r="CF58" s="136">
        <f>求节点(村县营基础信息!$AC$8:$AC$28,$BS$33:$BS$53,$CD58)*节奏总纲!L55+CF57</f>
        <v>471609.58641497116</v>
      </c>
      <c r="CG58" s="136">
        <f>求节点(村县营基础信息!$AC$8:$AC$28,$BS$33:$BS$53,$CD58)*节奏总纲!M55+CG57</f>
        <v>388552.9954359805</v>
      </c>
      <c r="CH58" s="136">
        <f>求节点(村县营基础信息!$AC$8:$AC$28,$BS$33:$BS$53,$CD58)*节奏总纲!N55+CH57</f>
        <v>287229.28249511344</v>
      </c>
      <c r="CI58" s="136">
        <f>求节点(村县营基础信息!$AC$8:$AC$28,$BS$33:$BS$53,$CD58)*节奏总纲!O55+CI57</f>
        <v>160259.43470347911</v>
      </c>
    </row>
    <row r="59" spans="7:87" x14ac:dyDescent="0.15">
      <c r="M59" s="36">
        <v>53</v>
      </c>
      <c r="N59" s="36">
        <f>求节点(村县营基础信息!K$8:K$28,$I$33:$I$53,$M59)*节奏总纲!K56+N58</f>
        <v>115126303.43993151</v>
      </c>
      <c r="O59" s="36">
        <f>求节点(村县营基础信息!L$8:L$28,$I$33:$I$53,$M59)*节奏总纲!L56+O58</f>
        <v>101978850.72405073</v>
      </c>
      <c r="P59" s="36">
        <f>求节点(村县营基础信息!M$8:M$28,$I$33:$I$53,$M59)*节奏总纲!M56+P58</f>
        <v>85699346.917664245</v>
      </c>
      <c r="Q59" s="36">
        <f>求节点(村县营基础信息!N$8:N$28,$I$33:$I$53,$M59)*节奏总纲!N56+Q58</f>
        <v>64159655.375009894</v>
      </c>
      <c r="R59" s="36">
        <f>求节点(村县营基础信息!O$8:O$28,$I$33:$I$53,$M59)*节奏总纲!O56+R58</f>
        <v>37106797.742369778</v>
      </c>
      <c r="S59" s="181"/>
      <c r="T59" s="181"/>
      <c r="AB59" s="182"/>
      <c r="AC59" s="36">
        <v>53</v>
      </c>
      <c r="AD59" s="95">
        <f>求节点(村县营基础信息!T$8:T$28,$Y$33:$Y$53,$AC59)*节奏总纲!K56*(1+$B$10)+AD58</f>
        <v>13788624.913697794</v>
      </c>
      <c r="AE59" s="95">
        <f>求节点(村县营基础信息!U$8:U$28,$Y$33:$Y$53,$AC59)*节奏总纲!L56*(1+$B$10)+AE58</f>
        <v>12128965.143773133</v>
      </c>
      <c r="AF59" s="95">
        <f>求节点(村县营基础信息!V$8:V$28,$Y$33:$Y$53,$AC59)*节奏总纲!M56*(1+$B$10)+AF58</f>
        <v>10126149.747152686</v>
      </c>
      <c r="AG59" s="95">
        <f>求节点(村县营基础信息!W$8:W$28,$Y$33:$Y$53,$AC59)*节奏总纲!N56*(1+$B$10)+AG58</f>
        <v>7553397.7724935757</v>
      </c>
      <c r="AH59" s="95">
        <f>求节点(村县营基础信息!X$8:X$28,$Y$33:$Y$53,$AC59)*节奏总纲!O56*(1+$B$10)+AH58</f>
        <v>4353025.9888985762</v>
      </c>
      <c r="AX59" s="144"/>
      <c r="AY59" s="107">
        <f>BF59/节奏总纲!D56</f>
        <v>2880870.2610085099</v>
      </c>
      <c r="AZ59" s="36">
        <v>53</v>
      </c>
      <c r="BA59" s="189">
        <f>求节点(村县营基础信息!AC$8:AC$28,$AO$33:$AO$53,$AZ59)*节奏总纲!K56+BA58</f>
        <v>3481003.6737732259</v>
      </c>
      <c r="BB59" s="189">
        <f>求节点(村县营基础信息!AD$8:AD$28,$AO$33:$AO$53,$AZ59)*节奏总纲!L56+BB58</f>
        <v>3046017.3561993795</v>
      </c>
      <c r="BC59" s="189">
        <f>求节点(村县营基础信息!AE$8:AE$28,$AO$33:$AO$53,$AZ59)*节奏总纲!M56+BC58</f>
        <v>2527089.2496213662</v>
      </c>
      <c r="BD59" s="189">
        <f>求节点(村县营基础信息!AF$8:AF$28,$AO$33:$AO$53,$AZ59)*节奏总纲!N56+BD58</f>
        <v>1869482.2980910125</v>
      </c>
      <c r="BE59" s="189">
        <f>求节点(村县营基础信息!AG$8:AG$28,$AO$33:$AO$53,$AZ59)*节奏总纲!O56+BE58</f>
        <v>1052682.1633213735</v>
      </c>
      <c r="BF59" s="189">
        <f>求节点(村县营基础信息!AC$8:AC$28,$AP$33:$AP$53,$AZ59)*节奏总纲!K56+BF58</f>
        <v>110615684.21617986</v>
      </c>
      <c r="BG59" s="189">
        <f>求节点(村县营基础信息!AD$8:AD$28,$AP$33:$AP$53,$AZ59)*节奏总纲!L56+BG58</f>
        <v>100887718.10482582</v>
      </c>
      <c r="BH59" s="189">
        <f>求节点(村县营基础信息!AE$8:AE$28,$AP$33:$AP$53,$AZ59)*节奏总纲!M56+BH58</f>
        <v>87370314.478630871</v>
      </c>
      <c r="BI59" s="189">
        <f>求节点(村县营基础信息!AF$8:AF$28,$AP$33:$AP$53,$AZ59)*节奏总纲!N56+BI58</f>
        <v>67270316.054849386</v>
      </c>
      <c r="BJ59" s="189">
        <f>求节点(村县营基础信息!AG$8:AG$28,$AP$33:$AP$53,$AZ59)*节奏总纲!O56+BJ58</f>
        <v>41270173.032881573</v>
      </c>
      <c r="BK59" s="143"/>
      <c r="BL59" s="103">
        <f>(BC59-BC58)/节奏总纲!M56*'[1]功能-付费相关'!AJ58</f>
        <v>734.13220224316888</v>
      </c>
      <c r="BM59" s="103">
        <f>(BH59-BH58)/节奏总纲!M56*'[1]功能-付费相关'!BB58</f>
        <v>605.73976831850428</v>
      </c>
      <c r="CD59" s="136">
        <v>53</v>
      </c>
      <c r="CE59" s="136">
        <f>求节点(村县营基础信息!$AC$8:$AC$28,$BS$33:$BS$53,$CD59)*节奏总纲!K56+CE58</f>
        <v>594761.56342670089</v>
      </c>
      <c r="CF59" s="136">
        <f>求节点(村县营基础信息!$AC$8:$AC$28,$BS$33:$BS$53,$CD59)*节奏总纲!L56+CF58</f>
        <v>517797.42298274476</v>
      </c>
      <c r="CG59" s="136">
        <f>求节点(村县营基础信息!$AC$8:$AC$28,$BS$33:$BS$53,$CD59)*节奏总纲!M56+CG58</f>
        <v>427396.20814049244</v>
      </c>
      <c r="CH59" s="136">
        <f>求节点(村县营基础信息!$AC$8:$AC$28,$BS$33:$BS$53,$CD59)*节奏总纲!N56+CH58</f>
        <v>314565.25239987625</v>
      </c>
      <c r="CI59" s="136">
        <f>求节点(村县营基础信息!$AC$8:$AC$28,$BS$33:$BS$53,$CD59)*节奏总纲!O56+CI58</f>
        <v>175380.65655260044</v>
      </c>
    </row>
    <row r="60" spans="7:87" x14ac:dyDescent="0.15">
      <c r="M60" s="36">
        <v>54</v>
      </c>
      <c r="N60" s="36">
        <f>求节点(村县营基础信息!K$8:K$28,$I$33:$I$53,$M60)*节奏总纲!K57+N59</f>
        <v>128514348.83328183</v>
      </c>
      <c r="O60" s="36">
        <f>求节点(村县营基础信息!L$8:L$28,$I$33:$I$53,$M60)*节奏总纲!L57+O59</f>
        <v>114157085.58284645</v>
      </c>
      <c r="P60" s="36">
        <f>求节点(村县营基础信息!M$8:M$28,$I$33:$I$53,$M60)*节奏总纲!M57+P59</f>
        <v>95437305.108548924</v>
      </c>
      <c r="Q60" s="36">
        <f>求节点(村县营基础信息!N$8:N$28,$I$33:$I$53,$M60)*节奏总纲!N57+Q59</f>
        <v>71428067.783970952</v>
      </c>
      <c r="R60" s="36">
        <f>求节点(村县营基础信息!O$8:O$28,$I$33:$I$53,$M60)*节奏总纲!O57+R59</f>
        <v>41166207.956137151</v>
      </c>
      <c r="S60" s="181"/>
      <c r="T60" s="181"/>
      <c r="AB60" s="182"/>
      <c r="AC60" s="36">
        <v>54</v>
      </c>
      <c r="AD60" s="95">
        <f>求节点(村县营基础信息!T$8:T$28,$Y$33:$Y$53,$AC60)*节奏总纲!K57*(1+$B$10)+AD59</f>
        <v>15197464.240370303</v>
      </c>
      <c r="AE60" s="95">
        <f>求节点(村县营基础信息!U$8:U$28,$Y$33:$Y$53,$AC60)*节奏总纲!L57*(1+$B$10)+AE59</f>
        <v>13443623.472967146</v>
      </c>
      <c r="AF60" s="95">
        <f>求节点(村县营基础信息!V$8:V$28,$Y$33:$Y$53,$AC60)*节奏总纲!M57*(1+$B$10)+AF59</f>
        <v>11203312.348914828</v>
      </c>
      <c r="AG60" s="95">
        <f>求节点(村县营基础信息!W$8:W$28,$Y$33:$Y$53,$AC60)*节奏总纲!N57*(1+$B$10)+AG59</f>
        <v>8376349.260573958</v>
      </c>
      <c r="AH60" s="95">
        <f>求节点(村县营基础信息!X$8:X$28,$Y$33:$Y$53,$AC60)*节奏总纲!O57*(1+$B$10)+AH59</f>
        <v>4833175.0634930944</v>
      </c>
      <c r="AX60" s="144"/>
      <c r="AY60" s="107">
        <f>BF60/节奏总纲!D57</f>
        <v>3172516.3509827666</v>
      </c>
      <c r="AZ60" s="36">
        <v>54</v>
      </c>
      <c r="BA60" s="189">
        <f>求节点(村县营基础信息!AC$8:AC$28,$AO$33:$AO$53,$AZ60)*节奏总纲!K57+BA59</f>
        <v>3786387.9208843191</v>
      </c>
      <c r="BB60" s="189">
        <f>求节点(村县营基础信息!AD$8:AD$28,$AO$33:$AO$53,$AZ60)*节奏总纲!L57+BB59</f>
        <v>3318117.9888097811</v>
      </c>
      <c r="BC60" s="189">
        <f>求节点(村县营基础信息!AE$8:AE$28,$AO$33:$AO$53,$AZ60)*节奏总纲!M57+BC59</f>
        <v>2740213.6472457806</v>
      </c>
      <c r="BD60" s="189">
        <f>求节点(村县营基础信息!AF$8:AF$28,$AO$33:$AO$53,$AZ60)*节奏总纲!N57+BD59</f>
        <v>2025303.7565206825</v>
      </c>
      <c r="BE60" s="189">
        <f>求节点(村县营基础信息!AG$8:AG$28,$AO$33:$AO$53,$AZ60)*节奏总纲!O57+BE59</f>
        <v>1136183.8024838325</v>
      </c>
      <c r="BF60" s="189">
        <f>求节点(村县营基础信息!AC$8:AC$28,$AP$33:$AP$53,$AZ60)*节奏总纲!K57+BF59</f>
        <v>130784617.15871695</v>
      </c>
      <c r="BG60" s="189">
        <f>求节点(村县营基础信息!AD$8:AD$28,$AP$33:$AP$53,$AZ60)*节奏总纲!L57+BG59</f>
        <v>119847910.06441768</v>
      </c>
      <c r="BH60" s="189">
        <f>求节点(村县营基础信息!AE$8:AE$28,$AP$33:$AP$53,$AZ60)*节奏总纲!M57+BH59</f>
        <v>103011808.81820627</v>
      </c>
      <c r="BI60" s="189">
        <f>求节点(村县营基础信息!AF$8:AF$28,$AP$33:$AP$53,$AZ60)*节奏总纲!N57+BI59</f>
        <v>79296377.040329561</v>
      </c>
      <c r="BJ60" s="189">
        <f>求节点(村县营基础信息!AG$8:AG$28,$AP$33:$AP$53,$AZ60)*节奏总纲!O57+BJ59</f>
        <v>48367128.722539544</v>
      </c>
      <c r="BK60" s="143"/>
      <c r="BL60" s="103">
        <f>(BC60-BC59)/节奏总纲!M57*'[1]功能-付费相关'!AJ59</f>
        <v>712.43531670101288</v>
      </c>
      <c r="BM60" s="103">
        <f>(BH60-BH59)/节奏总纲!M57*'[1]功能-付费相关'!BB59</f>
        <v>606.92941417816564</v>
      </c>
      <c r="CD60" s="136">
        <v>54</v>
      </c>
      <c r="CE60" s="136">
        <f>求节点(村县营基础信息!$AC$8:$AC$28,$BS$33:$BS$53,$CD60)*节奏总纲!K57+CE59</f>
        <v>651766.62288743828</v>
      </c>
      <c r="CF60" s="136">
        <f>求节点(村县营基础信息!$AC$8:$AC$28,$BS$33:$BS$53,$CD60)*节奏总纲!L57+CF59</f>
        <v>568589.54107001971</v>
      </c>
      <c r="CG60" s="136">
        <f>求节点(村县营基础信息!$AC$8:$AC$28,$BS$33:$BS$53,$CD60)*节奏总纲!M57+CG59</f>
        <v>467179.42903038312</v>
      </c>
      <c r="CH60" s="136">
        <f>求节点(村县营基础信息!$AC$8:$AC$28,$BS$33:$BS$53,$CD60)*节奏总纲!N57+CH59</f>
        <v>343651.9246400813</v>
      </c>
      <c r="CI60" s="136">
        <f>求节点(村县营基础信息!$AC$8:$AC$28,$BS$33:$BS$53,$CD60)*节奏总纲!O57+CI59</f>
        <v>190967.62919625946</v>
      </c>
    </row>
    <row r="61" spans="7:87" x14ac:dyDescent="0.15">
      <c r="M61" s="36">
        <v>55</v>
      </c>
      <c r="N61" s="36">
        <f>求节点(村县营基础信息!K$8:K$28,$I$33:$I$53,$M61)*节奏总纲!K58+N60</f>
        <v>143413169.19074884</v>
      </c>
      <c r="O61" s="36">
        <f>求节点(村县营基础信息!L$8:L$28,$I$33:$I$53,$M61)*节奏总纲!L58+O60</f>
        <v>127126605.56643115</v>
      </c>
      <c r="P61" s="36">
        <f>求节点(村县营基础信息!M$8:M$28,$I$33:$I$53,$M61)*节奏总纲!M58+P60</f>
        <v>106130244.04973754</v>
      </c>
      <c r="Q61" s="36">
        <f>求节点(村县营基础信息!N$8:N$28,$I$33:$I$53,$M61)*节奏总纲!N58+Q60</f>
        <v>79370722.484502047</v>
      </c>
      <c r="R61" s="36">
        <f>求节点(村县营基础信息!O$8:O$28,$I$33:$I$53,$M61)*节奏总纲!O58+R60</f>
        <v>45698080.502675474</v>
      </c>
      <c r="S61" s="181"/>
      <c r="T61" s="181"/>
      <c r="AB61" s="182"/>
      <c r="AC61" s="36">
        <v>55</v>
      </c>
      <c r="AD61" s="95">
        <f>求节点(村县营基础信息!T$8:T$28,$Y$33:$Y$53,$AC61)*节奏总纲!K58*(1+$B$10)+AD60</f>
        <v>16838341.936447512</v>
      </c>
      <c r="AE61" s="95">
        <f>求节点(村县营基础信息!U$8:U$28,$Y$33:$Y$53,$AC61)*节奏总纲!L58*(1+$B$10)+AE60</f>
        <v>14905362.33066546</v>
      </c>
      <c r="AF61" s="95">
        <f>求节点(村县营基础信息!V$8:V$28,$Y$33:$Y$53,$AC61)*节奏总纲!M58*(1+$B$10)+AF60</f>
        <v>12435403.869242584</v>
      </c>
      <c r="AG61" s="95">
        <f>求节点(村县营基础信息!W$8:W$28,$Y$33:$Y$53,$AC61)*节奏总纲!N58*(1+$B$10)+AG60</f>
        <v>9311148.2735116612</v>
      </c>
      <c r="AH61" s="95">
        <f>求节点(村县营基础信息!X$8:X$28,$Y$33:$Y$53,$AC61)*节奏总纲!O58*(1+$B$10)+AH60</f>
        <v>5388265.6977102933</v>
      </c>
      <c r="AX61" s="144"/>
      <c r="AY61" s="107">
        <f>BF61/节奏总纲!D58</f>
        <v>3493023.2137184343</v>
      </c>
      <c r="AZ61" s="36">
        <v>55</v>
      </c>
      <c r="BA61" s="189">
        <f>求节点(村县营基础信息!AC$8:AC$28,$AO$33:$AO$53,$AZ61)*节奏总纲!K58+BA60</f>
        <v>4113690.6528146137</v>
      </c>
      <c r="BB61" s="189">
        <f>求节点(村县营基础信息!AD$8:AD$28,$AO$33:$AO$53,$AZ61)*节奏总纲!L58+BB60</f>
        <v>3597312.5923599685</v>
      </c>
      <c r="BC61" s="189">
        <f>求节点(村县营基础信息!AE$8:AE$28,$AO$33:$AO$53,$AZ61)*节奏总纲!M58+BC60</f>
        <v>2965775.8838306419</v>
      </c>
      <c r="BD61" s="189">
        <f>求节点(村县营基础信息!AF$8:AF$28,$AO$33:$AO$53,$AZ61)*节奏总纲!N58+BD60</f>
        <v>2189483.7289778739</v>
      </c>
      <c r="BE61" s="189">
        <f>求节点(村县营基础信息!AG$8:AG$28,$AO$33:$AO$53,$AZ61)*节奏总纲!O58+BE60</f>
        <v>1226131.966431923</v>
      </c>
      <c r="BF61" s="189">
        <f>求节点(村县营基础信息!AC$8:AC$28,$AP$33:$AP$53,$AZ61)*节奏总纲!K58+BF60</f>
        <v>154583162.46707082</v>
      </c>
      <c r="BG61" s="189">
        <f>求节点(村县营基础信息!AD$8:AD$28,$AP$33:$AP$53,$AZ61)*节奏总纲!L58+BG60</f>
        <v>141182513.99200088</v>
      </c>
      <c r="BH61" s="189">
        <f>求节点(村县营基础信息!AE$8:AE$28,$AP$33:$AP$53,$AZ61)*节奏总纲!M58+BH60</f>
        <v>121100570.34692638</v>
      </c>
      <c r="BI61" s="189">
        <f>求节点(村县营基础信息!AF$8:AF$28,$AP$33:$AP$53,$AZ61)*节奏总纲!N58+BI60</f>
        <v>93095919.999088854</v>
      </c>
      <c r="BJ61" s="189">
        <f>求节点(村县营基础信息!AG$8:AG$28,$AP$33:$AP$53,$AZ61)*节奏总纲!O58+BJ60</f>
        <v>56643201.426011346</v>
      </c>
      <c r="BK61" s="143"/>
      <c r="BL61" s="103">
        <f>(BC61-BC60)/节奏总纲!M58*'[1]功能-付费相关'!AJ60</f>
        <v>691.3796710347151</v>
      </c>
      <c r="BM61" s="103">
        <f>(BH61-BH60)/节奏总纲!M58*'[1]功能-付费相关'!BB60</f>
        <v>602.89664700285982</v>
      </c>
      <c r="CD61" s="136">
        <v>55</v>
      </c>
      <c r="CE61" s="136">
        <f>求节点(村县营基础信息!$AC$8:$AC$28,$BS$33:$BS$53,$CD61)*节奏总纲!K58+CE60</f>
        <v>712863.13284775987</v>
      </c>
      <c r="CF61" s="136">
        <f>求节点(村县营基础信息!$AC$8:$AC$28,$BS$33:$BS$53,$CD61)*节奏总纲!L58+CF60</f>
        <v>620705.8670660546</v>
      </c>
      <c r="CG61" s="136">
        <f>求节点(村县营基础信息!$AC$8:$AC$28,$BS$33:$BS$53,$CD61)*节奏总纲!M58+CG60</f>
        <v>509284.3798595572</v>
      </c>
      <c r="CH61" s="136">
        <f>求节点(村县营基础信息!$AC$8:$AC$28,$BS$33:$BS$53,$CD61)*节奏总纲!N58+CH60</f>
        <v>374298.8528320904</v>
      </c>
      <c r="CI61" s="136">
        <f>求节点(村县营基础信息!$AC$8:$AC$28,$BS$33:$BS$53,$CD61)*节奏总纲!O58+CI60</f>
        <v>207757.95313323635</v>
      </c>
    </row>
    <row r="62" spans="7:87" x14ac:dyDescent="0.15">
      <c r="M62" s="36">
        <v>56</v>
      </c>
      <c r="N62" s="36">
        <f>求节点(村县营基础信息!K$8:K$28,$I$33:$I$53,$M62)*节奏总纲!K59+N61</f>
        <v>159970664.03523886</v>
      </c>
      <c r="O62" s="36">
        <f>求节点(村县营基础信息!L$8:L$28,$I$33:$I$53,$M62)*节奏总纲!L59+O61</f>
        <v>141388826.39391834</v>
      </c>
      <c r="P62" s="36">
        <f>求节点(村县营基础信息!M$8:M$28,$I$33:$I$53,$M62)*节奏总纲!M59+P61</f>
        <v>118047221.56082556</v>
      </c>
      <c r="Q62" s="36">
        <f>求节点(村县营基础信息!N$8:N$28,$I$33:$I$53,$M62)*节奏总纲!N59+Q61</f>
        <v>88181578.883966371</v>
      </c>
      <c r="R62" s="36">
        <f>求节点(村县营基础信息!O$8:O$28,$I$33:$I$53,$M62)*节奏总纲!O59+R61</f>
        <v>50728151.248293161</v>
      </c>
      <c r="S62" s="181"/>
      <c r="T62" s="181"/>
      <c r="AB62" s="182"/>
      <c r="AC62" s="36">
        <v>56</v>
      </c>
      <c r="AD62" s="95">
        <f>求节点(村县营基础信息!T$8:T$28,$Y$33:$Y$53,$AC62)*节奏总纲!K59*(1+$B$10)+AD61</f>
        <v>18737308.859290153</v>
      </c>
      <c r="AE62" s="95">
        <f>求节点(村县营基础信息!U$8:U$28,$Y$33:$Y$53,$AC62)*节奏总纲!L59*(1+$B$10)+AE61</f>
        <v>16575822.491693774</v>
      </c>
      <c r="AF62" s="95">
        <f>求节点(村县营基础信息!V$8:V$28,$Y$33:$Y$53,$AC62)*节奏总纲!M59*(1+$B$10)+AF61</f>
        <v>13859637.027656315</v>
      </c>
      <c r="AG62" s="95">
        <f>求节点(村县营基础信息!W$8:W$28,$Y$33:$Y$53,$AC62)*节奏总纲!N59*(1+$B$10)+AG61</f>
        <v>10384795.263694037</v>
      </c>
      <c r="AH62" s="95">
        <f>求节点(村县营基础信息!X$8:X$28,$Y$33:$Y$53,$AC62)*节奏总纲!O59*(1+$B$10)+AH61</f>
        <v>6024097.6125648674</v>
      </c>
      <c r="AX62" s="144"/>
      <c r="AY62" s="107">
        <f>BF62/节奏总纲!D59</f>
        <v>3840361.8576372289</v>
      </c>
      <c r="AZ62" s="36">
        <v>56</v>
      </c>
      <c r="BA62" s="189">
        <f>求节点(村县营基础信息!AC$8:AC$28,$AO$33:$AO$53,$AZ62)*节奏总纲!K59+BA61</f>
        <v>4464485.0351131307</v>
      </c>
      <c r="BB62" s="189">
        <f>求节点(村县营基础信息!AD$8:AD$28,$AO$33:$AO$53,$AZ62)*节奏总纲!L59+BB61</f>
        <v>3893514.6914103394</v>
      </c>
      <c r="BC62" s="189">
        <f>求节点(村县营基础信息!AE$8:AE$28,$AO$33:$AO$53,$AZ62)*节奏总纲!M59+BC61</f>
        <v>3208385.3608479062</v>
      </c>
      <c r="BD62" s="189">
        <f>求节点(村县营基础信息!AF$8:AF$28,$AO$33:$AO$53,$AZ62)*节奏总纲!N59+BD61</f>
        <v>2365315.1155335619</v>
      </c>
      <c r="BE62" s="189">
        <f>求节点(村县营基础信息!AG$8:AG$28,$AO$33:$AO$53,$AZ62)*节奏总纲!O59+BE61</f>
        <v>1322582.9435096076</v>
      </c>
      <c r="BF62" s="189">
        <f>求节点(村县营基础信息!AC$8:AC$28,$AP$33:$AP$53,$AZ62)*节奏总纲!K59+BF61</f>
        <v>182428440.99085534</v>
      </c>
      <c r="BG62" s="189">
        <f>求节点(村县营基础信息!AD$8:AD$28,$AP$33:$AP$53,$AZ62)*节奏总纲!L59+BG61</f>
        <v>165811369.46832651</v>
      </c>
      <c r="BH62" s="189">
        <f>求节点(村县营基础信息!AE$8:AE$28,$AP$33:$AP$53,$AZ62)*节奏总纲!M59+BH61</f>
        <v>142206824.65861243</v>
      </c>
      <c r="BI62" s="189">
        <f>求节点(村县营基础信息!AF$8:AF$28,$AP$33:$AP$53,$AZ62)*节奏总纲!N59+BI61</f>
        <v>109083242.79903564</v>
      </c>
      <c r="BJ62" s="189">
        <f>求节点(村县营基础信息!AG$8:AG$28,$AP$33:$AP$53,$AZ62)*节奏总纲!O59+BJ61</f>
        <v>66194442.744389579</v>
      </c>
      <c r="BK62" s="143"/>
      <c r="BL62" s="103">
        <f>(BC62-BC61)/节奏总纲!M59*'[1]功能-付费相关'!AJ61</f>
        <v>670.94631374187645</v>
      </c>
      <c r="BM62" s="103">
        <f>(BH62-BH61)/节奏总纲!M59*'[1]功能-付费相关'!BB61</f>
        <v>594.58116465134344</v>
      </c>
      <c r="CD62" s="136">
        <v>56</v>
      </c>
      <c r="CE62" s="136">
        <f>求节点(村县营基础信息!$AC$8:$AC$28,$BS$33:$BS$53,$CD62)*节奏总纲!K59+CE61</f>
        <v>778344.75087681646</v>
      </c>
      <c r="CF62" s="136">
        <f>求节点(村县营基础信息!$AC$8:$AC$28,$BS$33:$BS$53,$CD62)*节奏总纲!L59+CF61</f>
        <v>675996.92555545713</v>
      </c>
      <c r="CG62" s="136">
        <f>求节点(村县营基础信息!$AC$8:$AC$28,$BS$33:$BS$53,$CD62)*节奏总纲!M59+CG61</f>
        <v>554571.48223611317</v>
      </c>
      <c r="CH62" s="136">
        <f>求节点(村县营基础信息!$AC$8:$AC$28,$BS$33:$BS$53,$CD62)*节奏总纲!N59+CH61</f>
        <v>407120.71165581886</v>
      </c>
      <c r="CI62" s="136">
        <f>求节点(村县营基础信息!$AC$8:$AC$28,$BS$33:$BS$53,$CD62)*节奏总纲!O59+CI61</f>
        <v>225762.1355210708</v>
      </c>
    </row>
    <row r="63" spans="7:87" x14ac:dyDescent="0.15">
      <c r="M63" s="36">
        <v>57</v>
      </c>
      <c r="N63" s="36">
        <f>求节点(村县营基础信息!K$8:K$28,$I$33:$I$53,$M63)*节奏总纲!K60+N62</f>
        <v>178348180.7600323</v>
      </c>
      <c r="O63" s="36">
        <f>求节点(村县营基础信息!L$8:L$28,$I$33:$I$53,$M63)*节奏总纲!L60+O62</f>
        <v>157727936.11945876</v>
      </c>
      <c r="P63" s="36">
        <f>求节点(村县营基础信息!M$8:M$28,$I$33:$I$53,$M63)*节奏总纲!M60+P62</f>
        <v>131374018.51053132</v>
      </c>
      <c r="Q63" s="36">
        <f>求节点(村县营基础信息!N$8:N$28,$I$33:$I$53,$M63)*节奏总纲!N60+Q62</f>
        <v>98003029.684192508</v>
      </c>
      <c r="R63" s="36">
        <f>求节点(村县营基础信息!O$8:O$28,$I$33:$I$53,$M63)*节奏总纲!O60+R62</f>
        <v>56425676.719560526</v>
      </c>
      <c r="S63" s="181"/>
      <c r="T63" s="181"/>
      <c r="AB63" s="182"/>
      <c r="AC63" s="36">
        <v>57</v>
      </c>
      <c r="AD63" s="95">
        <f>求节点(村县营基础信息!T$8:T$28,$Y$33:$Y$53,$AC63)*节奏总纲!K60*(1+$B$10)+AD62</f>
        <v>20922960.057328869</v>
      </c>
      <c r="AE63" s="95">
        <f>求节点(村县营基础信息!U$8:U$28,$Y$33:$Y$53,$AC63)*节奏总纲!L60*(1+$B$10)+AE62</f>
        <v>18556826.31164185</v>
      </c>
      <c r="AF63" s="95">
        <f>求节点(村县营基础信息!V$8:V$28,$Y$33:$Y$53,$AC63)*节奏总纲!M60*(1+$B$10)+AF62</f>
        <v>15505655.103289615</v>
      </c>
      <c r="AG63" s="95">
        <f>求节点(村县营基础信息!W$8:W$28,$Y$33:$Y$53,$AC63)*节奏总纲!N60*(1+$B$10)+AG62</f>
        <v>11619729.135405736</v>
      </c>
      <c r="AH63" s="95">
        <f>求节点(村县营基础信息!X$8:X$28,$Y$33:$Y$53,$AC63)*节奏总纲!O60*(1+$B$10)+AH62</f>
        <v>6765170.4112509787</v>
      </c>
      <c r="AX63" s="144"/>
      <c r="AY63" s="107">
        <f>BF63/节奏总纲!D60</f>
        <v>4212657.0339626269</v>
      </c>
      <c r="AZ63" s="36">
        <v>57</v>
      </c>
      <c r="BA63" s="189">
        <f>求节点(村县营基础信息!AC$8:AC$28,$AO$33:$AO$53,$AZ63)*节奏总纲!K60+BA62</f>
        <v>4840457.1448674975</v>
      </c>
      <c r="BB63" s="189">
        <f>求节点(村县营基础信息!AD$8:AD$28,$AO$33:$AO$53,$AZ63)*节奏总纲!L60+BB62</f>
        <v>4221298.1152886311</v>
      </c>
      <c r="BC63" s="189">
        <f>求节点(村县营基础信息!AE$8:AE$28,$AO$33:$AO$53,$AZ63)*节奏总纲!M60+BC62</f>
        <v>3470546.946526695</v>
      </c>
      <c r="BD63" s="189">
        <f>求节点(村县营基础信息!AF$8:AF$28,$AO$33:$AO$53,$AZ63)*节奏总纲!N60+BD62</f>
        <v>2554766.085899692</v>
      </c>
      <c r="BE63" s="189">
        <f>求节点(村县营基础信息!AG$8:AG$28,$AO$33:$AO$53,$AZ63)*节奏总纲!O60+BE62</f>
        <v>1428249.2170865245</v>
      </c>
      <c r="BF63" s="189">
        <f>求节点(村县营基础信息!AC$8:AC$28,$AP$33:$AP$53,$AZ63)*节奏总纲!K60+BF62</f>
        <v>214778752.30127549</v>
      </c>
      <c r="BG63" s="189">
        <f>求节点(村县营基础信息!AD$8:AD$28,$AP$33:$AP$53,$AZ63)*节奏总纲!L60+BG62</f>
        <v>195273470.67073649</v>
      </c>
      <c r="BH63" s="189">
        <f>求节点(村县营基础信息!AE$8:AE$28,$AP$33:$AP$53,$AZ63)*节奏总纲!M60+BH62</f>
        <v>166797462.5011397</v>
      </c>
      <c r="BI63" s="189">
        <f>求节点(村县营基础信息!AF$8:AF$28,$AP$33:$AP$53,$AZ63)*节奏总纲!N60+BI62</f>
        <v>127610983.47114906</v>
      </c>
      <c r="BJ63" s="189">
        <f>求节点(村县营基础信息!AG$8:AG$28,$AP$33:$AP$53,$AZ63)*节奏总纲!O60+BJ62</f>
        <v>77399764.022368416</v>
      </c>
      <c r="BK63" s="143"/>
      <c r="BL63" s="103">
        <f>(BC63-BC62)/节奏总纲!M60*'[1]功能-付费相关'!AJ62</f>
        <v>651.11685342163889</v>
      </c>
      <c r="BM63" s="103">
        <f>(BH63-BH62)/节奏总纲!M60*'[1]功能-付费相关'!BB62</f>
        <v>582.7949712645426</v>
      </c>
      <c r="CD63" s="136">
        <v>57</v>
      </c>
      <c r="CE63" s="136">
        <f>求节点(村县营基础信息!$AC$8:$AC$28,$BS$33:$BS$53,$CD63)*节奏总纲!K60+CE62</f>
        <v>848526.21136429813</v>
      </c>
      <c r="CF63" s="136">
        <f>求节点(村县营基础信息!$AC$8:$AC$28,$BS$33:$BS$53,$CD63)*节奏总纲!L60+CF62</f>
        <v>737183.16467940493</v>
      </c>
      <c r="CG63" s="136">
        <f>求节点(村县营基础信息!$AC$8:$AC$28,$BS$33:$BS$53,$CD63)*节奏总纲!M60+CG62</f>
        <v>603508.31156282045</v>
      </c>
      <c r="CH63" s="136">
        <f>求节点(村县营基础信息!$AC$8:$AC$28,$BS$33:$BS$53,$CD63)*节奏总纲!N60+CH62</f>
        <v>442484.89279082976</v>
      </c>
      <c r="CI63" s="136">
        <f>求节点(村县营基础信息!$AC$8:$AC$28,$BS$33:$BS$53,$CD63)*节奏总纲!O60+CI62</f>
        <v>245486.50658876199</v>
      </c>
    </row>
    <row r="64" spans="7:87" x14ac:dyDescent="0.15">
      <c r="M64" s="36">
        <v>58</v>
      </c>
      <c r="N64" s="36">
        <f>求节点(村县营基础信息!K$8:K$28,$I$33:$I$53,$M64)*节奏总纲!K61+N63</f>
        <v>198721683.13519523</v>
      </c>
      <c r="O64" s="36">
        <f>求节点(村县营基础信息!L$8:L$28,$I$33:$I$53,$M64)*节奏总纲!L61+O63</f>
        <v>175261439.55311209</v>
      </c>
      <c r="P64" s="36">
        <f>求节点(村县营基础信息!M$8:M$28,$I$33:$I$53,$M64)*节奏总纲!M61+P63</f>
        <v>146115261.74521393</v>
      </c>
      <c r="Q64" s="36">
        <f>求节点(村县营基础信息!N$8:N$28,$I$33:$I$53,$M64)*节奏总纲!N61+Q63</f>
        <v>109040215.05707853</v>
      </c>
      <c r="R64" s="36">
        <f>求节点(村县营基础信息!O$8:O$28,$I$33:$I$53,$M64)*节奏总纲!O61+R63</f>
        <v>62703729.783934072</v>
      </c>
      <c r="S64" s="181"/>
      <c r="T64" s="181"/>
      <c r="AB64" s="182"/>
      <c r="AC64" s="36">
        <v>58</v>
      </c>
      <c r="AD64" s="95">
        <f>求节点(村县营基础信息!T$8:T$28,$Y$33:$Y$53,$AC64)*节奏总纲!K61*(1+$B$10)+AD63</f>
        <v>23426665.781702794</v>
      </c>
      <c r="AE64" s="95">
        <f>求节点(村县营基础信息!U$8:U$28,$Y$33:$Y$53,$AC64)*节奏总纲!L61*(1+$B$10)+AE63</f>
        <v>20750094.801547468</v>
      </c>
      <c r="AF64" s="95">
        <f>求节点(村县营基础信息!V$8:V$28,$Y$33:$Y$53,$AC64)*节奏总纲!M61*(1+$B$10)+AF63</f>
        <v>17381477.465233166</v>
      </c>
      <c r="AG64" s="95">
        <f>求节点(村县营基础信息!W$8:W$28,$Y$33:$Y$53,$AC64)*节奏总纲!N61*(1+$B$10)+AG63</f>
        <v>13047618.337843359</v>
      </c>
      <c r="AH64" s="95">
        <f>求节点(村县营基础信息!X$8:X$28,$Y$33:$Y$53,$AC64)*节奏总纲!O61*(1+$B$10)+AH63</f>
        <v>7553271.9150989745</v>
      </c>
      <c r="AX64" s="144"/>
      <c r="AY64" s="107">
        <f>BF64/节奏总纲!D61</f>
        <v>4608174.1613316946</v>
      </c>
      <c r="AZ64" s="36">
        <v>58</v>
      </c>
      <c r="BA64" s="189">
        <f>求节点(村县营基础信息!AC$8:AC$28,$AO$33:$AO$53,$AZ64)*节奏总纲!K61+BA63</f>
        <v>5243414.0747560048</v>
      </c>
      <c r="BB64" s="189">
        <f>求节点(村县营基础信息!AD$8:AD$28,$AO$33:$AO$53,$AZ64)*节奏总纲!L61+BB63</f>
        <v>4561462.2657157779</v>
      </c>
      <c r="BC64" s="189">
        <f>求节点(村县营基础信息!AE$8:AE$28,$AO$33:$AO$53,$AZ64)*节奏总纲!M61+BC63</f>
        <v>3751072.9976434256</v>
      </c>
      <c r="BD64" s="189">
        <f>求节点(村县营基础信息!AF$8:AF$28,$AO$33:$AO$53,$AZ64)*节奏总纲!N61+BD63</f>
        <v>2760785.1638365788</v>
      </c>
      <c r="BE64" s="189">
        <f>求节点(村县营基础信息!AG$8:AG$28,$AO$33:$AO$53,$AZ64)*节奏总纲!O61+BE63</f>
        <v>1540621.1045173223</v>
      </c>
      <c r="BF64" s="189">
        <f>求节点(村县营基础信息!AC$8:AC$28,$AP$33:$AP$53,$AZ64)*节奏总纲!K61+BF63</f>
        <v>252137337.0011611</v>
      </c>
      <c r="BG64" s="189">
        <f>求节点(村县营基础信息!AD$8:AD$28,$AP$33:$AP$53,$AZ64)*节奏总纲!L61+BG63</f>
        <v>228139054.27119797</v>
      </c>
      <c r="BH64" s="189">
        <f>求节点(村县营基础信息!AE$8:AE$28,$AP$33:$AP$53,$AZ64)*节奏总纲!M61+BH63</f>
        <v>195019019.3569774</v>
      </c>
      <c r="BI64" s="189">
        <f>求节点(村县营基础信息!AF$8:AF$28,$AP$33:$AP$53,$AZ64)*节奏总纲!N61+BI63</f>
        <v>149174974.3999272</v>
      </c>
      <c r="BJ64" s="189">
        <f>求节点(村县营基础信息!AG$8:AG$28,$AP$33:$AP$53,$AZ64)*节奏总纲!O61+BJ63</f>
        <v>91068566.504223645</v>
      </c>
      <c r="BK64" s="143"/>
      <c r="BL64" s="103">
        <f>(BC64-BC63)/节奏总纲!M61*'[1]功能-付费相关'!AJ63</f>
        <v>631.87344222118838</v>
      </c>
      <c r="BM64" s="103">
        <f>(BH64-BH63)/节奏总纲!M61*'[1]功能-付费相关'!BB63</f>
        <v>568.23782820714814</v>
      </c>
      <c r="CD64" s="136">
        <v>58</v>
      </c>
      <c r="CE64" s="136">
        <f>求节点(村县营基础信息!$AC$8:$AC$28,$BS$33:$BS$53,$CD64)*节奏总纲!K61+CE63</f>
        <v>923744.83827681944</v>
      </c>
      <c r="CF64" s="136">
        <f>求节点(村县营基础信息!$AC$8:$AC$28,$BS$33:$BS$53,$CD64)*节奏总纲!L61+CF63</f>
        <v>800680.47275913903</v>
      </c>
      <c r="CG64" s="136">
        <f>求节点(村县营基础信息!$AC$8:$AC$28,$BS$33:$BS$53,$CD64)*节奏总纲!M61+CG63</f>
        <v>655873.1744379435</v>
      </c>
      <c r="CH64" s="136">
        <f>求节点(村县营基础信息!$AC$8:$AC$28,$BS$33:$BS$53,$CD64)*节奏总纲!N61+CH63</f>
        <v>480941.78733904863</v>
      </c>
      <c r="CI64" s="136">
        <f>求节点(村县营基础信息!$AC$8:$AC$28,$BS$33:$BS$53,$CD64)*节奏总纲!O61+CI63</f>
        <v>266462.59224251093</v>
      </c>
    </row>
    <row r="65" spans="13:87" x14ac:dyDescent="0.15">
      <c r="M65" s="36">
        <v>59</v>
      </c>
      <c r="N65" s="36">
        <f>求节点(村县营基础信息!K$8:K$28,$I$33:$I$53,$M65)*节奏总纲!K62+N64</f>
        <v>221283018.27373475</v>
      </c>
      <c r="O65" s="36">
        <f>求节点(村县营基础信息!L$8:L$28,$I$33:$I$53,$M65)*节奏总纲!L62+O64</f>
        <v>195273729.00182381</v>
      </c>
      <c r="P65" s="36">
        <f>求节点(村县营基础信息!M$8:M$28,$I$33:$I$53,$M65)*节奏总纲!M62+P64</f>
        <v>162620779.42598745</v>
      </c>
      <c r="Q65" s="36">
        <f>求节点(村县营基础信息!N$8:N$28,$I$33:$I$53,$M65)*节奏总纲!N62+Q64</f>
        <v>121228504.3660078</v>
      </c>
      <c r="R65" s="36">
        <f>求节点(村县营基础信息!O$8:O$28,$I$33:$I$53,$M65)*节奏总纲!O62+R64</f>
        <v>69866697.580177993</v>
      </c>
      <c r="S65" s="181"/>
      <c r="T65" s="181"/>
      <c r="AB65" s="182"/>
      <c r="AC65" s="36">
        <v>59</v>
      </c>
      <c r="AD65" s="95">
        <f>求节点(村县营基础信息!T$8:T$28,$Y$33:$Y$53,$AC65)*节奏总纲!K62*(1+$B$10)+AD64</f>
        <v>26282822.55268687</v>
      </c>
      <c r="AE65" s="95">
        <f>求节点(村县营基础信息!U$8:U$28,$Y$33:$Y$53,$AC65)*节奏总纲!L62*(1+$B$10)+AE64</f>
        <v>23325516.017520919</v>
      </c>
      <c r="AF65" s="95">
        <f>求节点(村县营基础信息!V$8:V$28,$Y$33:$Y$53,$AC65)*节奏总纲!M62*(1+$B$10)+AF64</f>
        <v>19513400.760662537</v>
      </c>
      <c r="AG65" s="95">
        <f>求节点(村县营基础信息!W$8:W$28,$Y$33:$Y$53,$AC65)*节奏总纲!N62*(1+$B$10)+AG64</f>
        <v>14589289.018997164</v>
      </c>
      <c r="AH65" s="95">
        <f>求节点(村县营基础信息!X$8:X$28,$Y$33:$Y$53,$AC65)*节奏总纲!O62*(1+$B$10)+AH64</f>
        <v>8422155.0248339921</v>
      </c>
      <c r="AX65" s="144"/>
      <c r="AY65" s="107">
        <f>BF65/节奏总纲!D62</f>
        <v>5025307.5392790334</v>
      </c>
      <c r="AZ65" s="36">
        <v>59</v>
      </c>
      <c r="BA65" s="189">
        <f>求节点(村县营基础信息!AC$8:AC$28,$AO$33:$AO$53,$AZ65)*节奏总纲!K62+BA64</f>
        <v>5675292.6187556135</v>
      </c>
      <c r="BB65" s="189">
        <f>求节点(村县营基础信息!AD$8:AD$28,$AO$33:$AO$53,$AZ65)*节奏总纲!L62+BB64</f>
        <v>4937341.9395885393</v>
      </c>
      <c r="BC65" s="189">
        <f>求节点(村县营基础信息!AE$8:AE$28,$AO$33:$AO$53,$AZ65)*节奏总纲!M62+BC64</f>
        <v>4055054.4561171951</v>
      </c>
      <c r="BD65" s="189">
        <f>求节点(村县营基础信息!AF$8:AF$28,$AO$33:$AO$53,$AZ65)*节奏总纲!N62+BD64</f>
        <v>2980605.1278794222</v>
      </c>
      <c r="BE65" s="189">
        <f>求节点(村县营基础信息!AG$8:AG$28,$AO$33:$AO$53,$AZ65)*节奏总纲!O62+BE64</f>
        <v>1664511.2817609087</v>
      </c>
      <c r="BF65" s="189">
        <f>求节点(村县营基础信息!AC$8:AC$28,$AP$33:$AP$53,$AZ65)*节奏总纲!K62+BF64</f>
        <v>295056466.97374439</v>
      </c>
      <c r="BG65" s="189">
        <f>求节点(村县营基础信息!AD$8:AD$28,$AP$33:$AP$53,$AZ65)*节奏总纲!L62+BG64</f>
        <v>266986534.96297973</v>
      </c>
      <c r="BH65" s="189">
        <f>求节点(村县营基础信息!AE$8:AE$28,$AP$33:$AP$53,$AZ65)*节奏总纲!M62+BH64</f>
        <v>228173631.38804156</v>
      </c>
      <c r="BI65" s="189">
        <f>求节点(村县营基础信息!AF$8:AF$28,$AP$33:$AP$53,$AZ65)*节奏总纲!N62+BI64</f>
        <v>175171509.48621032</v>
      </c>
      <c r="BJ65" s="189">
        <f>求节点(村县营基础信息!AG$8:AG$28,$AP$33:$AP$53,$AZ65)*节奏总纲!O62+BJ64</f>
        <v>108070452.64475049</v>
      </c>
      <c r="BK65" s="143"/>
      <c r="BL65" s="103">
        <f>(BC65-BC64)/节奏总纲!M62*'[1]功能-付费相关'!AJ64</f>
        <v>613.19875977147353</v>
      </c>
      <c r="BM65" s="103">
        <f>(BH65-BH64)/节奏总纲!M62*'[1]功能-付费相关'!BB64</f>
        <v>560.04966617079572</v>
      </c>
      <c r="CD65" s="136">
        <v>59</v>
      </c>
      <c r="CE65" s="136">
        <f>求节点(村县营基础信息!$AC$8:$AC$28,$BS$33:$BS$53,$CD65)*节奏总纲!K62+CE64</f>
        <v>1004362.1664900796</v>
      </c>
      <c r="CF65" s="136">
        <f>求节点(村县营基础信息!$AC$8:$AC$28,$BS$33:$BS$53,$CD65)*节奏总纲!L62+CF64</f>
        <v>870844.67854872113</v>
      </c>
      <c r="CG65" s="136">
        <f>求节点(村县营基础信息!$AC$8:$AC$28,$BS$33:$BS$53,$CD65)*节奏总纲!M62+CG64</f>
        <v>712616.38001971389</v>
      </c>
      <c r="CH65" s="136">
        <f>求节点(村县营基础信息!$AC$8:$AC$28,$BS$33:$BS$53,$CD65)*节奏总纲!N62+CH64</f>
        <v>521974.84729371266</v>
      </c>
      <c r="CI65" s="136">
        <f>求节点(村县营基础信息!$AC$8:$AC$28,$BS$33:$BS$53,$CD65)*节奏总纲!O62+CI64</f>
        <v>289588.75866131368</v>
      </c>
    </row>
    <row r="66" spans="13:87" x14ac:dyDescent="0.15">
      <c r="M66" s="36">
        <v>60</v>
      </c>
      <c r="N66" s="36">
        <f>求节点(村县营基础信息!K$8:K$28,$I$33:$I$53,$M66)*节奏总纲!K63+N65</f>
        <v>246241290.17160448</v>
      </c>
      <c r="O66" s="36">
        <f>求节点(村县营基础信息!L$8:L$28,$I$33:$I$53,$M66)*节奏总纲!L63+O65</f>
        <v>216966109.5486545</v>
      </c>
      <c r="P66" s="36">
        <f>求节点(村县营基础信息!M$8:M$28,$I$33:$I$53,$M66)*节奏总纲!M63+P65</f>
        <v>180760214.73731008</v>
      </c>
      <c r="Q66" s="36">
        <f>求节点(村县营基础信息!N$8:N$28,$I$33:$I$53,$M66)*节奏总纲!N63+Q65</f>
        <v>134872998.07583225</v>
      </c>
      <c r="R66" s="36">
        <f>求节点(村县营基础信息!O$8:O$28,$I$33:$I$53,$M66)*节奏总纲!O63+R65</f>
        <v>78081533.747694671</v>
      </c>
      <c r="S66" s="181"/>
      <c r="T66" s="181"/>
      <c r="AB66" s="182"/>
      <c r="AC66" s="36">
        <v>60</v>
      </c>
      <c r="AD66" s="95">
        <f>求节点(村县营基础信息!T$8:T$28,$Y$33:$Y$53,$AC66)*节奏总纲!K63*(1+$B$10)+AD65</f>
        <v>29529125.969669927</v>
      </c>
      <c r="AE66" s="95">
        <f>求节点(村县营基础信息!U$8:U$28,$Y$33:$Y$53,$AC66)*节奏总纲!L63*(1+$B$10)+AE65</f>
        <v>26089518.270095415</v>
      </c>
      <c r="AF66" s="95">
        <f>求节点(村县营基础信息!V$8:V$28,$Y$33:$Y$53,$AC66)*节奏总纲!M63*(1+$B$10)+AF65</f>
        <v>21777601.751112398</v>
      </c>
      <c r="AG66" s="95">
        <f>求节点(村县营基础信息!W$8:W$28,$Y$33:$Y$53,$AC66)*节奏总纲!N63*(1+$B$10)+AG65</f>
        <v>16257727.630270435</v>
      </c>
      <c r="AH66" s="95">
        <f>求节点(村县营基础信息!X$8:X$28,$Y$33:$Y$53,$AC66)*节奏总纲!O63*(1+$B$10)+AH65</f>
        <v>9386143.8543922845</v>
      </c>
      <c r="AX66" s="144"/>
      <c r="AY66" s="107">
        <f>BF66/节奏总纲!D63</f>
        <v>5462569.7025950504</v>
      </c>
      <c r="AZ66" s="36">
        <v>60</v>
      </c>
      <c r="BA66" s="189">
        <f>求节点(村县营基础信息!AC$8:AC$28,$AO$33:$AO$53,$AZ66)*节奏总纲!K63+BA65</f>
        <v>6138168.581253198</v>
      </c>
      <c r="BB66" s="189">
        <f>求节点(村县营基础信息!AD$8:AD$28,$AO$33:$AO$53,$AZ66)*节奏总纲!L63+BB65</f>
        <v>5331448.7246514428</v>
      </c>
      <c r="BC66" s="189">
        <f>求节点(村县营基础信息!AE$8:AE$28,$AO$33:$AO$53,$AZ66)*节奏总纲!M63+BC65</f>
        <v>4377896.8026642278</v>
      </c>
      <c r="BD66" s="189">
        <f>求节点(村县营基础信息!AF$8:AF$28,$AO$33:$AO$53,$AZ66)*节奏总纲!N63+BD65</f>
        <v>3218500.3671294129</v>
      </c>
      <c r="BE66" s="189">
        <f>求节点(村县营基础信息!AG$8:AG$28,$AO$33:$AO$53,$AZ66)*节奏总纲!O63+BE65</f>
        <v>1801962.1605002091</v>
      </c>
      <c r="BF66" s="189">
        <f>求节点(村县营基础信息!AC$8:AC$28,$AP$33:$AP$53,$AZ66)*节奏总纲!K63+BF65</f>
        <v>344141891.26348817</v>
      </c>
      <c r="BG66" s="189">
        <f>求节点(村县营基础信息!AD$8:AD$28,$AP$33:$AP$53,$AZ66)*节奏总纲!L63+BG65</f>
        <v>312317927.02946985</v>
      </c>
      <c r="BH66" s="189">
        <f>求节点(村县营基础信息!AE$8:AE$28,$AP$33:$AP$53,$AZ66)*节奏总纲!M63+BH65</f>
        <v>268265819.17501709</v>
      </c>
      <c r="BI66" s="189">
        <f>求节点(村县营基础信息!AF$8:AF$28,$AP$33:$AP$53,$AZ66)*节奏总纲!N63+BI65</f>
        <v>206939053.27429548</v>
      </c>
      <c r="BJ66" s="189">
        <f>求节点(村县营基础信息!AG$8:AG$28,$AP$33:$AP$53,$AZ66)*节奏总纲!O63+BJ65</f>
        <v>129076805.18639599</v>
      </c>
      <c r="BK66" s="143"/>
      <c r="BL66" s="103">
        <f>(BC66-BC65)/节奏总纲!M63*'[1]功能-付费相关'!AJ65</f>
        <v>599.99999999999909</v>
      </c>
      <c r="BM66" s="103">
        <f>(BH66-BH65)/节奏总纲!M63*'[1]功能-付费相关'!BB65</f>
        <v>579.70395357428686</v>
      </c>
      <c r="CD66" s="136">
        <v>60</v>
      </c>
      <c r="CE66" s="136">
        <f>求节点(村县营基础信息!$AC$8:$AC$28,$BS$33:$BS$53,$CD66)*节奏总纲!K63+CE65</f>
        <v>1090765.6794896286</v>
      </c>
      <c r="CF66" s="136">
        <f>求节点(村县营基础信息!$AC$8:$AC$28,$BS$33:$BS$53,$CD66)*节奏总纲!L63+CF65</f>
        <v>944411.27842712984</v>
      </c>
      <c r="CG66" s="136">
        <f>求节点(村县营基础信息!$AC$8:$AC$28,$BS$33:$BS$53,$CD66)*节奏总纲!M63+CG65</f>
        <v>772880.28470849339</v>
      </c>
      <c r="CH66" s="136">
        <f>求节点(村县营基础信息!$AC$8:$AC$28,$BS$33:$BS$53,$CD66)*节奏总纲!N63+CH65</f>
        <v>566381.95862037758</v>
      </c>
      <c r="CI66" s="136">
        <f>求节点(村县营基础信息!$AC$8:$AC$28,$BS$33:$BS$53,$CD66)*节奏总纲!O63+CI65</f>
        <v>315246.25602598308</v>
      </c>
    </row>
    <row r="67" spans="13:87" x14ac:dyDescent="0.15">
      <c r="M67" s="36">
        <v>61</v>
      </c>
      <c r="N67" s="36">
        <f>求节点(村县营基础信息!K$8:K$28,$I$33:$I$53,$M67)*节奏总纲!K64+N66</f>
        <v>273909236.50284296</v>
      </c>
      <c r="O67" s="36">
        <f>求节点(村县营基础信息!L$8:L$28,$I$33:$I$53,$M67)*节奏总纲!L64+O66</f>
        <v>241596871.04203886</v>
      </c>
      <c r="P67" s="36">
        <f>求节点(村县营基础信息!M$8:M$28,$I$33:$I$53,$M67)*节奏总纲!M64+P66</f>
        <v>201210388.17902553</v>
      </c>
      <c r="Q67" s="36">
        <f>求节点(村县营基础信息!N$8:N$28,$I$33:$I$53,$M67)*节奏总纲!N64+Q66</f>
        <v>150357814.95812884</v>
      </c>
      <c r="R67" s="36">
        <f>求节点(村县营基础信息!O$8:O$28,$I$33:$I$53,$M67)*节奏总纲!O64+R66</f>
        <v>86918264.082361713</v>
      </c>
      <c r="S67" s="181"/>
      <c r="T67" s="181"/>
      <c r="AB67" s="182"/>
      <c r="AC67" s="36">
        <v>61</v>
      </c>
      <c r="AD67" s="95">
        <f>求节点(村县营基础信息!T$8:T$28,$Y$33:$Y$53,$AC67)*节奏总纲!K64*(1+$B$10)+AD66</f>
        <v>33008427.823333256</v>
      </c>
      <c r="AE67" s="95">
        <f>求节点(村县营基础信息!U$8:U$28,$Y$33:$Y$53,$AC67)*节奏总纲!L64*(1+$B$10)+AE66</f>
        <v>29124812.535036154</v>
      </c>
      <c r="AF67" s="95">
        <f>求节点(村县营基础信息!V$8:V$28,$Y$33:$Y$53,$AC67)*节奏总纲!M64*(1+$B$10)+AF66</f>
        <v>24247210.206842631</v>
      </c>
      <c r="AG67" s="95">
        <f>求节点(村县营基础信息!W$8:W$28,$Y$33:$Y$53,$AC67)*节奏总纲!N64*(1+$B$10)+AG66</f>
        <v>18090227.24439976</v>
      </c>
      <c r="AH67" s="95">
        <f>求节点(村县营基础信息!X$8:X$28,$Y$33:$Y$53,$AC67)*节奏总纲!O64*(1+$B$10)+AH66</f>
        <v>10390369.519954648</v>
      </c>
      <c r="AX67" s="144"/>
      <c r="AY67" s="107">
        <f>BF67/节奏总纲!D64</f>
        <v>5978384.5990958419</v>
      </c>
      <c r="AZ67" s="36">
        <v>61</v>
      </c>
      <c r="BA67" s="189">
        <f>求节点(村县营基础信息!AC$8:AC$28,$AO$33:$AO$53,$AZ67)*节奏总纲!K64+BA66</f>
        <v>6634266.7543040533</v>
      </c>
      <c r="BB67" s="189">
        <f>求节点(村县营基础信息!AD$8:AD$28,$AO$33:$AO$53,$AZ67)*节奏总纲!L64+BB66</f>
        <v>5764237.8308692286</v>
      </c>
      <c r="BC67" s="189">
        <f>求节点(村县营基础信息!AE$8:AE$28,$AO$33:$AO$53,$AZ67)*节奏总纲!M64+BC66</f>
        <v>4730027.2858957248</v>
      </c>
      <c r="BD67" s="189">
        <f>求节点(村县营基础信息!AF$8:AF$28,$AO$33:$AO$53,$AZ67)*节奏总纲!N64+BD66</f>
        <v>3479788.3349235184</v>
      </c>
      <c r="BE67" s="189">
        <f>求节点(村县营基础信息!AG$8:AG$28,$AO$33:$AO$53,$AZ67)*节奏总纲!O64+BE66</f>
        <v>1945150.2306849568</v>
      </c>
      <c r="BF67" s="189">
        <f>求节点(村县营基础信息!AC$8:AC$28,$AP$33:$AP$53,$AZ67)*节奏总纲!K64+BF66</f>
        <v>404099948.97828633</v>
      </c>
      <c r="BG67" s="189">
        <f>求节点(村县营基础信息!AD$8:AD$28,$AP$33:$AP$53,$AZ67)*节奏总纲!L64+BG66</f>
        <v>368575135.38012153</v>
      </c>
      <c r="BH67" s="189">
        <f>求节点(村县营基础信息!AE$8:AE$28,$AP$33:$AP$53,$AZ67)*节奏总纲!M64+BH66</f>
        <v>317318367.35492533</v>
      </c>
      <c r="BI67" s="189">
        <f>求节点(村县营基础信息!AF$8:AF$28,$AP$33:$AP$53,$AZ67)*节奏总纲!N64+BI66</f>
        <v>245821017.46046725</v>
      </c>
      <c r="BJ67" s="189">
        <f>求节点(村县营基础信息!AG$8:AG$28,$AP$33:$AP$53,$AZ67)*节奏总纲!O64+BJ66</f>
        <v>153192913.98643175</v>
      </c>
      <c r="BK67" s="143"/>
      <c r="BL67" s="103">
        <f>(BC67-BC66)/节奏总纲!M64*'[1]功能-付费相关'!AJ66</f>
        <v>599.99999999999955</v>
      </c>
      <c r="BM67" s="103">
        <f>(BH67-BH66)/节奏总纲!M64*'[1]功能-付费相关'!BB66</f>
        <v>591.15622453936783</v>
      </c>
      <c r="CD67" s="136">
        <v>61</v>
      </c>
      <c r="CE67" s="136">
        <f>求节点(村县营基础信息!$AC$8:$AC$28,$BS$33:$BS$53,$CD67)*节奏总纲!K64+CE66</f>
        <v>1185575.5525615697</v>
      </c>
      <c r="CF67" s="136">
        <f>求节点(村县营基础信息!$AC$8:$AC$28,$BS$33:$BS$53,$CD67)*节奏总纲!L64+CF66</f>
        <v>1027122.0853931956</v>
      </c>
      <c r="CG67" s="136">
        <f>求节点(村县营基础信息!$AC$8:$AC$28,$BS$33:$BS$53,$CD67)*节奏总纲!M64+CG66</f>
        <v>840176.33261495735</v>
      </c>
      <c r="CH67" s="136">
        <f>求节点(村县营基础信息!$AC$8:$AC$28,$BS$33:$BS$53,$CD67)*节奏总纲!N64+CH66</f>
        <v>616316.99246547325</v>
      </c>
      <c r="CI67" s="136">
        <f>求节点(村县营基础信息!$AC$8:$AC$28,$BS$33:$BS$53,$CD67)*节奏总纲!O64+CI66</f>
        <v>342611.08721684595</v>
      </c>
    </row>
    <row r="68" spans="13:87" x14ac:dyDescent="0.15">
      <c r="M68" s="36">
        <v>62</v>
      </c>
      <c r="N68" s="36">
        <f>求节点(村县营基础信息!K$8:K$28,$I$33:$I$53,$M68)*节奏总纲!K65+N67</f>
        <v>304547251.91159111</v>
      </c>
      <c r="O68" s="36">
        <f>求节点(村县营基础信息!L$8:L$28,$I$33:$I$53,$M68)*节奏总纲!L65+O67</f>
        <v>268553210.49559522</v>
      </c>
      <c r="P68" s="36">
        <f>求节点(村县营基础信息!M$8:M$28,$I$33:$I$53,$M68)*节奏总纲!M65+P67</f>
        <v>224076030.66181684</v>
      </c>
      <c r="Q68" s="36">
        <f>求节点(村县营基础信息!N$8:N$28,$I$33:$I$53,$M68)*节奏总纲!N65+Q67</f>
        <v>167645376.7235648</v>
      </c>
      <c r="R68" s="36">
        <f>求节点(村县营基础信息!O$8:O$28,$I$33:$I$53,$M68)*节奏总纲!O65+R67</f>
        <v>97382866.65915522</v>
      </c>
      <c r="S68" s="181"/>
      <c r="T68" s="181"/>
      <c r="AB68" s="182"/>
      <c r="AC68" s="36">
        <v>62</v>
      </c>
      <c r="AD68" s="95">
        <f>求节点(村县营基础信息!T$8:T$28,$Y$33:$Y$53,$AC68)*节奏总纲!K65*(1+$B$10)+AD67</f>
        <v>36737451.218242981</v>
      </c>
      <c r="AE68" s="95">
        <f>求节点(村县营基础信息!U$8:U$28,$Y$33:$Y$53,$AC68)*节奏总纲!L65*(1+$B$10)+AE67</f>
        <v>32341024.802508824</v>
      </c>
      <c r="AF68" s="95">
        <f>求节点(村县营基础信息!V$8:V$28,$Y$33:$Y$53,$AC68)*节奏总纲!M65*(1+$B$10)+AF67</f>
        <v>26921534.535173837</v>
      </c>
      <c r="AG68" s="95">
        <f>求节点(村县营基础信息!W$8:W$28,$Y$33:$Y$53,$AC68)*节奏总纲!N65*(1+$B$10)+AG67</f>
        <v>20072243.169500709</v>
      </c>
      <c r="AH68" s="95">
        <f>求节点(村县营基础信息!X$8:X$28,$Y$33:$Y$53,$AC68)*节奏总纲!O65*(1+$B$10)+AH67</f>
        <v>11543191.463301612</v>
      </c>
      <c r="AX68" s="144"/>
      <c r="AY68" s="107">
        <f>BF68/节奏总纲!D65</f>
        <v>6567294.8130123122</v>
      </c>
      <c r="AZ68" s="36">
        <v>62</v>
      </c>
      <c r="BA68" s="189">
        <f>求节点(村县营基础信息!AC$8:AC$28,$AO$33:$AO$53,$AZ68)*节奏总纲!K65+BA67</f>
        <v>7165971.6109927017</v>
      </c>
      <c r="BB68" s="189">
        <f>求节点(村县营基础信息!AD$8:AD$28,$AO$33:$AO$53,$AZ68)*节奏总纲!L65+BB67</f>
        <v>6222823.2302236967</v>
      </c>
      <c r="BC68" s="189">
        <f>求节点(村县营基础信息!AE$8:AE$28,$AO$33:$AO$53,$AZ68)*节奏总纲!M65+BC67</f>
        <v>5111347.2946881969</v>
      </c>
      <c r="BD68" s="189">
        <f>求节点(村县营基础信息!AF$8:AF$28,$AO$33:$AO$53,$AZ68)*节奏总纲!N65+BD67</f>
        <v>3762395.1683504595</v>
      </c>
      <c r="BE68" s="189">
        <f>求节点(村县营基础信息!AG$8:AG$28,$AO$33:$AO$53,$AZ68)*节奏总纲!O65+BE67</f>
        <v>2109525.9830633262</v>
      </c>
      <c r="BF68" s="189">
        <f>求节点(村县营基础信息!AC$8:AC$28,$AP$33:$AP$53,$AZ68)*节奏总纲!K65+BF67</f>
        <v>476238513.09020698</v>
      </c>
      <c r="BG68" s="189">
        <f>求节点(村县营基础信息!AD$8:AD$28,$AP$33:$AP$53,$AZ68)*节奏总纲!L65+BG67</f>
        <v>435048024.02980512</v>
      </c>
      <c r="BH68" s="189">
        <f>求节点(村县营基础信息!AE$8:AE$28,$AP$33:$AP$53,$AZ68)*节奏总纲!M65+BH67</f>
        <v>376201555.24024206</v>
      </c>
      <c r="BI68" s="189">
        <f>求节点(村县营基础信息!AF$8:AF$28,$AP$33:$AP$53,$AZ68)*节奏总纲!N65+BI67</f>
        <v>292191673.27233928</v>
      </c>
      <c r="BJ68" s="189">
        <f>求节点(村县营基础信息!AG$8:AG$28,$AP$33:$AP$53,$AZ68)*节奏总纲!O65+BJ67</f>
        <v>183440872.12506717</v>
      </c>
      <c r="BK68" s="143"/>
      <c r="BL68" s="103">
        <f>(BC68-BC67)/节奏总纲!M65*'[1]功能-付费相关'!AJ67</f>
        <v>599.99999999999932</v>
      </c>
      <c r="BM68" s="103">
        <f>(BH68-BH67)/节奏总纲!M65*'[1]功能-付费相关'!BB67</f>
        <v>595.73532265481219</v>
      </c>
      <c r="CD68" s="136">
        <v>62</v>
      </c>
      <c r="CE68" s="136">
        <f>求节点(村县营基础信息!$AC$8:$AC$28,$BS$33:$BS$53,$CD68)*节奏总纲!K65+CE67</f>
        <v>1289553.3912029054</v>
      </c>
      <c r="CF68" s="136">
        <f>求节点(村县营基础信息!$AC$8:$AC$28,$BS$33:$BS$53,$CD68)*节奏总纲!L65+CF67</f>
        <v>1116801.007933625</v>
      </c>
      <c r="CG68" s="136">
        <f>求节点(村县营基础信息!$AC$8:$AC$28,$BS$33:$BS$53,$CD68)*节奏总纲!M65+CG67</f>
        <v>914745.57877881872</v>
      </c>
      <c r="CH68" s="136">
        <f>求节点(村县营基础信息!$AC$8:$AC$28,$BS$33:$BS$53,$CD68)*节奏总纲!N65+CH67</f>
        <v>671582.32878007507</v>
      </c>
      <c r="CI68" s="136">
        <f>求节点(村县营基础信息!$AC$8:$AC$28,$BS$33:$BS$53,$CD68)*节奏总纲!O65+CI67</f>
        <v>374755.67879306042</v>
      </c>
    </row>
    <row r="69" spans="13:87" x14ac:dyDescent="0.15">
      <c r="M69" s="36">
        <v>63</v>
      </c>
      <c r="N69" s="36">
        <f>求节点(村县营基础信息!K$8:K$28,$I$33:$I$53,$M69)*节奏总纲!K66+N68</f>
        <v>338439151.19449943</v>
      </c>
      <c r="O69" s="36">
        <f>求节点(村县营基础信息!L$8:L$28,$I$33:$I$53,$M69)*节奏总纲!L66+O68</f>
        <v>298862372.68876308</v>
      </c>
      <c r="P69" s="36">
        <f>求节点(村县营基础信息!M$8:M$28,$I$33:$I$53,$M69)*节奏总纲!M66+P68</f>
        <v>249268716.51859596</v>
      </c>
      <c r="Q69" s="36">
        <f>求节点(村县营基础信息!N$8:N$28,$I$33:$I$53,$M69)*节奏总纲!N66+Q68</f>
        <v>186936250.31491357</v>
      </c>
      <c r="R69" s="36">
        <f>求节点(村县营基础信息!O$8:O$28,$I$33:$I$53,$M69)*节奏总纲!O66+R68</f>
        <v>108571961.19350767</v>
      </c>
      <c r="S69" s="181"/>
      <c r="T69" s="181"/>
      <c r="AB69" s="182"/>
      <c r="AC69" s="36">
        <v>63</v>
      </c>
      <c r="AD69" s="95">
        <f>求节点(村县营基础信息!T$8:T$28,$Y$33:$Y$53,$AC69)*节奏总纲!K66*(1+$B$10)+AD68</f>
        <v>40734119.534084208</v>
      </c>
      <c r="AE69" s="95">
        <f>求节点(村县营基础信息!U$8:U$28,$Y$33:$Y$53,$AC69)*节奏总纲!L66*(1+$B$10)+AE68</f>
        <v>35845784.164511912</v>
      </c>
      <c r="AF69" s="95">
        <f>求节点(村县营基础信息!V$8:V$28,$Y$33:$Y$53,$AC69)*节奏总纲!M66*(1+$B$10)+AF68</f>
        <v>29778045.15398518</v>
      </c>
      <c r="AG69" s="95">
        <f>求节点(村县营基础信息!W$8:W$28,$Y$33:$Y$53,$AC69)*节奏总纲!N66*(1+$B$10)+AG68</f>
        <v>22217028.077102657</v>
      </c>
      <c r="AH69" s="95">
        <f>求节点(村县营基础信息!X$8:X$28,$Y$33:$Y$53,$AC69)*节奏总纲!O66*(1+$B$10)+AH68</f>
        <v>12762204.249706261</v>
      </c>
      <c r="AX69" s="144"/>
      <c r="AY69" s="107">
        <f>BF69/节奏总纲!D66</f>
        <v>7224241.7255899245</v>
      </c>
      <c r="AZ69" s="36">
        <v>63</v>
      </c>
      <c r="BA69" s="189">
        <f>求节点(村县营基础信息!AC$8:AC$28,$AO$33:$AO$53,$AZ69)*节奏总纲!K66+BA68</f>
        <v>7735838.7662932565</v>
      </c>
      <c r="BB69" s="189">
        <f>求节点(村县营基础信息!AD$8:AD$28,$AO$33:$AO$53,$AZ69)*节奏总纲!L66+BB68</f>
        <v>6722551.2761366842</v>
      </c>
      <c r="BC69" s="189">
        <f>求节点(村县营基础信息!AE$8:AE$28,$AO$33:$AO$53,$AZ69)*节奏总纲!M66+BC68</f>
        <v>5518644.4361536922</v>
      </c>
      <c r="BD69" s="189">
        <f>求节点(村县营基础信息!AF$8:AF$28,$AO$33:$AO$53,$AZ69)*节奏总纲!N66+BD68</f>
        <v>4068210.5068868594</v>
      </c>
      <c r="BE69" s="189">
        <f>求节点(村县营基础信息!AG$8:AG$28,$AO$33:$AO$53,$AZ69)*节奏总纲!O66+BE68</f>
        <v>2279729.1204948984</v>
      </c>
      <c r="BF69" s="189">
        <f>求节点(村县营基础信息!AC$8:AC$28,$AP$33:$AP$53,$AZ69)*节奏总纲!K66+BF68</f>
        <v>561997188.10565937</v>
      </c>
      <c r="BG69" s="189">
        <f>求节点(村县营基础信息!AD$8:AD$28,$AP$33:$AP$53,$AZ69)*节奏总纲!L66+BG68</f>
        <v>514962783.24275643</v>
      </c>
      <c r="BH69" s="189">
        <f>求节点(村县营基础信息!AE$8:AE$28,$AP$33:$AP$53,$AZ69)*节奏总纲!M66+BH68</f>
        <v>445253290.2968241</v>
      </c>
      <c r="BI69" s="189">
        <f>求节点(村县营基础信息!AF$8:AF$28,$AP$33:$AP$53,$AZ69)*节奏总纲!N66+BI68</f>
        <v>347041143.03058231</v>
      </c>
      <c r="BJ69" s="189">
        <f>求节点(村县营基础信息!AG$8:AG$28,$AP$33:$AP$53,$AZ69)*节奏总纲!O66+BJ68</f>
        <v>217893172.22916931</v>
      </c>
      <c r="BK69" s="143"/>
      <c r="BL69" s="103">
        <f>(BC69-BC68)/节奏总纲!M66*'[1]功能-付费相关'!AJ68</f>
        <v>599.99999999999943</v>
      </c>
      <c r="BM69" s="103">
        <f>(BH69-BH68)/节奏总纲!M66*'[1]功能-付费相关'!BB68</f>
        <v>594.59626884398256</v>
      </c>
      <c r="CD69" s="136">
        <v>63</v>
      </c>
      <c r="CE69" s="136">
        <f>求节点(村县营基础信息!$AC$8:$AC$28,$BS$33:$BS$53,$CD69)*节奏总纲!K66+CE68</f>
        <v>1403526.8222630164</v>
      </c>
      <c r="CF69" s="136">
        <f>求节点(村县营基础信息!$AC$8:$AC$28,$BS$33:$BS$53,$CD69)*节奏总纲!L66+CF68</f>
        <v>1216746.6171162226</v>
      </c>
      <c r="CG69" s="136">
        <f>求节点(村县营基础信息!$AC$8:$AC$28,$BS$33:$BS$53,$CD69)*节奏总纲!M66+CG68</f>
        <v>996205.00707191788</v>
      </c>
      <c r="CH69" s="136">
        <f>求节点(村县营基础信息!$AC$8:$AC$28,$BS$33:$BS$53,$CD69)*节奏总纲!N66+CH68</f>
        <v>732745.396487355</v>
      </c>
      <c r="CI69" s="136">
        <f>求节点(村县营基础信息!$AC$8:$AC$28,$BS$33:$BS$53,$CD69)*节奏总纲!O66+CI68</f>
        <v>408796.30627937481</v>
      </c>
    </row>
    <row r="70" spans="13:87" x14ac:dyDescent="0.15">
      <c r="M70" s="36">
        <v>64</v>
      </c>
      <c r="N70" s="36">
        <f>求节点(村县营基础信息!K$8:K$28,$I$33:$I$53,$M70)*节奏总纲!K67+N69</f>
        <v>375894189.78684467</v>
      </c>
      <c r="O70" s="36">
        <f>求节点(村县营基础信息!L$8:L$28,$I$33:$I$53,$M70)*节奏总纲!L67+O69</f>
        <v>332150071.62581807</v>
      </c>
      <c r="P70" s="36">
        <f>求节点(村县营基础信息!M$8:M$28,$I$33:$I$53,$M70)*节奏总纲!M67+P69</f>
        <v>277393190.02887332</v>
      </c>
      <c r="Q70" s="36">
        <f>求节点(村县营基础信息!N$8:N$28,$I$33:$I$53,$M70)*节奏总纲!N67+Q69</f>
        <v>208277387.19908929</v>
      </c>
      <c r="R70" s="36">
        <f>求节点(村县营基础信息!O$8:O$28,$I$33:$I$53,$M70)*节奏总纲!O67+R69</f>
        <v>120650404.24301833</v>
      </c>
      <c r="S70" s="181"/>
      <c r="T70" s="181"/>
      <c r="AB70" s="182"/>
      <c r="AC70" s="36">
        <v>64</v>
      </c>
      <c r="AD70" s="95">
        <f>求节点(村县营基础信息!T$8:T$28,$Y$33:$Y$53,$AC70)*节奏总纲!K67*(1+$B$10)+AD69</f>
        <v>45017642.573562451</v>
      </c>
      <c r="AE70" s="95">
        <f>求节点(村县营基础信息!U$8:U$28,$Y$33:$Y$53,$AC70)*节奏总纲!L67*(1+$B$10)+AE69</f>
        <v>39579845.867632568</v>
      </c>
      <c r="AF70" s="95">
        <f>求节点(村县营基础信息!V$8:V$28,$Y$33:$Y$53,$AC70)*节奏总纲!M67*(1+$B$10)+AF69</f>
        <v>32872482.41512154</v>
      </c>
      <c r="AG70" s="95">
        <f>求节点(村县营基础信息!W$8:W$28,$Y$33:$Y$53,$AC70)*节奏总纲!N67*(1+$B$10)+AG69</f>
        <v>24520089.511049725</v>
      </c>
      <c r="AH70" s="95">
        <f>求节点(村县营基础信息!X$8:X$28,$Y$33:$Y$53,$AC70)*节奏总纲!O67*(1+$B$10)+AH69</f>
        <v>14120130.562665803</v>
      </c>
      <c r="AX70" s="144"/>
      <c r="AY70" s="107">
        <f>BF70/节奏总纲!D67</f>
        <v>7944533.8423009552</v>
      </c>
      <c r="AZ70" s="36">
        <v>64</v>
      </c>
      <c r="BA70" s="189">
        <f>求节点(村县营基础信息!AC$8:AC$28,$AO$33:$AO$53,$AZ70)*节奏总纲!K67+BA69</f>
        <v>8346607.2605154393</v>
      </c>
      <c r="BB70" s="189">
        <f>求节点(村县营基础信息!AD$8:AD$28,$AO$33:$AO$53,$AZ70)*节奏总纲!L67+BB69</f>
        <v>7254974.5227793632</v>
      </c>
      <c r="BC70" s="189">
        <f>求节点(村县营基础信息!AE$8:AE$28,$AO$33:$AO$53,$AZ70)*节奏总纲!M67+BC69</f>
        <v>5959866.4790913863</v>
      </c>
      <c r="BD70" s="189">
        <f>求节点(村县营基础信息!AF$8:AF$28,$AO$33:$AO$53,$AZ70)*节奏总纲!N67+BD69</f>
        <v>4396593.7911949018</v>
      </c>
      <c r="BE70" s="189">
        <f>求节点(村县营基础信息!AG$8:AG$28,$AO$33:$AO$53,$AZ70)*节奏总纲!O67+BE69</f>
        <v>2457050.123241005</v>
      </c>
      <c r="BF70" s="189">
        <f>求节点(村县营基础信息!AC$8:AC$28,$AP$33:$AP$53,$AZ70)*节奏总纲!K67+BF69</f>
        <v>662959482.3061204</v>
      </c>
      <c r="BG70" s="189">
        <f>求节点(村县营基础信息!AD$8:AD$28,$AP$33:$AP$53,$AZ70)*节奏总纲!L67+BG69</f>
        <v>608073470.53089607</v>
      </c>
      <c r="BH70" s="189">
        <f>求节点(村县营基础信息!AE$8:AE$28,$AP$33:$AP$53,$AZ70)*节奏总纲!M67+BH69</f>
        <v>526726558.00592554</v>
      </c>
      <c r="BI70" s="189">
        <f>求节点(村县营基础信息!AF$8:AF$28,$AP$33:$AP$53,$AZ70)*节奏总纲!N67+BI69</f>
        <v>410953683.2610718</v>
      </c>
      <c r="BJ70" s="189">
        <f>求节点(村县营基础信息!AG$8:AG$28,$AP$33:$AP$53,$AZ70)*节奏总纲!O67+BJ69</f>
        <v>258210645.16700187</v>
      </c>
      <c r="BK70" s="143"/>
      <c r="BL70" s="103">
        <f>(BC70-BC69)/节奏总纲!M67*'[1]功能-付费相关'!AJ69</f>
        <v>600.00000000000045</v>
      </c>
      <c r="BM70" s="103">
        <f>(BH70-BH69)/节奏总纲!M67*'[1]功能-付费相关'!BB69</f>
        <v>588.74088330739607</v>
      </c>
      <c r="CD70" s="136">
        <v>64</v>
      </c>
      <c r="CE70" s="136">
        <f>求节点(村县营基础信息!$AC$8:$AC$28,$BS$33:$BS$53,$CD70)*节奏总纲!K67+CE69</f>
        <v>1528395.0477484404</v>
      </c>
      <c r="CF70" s="136">
        <f>求节点(村县营基础信息!$AC$8:$AC$28,$BS$33:$BS$53,$CD70)*节奏总纲!L67+CF69</f>
        <v>1325597.5919853924</v>
      </c>
      <c r="CG70" s="136">
        <f>求节点(村县营基础信息!$AC$8:$AC$28,$BS$33:$BS$53,$CD70)*节奏总纲!M67+CG69</f>
        <v>1086410.4025169576</v>
      </c>
      <c r="CH70" s="136">
        <f>求节点(村县营基础信息!$AC$8:$AC$28,$BS$33:$BS$53,$CD70)*节奏总纲!N67+CH69</f>
        <v>799881.53461255471</v>
      </c>
      <c r="CI70" s="136">
        <f>求节点(村县营基础信息!$AC$8:$AC$28,$BS$33:$BS$53,$CD70)*节奏总纲!O67+CI69</f>
        <v>445048.60017413442</v>
      </c>
    </row>
    <row r="71" spans="13:87" x14ac:dyDescent="0.15">
      <c r="M71" s="36">
        <v>65</v>
      </c>
      <c r="N71" s="36">
        <f>求节点(村县营基础信息!K$8:K$28,$I$33:$I$53,$M71)*节奏总纲!K68+N70</f>
        <v>417249253.63593954</v>
      </c>
      <c r="O71" s="36">
        <f>求节点(村县营基础信息!L$8:L$28,$I$33:$I$53,$M71)*节奏总纲!L68+O70</f>
        <v>368657733.4331997</v>
      </c>
      <c r="P71" s="36">
        <f>求节点(村县营基础信息!M$8:M$28,$I$33:$I$53,$M71)*节奏总纲!M68+P70</f>
        <v>308908578.71115893</v>
      </c>
      <c r="Q71" s="36">
        <f>求节点(村县营基础信息!N$8:N$28,$I$33:$I$53,$M71)*节奏总纲!N68+Q70</f>
        <v>231620688.72045228</v>
      </c>
      <c r="R71" s="36">
        <f>求节点(村县营基础信息!O$8:O$28,$I$33:$I$53,$M71)*节奏总纲!O68+R70</f>
        <v>133225010.15917902</v>
      </c>
      <c r="S71" s="181"/>
      <c r="T71" s="181"/>
      <c r="AB71" s="182"/>
      <c r="AC71" s="36">
        <v>65</v>
      </c>
      <c r="AD71" s="95">
        <f>求节点(村县营基础信息!T$8:T$28,$Y$33:$Y$53,$AC71)*节奏总纲!K68*(1+$B$10)+AD70</f>
        <v>49608608.893438049</v>
      </c>
      <c r="AE71" s="95">
        <f>求节点(村县营基础信息!U$8:U$28,$Y$33:$Y$53,$AC71)*节奏总纲!L68*(1+$B$10)+AE70</f>
        <v>43556188.42646426</v>
      </c>
      <c r="AF71" s="95">
        <f>求节点(村县营基础信息!V$8:V$28,$Y$33:$Y$53,$AC71)*节奏总纲!M68*(1+$B$10)+AF70</f>
        <v>36307132.834883079</v>
      </c>
      <c r="AG71" s="95">
        <f>求节点(村县营基础信息!W$8:W$28,$Y$33:$Y$53,$AC71)*节奏总纲!N68*(1+$B$10)+AG70</f>
        <v>27117488.682911817</v>
      </c>
      <c r="AH71" s="95">
        <f>求节点(村县营基础信息!X$8:X$28,$Y$33:$Y$53,$AC71)*节奏总纲!O68*(1+$B$10)+AH70</f>
        <v>15574636.723218003</v>
      </c>
      <c r="AX71" s="144"/>
      <c r="AY71" s="107">
        <f>BF71/节奏总纲!D68</f>
        <v>8723817.9538513273</v>
      </c>
      <c r="AZ71" s="36">
        <v>65</v>
      </c>
      <c r="BA71" s="189">
        <f>求节点(村县营基础信息!AC$8:AC$28,$AO$33:$AO$53,$AZ71)*节奏总纲!K68+BA70</f>
        <v>9001212.7243760284</v>
      </c>
      <c r="BB71" s="189">
        <f>求节点(村县营基础信息!AD$8:AD$28,$AO$33:$AO$53,$AZ71)*节奏总纲!L68+BB70</f>
        <v>7821943.5188104985</v>
      </c>
      <c r="BC71" s="189">
        <f>求节点(村县营基础信息!AE$8:AE$28,$AO$33:$AO$53,$AZ71)*节奏总纲!M68+BC70</f>
        <v>6439086.6678821808</v>
      </c>
      <c r="BD71" s="189">
        <f>求节点(村县营基础信息!AF$8:AF$28,$AO$33:$AO$53,$AZ71)*节奏总纲!N68+BD70</f>
        <v>4743408.4113687128</v>
      </c>
      <c r="BE71" s="189">
        <f>求节点(村县营基础信息!AG$8:AG$28,$AO$33:$AO$53,$AZ71)*节奏总纲!O68+BE70</f>
        <v>2635431.379663079</v>
      </c>
      <c r="BF71" s="189">
        <f>求节点(村县营基础信息!AC$8:AC$28,$AP$33:$AP$53,$AZ71)*节奏总纲!K68+BF70</f>
        <v>780866048.67081726</v>
      </c>
      <c r="BG71" s="189">
        <f>求节点(村县营基础信息!AD$8:AD$28,$AP$33:$AP$53,$AZ71)*节奏总纲!L68+BG70</f>
        <v>715709936.08464563</v>
      </c>
      <c r="BH71" s="189">
        <f>求节点(村县营基础信息!AE$8:AE$28,$AP$33:$AP$53,$AZ71)*节奏总纲!M68+BH70</f>
        <v>623851703.82433784</v>
      </c>
      <c r="BI71" s="189">
        <f>求节点(村县营基础信息!AF$8:AF$28,$AP$33:$AP$53,$AZ71)*节奏总纲!N68+BI70</f>
        <v>486864954.63964587</v>
      </c>
      <c r="BJ71" s="189">
        <f>求节点(村县营基础信息!AG$8:AG$28,$AP$33:$AP$53,$AZ71)*节奏总纲!O68+BJ70</f>
        <v>303220026.32933795</v>
      </c>
      <c r="BK71" s="143"/>
      <c r="BL71" s="103">
        <f>(BC71-BC70)/节奏总纲!M68*'[1]功能-付费相关'!AJ70</f>
        <v>600.00000000000034</v>
      </c>
      <c r="BM71" s="103">
        <f>(BH71-BH70)/节奏总纲!M68*'[1]功能-付费相关'!BB70</f>
        <v>587.4489796436086</v>
      </c>
      <c r="CD71" s="136">
        <v>65</v>
      </c>
      <c r="CE71" s="136">
        <f>求节点(村县营基础信息!$AC$8:$AC$28,$BS$33:$BS$53,$CD71)*节奏总纲!K68+CE70</f>
        <v>1665134.8557548746</v>
      </c>
      <c r="CF71" s="136">
        <f>求节点(村县营基础信息!$AC$8:$AC$28,$BS$33:$BS$53,$CD71)*节奏总纲!L68+CF70</f>
        <v>1444031.115600785</v>
      </c>
      <c r="CG71" s="136">
        <f>求节点(村县营基础信息!$AC$8:$AC$28,$BS$33:$BS$53,$CD71)*节奏总纲!M68+CG70</f>
        <v>1186514.1752865901</v>
      </c>
      <c r="CH71" s="136">
        <f>求节点(村县营基础信息!$AC$8:$AC$28,$BS$33:$BS$53,$CD71)*节奏总纲!N68+CH70</f>
        <v>872327.25527108414</v>
      </c>
      <c r="CI71" s="136">
        <f>求节点(村县营基础信息!$AC$8:$AC$28,$BS$33:$BS$53,$CD71)*节奏总纲!O68+CI70</f>
        <v>482310.4626267454</v>
      </c>
    </row>
    <row r="72" spans="13:87" x14ac:dyDescent="0.15">
      <c r="M72" s="36">
        <v>66</v>
      </c>
      <c r="N72" s="36">
        <f>求节点(村县营基础信息!K$8:K$28,$I$33:$I$53,$M72)*节奏总纲!K69+N71</f>
        <v>462871232.36846954</v>
      </c>
      <c r="O72" s="36">
        <f>求节点(村县营基础信息!L$8:L$28,$I$33:$I$53,$M72)*节奏总纲!L69+O71</f>
        <v>409633789.25776941</v>
      </c>
      <c r="P72" s="36">
        <f>求节点(村县营基础信息!M$8:M$28,$I$33:$I$53,$M72)*节奏总纲!M69+P71</f>
        <v>343372212.32241642</v>
      </c>
      <c r="Q72" s="36">
        <f>求节点(村县营基础信息!N$8:N$28,$I$33:$I$53,$M72)*节奏总纲!N69+Q71</f>
        <v>255935913.7175805</v>
      </c>
      <c r="R72" s="36">
        <f>求节点(村县营基础信息!O$8:O$28,$I$33:$I$53,$M72)*节奏总纲!O69+R71</f>
        <v>147844870.03943658</v>
      </c>
      <c r="S72" s="181"/>
      <c r="T72" s="181"/>
      <c r="AB72" s="182"/>
      <c r="AC72" s="36">
        <v>66</v>
      </c>
      <c r="AD72" s="95">
        <f>求节点(村县营基础信息!T$8:T$28,$Y$33:$Y$53,$AC72)*节奏总纲!K69*(1+$B$10)+AD71</f>
        <v>54529084.762478605</v>
      </c>
      <c r="AE72" s="95">
        <f>求节点(村县营基础信息!U$8:U$28,$Y$33:$Y$53,$AC72)*节奏总纲!L69*(1+$B$10)+AE71</f>
        <v>48069038.236264564</v>
      </c>
      <c r="AF72" s="95">
        <f>求节点(村县营基础信息!V$8:V$28,$Y$33:$Y$53,$AC72)*节奏总纲!M69*(1+$B$10)+AF71</f>
        <v>40179364.529904857</v>
      </c>
      <c r="AG72" s="95">
        <f>求节点(村县营基础信息!W$8:W$28,$Y$33:$Y$53,$AC72)*节奏总纲!N69*(1+$B$10)+AG71</f>
        <v>29902188.797368445</v>
      </c>
      <c r="AH72" s="95">
        <f>求节点(村县营基础信息!X$8:X$28,$Y$33:$Y$53,$AC72)*节奏总纲!O69*(1+$B$10)+AH71</f>
        <v>17310057.8355559</v>
      </c>
      <c r="AX72" s="144"/>
      <c r="AY72" s="107">
        <f>BF72/节奏总纲!D69</f>
        <v>9558052.8389591146</v>
      </c>
      <c r="AZ72" s="36">
        <v>66</v>
      </c>
      <c r="BA72" s="189">
        <f>求节点(村县营基础信息!AC$8:AC$28,$AO$33:$AO$53,$AZ72)*节奏总纲!K69+BA71</f>
        <v>9702801.4889730662</v>
      </c>
      <c r="BB72" s="189">
        <f>求节点(村县营基础信息!AD$8:AD$28,$AO$33:$AO$53,$AZ72)*节奏总纲!L69+BB71</f>
        <v>8437829.8151338324</v>
      </c>
      <c r="BC72" s="189">
        <f>求节点(村县营基础信息!AE$8:AE$28,$AO$33:$AO$53,$AZ72)*节奏总纲!M69+BC71</f>
        <v>6945400.3190315813</v>
      </c>
      <c r="BD72" s="189">
        <f>求节点(村县营基础信息!AF$8:AF$28,$AO$33:$AO$53,$AZ72)*节奏总纲!N69+BD71</f>
        <v>5092587.861413043</v>
      </c>
      <c r="BE72" s="189">
        <f>求节点(村县营基础信息!AG$8:AG$28,$AO$33:$AO$53,$AZ72)*节奏总纲!O69+BE71</f>
        <v>2836062.1670297431</v>
      </c>
      <c r="BF72" s="189">
        <f>求节点(村县营基础信息!AC$8:AC$28,$AP$33:$AP$53,$AZ72)*节奏总纲!K69+BF71</f>
        <v>917629085.18293309</v>
      </c>
      <c r="BG72" s="189">
        <f>求节点(村县营基础信息!AD$8:AD$28,$AP$33:$AP$53,$AZ72)*节奏总纲!L69+BG71</f>
        <v>845499228.97008705</v>
      </c>
      <c r="BH72" s="189">
        <f>求节点(村县营基础信息!AE$8:AE$28,$AP$33:$AP$53,$AZ72)*节奏总纲!M69+BH71</f>
        <v>738714409.07928669</v>
      </c>
      <c r="BI72" s="189">
        <f>求节点(村县营基础信息!AF$8:AF$28,$AP$33:$AP$53,$AZ72)*节奏总纲!N69+BI71</f>
        <v>571826674.46115398</v>
      </c>
      <c r="BJ72" s="189">
        <f>求节点(村县营基础信息!AG$8:AG$28,$AP$33:$AP$53,$AZ72)*节奏总纲!O69+BJ71</f>
        <v>358849429.25265998</v>
      </c>
      <c r="BK72" s="143"/>
      <c r="BL72" s="103">
        <f>(BC72-BC71)/节奏总纲!M69*'[1]功能-付费相关'!AJ71</f>
        <v>600.00000000000057</v>
      </c>
      <c r="BM72" s="103">
        <f>(BH72-BH71)/节奏总纲!M69*'[1]功能-付费相关'!BB71</f>
        <v>597.77850476289404</v>
      </c>
      <c r="CD72" s="136">
        <v>66</v>
      </c>
      <c r="CE72" s="136">
        <f>求节点(村县营基础信息!$AC$8:$AC$28,$BS$33:$BS$53,$CD72)*节奏总纲!K69+CE71</f>
        <v>1814807.1255355759</v>
      </c>
      <c r="CF72" s="136">
        <f>求节点(村县营基础信息!$AC$8:$AC$28,$BS$33:$BS$53,$CD72)*节奏总纲!L69+CF71</f>
        <v>1575420.1921497628</v>
      </c>
      <c r="CG72" s="136">
        <f>求节点(村县营基础信息!$AC$8:$AC$28,$BS$33:$BS$53,$CD72)*节奏总纲!M69+CG71</f>
        <v>1294527.7541984622</v>
      </c>
      <c r="CH72" s="136">
        <f>求节点(村县营基础信息!$AC$8:$AC$28,$BS$33:$BS$53,$CD72)*节奏总纲!N69+CH71</f>
        <v>946818.87128054141</v>
      </c>
      <c r="CI72" s="136">
        <f>求节点(村县营基础信息!$AC$8:$AC$28,$BS$33:$BS$53,$CD72)*节奏总纲!O69+CI71</f>
        <v>525111.69726496702</v>
      </c>
    </row>
    <row r="73" spans="13:87" x14ac:dyDescent="0.15">
      <c r="M73" s="36">
        <v>67</v>
      </c>
      <c r="N73" s="36">
        <f>求节点(村县营基础信息!K$8:K$28,$I$33:$I$53,$M73)*节奏总纲!K70+N72</f>
        <v>513465381.43132567</v>
      </c>
      <c r="O73" s="36">
        <f>求节点(村县营基础信息!L$8:L$28,$I$33:$I$53,$M73)*节奏总纲!L70+O72</f>
        <v>455092823.8299222</v>
      </c>
      <c r="P73" s="36">
        <f>求节点(村县营基础信息!M$8:M$28,$I$33:$I$53,$M73)*节奏总纲!M70+P72</f>
        <v>379870031.43384016</v>
      </c>
      <c r="Q73" s="36">
        <f>求节点(村县营基础信息!N$8:N$28,$I$33:$I$53,$M73)*节奏总纲!N70+Q72</f>
        <v>282849033.86269891</v>
      </c>
      <c r="R73" s="36">
        <f>求节点(村县营基础信息!O$8:O$28,$I$33:$I$53,$M73)*节奏总纲!O70+R72</f>
        <v>163673230.55329964</v>
      </c>
      <c r="S73" s="181"/>
      <c r="T73" s="181"/>
      <c r="AB73" s="182"/>
      <c r="AC73" s="36">
        <v>67</v>
      </c>
      <c r="AD73" s="95">
        <f>求节点(村县营基础信息!T$8:T$28,$Y$33:$Y$53,$AC73)*节奏总纲!K70*(1+$B$10)+AD72</f>
        <v>60156969.498712823</v>
      </c>
      <c r="AE73" s="95">
        <f>求节点(村县营基础信息!U$8:U$28,$Y$33:$Y$53,$AC73)*节奏总纲!L70*(1+$B$10)+AE72</f>
        <v>53224057.766745411</v>
      </c>
      <c r="AF73" s="95">
        <f>求节点(村县营基础信息!V$8:V$28,$Y$33:$Y$53,$AC73)*节奏总纲!M70*(1+$B$10)+AF72</f>
        <v>44395223.524175085</v>
      </c>
      <c r="AG73" s="95">
        <f>求节点(村县营基础信息!W$8:W$28,$Y$33:$Y$53,$AC73)*节奏总纲!N70*(1+$B$10)+AG72</f>
        <v>33066357.75496256</v>
      </c>
      <c r="AH73" s="95">
        <f>求节点(村县营基础信息!X$8:X$28,$Y$33:$Y$53,$AC73)*节奏总纲!O70*(1+$B$10)+AH72</f>
        <v>19233904.549405564</v>
      </c>
      <c r="AX73" s="144"/>
      <c r="AY73" s="107">
        <f>BF73/节奏总纲!D70</f>
        <v>10508397.93017968</v>
      </c>
      <c r="AZ73" s="36">
        <v>67</v>
      </c>
      <c r="BA73" s="189">
        <f>求节点(村县营基础信息!AC$8:AC$28,$AO$33:$AO$53,$AZ73)*节奏总纲!K70+BA72</f>
        <v>10454745.708481794</v>
      </c>
      <c r="BB73" s="189">
        <f>求节点(村县营基础信息!AD$8:AD$28,$AO$33:$AO$53,$AZ73)*节奏总纲!L70+BB72</f>
        <v>9098452.1905003712</v>
      </c>
      <c r="BC73" s="189">
        <f>求节点(村县营基础信息!AE$8:AE$28,$AO$33:$AO$53,$AZ73)*节奏总纲!M70+BC72</f>
        <v>7464044.4018255426</v>
      </c>
      <c r="BD73" s="189">
        <f>求节点(村县营基础信息!AF$8:AF$28,$AO$33:$AO$53,$AZ73)*节奏总纲!N70+BD72</f>
        <v>5466573.7349900659</v>
      </c>
      <c r="BE73" s="189">
        <f>求节点(村县营基础信息!AG$8:AG$28,$AO$33:$AO$53,$AZ73)*节奏总纲!O70+BE72</f>
        <v>3046416.7811201648</v>
      </c>
      <c r="BF73" s="189">
        <f>求节点(村县营基础信息!AC$8:AC$28,$AP$33:$AP$53,$AZ73)*节奏总纲!K70+BF72</f>
        <v>1082031941.3534489</v>
      </c>
      <c r="BG73" s="189">
        <f>求节点(村县营基础信息!AD$8:AD$28,$AP$33:$AP$53,$AZ73)*节奏总纲!L70+BG72</f>
        <v>1000533386.1252789</v>
      </c>
      <c r="BH73" s="189">
        <f>求节点(村县营基础信息!AE$8:AE$28,$AP$33:$AP$53,$AZ73)*节奏总纲!M70+BH72</f>
        <v>868919084.81482816</v>
      </c>
      <c r="BI73" s="189">
        <f>求节点(村县营基础信息!AF$8:AF$28,$AP$33:$AP$53,$AZ73)*节奏总纲!N70+BI72</f>
        <v>671963269.89461589</v>
      </c>
      <c r="BJ73" s="189">
        <f>求节点(村县营基础信息!AG$8:AG$28,$AP$33:$AP$53,$AZ73)*节奏总纲!O70+BJ72</f>
        <v>422423596.21614975</v>
      </c>
      <c r="BK73" s="143"/>
      <c r="BL73" s="103">
        <f>(BC73-BC72)/节奏总纲!M70*'[1]功能-付费相关'!AJ72</f>
        <v>599.99999999999989</v>
      </c>
      <c r="BM73" s="103">
        <f>(BH73-BH72)/节奏总纲!M70*'[1]功能-付费相关'!BB72</f>
        <v>601.37498416095661</v>
      </c>
      <c r="CD73" s="136">
        <v>67</v>
      </c>
      <c r="CE73" s="136">
        <f>求节点(村县营基础信息!$AC$8:$AC$28,$BS$33:$BS$53,$CD73)*节奏总纲!K70+CE72</f>
        <v>1975221.8923641045</v>
      </c>
      <c r="CF73" s="136">
        <f>求节点(村县营基础信息!$AC$8:$AC$28,$BS$33:$BS$53,$CD73)*节奏总纲!L70+CF72</f>
        <v>1716352.9655612907</v>
      </c>
      <c r="CG73" s="136">
        <f>求节点(村县营基础信息!$AC$8:$AC$28,$BS$33:$BS$53,$CD73)*节奏总纲!M70+CG72</f>
        <v>1405171.8251945074</v>
      </c>
      <c r="CH73" s="136">
        <f>求节点(村县营基础信息!$AC$8:$AC$28,$BS$33:$BS$53,$CD73)*节奏总纲!N70+CH72</f>
        <v>1026602.5243103063</v>
      </c>
      <c r="CI73" s="136">
        <f>求节点(村县营基础信息!$AC$8:$AC$28,$BS$33:$BS$53,$CD73)*节奏总纲!O70+CI72</f>
        <v>569987.3482709236</v>
      </c>
    </row>
    <row r="74" spans="13:87" x14ac:dyDescent="0.15">
      <c r="M74" s="36">
        <v>68</v>
      </c>
      <c r="N74" s="36">
        <f>求节点(村县营基础信息!K$8:K$28,$I$33:$I$53,$M74)*节奏总纲!K71+N73</f>
        <v>569510422.15990806</v>
      </c>
      <c r="O74" s="36">
        <f>求节点(村县营基础信息!L$8:L$28,$I$33:$I$53,$M74)*节奏总纲!L71+O73</f>
        <v>503943639.20559788</v>
      </c>
      <c r="P74" s="36">
        <f>求节点(村县营基础信息!M$8:M$28,$I$33:$I$53,$M74)*节奏总纲!M71+P73</f>
        <v>418786631.96203417</v>
      </c>
      <c r="Q74" s="36">
        <f>求节点(村县营基础信息!N$8:N$28,$I$33:$I$53,$M74)*节奏总纲!N71+Q73</f>
        <v>313232831.14285052</v>
      </c>
      <c r="R74" s="36">
        <f>求节点(村县营基础信息!O$8:O$28,$I$33:$I$53,$M74)*节奏总纲!O71+R73</f>
        <v>180944095.05809456</v>
      </c>
      <c r="S74" s="181"/>
      <c r="T74" s="181"/>
      <c r="AB74" s="182"/>
      <c r="AC74" s="36">
        <v>68</v>
      </c>
      <c r="AD74" s="95">
        <f>求节点(村县营基础信息!T$8:T$28,$Y$33:$Y$53,$AC74)*节奏总纲!K71*(1+$B$10)+AD73</f>
        <v>66568461.983161122</v>
      </c>
      <c r="AE74" s="95">
        <f>求节点(村县营基础信息!U$8:U$28,$Y$33:$Y$53,$AC74)*节奏总纲!L71*(1+$B$10)+AE73</f>
        <v>58912985.991509259</v>
      </c>
      <c r="AF74" s="95">
        <f>求节点(村县营基础信息!V$8:V$28,$Y$33:$Y$53,$AC74)*节奏总纲!M71*(1+$B$10)+AF73</f>
        <v>49005394.780897565</v>
      </c>
      <c r="AG74" s="95">
        <f>求节点(村县营基础信息!W$8:W$28,$Y$33:$Y$53,$AC74)*节奏总纲!N71*(1+$B$10)+AG73</f>
        <v>36725288.854332618</v>
      </c>
      <c r="AH74" s="95">
        <f>求节点(村县营基础信息!X$8:X$28,$Y$33:$Y$53,$AC74)*节奏总纲!O71*(1+$B$10)+AH73</f>
        <v>21379146.017833248</v>
      </c>
      <c r="AX74" s="144"/>
      <c r="AY74" s="107">
        <f>BF74/节奏总纲!D71</f>
        <v>11566895.249042585</v>
      </c>
      <c r="AZ74" s="36">
        <v>68</v>
      </c>
      <c r="BA74" s="189">
        <f>求节点(村县营基础信息!AC$8:AC$28,$AO$33:$AO$53,$AZ74)*节奏总纲!K71+BA73</f>
        <v>11260659.568258815</v>
      </c>
      <c r="BB74" s="189">
        <f>求节点(村县营基础信息!AD$8:AD$28,$AO$33:$AO$53,$AZ74)*节奏总纲!L71+BB73</f>
        <v>9785591.6031749193</v>
      </c>
      <c r="BC74" s="189">
        <f>求节点(村县营基础信息!AE$8:AE$28,$AO$33:$AO$53,$AZ74)*节奏总纲!M71+BC73</f>
        <v>7999529.1160564087</v>
      </c>
      <c r="BD74" s="189">
        <f>求节点(村县营基础信息!AF$8:AF$28,$AO$33:$AO$53,$AZ74)*节奏总纲!N71+BD73</f>
        <v>5875559.8312736331</v>
      </c>
      <c r="BE74" s="189">
        <f>求节点(村县营基础信息!AG$8:AG$28,$AO$33:$AO$53,$AZ74)*节奏总纲!O71+BE73</f>
        <v>3268914.4102513297</v>
      </c>
      <c r="BF74" s="189">
        <f>求节点(村县营基础信息!AC$8:AC$28,$AP$33:$AP$53,$AZ74)*节奏总纲!K71+BF73</f>
        <v>1277337703.1050415</v>
      </c>
      <c r="BG74" s="189">
        <f>求节点(村县营基础信息!AD$8:AD$28,$AP$33:$AP$53,$AZ74)*节奏总纲!L71+BG73</f>
        <v>1178242805.1809444</v>
      </c>
      <c r="BH74" s="189">
        <f>求节点(村县营基础信息!AE$8:AE$28,$AP$33:$AP$53,$AZ74)*节奏总纲!M71+BH73</f>
        <v>1016303582.3877246</v>
      </c>
      <c r="BI74" s="189">
        <f>求节点(村县营基础信息!AF$8:AF$28,$AP$33:$AP$53,$AZ74)*节奏总纲!N71+BI73</f>
        <v>791465665.37970102</v>
      </c>
      <c r="BJ74" s="189">
        <f>求节点(村县营基础信息!AG$8:AG$28,$AP$33:$AP$53,$AZ74)*节奏总纲!O71+BJ73</f>
        <v>495219268.870103</v>
      </c>
      <c r="BK74" s="143"/>
      <c r="BL74" s="103">
        <f>(BC74-BC73)/节奏总纲!M71*'[1]功能-付费相关'!AJ73</f>
        <v>600.00000000000023</v>
      </c>
      <c r="BM74" s="103">
        <f>(BH74-BH73)/节奏总纲!M71*'[1]功能-付费相关'!BB73</f>
        <v>599.37723999273658</v>
      </c>
      <c r="CD74" s="136">
        <v>68</v>
      </c>
      <c r="CE74" s="136">
        <f>求节点(村县营基础信息!$AC$8:$AC$28,$BS$33:$BS$53,$CD74)*节奏总纲!K71+CE73</f>
        <v>2147150.1824498689</v>
      </c>
      <c r="CF74" s="136">
        <f>求节点(村县营基础信息!$AC$8:$AC$28,$BS$33:$BS$53,$CD74)*节奏总纲!L71+CF73</f>
        <v>1862942.7069318609</v>
      </c>
      <c r="CG74" s="136">
        <f>求节点(村县营基础信息!$AC$8:$AC$28,$BS$33:$BS$53,$CD74)*节奏总纲!M71+CG73</f>
        <v>1519408.5642304255</v>
      </c>
      <c r="CH74" s="136">
        <f>求节点(村县营基础信息!$AC$8:$AC$28,$BS$33:$BS$53,$CD74)*节奏总纲!N71+CH73</f>
        <v>1113852.8915174673</v>
      </c>
      <c r="CI74" s="136">
        <f>求节点(村县营基础信息!$AC$8:$AC$28,$BS$33:$BS$53,$CD74)*节奏总纲!O71+CI73</f>
        <v>617453.50915223872</v>
      </c>
    </row>
    <row r="75" spans="13:87" x14ac:dyDescent="0.15">
      <c r="M75" s="36">
        <v>69</v>
      </c>
      <c r="N75" s="36">
        <f>求节点(村县营基础信息!K$8:K$28,$I$33:$I$53,$M75)*节奏总纲!K72+N74</f>
        <v>631528181.078251</v>
      </c>
      <c r="O75" s="36">
        <f>求节点(村县营基础信息!L$8:L$28,$I$33:$I$53,$M75)*节奏总纲!L72+O74</f>
        <v>556877546.7723974</v>
      </c>
      <c r="P75" s="36">
        <f>求节点(村县营基础信息!M$8:M$28,$I$33:$I$53,$M75)*节奏总纲!M72+P74</f>
        <v>464486544.05216604</v>
      </c>
      <c r="Q75" s="36">
        <f>求节点(村县营基础信息!N$8:N$28,$I$33:$I$53,$M75)*节奏总纲!N72+Q74</f>
        <v>347345545.59625244</v>
      </c>
      <c r="R75" s="36">
        <f>求节点(村县营基础信息!O$8:O$28,$I$33:$I$53,$M75)*节奏总纲!O72+R74</f>
        <v>199990568.60880673</v>
      </c>
      <c r="S75" s="181"/>
      <c r="T75" s="181"/>
      <c r="AB75" s="182"/>
      <c r="AC75" s="36">
        <v>69</v>
      </c>
      <c r="AD75" s="95">
        <f>求节点(村县营基础信息!T$8:T$28,$Y$33:$Y$53,$AC75)*节奏总纲!K72*(1+$B$10)+AD74</f>
        <v>73847055.044701099</v>
      </c>
      <c r="AE75" s="95">
        <f>求节点(村县营基础信息!U$8:U$28,$Y$33:$Y$53,$AC75)*节奏总纲!L72*(1+$B$10)+AE74</f>
        <v>65229116.519075148</v>
      </c>
      <c r="AF75" s="95">
        <f>求节点(村县营基础信息!V$8:V$28,$Y$33:$Y$53,$AC75)*节奏总纲!M72*(1+$B$10)+AF74</f>
        <v>54545793.270033598</v>
      </c>
      <c r="AG75" s="95">
        <f>求节点(村县营基础信息!W$8:W$28,$Y$33:$Y$53,$AC75)*节奏总纲!N72*(1+$B$10)+AG74</f>
        <v>40924712.676785082</v>
      </c>
      <c r="AH75" s="95">
        <f>求节点(村县营基础信息!X$8:X$28,$Y$33:$Y$53,$AC75)*节奏总纲!O72*(1+$B$10)+AH74</f>
        <v>23717943.752576672</v>
      </c>
      <c r="AX75" s="144"/>
      <c r="AY75" s="107">
        <f>BF75/节奏总纲!D72</f>
        <v>12726151.255150435</v>
      </c>
      <c r="AZ75" s="36">
        <v>69</v>
      </c>
      <c r="BA75" s="189">
        <f>求节点(村县营基础信息!AC$8:AC$28,$AO$33:$AO$53,$AZ75)*节奏总纲!K72+BA74</f>
        <v>12124416.656258021</v>
      </c>
      <c r="BB75" s="189">
        <f>求节点(村县营基础信息!AD$8:AD$28,$AO$33:$AO$53,$AZ75)*节奏总纲!L72+BB74</f>
        <v>10507021.45837562</v>
      </c>
      <c r="BC75" s="189">
        <f>求节点(村县营基础信息!AE$8:AE$28,$AO$33:$AO$53,$AZ75)*节奏总纲!M72+BC74</f>
        <v>8609029.3389976453</v>
      </c>
      <c r="BD75" s="189">
        <f>求节点(村县营基础信息!AF$8:AF$28,$AO$33:$AO$53,$AZ75)*节奏总纲!N72+BD74</f>
        <v>6320790.0669019176</v>
      </c>
      <c r="BE75" s="189">
        <f>求节点(村县营基础信息!AG$8:AG$28,$AO$33:$AO$53,$AZ75)*节奏总纲!O72+BE74</f>
        <v>3511600.9531162335</v>
      </c>
      <c r="BF75" s="189">
        <f>求节点(村县营基础信息!AC$8:AC$28,$AP$33:$AP$53,$AZ75)*节奏总纲!K72+BF74</f>
        <v>1507135477.7167413</v>
      </c>
      <c r="BG75" s="189">
        <f>求节点(村县营基础信息!AD$8:AD$28,$AP$33:$AP$53,$AZ75)*节奏总纲!L72+BG74</f>
        <v>1382093782.0075634</v>
      </c>
      <c r="BH75" s="189">
        <f>求节点(村县营基础信息!AE$8:AE$28,$AP$33:$AP$53,$AZ75)*节奏总纲!M72+BH74</f>
        <v>1198802046.4203987</v>
      </c>
      <c r="BI75" s="189">
        <f>求节点(村县营基础信息!AF$8:AF$28,$AP$33:$AP$53,$AZ75)*节奏总纲!N72+BI74</f>
        <v>932438307.98636365</v>
      </c>
      <c r="BJ75" s="189">
        <f>求节点(村县营基础信息!AG$8:AG$28,$AP$33:$AP$53,$AZ75)*节奏总纲!O72+BJ74</f>
        <v>579358387.49076128</v>
      </c>
      <c r="BK75" s="143"/>
      <c r="BL75" s="103">
        <f>(BC75-BC74)/节奏总纲!M72*'[1]功能-付费相关'!AJ74</f>
        <v>600.00000000000057</v>
      </c>
      <c r="BM75" s="103">
        <f>(BH75-BH74)/节奏总纲!M72*'[1]功能-付费相关'!BB74</f>
        <v>592.7726808455069</v>
      </c>
      <c r="CD75" s="136">
        <v>69</v>
      </c>
      <c r="CE75" s="136">
        <f>求节点(村县营基础信息!$AC$8:$AC$28,$BS$33:$BS$53,$CD75)*节奏总纲!K72+CE74</f>
        <v>2331418.3612230327</v>
      </c>
      <c r="CF75" s="136">
        <f>求节点(村县营基础信息!$AC$8:$AC$28,$BS$33:$BS$53,$CD75)*节奏总纲!L72+CF74</f>
        <v>2016847.7427080104</v>
      </c>
      <c r="CG75" s="136">
        <f>求节点(村县营基础信息!$AC$8:$AC$28,$BS$33:$BS$53,$CD75)*节奏总纲!M72+CG74</f>
        <v>1649435.2784578891</v>
      </c>
      <c r="CH75" s="136">
        <f>求节点(村县营基础信息!$AC$8:$AC$28,$BS$33:$BS$53,$CD75)*节奏总纲!N72+CH74</f>
        <v>1208835.3417848349</v>
      </c>
      <c r="CI75" s="136">
        <f>求节点(村县营基础信息!$AC$8:$AC$28,$BS$33:$BS$53,$CD75)*节奏总纲!O72+CI74</f>
        <v>668159.15109789558</v>
      </c>
    </row>
    <row r="76" spans="13:87" x14ac:dyDescent="0.15">
      <c r="M76" s="36">
        <v>70</v>
      </c>
      <c r="N76" s="36">
        <f>求节点(村县营基础信息!K$8:K$28,$I$33:$I$53,$M76)*节奏总纲!K73+N75</f>
        <v>700087311.41689384</v>
      </c>
      <c r="O76" s="36">
        <f>求节点(村县营基础信息!L$8:L$28,$I$33:$I$53,$M76)*节奏总纲!L73+O75</f>
        <v>617812883.26941299</v>
      </c>
      <c r="P76" s="36">
        <f>求节点(村县营基础信息!M$8:M$28,$I$33:$I$53,$M76)*节奏总纲!M73+P75</f>
        <v>516335073.43868041</v>
      </c>
      <c r="Q76" s="36">
        <f>求节点(村县营基础信息!N$8:N$28,$I$33:$I$53,$M76)*节奏总纲!N73+Q75</f>
        <v>384795361.03641039</v>
      </c>
      <c r="R76" s="36">
        <f>求节点(村县营基础信息!O$8:O$28,$I$33:$I$53,$M76)*节奏总纲!O73+R75</f>
        <v>221791547.6841436</v>
      </c>
      <c r="S76" s="181"/>
      <c r="T76" s="181"/>
      <c r="AB76" s="182"/>
      <c r="AC76" s="36">
        <v>70</v>
      </c>
      <c r="AD76" s="95">
        <f>求节点(村县营基础信息!T$8:T$28,$Y$33:$Y$53,$AC76)*节奏总纲!K73*(1+$B$10)+AD75</f>
        <v>82084189.950658187</v>
      </c>
      <c r="AE76" s="95">
        <f>求节点(村县营基础信息!U$8:U$28,$Y$33:$Y$53,$AC76)*节奏总纲!L73*(1+$B$10)+AE75</f>
        <v>72664094.162545532</v>
      </c>
      <c r="AF76" s="95">
        <f>求节点(村县营基础信息!V$8:V$28,$Y$33:$Y$53,$AC76)*节奏总纲!M73*(1+$B$10)+AF75</f>
        <v>60966745.545913011</v>
      </c>
      <c r="AG76" s="95">
        <f>求节点(村县营基础信息!W$8:W$28,$Y$33:$Y$53,$AC76)*节奏总纲!N73*(1+$B$10)+AG75</f>
        <v>45590473.647023633</v>
      </c>
      <c r="AH76" s="95">
        <f>求节点(村县营基础信息!X$8:X$28,$Y$33:$Y$53,$AC76)*节奏总纲!O73*(1+$B$10)+AH75</f>
        <v>26310813.800282225</v>
      </c>
      <c r="AX76" s="144"/>
      <c r="AY76" s="107">
        <f>BF76/节奏总纲!D73</f>
        <v>13979294.359280923</v>
      </c>
      <c r="AZ76" s="36">
        <v>70</v>
      </c>
      <c r="BA76" s="189">
        <f>求节点(村县营基础信息!AC$8:AC$28,$AO$33:$AO$53,$AZ76)*节奏总纲!K73+BA75</f>
        <v>13050168.581253197</v>
      </c>
      <c r="BB76" s="189">
        <f>求节点(村县营基础信息!AD$8:AD$28,$AO$33:$AO$53,$AZ76)*节奏总纲!L73+BB75</f>
        <v>11312467.124651445</v>
      </c>
      <c r="BC76" s="189">
        <f>求节点(村县营基础信息!AE$8:AE$28,$AO$33:$AO$53,$AZ76)*节奏总纲!M73+BC75</f>
        <v>9279919.6026642285</v>
      </c>
      <c r="BD76" s="189">
        <f>求节点(村县营基础信息!AF$8:AF$28,$AO$33:$AO$53,$AZ76)*节奏总纲!N73+BD75</f>
        <v>6797559.8472681213</v>
      </c>
      <c r="BE76" s="189">
        <f>求节点(村县营基础信息!AG$8:AG$28,$AO$33:$AO$53,$AZ76)*节奏总纲!O73+BE75</f>
        <v>3789897.1606327686</v>
      </c>
      <c r="BF76" s="189">
        <f>求节点(村县营基础信息!AC$8:AC$28,$AP$33:$AP$53,$AZ76)*节奏总纲!K73+BF75</f>
        <v>1775370383.6286774</v>
      </c>
      <c r="BG76" s="189">
        <f>求节点(村县营基础信息!AD$8:AD$28,$AP$33:$AP$53,$AZ76)*节奏总纲!L73+BG75</f>
        <v>1628969598.3014846</v>
      </c>
      <c r="BH76" s="189">
        <f>求节点(村县营基础信息!AE$8:AE$28,$AP$33:$AP$53,$AZ76)*节奏总纲!M73+BH75</f>
        <v>1415909235.1107745</v>
      </c>
      <c r="BI76" s="189">
        <f>求节点(村县营基础信息!AF$8:AF$28,$AP$33:$AP$53,$AZ76)*节奏总纲!N73+BI75</f>
        <v>1094390560.7162535</v>
      </c>
      <c r="BJ76" s="189">
        <f>求节点(村县营基础信息!AG$8:AG$28,$AP$33:$AP$53,$AZ76)*节奏总纲!O73+BJ75</f>
        <v>680034429.03783941</v>
      </c>
      <c r="BK76" s="143"/>
      <c r="BL76" s="103">
        <f>(BC76-BC75)/节奏总纲!M73*'[1]功能-付费相关'!AJ75</f>
        <v>600.00000000000023</v>
      </c>
      <c r="BM76" s="103">
        <f>(BH76-BH75)/节奏总纲!M73*'[1]功能-付费相关'!BB75</f>
        <v>582.41541972510663</v>
      </c>
      <c r="CD76" s="136">
        <v>70</v>
      </c>
      <c r="CE76" s="136">
        <f>求节点(村县营基础信息!$AC$8:$AC$28,$BS$33:$BS$53,$CD76)*节奏总纲!K73+CE75</f>
        <v>2528912.105222004</v>
      </c>
      <c r="CF76" s="136">
        <f>求节点(村县营基础信息!$AC$8:$AC$28,$BS$33:$BS$53,$CD76)*节奏总纲!L73+CF75</f>
        <v>2188676.1515135197</v>
      </c>
      <c r="CG76" s="136">
        <f>求节点(村县营基础信息!$AC$8:$AC$28,$BS$33:$BS$53,$CD76)*节奏总纲!M73+CG75</f>
        <v>1792558.5347067602</v>
      </c>
      <c r="CH76" s="136">
        <f>求节点(村县营基础信息!$AC$8:$AC$28,$BS$33:$BS$53,$CD76)*节奏总纲!N73+CH75</f>
        <v>1309990.0511667007</v>
      </c>
      <c r="CI76" s="136">
        <f>求节点(村县营基础信息!$AC$8:$AC$28,$BS$33:$BS$53,$CD76)*节奏总纲!O73+CI75</f>
        <v>724373.13587199966</v>
      </c>
    </row>
    <row r="77" spans="13:87" x14ac:dyDescent="0.15">
      <c r="M77" s="36">
        <v>71</v>
      </c>
      <c r="N77" s="36">
        <f>求节点(村县营基础信息!K$8:K$28,$I$33:$I$53,$M77)*节奏总纲!K74+N76</f>
        <v>775807326.78983831</v>
      </c>
      <c r="O77" s="36">
        <f>求节点(村县营基础信息!L$8:L$28,$I$33:$I$53,$M77)*节奏总纲!L74+O76</f>
        <v>685687004.88955545</v>
      </c>
      <c r="P77" s="36">
        <f>求节点(村县营基础信息!M$8:M$28,$I$33:$I$53,$M77)*节奏总纲!M74+P76</f>
        <v>572077252.05058587</v>
      </c>
      <c r="Q77" s="36">
        <f>求节点(村县营基础信息!N$8:N$28,$I$33:$I$53,$M77)*节奏总纲!N74+Q76</f>
        <v>426067049.28346449</v>
      </c>
      <c r="R77" s="36">
        <f>求节点(村县营基础信息!O$8:O$28,$I$33:$I$53,$M77)*节奏总纲!O74+R76</f>
        <v>246000317.36299017</v>
      </c>
      <c r="S77" s="181"/>
      <c r="T77" s="181"/>
      <c r="AB77" s="182"/>
      <c r="AC77" s="36">
        <v>71</v>
      </c>
      <c r="AD77" s="95">
        <f>求节点(村县营基础信息!T$8:T$28,$Y$33:$Y$53,$AC77)*节奏总纲!K74*(1+$B$10)+AD76</f>
        <v>91379967.273246676</v>
      </c>
      <c r="AE77" s="95">
        <f>求节点(村县营基础信息!U$8:U$28,$Y$33:$Y$53,$AC77)*节奏总纲!L74*(1+$B$10)+AE76</f>
        <v>81117799.340874732</v>
      </c>
      <c r="AF77" s="95">
        <f>求节点(村县营基础信息!V$8:V$28,$Y$33:$Y$53,$AC77)*节奏总纲!M74*(1+$B$10)+AF76</f>
        <v>67850325.896681517</v>
      </c>
      <c r="AG77" s="95">
        <f>求节点(村县营基础信息!W$8:W$28,$Y$33:$Y$53,$AC77)*节奏总纲!N74*(1+$B$10)+AG76</f>
        <v>50571719.828688405</v>
      </c>
      <c r="AH77" s="95">
        <f>求节点(村县营基础信息!X$8:X$28,$Y$33:$Y$53,$AC77)*节奏总纲!O74*(1+$B$10)+AH76</f>
        <v>29102288.07699484</v>
      </c>
      <c r="AX77" s="144"/>
      <c r="AY77" s="107">
        <f>BF77/节奏总纲!D74</f>
        <v>15319935.945574369</v>
      </c>
      <c r="AZ77" s="36">
        <v>71</v>
      </c>
      <c r="BA77" s="189">
        <f>求节点(村县营基础信息!AC$8:AC$28,$AO$33:$AO$53,$AZ77)*节奏总纲!K74+BA76</f>
        <v>14042364.927354909</v>
      </c>
      <c r="BB77" s="189">
        <f>求节点(村县营基础信息!AD$8:AD$28,$AO$33:$AO$53,$AZ77)*节奏总纲!L74+BB76</f>
        <v>12183376.497817799</v>
      </c>
      <c r="BC77" s="189">
        <f>求节点(村县营基础信息!AE$8:AE$28,$AO$33:$AO$53,$AZ77)*节奏总纲!M74+BC76</f>
        <v>9989939.9198028408</v>
      </c>
      <c r="BD77" s="189">
        <f>求节点(村县营基础信息!AF$8:AF$28,$AO$33:$AO$53,$AZ77)*节奏总纲!N74+BD76</f>
        <v>7323963.4368567839</v>
      </c>
      <c r="BE77" s="189">
        <f>求节点(村县营基础信息!AG$8:AG$28,$AO$33:$AO$53,$AZ77)*节奏总纲!O74+BE76</f>
        <v>4099463.7346085296</v>
      </c>
      <c r="BF77" s="189">
        <f>求节点(村县营基础信息!AC$8:AC$28,$AP$33:$AP$53,$AZ77)*节奏总纲!K74+BF76</f>
        <v>2086376165.7149003</v>
      </c>
      <c r="BG77" s="189">
        <f>求节点(村县营基础信息!AD$8:AD$28,$AP$33:$AP$53,$AZ77)*节奏总纲!L74+BG76</f>
        <v>1916762887.6422429</v>
      </c>
      <c r="BH77" s="189">
        <f>求节点(村县营基础信息!AE$8:AE$28,$AP$33:$AP$53,$AZ77)*节奏总纲!M74+BH76</f>
        <v>1660142264.9151461</v>
      </c>
      <c r="BI77" s="189">
        <f>求节点(村县营基础信息!AF$8:AF$28,$AP$33:$AP$53,$AZ77)*节奏总纲!N74+BI76</f>
        <v>1281210371.2496183</v>
      </c>
      <c r="BJ77" s="189">
        <f>求节点(村县营基础信息!AG$8:AG$28,$AP$33:$AP$53,$AZ77)*节奏总纲!O74+BJ76</f>
        <v>796385009.27678061</v>
      </c>
      <c r="BK77" s="143"/>
      <c r="BL77" s="103">
        <f>(BC77-BC76)/节奏总纲!M74*'[1]功能-付费相关'!AJ76</f>
        <v>608.97959183673447</v>
      </c>
      <c r="BM77" s="103">
        <f>(BH77-BH76)/节奏总纲!M74*'[1]功能-付费相关'!BB76</f>
        <v>571.218907435201</v>
      </c>
      <c r="CD77" s="136">
        <v>71</v>
      </c>
      <c r="CE77" s="136">
        <f>求节点(村县营基础信息!$AC$8:$AC$28,$BS$33:$BS$53,$CD77)*节奏总纲!K74+CE76</f>
        <v>2740580.659057036</v>
      </c>
      <c r="CF77" s="136">
        <f>求节点(村县营基础信息!$AC$8:$AC$28,$BS$33:$BS$53,$CD77)*节奏总纲!L74+CF76</f>
        <v>2374470.1511223419</v>
      </c>
      <c r="CG77" s="136">
        <f>求节点(村县营基础信息!$AC$8:$AC$28,$BS$33:$BS$53,$CD77)*节奏总纲!M74+CG76</f>
        <v>1941796.0490865652</v>
      </c>
      <c r="CH77" s="136">
        <f>求节点(村县营基础信息!$AC$8:$AC$28,$BS$33:$BS$53,$CD77)*节奏总纲!N74+CH76</f>
        <v>1417984.5483301645</v>
      </c>
      <c r="CI77" s="136">
        <f>求节点(村县营基础信息!$AC$8:$AC$28,$BS$33:$BS$53,$CD77)*节奏总纲!O74+CI76</f>
        <v>784892.90338880429</v>
      </c>
    </row>
    <row r="78" spans="13:87" x14ac:dyDescent="0.15">
      <c r="M78" s="36">
        <v>72</v>
      </c>
      <c r="N78" s="36">
        <f>求节点(村县营基础信息!K$8:K$28,$I$33:$I$53,$M78)*节奏总纲!K75+N77</f>
        <v>859362972.66893685</v>
      </c>
      <c r="O78" s="36">
        <f>求节点(村县营基础信息!L$8:L$28,$I$33:$I$53,$M78)*节奏总纲!L75+O77</f>
        <v>759887816.61763906</v>
      </c>
      <c r="P78" s="36">
        <f>求节点(村县营基础信息!M$8:M$28,$I$33:$I$53,$M78)*节奏总纲!M75+P77</f>
        <v>631869282.41982448</v>
      </c>
      <c r="Q78" s="36">
        <f>求节点(村县营基础信息!N$8:N$28,$I$33:$I$53,$M78)*节奏总纲!N75+Q77</f>
        <v>471231295.85107893</v>
      </c>
      <c r="R78" s="36">
        <f>求节点(村县营基础信息!O$8:O$28,$I$33:$I$53,$M78)*节奏总纲!O75+R77</f>
        <v>272312019.12987262</v>
      </c>
      <c r="S78" s="181"/>
      <c r="T78" s="181"/>
      <c r="AB78" s="182"/>
      <c r="AC78" s="36">
        <v>72</v>
      </c>
      <c r="AD78" s="95">
        <f>求节点(村县营基础信息!T$8:T$28,$Y$33:$Y$53,$AC78)*节奏总纲!K75*(1+$B$10)+AD77</f>
        <v>101843918.85287924</v>
      </c>
      <c r="AE78" s="95">
        <f>求节点(村县营基础信息!U$8:U$28,$Y$33:$Y$53,$AC78)*节奏总纲!L75*(1+$B$10)+AE77</f>
        <v>90202425.435304806</v>
      </c>
      <c r="AF78" s="95">
        <f>求节点(村县营基础信息!V$8:V$28,$Y$33:$Y$53,$AC78)*节奏总纲!M75*(1+$B$10)+AF77</f>
        <v>75007532.930793971</v>
      </c>
      <c r="AG78" s="95">
        <f>求节点(村县营基础信息!W$8:W$28,$Y$33:$Y$53,$AC78)*节奏总纲!N75*(1+$B$10)+AG77</f>
        <v>55857605.379465148</v>
      </c>
      <c r="AH78" s="95">
        <f>求节点(村县营基础信息!X$8:X$28,$Y$33:$Y$53,$AC78)*节奏总纲!O75*(1+$B$10)+AH77</f>
        <v>32046504.324373167</v>
      </c>
      <c r="AX78" s="144"/>
      <c r="AY78" s="107">
        <f>BF78/节奏总纲!D75</f>
        <v>16742134.574796529</v>
      </c>
      <c r="AZ78" s="36">
        <v>72</v>
      </c>
      <c r="BA78" s="189">
        <f>求节点(村县营基础信息!AC$8:AC$28,$AO$33:$AO$53,$AZ78)*节奏总纲!K75+BA77</f>
        <v>15105774.640732203</v>
      </c>
      <c r="BB78" s="189">
        <f>求节点(村县营基础信息!AD$8:AD$28,$AO$33:$AO$53,$AZ78)*节奏总纲!L75+BB77</f>
        <v>13128992.296018517</v>
      </c>
      <c r="BC78" s="189">
        <f>求节点(村县营基础信息!AE$8:AE$28,$AO$33:$AO$53,$AZ78)*节奏总纲!M75+BC77</f>
        <v>10752924.077662017</v>
      </c>
      <c r="BD78" s="189">
        <f>求节点(村县营基础信息!AF$8:AF$28,$AO$33:$AO$53,$AZ78)*节奏总纲!N75+BD77</f>
        <v>7901020.3415493248</v>
      </c>
      <c r="BE78" s="189">
        <f>求节点(村县营基础信息!AG$8:AG$28,$AO$33:$AO$53,$AZ78)*节奏总纲!O75+BE77</f>
        <v>4436467.5198775511</v>
      </c>
      <c r="BF78" s="189">
        <f>求节点(村县营基础信息!AC$8:AC$28,$AP$33:$AP$53,$AZ78)*节奏总纲!K75+BF77</f>
        <v>2444910658.4117956</v>
      </c>
      <c r="BG78" s="189">
        <f>求节点(村县营基础信息!AD$8:AD$28,$AP$33:$AP$53,$AZ78)*节奏总纲!L75+BG77</f>
        <v>2245941632.1314754</v>
      </c>
      <c r="BH78" s="189">
        <f>求节点(村县营基础信息!AE$8:AE$28,$AP$33:$AP$53,$AZ78)*节奏总纲!M75+BH77</f>
        <v>1933875778.8571973</v>
      </c>
      <c r="BI78" s="189">
        <f>求节点(村县营基础信息!AF$8:AF$28,$AP$33:$AP$53,$AZ78)*节奏总纲!N75+BI77</f>
        <v>1494223500.5782266</v>
      </c>
      <c r="BJ78" s="189">
        <f>求节点(村县营基础信息!AG$8:AG$28,$AP$33:$AP$53,$AZ78)*节奏总纲!O75+BJ77</f>
        <v>927500828.81901693</v>
      </c>
      <c r="BK78" s="143"/>
      <c r="BL78" s="103">
        <f>(BC78-BC77)/节奏总纲!M75*'[1]功能-付费相关'!AJ77</f>
        <v>629.38775510204107</v>
      </c>
      <c r="BM78" s="103">
        <f>(BH78-BH77)/节奏总纲!M75*'[1]功能-付费相关'!BB77</f>
        <v>559.76310590174114</v>
      </c>
      <c r="CD78" s="136">
        <v>72</v>
      </c>
      <c r="CE78" s="136">
        <f>求节点(村县营基础信息!$AC$8:$AC$28,$BS$33:$BS$53,$CD78)*节奏总纲!K75+CE77</f>
        <v>2967441.3979108585</v>
      </c>
      <c r="CF78" s="136">
        <f>求节点(村县营基础信息!$AC$8:$AC$28,$BS$33:$BS$53,$CD78)*节奏总纲!L75+CF77</f>
        <v>2571426.814416219</v>
      </c>
      <c r="CG78" s="136">
        <f>求节点(村县营基础信息!$AC$8:$AC$28,$BS$33:$BS$53,$CD78)*节奏总纲!M75+CG77</f>
        <v>2096965.8492841253</v>
      </c>
      <c r="CH78" s="136">
        <f>求节点(村县营基础信息!$AC$8:$AC$28,$BS$33:$BS$53,$CD78)*节奏总纲!N75+CH77</f>
        <v>1532583.6930624517</v>
      </c>
      <c r="CI78" s="136">
        <f>求节点(村县营基础信息!$AC$8:$AC$28,$BS$33:$BS$53,$CD78)*节奏总纲!O75+CI77</f>
        <v>848724.14994443196</v>
      </c>
    </row>
    <row r="79" spans="13:87" x14ac:dyDescent="0.15">
      <c r="M79" s="36">
        <v>73</v>
      </c>
      <c r="N79" s="36">
        <f>求节点(村县营基础信息!K$8:K$28,$I$33:$I$53,$M79)*节奏总纲!K76+N78</f>
        <v>951732106.68587589</v>
      </c>
      <c r="O79" s="36">
        <f>求节点(村县营基础信息!L$8:L$28,$I$33:$I$53,$M79)*节奏总纲!L76+O78</f>
        <v>838950736.38373494</v>
      </c>
      <c r="P79" s="36">
        <f>求节点(村县营基础信息!M$8:M$28,$I$33:$I$53,$M79)*节奏总纲!M76+P78</f>
        <v>698326350.22023189</v>
      </c>
      <c r="Q79" s="36">
        <f>求节点(村县营基础信息!N$8:N$28,$I$33:$I$53,$M79)*节奏总纲!N76+Q78</f>
        <v>521453870.07717347</v>
      </c>
      <c r="R79" s="36">
        <f>求节点(村县营基础信息!O$8:O$28,$I$33:$I$53,$M79)*节奏总纲!O76+R78</f>
        <v>301457913.25316232</v>
      </c>
      <c r="S79" s="181"/>
      <c r="T79" s="181"/>
      <c r="AB79" s="182"/>
      <c r="AC79" s="36">
        <v>73</v>
      </c>
      <c r="AD79" s="95">
        <f>求节点(村县营基础信息!T$8:T$28,$Y$33:$Y$53,$AC79)*节奏总纲!K76*(1+$B$10)+AD78</f>
        <v>113058904.46919419</v>
      </c>
      <c r="AE79" s="95">
        <f>求节点(村县营基础信息!U$8:U$28,$Y$33:$Y$53,$AC79)*节奏总纲!L76*(1+$B$10)+AE78</f>
        <v>99590759.789043427</v>
      </c>
      <c r="AF79" s="95">
        <f>求节点(村县营基础信息!V$8:V$28,$Y$33:$Y$53,$AC79)*节奏总纲!M76*(1+$B$10)+AF78</f>
        <v>82725805.388322741</v>
      </c>
      <c r="AG79" s="95">
        <f>求节点(村县营基础信息!W$8:W$28,$Y$33:$Y$53,$AC79)*节奏总纲!N76*(1+$B$10)+AG78</f>
        <v>61562637.380924828</v>
      </c>
      <c r="AH79" s="95">
        <f>求节点(村县营基础信息!X$8:X$28,$Y$33:$Y$53,$AC79)*节奏总纲!O76*(1+$B$10)+AH78</f>
        <v>35214161.42092146</v>
      </c>
      <c r="AX79" s="144"/>
      <c r="AY79" s="107">
        <f>BF79/节奏总纲!D76</f>
        <v>18261929.372225046</v>
      </c>
      <c r="AZ79" s="36">
        <v>73</v>
      </c>
      <c r="BA79" s="189">
        <f>求节点(村县营基础信息!AC$8:AC$28,$AO$33:$AO$53,$AZ79)*节奏总纲!K76+BA78</f>
        <v>16283500.095020019</v>
      </c>
      <c r="BB79" s="189">
        <f>求节点(村县营基础信息!AD$8:AD$28,$AO$33:$AO$53,$AZ79)*节奏总纲!L76+BB78</f>
        <v>14138345.53502945</v>
      </c>
      <c r="BC79" s="189">
        <f>求节点(村县营基础信息!AE$8:AE$28,$AO$33:$AO$53,$AZ79)*节奏总纲!M76+BC78</f>
        <v>11602399.338459663</v>
      </c>
      <c r="BD79" s="189">
        <f>求节点(村县营基础信息!AF$8:AF$28,$AO$33:$AO$53,$AZ79)*节奏总纲!N76+BD78</f>
        <v>8543758.909031406</v>
      </c>
      <c r="BE79" s="189">
        <f>求节点(村县营基础信息!AG$8:AG$28,$AO$33:$AO$53,$AZ79)*节奏总纲!O76+BE78</f>
        <v>4810342.3233854258</v>
      </c>
      <c r="BF79" s="189">
        <f>求节点(村县营基础信息!AC$8:AC$28,$AP$33:$AP$53,$AZ79)*节奏总纲!K76+BF78</f>
        <v>2859571328.0376048</v>
      </c>
      <c r="BG79" s="189">
        <f>求节点(村县营基础信息!AD$8:AD$28,$AP$33:$AP$53,$AZ79)*节奏总纲!L76+BG78</f>
        <v>2611824792.6273322</v>
      </c>
      <c r="BH79" s="189">
        <f>求节点(村县营基础信息!AE$8:AE$28,$AP$33:$AP$53,$AZ79)*节奏总纲!M76+BH78</f>
        <v>2250411320.0485911</v>
      </c>
      <c r="BI79" s="189">
        <f>求节点(村县营基础信息!AF$8:AF$28,$AP$33:$AP$53,$AZ79)*节奏总纲!N76+BI78</f>
        <v>1740066553.0137517</v>
      </c>
      <c r="BJ79" s="189">
        <f>求节点(村县营基础信息!AG$8:AG$28,$AP$33:$AP$53,$AZ79)*节奏总纲!O76+BJ78</f>
        <v>1077603467.4543417</v>
      </c>
      <c r="BK79" s="143"/>
      <c r="BL79" s="103">
        <f>(BC79-BC78)/节奏总纲!M76*'[1]功能-付费相关'!AJ78</f>
        <v>649.79591836734642</v>
      </c>
      <c r="BM79" s="103">
        <f>(BH79-BH78)/节奏总纲!M76*'[1]功能-付费相关'!BB78</f>
        <v>545.669359957545</v>
      </c>
      <c r="CD79" s="136">
        <v>73</v>
      </c>
      <c r="CE79" s="136">
        <f>求节点(村县营基础信息!$AC$8:$AC$28,$BS$33:$BS$53,$CD79)*节奏总纲!K76+CE78</f>
        <v>3215650.2033306565</v>
      </c>
      <c r="CF79" s="136">
        <f>求节点(村县营基础信息!$AC$8:$AC$28,$BS$33:$BS$53,$CD79)*节奏总纲!L76+CF78</f>
        <v>2779208.3787040208</v>
      </c>
      <c r="CG79" s="136">
        <f>求节点(村县营基础信息!$AC$8:$AC$28,$BS$33:$BS$53,$CD79)*节奏总纲!M76+CG78</f>
        <v>2267785.7907560808</v>
      </c>
      <c r="CH79" s="136">
        <f>求节点(村县营基础信息!$AC$8:$AC$28,$BS$33:$BS$53,$CD79)*节奏总纲!N76+CH78</f>
        <v>1658846.8222727156</v>
      </c>
      <c r="CI79" s="136">
        <f>求节点(村县营基础信息!$AC$8:$AC$28,$BS$33:$BS$53,$CD79)*节奏总纲!O76+CI78</f>
        <v>918830.38198186026</v>
      </c>
    </row>
    <row r="80" spans="13:87" x14ac:dyDescent="0.15">
      <c r="M80" s="36">
        <v>74</v>
      </c>
      <c r="N80" s="36">
        <f>求节点(村县营基础信息!K$8:K$28,$I$33:$I$53,$M80)*节奏总纲!K77+N79</f>
        <v>1053749446.9074674</v>
      </c>
      <c r="O80" s="36">
        <f>求节点(村县营基础信息!L$8:L$28,$I$33:$I$53,$M80)*节奏总纲!L77+O79</f>
        <v>928816999.96711993</v>
      </c>
      <c r="P80" s="36">
        <f>求节点(村县营基础信息!M$8:M$28,$I$33:$I$53,$M80)*节奏总纲!M77+P79</f>
        <v>774855939.47576833</v>
      </c>
      <c r="Q80" s="36">
        <f>求节点(村县营基础信息!N$8:N$28,$I$33:$I$53,$M80)*节奏总纲!N77+Q79</f>
        <v>578415271.01188219</v>
      </c>
      <c r="R80" s="36">
        <f>求节点(村县营基础信息!O$8:O$28,$I$33:$I$53,$M80)*节奏总纲!O77+R79</f>
        <v>334572156.06230432</v>
      </c>
      <c r="S80" s="181"/>
      <c r="T80" s="181"/>
      <c r="AB80" s="182"/>
      <c r="AC80" s="36">
        <v>74</v>
      </c>
      <c r="AD80" s="95">
        <f>求节点(村县营基础信息!T$8:T$28,$Y$33:$Y$53,$AC80)*节奏总纲!K77*(1+$B$10)+AD79</f>
        <v>125078828.43548675</v>
      </c>
      <c r="AE80" s="95">
        <f>求节点(村县营基础信息!U$8:U$28,$Y$33:$Y$53,$AC80)*节奏总纲!L77*(1+$B$10)+AE79</f>
        <v>109949904.53245167</v>
      </c>
      <c r="AF80" s="95">
        <f>求节点(村县营基础信息!V$8:V$28,$Y$33:$Y$53,$AC80)*节奏总纲!M77*(1+$B$10)+AF79</f>
        <v>91357017.70388484</v>
      </c>
      <c r="AG80" s="95">
        <f>求节点(村县营基础信息!W$8:W$28,$Y$33:$Y$53,$AC80)*节奏总纲!N77*(1+$B$10)+AG79</f>
        <v>67848309.076781213</v>
      </c>
      <c r="AH80" s="95">
        <f>求节点(村县营基础信息!X$8:X$28,$Y$33:$Y$53,$AC80)*节奏总纲!O77*(1+$B$10)+AH79</f>
        <v>38712599.883623272</v>
      </c>
      <c r="AX80" s="144"/>
      <c r="AY80" s="107">
        <f>BF80/节奏总纲!D77</f>
        <v>19872705.881668761</v>
      </c>
      <c r="AZ80" s="36">
        <v>74</v>
      </c>
      <c r="BA80" s="189">
        <f>求节点(村县营基础信息!AC$8:AC$28,$AO$33:$AO$53,$AZ80)*节奏总纲!K77+BA79</f>
        <v>17586472.88269401</v>
      </c>
      <c r="BB80" s="189">
        <f>求节点(村县营基础信息!AD$8:AD$28,$AO$33:$AO$53,$AZ80)*节奏总纲!L77+BB79</f>
        <v>15287518.403898682</v>
      </c>
      <c r="BC80" s="189">
        <f>求节点(村县营基础信息!AE$8:AE$28,$AO$33:$AO$53,$AZ80)*节奏总纲!M77+BC79</f>
        <v>12582188.248237398</v>
      </c>
      <c r="BD80" s="189">
        <f>求节点(村县营基础信息!AF$8:AF$28,$AO$33:$AO$53,$AZ80)*节奏总纲!N77+BD79</f>
        <v>9273864.7977672741</v>
      </c>
      <c r="BE80" s="189">
        <f>求节点(村县营基础信息!AG$8:AG$28,$AO$33:$AO$53,$AZ80)*节奏总纲!O77+BE79</f>
        <v>5235733.6783209974</v>
      </c>
      <c r="BF80" s="189">
        <f>求节点(村县营基础信息!AC$8:AC$28,$AP$33:$AP$53,$AZ80)*节奏总纲!K77+BF79</f>
        <v>3336567949.3919249</v>
      </c>
      <c r="BG80" s="189">
        <f>求节点(村县营基础信息!AD$8:AD$28,$AP$33:$AP$53,$AZ80)*节奏总纲!L77+BG79</f>
        <v>3043899612.7549968</v>
      </c>
      <c r="BH80" s="189">
        <f>求节点(村县营基础信息!AE$8:AE$28,$AP$33:$AP$53,$AZ80)*节奏总纲!M77+BH79</f>
        <v>2628255794.5091534</v>
      </c>
      <c r="BI80" s="189">
        <f>求节点(村县营基础信息!AF$8:AF$28,$AP$33:$AP$53,$AZ80)*节奏总纲!N77+BI79</f>
        <v>2028491891.6417942</v>
      </c>
      <c r="BJ80" s="189">
        <f>求节点(村县营基础信息!AG$8:AG$28,$AP$33:$AP$53,$AZ80)*节奏总纲!O77+BJ79</f>
        <v>1253360371.860899</v>
      </c>
      <c r="BK80" s="143"/>
      <c r="BL80" s="103">
        <f>(BC80-BC79)/节奏总纲!M77*'[1]功能-付费相关'!AJ79</f>
        <v>670.20408163265358</v>
      </c>
      <c r="BM80" s="103">
        <f>(BH80-BH79)/节奏总纲!M77*'[1]功能-付费相关'!BB79</f>
        <v>529.51197190484049</v>
      </c>
      <c r="CD80" s="136">
        <v>74</v>
      </c>
      <c r="CE80" s="136">
        <f>求节点(村县营基础信息!$AC$8:$AC$28,$BS$33:$BS$53,$CD80)*节奏总纲!K77+CE79</f>
        <v>3487102.8674294045</v>
      </c>
      <c r="CF80" s="136">
        <f>求节点(村县营基础信息!$AC$8:$AC$28,$BS$33:$BS$53,$CD80)*节奏总纲!L77+CF79</f>
        <v>3013154.7369562397</v>
      </c>
      <c r="CG80" s="136">
        <f>求节点(村县营基础信息!$AC$8:$AC$28,$BS$33:$BS$53,$CD80)*节奏总纲!M77+CG79</f>
        <v>2462709.2847841317</v>
      </c>
      <c r="CH80" s="136">
        <f>求节点(村县营基础信息!$AC$8:$AC$28,$BS$33:$BS$53,$CD80)*节奏总纲!N77+CH79</f>
        <v>1800799.6609325255</v>
      </c>
      <c r="CI80" s="136">
        <f>求节点(村县营基础信息!$AC$8:$AC$28,$BS$33:$BS$53,$CD80)*节奏总纲!O77+CI79</f>
        <v>997837.57400312973</v>
      </c>
    </row>
    <row r="81" spans="13:87" x14ac:dyDescent="0.15">
      <c r="M81" s="36">
        <v>75</v>
      </c>
      <c r="N81" s="36">
        <f>求节点(村县营基础信息!K$8:K$28,$I$33:$I$53,$M81)*节奏总纲!K78+N80</f>
        <v>1166324130.5457854</v>
      </c>
      <c r="O81" s="36">
        <f>求节点(村县营基础信息!L$8:L$28,$I$33:$I$53,$M81)*节奏总纲!L78+O80</f>
        <v>1029293025.355701</v>
      </c>
      <c r="P81" s="36">
        <f>求节点(村县营基础信息!M$8:M$28,$I$33:$I$53,$M81)*节奏总纲!M78+P80</f>
        <v>858994373.37149513</v>
      </c>
      <c r="Q81" s="36">
        <f>求节点(村县营基础信息!N$8:N$28,$I$33:$I$53,$M81)*节奏总纲!N78+Q80</f>
        <v>641257440.06545854</v>
      </c>
      <c r="R81" s="36">
        <f>求节点(村县营基础信息!O$8:O$28,$I$33:$I$53,$M81)*节奏总纲!O78+R80</f>
        <v>371794043.46012533</v>
      </c>
      <c r="S81" s="181"/>
      <c r="T81" s="181"/>
      <c r="AB81" s="182"/>
      <c r="AC81" s="36">
        <v>75</v>
      </c>
      <c r="AD81" s="95">
        <f>求节点(村县营基础信息!T$8:T$28,$Y$33:$Y$53,$AC81)*节奏总纲!K78*(1+$B$10)+AD80</f>
        <v>137961463.96426311</v>
      </c>
      <c r="AE81" s="95">
        <f>求节点(村县营基础信息!U$8:U$28,$Y$33:$Y$53,$AC81)*节奏总纲!L78*(1+$B$10)+AE80</f>
        <v>121203017.29987368</v>
      </c>
      <c r="AF81" s="95">
        <f>求节点(村县营基础信息!V$8:V$28,$Y$33:$Y$53,$AC81)*节奏总纲!M78*(1+$B$10)+AF80</f>
        <v>100579827.11197174</v>
      </c>
      <c r="AG81" s="95">
        <f>求节点(村县营基础信息!W$8:W$28,$Y$33:$Y$53,$AC81)*节奏总纲!N78*(1+$B$10)+AG80</f>
        <v>74590308.75886479</v>
      </c>
      <c r="AH81" s="95">
        <f>求节点(村县营基础信息!X$8:X$28,$Y$33:$Y$53,$AC81)*节奏总纲!O78*(1+$B$10)+AH80</f>
        <v>42715830.057397202</v>
      </c>
      <c r="AX81" s="144"/>
      <c r="AY81" s="107">
        <f>BF81/节奏总纲!D78</f>
        <v>21568308.426797047</v>
      </c>
      <c r="AZ81" s="36">
        <v>75</v>
      </c>
      <c r="BA81" s="189">
        <f>求节点(村县营基础信息!AC$8:AC$28,$AO$33:$AO$53,$AZ81)*节奏总纲!K78+BA80</f>
        <v>19026604.903187301</v>
      </c>
      <c r="BB81" s="189">
        <f>求节点(村县营基础信息!AD$8:AD$28,$AO$33:$AO$53,$AZ81)*节奏总纲!L78+BB80</f>
        <v>16574367.342769926</v>
      </c>
      <c r="BC81" s="189">
        <f>求节点(村县营基础信息!AE$8:AE$28,$AO$33:$AO$53,$AZ81)*节奏总纲!M78+BC80</f>
        <v>13661013.639427252</v>
      </c>
      <c r="BD81" s="189">
        <f>求节点(村县营基础信息!AF$8:AF$28,$AO$33:$AO$53,$AZ81)*节奏总纲!N78+BD80</f>
        <v>10080520.111334814</v>
      </c>
      <c r="BE81" s="189">
        <f>求节点(村县营基础信息!AG$8:AG$28,$AO$33:$AO$53,$AZ81)*节奏总纲!O78+BE80</f>
        <v>5700467.12008294</v>
      </c>
      <c r="BF81" s="189">
        <f>求节点(村县营基础信息!AC$8:AC$28,$AP$33:$AP$53,$AZ81)*节奏总纲!K78+BF80</f>
        <v>3882712561.2848558</v>
      </c>
      <c r="BG81" s="189">
        <f>求节点(村县营基础信息!AD$8:AD$28,$AP$33:$AP$53,$AZ81)*节奏总纲!L78+BG80</f>
        <v>3544065681.8288088</v>
      </c>
      <c r="BH81" s="189">
        <f>求节点(村县营基础信息!AE$8:AE$28,$AP$33:$AP$53,$AZ81)*节奏总纲!M78+BH80</f>
        <v>3057502479.7473207</v>
      </c>
      <c r="BI81" s="189">
        <f>求节点(村县营基础信息!AF$8:AF$28,$AP$33:$AP$53,$AZ81)*节奏总纲!N78+BI80</f>
        <v>2356692453.7459683</v>
      </c>
      <c r="BJ81" s="189">
        <f>求节点(村县营基础信息!AG$8:AG$28,$AP$33:$AP$53,$AZ81)*节奏总纲!O78+BJ80</f>
        <v>1463291247.8711562</v>
      </c>
      <c r="BK81" s="143"/>
      <c r="BL81" s="103">
        <f>(BC81-BC80)/节奏总纲!M78*'[1]功能-付费相关'!AJ80</f>
        <v>690.61224489795893</v>
      </c>
      <c r="BM81" s="103">
        <f>(BH81-BH80)/节奏总纲!M78*'[1]功能-付费相关'!BB80</f>
        <v>511.78262663892974</v>
      </c>
      <c r="CD81" s="136">
        <v>75</v>
      </c>
      <c r="CE81" s="136">
        <f>求节点(村县营基础信息!$AC$8:$AC$28,$BS$33:$BS$53,$CD81)*节奏总纲!K78+CE80</f>
        <v>3783857.3443795377</v>
      </c>
      <c r="CF81" s="136">
        <f>求节点(村县营基础信息!$AC$8:$AC$28,$BS$33:$BS$53,$CD81)*节奏总纲!L78+CF80</f>
        <v>3272372.7817342533</v>
      </c>
      <c r="CG81" s="136">
        <f>求节点(村县营基础信息!$AC$8:$AC$28,$BS$33:$BS$53,$CD81)*节奏总纲!M78+CG80</f>
        <v>2675158.8239948051</v>
      </c>
      <c r="CH81" s="136">
        <f>求节点(村县营基础信息!$AC$8:$AC$28,$BS$33:$BS$53,$CD81)*节奏总纲!N78+CH80</f>
        <v>1956103.1766444778</v>
      </c>
      <c r="CI81" s="136">
        <f>求节点(村县营基础信息!$AC$8:$AC$28,$BS$33:$BS$53,$CD81)*节奏总纲!O78+CI80</f>
        <v>1085620.5574470521</v>
      </c>
    </row>
    <row r="82" spans="13:87" x14ac:dyDescent="0.15">
      <c r="M82" s="36">
        <v>76</v>
      </c>
      <c r="N82" s="36">
        <f>求节点(村县营基础信息!K$8:K$28,$I$33:$I$53,$M82)*节奏总纲!K79+N81</f>
        <v>1290446096.6060064</v>
      </c>
      <c r="O82" s="36">
        <f>求节点(村县营基础信息!L$8:L$28,$I$33:$I$53,$M82)*节奏总纲!L79+O81</f>
        <v>1138798034.5267482</v>
      </c>
      <c r="P82" s="36">
        <f>求节点(村县营基础信息!M$8:M$28,$I$33:$I$53,$M82)*节奏总纲!M79+P81</f>
        <v>950051417.31853342</v>
      </c>
      <c r="Q82" s="36">
        <f>求节点(村县营基础信息!N$8:N$28,$I$33:$I$53,$M82)*节奏总纲!N79+Q81</f>
        <v>710831500.78817916</v>
      </c>
      <c r="R82" s="36">
        <f>求节点(村县营基础信息!O$8:O$28,$I$33:$I$53,$M82)*节奏总纲!O79+R81</f>
        <v>413641834.31256109</v>
      </c>
      <c r="S82" s="181"/>
      <c r="T82" s="181"/>
      <c r="AB82" s="182"/>
      <c r="AC82" s="36">
        <v>76</v>
      </c>
      <c r="AD82" s="95">
        <f>求节点(村县营基础信息!T$8:T$28,$Y$33:$Y$53,$AC82)*节奏总纲!K79*(1+$B$10)+AD81</f>
        <v>151768730.85153285</v>
      </c>
      <c r="AE82" s="95">
        <f>求节点(村县营基础信息!U$8:U$28,$Y$33:$Y$53,$AC82)*节奏总纲!L79*(1+$B$10)+AE81</f>
        <v>133128552.86917706</v>
      </c>
      <c r="AF82" s="95">
        <f>求节点(村县营基础信息!V$8:V$28,$Y$33:$Y$53,$AC82)*节奏总纲!M79*(1+$B$10)+AF81</f>
        <v>110288313.93671662</v>
      </c>
      <c r="AG82" s="95">
        <f>求节点(村县营基础信息!W$8:W$28,$Y$33:$Y$53,$AC82)*节奏总纲!N79*(1+$B$10)+AG81</f>
        <v>81977747.726453125</v>
      </c>
      <c r="AH82" s="95">
        <f>求节点(村县营基础信息!X$8:X$28,$Y$33:$Y$53,$AC82)*节奏总纲!O79*(1+$B$10)+AH81</f>
        <v>47312838.87183775</v>
      </c>
      <c r="AX82" s="144"/>
      <c r="AY82" s="107">
        <f>BF82/节奏总纲!D79</f>
        <v>23343006.934922766</v>
      </c>
      <c r="AZ82" s="36">
        <v>76</v>
      </c>
      <c r="BA82" s="189">
        <f>求节点(村县营基础信息!AC$8:AC$28,$AO$33:$AO$53,$AZ82)*节奏总纲!K79+BA81</f>
        <v>20616872.769607257</v>
      </c>
      <c r="BB82" s="189">
        <f>求节点(村县营基础信息!AD$8:AD$28,$AO$33:$AO$53,$AZ82)*节奏总纲!L79+BB81</f>
        <v>17978917.362942595</v>
      </c>
      <c r="BC82" s="189">
        <f>求节点(村县营基础信息!AE$8:AE$28,$AO$33:$AO$53,$AZ82)*节奏总纲!M79+BC81</f>
        <v>14830209.483732434</v>
      </c>
      <c r="BD82" s="189">
        <f>求节点(村县营基础信息!AF$8:AF$28,$AO$33:$AO$53,$AZ82)*节奏总纲!N79+BD81</f>
        <v>10964905.660364106</v>
      </c>
      <c r="BE82" s="189">
        <f>求节点(村县营基础信息!AG$8:AG$28,$AO$33:$AO$53,$AZ82)*节奏总纲!O79+BE81</f>
        <v>6207076.2547355723</v>
      </c>
      <c r="BF82" s="189">
        <f>求节点(村县营基础信息!AC$8:AC$28,$AP$33:$AP$53,$AZ82)*节奏总纲!K79+BF81</f>
        <v>4505473930.4640579</v>
      </c>
      <c r="BG82" s="189">
        <f>求节点(村县营基础信息!AD$8:AD$28,$AP$33:$AP$53,$AZ82)*节奏总纲!L79+BG81</f>
        <v>4106763839.7071185</v>
      </c>
      <c r="BH82" s="189">
        <f>求节点(村县营基础信息!AE$8:AE$28,$AP$33:$AP$53,$AZ82)*节奏总纲!M79+BH81</f>
        <v>3536200700.8423548</v>
      </c>
      <c r="BI82" s="189">
        <f>求节点(村县营基础信息!AF$8:AF$28,$AP$33:$AP$53,$AZ82)*节奏总纲!N79+BI81</f>
        <v>2735336661.7647943</v>
      </c>
      <c r="BJ82" s="189">
        <f>求节点(村县营基础信息!AG$8:AG$28,$AP$33:$AP$53,$AZ82)*节奏总纲!O79+BJ81</f>
        <v>1713205912.0989325</v>
      </c>
      <c r="BK82" s="143"/>
      <c r="BL82" s="103">
        <f>(BC82-BC81)/节奏总纲!M79*'[1]功能-付费相关'!AJ81</f>
        <v>711.02040816326576</v>
      </c>
      <c r="BM82" s="103">
        <f>(BH82-BH81)/节奏总纲!M79*'[1]功能-付费相关'!BB81</f>
        <v>492.90066669488033</v>
      </c>
      <c r="CD82" s="136">
        <v>76</v>
      </c>
      <c r="CE82" s="136">
        <f>求节点(村县营基础信息!$AC$8:$AC$28,$BS$33:$BS$53,$CD82)*节奏总纲!K79+CE81</f>
        <v>4108147.2622377244</v>
      </c>
      <c r="CF82" s="136">
        <f>求节点(村县营基础信息!$AC$8:$AC$28,$BS$33:$BS$53,$CD82)*节奏总纲!L79+CF81</f>
        <v>3552466.6614107555</v>
      </c>
      <c r="CG82" s="136">
        <f>求节点(村县营基础信息!$AC$8:$AC$28,$BS$33:$BS$53,$CD82)*节奏总纲!M79+CG81</f>
        <v>2903181.0981080541</v>
      </c>
      <c r="CH82" s="136">
        <f>求节点(村县营基础信息!$AC$8:$AC$28,$BS$33:$BS$53,$CD82)*节奏总纲!N79+CH81</f>
        <v>2126429.2823834526</v>
      </c>
      <c r="CI82" s="136">
        <f>求节点(村县营基础信息!$AC$8:$AC$28,$BS$33:$BS$53,$CD82)*节奏总纲!O79+CI81</f>
        <v>1183189.7241208924</v>
      </c>
    </row>
    <row r="83" spans="13:87" x14ac:dyDescent="0.15">
      <c r="M83" s="36">
        <v>77</v>
      </c>
      <c r="N83" s="36">
        <f>求节点(村县营基础信息!K$8:K$28,$I$33:$I$53,$M83)*节奏总纲!K80+N82</f>
        <v>1427193001.3787093</v>
      </c>
      <c r="O83" s="36">
        <f>求节点(村县营基础信息!L$8:L$28,$I$33:$I$53,$M83)*节奏总纲!L80+O82</f>
        <v>1260635867.5589967</v>
      </c>
      <c r="P83" s="36">
        <f>求节点(村县营基础信息!M$8:M$28,$I$33:$I$53,$M83)*节奏总纲!M80+P82</f>
        <v>1052839937.0331273</v>
      </c>
      <c r="Q83" s="36">
        <f>求节点(村县营基础信息!N$8:N$28,$I$33:$I$53,$M83)*节奏总纲!N80+Q82</f>
        <v>788456195.01637089</v>
      </c>
      <c r="R83" s="36">
        <f>求节点(村县营基础信息!O$8:O$28,$I$33:$I$53,$M83)*节奏总纲!O80+R82</f>
        <v>456343096.26255155</v>
      </c>
      <c r="S83" s="181"/>
      <c r="T83" s="181"/>
      <c r="AB83" s="182"/>
      <c r="AC83" s="36">
        <v>77</v>
      </c>
      <c r="AD83" s="95">
        <f>求节点(村县营基础信息!T$8:T$28,$Y$33:$Y$53,$AC83)*节奏总纲!K80*(1+$B$10)+AD82</f>
        <v>166566993.09146461</v>
      </c>
      <c r="AE83" s="95">
        <f>求节点(村县营基础信息!U$8:U$28,$Y$33:$Y$53,$AC83)*节奏总纲!L80*(1+$B$10)+AE82</f>
        <v>146040487.37187397</v>
      </c>
      <c r="AF83" s="95">
        <f>求节点(村县营基础信息!V$8:V$28,$Y$33:$Y$53,$AC83)*节奏总纲!M80*(1+$B$10)+AF82</f>
        <v>121255187.88759926</v>
      </c>
      <c r="AG83" s="95">
        <f>求节点(村县营基础信息!W$8:W$28,$Y$33:$Y$53,$AC83)*节奏总纲!N80*(1+$B$10)+AG82</f>
        <v>90401288.060447156</v>
      </c>
      <c r="AH83" s="95">
        <f>求节点(村县营基础信息!X$8:X$28,$Y$33:$Y$53,$AC83)*节奏总纲!O80*(1+$B$10)+AH82</f>
        <v>52096031.139039189</v>
      </c>
      <c r="AX83" s="144"/>
      <c r="AY83" s="107">
        <f>BF83/节奏总纲!D80</f>
        <v>25191466.332643937</v>
      </c>
      <c r="AZ83" s="36">
        <v>77</v>
      </c>
      <c r="BA83" s="189">
        <f>求节点(村县营基础信息!AC$8:AC$28,$AO$33:$AO$53,$AZ83)*节奏总纲!K80+BA82</f>
        <v>22371409.281794291</v>
      </c>
      <c r="BB83" s="189">
        <f>求节点(村县营基础信息!AD$8:AD$28,$AO$33:$AO$53,$AZ83)*节奏总纲!L80+BB82</f>
        <v>19543823.607247178</v>
      </c>
      <c r="BC83" s="189">
        <f>求节点(村县营基础信息!AE$8:AE$28,$AO$33:$AO$53,$AZ83)*节奏总纲!M80+BC82</f>
        <v>16128105.023317168</v>
      </c>
      <c r="BD83" s="189">
        <f>求节点(村县营基础信息!AF$8:AF$28,$AO$33:$AO$53,$AZ83)*节奏总纲!N80+BD82</f>
        <v>11921719.301979683</v>
      </c>
      <c r="BE83" s="189">
        <f>求节点(村县营基础信息!AG$8:AG$28,$AO$33:$AO$53,$AZ83)*节奏总纲!O80+BE82</f>
        <v>6708768.6761369901</v>
      </c>
      <c r="BF83" s="189">
        <f>求节点(村县营基础信息!AC$8:AC$28,$AP$33:$AP$53,$AZ83)*节奏总纲!K80+BF82</f>
        <v>5213036731.1502266</v>
      </c>
      <c r="BG83" s="189">
        <f>求节点(村县营基础信息!AD$8:AD$28,$AP$33:$AP$53,$AZ83)*节奏总纲!L80+BG82</f>
        <v>4751349693.7276316</v>
      </c>
      <c r="BH83" s="189">
        <f>求节点(村县营基础信息!AE$8:AE$28,$AP$33:$AP$53,$AZ83)*节奏总纲!M80+BH82</f>
        <v>4103213950.4514832</v>
      </c>
      <c r="BI83" s="189">
        <f>求节点(村县营基础信息!AF$8:AF$28,$AP$33:$AP$53,$AZ83)*节奏总纲!N80+BI82</f>
        <v>3183959628.737215</v>
      </c>
      <c r="BJ83" s="189">
        <f>求节点(村县营基础信息!AG$8:AG$28,$AP$33:$AP$53,$AZ83)*节奏总纲!O80+BJ82</f>
        <v>1981558221.8341441</v>
      </c>
      <c r="BK83" s="143"/>
      <c r="BL83" s="103">
        <f>(BC83-BC82)/节奏总纲!M80*'[1]功能-付费相关'!AJ82</f>
        <v>720.00000000000045</v>
      </c>
      <c r="BM83" s="103">
        <f>(BH83-BH82)/节奏总纲!M80*'[1]功能-付费相关'!BB82</f>
        <v>484.16798339503885</v>
      </c>
      <c r="CD83" s="136">
        <v>77</v>
      </c>
      <c r="CE83" s="136">
        <f>求节点(村县营基础信息!$AC$8:$AC$28,$BS$33:$BS$53,$CD83)*节奏总纲!K80+CE82</f>
        <v>4462396.5389840584</v>
      </c>
      <c r="CF83" s="136">
        <f>求节点(村县营基础信息!$AC$8:$AC$28,$BS$33:$BS$53,$CD83)*节奏总纲!L80+CF82</f>
        <v>3861559.9444473125</v>
      </c>
      <c r="CG83" s="136">
        <f>求节点(村县营基础信息!$AC$8:$AC$28,$BS$33:$BS$53,$CD83)*节奏总纲!M80+CG82</f>
        <v>3157953.1855080202</v>
      </c>
      <c r="CH83" s="136">
        <f>求节点(村县营基础信息!$AC$8:$AC$28,$BS$33:$BS$53,$CD83)*节奏总纲!N80+CH82</f>
        <v>2314248.2564783623</v>
      </c>
      <c r="CI83" s="136">
        <f>求节点(村县营基础信息!$AC$8:$AC$28,$BS$33:$BS$53,$CD83)*节奏总纲!O80+CI82</f>
        <v>1281670.0883219114</v>
      </c>
    </row>
    <row r="84" spans="13:87" x14ac:dyDescent="0.15">
      <c r="M84" s="36">
        <v>78</v>
      </c>
      <c r="N84" s="36">
        <f>求节点(村县营基础信息!K$8:K$28,$I$33:$I$53,$M84)*节奏总纲!K81+N83</f>
        <v>1577737710.3850567</v>
      </c>
      <c r="O84" s="36">
        <f>求节点(村县营基础信息!L$8:L$28,$I$33:$I$53,$M84)*节奏总纲!L81+O83</f>
        <v>1394093656.7727802</v>
      </c>
      <c r="P84" s="36">
        <f>求节点(村县营基础信息!M$8:M$28,$I$33:$I$53,$M84)*节奏总纲!M81+P83</f>
        <v>1166049061.9948833</v>
      </c>
      <c r="Q84" s="36">
        <f>求节点(村县营基础信息!N$8:N$28,$I$33:$I$53,$M84)*节奏总纲!N81+Q83</f>
        <v>872381149.72376299</v>
      </c>
      <c r="R84" s="36">
        <f>求节点(村县营基础信息!O$8:O$28,$I$33:$I$53,$M84)*节奏总纲!O81+R83</f>
        <v>503088032.54222172</v>
      </c>
      <c r="S84" s="181"/>
      <c r="T84" s="181"/>
      <c r="AB84" s="182"/>
      <c r="AC84" s="36">
        <v>78</v>
      </c>
      <c r="AD84" s="95">
        <f>求节点(村县营基础信息!T$8:T$28,$Y$33:$Y$53,$AC84)*节奏总纲!K81*(1+$B$10)+AD83</f>
        <v>182427377.85187638</v>
      </c>
      <c r="AE84" s="95">
        <f>求节点(村县营基础信息!U$8:U$28,$Y$33:$Y$53,$AC84)*节奏总纲!L81*(1+$B$10)+AE83</f>
        <v>160345730.38562757</v>
      </c>
      <c r="AF84" s="95">
        <f>求节点(村县营基础信息!V$8:V$28,$Y$33:$Y$53,$AC84)*节奏总纲!M81*(1+$B$10)+AF83</f>
        <v>133592214.77522552</v>
      </c>
      <c r="AG84" s="95">
        <f>求节点(村县营基础信息!W$8:W$28,$Y$33:$Y$53,$AC84)*节奏总纲!N81*(1+$B$10)+AG83</f>
        <v>99692968.384203076</v>
      </c>
      <c r="AH84" s="95">
        <f>求节点(村县营基础信息!X$8:X$28,$Y$33:$Y$53,$AC84)*节奏总纲!O81*(1+$B$10)+AH83</f>
        <v>57427560.053537838</v>
      </c>
      <c r="AX84" s="144"/>
      <c r="AY84" s="107">
        <f>BF84/节奏总纲!D81</f>
        <v>27108718.292481411</v>
      </c>
      <c r="AZ84" s="36">
        <v>78</v>
      </c>
      <c r="BA84" s="189">
        <f>求节点(村县营基础信息!AC$8:AC$28,$AO$33:$AO$53,$AZ84)*节奏总纲!K81+BA83</f>
        <v>24305602.54525914</v>
      </c>
      <c r="BB84" s="189">
        <f>求节点(村县营基础信息!AD$8:AD$28,$AO$33:$AO$53,$AZ84)*节奏总纲!L81+BB83</f>
        <v>21218061.296102352</v>
      </c>
      <c r="BC84" s="189">
        <f>求节点(村县营基础信息!AE$8:AE$28,$AO$33:$AO$53,$AZ84)*节奏总纲!M81+BC83</f>
        <v>17514959.180197917</v>
      </c>
      <c r="BD84" s="189">
        <f>求节点(村县营基础信息!AF$8:AF$28,$AO$33:$AO$53,$AZ84)*节奏总纲!N81+BD83</f>
        <v>12925759.025044287</v>
      </c>
      <c r="BE84" s="189">
        <f>求节点(村县营基础信息!AG$8:AG$28,$AO$33:$AO$53,$AZ84)*节奏总纲!O81+BE83</f>
        <v>7242233.5353407757</v>
      </c>
      <c r="BF84" s="189">
        <f>求节点(村县营基础信息!AC$8:AC$28,$AP$33:$AP$53,$AZ84)*节奏总纲!K81+BF83</f>
        <v>6014365836.5249605</v>
      </c>
      <c r="BG84" s="189">
        <f>求节点(村县营基础信息!AD$8:AD$28,$AP$33:$AP$53,$AZ84)*节奏总纲!L81+BG83</f>
        <v>5497092616.1663208</v>
      </c>
      <c r="BH84" s="189">
        <f>求节点(村县营基础信息!AE$8:AE$28,$AP$33:$AP$53,$AZ84)*节奏总纲!M81+BH83</f>
        <v>4764998111.5981302</v>
      </c>
      <c r="BI84" s="189">
        <f>求节点(村县营基础信息!AF$8:AF$28,$AP$33:$AP$53,$AZ84)*节奏总纲!N81+BI83</f>
        <v>3695618118.2638998</v>
      </c>
      <c r="BJ84" s="189">
        <f>求节点(村县营基础信息!AG$8:AG$28,$AP$33:$AP$53,$AZ84)*节奏总纲!O81+BJ83</f>
        <v>2289089794.2937393</v>
      </c>
      <c r="BK84" s="143"/>
      <c r="BL84" s="103">
        <f>(BC84-BC83)/节奏总纲!M81*'[1]功能-付费相关'!AJ83</f>
        <v>720.00000000000023</v>
      </c>
      <c r="BM84" s="103">
        <f>(BH84-BH83)/节奏总纲!M81*'[1]功能-付费相关'!BB83</f>
        <v>480.76793111102666</v>
      </c>
      <c r="CD84" s="136">
        <v>78</v>
      </c>
      <c r="CE84" s="136">
        <f>求节点(村县营基础信息!$AC$8:$AC$28,$BS$33:$BS$53,$CD84)*节奏总纲!K81+CE83</f>
        <v>4849235.1916770283</v>
      </c>
      <c r="CF84" s="136">
        <f>求节点(村县营基础信息!$AC$8:$AC$28,$BS$33:$BS$53,$CD84)*节奏总纲!L81+CF83</f>
        <v>4196407.4822183475</v>
      </c>
      <c r="CG84" s="136">
        <f>求节点(村县营基础信息!$AC$8:$AC$28,$BS$33:$BS$53,$CD84)*节奏总纲!M81+CG83</f>
        <v>3435324.01688417</v>
      </c>
      <c r="CH84" s="136">
        <f>求节点(村县营基础信息!$AC$8:$AC$28,$BS$33:$BS$53,$CD84)*节奏总纲!N81+CH83</f>
        <v>2515056.201091283</v>
      </c>
      <c r="CI84" s="136">
        <f>求节点(村县营基础信息!$AC$8:$AC$28,$BS$33:$BS$53,$CD84)*节奏总纲!O81+CI83</f>
        <v>1388363.0601626686</v>
      </c>
    </row>
    <row r="85" spans="13:87" x14ac:dyDescent="0.15">
      <c r="M85" s="36">
        <v>79</v>
      </c>
      <c r="N85" s="36">
        <f>求节点(村县营基础信息!K$8:K$28,$I$33:$I$53,$M85)*节奏总纲!K82+N84</f>
        <v>1744032063.8870547</v>
      </c>
      <c r="O85" s="36">
        <f>求节点(村县营基础信息!L$8:L$28,$I$33:$I$53,$M85)*节奏总纲!L82+O84</f>
        <v>1543478593.8012826</v>
      </c>
      <c r="P85" s="36">
        <f>求节点(村县营基础信息!M$8:M$28,$I$33:$I$53,$M85)*节奏总纲!M82+P84</f>
        <v>1291365441.3547318</v>
      </c>
      <c r="Q85" s="36">
        <f>求节点(村县营基础信息!N$8:N$28,$I$33:$I$53,$M85)*节奏总纲!N82+Q84</f>
        <v>960997059.64103317</v>
      </c>
      <c r="R85" s="36">
        <f>求节点(村县营基础信息!O$8:O$28,$I$33:$I$53,$M85)*节奏总纲!O82+R84</f>
        <v>555306938.82892346</v>
      </c>
      <c r="S85" s="181"/>
      <c r="T85" s="181"/>
      <c r="AB85" s="182"/>
      <c r="AC85" s="36">
        <v>79</v>
      </c>
      <c r="AD85" s="95">
        <f>求节点(村县营基础信息!T$8:T$28,$Y$33:$Y$53,$AC85)*节奏总纲!K82*(1+$B$10)+AD84</f>
        <v>200332102.55600211</v>
      </c>
      <c r="AE85" s="95">
        <f>求节点(村县营基础信息!U$8:U$28,$Y$33:$Y$53,$AC85)*节奏总纲!L82*(1+$B$10)+AE84</f>
        <v>176691450.46563971</v>
      </c>
      <c r="AF85" s="95">
        <f>求节点(村县营基础信息!V$8:V$28,$Y$33:$Y$53,$AC85)*节奏总纲!M82*(1+$B$10)+AF84</f>
        <v>147518047.24920082</v>
      </c>
      <c r="AG85" s="95">
        <f>求节点(村县营基础信息!W$8:W$28,$Y$33:$Y$53,$AC85)*节奏总纲!N82*(1+$B$10)+AG84</f>
        <v>109687641.60157093</v>
      </c>
      <c r="AH85" s="95">
        <f>求节点(村县营基础信息!X$8:X$28,$Y$33:$Y$53,$AC85)*节奏总纲!O82*(1+$B$10)+AH84</f>
        <v>63484043.86324209</v>
      </c>
      <c r="AX85" s="144"/>
      <c r="AY85" s="107">
        <f>BF85/节奏总纲!D82</f>
        <v>29240771.888259131</v>
      </c>
      <c r="AZ85" s="36">
        <v>79</v>
      </c>
      <c r="BA85" s="189">
        <f>求节点(村县营基础信息!AC$8:AC$28,$AO$33:$AO$53,$AZ85)*节奏总纲!K82+BA84</f>
        <v>26378619.556457229</v>
      </c>
      <c r="BB85" s="189">
        <f>求节点(村县营基础信息!AD$8:AD$28,$AO$33:$AO$53,$AZ85)*节奏总纲!L82+BB84</f>
        <v>23037125.777299423</v>
      </c>
      <c r="BC85" s="189">
        <f>求节点(村县营基础信息!AE$8:AE$28,$AO$33:$AO$53,$AZ85)*节奏总纲!M82+BC84</f>
        <v>19005684.672800016</v>
      </c>
      <c r="BD85" s="189">
        <f>求节点(村县营基础信息!AF$8:AF$28,$AO$33:$AO$53,$AZ85)*节奏总纲!N82+BD84</f>
        <v>13955622.862487197</v>
      </c>
      <c r="BE85" s="189">
        <f>求节点(村县营基础信息!AG$8:AG$28,$AO$33:$AO$53,$AZ85)*节奏总纲!O82+BE84</f>
        <v>7821569.0181635013</v>
      </c>
      <c r="BF85" s="189">
        <f>求节点(村县营基础信息!AC$8:AC$28,$AP$33:$AP$53,$AZ85)*节奏总纲!K82+BF84</f>
        <v>6955106074.7671757</v>
      </c>
      <c r="BG85" s="189">
        <f>求节点(村县营基础信息!AD$8:AD$28,$AP$33:$AP$53,$AZ85)*节奏总纲!L82+BG84</f>
        <v>6379934809.5359392</v>
      </c>
      <c r="BH85" s="189">
        <f>求节点(村县营基础信息!AE$8:AE$28,$AP$33:$AP$53,$AZ85)*节奏总纲!M82+BH84</f>
        <v>5536442732.3404169</v>
      </c>
      <c r="BI85" s="189">
        <f>求节点(村县营基础信息!AF$8:AF$28,$AP$33:$AP$53,$AZ85)*节奏总纲!N82+BI84</f>
        <v>4262380880.5369263</v>
      </c>
      <c r="BJ85" s="189">
        <f>求节点(村县营基础信息!AG$8:AG$28,$AP$33:$AP$53,$AZ85)*节奏总纲!O82+BJ84</f>
        <v>2647156766.3092966</v>
      </c>
      <c r="BK85" s="143"/>
      <c r="BL85" s="103">
        <f>(BC85-BC84)/节奏总纲!M82*'[1]功能-付费相关'!AJ84</f>
        <v>720.0000000000008</v>
      </c>
      <c r="BM85" s="103">
        <f>(BH85-BH84)/节奏总纲!M82*'[1]功能-付费相关'!BB84</f>
        <v>473.98468185885849</v>
      </c>
      <c r="CD85" s="136">
        <v>79</v>
      </c>
      <c r="CE85" s="136">
        <f>求节点(村县营基础信息!$AC$8:$AC$28,$BS$33:$BS$53,$CD85)*节奏总纲!K82+CE84</f>
        <v>5263838.5939166462</v>
      </c>
      <c r="CF85" s="136">
        <f>求节点(村县营基础信息!$AC$8:$AC$28,$BS$33:$BS$53,$CD85)*节奏总纲!L82+CF84</f>
        <v>4560220.3784577614</v>
      </c>
      <c r="CG85" s="136">
        <f>求节点(村县营基础信息!$AC$8:$AC$28,$BS$33:$BS$53,$CD85)*节奏总纲!M82+CG84</f>
        <v>3733469.1154045896</v>
      </c>
      <c r="CH85" s="136">
        <f>求节点(村县营基础信息!$AC$8:$AC$28,$BS$33:$BS$53,$CD85)*节奏总纲!N82+CH84</f>
        <v>2721028.9685798651</v>
      </c>
      <c r="CI85" s="136">
        <f>求节点(村县营基础信息!$AC$8:$AC$28,$BS$33:$BS$53,$CD85)*节奏总纲!O82+CI84</f>
        <v>1504230.1567272136</v>
      </c>
    </row>
    <row r="86" spans="13:87" x14ac:dyDescent="0.15">
      <c r="M86" s="36">
        <v>80</v>
      </c>
      <c r="N86" s="36">
        <f>求节点(村县营基础信息!K$8:K$28,$I$33:$I$53,$M86)*节奏总纲!K83+N85</f>
        <v>1927561354.4040985</v>
      </c>
      <c r="O86" s="36">
        <f>求节点(村县营基础信息!L$8:L$28,$I$33:$I$53,$M86)*节奏总纲!L83+O85</f>
        <v>1707874755.0761473</v>
      </c>
      <c r="P86" s="36">
        <f>求节点(村县营基础信息!M$8:M$28,$I$33:$I$53,$M86)*节奏总纲!M83+P85</f>
        <v>1421410044.1424484</v>
      </c>
      <c r="Q86" s="36">
        <f>求节点(村县营基础信息!N$8:N$28,$I$33:$I$53,$M86)*节奏总纲!N83+Q85</f>
        <v>1058098697.3482895</v>
      </c>
      <c r="R86" s="36">
        <f>求节点(村县营基础信息!O$8:O$28,$I$33:$I$53,$M86)*节奏总纲!O83+R85</f>
        <v>611034868.2119894</v>
      </c>
      <c r="S86" s="181"/>
      <c r="T86" s="181"/>
      <c r="AB86" s="182"/>
      <c r="AC86" s="36">
        <v>80</v>
      </c>
      <c r="AD86" s="95">
        <f>求节点(村县营基础信息!T$8:T$28,$Y$33:$Y$53,$AC86)*节奏总纲!K83*(1+$B$10)+AD85</f>
        <v>220492922.25589707</v>
      </c>
      <c r="AE86" s="95">
        <f>求节点(村县营基础信息!U$8:U$28,$Y$33:$Y$53,$AC86)*节奏总纲!L83*(1+$B$10)+AE85</f>
        <v>195025540.75115347</v>
      </c>
      <c r="AF86" s="95">
        <f>求节点(村县营基础信息!V$8:V$28,$Y$33:$Y$53,$AC86)*节奏总纲!M83*(1+$B$10)+AF85</f>
        <v>162233147.92492935</v>
      </c>
      <c r="AG86" s="95">
        <f>求节点(村县营基础信息!W$8:W$28,$Y$33:$Y$53,$AC86)*节奏总纲!N83*(1+$B$10)+AG85</f>
        <v>120829431.30333726</v>
      </c>
      <c r="AH86" s="95">
        <f>求节点(村县营基础信息!X$8:X$28,$Y$33:$Y$53,$AC86)*节奏总纲!O83*(1+$B$10)+AH85</f>
        <v>70029202.818880126</v>
      </c>
      <c r="AX86" s="144"/>
      <c r="AY86" s="107">
        <f>BF86/节奏总纲!D83</f>
        <v>31573103.90034562</v>
      </c>
      <c r="AZ86" s="36">
        <v>80</v>
      </c>
      <c r="BA86" s="189">
        <f>求节点(村县营基础信息!AC$8:AC$28,$AO$33:$AO$53,$AZ86)*节奏总纲!K83+BA85</f>
        <v>28600424.176445656</v>
      </c>
      <c r="BB86" s="189">
        <f>求节点(村县营基础信息!AD$8:AD$28,$AO$33:$AO$53,$AZ86)*节奏总纲!L83+BB85</f>
        <v>24981926.100057401</v>
      </c>
      <c r="BC86" s="189">
        <f>求节点(村县营基础信息!AE$8:AE$28,$AO$33:$AO$53,$AZ86)*节奏总纲!M83+BC85</f>
        <v>20509127.270219807</v>
      </c>
      <c r="BD86" s="189">
        <f>求节点(村县营基础信息!AF$8:AF$28,$AO$33:$AO$53,$AZ86)*节奏总纲!N83+BD85</f>
        <v>15052752.133793209</v>
      </c>
      <c r="BE86" s="189">
        <f>求节点(村县营基础信息!AG$8:AG$28,$AO$33:$AO$53,$AZ86)*节奏总纲!O83+BE85</f>
        <v>8426357.8333661947</v>
      </c>
      <c r="BF86" s="189">
        <f>求节点(村县营基础信息!AC$8:AC$28,$AP$33:$AP$53,$AZ86)*节奏总纲!K83+BF85</f>
        <v>8051141494.5881329</v>
      </c>
      <c r="BG86" s="189">
        <f>求节点(村县营基础信息!AD$8:AD$28,$AP$33:$AP$53,$AZ86)*节奏总纲!L83+BG85</f>
        <v>7401407771.3772659</v>
      </c>
      <c r="BH86" s="189">
        <f>求节点(村县营基础信息!AE$8:AE$28,$AP$33:$AP$53,$AZ86)*节奏总纲!M83+BH85</f>
        <v>6375075816.4968204</v>
      </c>
      <c r="BI86" s="189">
        <f>求节点(村县营基础信息!AF$8:AF$28,$AP$33:$AP$53,$AZ86)*节奏总纲!N83+BI85</f>
        <v>4910845580.5978966</v>
      </c>
      <c r="BJ86" s="189">
        <f>求节点(村县营基础信息!AG$8:AG$28,$AP$33:$AP$53,$AZ86)*节奏总纲!O83+BJ85</f>
        <v>3041075881.2779841</v>
      </c>
      <c r="BK86" s="143"/>
      <c r="BL86" s="103">
        <f>(BC86-BC85)/节奏总纲!M83*'[1]功能-付费相关'!AJ85</f>
        <v>720.00000000000068</v>
      </c>
      <c r="BM86" s="103">
        <f>(BH86-BH85)/节奏总纲!M83*'[1]功能-付费相关'!BB85</f>
        <v>464.46146196567196</v>
      </c>
      <c r="CD86" s="136">
        <v>80</v>
      </c>
      <c r="CE86" s="136">
        <f>求节点(村县营基础信息!$AC$8:$AC$28,$BS$33:$BS$53,$CD86)*节奏总纲!K83+CE85</f>
        <v>5708199.5179143315</v>
      </c>
      <c r="CF86" s="136">
        <f>求节点(村县营基础信息!$AC$8:$AC$28,$BS$33:$BS$53,$CD86)*节奏总纲!L83+CF85</f>
        <v>4949180.443009357</v>
      </c>
      <c r="CG86" s="136">
        <f>求节点(村县营基础信息!$AC$8:$AC$28,$BS$33:$BS$53,$CD86)*节奏总纲!M83+CG85</f>
        <v>4034157.6348885475</v>
      </c>
      <c r="CH86" s="136">
        <f>求节点(村县营基础信息!$AC$8:$AC$28,$BS$33:$BS$53,$CD86)*节奏总纲!N83+CH85</f>
        <v>2940454.8228410678</v>
      </c>
      <c r="CI86" s="136">
        <f>求节点(村县营基础信息!$AC$8:$AC$28,$BS$33:$BS$53,$CD86)*节奏总纲!O83+CI85</f>
        <v>1624885.525360151</v>
      </c>
    </row>
    <row r="87" spans="13:87" x14ac:dyDescent="0.15">
      <c r="M87" s="36">
        <v>81</v>
      </c>
      <c r="N87" s="36">
        <f>求节点(村县营基础信息!K$8:K$28,$I$33:$I$53,$M87)*节奏总纲!K84+N86</f>
        <v>2129942950.4396186</v>
      </c>
      <c r="O87" s="36">
        <f>求节点(村县营基础信息!L$8:L$28,$I$33:$I$53,$M87)*节奏总纲!L84+O86</f>
        <v>1879976058.795954</v>
      </c>
      <c r="P87" s="36">
        <f>求节点(村县营基础信息!M$8:M$28,$I$33:$I$53,$M87)*节奏总纲!M84+P86</f>
        <v>1563612329.6609514</v>
      </c>
      <c r="Q87" s="36">
        <f>求节点(村县营基础信息!N$8:N$28,$I$33:$I$53,$M87)*节奏总纲!N84+Q86</f>
        <v>1166324542.1531577</v>
      </c>
      <c r="R87" s="36">
        <f>求节点(村县营基础信息!O$8:O$28,$I$33:$I$53,$M87)*节奏总纲!O84+R86</f>
        <v>672611070.9765048</v>
      </c>
      <c r="S87" s="181"/>
      <c r="T87" s="181"/>
      <c r="AB87" s="182"/>
      <c r="AC87" s="36">
        <v>81</v>
      </c>
      <c r="AD87" s="95">
        <f>求节点(村县营基础信息!T$8:T$28,$Y$33:$Y$53,$AC87)*节奏总纲!K84*(1+$B$10)+AD86</f>
        <v>243141457.51624551</v>
      </c>
      <c r="AE87" s="95">
        <f>求节点(村县营基础信息!U$8:U$28,$Y$33:$Y$53,$AC87)*节奏总纲!L84*(1+$B$10)+AE86</f>
        <v>214560921.27818942</v>
      </c>
      <c r="AF87" s="95">
        <f>求节点(村县营基础信息!V$8:V$28,$Y$33:$Y$53,$AC87)*节奏总纲!M84*(1+$B$10)+AF86</f>
        <v>178596659.25607339</v>
      </c>
      <c r="AG87" s="95">
        <f>求节点(村县营基础信息!W$8:W$28,$Y$33:$Y$53,$AC87)*节奏总纲!N84*(1+$B$10)+AG86</f>
        <v>133448013.91834581</v>
      </c>
      <c r="AH87" s="95">
        <f>求节点(村县营基础信息!X$8:X$28,$Y$33:$Y$53,$AC87)*节奏总纲!O84*(1+$B$10)+AH86</f>
        <v>77261232.421272263</v>
      </c>
      <c r="AX87" s="144"/>
      <c r="AY87" s="107">
        <f>BF87/节奏总纲!D84</f>
        <v>34092188.232461274</v>
      </c>
      <c r="AZ87" s="36">
        <v>81</v>
      </c>
      <c r="BA87" s="189">
        <f>求节点(村县营基础信息!AC$8:AC$28,$AO$33:$AO$53,$AZ87)*节奏总纲!K84+BA86</f>
        <v>30981695.407089766</v>
      </c>
      <c r="BB87" s="189">
        <f>求节点(村县营基础信息!AD$8:AD$28,$AO$33:$AO$53,$AZ87)*节奏总纲!L84+BB86</f>
        <v>26961458.006072301</v>
      </c>
      <c r="BC87" s="189">
        <f>求节点(村县营基础信息!AE$8:AE$28,$AO$33:$AO$53,$AZ87)*节奏总纲!M84+BC86</f>
        <v>22108132.033577774</v>
      </c>
      <c r="BD87" s="189">
        <f>求节点(村县营基础信息!AF$8:AF$28,$AO$33:$AO$53,$AZ87)*节奏总纲!N84+BD86</f>
        <v>16242515.890451862</v>
      </c>
      <c r="BE87" s="189">
        <f>求节点(村县营基础信息!AG$8:AG$28,$AO$33:$AO$53,$AZ87)*节奏总纲!O84+BE86</f>
        <v>9094615.188823374</v>
      </c>
      <c r="BF87" s="189">
        <f>求节点(村县营基础信息!AC$8:AC$28,$AP$33:$AP$53,$AZ87)*节奏总纲!K84+BF86</f>
        <v>9319918084.3676224</v>
      </c>
      <c r="BG87" s="189">
        <f>求节点(村县营基础信息!AD$8:AD$28,$AP$33:$AP$53,$AZ87)*节奏总纲!L84+BG86</f>
        <v>8520116566.9899836</v>
      </c>
      <c r="BH87" s="189">
        <f>求节点(村县营基础信息!AE$8:AE$28,$AP$33:$AP$53,$AZ87)*节奏总纲!M84+BH86</f>
        <v>7331474044.2457609</v>
      </c>
      <c r="BI87" s="189">
        <f>求节点(村县营基础信息!AF$8:AF$28,$AP$33:$AP$53,$AZ87)*节奏总纲!N84+BI86</f>
        <v>5662519151.3673458</v>
      </c>
      <c r="BJ87" s="189">
        <f>求节点(村县营基础信息!AG$8:AG$28,$AP$33:$AP$53,$AZ87)*节奏总纲!O84+BJ86</f>
        <v>3476334172.1324267</v>
      </c>
      <c r="BK87" s="143"/>
      <c r="BL87" s="103">
        <f>(BC87-BC86)/节奏总纲!M84*'[1]功能-付费相关'!AJ86</f>
        <v>719.99999999999943</v>
      </c>
      <c r="BM87" s="103">
        <f>(BH87-BH86)/节奏总纲!M84*'[1]功能-付费相关'!BB86</f>
        <v>452.75250782282586</v>
      </c>
      <c r="CD87" s="136">
        <v>81</v>
      </c>
      <c r="CE87" s="136">
        <f>求节点(村县营基础信息!$AC$8:$AC$28,$BS$33:$BS$53,$CD87)*节奏总纲!K84+CE86</f>
        <v>6184453.7640431542</v>
      </c>
      <c r="CF87" s="136">
        <f>求节点(村县营基础信息!$AC$8:$AC$28,$BS$33:$BS$53,$CD87)*节奏总纲!L84+CF86</f>
        <v>5345086.8242123369</v>
      </c>
      <c r="CG87" s="136">
        <f>求节点(村县营基础信息!$AC$8:$AC$28,$BS$33:$BS$53,$CD87)*节奏总纲!M84+CG86</f>
        <v>4353958.5875601415</v>
      </c>
      <c r="CH87" s="136">
        <f>求节点(村县营基础信息!$AC$8:$AC$28,$BS$33:$BS$53,$CD87)*节奏总纲!N84+CH86</f>
        <v>3178407.5741727985</v>
      </c>
      <c r="CI87" s="136">
        <f>求节点(村县营基础信息!$AC$8:$AC$28,$BS$33:$BS$53,$CD87)*节奏总纲!O84+CI86</f>
        <v>1756556.9746576396</v>
      </c>
    </row>
    <row r="88" spans="13:87" x14ac:dyDescent="0.15">
      <c r="M88" s="36">
        <v>82</v>
      </c>
      <c r="N88" s="36">
        <f>求节点(村县营基础信息!K$8:K$28,$I$33:$I$53,$M88)*节奏总纲!K85+N87</f>
        <v>2352937604.2021379</v>
      </c>
      <c r="O88" s="36">
        <f>求节点(村县营基础信息!L$8:L$28,$I$33:$I$53,$M88)*节奏总纲!L85+O87</f>
        <v>2074421743.1432977</v>
      </c>
      <c r="P88" s="36">
        <f>求节点(村县营基础信息!M$8:M$28,$I$33:$I$53,$M88)*节奏总纲!M85+P87</f>
        <v>1725876729.8464153</v>
      </c>
      <c r="Q88" s="36">
        <f>求节点(村县营基础信息!N$8:N$28,$I$33:$I$53,$M88)*节奏总纲!N85+Q87</f>
        <v>1287129470.6360736</v>
      </c>
      <c r="R88" s="36">
        <f>求节点(村县营基础信息!O$8:O$28,$I$33:$I$53,$M88)*节奏总纲!O85+R87</f>
        <v>738556800.03207064</v>
      </c>
      <c r="S88" s="181"/>
      <c r="T88" s="181"/>
      <c r="AB88" s="182"/>
      <c r="AC88" s="36">
        <v>82</v>
      </c>
      <c r="AD88" s="95">
        <f>求节点(村县营基础信息!T$8:T$28,$Y$33:$Y$53,$AC88)*节奏总纲!K85*(1+$B$10)+AD87</f>
        <v>268530955.20630223</v>
      </c>
      <c r="AE88" s="95">
        <f>求节点(村县营基础信息!U$8:U$28,$Y$33:$Y$53,$AC88)*节奏总纲!L85*(1+$B$10)+AE87</f>
        <v>236998179.87882093</v>
      </c>
      <c r="AF88" s="95">
        <f>求节点(村县营基础信息!V$8:V$28,$Y$33:$Y$53,$AC88)*节奏总纲!M85*(1+$B$10)+AF87</f>
        <v>197563372.52852723</v>
      </c>
      <c r="AG88" s="95">
        <f>求节点(村县营基础信息!W$8:W$28,$Y$33:$Y$53,$AC88)*节奏总纲!N85*(1+$B$10)+AG87</f>
        <v>147636365.58147857</v>
      </c>
      <c r="AH88" s="95">
        <f>求节点(村县营基础信息!X$8:X$28,$Y$33:$Y$53,$AC88)*节奏总纲!O85*(1+$B$10)+AH87</f>
        <v>85006456.115969121</v>
      </c>
      <c r="AX88" s="144"/>
      <c r="AY88" s="107">
        <f>BF88/节奏总纲!D85</f>
        <v>36785425.490580387</v>
      </c>
      <c r="AZ88" s="36">
        <v>82</v>
      </c>
      <c r="BA88" s="189">
        <f>求节点(村县营基础信息!AC$8:AC$28,$AO$33:$AO$53,$AZ88)*节奏总纲!K85+BA87</f>
        <v>33533878.719195243</v>
      </c>
      <c r="BB88" s="189">
        <f>求节点(村县营基础信息!AD$8:AD$28,$AO$33:$AO$53,$AZ88)*节奏总纲!L85+BB87</f>
        <v>29137690.534084495</v>
      </c>
      <c r="BC88" s="189">
        <f>求节点(村县营基础信息!AE$8:AE$28,$AO$33:$AO$53,$AZ88)*节奏总纲!M85+BC87</f>
        <v>23884121.959224064</v>
      </c>
      <c r="BD88" s="189">
        <f>求节点(村县营基础信息!AF$8:AF$28,$AO$33:$AO$53,$AZ88)*节奏总纲!N85+BD87</f>
        <v>17553554.545156121</v>
      </c>
      <c r="BE88" s="189">
        <f>求节点(村县营基础信息!AG$8:AG$28,$AO$33:$AO$53,$AZ88)*节奏总纲!O85+BE87</f>
        <v>9810292.9429534748</v>
      </c>
      <c r="BF88" s="189">
        <f>求节点(村县营基础信息!AC$8:AC$28,$AP$33:$AP$53,$AZ88)*节奏总纲!K85+BF87</f>
        <v>10780586158.226704</v>
      </c>
      <c r="BG88" s="189">
        <f>求节点(村县营基础信息!AD$8:AD$28,$AP$33:$AP$53,$AZ88)*节奏总纲!L85+BG87</f>
        <v>9836831416.8684902</v>
      </c>
      <c r="BH88" s="189">
        <f>求节点(村县营基础信息!AE$8:AE$28,$AP$33:$AP$53,$AZ88)*节奏总纲!M85+BH87</f>
        <v>8465325257.1890745</v>
      </c>
      <c r="BI88" s="189">
        <f>求节点(村县营基础信息!AF$8:AF$28,$AP$33:$AP$53,$AZ88)*节奏总纲!N85+BI87</f>
        <v>6516442328.4647198</v>
      </c>
      <c r="BJ88" s="189">
        <f>求节点(村县营基础信息!AG$8:AG$28,$AP$33:$AP$53,$AZ88)*节奏总纲!O85+BJ87</f>
        <v>3942478949.3224988</v>
      </c>
      <c r="BK88" s="143"/>
      <c r="BL88" s="103">
        <f>(BC88-BC87)/节奏总纲!M85*'[1]功能-付费相关'!AJ87</f>
        <v>720.00000000000023</v>
      </c>
      <c r="BM88" s="103">
        <f>(BH88-BH87)/节奏总纲!M85*'[1]功能-付费相关'!BB87</f>
        <v>439.33392995416921</v>
      </c>
      <c r="CD88" s="136">
        <v>82</v>
      </c>
      <c r="CE88" s="136">
        <f>求节点(村县营基础信息!$AC$8:$AC$28,$BS$33:$BS$53,$CD88)*节奏总纲!K85+CE87</f>
        <v>6694890.4264642494</v>
      </c>
      <c r="CF88" s="136">
        <f>求节点(村县营基础信息!$AC$8:$AC$28,$BS$33:$BS$53,$CD88)*节奏总纲!L85+CF87</f>
        <v>5780333.3298147758</v>
      </c>
      <c r="CG88" s="136">
        <f>求节点(村县营基础信息!$AC$8:$AC$28,$BS$33:$BS$53,$CD88)*节奏总纲!M85+CG87</f>
        <v>4709156.5726893991</v>
      </c>
      <c r="CH88" s="136">
        <f>求节点(村县营基础信息!$AC$8:$AC$28,$BS$33:$BS$53,$CD88)*节奏总纲!N85+CH87</f>
        <v>3438952.5243808548</v>
      </c>
      <c r="CI88" s="136">
        <f>求节点(村县营基础信息!$AC$8:$AC$28,$BS$33:$BS$53,$CD88)*节奏总纲!O85+CI87</f>
        <v>1895852.3033883274</v>
      </c>
    </row>
    <row r="89" spans="13:87" x14ac:dyDescent="0.15">
      <c r="M89" s="36">
        <v>83</v>
      </c>
      <c r="N89" s="36">
        <f>求节点(村县营基础信息!K$8:K$28,$I$33:$I$53,$M89)*节奏总纲!K86+N88</f>
        <v>2598461702.134748</v>
      </c>
      <c r="O89" s="36">
        <f>求节点(村县营基础信息!L$8:L$28,$I$33:$I$53,$M89)*节奏总纲!L86+O88</f>
        <v>2293098430.1486611</v>
      </c>
      <c r="P89" s="36">
        <f>求节点(村县营基础信息!M$8:M$28,$I$33:$I$53,$M89)*节奏总纲!M86+P88</f>
        <v>1908618231.6459627</v>
      </c>
      <c r="Q89" s="36">
        <f>求节点(村县营基础信息!N$8:N$28,$I$33:$I$53,$M89)*节奏总纲!N86+Q88</f>
        <v>1418106669.7967937</v>
      </c>
      <c r="R89" s="36">
        <f>求节点(村县营基础信息!O$8:O$28,$I$33:$I$53,$M89)*节奏总纲!O86+R88</f>
        <v>812618776.69865787</v>
      </c>
      <c r="S89" s="181"/>
      <c r="T89" s="181"/>
      <c r="AB89" s="182"/>
      <c r="AC89" s="36">
        <v>83</v>
      </c>
      <c r="AD89" s="95">
        <f>求节点(村县营基础信息!T$8:T$28,$Y$33:$Y$53,$AC89)*节奏总纲!K86*(1+$B$10)+AD88</f>
        <v>296938199.71230757</v>
      </c>
      <c r="AE89" s="95">
        <f>求节点(村县营基础信息!U$8:U$28,$Y$33:$Y$53,$AC89)*节奏总纲!L86*(1+$B$10)+AE88</f>
        <v>262620986.37401438</v>
      </c>
      <c r="AF89" s="95">
        <f>求节点(村县营基础信息!V$8:V$28,$Y$33:$Y$53,$AC89)*节奏总纲!M86*(1+$B$10)+AF88</f>
        <v>219026078.75700414</v>
      </c>
      <c r="AG89" s="95">
        <f>求节点(村县营基础信息!W$8:W$28,$Y$33:$Y$53,$AC89)*节奏总纲!N86*(1+$B$10)+AG88</f>
        <v>163019434.67379031</v>
      </c>
      <c r="AH89" s="95">
        <f>求节点(村县营基础信息!X$8:X$28,$Y$33:$Y$53,$AC89)*节奏总纲!O86*(1+$B$10)+AH88</f>
        <v>93704920.516458198</v>
      </c>
      <c r="AX89" s="144"/>
      <c r="AY89" s="107">
        <f>BF89/节奏总纲!D86</f>
        <v>39641077.786681592</v>
      </c>
      <c r="AZ89" s="36">
        <v>83</v>
      </c>
      <c r="BA89" s="189">
        <f>求节点(村县营基础信息!AC$8:AC$28,$AO$33:$AO$53,$AZ89)*节奏总纲!K86+BA88</f>
        <v>36269241.064637981</v>
      </c>
      <c r="BB89" s="189">
        <f>求节点(村县营基础信息!AD$8:AD$28,$AO$33:$AO$53,$AZ89)*节奏总纲!L86+BB88</f>
        <v>31520854.936522022</v>
      </c>
      <c r="BC89" s="189">
        <f>求节点(村县营基础信息!AE$8:AE$28,$AO$33:$AO$53,$AZ89)*节奏总纲!M86+BC88</f>
        <v>25867328.900253758</v>
      </c>
      <c r="BD89" s="189">
        <f>求节点(村县营基础信息!AF$8:AF$28,$AO$33:$AO$53,$AZ89)*节奏总纲!N86+BD88</f>
        <v>18974988.034178767</v>
      </c>
      <c r="BE89" s="189">
        <f>求节点(村县营基础信息!AG$8:AG$28,$AO$33:$AO$53,$AZ89)*节奏总纲!O86+BE88</f>
        <v>10614052.487146512</v>
      </c>
      <c r="BF89" s="189">
        <f>求节点(村县营基础信息!AC$8:AC$28,$AP$33:$AP$53,$AZ89)*节奏总纲!K86+BF88</f>
        <v>12454155134.960669</v>
      </c>
      <c r="BG89" s="189">
        <f>求节点(村县营基础信息!AD$8:AD$28,$AP$33:$AP$53,$AZ89)*节奏总纲!L86+BG88</f>
        <v>11373849717.084391</v>
      </c>
      <c r="BH89" s="189">
        <f>求节点(村县营基础信息!AE$8:AE$28,$AP$33:$AP$53,$AZ89)*节奏总纲!M86+BH88</f>
        <v>9757054044.7797489</v>
      </c>
      <c r="BI89" s="189">
        <f>求节点(村县营基础信息!AF$8:AF$28,$AP$33:$AP$53,$AZ89)*节奏总纲!N86+BI88</f>
        <v>7442269340.9814701</v>
      </c>
      <c r="BJ89" s="189">
        <f>求节点(村县营基础信息!AG$8:AG$28,$AP$33:$AP$53,$AZ89)*节奏总纲!O86+BJ88</f>
        <v>4465994332.4402294</v>
      </c>
      <c r="BK89" s="143"/>
      <c r="BL89" s="103">
        <f>(BC89-BC88)/节奏总纲!M86*'[1]功能-付费相关'!AJ88</f>
        <v>725.94752186588903</v>
      </c>
      <c r="BM89" s="103">
        <f>(BH89-BH88)/节奏总纲!M86*'[1]功能-付费相关'!BB88</f>
        <v>410.83035457860882</v>
      </c>
      <c r="CD89" s="136">
        <v>83</v>
      </c>
      <c r="CE89" s="136">
        <f>求节点(村县营基础信息!$AC$8:$AC$28,$BS$33:$BS$53,$CD89)*节奏总纲!K86+CE88</f>
        <v>7241962.8955527972</v>
      </c>
      <c r="CF89" s="136">
        <f>求节点(村县营基础信息!$AC$8:$AC$28,$BS$33:$BS$53,$CD89)*节奏总纲!L86+CF88</f>
        <v>6256966.2103022812</v>
      </c>
      <c r="CG89" s="136">
        <f>求节点(村县营基础信息!$AC$8:$AC$28,$BS$33:$BS$53,$CD89)*节奏总纲!M86+CG88</f>
        <v>5102548.3687991928</v>
      </c>
      <c r="CH89" s="136">
        <f>求节点(村县营基础信息!$AC$8:$AC$28,$BS$33:$BS$53,$CD89)*节奏总纲!N86+CH88</f>
        <v>3718033.00796053</v>
      </c>
      <c r="CI89" s="136">
        <f>求节点(村县营基础信息!$AC$8:$AC$28,$BS$33:$BS$53,$CD89)*节奏总纲!O86+CI88</f>
        <v>2050406.5482717112</v>
      </c>
    </row>
    <row r="90" spans="13:87" x14ac:dyDescent="0.15">
      <c r="M90" s="36">
        <v>84</v>
      </c>
      <c r="N90" s="36">
        <f>求节点(村县营基础信息!K$8:K$28,$I$33:$I$53,$M90)*节奏总纲!K87+N89</f>
        <v>2868600535.3392549</v>
      </c>
      <c r="O90" s="36">
        <f>求节点(村县营基础信息!L$8:L$28,$I$33:$I$53,$M90)*节奏总纲!L87+O89</f>
        <v>2530969114.180088</v>
      </c>
      <c r="P90" s="36">
        <f>求节点(村县营基础信息!M$8:M$28,$I$33:$I$53,$M90)*节奏总纲!M87+P89</f>
        <v>2100135097.0157371</v>
      </c>
      <c r="Q90" s="36">
        <f>求节点(村县营基础信息!N$8:N$28,$I$33:$I$53,$M90)*节奏总纲!N87+Q89</f>
        <v>1558433499.4912663</v>
      </c>
      <c r="R90" s="36">
        <f>求节点(村县营基础信息!O$8:O$28,$I$33:$I$53,$M90)*节奏总纲!O87+R89</f>
        <v>893770999.30629015</v>
      </c>
      <c r="S90" s="181"/>
      <c r="T90" s="181"/>
      <c r="AB90" s="182"/>
      <c r="AC90" s="36">
        <v>84</v>
      </c>
      <c r="AD90" s="95">
        <f>求节点(村县营基础信息!T$8:T$28,$Y$33:$Y$53,$AC90)*节奏总纲!K87*(1+$B$10)+AD89</f>
        <v>328665587.09216887</v>
      </c>
      <c r="AE90" s="95">
        <f>求节点(村县营基础信息!U$8:U$28,$Y$33:$Y$53,$AC90)*节奏总纲!L87*(1+$B$10)+AE89</f>
        <v>290558529.63298094</v>
      </c>
      <c r="AF90" s="95">
        <f>求节点(村县营基础信息!V$8:V$28,$Y$33:$Y$53,$AC90)*节奏总纲!M87*(1+$B$10)+AF89</f>
        <v>241519437.83938208</v>
      </c>
      <c r="AG90" s="95">
        <f>求节点(村县营基础信息!W$8:W$28,$Y$33:$Y$53,$AC90)*节奏总纲!N87*(1+$B$10)+AG89</f>
        <v>179500603.38504273</v>
      </c>
      <c r="AH90" s="95">
        <f>求节点(村县营基础信息!X$8:X$28,$Y$33:$Y$53,$AC90)*节奏总纲!O87*(1+$B$10)+AH89</f>
        <v>103236123.31638993</v>
      </c>
      <c r="AX90" s="144"/>
      <c r="AY90" s="107">
        <f>BF90/节奏总纲!D87</f>
        <v>42648208.348008536</v>
      </c>
      <c r="AZ90" s="36">
        <v>84</v>
      </c>
      <c r="BA90" s="189">
        <f>求节点(村县营基础信息!AC$8:AC$28,$AO$33:$AO$53,$AZ90)*节奏总纲!K87+BA89</f>
        <v>39200929.836904421</v>
      </c>
      <c r="BB90" s="189">
        <f>求节点(村县营基础信息!AD$8:AD$28,$AO$33:$AO$53,$AZ90)*节奏总纲!L87+BB89</f>
        <v>34102352.773592852</v>
      </c>
      <c r="BC90" s="189">
        <f>求节点(村县营基础信息!AE$8:AE$28,$AO$33:$AO$53,$AZ90)*节奏总纲!M87+BC89</f>
        <v>27945770.704580262</v>
      </c>
      <c r="BD90" s="189">
        <f>求节点(村县营基础信息!AF$8:AF$28,$AO$33:$AO$53,$AZ90)*节奏总纲!N87+BD89</f>
        <v>20497888.633781146</v>
      </c>
      <c r="BE90" s="189">
        <f>求节点(村县营基础信息!AG$8:AG$28,$AO$33:$AO$53,$AZ90)*节奏总纲!O87+BE89</f>
        <v>11494759.111370184</v>
      </c>
      <c r="BF90" s="189">
        <f>求节点(村县营基础信息!AC$8:AC$28,$AP$33:$AP$53,$AZ90)*节奏总纲!K87+BF89</f>
        <v>14363661755.296879</v>
      </c>
      <c r="BG90" s="189">
        <f>求节点(村县营基础信息!AD$8:AD$28,$AP$33:$AP$53,$AZ90)*节奏总纲!L87+BG89</f>
        <v>13055265308.296526</v>
      </c>
      <c r="BH90" s="189">
        <f>求节点(村县营基础信息!AE$8:AE$28,$AP$33:$AP$53,$AZ90)*节奏总纲!M87+BH89</f>
        <v>11110812473.331078</v>
      </c>
      <c r="BI90" s="189">
        <f>求节点(村县营基础信息!AF$8:AF$28,$AP$33:$AP$53,$AZ90)*节奏总纲!N87+BI89</f>
        <v>8434185264.8558207</v>
      </c>
      <c r="BJ90" s="189">
        <f>求节点(村县营基础信息!AG$8:AG$28,$AP$33:$AP$53,$AZ90)*节奏总纲!O87+BJ89</f>
        <v>5039627913.6845808</v>
      </c>
      <c r="BK90" s="143"/>
      <c r="BL90" s="103">
        <f>(BC90-BC89)/节奏总纲!M87*'[1]功能-付费相关'!AJ89</f>
        <v>734.69387755102071</v>
      </c>
      <c r="BM90" s="103">
        <f>(BH90-BH89)/节奏总纲!M87*'[1]功能-付费相关'!BB89</f>
        <v>377.98192535162229</v>
      </c>
      <c r="CD90" s="136">
        <v>84</v>
      </c>
      <c r="CE90" s="136">
        <f>求节点(村县营基础信息!$AC$8:$AC$28,$BS$33:$BS$53,$CD90)*节奏总纲!K87+CE89</f>
        <v>7828300.6500060856</v>
      </c>
      <c r="CF90" s="136">
        <f>求节点(村县营基础信息!$AC$8:$AC$28,$BS$33:$BS$53,$CD90)*节奏总纲!L87+CF89</f>
        <v>6768102.7820423059</v>
      </c>
      <c r="CG90" s="136">
        <f>求节点(村县营基础信息!$AC$8:$AC$28,$BS$33:$BS$53,$CD90)*节奏总纲!M87+CG89</f>
        <v>5509922.9624471879</v>
      </c>
      <c r="CH90" s="136">
        <f>求节点(村县营基础信息!$AC$8:$AC$28,$BS$33:$BS$53,$CD90)*节奏总纲!N87+CH89</f>
        <v>4013475.7242833916</v>
      </c>
      <c r="CI90" s="136">
        <f>求节点(村县营基础信息!$AC$8:$AC$28,$BS$33:$BS$53,$CD90)*节奏总纲!O87+CI89</f>
        <v>2217740.8068742086</v>
      </c>
    </row>
    <row r="91" spans="13:87" x14ac:dyDescent="0.15">
      <c r="M91" s="36">
        <v>85</v>
      </c>
      <c r="N91" s="36">
        <f>求节点(村县营基础信息!K$8:K$28,$I$33:$I$53,$M91)*节奏总纲!K88+N90</f>
        <v>3161574925.4996667</v>
      </c>
      <c r="O91" s="36">
        <f>求节点(村县营基础信息!L$8:L$28,$I$33:$I$53,$M91)*节奏总纲!L88+O90</f>
        <v>2780722954.02777</v>
      </c>
      <c r="P91" s="36">
        <f>求节点(村县营基础信息!M$8:M$28,$I$33:$I$53,$M91)*节奏总纲!M88+P90</f>
        <v>2305405577.7893467</v>
      </c>
      <c r="Q91" s="36">
        <f>求节点(村县营基础信息!N$8:N$28,$I$33:$I$53,$M91)*节奏总纲!N88+Q90</f>
        <v>1715358010.5115535</v>
      </c>
      <c r="R91" s="36">
        <f>求节点(村县营基础信息!O$8:O$28,$I$33:$I$53,$M91)*节奏总纲!O88+R90</f>
        <v>981354922.25950789</v>
      </c>
      <c r="S91" s="181"/>
      <c r="T91" s="181"/>
      <c r="AB91" s="182"/>
      <c r="AC91" s="36">
        <v>85</v>
      </c>
      <c r="AD91" s="95">
        <f>求节点(村县营基础信息!T$8:T$28,$Y$33:$Y$53,$AC91)*节奏总纲!K88*(1+$B$10)+AD90</f>
        <v>363074975.25281531</v>
      </c>
      <c r="AE91" s="95">
        <f>求节点(村县营基础信息!U$8:U$28,$Y$33:$Y$53,$AC91)*节奏总纲!L88*(1+$B$10)+AE90</f>
        <v>319891731.12962174</v>
      </c>
      <c r="AF91" s="95">
        <f>求节点(村县营基础信息!V$8:V$28,$Y$33:$Y$53,$AC91)*节奏总纲!M88*(1+$B$10)+AF90</f>
        <v>265628137.73971921</v>
      </c>
      <c r="AG91" s="95">
        <f>求节点(村县营基础信息!W$8:W$28,$Y$33:$Y$53,$AC91)*节奏总纲!N88*(1+$B$10)+AG90</f>
        <v>197931144.04991186</v>
      </c>
      <c r="AH91" s="95">
        <f>求节点(村县营基础信息!X$8:X$28,$Y$33:$Y$53,$AC91)*节奏总纲!O88*(1+$B$10)+AH90</f>
        <v>113522719.35599372</v>
      </c>
      <c r="AX91" s="144"/>
      <c r="AY91" s="107">
        <f>BF91/节奏总纲!D88</f>
        <v>45520287.286345296</v>
      </c>
      <c r="AZ91" s="36">
        <v>85</v>
      </c>
      <c r="BA91" s="189">
        <f>求节点(村县营基础信息!AC$8:AC$28,$AO$33:$AO$53,$AZ91)*节奏总纲!K88+BA90</f>
        <v>42380442.089941569</v>
      </c>
      <c r="BB91" s="189">
        <f>求节点(村县营基础信息!AD$8:AD$28,$AO$33:$AO$53,$AZ91)*节奏总纲!L88+BB90</f>
        <v>36812812.870818384</v>
      </c>
      <c r="BC91" s="189">
        <f>求节点(村县营基础信息!AE$8:AE$28,$AO$33:$AO$53,$AZ91)*节奏总纲!M88+BC90</f>
        <v>30173473.980792113</v>
      </c>
      <c r="BD91" s="189">
        <f>求节点(村县营基础信息!AF$8:AF$28,$AO$33:$AO$53,$AZ91)*节奏总纲!N88+BD90</f>
        <v>22200916.005278297</v>
      </c>
      <c r="BE91" s="189">
        <f>求节点(村县营基础信息!AG$8:AG$28,$AO$33:$AO$53,$AZ91)*节奏总纲!O88+BE90</f>
        <v>12445265.93227813</v>
      </c>
      <c r="BF91" s="189">
        <f>求节点(村县营基础信息!AC$8:AC$28,$AP$33:$AP$53,$AZ91)*节奏总纲!K88+BF90</f>
        <v>16434584069.44174</v>
      </c>
      <c r="BG91" s="189">
        <f>求节点(村县营基础信息!AD$8:AD$28,$AP$33:$AP$53,$AZ91)*节奏总纲!L88+BG90</f>
        <v>14820678318.289425</v>
      </c>
      <c r="BH91" s="189">
        <f>求节点(村县营基础信息!AE$8:AE$28,$AP$33:$AP$53,$AZ91)*节奏总纲!M88+BH90</f>
        <v>12561789873.903728</v>
      </c>
      <c r="BI91" s="189">
        <f>求节点(村县营基础信息!AF$8:AF$28,$AP$33:$AP$53,$AZ91)*节奏总纲!N88+BI90</f>
        <v>9543423759.490963</v>
      </c>
      <c r="BJ91" s="189">
        <f>求节点(村县营基础信息!AG$8:AG$28,$AP$33:$AP$53,$AZ91)*节奏总纲!O88+BJ90</f>
        <v>5658724689.7026234</v>
      </c>
      <c r="BK91" s="143"/>
      <c r="BL91" s="103">
        <f>(BC91-BC90)/节奏总纲!M88*'[1]功能-付费相关'!AJ90</f>
        <v>743.44023323615215</v>
      </c>
      <c r="BM91" s="103">
        <f>(BH91-BH90)/节奏总纲!M88*'[1]功能-付费相关'!BB90</f>
        <v>347.71064561566999</v>
      </c>
      <c r="CD91" s="136">
        <v>85</v>
      </c>
      <c r="CE91" s="136">
        <f>求节点(村县营基础信息!$AC$8:$AC$28,$BS$33:$BS$53,$CD91)*节奏总纲!K88+CE90</f>
        <v>8464203.1006135158</v>
      </c>
      <c r="CF91" s="136">
        <f>求节点(村县营基础信息!$AC$8:$AC$28,$BS$33:$BS$53,$CD91)*节奏总纲!L88+CF90</f>
        <v>7304773.8812929615</v>
      </c>
      <c r="CG91" s="136">
        <f>求节点(村县营基础信息!$AC$8:$AC$28,$BS$33:$BS$53,$CD91)*节奏总纲!M88+CG90</f>
        <v>5946552.8045847099</v>
      </c>
      <c r="CH91" s="136">
        <f>求节点(村县营基础信息!$AC$8:$AC$28,$BS$33:$BS$53,$CD91)*节奏总纲!N88+CH90</f>
        <v>4343863.0343538383</v>
      </c>
      <c r="CI91" s="136">
        <f>求节点(村县营基础信息!$AC$8:$AC$28,$BS$33:$BS$53,$CD91)*节奏总纲!O88+CI90</f>
        <v>2398337.1028467184</v>
      </c>
    </row>
    <row r="92" spans="13:87" x14ac:dyDescent="0.15">
      <c r="M92" s="36">
        <v>86</v>
      </c>
      <c r="N92" s="36">
        <f>求节点(村县营基础信息!K$8:K$28,$I$33:$I$53,$M92)*节奏总纲!K89+N91</f>
        <v>3479271245.330193</v>
      </c>
      <c r="O92" s="36">
        <f>求节点(村县营基础信息!L$8:L$28,$I$33:$I$53,$M92)*节奏总纲!L89+O91</f>
        <v>3055880796.6360321</v>
      </c>
      <c r="P92" s="36">
        <f>求节点(村县营基础信息!M$8:M$28,$I$33:$I$53,$M92)*节奏总纲!M89+P91</f>
        <v>2533884155.6737175</v>
      </c>
      <c r="Q92" s="36">
        <f>求节点(村县营基础信息!N$8:N$28,$I$33:$I$53,$M92)*节奏总纲!N89+Q91</f>
        <v>1889558137.8016379</v>
      </c>
      <c r="R92" s="36">
        <f>求节点(村县营基础信息!O$8:O$28,$I$33:$I$53,$M92)*节奏总纲!O89+R91</f>
        <v>1063877174.9805734</v>
      </c>
      <c r="S92" s="181"/>
      <c r="T92" s="181"/>
      <c r="AB92" s="182"/>
      <c r="AC92" s="36">
        <v>86</v>
      </c>
      <c r="AD92" s="95">
        <f>求节点(村县营基础信息!T$8:T$28,$Y$33:$Y$53,$AC92)*节奏总纲!K89*(1+$B$10)+AD91</f>
        <v>400387915.74659711</v>
      </c>
      <c r="AE92" s="95">
        <f>求节点(村县营基础信息!U$8:U$28,$Y$33:$Y$53,$AC92)*节奏总纲!L89*(1+$B$10)+AE91</f>
        <v>352208593.38700116</v>
      </c>
      <c r="AF92" s="95">
        <f>求节点(村县营基础信息!V$8:V$28,$Y$33:$Y$53,$AC92)*节奏总纲!M89*(1+$B$10)+AF91</f>
        <v>292462592.68477857</v>
      </c>
      <c r="AG92" s="95">
        <f>求节点(村县营基础信息!W$8:W$28,$Y$33:$Y$53,$AC92)*节奏总纲!N89*(1+$B$10)+AG91</f>
        <v>218390679.07710853</v>
      </c>
      <c r="AH92" s="95">
        <f>求节点(村县营基础信息!X$8:X$28,$Y$33:$Y$53,$AC92)*节奏总纲!O89*(1+$B$10)+AH91</f>
        <v>123214830.0698871</v>
      </c>
      <c r="AX92" s="144"/>
      <c r="AY92" s="107">
        <f>BF92/节奏总纲!D89</f>
        <v>48266472.089653343</v>
      </c>
      <c r="AZ92" s="36">
        <v>86</v>
      </c>
      <c r="BA92" s="189">
        <f>求节点(村县营基础信息!AC$8:AC$28,$AO$33:$AO$53,$AZ92)*节奏总纲!K89+BA91</f>
        <v>45828249.733104162</v>
      </c>
      <c r="BB92" s="189">
        <f>求节点(村县营基础信息!AD$8:AD$28,$AO$33:$AO$53,$AZ92)*节奏总纲!L89+BB91</f>
        <v>39798970.574272335</v>
      </c>
      <c r="BC92" s="189">
        <f>求节点(村县营基础信息!AE$8:AE$28,$AO$33:$AO$53,$AZ92)*节奏总纲!M89+BC91</f>
        <v>32653043.739575829</v>
      </c>
      <c r="BD92" s="189">
        <f>求节点(村县营基础信息!AF$8:AF$28,$AO$33:$AO$53,$AZ92)*节奏总纲!N89+BD91</f>
        <v>24091427.455429941</v>
      </c>
      <c r="BE92" s="189">
        <f>求节点(村县营基础信息!AG$8:AG$28,$AO$33:$AO$53,$AZ92)*节奏总纲!O89+BE91</f>
        <v>13340840.844239531</v>
      </c>
      <c r="BF92" s="189">
        <f>求节点(村县营基础信息!AC$8:AC$28,$AP$33:$AP$53,$AZ92)*节奏总纲!K89+BF91</f>
        <v>18680256114.354973</v>
      </c>
      <c r="BG92" s="189">
        <f>求节点(村县营基础信息!AD$8:AD$28,$AP$33:$AP$53,$AZ92)*节奏总纲!L89+BG91</f>
        <v>16765662369.139097</v>
      </c>
      <c r="BH92" s="189">
        <f>求节点(村县营基础信息!AE$8:AE$28,$AP$33:$AP$53,$AZ92)*节奏总纲!M89+BH91</f>
        <v>14176816310.124857</v>
      </c>
      <c r="BI92" s="189">
        <f>求节点(村县营基础信息!AF$8:AF$28,$AP$33:$AP$53,$AZ92)*节奏总纲!N89+BI91</f>
        <v>10774776884.023067</v>
      </c>
      <c r="BJ92" s="189">
        <f>求节点(村县营基础信息!AG$8:AG$28,$AP$33:$AP$53,$AZ92)*节奏总纲!O89+BJ91</f>
        <v>6242042482.3601494</v>
      </c>
      <c r="BK92" s="143"/>
      <c r="BL92" s="103">
        <f>(BC92-BC91)/节奏总纲!M89*'[1]功能-付费相关'!AJ91</f>
        <v>752.18658892128246</v>
      </c>
      <c r="BM92" s="103">
        <f>(BH92-BH91)/节奏总纲!M89*'[1]功能-付费相关'!BB91</f>
        <v>319.81941735772864</v>
      </c>
      <c r="CD92" s="136">
        <v>86</v>
      </c>
      <c r="CE92" s="136">
        <f>求节点(村县营基础信息!$AC$8:$AC$28,$BS$33:$BS$53,$CD92)*节奏总纲!K89+CE91</f>
        <v>9153764.6292460337</v>
      </c>
      <c r="CF92" s="136">
        <f>求节点(村县营基础信息!$AC$8:$AC$28,$BS$33:$BS$53,$CD92)*节奏总纲!L89+CF91</f>
        <v>7896033.1065768432</v>
      </c>
      <c r="CG92" s="136">
        <f>求节点(村县营基础信息!$AC$8:$AC$28,$BS$33:$BS$53,$CD92)*节奏总纲!M89+CG91</f>
        <v>6432548.4773063185</v>
      </c>
      <c r="CH92" s="136">
        <f>求节点(村县营基础信息!$AC$8:$AC$28,$BS$33:$BS$53,$CD92)*节奏总纲!N89+CH91</f>
        <v>4710622.2556832572</v>
      </c>
      <c r="CI92" s="136">
        <f>求节点(村县营基础信息!$AC$8:$AC$28,$BS$33:$BS$53,$CD92)*节奏总纲!O89+CI91</f>
        <v>2568496.3361193845</v>
      </c>
    </row>
    <row r="93" spans="13:87" x14ac:dyDescent="0.15">
      <c r="M93" s="36">
        <v>87</v>
      </c>
      <c r="N93" s="36">
        <f>求节点(村县营基础信息!K$8:K$28,$I$33:$I$53,$M93)*节奏总纲!K90+N92</f>
        <v>3823729014.7762656</v>
      </c>
      <c r="O93" s="36">
        <f>求节点(村县营基础信息!L$8:L$28,$I$33:$I$53,$M93)*节奏总纲!L90+O92</f>
        <v>3359260443.2130399</v>
      </c>
      <c r="P93" s="36">
        <f>求节点(村县营基础信息!M$8:M$28,$I$33:$I$53,$M93)*节奏总纲!M90+P92</f>
        <v>2788450941.6057034</v>
      </c>
      <c r="Q93" s="36">
        <f>求节点(村县营基础信息!N$8:N$28,$I$33:$I$53,$M93)*节奏总纲!N90+Q92</f>
        <v>2057699305.2744818</v>
      </c>
      <c r="R93" s="36">
        <f>求节点(村县营基础信息!O$8:O$28,$I$33:$I$53,$M93)*节奏总纲!O90+R92</f>
        <v>1152441963.684521</v>
      </c>
      <c r="S93" s="181"/>
      <c r="T93" s="181"/>
      <c r="AB93" s="182"/>
      <c r="AC93" s="36">
        <v>87</v>
      </c>
      <c r="AD93" s="95">
        <f>求节点(村县营基础信息!T$8:T$28,$Y$33:$Y$53,$AC93)*节奏总纲!K90*(1+$B$10)+AD92</f>
        <v>440843947.03086996</v>
      </c>
      <c r="AE93" s="95">
        <f>求节点(村县营基础信息!U$8:U$28,$Y$33:$Y$53,$AC93)*节奏总纲!L90*(1+$B$10)+AE92</f>
        <v>387840062.79083633</v>
      </c>
      <c r="AF93" s="95">
        <f>求节点(村县营基础信息!V$8:V$28,$Y$33:$Y$53,$AC93)*节奏总纲!M90*(1+$B$10)+AF92</f>
        <v>322361067.24136293</v>
      </c>
      <c r="AG93" s="95">
        <f>求节点(村县营基础信息!W$8:W$28,$Y$33:$Y$53,$AC93)*节奏总纲!N90*(1+$B$10)+AG92</f>
        <v>238138598.662126</v>
      </c>
      <c r="AH93" s="95">
        <f>求节点(村县营基础信息!X$8:X$28,$Y$33:$Y$53,$AC93)*节奏总纲!O90*(1+$B$10)+AH92</f>
        <v>133616627.27206302</v>
      </c>
      <c r="AX93" s="144"/>
      <c r="AY93" s="107">
        <f>BF93/节奏总纲!D90</f>
        <v>50895293.054676786</v>
      </c>
      <c r="AZ93" s="36">
        <v>87</v>
      </c>
      <c r="BA93" s="189">
        <f>求节点(村县营基础信息!AC$8:AC$28,$AO$33:$AO$53,$AZ93)*节奏总纲!K90+BA92</f>
        <v>49566486.710090354</v>
      </c>
      <c r="BB93" s="189">
        <f>求节点(村县营基础信息!AD$8:AD$28,$AO$33:$AO$53,$AZ93)*节奏总纲!L90+BB92</f>
        <v>43091406.145468608</v>
      </c>
      <c r="BC93" s="189">
        <f>求节点(村县营基础信息!AE$8:AE$28,$AO$33:$AO$53,$AZ93)*节奏总纲!M90+BC92</f>
        <v>35415736.460410111</v>
      </c>
      <c r="BD93" s="189">
        <f>求节点(村县营基础信息!AF$8:AF$28,$AO$33:$AO$53,$AZ93)*节奏总纲!N90+BD92</f>
        <v>25916183.885257021</v>
      </c>
      <c r="BE93" s="189">
        <f>求节点(村县营基础信息!AG$8:AG$28,$AO$33:$AO$53,$AZ93)*节奏总纲!O90+BE92</f>
        <v>14301992.536432378</v>
      </c>
      <c r="BF93" s="189">
        <f>求节点(村县营基础信息!AC$8:AC$28,$AP$33:$AP$53,$AZ93)*节奏总纲!K90+BF92</f>
        <v>21115094465.365314</v>
      </c>
      <c r="BG93" s="189">
        <f>求节点(村县营基础信息!AD$8:AD$28,$AP$33:$AP$53,$AZ93)*节奏总纲!L90+BG92</f>
        <v>18910135404.5116</v>
      </c>
      <c r="BH93" s="189">
        <f>求节点(村县营基础信息!AE$8:AE$28,$AP$33:$AP$53,$AZ93)*节奏总纲!M90+BH92</f>
        <v>15976250168.961588</v>
      </c>
      <c r="BI93" s="189">
        <f>求节点(村县营基础信息!AF$8:AF$28,$AP$33:$AP$53,$AZ93)*节奏总纲!N90+BI92</f>
        <v>11963301571.98377</v>
      </c>
      <c r="BJ93" s="189">
        <f>求节点(村县营基础信息!AG$8:AG$28,$AP$33:$AP$53,$AZ93)*节奏总纲!O90+BJ92</f>
        <v>6868072617.8750896</v>
      </c>
      <c r="BK93" s="143"/>
      <c r="BL93" s="103">
        <f>(BC93-BC92)/节奏总纲!M90*'[1]功能-付费相关'!AJ92</f>
        <v>760.93294460641312</v>
      </c>
      <c r="BM93" s="103">
        <f>(BH93-BH92)/节奏总纲!M90*'[1]功能-付费相关'!BB92</f>
        <v>294.12567981101881</v>
      </c>
      <c r="CD93" s="136">
        <v>87</v>
      </c>
      <c r="CE93" s="136">
        <f>求节点(村县营基础信息!$AC$8:$AC$28,$BS$33:$BS$53,$CD93)*节奏总纲!K90+CE92</f>
        <v>9901412.0246432722</v>
      </c>
      <c r="CF93" s="136">
        <f>求节点(村县营基础信息!$AC$8:$AC$28,$BS$33:$BS$53,$CD93)*节奏总纲!L90+CF92</f>
        <v>8547935.3496737052</v>
      </c>
      <c r="CG93" s="136">
        <f>求节点(村县营基础信息!$AC$8:$AC$28,$BS$33:$BS$53,$CD93)*节奏总纲!M90+CG92</f>
        <v>6974036.2505898383</v>
      </c>
      <c r="CH93" s="136">
        <f>求节点(村县营基础信息!$AC$8:$AC$28,$BS$33:$BS$53,$CD93)*节奏总纲!N90+CH92</f>
        <v>5064625.00306971</v>
      </c>
      <c r="CI93" s="136">
        <f>求节点(村县营基础信息!$AC$8:$AC$28,$BS$33:$BS$53,$CD93)*节奏总纲!O90+CI92</f>
        <v>2751115.1576360255</v>
      </c>
    </row>
    <row r="94" spans="13:87" x14ac:dyDescent="0.15">
      <c r="M94" s="36">
        <v>88</v>
      </c>
      <c r="N94" s="36">
        <f>求节点(村县营基础信息!K$8:K$28,$I$33:$I$53,$M94)*节奏总纲!K91+N93</f>
        <v>4197153167.3118339</v>
      </c>
      <c r="O94" s="36">
        <f>求节点(村县营基础信息!L$8:L$28,$I$33:$I$53,$M94)*节奏总纲!L91+O93</f>
        <v>3693998893.9029489</v>
      </c>
      <c r="P94" s="36">
        <f>求节点(村县营基础信息!M$8:M$28,$I$33:$I$53,$M94)*节奏总纲!M91+P93</f>
        <v>3050198764.7353954</v>
      </c>
      <c r="Q94" s="36">
        <f>求节点(村县营基础信息!N$8:N$28,$I$33:$I$53,$M94)*节奏总纲!N91+Q93</f>
        <v>2230869273.9542031</v>
      </c>
      <c r="R94" s="36">
        <f>求节点(村县营基础信息!O$8:O$28,$I$33:$I$53,$M94)*节奏总纲!O91+R93</f>
        <v>1250397625.2537909</v>
      </c>
      <c r="S94" s="181"/>
      <c r="T94" s="181"/>
      <c r="AB94" s="182"/>
      <c r="AC94" s="36">
        <v>88</v>
      </c>
      <c r="AD94" s="95">
        <f>求节点(村县营基础信息!T$8:T$28,$Y$33:$Y$53,$AC94)*节奏总纲!K91*(1+$B$10)+AD93</f>
        <v>484702035.1256057</v>
      </c>
      <c r="AE94" s="95">
        <f>求节点(村县营基础信息!U$8:U$28,$Y$33:$Y$53,$AC94)*节奏总纲!L91*(1+$B$10)+AE93</f>
        <v>427154575.14727807</v>
      </c>
      <c r="AF94" s="95">
        <f>求节点(村县营基础信息!V$8:V$28,$Y$33:$Y$53,$AC94)*节奏总纲!M91*(1+$B$10)+AF93</f>
        <v>353102943.48980379</v>
      </c>
      <c r="AG94" s="95">
        <f>求节点(村县营基础信息!W$8:W$28,$Y$33:$Y$53,$AC94)*节奏总纲!N91*(1+$B$10)+AG93</f>
        <v>258477143.15676591</v>
      </c>
      <c r="AH94" s="95">
        <f>求节点(村县营基础信息!X$8:X$28,$Y$33:$Y$53,$AC94)*节奏总纲!O91*(1+$B$10)+AH93</f>
        <v>145121367.94111753</v>
      </c>
      <c r="AX94" s="144"/>
      <c r="AY94" s="107">
        <f>BF94/节奏总纲!D91</f>
        <v>53414697.052408464</v>
      </c>
      <c r="AZ94" s="36">
        <v>88</v>
      </c>
      <c r="BA94" s="189">
        <f>求节点(村县营基础信息!AC$8:AC$28,$AO$33:$AO$53,$AZ94)*节奏总纲!K91+BA93</f>
        <v>53619082.11925485</v>
      </c>
      <c r="BB94" s="189">
        <f>求节点(村县营基础信息!AD$8:AD$28,$AO$33:$AO$53,$AZ94)*节奏总纲!L91+BB93</f>
        <v>46724163.960745566</v>
      </c>
      <c r="BC94" s="189">
        <f>求节点(村县营基础信息!AE$8:AE$28,$AO$33:$AO$53,$AZ94)*节奏总纲!M91+BC93</f>
        <v>38256361.575769126</v>
      </c>
      <c r="BD94" s="189">
        <f>求节点(村县营基础信息!AF$8:AF$28,$AO$33:$AO$53,$AZ94)*节奏总纲!N91+BD93</f>
        <v>27795515.512071796</v>
      </c>
      <c r="BE94" s="189">
        <f>求节点(村县营基础信息!AG$8:AG$28,$AO$33:$AO$53,$AZ94)*节奏总纲!O91+BE93</f>
        <v>15365058.92268998</v>
      </c>
      <c r="BF94" s="189">
        <f>求节点(村县营基础信息!AC$8:AC$28,$AP$33:$AP$53,$AZ94)*节奏总纲!K91+BF93</f>
        <v>23754684941.867786</v>
      </c>
      <c r="BG94" s="189">
        <f>求节点(村县营基础信息!AD$8:AD$28,$AP$33:$AP$53,$AZ94)*节奏总纲!L91+BG93</f>
        <v>21276271661.52866</v>
      </c>
      <c r="BH94" s="189">
        <f>求节点(村县营基础信息!AE$8:AE$28,$AP$33:$AP$53,$AZ94)*节奏总纲!M91+BH93</f>
        <v>17826443994.098759</v>
      </c>
      <c r="BI94" s="189">
        <f>求节点(村县营基础信息!AF$8:AF$28,$AP$33:$AP$53,$AZ94)*节奏总纲!N91+BI93</f>
        <v>13187372904.915794</v>
      </c>
      <c r="BJ94" s="189">
        <f>求节点(村县营基础信息!AG$8:AG$28,$AP$33:$AP$53,$AZ94)*节奏总纲!O91+BJ93</f>
        <v>7560483190.7908745</v>
      </c>
      <c r="BK94" s="143"/>
      <c r="BL94" s="103">
        <f>(BC94-BC93)/节奏总纲!M91*'[1]功能-付费相关'!AJ93</f>
        <v>769.67930029154593</v>
      </c>
      <c r="BM94" s="103">
        <f>(BH94-BH93)/节奏总纲!M91*'[1]功能-付费相关'!BB93</f>
        <v>270.460395228523</v>
      </c>
      <c r="CD94" s="136">
        <v>88</v>
      </c>
      <c r="CE94" s="136">
        <f>求节点(村县营基础信息!$AC$8:$AC$28,$BS$33:$BS$53,$CD94)*节奏总纲!K91+CE93</f>
        <v>10711931.106476171</v>
      </c>
      <c r="CF94" s="136">
        <f>求节点(村县营基础信息!$AC$8:$AC$28,$BS$33:$BS$53,$CD94)*节奏总纲!L91+CF93</f>
        <v>9267221.3970985431</v>
      </c>
      <c r="CG94" s="136">
        <f>求节点(村县营基础信息!$AC$8:$AC$28,$BS$33:$BS$53,$CD94)*节奏总纲!M91+CG93</f>
        <v>7530798.7732002046</v>
      </c>
      <c r="CH94" s="136">
        <f>求节点(村县营基础信息!$AC$8:$AC$28,$BS$33:$BS$53,$CD94)*节奏总纲!N91+CH93</f>
        <v>5429215.3386717765</v>
      </c>
      <c r="CI94" s="136">
        <f>求节点(村县营基础信息!$AC$8:$AC$28,$BS$33:$BS$53,$CD94)*节奏总纲!O91+CI93</f>
        <v>2953097.7710249699</v>
      </c>
    </row>
    <row r="95" spans="13:87" x14ac:dyDescent="0.15">
      <c r="M95" s="36">
        <v>89</v>
      </c>
      <c r="N95" s="36">
        <f>求节点(村县营基础信息!K$8:K$28,$I$33:$I$53,$M95)*节奏总纲!K92+N94</f>
        <v>4601927288.0986214</v>
      </c>
      <c r="O95" s="36">
        <f>求节点(村县营基础信息!L$8:L$28,$I$33:$I$53,$M95)*节奏总纲!L92+O94</f>
        <v>4039217226.8343649</v>
      </c>
      <c r="P95" s="36">
        <f>求节点(村县营基础信息!M$8:M$28,$I$33:$I$53,$M95)*节奏总纲!M92+P94</f>
        <v>3304496595.4163847</v>
      </c>
      <c r="Q95" s="36">
        <f>求节点(村县营基础信息!N$8:N$28,$I$33:$I$53,$M95)*节奏总纲!N92+Q94</f>
        <v>2417442595.5128279</v>
      </c>
      <c r="R95" s="36">
        <f>求节点(村县营基础信息!O$8:O$28,$I$33:$I$53,$M95)*节奏总纲!O92+R94</f>
        <v>1349373674.0757723</v>
      </c>
      <c r="S95" s="181"/>
      <c r="T95" s="181"/>
      <c r="AB95" s="182"/>
      <c r="AC95" s="36">
        <v>89</v>
      </c>
      <c r="AD95" s="95">
        <f>求节点(村县营基础信息!T$8:T$28,$Y$33:$Y$53,$AC95)*节奏总纲!K92*(1+$B$10)+AD94</f>
        <v>532242128.41468453</v>
      </c>
      <c r="AE95" s="95">
        <f>求节点(村县营基础信息!U$8:U$28,$Y$33:$Y$53,$AC95)*节奏总纲!L92*(1+$B$10)+AE94</f>
        <v>467699933.4344117</v>
      </c>
      <c r="AF95" s="95">
        <f>求节点(村县营基础信息!V$8:V$28,$Y$33:$Y$53,$AC95)*节奏总纲!M92*(1+$B$10)+AF94</f>
        <v>382969829.66890466</v>
      </c>
      <c r="AG95" s="95">
        <f>求节点(村县营基础信息!W$8:W$28,$Y$33:$Y$53,$AC95)*节奏总纲!N92*(1+$B$10)+AG94</f>
        <v>280389890.67854339</v>
      </c>
      <c r="AH95" s="95">
        <f>求节点(村县营基础信息!X$8:X$28,$Y$33:$Y$53,$AC95)*节奏总纲!O92*(1+$B$10)+AH94</f>
        <v>156745951.51191336</v>
      </c>
      <c r="AX95" s="144"/>
      <c r="AY95" s="107">
        <f>BF95/节奏总纲!D92</f>
        <v>55832088.135214277</v>
      </c>
      <c r="AZ95" s="36">
        <v>89</v>
      </c>
      <c r="BA95" s="189">
        <f>求节点(村县营基础信息!AC$8:AC$28,$AO$33:$AO$53,$AZ95)*节奏总纲!K92+BA94</f>
        <v>58011903.881079383</v>
      </c>
      <c r="BB95" s="189">
        <f>求节点(村县营基础信息!AD$8:AD$28,$AO$33:$AO$53,$AZ95)*节奏总纲!L92+BB94</f>
        <v>50470654.972903706</v>
      </c>
      <c r="BC95" s="189">
        <f>求节点(村县营基础信息!AE$8:AE$28,$AO$33:$AO$53,$AZ95)*节奏总纲!M92+BC94</f>
        <v>41016135.452688098</v>
      </c>
      <c r="BD95" s="189">
        <f>求节点(村县营基础信息!AF$8:AF$28,$AO$33:$AO$53,$AZ95)*节奏总纲!N92+BD94</f>
        <v>29820307.377533779</v>
      </c>
      <c r="BE95" s="189">
        <f>求节点(村县营基础信息!AG$8:AG$28,$AO$33:$AO$53,$AZ95)*节奏总纲!O92+BE94</f>
        <v>16439199.088369265</v>
      </c>
      <c r="BF95" s="189">
        <f>求节点(村县营基础信息!AC$8:AC$28,$AP$33:$AP$53,$AZ95)*节奏总纲!K92+BF94</f>
        <v>26615876182.736164</v>
      </c>
      <c r="BG95" s="189">
        <f>求节点(村县营基础信息!AD$8:AD$28,$AP$33:$AP$53,$AZ95)*节奏总纲!L92+BG94</f>
        <v>23716486140.780994</v>
      </c>
      <c r="BH95" s="189">
        <f>求节点(村县营基础信息!AE$8:AE$28,$AP$33:$AP$53,$AZ95)*节奏总纲!M92+BH94</f>
        <v>19623976712.598648</v>
      </c>
      <c r="BI95" s="189">
        <f>求节点(村县营基础信息!AF$8:AF$28,$AP$33:$AP$53,$AZ95)*节奏总纲!N92+BI94</f>
        <v>14506187339.953367</v>
      </c>
      <c r="BJ95" s="189">
        <f>求节点(村县营基础信息!AG$8:AG$28,$AP$33:$AP$53,$AZ95)*节奏总纲!O92+BJ94</f>
        <v>8260106485.3699827</v>
      </c>
      <c r="BK95" s="143"/>
      <c r="BL95" s="103">
        <f>(BC95-BC94)/节奏总纲!M92*'[1]功能-付费相关'!AJ94</f>
        <v>778.42565597667635</v>
      </c>
      <c r="BM95" s="103">
        <f>(BH95-BH94)/节奏总纲!M92*'[1]功能-付费相关'!BB94</f>
        <v>248.66709891878648</v>
      </c>
      <c r="CD95" s="136">
        <v>89</v>
      </c>
      <c r="CE95" s="136">
        <f>求节点(村县营基础信息!$AC$8:$AC$28,$BS$33:$BS$53,$CD95)*节奏总纲!K92+CE94</f>
        <v>11590495.458841078</v>
      </c>
      <c r="CF95" s="136">
        <f>求节点(村县营基础信息!$AC$8:$AC$28,$BS$33:$BS$53,$CD95)*节奏总纲!L92+CF94</f>
        <v>10009026.617505854</v>
      </c>
      <c r="CG95" s="136">
        <f>求节点(村县营基础信息!$AC$8:$AC$28,$BS$33:$BS$53,$CD95)*节奏总纲!M92+CG94</f>
        <v>8071714.4530763235</v>
      </c>
      <c r="CH95" s="136">
        <f>求节点(村县营基础信息!$AC$8:$AC$28,$BS$33:$BS$53,$CD95)*节奏总纲!N92+CH94</f>
        <v>5822024.9605714018</v>
      </c>
      <c r="CI95" s="136">
        <f>求节点(村县营基础信息!$AC$8:$AC$28,$BS$33:$BS$53,$CD95)*节奏总纲!O92+CI94</f>
        <v>3157184.4025040343</v>
      </c>
    </row>
    <row r="96" spans="13:87" x14ac:dyDescent="0.15">
      <c r="M96" s="36">
        <v>90</v>
      </c>
      <c r="N96" s="36">
        <f>求节点(村县营基础信息!K$8:K$28,$I$33:$I$53,$M96)*节奏总纲!K93+N95</f>
        <v>5040627900.326335</v>
      </c>
      <c r="O96" s="36">
        <f>求节点(村县营基础信息!L$8:L$28,$I$33:$I$53,$M96)*节奏总纲!L93+O95</f>
        <v>4379727430.0286064</v>
      </c>
      <c r="P96" s="36">
        <f>求节点(村县营基础信息!M$8:M$28,$I$33:$I$53,$M96)*节奏总纲!M93+P95</f>
        <v>3585467892.8768706</v>
      </c>
      <c r="Q96" s="36">
        <f>求节点(村县营基础信息!N$8:N$28,$I$33:$I$53,$M96)*节奏总纲!N93+Q95</f>
        <v>2609707041.1458082</v>
      </c>
      <c r="R96" s="36">
        <f>求节点(村县营基础信息!O$8:O$28,$I$33:$I$53,$M96)*节奏总纲!O93+R95</f>
        <v>1455257215.2867131</v>
      </c>
      <c r="S96" s="181"/>
      <c r="T96" s="181"/>
      <c r="AB96" s="182"/>
      <c r="AC96" s="36">
        <v>90</v>
      </c>
      <c r="AD96" s="95">
        <f>求节点(村县营基础信息!T$8:T$28,$Y$33:$Y$53,$AC96)*节奏总纲!K93*(1+$B$10)+AD95</f>
        <v>583766835.55441606</v>
      </c>
      <c r="AE96" s="95">
        <f>求节点(村县营基础信息!U$8:U$28,$Y$33:$Y$53,$AC96)*节奏总纲!L93*(1+$B$10)+AE95</f>
        <v>507692329.17915928</v>
      </c>
      <c r="AF96" s="95">
        <f>求节点(村县营基础信息!V$8:V$28,$Y$33:$Y$53,$AC96)*节奏总纲!M93*(1+$B$10)+AF95</f>
        <v>415969473.19073188</v>
      </c>
      <c r="AG96" s="95">
        <f>求节点(村县营基础信息!W$8:W$28,$Y$33:$Y$53,$AC96)*节奏总纲!N93*(1+$B$10)+AG95</f>
        <v>302971051.9044596</v>
      </c>
      <c r="AH96" s="95">
        <f>求节点(村县营基础信息!X$8:X$28,$Y$33:$Y$53,$AC96)*节奏总纲!O93*(1+$B$10)+AH95</f>
        <v>169181809.36063594</v>
      </c>
      <c r="AX96" s="144"/>
      <c r="AY96" s="107">
        <f>BF96/节奏总纲!D93</f>
        <v>58154365.226849325</v>
      </c>
      <c r="AZ96" s="36">
        <v>90</v>
      </c>
      <c r="BA96" s="189">
        <f>求节点(村县营基础信息!AC$8:AC$28,$AO$33:$AO$53,$AZ96)*节奏总纲!K93+BA95</f>
        <v>62772913.781054571</v>
      </c>
      <c r="BB96" s="189">
        <f>求节点(村县营基础信息!AD$8:AD$28,$AO$33:$AO$53,$AZ96)*节奏总纲!L93+BB95</f>
        <v>54166050.883609332</v>
      </c>
      <c r="BC96" s="189">
        <f>求节点(村县营基础信息!AE$8:AE$28,$AO$33:$AO$53,$AZ96)*节奏总纲!M93+BC95</f>
        <v>44065383.827394925</v>
      </c>
      <c r="BD96" s="189">
        <f>求节点(村县营基础信息!AF$8:AF$28,$AO$33:$AO$53,$AZ96)*节奏总纲!N93+BD95</f>
        <v>31906862.316273466</v>
      </c>
      <c r="BE96" s="189">
        <f>求节点(村县营基础信息!AG$8:AG$28,$AO$33:$AO$53,$AZ96)*节奏总纲!O93+BE95</f>
        <v>17588302.996362112</v>
      </c>
      <c r="BF96" s="189">
        <f>求节点(村县营基础信息!AC$8:AC$28,$AP$33:$AP$53,$AZ96)*节奏总纲!K93+BF95</f>
        <v>29716880630.920006</v>
      </c>
      <c r="BG96" s="189">
        <f>求节点(村县营基础信息!AD$8:AD$28,$AP$33:$AP$53,$AZ96)*节奏总纲!L93+BG95</f>
        <v>26123420677.287262</v>
      </c>
      <c r="BH96" s="189">
        <f>求节点(村县营基础信息!AE$8:AE$28,$AP$33:$AP$53,$AZ96)*节奏总纲!M93+BH95</f>
        <v>21610053820.657696</v>
      </c>
      <c r="BI96" s="189">
        <f>求节点(村县营基础信息!AF$8:AF$28,$AP$33:$AP$53,$AZ96)*节奏总纲!N93+BI95</f>
        <v>15865230123.385818</v>
      </c>
      <c r="BJ96" s="189">
        <f>求节点(村县营基础信息!AG$8:AG$28,$AP$33:$AP$53,$AZ96)*节奏总纲!O93+BJ95</f>
        <v>9008556164.1093235</v>
      </c>
      <c r="BK96" s="143"/>
      <c r="BL96" s="103">
        <f>(BC96-BC95)/节奏总纲!M93*'[1]功能-付费相关'!AJ95</f>
        <v>787.17201166180735</v>
      </c>
      <c r="BM96" s="103">
        <f>(BH96-BH95)/节奏总纲!M93*'[1]功能-付费相关'!BB95</f>
        <v>228.60101024198974</v>
      </c>
      <c r="CD96" s="136">
        <v>90</v>
      </c>
      <c r="CE96" s="136">
        <f>求节点(村县营基础信息!$AC$8:$AC$28,$BS$33:$BS$53,$CD96)*节奏总纲!K93+CE95</f>
        <v>12542697.438836116</v>
      </c>
      <c r="CF96" s="136">
        <f>求节点(村县营基础信息!$AC$8:$AC$28,$BS$33:$BS$53,$CD96)*节奏总纲!L93+CF95</f>
        <v>10740715.007825568</v>
      </c>
      <c r="CG96" s="136">
        <f>求节点(村县营基础信息!$AC$8:$AC$28,$BS$33:$BS$53,$CD96)*节奏总纲!M93+CG95</f>
        <v>8669367.1345188618</v>
      </c>
      <c r="CH96" s="136">
        <f>求节点(村县营基础信息!$AC$8:$AC$28,$BS$33:$BS$53,$CD96)*节奏总纲!N93+CH95</f>
        <v>6226816.6186869014</v>
      </c>
      <c r="CI96" s="136">
        <f>求节点(村县营基础信息!$AC$8:$AC$28,$BS$33:$BS$53,$CD96)*节奏总纲!O93+CI95</f>
        <v>3375514.1450226754</v>
      </c>
    </row>
    <row r="97" spans="13:87" x14ac:dyDescent="0.15">
      <c r="M97" s="36">
        <v>91</v>
      </c>
      <c r="N97" s="36">
        <f>求节点(村县营基础信息!K$8:K$28,$I$33:$I$53,$M97)*节奏总纲!K94+N96</f>
        <v>5516039882.0013571</v>
      </c>
      <c r="O97" s="36">
        <f>求节点(村县营基础信息!L$8:L$28,$I$33:$I$53,$M97)*节奏总纲!L94+O96</f>
        <v>4791463019.0065498</v>
      </c>
      <c r="P97" s="36">
        <f>求节点(村县营基础信息!M$8:M$28,$I$33:$I$53,$M97)*节奏总纲!M94+P96</f>
        <v>3906467237.3577614</v>
      </c>
      <c r="Q97" s="36">
        <f>求节点(村县营基础信息!N$8:N$28,$I$33:$I$53,$M97)*节奏总纲!N94+Q96</f>
        <v>2846140660.3330841</v>
      </c>
      <c r="R97" s="36">
        <f>求节点(村县营基础信息!O$8:O$28,$I$33:$I$53,$M97)*节奏总纲!O94+R96</f>
        <v>1583415517.5732982</v>
      </c>
      <c r="S97" s="181"/>
      <c r="T97" s="181"/>
      <c r="AB97" s="182"/>
      <c r="AC97" s="36">
        <v>91</v>
      </c>
      <c r="AD97" s="95">
        <f>求节点(村县营基础信息!T$8:T$28,$Y$33:$Y$53,$AC97)*节奏总纲!K94*(1+$B$10)+AD96</f>
        <v>639603236.15148246</v>
      </c>
      <c r="AE97" s="95">
        <f>求节点(村县营基础信息!U$8:U$28,$Y$33:$Y$53,$AC97)*节奏总纲!L94*(1+$B$10)+AE96</f>
        <v>556050036.12049735</v>
      </c>
      <c r="AF97" s="95">
        <f>求节点(村县营基础信息!V$8:V$28,$Y$33:$Y$53,$AC97)*节奏总纲!M94*(1+$B$10)+AF96</f>
        <v>453670348.81166369</v>
      </c>
      <c r="AG97" s="95">
        <f>求节点(村县营基础信息!W$8:W$28,$Y$33:$Y$53,$AC97)*节奏总纲!N94*(1+$B$10)+AG96</f>
        <v>330739814.12421203</v>
      </c>
      <c r="AH97" s="95">
        <f>求节点(村县营基础信息!X$8:X$28,$Y$33:$Y$53,$AC97)*节奏总纲!O94*(1+$B$10)+AH96</f>
        <v>184233803.38296005</v>
      </c>
      <c r="AX97" s="144"/>
      <c r="AY97" s="107">
        <f>BF97/节奏总纲!D94</f>
        <v>60387957.116512448</v>
      </c>
      <c r="AZ97" s="36">
        <v>91</v>
      </c>
      <c r="BA97" s="189">
        <f>求节点(村县营基础信息!AC$8:AC$28,$AO$33:$AO$53,$AZ97)*节奏总纲!K94+BA96</f>
        <v>67932334.780783489</v>
      </c>
      <c r="BB97" s="189">
        <f>求节点(村县营基础信息!AD$8:AD$28,$AO$33:$AO$53,$AZ97)*节奏总纲!L94+BB96</f>
        <v>58634422.161556378</v>
      </c>
      <c r="BC97" s="189">
        <f>求节点(村县营基础信息!AE$8:AE$28,$AO$33:$AO$53,$AZ97)*节奏总纲!M94+BC96</f>
        <v>47549037.632203817</v>
      </c>
      <c r="BD97" s="189">
        <f>求节点(村县营基础信息!AF$8:AF$28,$AO$33:$AO$53,$AZ97)*节奏总纲!N94+BD96</f>
        <v>34472764.369433343</v>
      </c>
      <c r="BE97" s="189">
        <f>求节点(村县营基础信息!AG$8:AG$28,$AO$33:$AO$53,$AZ97)*节奏总纲!O94+BE96</f>
        <v>18979144.333127175</v>
      </c>
      <c r="BF97" s="189">
        <f>求节点(村县营基础信息!AC$8:AC$28,$AP$33:$AP$53,$AZ97)*节奏总纲!K94+BF96</f>
        <v>33077383508.743446</v>
      </c>
      <c r="BG97" s="189">
        <f>求节点(村县营基础信息!AD$8:AD$28,$AP$33:$AP$53,$AZ97)*节奏总纲!L94+BG96</f>
        <v>29033819836.323441</v>
      </c>
      <c r="BH97" s="189">
        <f>求节点(村县营基础信息!AE$8:AE$28,$AP$33:$AP$53,$AZ97)*节奏总纲!M94+BH96</f>
        <v>23879073665.523224</v>
      </c>
      <c r="BI97" s="189">
        <f>求节点(村县营基础信息!AF$8:AF$28,$AP$33:$AP$53,$AZ97)*节奏总纲!N94+BI96</f>
        <v>17536487660.677284</v>
      </c>
      <c r="BJ97" s="189">
        <f>求节点(村县营基础信息!AG$8:AG$28,$AP$33:$AP$53,$AZ97)*节奏总纲!O94+BJ96</f>
        <v>9914457488.1223011</v>
      </c>
      <c r="BK97" s="143"/>
      <c r="BL97" s="103">
        <f>(BC97-BC96)/节奏总纲!M94*'[1]功能-付费相关'!AJ96</f>
        <v>795.91836734693857</v>
      </c>
      <c r="BM97" s="103">
        <f>(BH97-BH96)/节奏总纲!M94*'[1]功能-付费相关'!BB96</f>
        <v>210.12820133354629</v>
      </c>
      <c r="CD97" s="136">
        <v>91</v>
      </c>
      <c r="CE97" s="136">
        <f>求节点(村县营基础信息!$AC$8:$AC$28,$BS$33:$BS$53,$CD97)*节奏总纲!K94+CE96</f>
        <v>13574581.638781901</v>
      </c>
      <c r="CF97" s="136">
        <f>求节点(村县营基础信息!$AC$8:$AC$28,$BS$33:$BS$53,$CD97)*节奏总纲!L94+CF96</f>
        <v>11625452.520859083</v>
      </c>
      <c r="CG97" s="136">
        <f>求节点(村县营基础信息!$AC$8:$AC$28,$BS$33:$BS$53,$CD97)*节奏总纲!M94+CG96</f>
        <v>9352163.2802614048</v>
      </c>
      <c r="CH97" s="136">
        <f>求节点(村县营基础信息!$AC$8:$AC$28,$BS$33:$BS$53,$CD97)*节奏总纲!N94+CH96</f>
        <v>6724601.6169999167</v>
      </c>
      <c r="CI97" s="136">
        <f>求节点(村县营基础信息!$AC$8:$AC$28,$BS$33:$BS$53,$CD97)*节奏总纲!O94+CI96</f>
        <v>3639773.9990080371</v>
      </c>
    </row>
    <row r="98" spans="13:87" x14ac:dyDescent="0.15">
      <c r="M98" s="36">
        <v>92</v>
      </c>
      <c r="N98" s="36">
        <f>求节点(村县营基础信息!K$8:K$28,$I$33:$I$53,$M98)*节奏总纲!K95+N97</f>
        <v>6031173101.8613424</v>
      </c>
      <c r="O98" s="36">
        <f>求节点(村县营基础信息!L$8:L$28,$I$33:$I$53,$M98)*节奏总纲!L95+O97</f>
        <v>5222861626.0538244</v>
      </c>
      <c r="P98" s="36">
        <f>求节点(村县营基础信息!M$8:M$28,$I$33:$I$53,$M98)*节奏总纲!M95+P97</f>
        <v>4262583771.9895372</v>
      </c>
      <c r="Q98" s="36">
        <f>求节点(村县营基础信息!N$8:N$28,$I$33:$I$53,$M98)*节奏总纲!N95+Q97</f>
        <v>3101743354.1974001</v>
      </c>
      <c r="R98" s="36">
        <f>求节点(村县营基础信息!O$8:O$28,$I$33:$I$53,$M98)*节奏总纲!O95+R97</f>
        <v>1717696647.319253</v>
      </c>
      <c r="S98" s="181"/>
      <c r="T98" s="181"/>
      <c r="AB98" s="182"/>
      <c r="AC98" s="36">
        <v>92</v>
      </c>
      <c r="AD98" s="95">
        <f>求节点(村县营基础信息!T$8:T$28,$Y$33:$Y$53,$AC98)*节奏总纲!K95*(1+$B$10)+AD97</f>
        <v>700104834.62533104</v>
      </c>
      <c r="AE98" s="95">
        <f>求节点(村县营基础信息!U$8:U$28,$Y$33:$Y$53,$AC98)*节奏总纲!L95*(1+$B$10)+AE97</f>
        <v>606717134.06624019</v>
      </c>
      <c r="AF98" s="95">
        <f>求节点(村县营基础信息!V$8:V$28,$Y$33:$Y$53,$AC98)*节奏总纲!M95*(1+$B$10)+AF97</f>
        <v>495495684.00174564</v>
      </c>
      <c r="AG98" s="95">
        <f>求节点(村县营基础信息!W$8:W$28,$Y$33:$Y$53,$AC98)*节奏总纲!N95*(1+$B$10)+AG97</f>
        <v>360759954.46230972</v>
      </c>
      <c r="AH98" s="95">
        <f>求节点(村县营基础信息!X$8:X$28,$Y$33:$Y$53,$AC98)*节奏总纲!O95*(1+$B$10)+AH97</f>
        <v>200004914.00306857</v>
      </c>
      <c r="AX98" s="144"/>
      <c r="AY98" s="107">
        <f>BF98/节奏总纲!D95</f>
        <v>62538854.95987346</v>
      </c>
      <c r="AZ98" s="36">
        <v>92</v>
      </c>
      <c r="BA98" s="189">
        <f>求节点(村县营基础信息!AC$8:AC$28,$AO$33:$AO$53,$AZ98)*节奏总纲!K95+BA97</f>
        <v>73522831.559681192</v>
      </c>
      <c r="BB98" s="189">
        <f>求节点(村县营基础信息!AD$8:AD$28,$AO$33:$AO$53,$AZ98)*节奏总纲!L95+BB97</f>
        <v>63316186.858801611</v>
      </c>
      <c r="BC98" s="189">
        <f>求节点(村县营基础信息!AE$8:AE$28,$AO$33:$AO$53,$AZ98)*节奏总纲!M95+BC97</f>
        <v>51413801.664141573</v>
      </c>
      <c r="BD98" s="189">
        <f>求节点(村县营基础信息!AF$8:AF$28,$AO$33:$AO$53,$AZ98)*节奏总纲!N95+BD97</f>
        <v>37246699.308271937</v>
      </c>
      <c r="BE98" s="189">
        <f>求节点(村县营基础信息!AG$8:AG$28,$AO$33:$AO$53,$AZ98)*节奏总纲!O95+BE97</f>
        <v>20436433.815478064</v>
      </c>
      <c r="BF98" s="189">
        <f>求节点(村县营基础信息!AC$8:AC$28,$AP$33:$AP$53,$AZ98)*节奏总纲!K95+BF97</f>
        <v>36718660410.732155</v>
      </c>
      <c r="BG98" s="189">
        <f>求节点(村县营基础信息!AD$8:AD$28,$AP$33:$AP$53,$AZ98)*节奏总纲!L95+BG97</f>
        <v>32083209242.462502</v>
      </c>
      <c r="BH98" s="189">
        <f>求节点(村县营基础信息!AE$8:AE$28,$AP$33:$AP$53,$AZ98)*节奏总纲!M95+BH97</f>
        <v>26396323304.992016</v>
      </c>
      <c r="BI98" s="189">
        <f>求节点(村县营基础信息!AF$8:AF$28,$AP$33:$AP$53,$AZ98)*节奏总纲!N95+BI97</f>
        <v>19343243950.84082</v>
      </c>
      <c r="BJ98" s="189">
        <f>求节点(村县营基础信息!AG$8:AG$28,$AP$33:$AP$53,$AZ98)*节奏总纲!O95+BJ97</f>
        <v>10863638704.293514</v>
      </c>
      <c r="BK98" s="143"/>
      <c r="BL98" s="103">
        <f>(BC98-BC97)/节奏总纲!M95*'[1]功能-付费相关'!AJ97</f>
        <v>804.6647230320699</v>
      </c>
      <c r="BM98" s="103">
        <f>(BH98-BH97)/节奏总纲!M95*'[1]功能-付费相关'!BB97</f>
        <v>193.12482040645597</v>
      </c>
      <c r="CD98" s="136">
        <v>92</v>
      </c>
      <c r="CE98" s="136">
        <f>求节点(村县营基础信息!$AC$8:$AC$28,$BS$33:$BS$53,$CD98)*节奏总纲!K95+CE97</f>
        <v>14692680.994561443</v>
      </c>
      <c r="CF98" s="136">
        <f>求节点(村县营基础信息!$AC$8:$AC$28,$BS$33:$BS$53,$CD98)*节奏总纲!L95+CF97</f>
        <v>12552441.93091364</v>
      </c>
      <c r="CG98" s="136">
        <f>求节点(村县营基础信息!$AC$8:$AC$28,$BS$33:$BS$53,$CD98)*节奏总纲!M95+CG97</f>
        <v>10109657.030521205</v>
      </c>
      <c r="CH98" s="136">
        <f>求节点(村县营基础信息!$AC$8:$AC$28,$BS$33:$BS$53,$CD98)*节奏总纲!N95+CH97</f>
        <v>7262744.9951346042</v>
      </c>
      <c r="CI98" s="136">
        <f>求节点(村县营基础信息!$AC$8:$AC$28,$BS$33:$BS$53,$CD98)*节奏总纲!O95+CI97</f>
        <v>3916659.0006547063</v>
      </c>
    </row>
    <row r="99" spans="13:87" x14ac:dyDescent="0.15">
      <c r="M99" s="36">
        <v>93</v>
      </c>
      <c r="N99" s="36">
        <f>求节点(村县营基础信息!K$8:K$28,$I$33:$I$53,$M99)*节奏总纲!K96+N98</f>
        <v>6589280369.9989967</v>
      </c>
      <c r="O99" s="36">
        <f>求节点(村县营基础信息!L$8:L$28,$I$33:$I$53,$M99)*节奏总纲!L96+O98</f>
        <v>5704304740.9345169</v>
      </c>
      <c r="P99" s="36">
        <f>求节点(村县营基础信息!M$8:M$28,$I$33:$I$53,$M99)*节奏总纲!M96+P98</f>
        <v>4647895259.3120651</v>
      </c>
      <c r="Q99" s="36">
        <f>求节点(村县营基础信息!N$8:N$28,$I$33:$I$53,$M99)*节奏总纲!N96+Q98</f>
        <v>3373746161.2067871</v>
      </c>
      <c r="R99" s="36">
        <f>求节点(村县营基础信息!O$8:O$28,$I$33:$I$53,$M99)*节奏总纲!O96+R98</f>
        <v>1866676605.104702</v>
      </c>
      <c r="S99" s="181"/>
      <c r="T99" s="181"/>
      <c r="AB99" s="182"/>
      <c r="AC99" s="36">
        <v>93</v>
      </c>
      <c r="AD99" s="95">
        <f>求节点(村县营基础信息!T$8:T$28,$Y$33:$Y$53,$AC99)*节奏总纲!K96*(1+$B$10)+AD98</f>
        <v>765653668.48112202</v>
      </c>
      <c r="AE99" s="95">
        <f>求节点(村县营基础信息!U$8:U$28,$Y$33:$Y$53,$AC99)*节奏总纲!L96*(1+$B$10)+AE98</f>
        <v>663261881.91307425</v>
      </c>
      <c r="AF99" s="95">
        <f>求节点(村县营基础信息!V$8:V$28,$Y$33:$Y$53,$AC99)*节奏总纲!M96*(1+$B$10)+AF98</f>
        <v>540749921.1477896</v>
      </c>
      <c r="AG99" s="95">
        <f>求节点(村县营基础信息!W$8:W$28,$Y$33:$Y$53,$AC99)*节奏总纲!N96*(1+$B$10)+AG98</f>
        <v>392706262.67732757</v>
      </c>
      <c r="AH99" s="95">
        <f>求节点(村县营基础信息!X$8:X$28,$Y$33:$Y$53,$AC99)*节奏总纲!O96*(1+$B$10)+AH98</f>
        <v>217502379.20058784</v>
      </c>
      <c r="AX99" s="144"/>
      <c r="AY99" s="107">
        <f>BF99/节奏总纲!D96</f>
        <v>64612642.473467477</v>
      </c>
      <c r="AZ99" s="36">
        <v>93</v>
      </c>
      <c r="BA99" s="189">
        <f>求节点(村县营基础信息!AC$8:AC$28,$AO$33:$AO$53,$AZ99)*节奏总纲!K96+BA98</f>
        <v>79579705.324590012</v>
      </c>
      <c r="BB99" s="189">
        <f>求节点(村县营基础信息!AD$8:AD$28,$AO$33:$AO$53,$AZ99)*节奏总纲!L96+BB98</f>
        <v>68541060.889823228</v>
      </c>
      <c r="BC99" s="189">
        <f>求节点(村县营基础信息!AE$8:AE$28,$AO$33:$AO$53,$AZ99)*节奏总纲!M96+BC98</f>
        <v>55595404.685849942</v>
      </c>
      <c r="BD99" s="189">
        <f>求节点(村县营基础信息!AF$8:AF$28,$AO$33:$AO$53,$AZ99)*节奏总纲!N96+BD98</f>
        <v>40198616.905142173</v>
      </c>
      <c r="BE99" s="189">
        <f>求节点(村县营基础信息!AG$8:AG$28,$AO$33:$AO$53,$AZ99)*节奏总纲!O96+BE98</f>
        <v>22053242.714632824</v>
      </c>
      <c r="BF99" s="189">
        <f>求节点(村县营基础信息!AC$8:AC$28,$AP$33:$AP$53,$AZ99)*节奏总纲!K96+BF98</f>
        <v>40663704189.609436</v>
      </c>
      <c r="BG99" s="189">
        <f>求节点(村县营基础信息!AD$8:AD$28,$AP$33:$AP$53,$AZ99)*节奏总纲!L96+BG98</f>
        <v>35486343861.334587</v>
      </c>
      <c r="BH99" s="189">
        <f>求节点(村县营基础信息!AE$8:AE$28,$AP$33:$AP$53,$AZ99)*节奏总纲!M96+BH98</f>
        <v>29119940739.798065</v>
      </c>
      <c r="BI99" s="189">
        <f>求节点(村县营基础信息!AF$8:AF$28,$AP$33:$AP$53,$AZ99)*节奏总纲!N96+BI98</f>
        <v>21265926278.935631</v>
      </c>
      <c r="BJ99" s="189">
        <f>求节点(村县营基础信息!AG$8:AG$28,$AP$33:$AP$53,$AZ99)*节奏总纲!O96+BJ98</f>
        <v>11916720233.94298</v>
      </c>
      <c r="BK99" s="143"/>
      <c r="BL99" s="103">
        <f>(BC99-BC98)/节奏总纲!M96*'[1]功能-付费相关'!AJ98</f>
        <v>813.41107871720135</v>
      </c>
      <c r="BM99" s="103">
        <f>(BH99-BH98)/节奏总纲!M96*'[1]功能-付费相关'!BB98</f>
        <v>177.47636657905525</v>
      </c>
      <c r="CD99" s="136">
        <v>93</v>
      </c>
      <c r="CE99" s="136">
        <f>求节点(村县营基础信息!$AC$8:$AC$28,$BS$33:$BS$53,$CD99)*节奏总纲!K96+CE98</f>
        <v>15904055.747543206</v>
      </c>
      <c r="CF99" s="136">
        <f>求节点(村县营基础信息!$AC$8:$AC$28,$BS$33:$BS$53,$CD99)*节奏总纲!L96+CF98</f>
        <v>13586966.989055922</v>
      </c>
      <c r="CG99" s="136">
        <f>求节点(村县营基础信息!$AC$8:$AC$28,$BS$33:$BS$53,$CD99)*节奏总纲!M96+CG98</f>
        <v>10929251.222776044</v>
      </c>
      <c r="CH99" s="136">
        <f>求节点(村县营基础信息!$AC$8:$AC$28,$BS$33:$BS$53,$CD99)*节奏总纲!N96+CH98</f>
        <v>7835417.0089274291</v>
      </c>
      <c r="CI99" s="136">
        <f>求节点(村县营基础信息!$AC$8:$AC$28,$BS$33:$BS$53,$CD99)*节奏总纲!O96+CI98</f>
        <v>4223852.69149411</v>
      </c>
    </row>
    <row r="100" spans="13:87" x14ac:dyDescent="0.15">
      <c r="M100" s="36">
        <v>94</v>
      </c>
      <c r="N100" s="36">
        <f>求节点(村县营基础信息!K$8:K$28,$I$33:$I$53,$M100)*节奏总纲!K97+N99</f>
        <v>7193876806.2186165</v>
      </c>
      <c r="O100" s="36">
        <f>求节点(村县营基础信息!L$8:L$28,$I$33:$I$53,$M100)*节奏总纲!L97+O99</f>
        <v>6216683923.9115</v>
      </c>
      <c r="P100" s="36">
        <f>求节点(村县营基础信息!M$8:M$28,$I$33:$I$53,$M100)*节奏总纲!M97+P99</f>
        <v>5061986598.9639902</v>
      </c>
      <c r="Q100" s="36">
        <f>求节点(村县营基础信息!N$8:N$28,$I$33:$I$53,$M100)*节奏总纲!N97+Q99</f>
        <v>3665548634.3187799</v>
      </c>
      <c r="R100" s="36">
        <f>求节点(村县营基础信息!O$8:O$28,$I$33:$I$53,$M100)*节奏总纲!O97+R99</f>
        <v>2025530979.1559603</v>
      </c>
      <c r="S100" s="181"/>
      <c r="T100" s="181"/>
      <c r="AB100" s="182"/>
      <c r="AC100" s="36">
        <v>94</v>
      </c>
      <c r="AD100" s="95">
        <f>求节点(村县营基础信息!T$8:T$28,$Y$33:$Y$53,$AC100)*节奏总纲!K97*(1+$B$10)+AD99</f>
        <v>836662583.09319353</v>
      </c>
      <c r="AE100" s="95">
        <f>求节点(村县营基础信息!U$8:U$28,$Y$33:$Y$53,$AC100)*节奏总纲!L97*(1+$B$10)+AE99</f>
        <v>723440023.02239311</v>
      </c>
      <c r="AF100" s="95">
        <f>求节点(村县营基础信息!V$8:V$28,$Y$33:$Y$53,$AC100)*节奏总纲!M97*(1+$B$10)+AF99</f>
        <v>589384307.3555522</v>
      </c>
      <c r="AG100" s="95">
        <f>求节点(村县营基础信息!W$8:W$28,$Y$33:$Y$53,$AC100)*节奏总纲!N97*(1+$B$10)+AG99</f>
        <v>426978010.99652219</v>
      </c>
      <c r="AH100" s="95">
        <f>求节点(村县营基础信息!X$8:X$28,$Y$33:$Y$53,$AC100)*节奏总纲!O97*(1+$B$10)+AH99</f>
        <v>236159579.28812256</v>
      </c>
      <c r="AX100" s="144"/>
      <c r="AY100" s="107">
        <f>BF100/节奏总纲!D97</f>
        <v>66614523.993811697</v>
      </c>
      <c r="AZ100" s="36">
        <v>94</v>
      </c>
      <c r="BA100" s="189">
        <f>求节点(村县营基础信息!AC$8:AC$28,$AO$33:$AO$53,$AZ100)*节奏总纲!K97+BA99</f>
        <v>86141104.005376905</v>
      </c>
      <c r="BB100" s="189">
        <f>求节点(村县营基础信息!AD$8:AD$28,$AO$33:$AO$53,$AZ100)*节奏总纲!L97+BB99</f>
        <v>74101669.411218196</v>
      </c>
      <c r="BC100" s="189">
        <f>求节点(村县营基础信息!AE$8:AE$28,$AO$33:$AO$53,$AZ100)*节奏总纲!M97+BC99</f>
        <v>60089341.80977051</v>
      </c>
      <c r="BD100" s="189">
        <f>求节点(村县营基础信息!AF$8:AF$28,$AO$33:$AO$53,$AZ100)*节奏总纲!N97+BD99</f>
        <v>43365410.897675559</v>
      </c>
      <c r="BE100" s="189">
        <f>求节点(村县营基础信息!AG$8:AG$28,$AO$33:$AO$53,$AZ100)*节奏总纲!O97+BE99</f>
        <v>23777213.975287985</v>
      </c>
      <c r="BF100" s="189">
        <f>求节点(村县营基础信息!AC$8:AC$28,$AP$33:$AP$53,$AZ100)*节奏总纲!K97+BF99</f>
        <v>44937361863.695305</v>
      </c>
      <c r="BG100" s="189">
        <f>求节点(村县营基础信息!AD$8:AD$28,$AP$33:$AP$53,$AZ100)*节奏总纲!L97+BG99</f>
        <v>39108153544.936508</v>
      </c>
      <c r="BH100" s="189">
        <f>求节点(村县营基础信息!AE$8:AE$28,$AP$33:$AP$53,$AZ100)*节奏总纲!M97+BH99</f>
        <v>32046991786.511662</v>
      </c>
      <c r="BI100" s="189">
        <f>求节点(村县营基础信息!AF$8:AF$28,$AP$33:$AP$53,$AZ100)*节奏总纲!N97+BI99</f>
        <v>23328564766.072376</v>
      </c>
      <c r="BJ100" s="189">
        <f>求节点(村县营基础信息!AG$8:AG$28,$AP$33:$AP$53,$AZ100)*节奏总纲!O97+BJ99</f>
        <v>13039600181.716373</v>
      </c>
      <c r="BK100" s="143"/>
      <c r="BL100" s="103">
        <f>(BC100-BC99)/节奏总纲!M97*'[1]功能-付费相关'!AJ99</f>
        <v>822.15743440233268</v>
      </c>
      <c r="BM100" s="103">
        <f>(BH100-BH99)/节奏总纲!M97*'[1]功能-付费相关'!BB99</f>
        <v>163.07701327889745</v>
      </c>
      <c r="CD100" s="136">
        <v>94</v>
      </c>
      <c r="CE100" s="136">
        <f>求节点(村县营基础信息!$AC$8:$AC$28,$BS$33:$BS$53,$CD100)*节奏总纲!K97+CE99</f>
        <v>17216335.483700585</v>
      </c>
      <c r="CF100" s="136">
        <f>求节点(村县营基础信息!$AC$8:$AC$28,$BS$33:$BS$53,$CD100)*节奏总纲!L97+CF99</f>
        <v>14687967.476292126</v>
      </c>
      <c r="CG100" s="136">
        <f>求节点(村县营基础信息!$AC$8:$AC$28,$BS$33:$BS$53,$CD100)*节奏总纲!M97+CG99</f>
        <v>11810062.899064476</v>
      </c>
      <c r="CH100" s="136">
        <f>求节点(村县营基础信息!$AC$8:$AC$28,$BS$33:$BS$53,$CD100)*节奏总纲!N97+CH99</f>
        <v>8449775.0434789062</v>
      </c>
      <c r="CI100" s="136">
        <f>求节点(村县营基础信息!$AC$8:$AC$28,$BS$33:$BS$53,$CD100)*节奏总纲!O97+CI99</f>
        <v>4551407.2310185907</v>
      </c>
    </row>
    <row r="101" spans="13:87" x14ac:dyDescent="0.15">
      <c r="M101" s="36">
        <v>95</v>
      </c>
      <c r="N101" s="36">
        <f>求节点(村县营基础信息!K$8:K$28,$I$33:$I$53,$M101)*节奏总纲!K98+N100</f>
        <v>7848760737.1654177</v>
      </c>
      <c r="O101" s="36">
        <f>求节点(村县营基础信息!L$8:L$28,$I$33:$I$53,$M101)*节奏总纲!L98+O100</f>
        <v>6787721055.4384289</v>
      </c>
      <c r="P101" s="36">
        <f>求节点(村县营基础信息!M$8:M$28,$I$33:$I$53,$M101)*节奏总纲!M98+P100</f>
        <v>5501745030.3438673</v>
      </c>
      <c r="Q101" s="36">
        <f>求节点(村县营基础信息!N$8:N$28,$I$33:$I$53,$M101)*节奏总纲!N98+Q100</f>
        <v>3981411593.4928427</v>
      </c>
      <c r="R101" s="36">
        <f>求节点(村县营基础信息!O$8:O$28,$I$33:$I$53,$M101)*节奏总纲!O98+R100</f>
        <v>2213217157.5563164</v>
      </c>
      <c r="S101" s="181"/>
      <c r="T101" s="181"/>
      <c r="AB101" s="182"/>
      <c r="AC101" s="36">
        <v>95</v>
      </c>
      <c r="AD101" s="95">
        <f>求节点(村县营基础信息!T$8:T$28,$Y$33:$Y$53,$AC101)*节奏总纲!K98*(1+$B$10)+AD100</f>
        <v>913577686.04052067</v>
      </c>
      <c r="AE101" s="95">
        <f>求节点(村县营基础信息!U$8:U$28,$Y$33:$Y$53,$AC101)*节奏总纲!L98*(1+$B$10)+AE100</f>
        <v>790507449.29843664</v>
      </c>
      <c r="AF101" s="95">
        <f>求节点(村县营基础信息!V$8:V$28,$Y$33:$Y$53,$AC101)*节奏总纲!M98*(1+$B$10)+AF100</f>
        <v>641033253.71561503</v>
      </c>
      <c r="AG101" s="95">
        <f>求节点(村县营基础信息!W$8:W$28,$Y$33:$Y$53,$AC101)*节奏总纲!N98*(1+$B$10)+AG100</f>
        <v>464075626.1219939</v>
      </c>
      <c r="AH101" s="95">
        <f>求节点(村县营基础信息!X$8:X$28,$Y$33:$Y$53,$AC101)*节奏总纲!O98*(1+$B$10)+AH100</f>
        <v>258203030.12159017</v>
      </c>
      <c r="AX101" s="144"/>
      <c r="AY101" s="107">
        <f>BF101/节奏总纲!D98</f>
        <v>68549350.558909729</v>
      </c>
      <c r="AZ101" s="36">
        <v>95</v>
      </c>
      <c r="BA101" s="189">
        <f>求节点(村县营基础信息!AC$8:AC$28,$AO$33:$AO$53,$AZ101)*节奏总纲!K98+BA100</f>
        <v>93248249.041577563</v>
      </c>
      <c r="BB101" s="189">
        <f>求节点(村县营基础信息!AD$8:AD$28,$AO$33:$AO$53,$AZ101)*节奏总纲!L98+BB100</f>
        <v>80298864.85766986</v>
      </c>
      <c r="BC101" s="189">
        <f>求节点(村县营基础信息!AE$8:AE$28,$AO$33:$AO$53,$AZ101)*节奏总纲!M98+BC100</f>
        <v>64861831.719837911</v>
      </c>
      <c r="BD101" s="189">
        <f>求节点(村县营基础信息!AF$8:AF$28,$AO$33:$AO$53,$AZ101)*节奏总纲!N98+BD100</f>
        <v>46793321.946230441</v>
      </c>
      <c r="BE101" s="189">
        <f>求节点(村县营基础信息!AG$8:AG$28,$AO$33:$AO$53,$AZ101)*节奏总纲!O98+BE100</f>
        <v>25814083.148811687</v>
      </c>
      <c r="BF101" s="189">
        <f>求节点(村县营基础信息!AC$8:AC$28,$AP$33:$AP$53,$AZ101)*节奏总纲!K98+BF100</f>
        <v>49566482330.607338</v>
      </c>
      <c r="BG101" s="189">
        <f>求节点(村县营基础信息!AD$8:AD$28,$AP$33:$AP$53,$AZ101)*节奏总纲!L98+BG100</f>
        <v>43144593512.392021</v>
      </c>
      <c r="BH101" s="189">
        <f>求节点(村县营基础信息!AE$8:AE$28,$AP$33:$AP$53,$AZ101)*节奏总纲!M98+BH100</f>
        <v>35155473547.935562</v>
      </c>
      <c r="BI101" s="189">
        <f>求节点(村县营基础信息!AF$8:AF$28,$AP$33:$AP$53,$AZ101)*节奏总纲!N98+BI100</f>
        <v>25561277495.697788</v>
      </c>
      <c r="BJ101" s="189">
        <f>求节点(村县营基础信息!AG$8:AG$28,$AP$33:$AP$53,$AZ101)*节奏总纲!O98+BJ100</f>
        <v>14366280970.071476</v>
      </c>
      <c r="BK101" s="143"/>
      <c r="BL101" s="103">
        <f>(BC101-BC100)/节奏总纲!M98*'[1]功能-付费相关'!AJ100</f>
        <v>830.90379008746345</v>
      </c>
      <c r="BM101" s="103">
        <f>(BH101-BH100)/节奏总纲!M98*'[1]功能-付费相关'!BB100</f>
        <v>149.82897738389983</v>
      </c>
      <c r="CD101" s="136">
        <v>95</v>
      </c>
      <c r="CE101" s="136">
        <f>求节点(村县营基础信息!$AC$8:$AC$28,$BS$33:$BS$53,$CD101)*节奏总纲!K98+CE100</f>
        <v>18637764.490940716</v>
      </c>
      <c r="CF101" s="136">
        <f>求节点(村县营基础信息!$AC$8:$AC$28,$BS$33:$BS$53,$CD101)*节奏总纲!L98+CF100</f>
        <v>15915012.174689556</v>
      </c>
      <c r="CG101" s="136">
        <f>求节点(村县营基础信息!$AC$8:$AC$28,$BS$33:$BS$53,$CD101)*节奏总纲!M98+CG100</f>
        <v>12745470.921437686</v>
      </c>
      <c r="CH101" s="136">
        <f>求节点(村县营基础信息!$AC$8:$AC$28,$BS$33:$BS$53,$CD101)*节奏总纲!N98+CH100</f>
        <v>9114789.7868985534</v>
      </c>
      <c r="CI101" s="136">
        <f>求节点(村县营基础信息!$AC$8:$AC$28,$BS$33:$BS$53,$CD101)*节奏总纲!O98+CI100</f>
        <v>4938412.3739880938</v>
      </c>
    </row>
    <row r="102" spans="13:87" x14ac:dyDescent="0.15">
      <c r="M102" s="36">
        <v>96</v>
      </c>
      <c r="N102" s="36">
        <f>求节点(村县营基础信息!K$8:K$28,$I$33:$I$53,$M102)*节奏总纲!K99+N101</f>
        <v>8558036241.9033365</v>
      </c>
      <c r="O102" s="36">
        <f>求节点(村县营基础信息!L$8:L$28,$I$33:$I$53,$M102)*节奏总纲!L99+O101</f>
        <v>7378836298.9038601</v>
      </c>
      <c r="P102" s="36">
        <f>求节点(村县营基础信息!M$8:M$28,$I$33:$I$53,$M102)*节奏总纲!M99+P101</f>
        <v>5975498860.7842617</v>
      </c>
      <c r="Q102" s="36">
        <f>求节点(村县营基础信息!N$8:N$28,$I$33:$I$53,$M102)*节奏总纲!N99+Q101</f>
        <v>4337530748.0116444</v>
      </c>
      <c r="R102" s="36">
        <f>求节点(村县营基础信息!O$8:O$28,$I$33:$I$53,$M102)*节奏总纲!O99+R101</f>
        <v>2414563821.6727061</v>
      </c>
      <c r="S102" s="181"/>
      <c r="T102" s="181"/>
      <c r="AB102" s="182"/>
      <c r="AC102" s="36">
        <v>96</v>
      </c>
      <c r="AD102" s="95">
        <f>求节点(村县营基础信息!T$8:T$28,$Y$33:$Y$53,$AC102)*节奏总纲!K99*(1+$B$10)+AD101</f>
        <v>996880995.04989398</v>
      </c>
      <c r="AE102" s="95">
        <f>求节点(村县营基础信息!U$8:U$28,$Y$33:$Y$53,$AC102)*节奏总纲!L99*(1+$B$10)+AE101</f>
        <v>859933018.71063125</v>
      </c>
      <c r="AF102" s="95">
        <f>求节点(村县营基础信息!V$8:V$28,$Y$33:$Y$53,$AC102)*节奏总纲!M99*(1+$B$10)+AF101</f>
        <v>696674907.01947904</v>
      </c>
      <c r="AG102" s="95">
        <f>求节点(村县营基础信息!W$8:W$28,$Y$33:$Y$53,$AC102)*节奏总纲!N99*(1+$B$10)+AG101</f>
        <v>505901269.01374751</v>
      </c>
      <c r="AH102" s="95">
        <f>求节点(村县营基础信息!X$8:X$28,$Y$33:$Y$53,$AC102)*节奏总纲!O99*(1+$B$10)+AH101</f>
        <v>281850883.83548903</v>
      </c>
      <c r="AX102" s="144"/>
      <c r="AY102" s="107">
        <f>BF102/节奏总纲!D99</f>
        <v>70421644.157326177</v>
      </c>
      <c r="AZ102" s="36">
        <v>96</v>
      </c>
      <c r="BA102" s="189">
        <f>求节点(村县营基础信息!AC$8:AC$28,$AO$33:$AO$53,$AZ102)*节奏总纲!K99+BA101</f>
        <v>100945680.05887079</v>
      </c>
      <c r="BB102" s="189">
        <f>求节点(村县营基础信息!AD$8:AD$28,$AO$33:$AO$53,$AZ102)*节奏总纲!L99+BB101</f>
        <v>86713958.540521517</v>
      </c>
      <c r="BC102" s="189">
        <f>求节点(村县营基础信息!AE$8:AE$28,$AO$33:$AO$53,$AZ102)*节奏总纲!M99+BC101</f>
        <v>70003257.589804813</v>
      </c>
      <c r="BD102" s="189">
        <f>求节点(村县营基础信息!AF$8:AF$28,$AO$33:$AO$53,$AZ102)*节奏总纲!N99+BD101</f>
        <v>50658114.410560854</v>
      </c>
      <c r="BE102" s="189">
        <f>求节点(村县营基础信息!AG$8:AG$28,$AO$33:$AO$53,$AZ102)*节奏总纲!O99+BE101</f>
        <v>27999203.101841357</v>
      </c>
      <c r="BF102" s="189">
        <f>求节点(村县营基础信息!AC$8:AC$28,$AP$33:$AP$53,$AZ102)*节奏总纲!K99+BF101</f>
        <v>54580075733.204323</v>
      </c>
      <c r="BG102" s="189">
        <f>求节点(村县营基础信息!AD$8:AD$28,$AP$33:$AP$53,$AZ102)*节奏总纲!L99+BG101</f>
        <v>47322957864.489403</v>
      </c>
      <c r="BH102" s="189">
        <f>求节点(村县营基础信息!AE$8:AE$28,$AP$33:$AP$53,$AZ102)*节奏总纲!M99+BH101</f>
        <v>38504255597.907333</v>
      </c>
      <c r="BI102" s="189">
        <f>求节点(村县营基础信息!AF$8:AF$28,$AP$33:$AP$53,$AZ102)*节奏总纲!N99+BI101</f>
        <v>28078545654.131664</v>
      </c>
      <c r="BJ102" s="189">
        <f>求节点(村县营基础信息!AG$8:AG$28,$AP$33:$AP$53,$AZ102)*节奏总纲!O99+BJ101</f>
        <v>15789522432.811468</v>
      </c>
      <c r="BK102" s="143"/>
      <c r="BL102" s="103">
        <f>(BC102-BC101)/节奏总纲!M99*'[1]功能-付费相关'!AJ101</f>
        <v>839.65014577259569</v>
      </c>
      <c r="BM102" s="103">
        <f>(BH102-BH101)/节奏总纲!M99*'[1]功能-付费相关'!BB101</f>
        <v>137.64193137659703</v>
      </c>
      <c r="CD102" s="136">
        <v>96</v>
      </c>
      <c r="CE102" s="136">
        <f>求节点(村县营基础信息!$AC$8:$AC$28,$BS$33:$BS$53,$CD102)*节奏总纲!K99+CE101</f>
        <v>20177250.694399361</v>
      </c>
      <c r="CF102" s="136">
        <f>求节点(村县营基础信息!$AC$8:$AC$28,$BS$33:$BS$53,$CD102)*节奏总纲!L99+CF101</f>
        <v>17185200.723894186</v>
      </c>
      <c r="CG102" s="136">
        <f>求节点(村县营基础信息!$AC$8:$AC$28,$BS$33:$BS$53,$CD102)*节奏总纲!M99+CG101</f>
        <v>13753190.391951198</v>
      </c>
      <c r="CH102" s="136">
        <f>求节点(村县营基础信息!$AC$8:$AC$28,$BS$33:$BS$53,$CD102)*节奏总纲!N99+CH101</f>
        <v>9864559.5249786545</v>
      </c>
      <c r="CI102" s="136">
        <f>求节点(村县营基础信息!$AC$8:$AC$28,$BS$33:$BS$53,$CD102)*节奏总纲!O99+CI101</f>
        <v>5353585.1650637314</v>
      </c>
    </row>
    <row r="103" spans="13:87" x14ac:dyDescent="0.15">
      <c r="M103" s="36">
        <v>97</v>
      </c>
      <c r="N103" s="36">
        <f>求节点(村县营基础信息!K$8:K$28,$I$33:$I$53,$M103)*节奏总纲!K100+N102</f>
        <v>9326137474.9210167</v>
      </c>
      <c r="O103" s="36">
        <f>求节点(村县营基础信息!L$8:L$28,$I$33:$I$53,$M103)*节奏总纲!L100+O102</f>
        <v>8028995376.004199</v>
      </c>
      <c r="P103" s="36">
        <f>求节点(村县营基础信息!M$8:M$28,$I$33:$I$53,$M103)*节奏总纲!M100+P102</f>
        <v>6528980193.544116</v>
      </c>
      <c r="Q103" s="36">
        <f>求节点(村县营基础信息!N$8:N$28,$I$33:$I$53,$M103)*节奏总纲!N100+Q102</f>
        <v>4751292646.7872295</v>
      </c>
      <c r="R103" s="36">
        <f>求节点(村县营基础信息!O$8:O$28,$I$33:$I$53,$M103)*节奏总纲!O100+R102</f>
        <v>2653271952.3928771</v>
      </c>
      <c r="S103" s="181"/>
      <c r="T103" s="181"/>
      <c r="AB103" s="182"/>
      <c r="AC103" s="36">
        <v>97</v>
      </c>
      <c r="AD103" s="95">
        <f>求节点(村县营基础信息!T$8:T$28,$Y$33:$Y$53,$AC103)*节奏总纲!K100*(1+$B$10)+AD102</f>
        <v>1087093294.6952841</v>
      </c>
      <c r="AE103" s="95">
        <f>求节点(村县营基础信息!U$8:U$28,$Y$33:$Y$53,$AC103)*节奏总纲!L100*(1+$B$10)+AE102</f>
        <v>936293194.89485049</v>
      </c>
      <c r="AF103" s="95">
        <f>求节点(村县营基础信息!V$8:V$28,$Y$33:$Y$53,$AC103)*节奏总纲!M100*(1+$B$10)+AF102</f>
        <v>761680431.93303239</v>
      </c>
      <c r="AG103" s="95">
        <f>求节点(村县营基础信息!W$8:W$28,$Y$33:$Y$53,$AC103)*节奏总纲!N100*(1+$B$10)+AG102</f>
        <v>554496962.90105247</v>
      </c>
      <c r="AH103" s="95">
        <f>求节点(村县营基础信息!X$8:X$28,$Y$33:$Y$53,$AC103)*节奏总纲!O100*(1+$B$10)+AH102</f>
        <v>309886783.91042531</v>
      </c>
      <c r="AX103" s="144"/>
      <c r="AY103" s="107">
        <f>BF103/节奏总纲!D100</f>
        <v>72235620.278625593</v>
      </c>
      <c r="AZ103" s="36">
        <v>97</v>
      </c>
      <c r="BA103" s="189">
        <f>求节点(村县营基础信息!AC$8:AC$28,$AO$33:$AO$53,$AZ103)*节奏总纲!K100+BA102</f>
        <v>109281518.83513887</v>
      </c>
      <c r="BB103" s="189">
        <f>求节点(村县营基础信息!AD$8:AD$28,$AO$33:$AO$53,$AZ103)*节奏总纲!L100+BB102</f>
        <v>93769826.976435006</v>
      </c>
      <c r="BC103" s="189">
        <f>求节点(村县营基础信息!AE$8:AE$28,$AO$33:$AO$53,$AZ103)*节奏总纲!M100+BC102</f>
        <v>76009928.269701943</v>
      </c>
      <c r="BD103" s="189">
        <f>求节点(村县营基础信息!AF$8:AF$28,$AO$33:$AO$53,$AZ103)*节奏总纲!N100+BD102</f>
        <v>55148476.268730715</v>
      </c>
      <c r="BE103" s="189">
        <f>求节点(村县营基础信息!AG$8:AG$28,$AO$33:$AO$53,$AZ103)*节奏总纲!O100+BE102</f>
        <v>30589789.351065449</v>
      </c>
      <c r="BF103" s="189">
        <f>求节点(村县营基础信息!AC$8:AC$28,$AP$33:$AP$53,$AZ103)*节奏总纲!K100+BF102</f>
        <v>60009485389.48027</v>
      </c>
      <c r="BG103" s="189">
        <f>求节点(村县营基础信息!AD$8:AD$28,$AP$33:$AP$53,$AZ103)*节奏总纲!L100+BG102</f>
        <v>51918680172.414383</v>
      </c>
      <c r="BH103" s="189">
        <f>求节点(村县营基础信息!AE$8:AE$28,$AP$33:$AP$53,$AZ103)*节奏总纲!M100+BH102</f>
        <v>42416600434.08033</v>
      </c>
      <c r="BI103" s="189">
        <f>求节点(村县营基础信息!AF$8:AF$28,$AP$33:$AP$53,$AZ103)*节奏总纲!N100+BI102</f>
        <v>31003268011.0863</v>
      </c>
      <c r="BJ103" s="189">
        <f>求节点(村县营基础信息!AG$8:AG$28,$AP$33:$AP$53,$AZ103)*节奏总纲!O100+BJ102</f>
        <v>17476857609.806091</v>
      </c>
      <c r="BK103" s="143"/>
      <c r="BL103" s="103">
        <f>(BC103-BC102)/节奏总纲!M100*'[1]功能-付费相关'!AJ102</f>
        <v>848.39650145772634</v>
      </c>
      <c r="BM103" s="103">
        <f>(BH103-BH102)/节奏总纲!M100*'[1]功能-付费相关'!BB102</f>
        <v>126.43245590463934</v>
      </c>
      <c r="CD103" s="136">
        <v>97</v>
      </c>
      <c r="CE103" s="136">
        <f>求节点(村县营基础信息!$AC$8:$AC$28,$BS$33:$BS$53,$CD103)*节奏总纲!K100+CE102</f>
        <v>21844418.449652977</v>
      </c>
      <c r="CF103" s="136">
        <f>求节点(村县营基础信息!$AC$8:$AC$28,$BS$33:$BS$53,$CD103)*节奏总纲!L100+CF102</f>
        <v>18582262.674205057</v>
      </c>
      <c r="CG103" s="136">
        <f>求节点(村县营基础信息!$AC$8:$AC$28,$BS$33:$BS$53,$CD103)*节奏总纲!M100+CG102</f>
        <v>14930497.845211035</v>
      </c>
      <c r="CH103" s="136">
        <f>求节点(村县营基础信息!$AC$8:$AC$28,$BS$33:$BS$53,$CD103)*节奏总纲!N100+CH102</f>
        <v>10735689.725463606</v>
      </c>
      <c r="CI103" s="136">
        <f>求节点(村县营基础信息!$AC$8:$AC$28,$BS$33:$BS$53,$CD103)*节奏总纲!O100+CI102</f>
        <v>5845796.5524163088</v>
      </c>
    </row>
    <row r="104" spans="13:87" x14ac:dyDescent="0.15">
      <c r="M104" s="36">
        <v>98</v>
      </c>
      <c r="N104" s="36">
        <f>求节点(村县营基础信息!K$8:K$28,$I$33:$I$53,$M104)*节奏总纲!K101+N103</f>
        <v>10157854905.568419</v>
      </c>
      <c r="O104" s="36">
        <f>求节点(村县营基础信息!L$8:L$28,$I$33:$I$53,$M104)*节奏总纲!L101+O103</f>
        <v>8769754802.2453251</v>
      </c>
      <c r="P104" s="36">
        <f>求节点(村县营基础信息!M$8:M$28,$I$33:$I$53,$M104)*节奏总纲!M101+P103</f>
        <v>7149831389.5425472</v>
      </c>
      <c r="Q104" s="36">
        <f>求节点(村县营基础信息!N$8:N$28,$I$33:$I$53,$M104)*节奏总纲!N101+Q103</f>
        <v>5212636809.4198608</v>
      </c>
      <c r="R104" s="36">
        <f>求节点(村县营基础信息!O$8:O$28,$I$33:$I$53,$M104)*节奏总纲!O101+R103</f>
        <v>2909498318.2941146</v>
      </c>
      <c r="S104" s="181"/>
      <c r="T104" s="181"/>
      <c r="AB104" s="182"/>
      <c r="AC104" s="36">
        <v>98</v>
      </c>
      <c r="AD104" s="95">
        <f>求节点(村县营基础信息!T$8:T$28,$Y$33:$Y$53,$AC104)*节奏总纲!K101*(1+$B$10)+AD103</f>
        <v>1184777218.1790137</v>
      </c>
      <c r="AE104" s="95">
        <f>求节点(村县营基础信息!U$8:U$28,$Y$33:$Y$53,$AC104)*节奏总纲!L101*(1+$B$10)+AE103</f>
        <v>1023294241.7004524</v>
      </c>
      <c r="AF104" s="95">
        <f>求节点(村县营基础信息!V$8:V$28,$Y$33:$Y$53,$AC104)*节奏总纲!M101*(1+$B$10)+AF103</f>
        <v>834598442.894382</v>
      </c>
      <c r="AG104" s="95">
        <f>求节点(村县营基础信息!W$8:W$28,$Y$33:$Y$53,$AC104)*节奏总纲!N101*(1+$B$10)+AG103</f>
        <v>608681119.94966972</v>
      </c>
      <c r="AH104" s="95">
        <f>求节点(村县营基础信息!X$8:X$28,$Y$33:$Y$53,$AC104)*节奏总纲!O101*(1+$B$10)+AH103</f>
        <v>339980173.5628798</v>
      </c>
      <c r="AX104" s="144"/>
      <c r="AY104" s="107">
        <f>BF104/节奏总纲!D101</f>
        <v>73995208.888561934</v>
      </c>
      <c r="AZ104" s="36">
        <v>98</v>
      </c>
      <c r="BA104" s="189">
        <f>求节点(村县营基础信息!AC$8:AC$28,$AO$33:$AO$53,$AZ104)*节奏总纲!K101+BA103</f>
        <v>118307754.06464161</v>
      </c>
      <c r="BB104" s="189">
        <f>求节点(村县营基础信息!AD$8:AD$28,$AO$33:$AO$53,$AZ104)*节奏总纲!L101+BB103</f>
        <v>101808938.07756865</v>
      </c>
      <c r="BC104" s="189">
        <f>求节点(村县营基础信息!AE$8:AE$28,$AO$33:$AO$53,$AZ104)*节奏总纲!M101+BC103</f>
        <v>82747732.157300979</v>
      </c>
      <c r="BD104" s="189">
        <f>求节点(村县营基础信息!AF$8:AF$28,$AO$33:$AO$53,$AZ104)*节奏总纲!N101+BD103</f>
        <v>60155225.893346272</v>
      </c>
      <c r="BE104" s="189">
        <f>求节点(村县营基础信息!AG$8:AG$28,$AO$33:$AO$53,$AZ104)*节奏总纲!O101+BE103</f>
        <v>33370492.70704174</v>
      </c>
      <c r="BF104" s="189">
        <f>求节点(村县营基础信息!AC$8:AC$28,$AP$33:$AP$53,$AZ104)*节奏总纲!K101+BF103</f>
        <v>65888573268.963051</v>
      </c>
      <c r="BG104" s="189">
        <f>求节点(村县营基础信息!AD$8:AD$28,$AP$33:$AP$53,$AZ104)*节奏总纲!L101+BG103</f>
        <v>57154821202.952766</v>
      </c>
      <c r="BH104" s="189">
        <f>求节点(村县营基础信息!AE$8:AE$28,$AP$33:$AP$53,$AZ104)*节奏总纲!M101+BH103</f>
        <v>46805156699.536499</v>
      </c>
      <c r="BI104" s="189">
        <f>求节点(村县营基础信息!AF$8:AF$28,$AP$33:$AP$53,$AZ104)*节奏总纲!N101+BI103</f>
        <v>34264330933.252563</v>
      </c>
      <c r="BJ104" s="189">
        <f>求节点(村县营基础信息!AG$8:AG$28,$AP$33:$AP$53,$AZ104)*节奏总纲!O101+BJ103</f>
        <v>19288022395.665314</v>
      </c>
      <c r="BK104" s="143"/>
      <c r="BL104" s="103">
        <f>(BC104-BC103)/节奏总纲!M101*'[1]功能-付费相关'!AJ103</f>
        <v>857.14285714285722</v>
      </c>
      <c r="BM104" s="103">
        <f>(BH104-BH103)/节奏总纲!M101*'[1]功能-付费相关'!BB103</f>
        <v>116.12353025918129</v>
      </c>
      <c r="CD104" s="136">
        <v>98</v>
      </c>
      <c r="CE104" s="136">
        <f>求节点(村县营基础信息!$AC$8:$AC$28,$BS$33:$BS$53,$CD104)*节奏总纲!K101+CE103</f>
        <v>23649665.495553523</v>
      </c>
      <c r="CF104" s="136">
        <f>求节点(村县营基础信息!$AC$8:$AC$28,$BS$33:$BS$53,$CD104)*节奏总纲!L101+CF103</f>
        <v>20174006.672229521</v>
      </c>
      <c r="CG104" s="136">
        <f>求节点(村县营基础信息!$AC$8:$AC$28,$BS$33:$BS$53,$CD104)*节奏总纲!M101+CG103</f>
        <v>16251107.407180445</v>
      </c>
      <c r="CH104" s="136">
        <f>求节点(村县营基础信息!$AC$8:$AC$28,$BS$33:$BS$53,$CD104)*节奏总纲!N101+CH103</f>
        <v>11706999.152639024</v>
      </c>
      <c r="CI104" s="136">
        <f>求节点(村县营基础信息!$AC$8:$AC$28,$BS$33:$BS$53,$CD104)*节奏总纲!O101+CI103</f>
        <v>6374130.1900518034</v>
      </c>
    </row>
    <row r="105" spans="13:87" x14ac:dyDescent="0.15">
      <c r="M105" s="36">
        <v>99</v>
      </c>
      <c r="N105" s="36">
        <f>求节点(村县营基础信息!K$8:K$28,$I$33:$I$53,$M105)*节奏总纲!K102+N104</f>
        <v>11058363623.723293</v>
      </c>
      <c r="O105" s="36">
        <f>求节点(村县营基础信息!L$8:L$28,$I$33:$I$53,$M105)*节奏总纲!L102+O104</f>
        <v>9568176171.4883041</v>
      </c>
      <c r="P105" s="36">
        <f>求节点(村县营基础信息!M$8:M$28,$I$33:$I$53,$M105)*节奏总纲!M102+P104</f>
        <v>7805694920.4260159</v>
      </c>
      <c r="Q105" s="36">
        <f>求节点(村县营基础信息!N$8:N$28,$I$33:$I$53,$M105)*节奏总纲!N102+Q104</f>
        <v>5698308802.2839108</v>
      </c>
      <c r="R105" s="36">
        <f>求节点(村县营基础信息!O$8:O$28,$I$33:$I$53,$M105)*节奏总纲!O102+R104</f>
        <v>3158741549.3885055</v>
      </c>
      <c r="S105" s="181"/>
      <c r="T105" s="181"/>
      <c r="AB105" s="182"/>
      <c r="AC105" s="36">
        <v>99</v>
      </c>
      <c r="AD105" s="95">
        <f>求节点(村县营基础信息!T$8:T$28,$Y$33:$Y$53,$AC105)*节奏总纲!K102*(1+$B$10)+AD104</f>
        <v>1290540571.788425</v>
      </c>
      <c r="AE105" s="95">
        <f>求节点(村县营基础信息!U$8:U$28,$Y$33:$Y$53,$AC105)*节奏总纲!L102*(1+$B$10)+AE104</f>
        <v>1117067594.3644657</v>
      </c>
      <c r="AF105" s="95">
        <f>求节点(村县营基础信息!V$8:V$28,$Y$33:$Y$53,$AC105)*节奏总纲!M102*(1+$B$10)+AF104</f>
        <v>911628598.33638108</v>
      </c>
      <c r="AG105" s="95">
        <f>求节点(村县营基础信息!W$8:W$28,$Y$33:$Y$53,$AC105)*节奏总纲!N102*(1+$B$10)+AG104</f>
        <v>665722542.96300435</v>
      </c>
      <c r="AH105" s="95">
        <f>求节点(村县营基础信息!X$8:X$28,$Y$33:$Y$53,$AC105)*节奏总纲!O102*(1+$B$10)+AH104</f>
        <v>369253404.85263461</v>
      </c>
      <c r="AX105" s="144"/>
      <c r="AY105" s="107">
        <f>BF105/节奏总纲!D102</f>
        <v>75704073.942885816</v>
      </c>
      <c r="AZ105" s="36">
        <v>99</v>
      </c>
      <c r="BA105" s="189">
        <f>求节点(村县营基础信息!AC$8:AC$28,$AO$33:$AO$53,$AZ105)*节奏总纲!K102+BA104</f>
        <v>128080548.54600406</v>
      </c>
      <c r="BB105" s="189">
        <f>求节点(村县营基础信息!AD$8:AD$28,$AO$33:$AO$53,$AZ105)*节奏总纲!L102+BB104</f>
        <v>110473826.92742613</v>
      </c>
      <c r="BC105" s="189">
        <f>求节点(村县营基础信息!AE$8:AE$28,$AO$33:$AO$53,$AZ105)*节奏总纲!M102+BC104</f>
        <v>89865508.327506229</v>
      </c>
      <c r="BD105" s="189">
        <f>求节点(村县营基础信息!AF$8:AF$28,$AO$33:$AO$53,$AZ105)*节奏总纲!N102+BD104</f>
        <v>65425993.933592804</v>
      </c>
      <c r="BE105" s="189">
        <f>求节点(村县营基础信息!AG$8:AG$28,$AO$33:$AO$53,$AZ105)*节奏总纲!O102+BE104</f>
        <v>36075411.409380481</v>
      </c>
      <c r="BF105" s="189">
        <f>求节点(村县营基础信息!AC$8:AC$28,$AP$33:$AP$53,$AZ105)*节奏总纲!K102+BF104</f>
        <v>72253920074.490448</v>
      </c>
      <c r="BG105" s="189">
        <f>求节点(村县营基础信息!AD$8:AD$28,$AP$33:$AP$53,$AZ105)*节奏总纲!L102+BG104</f>
        <v>62798552140.493279</v>
      </c>
      <c r="BH105" s="189">
        <f>求节点(村县营基础信息!AE$8:AE$28,$AP$33:$AP$53,$AZ105)*节奏总纲!M102+BH104</f>
        <v>51441201578.396851</v>
      </c>
      <c r="BI105" s="189">
        <f>求节点(村县营基础信息!AF$8:AF$28,$AP$33:$AP$53,$AZ105)*节奏总纲!N102+BI104</f>
        <v>37697357850.133141</v>
      </c>
      <c r="BJ105" s="189">
        <f>求节点(村县营基础信息!AG$8:AG$28,$AP$33:$AP$53,$AZ105)*节奏总纲!O102+BJ104</f>
        <v>21049826110.45528</v>
      </c>
      <c r="BK105" s="143"/>
      <c r="BL105" s="103">
        <f>(BC105-BC104)/节奏总纲!M102*'[1]功能-付费相关'!AJ104</f>
        <v>865.8892128279881</v>
      </c>
      <c r="BM105" s="103">
        <f>(BH105-BH104)/节奏总纲!M102*'[1]功能-付费相关'!BB104</f>
        <v>106.64405840128893</v>
      </c>
      <c r="CD105" s="136">
        <v>99</v>
      </c>
      <c r="CE105" s="136">
        <f>求节点(村县营基础信息!$AC$8:$AC$28,$BS$33:$BS$53,$CD105)*节奏总纲!K102+CE104</f>
        <v>25604224.391826011</v>
      </c>
      <c r="CF105" s="136">
        <f>求节点(村县营基础信息!$AC$8:$AC$28,$BS$33:$BS$53,$CD105)*节奏总纲!L102+CF104</f>
        <v>21889654.664501302</v>
      </c>
      <c r="CG105" s="136">
        <f>求节点(村县营基础信息!$AC$8:$AC$28,$BS$33:$BS$53,$CD105)*节奏总纲!M102+CG104</f>
        <v>17646191.536540676</v>
      </c>
      <c r="CH105" s="136">
        <f>求节点(村县营基础信息!$AC$8:$AC$28,$BS$33:$BS$53,$CD105)*节奏总纲!N102+CH104</f>
        <v>12729528.152446851</v>
      </c>
      <c r="CI105" s="136">
        <f>求节点(村县营基础信息!$AC$8:$AC$28,$BS$33:$BS$53,$CD105)*节奏总纲!O102+CI104</f>
        <v>6888064.7434961637</v>
      </c>
    </row>
    <row r="106" spans="13:87" x14ac:dyDescent="0.15">
      <c r="M106" s="36">
        <v>100</v>
      </c>
      <c r="N106" s="36">
        <f>求节点(村县营基础信息!K$8:K$28,$I$33:$I$53,$M106)*节奏总纲!K103+N105</f>
        <v>12033253873.118212</v>
      </c>
      <c r="O106" s="36">
        <f>求节点(村县营基础信息!L$8:L$28,$I$33:$I$53,$M106)*节奏总纲!L103+O105</f>
        <v>10413557301.661676</v>
      </c>
      <c r="P106" s="36">
        <f>求节点(村县营基础信息!M$8:M$28,$I$33:$I$53,$M106)*节奏总纲!M103+P105</f>
        <v>8502584969.3111506</v>
      </c>
      <c r="Q106" s="36">
        <f>求节点(村县营基础信息!N$8:N$28,$I$33:$I$53,$M106)*节奏总纲!N103+Q105</f>
        <v>6179428611.4393244</v>
      </c>
      <c r="R106" s="36">
        <f>求节点(村县营基础信息!O$8:O$28,$I$33:$I$53,$M106)*节奏总纲!O103+R105</f>
        <v>3415811296.7241182</v>
      </c>
      <c r="S106" s="181"/>
      <c r="T106" s="181"/>
      <c r="AB106" s="182"/>
      <c r="AC106" s="36">
        <v>100</v>
      </c>
      <c r="AD106" s="95">
        <f>求节点(村县营基础信息!T$8:T$28,$Y$33:$Y$53,$AC106)*节奏总纲!K103*(1+$B$10)+AD105</f>
        <v>1405039920.987828</v>
      </c>
      <c r="AE106" s="95">
        <f>求节点(村县营基础信息!U$8:U$28,$Y$33:$Y$53,$AC106)*节奏总纲!L103*(1+$B$10)+AE105</f>
        <v>1216356298.1856239</v>
      </c>
      <c r="AF106" s="95">
        <f>求节点(村县营基础信息!V$8:V$28,$Y$33:$Y$53,$AC106)*节奏总纲!M103*(1+$B$10)+AF105</f>
        <v>993477254.74710345</v>
      </c>
      <c r="AG106" s="95">
        <f>求节点(村县营基础信息!W$8:W$28,$Y$33:$Y$53,$AC106)*节奏总纲!N103*(1+$B$10)+AG105</f>
        <v>722229319.05336654</v>
      </c>
      <c r="AH106" s="95">
        <f>求节点(村县营基础信息!X$8:X$28,$Y$33:$Y$53,$AC106)*节奏总纲!O103*(1+$B$10)+AH105</f>
        <v>399445848.34773731</v>
      </c>
      <c r="AX106" s="144"/>
      <c r="AY106" s="107">
        <f>BF106/节奏总纲!D103</f>
        <v>77365631.544921339</v>
      </c>
      <c r="AZ106" s="36">
        <v>100</v>
      </c>
      <c r="BA106" s="189">
        <f>求节点(村县营基础信息!AC$8:AC$28,$AO$33:$AO$53,$AZ106)*节奏总纲!K103+BA105</f>
        <v>138660570.54594892</v>
      </c>
      <c r="BB106" s="189">
        <f>求节点(村县营基础信息!AD$8:AD$28,$AO$33:$AO$53,$AZ106)*节奏总纲!L103+BB105</f>
        <v>119648347.81439146</v>
      </c>
      <c r="BC106" s="189">
        <f>求节点(村县营基础信息!AE$8:AE$28,$AO$33:$AO$53,$AZ106)*节奏总纲!M103+BC105</f>
        <v>97428525.860324532</v>
      </c>
      <c r="BD106" s="189">
        <f>求节点(村县营基础信息!AF$8:AF$28,$AO$33:$AO$53,$AZ106)*节奏总纲!N103+BD105</f>
        <v>70647359.280751526</v>
      </c>
      <c r="BE106" s="189">
        <f>求节点(村县营基础信息!AG$8:AG$28,$AO$33:$AO$53,$AZ106)*节奏总纲!O103+BE105</f>
        <v>38865267.584492639</v>
      </c>
      <c r="BF106" s="189">
        <f>求节点(村县营基础信息!AC$8:AC$28,$AP$33:$AP$53,$AZ106)*节奏总纲!K103+BF105</f>
        <v>79145041070.454529</v>
      </c>
      <c r="BG106" s="189">
        <f>求节点(村县营基础信息!AD$8:AD$28,$AP$33:$AP$53,$AZ106)*节奏总纲!L103+BG105</f>
        <v>68774223411.536697</v>
      </c>
      <c r="BH106" s="189">
        <f>求节点(村县营基础信息!AE$8:AE$28,$AP$33:$AP$53,$AZ106)*节奏总纲!M103+BH105</f>
        <v>56367246998.105835</v>
      </c>
      <c r="BI106" s="189">
        <f>求节点(村县营基础信息!AF$8:AF$28,$AP$33:$AP$53,$AZ106)*节奏总纲!N103+BI105</f>
        <v>41098207146.249184</v>
      </c>
      <c r="BJ106" s="189">
        <f>求节点(村县营基础信息!AG$8:AG$28,$AP$33:$AP$53,$AZ106)*节奏总纲!O103+BJ105</f>
        <v>22866952432.511669</v>
      </c>
      <c r="BK106" s="143"/>
      <c r="BL106" s="103">
        <f>(BC106-BC105)/节奏总纲!M103*'[1]功能-付费相关'!AJ105</f>
        <v>874.63556851312057</v>
      </c>
      <c r="BM106" s="103">
        <f>(BH106-BH105)/节奏总纲!M103*'[1]功能-付费相关'!BB105</f>
        <v>97.928428284011986</v>
      </c>
      <c r="CD106" s="136">
        <v>100</v>
      </c>
      <c r="CE106" s="136">
        <f>求节点(村县营基础信息!$AC$8:$AC$28,$BS$33:$BS$53,$CD106)*节奏总纲!K103+CE105</f>
        <v>27720228.791814983</v>
      </c>
      <c r="CF106" s="136">
        <f>求节点(村县营基础信息!$AC$8:$AC$28,$BS$33:$BS$53,$CD106)*节奏总纲!L103+CF105</f>
        <v>23706209.800120436</v>
      </c>
      <c r="CG106" s="136">
        <f>求节点(村县营基础信息!$AC$8:$AC$28,$BS$33:$BS$53,$CD106)*节奏总纲!M103+CG105</f>
        <v>19128542.97297306</v>
      </c>
      <c r="CH106" s="136">
        <f>求节点(村县营基础信息!$AC$8:$AC$28,$BS$33:$BS$53,$CD106)*节奏总纲!N103+CH105</f>
        <v>13742473.029795643</v>
      </c>
      <c r="CI106" s="136">
        <f>求节点(村县营基础信息!$AC$8:$AC$28,$BS$33:$BS$53,$CD106)*节奏总纲!O103+CI105</f>
        <v>7418137.4167674743</v>
      </c>
    </row>
    <row r="107" spans="13:87" x14ac:dyDescent="0.15">
      <c r="M107" s="36">
        <v>101</v>
      </c>
      <c r="N107" s="36">
        <f>求节点(村县营基础信息!K$8:K$28,$I$33:$I$53,$M107)*节奏总纲!K104+N106</f>
        <v>13088563986.286928</v>
      </c>
      <c r="O107" s="36">
        <f>求节点(村县营基础信息!L$8:L$28,$I$33:$I$53,$M107)*节奏总纲!L104+O106</f>
        <v>11338430334.395737</v>
      </c>
      <c r="P107" s="36">
        <f>求节点(村县营基础信息!M$8:M$28,$I$33:$I$53,$M107)*节奏总纲!M104+P106</f>
        <v>9228798742.9291172</v>
      </c>
      <c r="Q107" s="36">
        <f>求节点(村县营基础信息!N$8:N$28,$I$33:$I$53,$M107)*节奏总纲!N104+Q106</f>
        <v>6679343372.9820461</v>
      </c>
      <c r="R107" s="36">
        <f>求节点(村县营基础信息!O$8:O$28,$I$33:$I$53,$M107)*节奏总纲!O104+R106</f>
        <v>3697613400.0786505</v>
      </c>
      <c r="S107" s="181"/>
      <c r="T107" s="181"/>
      <c r="AB107" s="182"/>
      <c r="AC107" s="36">
        <v>101</v>
      </c>
      <c r="AD107" s="95">
        <f>求节点(村县营基础信息!T$8:T$28,$Y$33:$Y$53,$AC107)*节奏总纲!K104*(1+$B$10)+AD106</f>
        <v>1528984458.5769188</v>
      </c>
      <c r="AE107" s="95">
        <f>求节点(村县营基础信息!U$8:U$28,$Y$33:$Y$53,$AC107)*节奏总纲!L104*(1+$B$10)+AE106</f>
        <v>1324981202.7898655</v>
      </c>
      <c r="AF107" s="95">
        <f>求节点(村县营基础信息!V$8:V$28,$Y$33:$Y$53,$AC107)*节奏总纲!M104*(1+$B$10)+AF106</f>
        <v>1078769937.1905978</v>
      </c>
      <c r="AG107" s="95">
        <f>求节点(村县营基础信息!W$8:W$28,$Y$33:$Y$53,$AC107)*节奏总纲!N104*(1+$B$10)+AG106</f>
        <v>780943533.17884719</v>
      </c>
      <c r="AH107" s="95">
        <f>求节点(村县营基础信息!X$8:X$28,$Y$33:$Y$53,$AC107)*节奏总纲!O104*(1+$B$10)+AH106</f>
        <v>432543068.73448688</v>
      </c>
      <c r="AX107" s="144"/>
      <c r="AY107" s="107">
        <f>BF107/节奏总纲!D104</f>
        <v>78983066.844073877</v>
      </c>
      <c r="AZ107" s="36">
        <v>101</v>
      </c>
      <c r="BA107" s="189">
        <f>求节点(村县营基础信息!AC$8:AC$28,$AO$33:$AO$53,$AZ107)*节奏总纲!K104+BA106</f>
        <v>150113351.22666574</v>
      </c>
      <c r="BB107" s="189">
        <f>求节点(村县营基础信息!AD$8:AD$28,$AO$33:$AO$53,$AZ107)*节奏总纲!L104+BB106</f>
        <v>129685556.6587259</v>
      </c>
      <c r="BC107" s="189">
        <f>求节点(村县营基础信息!AE$8:AE$28,$AO$33:$AO$53,$AZ107)*节奏总纲!M104+BC106</f>
        <v>105309779.8848774</v>
      </c>
      <c r="BD107" s="189">
        <f>求节点(村县营基础信息!AF$8:AF$28,$AO$33:$AO$53,$AZ107)*节奏总纲!N104+BD106</f>
        <v>76072697.341627553</v>
      </c>
      <c r="BE107" s="189">
        <f>求节点(村县营基础信息!AG$8:AG$28,$AO$33:$AO$53,$AZ107)*节奏总纲!O104+BE106</f>
        <v>41923532.301954098</v>
      </c>
      <c r="BF107" s="189">
        <f>求节点(村县营基础信息!AC$8:AC$28,$AP$33:$AP$53,$AZ107)*节奏总纲!K104+BF106</f>
        <v>86604618887.161407</v>
      </c>
      <c r="BG107" s="189">
        <f>求节点(村县营基础信息!AD$8:AD$28,$AP$33:$AP$53,$AZ107)*节奏总纲!L104+BG106</f>
        <v>75311792105.479858</v>
      </c>
      <c r="BH107" s="189">
        <f>求节点(村县营基础信息!AE$8:AE$28,$AP$33:$AP$53,$AZ107)*节奏总纲!M104+BH106</f>
        <v>61500570452.764603</v>
      </c>
      <c r="BI107" s="189">
        <f>求节点(村县营基础信息!AF$8:AF$28,$AP$33:$AP$53,$AZ107)*节奏总纲!N104+BI106</f>
        <v>44631910669.899773</v>
      </c>
      <c r="BJ107" s="189">
        <f>求节点(村县营基础信息!AG$8:AG$28,$AP$33:$AP$53,$AZ107)*节奏总纲!O104+BJ106</f>
        <v>24858902185.151566</v>
      </c>
      <c r="BK107" s="143"/>
      <c r="BL107" s="103">
        <f>(BC107-BC106)/节奏总纲!M104*'[1]功能-付费相关'!AJ106</f>
        <v>883.38192419824998</v>
      </c>
      <c r="BM107" s="103">
        <f>(BH107-BH106)/节奏总纲!M104*'[1]功能-付费相关'!BB106</f>
        <v>89.916102333501811</v>
      </c>
      <c r="CD107" s="136">
        <v>101</v>
      </c>
      <c r="CE107" s="136">
        <f>求节点(村县营基础信息!$AC$8:$AC$28,$BS$33:$BS$53,$CD107)*节奏总纲!K104+CE106</f>
        <v>30010784.927958347</v>
      </c>
      <c r="CF107" s="136">
        <f>求节点(村县营基础信息!$AC$8:$AC$28,$BS$33:$BS$53,$CD107)*节奏总纲!L104+CF106</f>
        <v>25693577.151298653</v>
      </c>
      <c r="CG107" s="136">
        <f>求节点(村县营基础信息!$AC$8:$AC$28,$BS$33:$BS$53,$CD107)*节奏总纲!M104+CG106</f>
        <v>20673268.761785422</v>
      </c>
      <c r="CH107" s="136">
        <f>求节点(村县营基础信息!$AC$8:$AC$28,$BS$33:$BS$53,$CD107)*节奏总纲!N104+CH106</f>
        <v>14794988.613605594</v>
      </c>
      <c r="CI107" s="136">
        <f>求节点(村县营基础信息!$AC$8:$AC$28,$BS$33:$BS$53,$CD107)*节奏总纲!O104+CI106</f>
        <v>7999207.7130851513</v>
      </c>
    </row>
    <row r="108" spans="13:87" x14ac:dyDescent="0.15">
      <c r="M108" s="36">
        <v>102</v>
      </c>
      <c r="N108" s="36">
        <f>求节点(村县营基础信息!K$8:K$28,$I$33:$I$53,$M108)*节奏总纲!K105+N107</f>
        <v>14230815908.585171</v>
      </c>
      <c r="O108" s="36">
        <f>求节点(村县营基础信息!L$8:L$28,$I$33:$I$53,$M108)*节奏总纲!L105+O107</f>
        <v>12292222155.508699</v>
      </c>
      <c r="P108" s="36">
        <f>求节点(村县营基础信息!M$8:M$28,$I$33:$I$53,$M108)*节奏总纲!M105+P107</f>
        <v>9968343787.8248997</v>
      </c>
      <c r="Q108" s="36">
        <f>求节点(村县营基础信息!N$8:N$28,$I$33:$I$53,$M108)*节奏总纲!N105+Q107</f>
        <v>7217497021.960145</v>
      </c>
      <c r="R108" s="36">
        <f>求节点(村县营基础信息!O$8:O$28,$I$33:$I$53,$M108)*节奏总纲!O105+R107</f>
        <v>4005016207.4348235</v>
      </c>
      <c r="S108" s="181"/>
      <c r="T108" s="181"/>
      <c r="AB108" s="182"/>
      <c r="AC108" s="36">
        <v>102</v>
      </c>
      <c r="AD108" s="95">
        <f>求节点(村县营基础信息!T$8:T$28,$Y$33:$Y$53,$AC108)*节奏总纲!K105*(1+$B$10)+AD107</f>
        <v>1663140176.9319758</v>
      </c>
      <c r="AE108" s="95">
        <f>求节点(村县营基础信息!U$8:U$28,$Y$33:$Y$53,$AC108)*节奏总纲!L105*(1+$B$10)+AE107</f>
        <v>1437002574.2795587</v>
      </c>
      <c r="AF108" s="95">
        <f>求节点(村县营基础信息!V$8:V$28,$Y$33:$Y$53,$AC108)*节奏总纲!M105*(1+$B$10)+AF107</f>
        <v>1165628356.7888725</v>
      </c>
      <c r="AG108" s="95">
        <f>求节点(村县营基础信息!W$8:W$28,$Y$33:$Y$53,$AC108)*节奏总纲!N105*(1+$B$10)+AG107</f>
        <v>844148845.38247287</v>
      </c>
      <c r="AH108" s="95">
        <f>求节点(村县营基础信息!X$8:X$28,$Y$33:$Y$53,$AC108)*节奏总纲!O105*(1+$B$10)+AH107</f>
        <v>468647052.13794911</v>
      </c>
      <c r="AX108" s="144"/>
      <c r="AY108" s="107">
        <f>BF108/节奏总纲!D105</f>
        <v>80559349.765102267</v>
      </c>
      <c r="AZ108" s="36">
        <v>102</v>
      </c>
      <c r="BA108" s="189">
        <f>求节点(村县营基础信息!AC$8:AC$28,$AO$33:$AO$53,$AZ108)*节奏总纲!K105+BA107</f>
        <v>162509670.17117819</v>
      </c>
      <c r="BB108" s="189">
        <f>求节点(村县营基础信息!AD$8:AD$28,$AO$33:$AO$53,$AZ108)*节奏总纲!L105+BB107</f>
        <v>140036607.41239363</v>
      </c>
      <c r="BC108" s="189">
        <f>求节点(村县营基础信息!AE$8:AE$28,$AO$33:$AO$53,$AZ108)*节奏总纲!M105+BC107</f>
        <v>113335711.8806112</v>
      </c>
      <c r="BD108" s="189">
        <f>求节点(村县营基础信息!AF$8:AF$28,$AO$33:$AO$53,$AZ108)*节奏总纲!N105+BD107</f>
        <v>81913023.931284964</v>
      </c>
      <c r="BE108" s="189">
        <f>求节点(村县营基础信息!AG$8:AG$28,$AO$33:$AO$53,$AZ108)*节奏总纲!O105+BE107</f>
        <v>45259629.33102145</v>
      </c>
      <c r="BF108" s="189">
        <f>求节点(村县营基础信息!AC$8:AC$28,$AP$33:$AP$53,$AZ108)*节奏总纲!K105+BF107</f>
        <v>94678754626.353851</v>
      </c>
      <c r="BG108" s="189">
        <f>求节点(村县营基础信息!AD$8:AD$28,$AP$33:$AP$53,$AZ108)*节奏总纲!L105+BG107</f>
        <v>82053776496.368774</v>
      </c>
      <c r="BH108" s="189">
        <f>求节点(村县营基础信息!AE$8:AE$28,$AP$33:$AP$53,$AZ108)*节奏总纲!M105+BH107</f>
        <v>66728127492.65255</v>
      </c>
      <c r="BI108" s="189">
        <f>求节点(村县营基础信息!AF$8:AF$28,$AP$33:$AP$53,$AZ108)*节奏总纲!N105+BI107</f>
        <v>48435910055.296631</v>
      </c>
      <c r="BJ108" s="189">
        <f>求节点(村县营基础信息!AG$8:AG$28,$AP$33:$AP$53,$AZ108)*节奏总纲!O105+BJ107</f>
        <v>27031813383.417435</v>
      </c>
      <c r="BK108" s="143"/>
      <c r="BL108" s="103">
        <f>(BC108-BC107)/节奏总纲!M105*'[1]功能-付费相关'!AJ107</f>
        <v>892.12827988338154</v>
      </c>
      <c r="BM108" s="103">
        <f>(BH108-BH107)/节奏总纲!M105*'[1]功能-付费相关'!BB107</f>
        <v>82.551237065861258</v>
      </c>
      <c r="CD108" s="136">
        <v>102</v>
      </c>
      <c r="CE108" s="136">
        <f>求节点(村县营基础信息!$AC$8:$AC$28,$BS$33:$BS$53,$CD108)*节奏总纲!K105+CE107</f>
        <v>32490048.716860838</v>
      </c>
      <c r="CF108" s="136">
        <f>求节点(村县营基础信息!$AC$8:$AC$28,$BS$33:$BS$53,$CD108)*节奏总纲!L105+CF107</f>
        <v>27743085.200524867</v>
      </c>
      <c r="CG108" s="136">
        <f>求节点(村县营基础信息!$AC$8:$AC$28,$BS$33:$BS$53,$CD108)*节奏总纲!M105+CG107</f>
        <v>22246351.432949245</v>
      </c>
      <c r="CH108" s="136">
        <f>求节点(村县营基础信息!$AC$8:$AC$28,$BS$33:$BS$53,$CD108)*节奏总纲!N105+CH107</f>
        <v>15928011.971999131</v>
      </c>
      <c r="CI108" s="136">
        <f>求节点(村县营基础信息!$AC$8:$AC$28,$BS$33:$BS$53,$CD108)*节奏总纲!O105+CI107</f>
        <v>8633066.1486079488</v>
      </c>
    </row>
    <row r="109" spans="13:87" x14ac:dyDescent="0.15">
      <c r="M109" s="36">
        <v>103</v>
      </c>
      <c r="N109" s="36">
        <f>求节点(村县营基础信息!K$8:K$28,$I$33:$I$53,$M109)*节奏总纲!K106+N108</f>
        <v>15467053513.277182</v>
      </c>
      <c r="O109" s="36">
        <f>求节点(村县营基础信息!L$8:L$28,$I$33:$I$53,$M109)*节奏总纲!L106+O108</f>
        <v>13314540561.820456</v>
      </c>
      <c r="P109" s="36">
        <f>求节点(村县营基础信息!M$8:M$28,$I$33:$I$53,$M109)*节奏总纲!M106+P108</f>
        <v>10794183494.180122</v>
      </c>
      <c r="Q109" s="36">
        <f>求节点(村县营基础信息!N$8:N$28,$I$33:$I$53,$M109)*节奏总纲!N106+Q108</f>
        <v>7836675735.5279293</v>
      </c>
      <c r="R109" s="36">
        <f>求节点(村县营基础信息!O$8:O$28,$I$33:$I$53,$M109)*节奏总纲!O106+R108</f>
        <v>4348320462.1910744</v>
      </c>
      <c r="S109" s="181"/>
      <c r="T109" s="181"/>
      <c r="AB109" s="182"/>
      <c r="AC109" s="36">
        <v>103</v>
      </c>
      <c r="AD109" s="95">
        <f>求节点(村县营基础信息!T$8:T$28,$Y$33:$Y$53,$AC109)*节奏总纲!K106*(1+$B$10)+AD108</f>
        <v>1808334368.0534058</v>
      </c>
      <c r="AE109" s="95">
        <f>求节点(村县营基础信息!U$8:U$28,$Y$33:$Y$53,$AC109)*节奏总纲!L106*(1+$B$10)+AE108</f>
        <v>1557072287.0189352</v>
      </c>
      <c r="AF109" s="95">
        <f>求节点(村县营基础信息!V$8:V$28,$Y$33:$Y$53,$AC109)*节奏总纲!M106*(1+$B$10)+AF108</f>
        <v>1262621950.6620169</v>
      </c>
      <c r="AG109" s="95">
        <f>求节点(村县营基础信息!W$8:W$28,$Y$33:$Y$53,$AC109)*节奏总纲!N106*(1+$B$10)+AG108</f>
        <v>916870425.87385368</v>
      </c>
      <c r="AH109" s="95">
        <f>求节点(村县营基础信息!X$8:X$28,$Y$33:$Y$53,$AC109)*节奏总纲!O106*(1+$B$10)+AH108</f>
        <v>508967604.90927297</v>
      </c>
      <c r="AX109" s="144"/>
      <c r="AY109" s="107">
        <f>BF109/节奏总纲!D106</f>
        <v>82097249.651256368</v>
      </c>
      <c r="AZ109" s="36">
        <v>103</v>
      </c>
      <c r="BA109" s="189">
        <f>求节点(村县营基础信息!AC$8:AC$28,$AO$33:$AO$53,$AZ109)*节奏总纲!K106+BA108</f>
        <v>175925971.19882572</v>
      </c>
      <c r="BB109" s="189">
        <f>求节点(村县营基础信息!AD$8:AD$28,$AO$33:$AO$53,$AZ109)*节奏总纲!L106+BB108</f>
        <v>151131344.72917381</v>
      </c>
      <c r="BC109" s="189">
        <f>求节点(村县营基础信息!AE$8:AE$28,$AO$33:$AO$53,$AZ109)*节奏总纲!M106+BC108</f>
        <v>122298158.95307834</v>
      </c>
      <c r="BD109" s="189">
        <f>求节点(村县营基础信息!AF$8:AF$28,$AO$33:$AO$53,$AZ109)*节奏总纲!N106+BD108</f>
        <v>88632677.159441307</v>
      </c>
      <c r="BE109" s="189">
        <f>求节点(村县营基础信息!AG$8:AG$28,$AO$33:$AO$53,$AZ109)*节奏总纲!O106+BE108</f>
        <v>48985347.759583205</v>
      </c>
      <c r="BF109" s="189">
        <f>求节点(村县营基础信息!AC$8:AC$28,$AP$33:$AP$53,$AZ109)*节奏总纲!K106+BF108</f>
        <v>103417238695.69495</v>
      </c>
      <c r="BG109" s="189">
        <f>求节点(村县营基础信息!AD$8:AD$28,$AP$33:$AP$53,$AZ109)*节奏总纲!L106+BG108</f>
        <v>89280148735.364929</v>
      </c>
      <c r="BH109" s="189">
        <f>求节点(村县营基础信息!AE$8:AE$28,$AP$33:$AP$53,$AZ109)*节奏总纲!M106+BH108</f>
        <v>72565668019.186157</v>
      </c>
      <c r="BI109" s="189">
        <f>求节点(村县营基础信息!AF$8:AF$28,$AP$33:$AP$53,$AZ109)*节奏总纲!N106+BI108</f>
        <v>52812644191.235794</v>
      </c>
      <c r="BJ109" s="189">
        <f>求节点(村县营基础信息!AG$8:AG$28,$AP$33:$AP$53,$AZ109)*节奏总纲!O106+BJ108</f>
        <v>29458497986.553989</v>
      </c>
      <c r="BK109" s="143"/>
      <c r="BL109" s="103">
        <f>(BC109-BC108)/节奏总纲!M106*'[1]功能-付费相关'!AJ108</f>
        <v>900.87463556851355</v>
      </c>
      <c r="BM109" s="103">
        <f>(BH109-BH108)/节奏总纲!M106*'[1]功能-付费相关'!BB108</f>
        <v>75.782329926771155</v>
      </c>
      <c r="CD109" s="136">
        <v>103</v>
      </c>
      <c r="CE109" s="136">
        <f>求节点(村县营基础信息!$AC$8:$AC$28,$BS$33:$BS$53,$CD109)*节奏总纲!K106+CE108</f>
        <v>35173308.922390342</v>
      </c>
      <c r="CF109" s="136">
        <f>求节点(村县营基础信息!$AC$8:$AC$28,$BS$33:$BS$53,$CD109)*节奏总纲!L106+CF108</f>
        <v>29939843.18924734</v>
      </c>
      <c r="CG109" s="136">
        <f>求节点(村县营基础信息!$AC$8:$AC$28,$BS$33:$BS$53,$CD109)*节奏总纲!M106+CG108</f>
        <v>24002991.059152804</v>
      </c>
      <c r="CH109" s="136">
        <f>求节点(村县营基础信息!$AC$8:$AC$28,$BS$33:$BS$53,$CD109)*节奏总纲!N106+CH108</f>
        <v>17231624.698261462</v>
      </c>
      <c r="CI109" s="136">
        <f>求节点(村县营基础信息!$AC$8:$AC$28,$BS$33:$BS$53,$CD109)*节奏总纲!O106+CI108</f>
        <v>9340952.650034681</v>
      </c>
    </row>
    <row r="110" spans="13:87" x14ac:dyDescent="0.15">
      <c r="M110" s="36">
        <v>104</v>
      </c>
      <c r="N110" s="36">
        <f>求节点(村县营基础信息!K$8:K$28,$I$33:$I$53,$M110)*节奏总纲!K107+N109</f>
        <v>16804883925.337612</v>
      </c>
      <c r="O110" s="36">
        <f>求节点(村县营基础信息!L$8:L$28,$I$33:$I$53,$M110)*节奏总纲!L107+O109</f>
        <v>14470053519.508995</v>
      </c>
      <c r="P110" s="36">
        <f>求节点(村县营基础信息!M$8:M$28,$I$33:$I$53,$M110)*节奏总纲!M107+P109</f>
        <v>11758353110.272306</v>
      </c>
      <c r="Q110" s="36">
        <f>求节点(村县营基础信息!N$8:N$28,$I$33:$I$53,$M110)*节奏总纲!N107+Q109</f>
        <v>8539113950.4312954</v>
      </c>
      <c r="R110" s="36">
        <f>求节点(村县营基础信息!O$8:O$28,$I$33:$I$53,$M110)*节奏总纲!O107+R109</f>
        <v>4732163257.8176374</v>
      </c>
      <c r="S110" s="181"/>
      <c r="T110" s="181"/>
      <c r="AB110" s="182"/>
      <c r="AC110" s="36">
        <v>104</v>
      </c>
      <c r="AD110" s="95">
        <f>求节点(村县营基础信息!T$8:T$28,$Y$33:$Y$53,$AC110)*节奏总纲!K107*(1+$B$10)+AD109</f>
        <v>1965460476.9822445</v>
      </c>
      <c r="AE110" s="95">
        <f>求节点(村县营基础信息!U$8:U$28,$Y$33:$Y$53,$AC110)*节奏总纲!L107*(1+$B$10)+AE109</f>
        <v>1692785493.4326141</v>
      </c>
      <c r="AF110" s="95">
        <f>求节点(村县营基础信息!V$8:V$28,$Y$33:$Y$53,$AC110)*节奏总纲!M107*(1+$B$10)+AF109</f>
        <v>1375862178.0916307</v>
      </c>
      <c r="AG110" s="95">
        <f>求节点(村县营基础信息!W$8:W$28,$Y$33:$Y$53,$AC110)*节奏总纲!N107*(1+$B$10)+AG109</f>
        <v>999370705.78653657</v>
      </c>
      <c r="AH110" s="95">
        <f>求节点(村县营基础信息!X$8:X$28,$Y$33:$Y$53,$AC110)*节奏总纲!O107*(1+$B$10)+AH109</f>
        <v>554049346.49136293</v>
      </c>
      <c r="AX110" s="144"/>
      <c r="AY110" s="107">
        <f>BF110/节奏总纲!D107</f>
        <v>83599348.898195699</v>
      </c>
      <c r="AZ110" s="36">
        <v>104</v>
      </c>
      <c r="BA110" s="189">
        <f>求节点(村县营基础信息!AC$8:AC$28,$AO$33:$AO$53,$AZ110)*节奏总纲!K107+BA109</f>
        <v>190444810.83290732</v>
      </c>
      <c r="BB110" s="189">
        <f>求节点(村县营基础信息!AD$8:AD$28,$AO$33:$AO$53,$AZ110)*节奏总纲!L107+BB109</f>
        <v>163671579.40805584</v>
      </c>
      <c r="BC110" s="189">
        <f>求节点(村县营基础信息!AE$8:AE$28,$AO$33:$AO$53,$AZ110)*节奏总纲!M107+BC109</f>
        <v>132761834.99893589</v>
      </c>
      <c r="BD110" s="189">
        <f>求节点(村县营基础信息!AF$8:AF$28,$AO$33:$AO$53,$AZ110)*节奏总纲!N107+BD109</f>
        <v>96255906.309483871</v>
      </c>
      <c r="BE110" s="189">
        <f>求节点(村县营基础信息!AG$8:AG$28,$AO$33:$AO$53,$AZ110)*节奏总纲!O107+BE109</f>
        <v>53151011.766141824</v>
      </c>
      <c r="BF110" s="189">
        <f>求节点(村县营基础信息!AC$8:AC$28,$AP$33:$AP$53,$AZ110)*节奏总纲!K107+BF109</f>
        <v>112873842910.69344</v>
      </c>
      <c r="BG110" s="189">
        <f>求节点(村县营基础信息!AD$8:AD$28,$AP$33:$AP$53,$AZ110)*节奏总纲!L107+BG109</f>
        <v>97448021589.543427</v>
      </c>
      <c r="BH110" s="189">
        <f>求节点(村县营基础信息!AE$8:AE$28,$AP$33:$AP$53,$AZ110)*节奏总纲!M107+BH109</f>
        <v>79381009017.054703</v>
      </c>
      <c r="BI110" s="189">
        <f>求节点(村县营基础信息!AF$8:AF$28,$AP$33:$AP$53,$AZ110)*节奏总纲!N107+BI109</f>
        <v>57777907444.296852</v>
      </c>
      <c r="BJ110" s="189">
        <f>求节点(村县营基础信息!AG$8:AG$28,$AP$33:$AP$53,$AZ110)*节奏总纲!O107+BJ109</f>
        <v>32171733809.492504</v>
      </c>
      <c r="BK110" s="143"/>
      <c r="BL110" s="103">
        <f>(BC110-BC109)/节奏总纲!M107*'[1]功能-付费相关'!AJ109</f>
        <v>909.62099125364466</v>
      </c>
      <c r="BM110" s="103">
        <f>(BH110-BH109)/节奏总纲!M107*'[1]功能-付费相关'!BB109</f>
        <v>69.561891547962816</v>
      </c>
      <c r="CD110" s="136">
        <v>104</v>
      </c>
      <c r="CE110" s="136">
        <f>求节点(村县营基础信息!$AC$8:$AC$28,$BS$33:$BS$53,$CD110)*节奏总纲!K107+CE109</f>
        <v>38077076.849206664</v>
      </c>
      <c r="CF110" s="136">
        <f>求节点(村县营基础信息!$AC$8:$AC$28,$BS$33:$BS$53,$CD110)*节奏总纲!L107+CF109</f>
        <v>32422809.655665983</v>
      </c>
      <c r="CG110" s="136">
        <f>求节点(村县营基础信息!$AC$8:$AC$28,$BS$33:$BS$53,$CD110)*节奏总纲!M107+CG109</f>
        <v>26053871.564140882</v>
      </c>
      <c r="CH110" s="136">
        <f>求节点(村县营基础信息!$AC$8:$AC$28,$BS$33:$BS$53,$CD110)*节奏总纲!N107+CH109</f>
        <v>18710531.153369721</v>
      </c>
      <c r="CI110" s="136">
        <f>求节点(村县营基础信息!$AC$8:$AC$28,$BS$33:$BS$53,$CD110)*节奏总纲!O107+CI109</f>
        <v>10132428.811280819</v>
      </c>
    </row>
    <row r="111" spans="13:87" x14ac:dyDescent="0.15">
      <c r="M111" s="36">
        <v>105</v>
      </c>
      <c r="N111" s="36">
        <f>求节点(村县营基础信息!K$8:K$28,$I$33:$I$53,$M111)*节奏总纲!K108+N110</f>
        <v>18252522088.483177</v>
      </c>
      <c r="O111" s="36">
        <f>求节点(村县营基础信息!L$8:L$28,$I$33:$I$53,$M111)*节奏总纲!L108+O110</f>
        <v>15738158836.010687</v>
      </c>
      <c r="P111" s="36">
        <f>求节点(村县营基础信息!M$8:M$28,$I$33:$I$53,$M111)*节奏总纲!M108+P110</f>
        <v>12790652322.740583</v>
      </c>
      <c r="Q111" s="36">
        <f>求节点(村县营基础信息!N$8:N$28,$I$33:$I$53,$M111)*节奏总纲!N108+Q110</f>
        <v>9285410535.595583</v>
      </c>
      <c r="R111" s="36">
        <f>求节点(村县营基础信息!O$8:O$28,$I$33:$I$53,$M111)*节奏总纲!O108+R110</f>
        <v>5139025773.1438112</v>
      </c>
      <c r="S111" s="181"/>
      <c r="T111" s="181"/>
      <c r="AB111" s="182"/>
      <c r="AC111" s="36">
        <v>105</v>
      </c>
      <c r="AD111" s="95">
        <f>求节点(村县营基础信息!T$8:T$28,$Y$33:$Y$53,$AC111)*节奏总纲!K108*(1+$B$10)+AD110</f>
        <v>2135483336.1289682</v>
      </c>
      <c r="AE111" s="95">
        <f>求节点(村县营基础信息!U$8:U$28,$Y$33:$Y$53,$AC111)*节奏总纲!L108*(1+$B$10)+AE110</f>
        <v>1841722497.9270852</v>
      </c>
      <c r="AF111" s="95">
        <f>求节点(村县营基础信息!V$8:V$28,$Y$33:$Y$53,$AC111)*节奏总纲!M108*(1+$B$10)+AF110</f>
        <v>1497104121.0488358</v>
      </c>
      <c r="AG111" s="95">
        <f>求节点(村县营基础信息!W$8:W$28,$Y$33:$Y$53,$AC111)*节奏总纲!N108*(1+$B$10)+AG110</f>
        <v>1087022083.3278384</v>
      </c>
      <c r="AH111" s="95">
        <f>求节点(村县营基础信息!X$8:X$28,$Y$33:$Y$53,$AC111)*节奏总纲!O108*(1+$B$10)+AH110</f>
        <v>601834718.48312628</v>
      </c>
      <c r="AX111" s="144"/>
      <c r="AY111" s="107">
        <f>BF111/节奏总纲!D108</f>
        <v>85068055.649913222</v>
      </c>
      <c r="AZ111" s="36">
        <v>105</v>
      </c>
      <c r="BA111" s="189">
        <f>求节点(村县营基础信息!AC$8:AC$28,$AO$33:$AO$53,$AZ111)*节奏总纲!K108+BA110</f>
        <v>206155341.96556145</v>
      </c>
      <c r="BB111" s="189">
        <f>求节点(村县营基础信息!AD$8:AD$28,$AO$33:$AO$53,$AZ111)*节奏总纲!L108+BB110</f>
        <v>177433725.61391047</v>
      </c>
      <c r="BC111" s="189">
        <f>求节点(村县营基础信息!AE$8:AE$28,$AO$33:$AO$53,$AZ111)*节奏总纲!M108+BC110</f>
        <v>143964889.27629569</v>
      </c>
      <c r="BD111" s="189">
        <f>求节点(村县营基础信息!AF$8:AF$28,$AO$33:$AO$53,$AZ111)*节奏总纲!N108+BD110</f>
        <v>104355109.57305385</v>
      </c>
      <c r="BE111" s="189">
        <f>求节点(村县营基础信息!AG$8:AG$28,$AO$33:$AO$53,$AZ111)*节奏总纲!O108+BE110</f>
        <v>57566497.88447725</v>
      </c>
      <c r="BF111" s="189">
        <f>求节点(村县营基础信息!AC$8:AC$28,$AP$33:$AP$53,$AZ111)*节奏总纲!K108+BF110</f>
        <v>123106635521.76216</v>
      </c>
      <c r="BG111" s="189">
        <f>求节点(村县营基础信息!AD$8:AD$28,$AP$33:$AP$53,$AZ111)*节奏总纲!L108+BG110</f>
        <v>106411766151.6234</v>
      </c>
      <c r="BH111" s="189">
        <f>求节点(村县营基础信息!AE$8:AE$28,$AP$33:$AP$53,$AZ111)*节奏总纲!M108+BH110</f>
        <v>86677931703.041718</v>
      </c>
      <c r="BI111" s="189">
        <f>求节点(村县营基础信息!AF$8:AF$28,$AP$33:$AP$53,$AZ111)*节奏总纲!N108+BI110</f>
        <v>63053188503.302101</v>
      </c>
      <c r="BJ111" s="189">
        <f>求节点(村县营基础信息!AG$8:AG$28,$AP$33:$AP$53,$AZ111)*节奏总纲!O108+BJ110</f>
        <v>35047687101.234978</v>
      </c>
      <c r="BK111" s="143"/>
      <c r="BL111" s="103">
        <f>(BC111-BC110)/节奏总纲!M108*'[1]功能-付费相关'!AJ110</f>
        <v>918.36734693877486</v>
      </c>
      <c r="BM111" s="103">
        <f>(BH111-BH110)/节奏总纲!M108*'[1]功能-付费相关'!BB110</f>
        <v>63.846141717972834</v>
      </c>
      <c r="CD111" s="136">
        <v>105</v>
      </c>
      <c r="CE111" s="136">
        <f>求节点(村县营基础信息!$AC$8:$AC$28,$BS$33:$BS$53,$CD111)*节奏总纲!K108+CE110</f>
        <v>41219183.075737491</v>
      </c>
      <c r="CF111" s="136">
        <f>求节点(村县营基础信息!$AC$8:$AC$28,$BS$33:$BS$53,$CD111)*节奏总纲!L108+CF110</f>
        <v>35147714.604425199</v>
      </c>
      <c r="CG111" s="136">
        <f>求节点(村县营基础信息!$AC$8:$AC$28,$BS$33:$BS$53,$CD111)*节奏总纲!M108+CG110</f>
        <v>28249670.202503406</v>
      </c>
      <c r="CH111" s="136">
        <f>求节点(村县营基础信息!$AC$8:$AC$28,$BS$33:$BS$53,$CD111)*节奏总纲!N108+CH110</f>
        <v>20281776.586502299</v>
      </c>
      <c r="CI111" s="136">
        <f>求节点(村县营基础信息!$AC$8:$AC$28,$BS$33:$BS$53,$CD111)*节奏总纲!O108+CI110</f>
        <v>10971371.173764549</v>
      </c>
    </row>
    <row r="112" spans="13:87" x14ac:dyDescent="0.15">
      <c r="M112" s="36">
        <v>106</v>
      </c>
      <c r="N112" s="36">
        <f>求节点(村县营基础信息!K$8:K$28,$I$33:$I$53,$M112)*节奏总纲!K109+N111</f>
        <v>19818838828.112728</v>
      </c>
      <c r="O112" s="36">
        <f>求节点(村县营基础信息!L$8:L$28,$I$33:$I$53,$M112)*节奏总纲!L109+O111</f>
        <v>17102363542.647282</v>
      </c>
      <c r="P112" s="36">
        <f>求节点(村县营基础信息!M$8:M$28,$I$33:$I$53,$M112)*节奏总纲!M109+P111</f>
        <v>13889938658.810463</v>
      </c>
      <c r="Q112" s="36">
        <f>求节点(村县营基础信息!N$8:N$28,$I$33:$I$53,$M112)*节奏总纲!N109+Q111</f>
        <v>10074419289.708126</v>
      </c>
      <c r="R112" s="36">
        <f>求节点(村县营基础信息!O$8:O$28,$I$33:$I$53,$M112)*节奏总纲!O109+R111</f>
        <v>5554638678.4847221</v>
      </c>
      <c r="S112" s="181"/>
      <c r="T112" s="181"/>
      <c r="AB112" s="182"/>
      <c r="AC112" s="36">
        <v>106</v>
      </c>
      <c r="AD112" s="95">
        <f>求节点(村县营基础信息!T$8:T$28,$Y$33:$Y$53,$AC112)*节奏总纲!K109*(1+$B$10)+AD111</f>
        <v>2319444810.1913319</v>
      </c>
      <c r="AE112" s="95">
        <f>求节点(村县营基础信息!U$8:U$28,$Y$33:$Y$53,$AC112)*节奏总纲!L109*(1+$B$10)+AE111</f>
        <v>2001946226.8869362</v>
      </c>
      <c r="AF112" s="95">
        <f>求节点(村县营基础信息!V$8:V$28,$Y$33:$Y$53,$AC112)*节奏总纲!M109*(1+$B$10)+AF111</f>
        <v>1626213597.8765295</v>
      </c>
      <c r="AG112" s="95">
        <f>求节点(村县营基础信息!W$8:W$28,$Y$33:$Y$53,$AC112)*节奏总纲!N109*(1+$B$10)+AG111</f>
        <v>1179689938.929625</v>
      </c>
      <c r="AH112" s="95">
        <f>求节点(村县营基础信息!X$8:X$28,$Y$33:$Y$53,$AC112)*节奏总纲!O109*(1+$B$10)+AH111</f>
        <v>650647810.22339487</v>
      </c>
      <c r="AX112" s="144"/>
      <c r="AY112" s="107">
        <f>BF112/节奏总纲!D109</f>
        <v>86505615.62264879</v>
      </c>
      <c r="AZ112" s="36">
        <v>106</v>
      </c>
      <c r="BA112" s="189">
        <f>求节点(村县营基础信息!AC$8:AC$28,$AO$33:$AO$53,$AZ112)*节奏总纲!K109+BA111</f>
        <v>223153835.46208376</v>
      </c>
      <c r="BB112" s="189">
        <f>求节点(村县营基础信息!AD$8:AD$28,$AO$33:$AO$53,$AZ112)*节奏总纲!L109+BB111</f>
        <v>192238792.9715969</v>
      </c>
      <c r="BC112" s="189">
        <f>求节点(村县营基础信息!AE$8:AE$28,$AO$33:$AO$53,$AZ112)*节奏总纲!M109+BC111</f>
        <v>155894923.06940907</v>
      </c>
      <c r="BD112" s="189">
        <f>求节点(村县营基础信息!AF$8:AF$28,$AO$33:$AO$53,$AZ112)*节奏总纲!N109+BD111</f>
        <v>112917847.7703442</v>
      </c>
      <c r="BE112" s="189">
        <f>求节点(村县营基础信息!AG$8:AG$28,$AO$33:$AO$53,$AZ112)*节奏总纲!O109+BE111</f>
        <v>62076947.839943551</v>
      </c>
      <c r="BF112" s="189">
        <f>求节点(村县营基础信息!AC$8:AC$28,$AP$33:$AP$53,$AZ112)*节奏总纲!K109+BF111</f>
        <v>134178320952.49702</v>
      </c>
      <c r="BG112" s="189">
        <f>求节点(村县营基础信息!AD$8:AD$28,$AP$33:$AP$53,$AZ112)*节奏总纲!L109+BG111</f>
        <v>116054800023.92982</v>
      </c>
      <c r="BH112" s="189">
        <f>求节点(村县营基础信息!AE$8:AE$28,$AP$33:$AP$53,$AZ112)*节奏总纲!M109+BH111</f>
        <v>94448360380.289566</v>
      </c>
      <c r="BI112" s="189">
        <f>求节点(村县营基础信息!AF$8:AF$28,$AP$33:$AP$53,$AZ112)*节奏总纲!N109+BI111</f>
        <v>68630385315.803879</v>
      </c>
      <c r="BJ112" s="189">
        <f>求节点(村县营基础信息!AG$8:AG$28,$AP$33:$AP$53,$AZ112)*节奏总纲!O109+BJ111</f>
        <v>37985493505.562027</v>
      </c>
      <c r="BK112" s="143"/>
      <c r="BL112" s="103">
        <f>(BC112-BC111)/节奏总纲!M109*'[1]功能-付费相关'!AJ111</f>
        <v>927.11370262390722</v>
      </c>
      <c r="BM112" s="103">
        <f>(BH112-BH111)/节奏总纲!M109*'[1]功能-付费相关'!BB111</f>
        <v>58.594727464113667</v>
      </c>
      <c r="CD112" s="136">
        <v>106</v>
      </c>
      <c r="CE112" s="136">
        <f>求节点(村县营基础信息!$AC$8:$AC$28,$BS$33:$BS$53,$CD112)*节奏总纲!K109+CE111</f>
        <v>44618881.775041953</v>
      </c>
      <c r="CF112" s="136">
        <f>求节点(村县营基础信息!$AC$8:$AC$28,$BS$33:$BS$53,$CD112)*节奏总纲!L109+CF111</f>
        <v>38079117.941247113</v>
      </c>
      <c r="CG112" s="136">
        <f>求节点(村县营基础信息!$AC$8:$AC$28,$BS$33:$BS$53,$CD112)*节奏总纲!M109+CG111</f>
        <v>30587956.825953625</v>
      </c>
      <c r="CH112" s="136">
        <f>求节点(村县营基础信息!$AC$8:$AC$28,$BS$33:$BS$53,$CD112)*节奏总纲!N109+CH111</f>
        <v>21942947.796776626</v>
      </c>
      <c r="CI112" s="136">
        <f>求节点(村县营基础信息!$AC$8:$AC$28,$BS$33:$BS$53,$CD112)*节奏总纲!O109+CI111</f>
        <v>11828356.665303146</v>
      </c>
    </row>
    <row r="113" spans="13:87" x14ac:dyDescent="0.15">
      <c r="M113" s="36">
        <v>107</v>
      </c>
      <c r="N113" s="36">
        <f>求节点(村县营基础信息!K$8:K$28,$I$33:$I$53,$M113)*节奏总纲!K110+N112</f>
        <v>21513412682.399174</v>
      </c>
      <c r="O113" s="36">
        <f>求节点(村县营基础信息!L$8:L$28,$I$33:$I$53,$M113)*节奏总纲!L110+O112</f>
        <v>18553758346.616409</v>
      </c>
      <c r="P113" s="36">
        <f>求节点(村县营基础信息!M$8:M$28,$I$33:$I$53,$M113)*节奏总纲!M110+P112</f>
        <v>15084573671.327337</v>
      </c>
      <c r="Q113" s="36">
        <f>求节点(村县营基础信息!N$8:N$28,$I$33:$I$53,$M113)*节奏总纲!N110+Q112</f>
        <v>10885796757.465841</v>
      </c>
      <c r="R113" s="36">
        <f>求节点(村县营基础信息!O$8:O$28,$I$33:$I$53,$M113)*节奏总纲!O110+R112</f>
        <v>5997174857.961463</v>
      </c>
      <c r="S113" s="181"/>
      <c r="T113" s="181"/>
      <c r="AB113" s="182"/>
      <c r="AC113" s="36">
        <v>107</v>
      </c>
      <c r="AD113" s="95">
        <f>求节点(村县营基础信息!T$8:T$28,$Y$33:$Y$53,$AC113)*节奏总纲!K110*(1+$B$10)+AD112</f>
        <v>2518469883.6358027</v>
      </c>
      <c r="AE113" s="95">
        <f>求节点(村县营基础信息!U$8:U$28,$Y$33:$Y$53,$AC113)*节奏总纲!L110*(1+$B$10)+AE112</f>
        <v>2172410297.677474</v>
      </c>
      <c r="AF113" s="95">
        <f>求节点(村县营基础信息!V$8:V$28,$Y$33:$Y$53,$AC113)*节奏总纲!M110*(1+$B$10)+AF112</f>
        <v>1766521629.0101886</v>
      </c>
      <c r="AG113" s="95">
        <f>求节点(村县营基础信息!W$8:W$28,$Y$33:$Y$53,$AC113)*节奏总纲!N110*(1+$B$10)+AG112</f>
        <v>1274984965.2887249</v>
      </c>
      <c r="AH113" s="95">
        <f>求节点(村县营基础信息!X$8:X$28,$Y$33:$Y$53,$AC113)*节奏总纲!O110*(1+$B$10)+AH112</f>
        <v>702622998.79331481</v>
      </c>
      <c r="AX113" s="144"/>
      <c r="AY113" s="107">
        <f>BF113/节奏总纲!D110</f>
        <v>87914123.117950127</v>
      </c>
      <c r="AZ113" s="36">
        <v>107</v>
      </c>
      <c r="BA113" s="189">
        <f>求节点(村县营基础信息!AC$8:AC$28,$AO$33:$AO$53,$AZ113)*节奏总纲!K110+BA112</f>
        <v>241544242.65921149</v>
      </c>
      <c r="BB113" s="189">
        <f>求节点(村县营基础信息!AD$8:AD$28,$AO$33:$AO$53,$AZ113)*节奏总纲!L110+BB112</f>
        <v>207990093.14731392</v>
      </c>
      <c r="BC113" s="189">
        <f>求节点(村县营基础信息!AE$8:AE$28,$AO$33:$AO$53,$AZ113)*节奏总纲!M110+BC112</f>
        <v>168859730.87436733</v>
      </c>
      <c r="BD113" s="189">
        <f>求节点(村县营基础信息!AF$8:AF$28,$AO$33:$AO$53,$AZ113)*节奏总纲!N110+BD112</f>
        <v>121723343.01913166</v>
      </c>
      <c r="BE113" s="189">
        <f>求节点(村县营基础信息!AG$8:AG$28,$AO$33:$AO$53,$AZ113)*节奏总纲!O110+BE112</f>
        <v>66879583.334083997</v>
      </c>
      <c r="BF113" s="189">
        <f>求节点(村县营基础信息!AC$8:AC$28,$AP$33:$AP$53,$AZ113)*节奏总纲!K110+BF112</f>
        <v>146156606173.55954</v>
      </c>
      <c r="BG113" s="189">
        <f>求节点(村县营基础信息!AD$8:AD$28,$AP$33:$AP$53,$AZ113)*节奏总纲!L110+BG112</f>
        <v>126314146871.71353</v>
      </c>
      <c r="BH113" s="189">
        <f>求节点(村县营基础信息!AE$8:AE$28,$AP$33:$AP$53,$AZ113)*节奏总纲!M110+BH112</f>
        <v>102892771863.91904</v>
      </c>
      <c r="BI113" s="189">
        <f>求节点(村县营基础信息!AF$8:AF$28,$AP$33:$AP$53,$AZ113)*节奏总纲!N110+BI112</f>
        <v>74365697887.847443</v>
      </c>
      <c r="BJ113" s="189">
        <f>求节点(村县营基础信息!AG$8:AG$28,$AP$33:$AP$53,$AZ113)*节奏总纲!O110+BJ112</f>
        <v>41113610090.745506</v>
      </c>
      <c r="BK113" s="143"/>
      <c r="BL113" s="103">
        <f>(BC113-BC112)/节奏总纲!M110*'[1]功能-付费相关'!AJ112</f>
        <v>935.86005830903855</v>
      </c>
      <c r="BM113" s="103">
        <f>(BH113-BH112)/节奏总纲!M110*'[1]功能-付费相关'!BB112</f>
        <v>53.770461738080265</v>
      </c>
      <c r="CD113" s="136">
        <v>107</v>
      </c>
      <c r="CE113" s="136">
        <f>求节点(村县营基础信息!$AC$8:$AC$28,$BS$33:$BS$53,$CD113)*节奏总纲!K110+CE112</f>
        <v>48296963.214467496</v>
      </c>
      <c r="CF113" s="136">
        <f>求节点(村县营基础信息!$AC$8:$AC$28,$BS$33:$BS$53,$CD113)*节奏总纲!L110+CF112</f>
        <v>41197875.376039088</v>
      </c>
      <c r="CG113" s="136">
        <f>求节点(村县营基础信息!$AC$8:$AC$28,$BS$33:$BS$53,$CD113)*节奏总纲!M110+CG112</f>
        <v>33129059.155725442</v>
      </c>
      <c r="CH113" s="136">
        <f>求节点(村县营基础信息!$AC$8:$AC$28,$BS$33:$BS$53,$CD113)*节奏总纲!N110+CH112</f>
        <v>23651213.875041395</v>
      </c>
      <c r="CI113" s="136">
        <f>求节点(村县营基础信息!$AC$8:$AC$28,$BS$33:$BS$53,$CD113)*节奏总纲!O110+CI112</f>
        <v>12740857.409189831</v>
      </c>
    </row>
    <row r="114" spans="13:87" x14ac:dyDescent="0.15">
      <c r="M114" s="36">
        <v>108</v>
      </c>
      <c r="N114" s="36">
        <f>求节点(村县营基础信息!K$8:K$28,$I$33:$I$53,$M114)*节奏总纲!K111+N113</f>
        <v>23346585794.846512</v>
      </c>
      <c r="O114" s="36">
        <f>求节点(村县营基础信息!L$8:L$28,$I$33:$I$53,$M114)*节奏总纲!L111+O113</f>
        <v>20134175772.347523</v>
      </c>
      <c r="P114" s="36">
        <f>求节点(村县营基础信息!M$8:M$28,$I$33:$I$53,$M114)*节奏总纲!M111+P113</f>
        <v>16282560742.592638</v>
      </c>
      <c r="Q114" s="36">
        <f>求节点(村县营基础信息!N$8:N$28,$I$33:$I$53,$M114)*节奏总纲!N111+Q113</f>
        <v>11765584922.340906</v>
      </c>
      <c r="R114" s="36">
        <f>求节点(村县营基础信息!O$8:O$28,$I$33:$I$53,$M114)*节奏总纲!O111+R113</f>
        <v>6496628197.8442259</v>
      </c>
      <c r="S114" s="181"/>
      <c r="T114" s="181"/>
      <c r="AB114" s="182"/>
      <c r="AC114" s="36">
        <v>108</v>
      </c>
      <c r="AD114" s="95">
        <f>求节点(村县营基础信息!T$8:T$28,$Y$33:$Y$53,$AC114)*节奏总纲!K111*(1+$B$10)+AD113</f>
        <v>2733773225.1917787</v>
      </c>
      <c r="AE114" s="95">
        <f>求节点(村县营基础信息!U$8:U$28,$Y$33:$Y$53,$AC114)*节奏总纲!L111*(1+$B$10)+AE113</f>
        <v>2358027875.4734592</v>
      </c>
      <c r="AF114" s="95">
        <f>求节点(村县营基础信息!V$8:V$28,$Y$33:$Y$53,$AC114)*节奏总纲!M111*(1+$B$10)+AF113</f>
        <v>1907223354.2498367</v>
      </c>
      <c r="AG114" s="95">
        <f>求节点(村县营基础信息!W$8:W$28,$Y$33:$Y$53,$AC114)*节奏总纲!N111*(1+$B$10)+AG113</f>
        <v>1378314722.0219111</v>
      </c>
      <c r="AH114" s="95">
        <f>求节点(村县营基础信息!X$8:X$28,$Y$33:$Y$53,$AC114)*节奏总纲!O111*(1+$B$10)+AH113</f>
        <v>761283019.65980589</v>
      </c>
      <c r="AX114" s="144"/>
      <c r="AY114" s="107">
        <f>BF114/节奏总纲!D111</f>
        <v>89295531.281587735</v>
      </c>
      <c r="AZ114" s="36">
        <v>108</v>
      </c>
      <c r="BA114" s="189">
        <f>求节点(村县营基础信息!AC$8:AC$28,$AO$33:$AO$53,$AZ114)*节奏总纲!K111+BA113</f>
        <v>261438801.94056448</v>
      </c>
      <c r="BB114" s="189">
        <f>求节点(村县营基础信息!AD$8:AD$28,$AO$33:$AO$53,$AZ114)*节奏总纲!L111+BB113</f>
        <v>225141614.70957127</v>
      </c>
      <c r="BC114" s="189">
        <f>求节点(村县营基础信息!AE$8:AE$28,$AO$33:$AO$53,$AZ114)*节奏总纲!M111+BC113</f>
        <v>181860916.9848071</v>
      </c>
      <c r="BD114" s="189">
        <f>求节点(村县营基础信息!AF$8:AF$28,$AO$33:$AO$53,$AZ114)*节奏总纲!N111+BD113</f>
        <v>131271267.15258829</v>
      </c>
      <c r="BE114" s="189">
        <f>求节点(村县营基础信息!AG$8:AG$28,$AO$33:$AO$53,$AZ114)*节奏总纲!O111+BE113</f>
        <v>72299913.804293647</v>
      </c>
      <c r="BF114" s="189">
        <f>求节点(村县营基础信息!AC$8:AC$28,$AP$33:$AP$53,$AZ114)*节奏总纲!K111+BF113</f>
        <v>159114595785.4808</v>
      </c>
      <c r="BG114" s="189">
        <f>求节点(村县营基础信息!AD$8:AD$28,$AP$33:$AP$53,$AZ114)*节奏总纲!L111+BG113</f>
        <v>137485504582.59717</v>
      </c>
      <c r="BH114" s="189">
        <f>求节点(村县营基础信息!AE$8:AE$28,$AP$33:$AP$53,$AZ114)*节奏总纲!M111+BH113</f>
        <v>111360877750.5188</v>
      </c>
      <c r="BI114" s="189">
        <f>求节点(村县营基础信息!AF$8:AF$28,$AP$33:$AP$53,$AZ114)*节奏总纲!N111+BI113</f>
        <v>80584579140.10553</v>
      </c>
      <c r="BJ114" s="189">
        <f>求节点(村县营基础信息!AG$8:AG$28,$AP$33:$AP$53,$AZ114)*节奏总纲!O111+BJ113</f>
        <v>44644052003.675392</v>
      </c>
      <c r="BK114" s="143"/>
      <c r="BL114" s="103">
        <f>(BC114-BC113)/节奏总纲!M111*'[1]功能-付费相关'!AJ113</f>
        <v>944.60641399416977</v>
      </c>
      <c r="BM114" s="103">
        <f>(BH114-BH113)/节奏总纲!M111*'[1]功能-付费相关'!BB113</f>
        <v>49.339081288977603</v>
      </c>
      <c r="CD114" s="136">
        <v>108</v>
      </c>
      <c r="CE114" s="136">
        <f>求节点(村县营基础信息!$AC$8:$AC$28,$BS$33:$BS$53,$CD114)*节奏总纲!K111+CE113</f>
        <v>52275875.0707381</v>
      </c>
      <c r="CF114" s="136">
        <f>求节点(村县营基础信息!$AC$8:$AC$28,$BS$33:$BS$53,$CD114)*节奏总纲!L111+CF113</f>
        <v>44593876.645366043</v>
      </c>
      <c r="CG114" s="136">
        <f>求节点(村县营基础信息!$AC$8:$AC$28,$BS$33:$BS$53,$CD114)*节奏总纲!M111+CG113</f>
        <v>35677291.633371636</v>
      </c>
      <c r="CH114" s="136">
        <f>求节点(村县营基础信息!$AC$8:$AC$28,$BS$33:$BS$53,$CD114)*节奏总纲!N111+CH113</f>
        <v>25503511.156931981</v>
      </c>
      <c r="CI114" s="136">
        <f>求节点(村县营基础信息!$AC$8:$AC$28,$BS$33:$BS$53,$CD114)*节奏总纲!O111+CI113</f>
        <v>13770720.198529664</v>
      </c>
    </row>
    <row r="115" spans="13:87" x14ac:dyDescent="0.15">
      <c r="M115" s="36">
        <v>109</v>
      </c>
      <c r="N115" s="36">
        <f>求节点(村县营基础信息!K$8:K$28,$I$33:$I$53,$M115)*节奏总纲!K112+N114</f>
        <v>25329524184.318863</v>
      </c>
      <c r="O115" s="36">
        <f>求节点(村县营基础信息!L$8:L$28,$I$33:$I$53,$M115)*节奏总纲!L112+O114</f>
        <v>21760005481.059601</v>
      </c>
      <c r="P115" s="36">
        <f>求节点(村县营基础信息!M$8:M$28,$I$33:$I$53,$M115)*节奏总纲!M112+P114</f>
        <v>17602343196.879402</v>
      </c>
      <c r="Q115" s="36">
        <f>求节点(村县营基础信息!N$8:N$28,$I$33:$I$53,$M115)*节奏总纲!N112+Q114</f>
        <v>12725976392.678551</v>
      </c>
      <c r="R115" s="36">
        <f>求节点(村县营基础信息!O$8:O$28,$I$33:$I$53,$M115)*节奏总纲!O112+R114</f>
        <v>7042280696.9931841</v>
      </c>
      <c r="S115" s="181"/>
      <c r="T115" s="181"/>
      <c r="AB115" s="182"/>
      <c r="AC115" s="36">
        <v>109</v>
      </c>
      <c r="AD115" s="95">
        <f>求节点(村县营基础信息!T$8:T$28,$Y$33:$Y$53,$AC115)*节奏总纲!K112*(1+$B$10)+AD114</f>
        <v>2966666266.4731088</v>
      </c>
      <c r="AE115" s="95">
        <f>求节点(村县营基础信息!U$8:U$28,$Y$33:$Y$53,$AC115)*节奏总纲!L112*(1+$B$10)+AE114</f>
        <v>2548979055.5392456</v>
      </c>
      <c r="AF115" s="95">
        <f>求节点(村县营基础信息!V$8:V$28,$Y$33:$Y$53,$AC115)*节奏总纲!M112*(1+$B$10)+AF114</f>
        <v>2062229758.5034611</v>
      </c>
      <c r="AG115" s="95">
        <f>求节点(村县营基础信息!W$8:W$28,$Y$33:$Y$53,$AC115)*节奏总纲!N112*(1+$B$10)+AG114</f>
        <v>1491111212.0868895</v>
      </c>
      <c r="AH115" s="95">
        <f>求节点(村县营基础信息!X$8:X$28,$Y$33:$Y$53,$AC115)*节奏总纲!O112*(1+$B$10)+AH114</f>
        <v>825369060.1965338</v>
      </c>
      <c r="AX115" s="144"/>
      <c r="AY115" s="107">
        <f>BF115/节奏总纲!D112</f>
        <v>90651661.660923883</v>
      </c>
      <c r="AZ115" s="36">
        <v>109</v>
      </c>
      <c r="BA115" s="189">
        <f>求节点(村县营基础信息!AC$8:AC$28,$AO$33:$AO$53,$AZ115)*节奏总纲!K112+BA114</f>
        <v>282958692.81871611</v>
      </c>
      <c r="BB115" s="189">
        <f>求节点(村县营基础信息!AD$8:AD$28,$AO$33:$AO$53,$AZ115)*节奏总纲!L112+BB114</f>
        <v>242785974.26390469</v>
      </c>
      <c r="BC115" s="189">
        <f>求节点(村县营基础信息!AE$8:AE$28,$AO$33:$AO$53,$AZ115)*节奏总纲!M112+BC114</f>
        <v>196183890.68380731</v>
      </c>
      <c r="BD115" s="189">
        <f>求节点(村县营基础信息!AF$8:AF$28,$AO$33:$AO$53,$AZ115)*节奏总纲!N112+BD114</f>
        <v>141693940.7725555</v>
      </c>
      <c r="BE115" s="189">
        <f>求节点(村县营基础信息!AG$8:AG$28,$AO$33:$AO$53,$AZ115)*节奏总纲!O112+BE114</f>
        <v>78221621.862102181</v>
      </c>
      <c r="BF115" s="189">
        <f>求节点(村县营基础信息!AC$8:AC$28,$AP$33:$AP$53,$AZ115)*节奏总纲!K112+BF114</f>
        <v>173131218044.11691</v>
      </c>
      <c r="BG115" s="189">
        <f>求节点(村县营基础信息!AD$8:AD$28,$AP$33:$AP$53,$AZ115)*节奏总纲!L112+BG114</f>
        <v>148977864105.65302</v>
      </c>
      <c r="BH115" s="189">
        <f>求节点(村县营基础信息!AE$8:AE$28,$AP$33:$AP$53,$AZ115)*节奏总纲!M112+BH114</f>
        <v>120689907953.13426</v>
      </c>
      <c r="BI115" s="189">
        <f>求节点(村县营基础信息!AF$8:AF$28,$AP$33:$AP$53,$AZ115)*节奏总纲!N112+BI114</f>
        <v>87373213891.244171</v>
      </c>
      <c r="BJ115" s="189">
        <f>求节点(村县营基础信息!AG$8:AG$28,$AP$33:$AP$53,$AZ115)*节奏总纲!O112+BJ114</f>
        <v>48501057851.99469</v>
      </c>
      <c r="BK115" s="143"/>
      <c r="BL115" s="103">
        <f>(BC115-BC114)/节奏总纲!M112*'[1]功能-付费相关'!AJ114</f>
        <v>953.35276967930122</v>
      </c>
      <c r="BM115" s="103">
        <f>(BH115-BH114)/节奏总纲!M112*'[1]功能-付费相关'!BB114</f>
        <v>45.269022394769053</v>
      </c>
      <c r="CD115" s="136">
        <v>109</v>
      </c>
      <c r="CE115" s="136">
        <f>求节点(村县营基础信息!$AC$8:$AC$28,$BS$33:$BS$53,$CD115)*节奏总纲!K112+CE114</f>
        <v>56579853.246368423</v>
      </c>
      <c r="CF115" s="136">
        <f>求节点(村县营基础信息!$AC$8:$AC$28,$BS$33:$BS$53,$CD115)*节奏总纲!L112+CF114</f>
        <v>48087459.837124065</v>
      </c>
      <c r="CG115" s="136">
        <f>求节点(村县营基础信息!$AC$8:$AC$28,$BS$33:$BS$53,$CD115)*节奏总纲!M112+CG114</f>
        <v>38484594.478375673</v>
      </c>
      <c r="CH115" s="136">
        <f>求节点(村县营基础信息!$AC$8:$AC$28,$BS$33:$BS$53,$CD115)*节奏总纲!N112+CH114</f>
        <v>27525509.839205619</v>
      </c>
      <c r="CI115" s="136">
        <f>求节点(村县营基础信息!$AC$8:$AC$28,$BS$33:$BS$53,$CD115)*节奏总纲!O112+CI114</f>
        <v>14895844.729513286</v>
      </c>
    </row>
    <row r="116" spans="13:87" x14ac:dyDescent="0.15">
      <c r="M116" s="36">
        <v>110</v>
      </c>
      <c r="N116" s="36">
        <f>求节点(村县营基础信息!K$8:K$28,$I$33:$I$53,$M116)*节奏总纲!K113+N115</f>
        <v>27474282732.987679</v>
      </c>
      <c r="O116" s="36">
        <f>求节点(村县营基础信息!L$8:L$28,$I$33:$I$53,$M116)*节奏总纲!L113+O115</f>
        <v>23602981336.971279</v>
      </c>
      <c r="P116" s="36">
        <f>求节点(村县营基础信息!M$8:M$28,$I$33:$I$53,$M116)*节奏总纲!M113+P115</f>
        <v>19129757023.606018</v>
      </c>
      <c r="Q116" s="36">
        <f>求节点(村县营基础信息!N$8:N$28,$I$33:$I$53,$M116)*节奏总纲!N113+Q115</f>
        <v>13847669780.25272</v>
      </c>
      <c r="R116" s="36">
        <f>求节点(村县营基础信息!O$8:O$28,$I$33:$I$53,$M116)*节奏总纲!O113+R115</f>
        <v>7658967097.9297409</v>
      </c>
      <c r="S116" s="181"/>
      <c r="T116" s="181"/>
      <c r="AB116" s="182"/>
      <c r="AC116" s="36">
        <v>110</v>
      </c>
      <c r="AD116" s="95">
        <f>求节点(村县营基础信息!T$8:T$28,$Y$33:$Y$53,$AC116)*节奏总纲!K113*(1+$B$10)+AD115</f>
        <v>3218564834.7117953</v>
      </c>
      <c r="AE116" s="95">
        <f>求节点(村县营基础信息!U$8:U$28,$Y$33:$Y$53,$AC116)*节奏总纲!L113*(1+$B$10)+AE115</f>
        <v>2765433714.1257615</v>
      </c>
      <c r="AF116" s="95">
        <f>求节点(村县营基础信息!V$8:V$28,$Y$33:$Y$53,$AC116)*节奏总纲!M113*(1+$B$10)+AF115</f>
        <v>2241622145.7254224</v>
      </c>
      <c r="AG116" s="95">
        <f>求节点(村县营基础信息!W$8:W$28,$Y$33:$Y$53,$AC116)*节奏总纲!N113*(1+$B$10)+AG115</f>
        <v>1622852362.3940451</v>
      </c>
      <c r="AH116" s="95">
        <f>求节点(村县营基础信息!X$8:X$28,$Y$33:$Y$53,$AC116)*节奏总纲!O113*(1+$B$10)+AH115</f>
        <v>897797922.43121445</v>
      </c>
      <c r="AX116" s="144"/>
      <c r="AY116" s="107">
        <f>BF116/节奏总纲!D113</f>
        <v>91984213.109544635</v>
      </c>
      <c r="AZ116" s="36">
        <v>110</v>
      </c>
      <c r="BA116" s="189">
        <f>求节点(村县营基础信息!AC$8:AC$28,$AO$33:$AO$53,$AZ116)*节奏总纲!K113+BA115</f>
        <v>306234741.21859473</v>
      </c>
      <c r="BB116" s="189">
        <f>求节点(村县营基础信息!AD$8:AD$28,$AO$33:$AO$53,$AZ116)*节奏总纲!L113+BB115</f>
        <v>262786918.07580039</v>
      </c>
      <c r="BC116" s="189">
        <f>求节点(村县营基础信息!AE$8:AE$28,$AO$33:$AO$53,$AZ116)*节奏总纲!M113+BC115</f>
        <v>212760189.29774621</v>
      </c>
      <c r="BD116" s="189">
        <f>求节点(村县营基础信息!AF$8:AF$28,$AO$33:$AO$53,$AZ116)*节奏总纲!N113+BD115</f>
        <v>153867147.67978755</v>
      </c>
      <c r="BE116" s="189">
        <f>求节点(村县营基础信息!AG$8:AG$28,$AO$33:$AO$53,$AZ116)*节奏总纲!O113+BE115</f>
        <v>84914227.202062398</v>
      </c>
      <c r="BF116" s="189">
        <f>求节点(村县营基础信息!AC$8:AC$28,$AP$33:$AP$53,$AZ116)*节奏总纲!K113+BF115</f>
        <v>188291684235.23785</v>
      </c>
      <c r="BG116" s="189">
        <f>求节点(村县营基础信息!AD$8:AD$28,$AP$33:$AP$53,$AZ116)*节奏总纲!L113+BG115</f>
        <v>162005145508.46774</v>
      </c>
      <c r="BH116" s="189">
        <f>求节点(村县营基础信息!AE$8:AE$28,$AP$33:$AP$53,$AZ116)*节奏总纲!M113+BH115</f>
        <v>131486603783.67981</v>
      </c>
      <c r="BI116" s="189">
        <f>求节点(村县营基础信息!AF$8:AF$28,$AP$33:$AP$53,$AZ116)*节奏总纲!N113+BI115</f>
        <v>95302029323.487976</v>
      </c>
      <c r="BJ116" s="189">
        <f>求节点(村县营基础信息!AG$8:AG$28,$AP$33:$AP$53,$AZ116)*节奏总纲!O113+BJ115</f>
        <v>52860174796.755447</v>
      </c>
      <c r="BK116" s="143"/>
      <c r="BL116" s="103">
        <f>(BC116-BC115)/节奏总纲!M113*'[1]功能-付费相关'!AJ115</f>
        <v>962.09912536443107</v>
      </c>
      <c r="BM116" s="103">
        <f>(BH116-BH115)/节奏总纲!M113*'[1]功能-付费相关'!BB115</f>
        <v>41.531213206210147</v>
      </c>
      <c r="CD116" s="136">
        <v>110</v>
      </c>
      <c r="CE116" s="136">
        <f>求节点(村县营基础信息!$AC$8:$AC$28,$BS$33:$BS$53,$CD116)*节奏总纲!K113+CE115</f>
        <v>61235062.926344149</v>
      </c>
      <c r="CF116" s="136">
        <f>求节点(村县营基础信息!$AC$8:$AC$28,$BS$33:$BS$53,$CD116)*节奏总纲!L113+CF115</f>
        <v>52047646.711879417</v>
      </c>
      <c r="CG116" s="136">
        <f>求节点(村县营基础信息!$AC$8:$AC$28,$BS$33:$BS$53,$CD116)*节奏总纲!M113+CG115</f>
        <v>41733549.006707698</v>
      </c>
      <c r="CH116" s="136">
        <f>求节点(村县营基础信息!$AC$8:$AC$28,$BS$33:$BS$53,$CD116)*节奏总纲!N113+CH115</f>
        <v>29887111.979208633</v>
      </c>
      <c r="CI116" s="136">
        <f>求节点(村县营基础信息!$AC$8:$AC$28,$BS$33:$BS$53,$CD116)*节奏总纲!O113+CI115</f>
        <v>16167439.744105728</v>
      </c>
    </row>
    <row r="117" spans="13:87" x14ac:dyDescent="0.15">
      <c r="M117" s="189">
        <v>111</v>
      </c>
      <c r="N117" s="189">
        <f>求节点(村县营基础信息!K$8:K$28,$I$33:$I$53,$M117)*节奏总纲!K114+N116</f>
        <v>29793875258.962482</v>
      </c>
      <c r="O117" s="189">
        <f>求节点(村县营基础信息!L$8:L$28,$I$33:$I$53,$M117)*节奏总纲!L114+O116</f>
        <v>25638156926.265583</v>
      </c>
      <c r="P117" s="189">
        <f>求节点(村县营基础信息!M$8:M$28,$I$33:$I$53,$M117)*节奏总纲!M114+P116</f>
        <v>20791351447.838551</v>
      </c>
      <c r="Q117" s="189">
        <f>求节点(村县营基础信息!N$8:N$28,$I$33:$I$53,$M117)*节奏总纲!N114+Q116</f>
        <v>15071048907.211609</v>
      </c>
      <c r="R117" s="189">
        <f>求节点(村县营基础信息!O$8:O$28,$I$33:$I$53,$M117)*节奏总纲!O114+R116</f>
        <v>8341967266.8844366</v>
      </c>
      <c r="AC117" s="189">
        <v>111</v>
      </c>
      <c r="AD117" s="189">
        <f>求节点(村县营基础信息!T$8:T$28,$Y$33:$Y$53,$AC117)*节奏总纲!K114*(1+$B$10)+AD116</f>
        <v>3490997382.6798959</v>
      </c>
      <c r="AE117" s="189">
        <f>求节点(村县营基础信息!U$8:U$28,$Y$33:$Y$53,$AC117)*节奏总纲!L114*(1+$B$10)+AE116</f>
        <v>3004461933.584661</v>
      </c>
      <c r="AF117" s="189">
        <f>求节点(村县营基础信息!V$8:V$28,$Y$33:$Y$53,$AC117)*节奏总纲!M114*(1+$B$10)+AF116</f>
        <v>2436773836.2116742</v>
      </c>
      <c r="AG117" s="189">
        <f>求节点(村县营基础信息!W$8:W$28,$Y$33:$Y$53,$AC117)*节奏总纲!N114*(1+$B$10)+AG116</f>
        <v>1766536345.2299259</v>
      </c>
      <c r="AH117" s="189">
        <f>求节点(村县营基础信息!X$8:X$28,$Y$33:$Y$53,$AC117)*节奏总纲!O114*(1+$B$10)+AH116</f>
        <v>978015233.96647</v>
      </c>
      <c r="AY117" s="189">
        <f>BF117/节奏总纲!D114</f>
        <v>93294770.084460333</v>
      </c>
      <c r="AZ117" s="189">
        <v>111</v>
      </c>
      <c r="BA117" s="189">
        <f>求节点(村县营基础信息!AC$8:AC$28,$AO$33:$AO$53,$AZ117)*节奏总纲!K114+BA116</f>
        <v>331408179.94254655</v>
      </c>
      <c r="BB117" s="189">
        <f>求节点(村县营基础信息!AD$8:AD$28,$AO$33:$AO$53,$AZ117)*节奏总纲!L114+BB116</f>
        <v>284873714.53504163</v>
      </c>
      <c r="BC117" s="189">
        <f>求节点(村县营基础信息!AE$8:AE$28,$AO$33:$AO$53,$AZ117)*节奏总纲!M114+BC116</f>
        <v>230792686.36526436</v>
      </c>
      <c r="BD117" s="189">
        <f>求节点(村县营基础信息!AF$8:AF$28,$AO$33:$AO$53,$AZ117)*节奏总纲!N114+BD116</f>
        <v>167143901.74059787</v>
      </c>
      <c r="BE117" s="189">
        <f>求节点(村县营基础信息!AG$8:AG$28,$AO$33:$AO$53,$AZ117)*节奏总纲!O114+BE116</f>
        <v>92326504.44864659</v>
      </c>
      <c r="BF117" s="189">
        <f>求节点(村县营基础信息!AC$8:AC$28,$AP$33:$AP$53,$AZ117)*节奏总纲!K114+BF116</f>
        <v>204687983990.77179</v>
      </c>
      <c r="BG117" s="189">
        <f>求节点(村县营基础信息!AD$8:AD$28,$AP$33:$AP$53,$AZ117)*节奏总纲!L114+BG116</f>
        <v>176391012268.9202</v>
      </c>
      <c r="BH117" s="189">
        <f>求节点(村县营基础信息!AE$8:AE$28,$AP$33:$AP$53,$AZ117)*节奏总纲!M114+BH116</f>
        <v>143231770206.98996</v>
      </c>
      <c r="BI117" s="189">
        <f>求节点(村县营基础信息!AF$8:AF$28,$AP$33:$AP$53,$AZ117)*节奏总纲!N114+BI116</f>
        <v>103949621801.76244</v>
      </c>
      <c r="BJ117" s="189">
        <f>求节点(村县营基础信息!AG$8:AG$28,$AP$33:$AP$53,$AZ117)*节奏总纲!O114+BJ116</f>
        <v>57688038043.363945</v>
      </c>
      <c r="BK117" s="189"/>
      <c r="BL117" s="189">
        <f>(BC117-BC116)/节奏总纲!M114*'[1]功能-付费相关'!AJ116</f>
        <v>970.84548104956355</v>
      </c>
      <c r="BM117" s="189">
        <f>(BH117-BH116)/节奏总纲!M114*'[1]功能-付费相关'!BB116</f>
        <v>38.098881536275428</v>
      </c>
      <c r="CD117" s="189">
        <v>111</v>
      </c>
      <c r="CE117" s="189">
        <f>求节点(村县营基础信息!$AC$8:$AC$28,$BS$33:$BS$53,$CD117)*节奏总纲!K114+CE116</f>
        <v>66269750.671134509</v>
      </c>
      <c r="CF117" s="189">
        <f>求节点(村县营基础信息!$AC$8:$AC$28,$BS$33:$BS$53,$CD117)*节奏总纲!L114+CF116</f>
        <v>56420832.410809182</v>
      </c>
      <c r="CG117" s="189">
        <f>求节点(村县营基础信息!$AC$8:$AC$28,$BS$33:$BS$53,$CD117)*节奏总纲!M114+CG116</f>
        <v>45267918.431941248</v>
      </c>
      <c r="CH117" s="189">
        <f>求节点(村县营基础信息!$AC$8:$AC$28,$BS$33:$BS$53,$CD117)*节奏总纲!N114+CH116</f>
        <v>32462802.267005838</v>
      </c>
      <c r="CI117" s="189">
        <f>求节点(村县营基础信息!$AC$8:$AC$28,$BS$33:$BS$53,$CD117)*节奏总纲!O114+CI116</f>
        <v>17575772.420956723</v>
      </c>
    </row>
    <row r="118" spans="13:87" x14ac:dyDescent="0.15">
      <c r="M118" s="189">
        <v>112</v>
      </c>
      <c r="N118" s="189">
        <f>求节点(村县营基础信息!K$8:K$28,$I$33:$I$53,$M118)*节奏总纲!K115+N117</f>
        <v>32302350068.715485</v>
      </c>
      <c r="O118" s="189">
        <f>求节点(村县营基础信息!L$8:L$28,$I$33:$I$53,$M118)*节奏总纲!L115+O117</f>
        <v>27819404559.962555</v>
      </c>
      <c r="P118" s="189">
        <f>求节点(村县营基础信息!M$8:M$28,$I$33:$I$53,$M118)*节奏总纲!M115+P117</f>
        <v>22561011799.708885</v>
      </c>
      <c r="Q118" s="189">
        <f>求节点(村县营基础信息!N$8:N$28,$I$33:$I$53,$M118)*节奏总纲!N115+Q117</f>
        <v>16363187109.353064</v>
      </c>
      <c r="R118" s="189">
        <f>求节点(村县营基础信息!O$8:O$28,$I$33:$I$53,$M118)*节奏总纲!O115+R117</f>
        <v>9012281633.7515907</v>
      </c>
      <c r="AC118" s="189">
        <v>112</v>
      </c>
      <c r="AD118" s="189">
        <f>求节点(村县营基础信息!T$8:T$28,$Y$33:$Y$53,$AC118)*节奏总纲!K115*(1+$B$10)+AD117</f>
        <v>3785613862.2047272</v>
      </c>
      <c r="AE118" s="189">
        <f>求节点(村县营基础信息!U$8:U$28,$Y$33:$Y$53,$AC118)*节奏总纲!L115*(1+$B$10)+AE117</f>
        <v>3260646088.3200822</v>
      </c>
      <c r="AF118" s="189">
        <f>求节点(村县营基础信息!V$8:V$28,$Y$33:$Y$53,$AC118)*节奏总纲!M115*(1+$B$10)+AF117</f>
        <v>2644617702.4508767</v>
      </c>
      <c r="AG118" s="189">
        <f>求节点(村县营基础信息!W$8:W$28,$Y$33:$Y$53,$AC118)*节奏总纲!N115*(1+$B$10)+AG117</f>
        <v>1918295974.903841</v>
      </c>
      <c r="AH118" s="189">
        <f>求节点(村县营基础信息!X$8:X$28,$Y$33:$Y$53,$AC118)*节奏总纲!O115*(1+$B$10)+AH117</f>
        <v>1056742617.7031885</v>
      </c>
      <c r="AY118" s="189">
        <f>BF118/节奏总纲!D115</f>
        <v>94584810.377943307</v>
      </c>
      <c r="AZ118" s="189">
        <v>112</v>
      </c>
      <c r="BA118" s="189">
        <f>求节点(村县营基础信息!AC$8:AC$28,$AO$33:$AO$53,$AZ118)*节奏总纲!K115+BA117</f>
        <v>358631468.60500526</v>
      </c>
      <c r="BB118" s="189">
        <f>求节点(村县营基础信息!AD$8:AD$28,$AO$33:$AO$53,$AZ118)*节奏总纲!L115+BB117</f>
        <v>308545761.68718529</v>
      </c>
      <c r="BC118" s="189">
        <f>求节点(村县营基础信息!AE$8:AE$28,$AO$33:$AO$53,$AZ118)*节奏总纲!M115+BC117</f>
        <v>249997971.74671018</v>
      </c>
      <c r="BD118" s="189">
        <f>求节点(村县营基础信息!AF$8:AF$28,$AO$33:$AO$53,$AZ118)*节奏总纲!N115+BD117</f>
        <v>181166865.46816704</v>
      </c>
      <c r="BE118" s="189">
        <f>求节点(村县营基础信息!AG$8:AG$28,$AO$33:$AO$53,$AZ118)*节奏总纲!O115+BE117</f>
        <v>99601108.695365965</v>
      </c>
      <c r="BF118" s="189">
        <f>求节点(村县营基础信息!AC$8:AC$28,$AP$33:$AP$53,$AZ118)*节奏总纲!K115+BF117</f>
        <v>222419419339.58658</v>
      </c>
      <c r="BG118" s="189">
        <f>求节点(村县营基础信息!AD$8:AD$28,$AP$33:$AP$53,$AZ118)*节奏总纲!L115+BG117</f>
        <v>191809405647.34976</v>
      </c>
      <c r="BH118" s="189">
        <f>求节点(村县营基础信息!AE$8:AE$28,$AP$33:$AP$53,$AZ118)*节奏总纲!M115+BH117</f>
        <v>155740812752.10501</v>
      </c>
      <c r="BI118" s="189">
        <f>求节点(村县营基础信息!AF$8:AF$28,$AP$33:$AP$53,$AZ118)*节奏总纲!N115+BI117</f>
        <v>113083245509.65248</v>
      </c>
      <c r="BJ118" s="189">
        <f>求节点(村县营基础信息!AG$8:AG$28,$AP$33:$AP$53,$AZ118)*节奏总纲!O115+BJ117</f>
        <v>62426230276.060501</v>
      </c>
      <c r="BK118" s="189"/>
      <c r="BL118" s="189">
        <f>(BC118-BC117)/节奏总纲!M115*'[1]功能-付费相关'!AJ117</f>
        <v>979.59183673469443</v>
      </c>
      <c r="BM118" s="189">
        <f>(BH118-BH117)/节奏总纲!M115*'[1]功能-付费相关'!BB117</f>
        <v>34.947377002971734</v>
      </c>
      <c r="CD118" s="189">
        <v>112</v>
      </c>
      <c r="CE118" s="189">
        <f>求节点(村县营基础信息!$AC$8:$AC$28,$BS$33:$BS$53,$CD118)*节奏总纲!K115+CE117</f>
        <v>71714408.403626248</v>
      </c>
      <c r="CF118" s="189">
        <f>求节点(村县营基础信息!$AC$8:$AC$28,$BS$33:$BS$53,$CD118)*节奏总纲!L115+CF117</f>
        <v>61107897.746933624</v>
      </c>
      <c r="CG118" s="189">
        <f>求节点(村县营基础信息!$AC$8:$AC$28,$BS$33:$BS$53,$CD118)*节奏总纲!M115+CG117</f>
        <v>49032154.366704628</v>
      </c>
      <c r="CH118" s="189">
        <f>求节点(村县营基础信息!$AC$8:$AC$28,$BS$33:$BS$53,$CD118)*节奏总纲!N115+CH117</f>
        <v>35183257.230154254</v>
      </c>
      <c r="CI118" s="189">
        <f>求节点(村县营基础信息!$AC$8:$AC$28,$BS$33:$BS$53,$CD118)*节奏总纲!O115+CI117</f>
        <v>18957947.227833405</v>
      </c>
    </row>
    <row r="119" spans="13:87" x14ac:dyDescent="0.15">
      <c r="M119" s="189">
        <v>113</v>
      </c>
      <c r="N119" s="189">
        <f>求节点(村县营基础信息!K$8:K$28,$I$33:$I$53,$M119)*节奏总纲!K116+N118</f>
        <v>35014871414.932907</v>
      </c>
      <c r="O119" s="189">
        <f>求节点(村县营基础信息!L$8:L$28,$I$33:$I$53,$M119)*节奏总纲!L116+O118</f>
        <v>30171546132.852013</v>
      </c>
      <c r="P119" s="189">
        <f>求节点(村县营基础信息!M$8:M$28,$I$33:$I$53,$M119)*节奏总纲!M116+P118</f>
        <v>24484269045.621208</v>
      </c>
      <c r="Q119" s="189">
        <f>求节点(村县营基础信息!N$8:N$28,$I$33:$I$53,$M119)*节奏总纲!N116+Q118</f>
        <v>17695323669.787174</v>
      </c>
      <c r="R119" s="189">
        <f>求节点(村县营基础信息!O$8:O$28,$I$33:$I$53,$M119)*节奏总纲!O116+R118</f>
        <v>9730574065.6985779</v>
      </c>
      <c r="AC119" s="189">
        <v>113</v>
      </c>
      <c r="AD119" s="189">
        <f>求节点(村县营基础信息!T$8:T$28,$Y$33:$Y$53,$AC119)*节奏总纲!K116*(1+$B$10)+AD118</f>
        <v>4104195291.2672825</v>
      </c>
      <c r="AE119" s="189">
        <f>求节点(村县营基础信息!U$8:U$28,$Y$33:$Y$53,$AC119)*节奏总纲!L116*(1+$B$10)+AE118</f>
        <v>3536901471.4135742</v>
      </c>
      <c r="AF119" s="189">
        <f>求节点(村县营基础信息!V$8:V$28,$Y$33:$Y$53,$AC119)*节奏总纲!M116*(1+$B$10)+AF118</f>
        <v>2870501285.8969879</v>
      </c>
      <c r="AG119" s="189">
        <f>求节点(村县营基础信息!W$8:W$28,$Y$33:$Y$53,$AC119)*节奏总纲!N116*(1+$B$10)+AG118</f>
        <v>2074753349.7817893</v>
      </c>
      <c r="AH119" s="189">
        <f>求节点(村县营基础信息!X$8:X$28,$Y$33:$Y$53,$AC119)*节奏总纲!O116*(1+$B$10)+AH118</f>
        <v>1141104950.841542</v>
      </c>
      <c r="AY119" s="189">
        <f>BF119/节奏总纲!D116</f>
        <v>95855712.323075935</v>
      </c>
      <c r="AZ119" s="189">
        <v>113</v>
      </c>
      <c r="BA119" s="189">
        <f>求节点(村县营基础信息!AC$8:AC$28,$AO$33:$AO$53,$AZ119)*节奏总纲!K116+BA118</f>
        <v>388069177.65596002</v>
      </c>
      <c r="BB119" s="189">
        <f>求节点(村县营基础信息!AD$8:AD$28,$AO$33:$AO$53,$AZ119)*节奏总纲!L116+BB118</f>
        <v>334072439.79644018</v>
      </c>
      <c r="BC119" s="189">
        <f>求节点(村县营基础信息!AE$8:AE$28,$AO$33:$AO$53,$AZ119)*节奏总纲!M116+BC118</f>
        <v>270870171.44912297</v>
      </c>
      <c r="BD119" s="189">
        <f>求节点(村县营基础信息!AF$8:AF$28,$AO$33:$AO$53,$AZ119)*节奏总纲!N116+BD118</f>
        <v>195623912.42814171</v>
      </c>
      <c r="BE119" s="189">
        <f>求节点(村县营基础信息!AG$8:AG$28,$AO$33:$AO$53,$AZ119)*节奏总纲!O116+BE118</f>
        <v>107396396.151682</v>
      </c>
      <c r="BF119" s="189">
        <f>求节点(村县营基础信息!AC$8:AC$28,$AP$33:$AP$53,$AZ119)*节奏总纲!K116+BF118</f>
        <v>241593180501.4418</v>
      </c>
      <c r="BG119" s="189">
        <f>求节点(村县营基础信息!AD$8:AD$28,$AP$33:$AP$53,$AZ119)*节奏总纲!L116+BG118</f>
        <v>208435781989.1778</v>
      </c>
      <c r="BH119" s="189">
        <f>求节点(村县营基础信息!AE$8:AE$28,$AP$33:$AP$53,$AZ119)*节奏总纲!M116+BH118</f>
        <v>169335572158.27652</v>
      </c>
      <c r="BI119" s="189">
        <f>求节点(村县营基础信息!AF$8:AF$28,$AP$33:$AP$53,$AZ119)*节奏总纲!N116+BI118</f>
        <v>122499602096.24933</v>
      </c>
      <c r="BJ119" s="189">
        <f>求节点(村县营基础信息!AG$8:AG$28,$AP$33:$AP$53,$AZ119)*节奏总纲!O116+BJ118</f>
        <v>67503560839.274345</v>
      </c>
      <c r="BK119" s="189"/>
      <c r="BL119" s="189">
        <f>(BC119-BC118)/节奏总纲!M116*'[1]功能-付费相关'!AJ118</f>
        <v>988.33819241982644</v>
      </c>
      <c r="BM119" s="189">
        <f>(BH119-BH118)/节奏总纲!M116*'[1]功能-付费相关'!BB118</f>
        <v>32.05400650434904</v>
      </c>
      <c r="CD119" s="189">
        <v>113</v>
      </c>
      <c r="CE119" s="189">
        <f>求节点(村县营基础信息!$AC$8:$AC$28,$BS$33:$BS$53,$CD119)*节奏总纲!K116+CE118</f>
        <v>77601950.213817209</v>
      </c>
      <c r="CF119" s="189">
        <f>求节点(村县营基础信息!$AC$8:$AC$28,$BS$33:$BS$53,$CD119)*节奏总纲!L116+CF118</f>
        <v>66162180.012566097</v>
      </c>
      <c r="CG119" s="189">
        <f>求节点(村县营基础信息!$AC$8:$AC$28,$BS$33:$BS$53,$CD119)*节奏总纲!M116+CG118</f>
        <v>53123105.50837753</v>
      </c>
      <c r="CH119" s="189">
        <f>求节点(村县营基础信息!$AC$8:$AC$28,$BS$33:$BS$53,$CD119)*节奏总纲!N116+CH118</f>
        <v>37987924.340389341</v>
      </c>
      <c r="CI119" s="189">
        <f>求节点(村县营基础信息!$AC$8:$AC$28,$BS$33:$BS$53,$CD119)*节奏总纲!O116+CI118</f>
        <v>20439051.844533451</v>
      </c>
    </row>
    <row r="120" spans="13:87" x14ac:dyDescent="0.15">
      <c r="M120" s="189">
        <v>114</v>
      </c>
      <c r="N120" s="189">
        <f>求节点(村县营基础信息!K$8:K$28,$I$33:$I$53,$M120)*节奏总纲!K117+N119</f>
        <v>37947807318.296165</v>
      </c>
      <c r="O120" s="189">
        <f>求节点(村县营基础信息!L$8:L$28,$I$33:$I$53,$M120)*节奏总纲!L117+O119</f>
        <v>32707159401.888142</v>
      </c>
      <c r="P120" s="189">
        <f>求节点(村县营基础信息!M$8:M$28,$I$33:$I$53,$M120)*节奏总纲!M117+P119</f>
        <v>26463152262.413296</v>
      </c>
      <c r="Q120" s="189">
        <f>求节点(村县营基础信息!N$8:N$28,$I$33:$I$53,$M120)*节奏总纲!N117+Q119</f>
        <v>19092061280.024521</v>
      </c>
      <c r="R120" s="189">
        <f>求节点(村县营基础信息!O$8:O$28,$I$33:$I$53,$M120)*节奏总纲!O117+R119</f>
        <v>10504453962.988743</v>
      </c>
      <c r="AC120" s="189">
        <v>114</v>
      </c>
      <c r="AD120" s="189">
        <f>求节点(村县营基础信息!T$8:T$28,$Y$33:$Y$53,$AC120)*节奏总纲!K117*(1+$B$10)+AD119</f>
        <v>4448664068.5343533</v>
      </c>
      <c r="AE120" s="189">
        <f>求节点(村县营基础信息!U$8:U$28,$Y$33:$Y$53,$AC120)*节奏总纲!L117*(1+$B$10)+AE119</f>
        <v>3834705320.9301772</v>
      </c>
      <c r="AF120" s="189">
        <f>求节点(村县营基础信息!V$8:V$28,$Y$33:$Y$53,$AC120)*节奏总纲!M117*(1+$B$10)+AF119</f>
        <v>3102918053.4305096</v>
      </c>
      <c r="AG120" s="189">
        <f>求节点(村县营基础信息!W$8:W$28,$Y$33:$Y$53,$AC120)*节奏总纲!N117*(1+$B$10)+AG119</f>
        <v>2238798017.859828</v>
      </c>
      <c r="AH120" s="189">
        <f>求节点(村县营基础信息!X$8:X$28,$Y$33:$Y$53,$AC120)*节奏总纲!O117*(1+$B$10)+AH119</f>
        <v>1231995945.6516976</v>
      </c>
      <c r="AY120" s="189">
        <f>BF120/节奏总纲!D117</f>
        <v>97108761.509311855</v>
      </c>
      <c r="AZ120" s="189">
        <v>114</v>
      </c>
      <c r="BA120" s="189">
        <f>求节点(村县营基础信息!AC$8:AC$28,$AO$33:$AO$53,$AZ120)*节奏总纲!K117+BA119</f>
        <v>419898941.46913904</v>
      </c>
      <c r="BB120" s="189">
        <f>求节点(村县营基础信息!AD$8:AD$28,$AO$33:$AO$53,$AZ120)*节奏总纲!L117+BB119</f>
        <v>361590249.30002773</v>
      </c>
      <c r="BC120" s="189">
        <f>求节点(村县营基础信息!AE$8:AE$28,$AO$33:$AO$53,$AZ120)*节奏总纲!M117+BC119</f>
        <v>292346053.45940733</v>
      </c>
      <c r="BD120" s="189">
        <f>求节点(村县营基础信息!AF$8:AF$28,$AO$33:$AO$53,$AZ120)*节奏总纲!N117+BD119</f>
        <v>210782043.97539377</v>
      </c>
      <c r="BE120" s="189">
        <f>求节点(村县营基础信息!AG$8:AG$28,$AO$33:$AO$53,$AZ120)*节奏总纲!O117+BE119</f>
        <v>115794948.0335239</v>
      </c>
      <c r="BF120" s="189">
        <f>求节点(村县营基础信息!AC$8:AC$28,$AP$33:$AP$53,$AZ120)*节奏总纲!K117+BF119</f>
        <v>262324966665.09238</v>
      </c>
      <c r="BG120" s="189">
        <f>求节点(村县营基础信息!AD$8:AD$28,$AP$33:$AP$53,$AZ120)*节奏总纲!L117+BG119</f>
        <v>226359048579.18115</v>
      </c>
      <c r="BH120" s="189">
        <f>求节点(村县营基础信息!AE$8:AE$28,$AP$33:$AP$53,$AZ120)*节奏总纲!M117+BH119</f>
        <v>183323529974.30838</v>
      </c>
      <c r="BI120" s="189">
        <f>求节点(村县营基础信息!AF$8:AF$28,$AP$33:$AP$53,$AZ120)*节奏总纲!N117+BI119</f>
        <v>132372598444.02615</v>
      </c>
      <c r="BJ120" s="189">
        <f>求节点(村县营基础信息!AG$8:AG$28,$AP$33:$AP$53,$AZ120)*节奏总纲!O117+BJ119</f>
        <v>72973817631.647369</v>
      </c>
      <c r="BK120" s="189"/>
      <c r="BL120" s="189">
        <f>(BC120-BC119)/节奏总纲!M117*'[1]功能-付费相关'!AJ119</f>
        <v>997.08454810495766</v>
      </c>
      <c r="BM120" s="189">
        <f>(BH120-BH119)/节奏总纲!M117*'[1]功能-付费相关'!BB119</f>
        <v>29.397882071567093</v>
      </c>
      <c r="CD120" s="189">
        <v>114</v>
      </c>
      <c r="CE120" s="189">
        <f>求节点(村县营基础信息!$AC$8:$AC$28,$BS$33:$BS$53,$CD120)*节奏总纲!K117+CE119</f>
        <v>83967902.976453006</v>
      </c>
      <c r="CF120" s="189">
        <f>求节点(村县营基础信息!$AC$8:$AC$28,$BS$33:$BS$53,$CD120)*节奏总纲!L117+CF119</f>
        <v>71610706.294276431</v>
      </c>
      <c r="CG120" s="189">
        <f>求节点(村县营基础信息!$AC$8:$AC$28,$BS$33:$BS$53,$CD120)*节奏总纲!M117+CG119</f>
        <v>57332378.382393256</v>
      </c>
      <c r="CH120" s="189">
        <f>求节点(村县营基础信息!$AC$8:$AC$28,$BS$33:$BS$53,$CD120)*节奏总纲!N117+CH119</f>
        <v>40928601.860556237</v>
      </c>
      <c r="CI120" s="189">
        <f>求节点(村县营基础信息!$AC$8:$AC$28,$BS$33:$BS$53,$CD120)*节奏总纲!O117+CI119</f>
        <v>22034776.702083409</v>
      </c>
    </row>
    <row r="121" spans="13:87" x14ac:dyDescent="0.15">
      <c r="M121" s="189">
        <v>115</v>
      </c>
      <c r="N121" s="189">
        <f>求节点(村县营基础信息!K$8:K$28,$I$33:$I$53,$M121)*节奏总纲!K118+N120</f>
        <v>41118824247.091202</v>
      </c>
      <c r="O121" s="189">
        <f>求节点(村县营基础信息!L$8:L$28,$I$33:$I$53,$M121)*节奏总纲!L118+O120</f>
        <v>35324926223.830063</v>
      </c>
      <c r="P121" s="189">
        <f>求节点(村县营基础信息!M$8:M$28,$I$33:$I$53,$M121)*节奏总纲!M118+P120</f>
        <v>28525039790.67627</v>
      </c>
      <c r="Q121" s="189">
        <f>求节点(村县营基础信息!N$8:N$28,$I$33:$I$53,$M121)*节奏总纲!N118+Q120</f>
        <v>20571565692.180145</v>
      </c>
      <c r="R121" s="189">
        <f>求节点(村县营基础信息!O$8:O$28,$I$33:$I$53,$M121)*节奏总纲!O118+R120</f>
        <v>11328182930.763065</v>
      </c>
      <c r="AC121" s="189">
        <v>115</v>
      </c>
      <c r="AD121" s="189">
        <f>求节点(村县营基础信息!T$8:T$28,$Y$33:$Y$53,$AC121)*节奏总纲!K118*(1+$B$10)+AD120</f>
        <v>4821095093.3319378</v>
      </c>
      <c r="AE121" s="189">
        <f>求节点(村县营基础信息!U$8:U$28,$Y$33:$Y$53,$AC121)*节奏总纲!L118*(1+$B$10)+AE120</f>
        <v>4142157977.9386702</v>
      </c>
      <c r="AF121" s="189">
        <f>求节点(村县营基础信息!V$8:V$28,$Y$33:$Y$53,$AC121)*节奏总纲!M118*(1+$B$10)+AF120</f>
        <v>3345083548.7311411</v>
      </c>
      <c r="AG121" s="189">
        <f>求节点(村县营基础信息!W$8:W$28,$Y$33:$Y$53,$AC121)*节奏总纲!N118*(1+$B$10)+AG120</f>
        <v>2412563518.5760441</v>
      </c>
      <c r="AH121" s="189">
        <f>求节点(村县营基础信息!X$8:X$28,$Y$33:$Y$53,$AC121)*节奏总纲!O118*(1+$B$10)+AH120</f>
        <v>1328741636.549104</v>
      </c>
      <c r="AY121" s="189">
        <f>BF121/节奏总纲!D118</f>
        <v>98345157.041787252</v>
      </c>
      <c r="AZ121" s="189">
        <v>115</v>
      </c>
      <c r="BA121" s="189">
        <f>求节点(村县营基础信息!AC$8:AC$28,$AO$33:$AO$53,$AZ121)*节奏总纲!K118+BA120</f>
        <v>454312485.85495275</v>
      </c>
      <c r="BB121" s="189">
        <f>求节点(村县营基础信息!AD$8:AD$28,$AO$33:$AO$53,$AZ121)*节奏总纲!L118+BB120</f>
        <v>389999632.39116162</v>
      </c>
      <c r="BC121" s="189">
        <f>求节点(村县营基础信息!AE$8:AE$28,$AO$33:$AO$53,$AZ121)*节奏总纲!M118+BC120</f>
        <v>314722741.93687838</v>
      </c>
      <c r="BD121" s="189">
        <f>求节点(村县营基础信息!AF$8:AF$28,$AO$33:$AO$53,$AZ121)*节奏总纲!N118+BD120</f>
        <v>226838404.41118374</v>
      </c>
      <c r="BE121" s="189">
        <f>求节点(村县营基础信息!AG$8:AG$28,$AO$33:$AO$53,$AZ121)*节奏总纲!O118+BE120</f>
        <v>124734488.26018363</v>
      </c>
      <c r="BF121" s="189">
        <f>求节点(村县营基础信息!AC$8:AC$28,$AP$33:$AP$53,$AZ121)*节奏总纲!K118+BF120</f>
        <v>284739655241.71906</v>
      </c>
      <c r="BG121" s="189">
        <f>求节点(村县营基础信息!AD$8:AD$28,$AP$33:$AP$53,$AZ121)*节奏总纲!L118+BG120</f>
        <v>244863026765.87302</v>
      </c>
      <c r="BH121" s="189">
        <f>求节点(村县营基础信息!AE$8:AE$28,$AP$33:$AP$53,$AZ121)*节奏总纲!M118+BH120</f>
        <v>197898213069.30121</v>
      </c>
      <c r="BI121" s="189">
        <f>求节点(村县营基础信息!AF$8:AF$28,$AP$33:$AP$53,$AZ121)*节奏总纲!N118+BI120</f>
        <v>142830641207.8707</v>
      </c>
      <c r="BJ121" s="189">
        <f>求节点(村县营基础信息!AG$8:AG$28,$AP$33:$AP$53,$AZ121)*节奏总纲!O118+BJ120</f>
        <v>78796438165.945068</v>
      </c>
      <c r="BK121" s="189"/>
      <c r="BL121" s="189">
        <f>(BC121-BC120)/节奏总纲!M118*'[1]功能-付费相关'!AJ120</f>
        <v>1005.8309037900869</v>
      </c>
      <c r="BM121" s="189">
        <f>(BH121-BH120)/节奏总纲!M118*'[1]功能-付费相关'!BB120</f>
        <v>26.959780209172393</v>
      </c>
      <c r="CD121" s="189">
        <v>115</v>
      </c>
      <c r="CE121" s="189">
        <f>求节点(村县营基础信息!$AC$8:$AC$28,$BS$33:$BS$53,$CD121)*节奏总纲!K118+CE120</f>
        <v>90850611.853615761</v>
      </c>
      <c r="CF121" s="189">
        <f>求节点(村县营基础信息!$AC$8:$AC$28,$BS$33:$BS$53,$CD121)*节奏总纲!L118+CF120</f>
        <v>77235764.146320939</v>
      </c>
      <c r="CG121" s="189">
        <f>求节点(村县营基础信息!$AC$8:$AC$28,$BS$33:$BS$53,$CD121)*节奏总纲!M118+CG120</f>
        <v>61718209.323977582</v>
      </c>
      <c r="CH121" s="189">
        <f>求节点(村县营基础信息!$AC$8:$AC$28,$BS$33:$BS$53,$CD121)*节奏总纲!N118+CH120</f>
        <v>44043535.785099491</v>
      </c>
      <c r="CI121" s="189">
        <f>求节点(村县营基础信息!$AC$8:$AC$28,$BS$33:$BS$53,$CD121)*节奏总纲!O118+CI120</f>
        <v>23733289.345148757</v>
      </c>
    </row>
    <row r="122" spans="13:87" x14ac:dyDescent="0.15">
      <c r="M122" s="189">
        <v>116</v>
      </c>
      <c r="N122" s="189">
        <f>求节点(村县营基础信息!K$8:K$28,$I$33:$I$53,$M122)*节奏总纲!K119+N121</f>
        <v>44546989186.657768</v>
      </c>
      <c r="O122" s="189">
        <f>求节点(村县营基础信息!L$8:L$28,$I$33:$I$53,$M122)*节奏总纲!L119+O121</f>
        <v>38219031836.955322</v>
      </c>
      <c r="P122" s="189">
        <f>求节点(村县营基础信息!M$8:M$28,$I$33:$I$53,$M122)*节奏总纲!M119+P121</f>
        <v>30863389932.722057</v>
      </c>
      <c r="Q122" s="189">
        <f>求节点(村县营基础信息!N$8:N$28,$I$33:$I$53,$M122)*节奏总纲!N119+Q121</f>
        <v>22305009782.652237</v>
      </c>
      <c r="R122" s="189">
        <f>求节点(村县营基础信息!O$8:O$28,$I$33:$I$53,$M122)*节奏总纲!O119+R121</f>
        <v>12273995594.616114</v>
      </c>
      <c r="AC122" s="189">
        <v>116</v>
      </c>
      <c r="AD122" s="189">
        <f>求节点(村县营基础信息!T$8:T$28,$Y$33:$Y$53,$AC122)*节奏总纲!K119*(1+$B$10)+AD121</f>
        <v>5223727753.5439034</v>
      </c>
      <c r="AE122" s="189">
        <f>求节点(村县营基础信息!U$8:U$28,$Y$33:$Y$53,$AC122)*节奏总纲!L119*(1+$B$10)+AE121</f>
        <v>4482066197.7848053</v>
      </c>
      <c r="AF122" s="189">
        <f>求节点(村县营基础信息!V$8:V$28,$Y$33:$Y$53,$AC122)*节奏总纲!M119*(1+$B$10)+AF121</f>
        <v>3619719149.6418605</v>
      </c>
      <c r="AG122" s="189">
        <f>求节点(村县营基础信息!W$8:W$28,$Y$33:$Y$53,$AC122)*节奏总纲!N119*(1+$B$10)+AG121</f>
        <v>2616153841.031105</v>
      </c>
      <c r="AH122" s="189">
        <f>求节点(村县营基础信息!X$8:X$28,$Y$33:$Y$53,$AC122)*节奏总纲!O119*(1+$B$10)+AH121</f>
        <v>1439825868.3823211</v>
      </c>
      <c r="AY122" s="189">
        <f>BF122/节奏总纲!D119</f>
        <v>99566017.375742093</v>
      </c>
      <c r="AZ122" s="189">
        <v>116</v>
      </c>
      <c r="BA122" s="189">
        <f>求节点(村县营基础信息!AC$8:AC$28,$AO$33:$AO$53,$AZ122)*节奏总纲!K119+BA121</f>
        <v>491516735.77186954</v>
      </c>
      <c r="BB122" s="189">
        <f>求节点(村县营基础信息!AD$8:AD$28,$AO$33:$AO$53,$AZ122)*节奏总纲!L119+BB121</f>
        <v>421407989.46113306</v>
      </c>
      <c r="BC122" s="189">
        <f>求节点(村县营基础信息!AE$8:AE$28,$AO$33:$AO$53,$AZ122)*节奏总纲!M119+BC121</f>
        <v>340099748.18119538</v>
      </c>
      <c r="BD122" s="189">
        <f>求节点(村县营基础信息!AF$8:AF$28,$AO$33:$AO$53,$AZ122)*节奏总纲!N119+BD121</f>
        <v>245650651.86596349</v>
      </c>
      <c r="BE122" s="189">
        <f>求节点(村县营基础信息!AG$8:AG$28,$AO$33:$AO$53,$AZ122)*节奏总纲!O119+BE121</f>
        <v>134998945.00041929</v>
      </c>
      <c r="BF122" s="189">
        <f>求节点(村县营基础信息!AC$8:AC$28,$AP$33:$AP$53,$AZ122)*节奏总纲!K119+BF121</f>
        <v>308972023354.27087</v>
      </c>
      <c r="BG122" s="189">
        <f>求节点(村县营基础信息!AD$8:AD$28,$AP$33:$AP$53,$AZ122)*节奏总纲!L119+BG121</f>
        <v>265320336670.78107</v>
      </c>
      <c r="BH122" s="189">
        <f>求节点(村县营基础信息!AE$8:AE$28,$AP$33:$AP$53,$AZ122)*节奏总纲!M119+BH121</f>
        <v>214427103136.43301</v>
      </c>
      <c r="BI122" s="189">
        <f>求节点(村县营基础信息!AF$8:AF$28,$AP$33:$AP$53,$AZ122)*节奏总纲!N119+BI121</f>
        <v>155083685050.08389</v>
      </c>
      <c r="BJ122" s="189">
        <f>求节点(村县营基础信息!AG$8:AG$28,$AP$33:$AP$53,$AZ122)*节奏总纲!O119+BJ121</f>
        <v>85482020989.418564</v>
      </c>
      <c r="BK122" s="189"/>
      <c r="BL122" s="189">
        <f>(BC122-BC121)/节奏总纲!M119*'[1]功能-付费相关'!AJ121</f>
        <v>1014.577259475219</v>
      </c>
      <c r="BM122" s="189">
        <f>(BH122-BH121)/节奏总纲!M119*'[1]功能-付费相关'!BB121</f>
        <v>24.722011891414997</v>
      </c>
      <c r="CD122" s="189">
        <v>116</v>
      </c>
      <c r="CE122" s="189">
        <f>求节点(村县营基础信息!$AC$8:$AC$28,$BS$33:$BS$53,$CD122)*节奏总纲!K119+CE121</f>
        <v>98291461.836999118</v>
      </c>
      <c r="CF122" s="189">
        <f>求节点(村县营基础信息!$AC$8:$AC$28,$BS$33:$BS$53,$CD122)*节奏总纲!L119+CF121</f>
        <v>83454618.846175283</v>
      </c>
      <c r="CG122" s="189">
        <f>求节点(村县营基础信息!$AC$8:$AC$28,$BS$33:$BS$53,$CD122)*节奏总纲!M119+CG121</f>
        <v>66692102.547863714</v>
      </c>
      <c r="CH122" s="189">
        <f>求节点(村县营基础信息!$AC$8:$AC$28,$BS$33:$BS$53,$CD122)*节奏总纲!N119+CH121</f>
        <v>47693111.791326761</v>
      </c>
      <c r="CI122" s="189">
        <f>求节点(村县营基础信息!$AC$8:$AC$28,$BS$33:$BS$53,$CD122)*节奏总纲!O119+CI121</f>
        <v>25683536.125793532</v>
      </c>
    </row>
    <row r="123" spans="13:87" x14ac:dyDescent="0.15">
      <c r="M123" s="189">
        <v>117</v>
      </c>
      <c r="N123" s="189">
        <f>求节点(村县营基础信息!K$8:K$28,$I$33:$I$53,$M123)*节奏总纲!K120+N122</f>
        <v>48252879671.732758</v>
      </c>
      <c r="O123" s="189">
        <f>求节点(村县营基础信息!L$8:L$28,$I$33:$I$53,$M123)*节奏总纲!L120+O122</f>
        <v>41410910249.135719</v>
      </c>
      <c r="P123" s="189">
        <f>求节点(村县营基础信息!M$8:M$28,$I$33:$I$53,$M123)*节奏总纲!M120+P122</f>
        <v>33472827548.817223</v>
      </c>
      <c r="Q123" s="189">
        <f>求节点(村县营基础信息!N$8:N$28,$I$33:$I$53,$M123)*节奏总纲!N120+Q122</f>
        <v>24174328365.932995</v>
      </c>
      <c r="R123" s="189">
        <f>求节点(村县营基础信息!O$8:O$28,$I$33:$I$53,$M123)*节奏总纲!O120+R122</f>
        <v>13319724922.951796</v>
      </c>
      <c r="AC123" s="189">
        <v>117</v>
      </c>
      <c r="AD123" s="189">
        <f>求节点(村县营基础信息!T$8:T$28,$Y$33:$Y$53,$AC123)*节奏总纲!K120*(1+$B$10)+AD122</f>
        <v>5658978848.7402182</v>
      </c>
      <c r="AE123" s="189">
        <f>求节点(村县营基础信息!U$8:U$28,$Y$33:$Y$53,$AC123)*节奏总纲!L120*(1+$B$10)+AE122</f>
        <v>4856947371.4811401</v>
      </c>
      <c r="AF123" s="189">
        <f>求节点(村县营基础信息!V$8:V$28,$Y$33:$Y$53,$AC123)*节奏总纲!M120*(1+$B$10)+AF122</f>
        <v>3926193554.3297529</v>
      </c>
      <c r="AG123" s="189">
        <f>求节点(村县营基础信息!W$8:W$28,$Y$33:$Y$53,$AC123)*节奏总纲!N120*(1+$B$10)+AG122</f>
        <v>2835702412.1290741</v>
      </c>
      <c r="AH123" s="189">
        <f>求节点(村县营基础信息!X$8:X$28,$Y$33:$Y$53,$AC123)*节奏总纲!O120*(1+$B$10)+AH122</f>
        <v>1562645157.6381941</v>
      </c>
      <c r="AY123" s="189">
        <f>BF123/节奏总纲!D120</f>
        <v>100772385.75520988</v>
      </c>
      <c r="AZ123" s="189">
        <v>117</v>
      </c>
      <c r="BA123" s="189">
        <f>求节点(村县营基础信息!AC$8:AC$28,$AO$33:$AO$53,$AZ123)*节奏总纲!K120+BA122</f>
        <v>531735009.45530725</v>
      </c>
      <c r="BB123" s="189">
        <f>求节点(村县营基础信息!AD$8:AD$28,$AO$33:$AO$53,$AZ123)*节奏总纲!L120+BB122</f>
        <v>456047933.64251924</v>
      </c>
      <c r="BC123" s="189">
        <f>求节点(村县营基础信息!AE$8:AE$28,$AO$33:$AO$53,$AZ123)*节奏总纲!M120+BC122</f>
        <v>368418738.34742773</v>
      </c>
      <c r="BD123" s="189">
        <f>求节点(村县营基础信息!AF$8:AF$28,$AO$33:$AO$53,$AZ123)*节奏总纲!N120+BD122</f>
        <v>265937480.81752121</v>
      </c>
      <c r="BE123" s="189">
        <f>求节点(村县营基础信息!AG$8:AG$28,$AO$33:$AO$53,$AZ123)*节奏总纲!O120+BE122</f>
        <v>146347749.96246094</v>
      </c>
      <c r="BF123" s="189">
        <f>求节点(村县营基础信息!AC$8:AC$28,$AP$33:$AP$53,$AZ123)*节奏总纲!K120+BF122</f>
        <v>335167525613.41663</v>
      </c>
      <c r="BG123" s="189">
        <f>求节点(村县营基础信息!AD$8:AD$28,$AP$33:$AP$53,$AZ123)*节奏总纲!L120+BG122</f>
        <v>287882486980.92395</v>
      </c>
      <c r="BH123" s="189">
        <f>求节点(村县营基础信息!AE$8:AE$28,$AP$33:$AP$53,$AZ123)*节奏总纲!M120+BH122</f>
        <v>232872205398.039</v>
      </c>
      <c r="BI123" s="189">
        <f>求节点(村县营基础信息!AF$8:AF$28,$AP$33:$AP$53,$AZ123)*节奏总纲!N120+BI122</f>
        <v>168297172973.86517</v>
      </c>
      <c r="BJ123" s="189">
        <f>求节点(村县营基础信息!AG$8:AG$28,$AP$33:$AP$53,$AZ123)*节奏总纲!O120+BJ122</f>
        <v>92873875954.695023</v>
      </c>
      <c r="BK123" s="189"/>
      <c r="BL123" s="189">
        <f>(BC123-BC122)/节奏总纲!M120*'[1]功能-付费相关'!AJ122</f>
        <v>1023.3236151603502</v>
      </c>
      <c r="BM123" s="189">
        <f>(BH123-BH122)/节奏总纲!M120*'[1]功能-付费相关'!BB122</f>
        <v>22.668302439620316</v>
      </c>
      <c r="CD123" s="189">
        <v>117</v>
      </c>
      <c r="CE123" s="189">
        <f>求节点(村县营基础信息!$AC$8:$AC$28,$BS$33:$BS$53,$CD123)*节奏总纲!K120+CE122</f>
        <v>106335116.57368666</v>
      </c>
      <c r="CF123" s="189">
        <f>求节点(村县营基础信息!$AC$8:$AC$28,$BS$33:$BS$53,$CD123)*节奏总纲!L120+CF122</f>
        <v>90313327.794089749</v>
      </c>
      <c r="CG123" s="189">
        <f>求节点(村县营基础信息!$AC$8:$AC$28,$BS$33:$BS$53,$CD123)*节奏总纲!M120+CG122</f>
        <v>72242624.620445251</v>
      </c>
      <c r="CH123" s="189">
        <f>求节点(村县营基础信息!$AC$8:$AC$28,$BS$33:$BS$53,$CD123)*节奏总纲!N120+CH122</f>
        <v>51628756.607928962</v>
      </c>
      <c r="CI123" s="189">
        <f>求节点(村县营基础信息!$AC$8:$AC$28,$BS$33:$BS$53,$CD123)*节奏总纲!O120+CI122</f>
        <v>27839809.068581447</v>
      </c>
    </row>
    <row r="124" spans="13:87" x14ac:dyDescent="0.15">
      <c r="M124" s="189">
        <v>118</v>
      </c>
      <c r="N124" s="189">
        <f>求节点(村县营基础信息!K$8:K$28,$I$33:$I$53,$M124)*节奏总纲!K121+N123</f>
        <v>52258702398.932594</v>
      </c>
      <c r="O124" s="189">
        <f>求节点(村县营基础信息!L$8:L$28,$I$33:$I$53,$M124)*节奏总纲!L121+O123</f>
        <v>44861929392.077919</v>
      </c>
      <c r="P124" s="189">
        <f>求节点(村县营基础信息!M$8:M$28,$I$33:$I$53,$M124)*节奏总纲!M121+P123</f>
        <v>36271910737.401428</v>
      </c>
      <c r="Q124" s="189">
        <f>求节点(村县营基础信息!N$8:N$28,$I$33:$I$53,$M124)*节奏总纲!N121+Q123</f>
        <v>26238919837.353741</v>
      </c>
      <c r="R124" s="189">
        <f>求节点(村县营基础信息!O$8:O$28,$I$33:$I$53,$M124)*节奏总纲!O121+R123</f>
        <v>14432891842.659985</v>
      </c>
      <c r="AC124" s="189">
        <v>118</v>
      </c>
      <c r="AD124" s="189">
        <f>求节点(村县营基础信息!T$8:T$28,$Y$33:$Y$53,$AC124)*节奏总纲!K121*(1+$B$10)+AD123</f>
        <v>6129456521.0292139</v>
      </c>
      <c r="AE124" s="189">
        <f>求节点(村县营基础信息!U$8:U$28,$Y$33:$Y$53,$AC124)*节奏总纲!L121*(1+$B$10)+AE123</f>
        <v>5262264222.4669962</v>
      </c>
      <c r="AF124" s="189">
        <f>求节点(村县营基础信息!V$8:V$28,$Y$33:$Y$53,$AC124)*节奏总纲!M121*(1+$B$10)+AF123</f>
        <v>4254941537.6507483</v>
      </c>
      <c r="AG124" s="189">
        <f>求节点(村县营基础信息!W$8:W$28,$Y$33:$Y$53,$AC124)*节奏总纲!N121*(1+$B$10)+AG123</f>
        <v>3078185481.3638268</v>
      </c>
      <c r="AH124" s="189">
        <f>求节点(村县营基础信息!X$8:X$28,$Y$33:$Y$53,$AC124)*节奏总纲!O121*(1+$B$10)+AH123</f>
        <v>1693384887.5062485</v>
      </c>
      <c r="AY124" s="189">
        <f>BF124/节奏总纲!D121</f>
        <v>101965235.28309232</v>
      </c>
      <c r="AZ124" s="189">
        <v>118</v>
      </c>
      <c r="BA124" s="189">
        <f>求节点(村县营基础信息!AC$8:AC$28,$AO$33:$AO$53,$AZ124)*节奏总纲!K121+BA123</f>
        <v>575208305.66270936</v>
      </c>
      <c r="BB124" s="189">
        <f>求节点(村县营基础信息!AD$8:AD$28,$AO$33:$AO$53,$AZ124)*节奏总纲!L121+BB123</f>
        <v>493500209.40096593</v>
      </c>
      <c r="BC124" s="189">
        <f>求节点(村县营基础信息!AE$8:AE$28,$AO$33:$AO$53,$AZ124)*节奏总纲!M121+BC123</f>
        <v>398795862.06292009</v>
      </c>
      <c r="BD124" s="189">
        <f>求节点(村县营基础信息!AF$8:AF$28,$AO$33:$AO$53,$AZ124)*节奏总纲!N121+BD123</f>
        <v>288343513.90902817</v>
      </c>
      <c r="BE124" s="189">
        <f>求节点(村县营基础信息!AG$8:AG$28,$AO$33:$AO$53,$AZ124)*节奏总纲!O121+BE123</f>
        <v>158428423.15355426</v>
      </c>
      <c r="BF124" s="189">
        <f>求节点(村县营基础信息!AC$8:AC$28,$AP$33:$AP$53,$AZ124)*节奏总纲!K121+BF123</f>
        <v>363483132543.1712</v>
      </c>
      <c r="BG124" s="189">
        <f>求节点(村县营基础信息!AD$8:AD$28,$AP$33:$AP$53,$AZ124)*节奏总纲!L121+BG123</f>
        <v>312276402591.59222</v>
      </c>
      <c r="BH124" s="189">
        <f>求节点(村县营基础信息!AE$8:AE$28,$AP$33:$AP$53,$AZ124)*节奏总纲!M121+BH123</f>
        <v>252657838644.72971</v>
      </c>
      <c r="BI124" s="189">
        <f>求节点(村县营基础信息!AF$8:AF$28,$AP$33:$AP$53,$AZ124)*节奏总纲!N121+BI123</f>
        <v>182890969194.13336</v>
      </c>
      <c r="BJ124" s="189">
        <f>求节点(村县营基础信息!AG$8:AG$28,$AP$33:$AP$53,$AZ124)*节奏总纲!O121+BJ123</f>
        <v>100742421093.16048</v>
      </c>
      <c r="BK124" s="189"/>
      <c r="BL124" s="189">
        <f>(BC124-BC123)/节奏总纲!M121*'[1]功能-付费相关'!AJ123</f>
        <v>1032.0699708454811</v>
      </c>
      <c r="BM124" s="189">
        <f>(BH124-BH123)/节奏总纲!M121*'[1]功能-付费相关'!BB123</f>
        <v>20.783680558470852</v>
      </c>
      <c r="CD124" s="189">
        <v>118</v>
      </c>
      <c r="CE124" s="189">
        <f>求节点(村县营基础信息!$AC$8:$AC$28,$BS$33:$BS$53,$CD124)*节奏总纲!K121+CE123</f>
        <v>115029775.81516707</v>
      </c>
      <c r="CF124" s="189">
        <f>求节点(村县营基础信息!$AC$8:$AC$28,$BS$33:$BS$53,$CD124)*节奏总纲!L121+CF123</f>
        <v>97728878.394262195</v>
      </c>
      <c r="CG124" s="189">
        <f>求节点(村县营基础信息!$AC$8:$AC$28,$BS$33:$BS$53,$CD124)*节奏总纲!M121+CG123</f>
        <v>78196540.868681759</v>
      </c>
      <c r="CH124" s="189">
        <f>求节点(村县营基础信息!$AC$8:$AC$28,$BS$33:$BS$53,$CD124)*节奏总纲!N121+CH123</f>
        <v>55975527.027681306</v>
      </c>
      <c r="CI124" s="189">
        <f>求节点(村县营基础信息!$AC$8:$AC$28,$BS$33:$BS$53,$CD124)*节奏总纲!O121+CI123</f>
        <v>30135136.974889178</v>
      </c>
    </row>
    <row r="125" spans="13:87" x14ac:dyDescent="0.15">
      <c r="M125" s="189">
        <v>119</v>
      </c>
      <c r="N125" s="189">
        <f>求节点(村县营基础信息!K$8:K$28,$I$33:$I$53,$M125)*节奏总纲!K122+N124</f>
        <v>56588421084.202446</v>
      </c>
      <c r="O125" s="189">
        <f>求节点(村县营基础信息!L$8:L$28,$I$33:$I$53,$M125)*节奏总纲!L122+O124</f>
        <v>48618976266.65937</v>
      </c>
      <c r="P125" s="189">
        <f>求节点(村县营基础信息!M$8:M$28,$I$33:$I$53,$M125)*节奏总纲!M122+P124</f>
        <v>39351408575.75737</v>
      </c>
      <c r="Q125" s="189">
        <f>求节点(村县营基础信息!N$8:N$28,$I$33:$I$53,$M125)*节奏总纲!N122+Q124</f>
        <v>28434482891.935585</v>
      </c>
      <c r="R125" s="189">
        <f>求节点(村县营基础信息!O$8:O$28,$I$33:$I$53,$M125)*节奏总纲!O122+R124</f>
        <v>15575285588.030043</v>
      </c>
      <c r="AC125" s="189">
        <v>119</v>
      </c>
      <c r="AD125" s="189">
        <f>求节点(村县营基础信息!T$8:T$28,$Y$33:$Y$53,$AC125)*节奏总纲!K122*(1+$B$10)+AD124</f>
        <v>6637975271.7168818</v>
      </c>
      <c r="AE125" s="189">
        <f>求节点(村县营基础信息!U$8:U$28,$Y$33:$Y$53,$AC125)*节奏总纲!L122*(1+$B$10)+AE124</f>
        <v>5703523556.3440409</v>
      </c>
      <c r="AF125" s="189">
        <f>求节点(村县营基础信息!V$8:V$28,$Y$33:$Y$53,$AC125)*节奏总纲!M122*(1+$B$10)+AF124</f>
        <v>4616623787.0850525</v>
      </c>
      <c r="AG125" s="189">
        <f>求节点(村县营基础信息!W$8:W$28,$Y$33:$Y$53,$AC125)*节奏总纲!N122*(1+$B$10)+AG124</f>
        <v>3336050960.1004376</v>
      </c>
      <c r="AH125" s="189">
        <f>求节点(村县营基础信息!X$8:X$28,$Y$33:$Y$53,$AC125)*节奏总纲!O122*(1+$B$10)+AH124</f>
        <v>1827557262.7613356</v>
      </c>
      <c r="AY125" s="189">
        <f>BF125/节奏总纲!D122</f>
        <v>103145473.64784132</v>
      </c>
      <c r="AZ125" s="189">
        <v>119</v>
      </c>
      <c r="BA125" s="189">
        <f>求节点(村县营基础信息!AC$8:AC$28,$AO$33:$AO$53,$AZ125)*节奏总纲!K122+BA124</f>
        <v>622196691.24986553</v>
      </c>
      <c r="BB125" s="189">
        <f>求节点(村县营基础信息!AD$8:AD$28,$AO$33:$AO$53,$AZ125)*节奏总纲!L122+BB124</f>
        <v>534273659.14319801</v>
      </c>
      <c r="BC125" s="189">
        <f>求节点(村县营基础信息!AE$8:AE$28,$AO$33:$AO$53,$AZ125)*节奏总纲!M122+BC124</f>
        <v>432216193.11947799</v>
      </c>
      <c r="BD125" s="189">
        <f>求节点(村县营基础信息!AF$8:AF$28,$AO$33:$AO$53,$AZ125)*节奏总纲!N122+BD124</f>
        <v>312170919.54177457</v>
      </c>
      <c r="BE125" s="189">
        <f>求节点(村县营基础信息!AG$8:AG$28,$AO$33:$AO$53,$AZ125)*节奏总纲!O122+BE124</f>
        <v>170826281.23667318</v>
      </c>
      <c r="BF125" s="189">
        <f>求节点(村县营基础信息!AC$8:AC$28,$AP$33:$AP$53,$AZ125)*节奏总纲!K122+BF124</f>
        <v>394088234355.60559</v>
      </c>
      <c r="BG125" s="189">
        <f>求节点(村县营基础信息!AD$8:AD$28,$AP$33:$AP$53,$AZ125)*节奏总纲!L122+BG124</f>
        <v>338833509523.69934</v>
      </c>
      <c r="BH125" s="189">
        <f>求节点(村县营基础信息!AE$8:AE$28,$AP$33:$AP$53,$AZ125)*节奏总纲!M122+BH124</f>
        <v>274425614272.90109</v>
      </c>
      <c r="BI125" s="189">
        <f>求节点(村县营基础信息!AF$8:AF$28,$AP$33:$AP$53,$AZ125)*节奏总纲!N122+BI124</f>
        <v>198410552729.59552</v>
      </c>
      <c r="BJ125" s="189">
        <f>求节点(村县营基础信息!AG$8:AG$28,$AP$33:$AP$53,$AZ125)*节奏总纲!O122+BJ124</f>
        <v>108817559324.63194</v>
      </c>
      <c r="BK125" s="189"/>
      <c r="BL125" s="189">
        <f>(BC125-BC124)/节奏总纲!M122*'[1]功能-付费相关'!AJ124</f>
        <v>1040.8163265306118</v>
      </c>
      <c r="BM125" s="189">
        <f>(BH125-BH124)/节奏总纲!M122*'[1]功能-付费相关'!BB124</f>
        <v>19.054375858690531</v>
      </c>
      <c r="CD125" s="189">
        <v>119</v>
      </c>
      <c r="CE125" s="189">
        <f>求节点(村县营基础信息!$AC$8:$AC$28,$BS$33:$BS$53,$CD125)*节奏总纲!K122+CE124</f>
        <v>124427452.93259831</v>
      </c>
      <c r="CF125" s="189">
        <f>求节点(村县营基础信息!$AC$8:$AC$28,$BS$33:$BS$53,$CD125)*节奏总纲!L122+CF124</f>
        <v>105802021.44322415</v>
      </c>
      <c r="CG125" s="189">
        <f>求节点(村县营基础信息!$AC$8:$AC$28,$BS$33:$BS$53,$CD125)*节奏总纲!M122+CG124</f>
        <v>84746925.755767107</v>
      </c>
      <c r="CH125" s="189">
        <f>求节点(村县营基础信息!$AC$8:$AC$28,$BS$33:$BS$53,$CD125)*节奏总纲!N122+CH124</f>
        <v>60598043.720434107</v>
      </c>
      <c r="CI125" s="189">
        <f>求节点(村县营基础信息!$AC$8:$AC$28,$BS$33:$BS$53,$CD125)*节奏总纲!O122+CI124</f>
        <v>32490730.010681774</v>
      </c>
    </row>
    <row r="126" spans="13:87" x14ac:dyDescent="0.15">
      <c r="M126" s="189">
        <v>120</v>
      </c>
      <c r="N126" s="189">
        <f>求节点(村县营基础信息!K$8:K$28,$I$33:$I$53,$M126)*节奏总纲!K123+N125</f>
        <v>61267894281.29805</v>
      </c>
      <c r="O126" s="189">
        <f>求节点(村县营基础信息!L$8:L$28,$I$33:$I$53,$M126)*节奏总纲!L123+O125</f>
        <v>52682354032.284851</v>
      </c>
      <c r="P126" s="189">
        <f>求节点(村县营基础信息!M$8:M$28,$I$33:$I$53,$M126)*节奏总纲!M123+P125</f>
        <v>42613636026.430916</v>
      </c>
      <c r="Q126" s="189">
        <f>求节点(村县营基础信息!N$8:N$28,$I$33:$I$53,$M126)*节奏总纲!N123+Q125</f>
        <v>30636001027.011383</v>
      </c>
      <c r="R126" s="189">
        <f>求节点(村县营基础信息!O$8:O$28,$I$33:$I$53,$M126)*节奏总纲!O123+R125</f>
        <v>16791312799.608599</v>
      </c>
      <c r="AC126" s="189">
        <v>120</v>
      </c>
      <c r="AD126" s="189">
        <f>求节点(村县营基础信息!T$8:T$28,$Y$33:$Y$53,$AC126)*节奏总纲!K123*(1+$B$10)+AD125</f>
        <v>7187572147.8740158</v>
      </c>
      <c r="AE126" s="189">
        <f>求节点(村县营基础信息!U$8:U$28,$Y$33:$Y$53,$AC126)*节奏总纲!L123*(1+$B$10)+AE125</f>
        <v>6180760978.7146206</v>
      </c>
      <c r="AF126" s="189">
        <f>求节点(村县营基础信息!V$8:V$28,$Y$33:$Y$53,$AC126)*节奏总纲!M123*(1+$B$10)+AF125</f>
        <v>4999767346.3466024</v>
      </c>
      <c r="AG126" s="189">
        <f>求节点(村县营基础信息!W$8:W$28,$Y$33:$Y$53,$AC126)*节奏总纲!N123*(1+$B$10)+AG125</f>
        <v>3594615853.8136687</v>
      </c>
      <c r="AH126" s="189">
        <f>求节点(村县营基础信息!X$8:X$28,$Y$33:$Y$53,$AC126)*节奏总纲!O123*(1+$B$10)+AH125</f>
        <v>1970377774.527586</v>
      </c>
      <c r="AY126" s="189">
        <f>BF126/节奏总纲!D123</f>
        <v>104313947.53021565</v>
      </c>
      <c r="AZ126" s="189">
        <v>120</v>
      </c>
      <c r="BA126" s="189">
        <f>求节点(村县营基础信息!AC$8:AC$28,$AO$33:$AO$53,$AZ126)*节奏总纲!K123+BA125</f>
        <v>672980796.84960079</v>
      </c>
      <c r="BB126" s="189">
        <f>求节点(村县营基础信息!AD$8:AD$28,$AO$33:$AO$53,$AZ126)*节奏总纲!L123+BB125</f>
        <v>578371572.91460681</v>
      </c>
      <c r="BC126" s="189">
        <f>求节点(村县营基础信息!AE$8:AE$28,$AO$33:$AO$53,$AZ126)*节奏总纲!M123+BC125</f>
        <v>467619602.086151</v>
      </c>
      <c r="BD126" s="189">
        <f>求节点(村县营基础信息!AF$8:AF$28,$AO$33:$AO$53,$AZ126)*节奏总纲!N123+BD125</f>
        <v>336062952.84176511</v>
      </c>
      <c r="BE126" s="189">
        <f>求节点(村县营基础信息!AG$8:AG$28,$AO$33:$AO$53,$AZ126)*节奏总纲!O123+BE125</f>
        <v>184023248.4430002</v>
      </c>
      <c r="BF126" s="189">
        <f>求节点(村县营基础信息!AC$8:AC$28,$AP$33:$AP$53,$AZ126)*节奏总纲!K123+BF125</f>
        <v>427165615136.23309</v>
      </c>
      <c r="BG126" s="189">
        <f>求节点(村县营基础信息!AD$8:AD$28,$AP$33:$AP$53,$AZ126)*节奏总纲!L123+BG125</f>
        <v>367555950693.47693</v>
      </c>
      <c r="BH126" s="189">
        <f>求节点(村县营基础信息!AE$8:AE$28,$AP$33:$AP$53,$AZ126)*节奏总纲!M123+BH125</f>
        <v>297485034646.52747</v>
      </c>
      <c r="BI126" s="189">
        <f>求节点(村县营基础信息!AF$8:AF$28,$AP$33:$AP$53,$AZ126)*节奏总纲!N123+BI125</f>
        <v>213972230418.98938</v>
      </c>
      <c r="BJ126" s="189">
        <f>求节点(村县营基础信息!AG$8:AG$28,$AP$33:$AP$53,$AZ126)*节奏总纲!O123+BJ125</f>
        <v>117413183965.01961</v>
      </c>
      <c r="BK126" s="189"/>
      <c r="BL126" s="189">
        <f>(BC126-BC125)/节奏总纲!M123*'[1]功能-付费相关'!AJ125</f>
        <v>1049.5626822157444</v>
      </c>
      <c r="BM126" s="189">
        <f>(BH126-BH125)/节奏总纲!M123*'[1]功能-付费相关'!BB125</f>
        <v>17.467724240205246</v>
      </c>
      <c r="CD126" s="189">
        <v>120</v>
      </c>
      <c r="CE126" s="189">
        <f>求节点(村县营基础信息!$AC$8:$AC$28,$BS$33:$BS$53,$CD126)*节奏总纲!K123+CE125</f>
        <v>134584274.05254534</v>
      </c>
      <c r="CF126" s="189">
        <f>求节点(村县营基础信息!$AC$8:$AC$28,$BS$33:$BS$53,$CD126)*节奏总纲!L123+CF125</f>
        <v>114533408.36996308</v>
      </c>
      <c r="CG126" s="189">
        <f>求节点(村县营基础信息!$AC$8:$AC$28,$BS$33:$BS$53,$CD126)*节奏总纲!M123+CG125</f>
        <v>91685993.913235009</v>
      </c>
      <c r="CH126" s="189">
        <f>求节点(村县营基础信息!$AC$8:$AC$28,$BS$33:$BS$53,$CD126)*节奏总纲!N123+CH125</f>
        <v>65233098.180632278</v>
      </c>
      <c r="CI126" s="189">
        <f>求节点(村县营基础信息!$AC$8:$AC$28,$BS$33:$BS$53,$CD126)*节奏总纲!O123+CI125</f>
        <v>34998153.779883906</v>
      </c>
    </row>
    <row r="127" spans="13:87" x14ac:dyDescent="0.15">
      <c r="M127" s="189">
        <v>121</v>
      </c>
      <c r="N127" s="189">
        <f>求节点(村县营基础信息!K$8:K$28,$I$33:$I$53,$M127)*节奏总纲!K124+N126</f>
        <v>66325023932.522476</v>
      </c>
      <c r="O127" s="189">
        <f>求节点(村县营基础信息!L$8:L$28,$I$33:$I$53,$M127)*节奏总纲!L124+O126</f>
        <v>56947086344.215157</v>
      </c>
      <c r="P127" s="189">
        <f>求节点(村县营基础信息!M$8:M$28,$I$33:$I$53,$M127)*节奏总纲!M124+P126</f>
        <v>45893128324.824806</v>
      </c>
      <c r="Q127" s="189">
        <f>求节点(村县营基础信息!N$8:N$28,$I$33:$I$53,$M127)*节奏总纲!N124+Q126</f>
        <v>33004241382.791801</v>
      </c>
      <c r="R127" s="189">
        <f>求节点(村县营基础信息!O$8:O$28,$I$33:$I$53,$M127)*节奏总纲!O124+R126</f>
        <v>18155786014.30751</v>
      </c>
      <c r="AC127" s="189">
        <v>121</v>
      </c>
      <c r="AD127" s="189">
        <f>求节点(村县营基础信息!T$8:T$28,$Y$33:$Y$53,$AC127)*节奏总纲!K124*(1+$B$10)+AD126</f>
        <v>7781524189.3900642</v>
      </c>
      <c r="AE127" s="189">
        <f>求节点(村县营基础信息!U$8:U$28,$Y$33:$Y$53,$AC127)*节奏总纲!L124*(1+$B$10)+AE126</f>
        <v>6681647180.5499182</v>
      </c>
      <c r="AF127" s="189">
        <f>求节点(村县营基础信息!V$8:V$28,$Y$33:$Y$53,$AC127)*节奏总纲!M124*(1+$B$10)+AF126</f>
        <v>5384938635.2210321</v>
      </c>
      <c r="AG127" s="189">
        <f>求节点(村县营基础信息!W$8:W$28,$Y$33:$Y$53,$AC127)*节奏总纲!N124*(1+$B$10)+AG126</f>
        <v>3872762014.0126472</v>
      </c>
      <c r="AH127" s="189">
        <f>求节点(村县营基础信息!X$8:X$28,$Y$33:$Y$53,$AC127)*节奏总纲!O124*(1+$B$10)+AH126</f>
        <v>2130633039.3433027</v>
      </c>
      <c r="AY127" s="189">
        <f>BF127/节奏总纲!D124</f>
        <v>105471446.71194668</v>
      </c>
      <c r="AZ127" s="189">
        <v>121</v>
      </c>
      <c r="BA127" s="189">
        <f>求节点(村县营基础信息!AC$8:AC$28,$AO$33:$AO$53,$AZ127)*节奏总纲!K124+BA126</f>
        <v>727863429.02254164</v>
      </c>
      <c r="BB127" s="189">
        <f>求节点(村县营基础信息!AD$8:AD$28,$AO$33:$AO$53,$AZ127)*节奏总纲!L124+BB126</f>
        <v>624654692.18070209</v>
      </c>
      <c r="BC127" s="189">
        <f>求节点(村县营基础信息!AE$8:AE$28,$AO$33:$AO$53,$AZ127)*节奏总纲!M124+BC126</f>
        <v>503210378.26551312</v>
      </c>
      <c r="BD127" s="189">
        <f>求节点(村县营基础信息!AF$8:AF$28,$AO$33:$AO$53,$AZ127)*节奏总纲!N124+BD126</f>
        <v>361764343.41456598</v>
      </c>
      <c r="BE127" s="189">
        <f>求节点(村县营基础信息!AG$8:AG$28,$AO$33:$AO$53,$AZ127)*节奏总纲!O124+BE126</f>
        <v>198831229.79147506</v>
      </c>
      <c r="BF127" s="189">
        <f>求节点(村县营基础信息!AC$8:AC$28,$AP$33:$AP$53,$AZ127)*节奏总纲!K124+BF126</f>
        <v>462912502891.54187</v>
      </c>
      <c r="BG127" s="189">
        <f>求节点(村县营基础信息!AD$8:AD$28,$AP$33:$AP$53,$AZ127)*节奏总纲!L124+BG126</f>
        <v>397701689042.12695</v>
      </c>
      <c r="BH127" s="189">
        <f>求节点(村县营基础信息!AE$8:AE$28,$AP$33:$AP$53,$AZ127)*节奏总纲!M124+BH126</f>
        <v>320666493531.35199</v>
      </c>
      <c r="BI127" s="189">
        <f>求节点(村县营基础信息!AF$8:AF$28,$AP$33:$AP$53,$AZ127)*节奏总纲!N124+BI126</f>
        <v>230712402812.0737</v>
      </c>
      <c r="BJ127" s="189">
        <f>求节点(村县营基础信息!AG$8:AG$28,$AP$33:$AP$53,$AZ127)*节奏总纲!O124+BJ126</f>
        <v>127058115816.65956</v>
      </c>
      <c r="BK127" s="189"/>
      <c r="BL127" s="189">
        <f>(BC127-BC126)/节奏总纲!M124*'[1]功能-付费相关'!AJ126</f>
        <v>1058.3090379008747</v>
      </c>
      <c r="BM127" s="189">
        <f>(BH127-BH126)/节奏总纲!M124*'[1]功能-付费相关'!BB126</f>
        <v>16.012080553521447</v>
      </c>
      <c r="CD127" s="189">
        <v>121</v>
      </c>
      <c r="CE127" s="189">
        <f>求节点(村县营基础信息!$AC$8:$AC$28,$BS$33:$BS$53,$CD127)*节奏总纲!K124+CE126</f>
        <v>145560800.4871335</v>
      </c>
      <c r="CF127" s="189">
        <f>求节点(村县营基础信息!$AC$8:$AC$28,$BS$33:$BS$53,$CD127)*节奏总纲!L124+CF126</f>
        <v>123697465.98464993</v>
      </c>
      <c r="CG127" s="189">
        <f>求节点(村县营基础信息!$AC$8:$AC$28,$BS$33:$BS$53,$CD127)*节奏总纲!M124+CG126</f>
        <v>98661786.044389978</v>
      </c>
      <c r="CH127" s="189">
        <f>求节点(村县营基础信息!$AC$8:$AC$28,$BS$33:$BS$53,$CD127)*节奏总纲!N124+CH126</f>
        <v>70219167.951755658</v>
      </c>
      <c r="CI127" s="189">
        <f>求节点(村县营基础信息!$AC$8:$AC$28,$BS$33:$BS$53,$CD127)*节奏总纲!O124+CI126</f>
        <v>37811670.236094125</v>
      </c>
    </row>
    <row r="128" spans="13:87" x14ac:dyDescent="0.15">
      <c r="M128" s="189">
        <v>122</v>
      </c>
      <c r="N128" s="189">
        <f>求节点(村县营基础信息!K$8:K$28,$I$33:$I$53,$M128)*节奏总纲!K125+N127</f>
        <v>71789915482.341461</v>
      </c>
      <c r="O128" s="189">
        <f>求节点(村县营基础信息!L$8:L$28,$I$33:$I$53,$M128)*节奏总纲!L125+O127</f>
        <v>61467202695.172791</v>
      </c>
      <c r="P128" s="189">
        <f>求节点(村县营基础信息!M$8:M$28,$I$33:$I$53,$M128)*节奏总纲!M125+P127</f>
        <v>49519662981.586334</v>
      </c>
      <c r="Q128" s="189">
        <f>求节点(村县营基础信息!N$8:N$28,$I$33:$I$53,$M128)*节奏总纲!N125+Q127</f>
        <v>35669358078.600876</v>
      </c>
      <c r="R128" s="189">
        <f>求节点(村县营基础信息!O$8:O$28,$I$33:$I$53,$M128)*节奏总纲!O125+R127</f>
        <v>19628552049.328091</v>
      </c>
      <c r="AC128" s="189">
        <v>122</v>
      </c>
      <c r="AD128" s="189">
        <f>求节点(村县营基础信息!T$8:T$28,$Y$33:$Y$53,$AC128)*节奏总纲!K125*(1+$B$10)+AD127</f>
        <v>8423367234.0691528</v>
      </c>
      <c r="AE128" s="189">
        <f>求节点(村县营基础信息!U$8:U$28,$Y$33:$Y$53,$AC128)*节奏总纲!L125*(1+$B$10)+AE127</f>
        <v>7212527842.0515137</v>
      </c>
      <c r="AF128" s="189">
        <f>求节点(村县营基础信息!V$8:V$28,$Y$33:$Y$53,$AC128)*节奏总纲!M125*(1+$B$10)+AF127</f>
        <v>5810869511.3437529</v>
      </c>
      <c r="AG128" s="189">
        <f>求节点(村县营基础信息!W$8:W$28,$Y$33:$Y$53,$AC128)*节奏总纲!N125*(1+$B$10)+AG127</f>
        <v>4185775840.3382273</v>
      </c>
      <c r="AH128" s="189">
        <f>求节点(村县营基础信息!X$8:X$28,$Y$33:$Y$53,$AC128)*节奏总纲!O125*(1+$B$10)+AH127</f>
        <v>2303607128.1061201</v>
      </c>
      <c r="AY128" s="189">
        <f>BF128/节奏总纲!D125</f>
        <v>106618707.906636</v>
      </c>
      <c r="AZ128" s="189">
        <v>122</v>
      </c>
      <c r="BA128" s="189">
        <f>求节点(村县营基础信息!AC$8:AC$28,$AO$33:$AO$53,$AZ128)*节奏总纲!K125+BA127</f>
        <v>787171307.89432597</v>
      </c>
      <c r="BB128" s="189">
        <f>求节点(村县营基础信息!AD$8:AD$28,$AO$33:$AO$53,$AZ128)*节奏总纲!L125+BB127</f>
        <v>673709373.42828286</v>
      </c>
      <c r="BC128" s="189">
        <f>求节点(村县营基础信息!AE$8:AE$28,$AO$33:$AO$53,$AZ128)*节奏总纲!M125+BC127</f>
        <v>542567440.74091852</v>
      </c>
      <c r="BD128" s="189">
        <f>求节点(村县营基础信息!AF$8:AF$28,$AO$33:$AO$53,$AZ128)*节奏总纲!N125+BD127</f>
        <v>390687592.2536853</v>
      </c>
      <c r="BE128" s="189">
        <f>求节点(村县营基础信息!AG$8:AG$28,$AO$33:$AO$53,$AZ128)*节奏总纲!O125+BE127</f>
        <v>214814461.81267995</v>
      </c>
      <c r="BF128" s="189">
        <f>求节点(村县营基础信息!AC$8:AC$28,$AP$33:$AP$53,$AZ128)*节奏总纲!K125+BF127</f>
        <v>501541701330.03076</v>
      </c>
      <c r="BG128" s="189">
        <f>求节点(村县营基础信息!AD$8:AD$28,$AP$33:$AP$53,$AZ128)*节奏总纲!L125+BG127</f>
        <v>429652638094.7179</v>
      </c>
      <c r="BH128" s="189">
        <f>求节点(村县营基础信息!AE$8:AE$28,$AP$33:$AP$53,$AZ128)*节奏总纲!M125+BH127</f>
        <v>346301060223.66608</v>
      </c>
      <c r="BI128" s="189">
        <f>求节点(村县营基础信息!AF$8:AF$28,$AP$33:$AP$53,$AZ128)*节奏总纲!N125+BI127</f>
        <v>249551078889.28674</v>
      </c>
      <c r="BJ128" s="189">
        <f>求节点(村县营基础信息!AG$8:AG$28,$AP$33:$AP$53,$AZ128)*节奏总纲!O125+BJ127</f>
        <v>137468527606.47101</v>
      </c>
      <c r="BK128" s="189"/>
      <c r="BL128" s="189">
        <f>(BC128-BC127)/节奏总纲!M125*'[1]功能-付费相关'!AJ127</f>
        <v>1067.055393586005</v>
      </c>
      <c r="BM128" s="189">
        <f>(BH128-BH127)/节奏总纲!M125*'[1]功能-付费相关'!BB127</f>
        <v>14.676737997968582</v>
      </c>
      <c r="CD128" s="189">
        <v>122</v>
      </c>
      <c r="CE128" s="189">
        <f>求节点(村县营基础信息!$AC$8:$AC$28,$BS$33:$BS$53,$CD128)*节奏总纲!K125+CE127</f>
        <v>157422376.26149037</v>
      </c>
      <c r="CF128" s="189">
        <f>求节点(村县营基础信息!$AC$8:$AC$28,$BS$33:$BS$53,$CD128)*节奏总纲!L125+CF127</f>
        <v>133410292.87167092</v>
      </c>
      <c r="CG128" s="189">
        <f>求节点(村县营基础信息!$AC$8:$AC$28,$BS$33:$BS$53,$CD128)*节奏总纲!M125+CG127</f>
        <v>106375770.28956944</v>
      </c>
      <c r="CH128" s="189">
        <f>求节点(村县营基础信息!$AC$8:$AC$28,$BS$33:$BS$53,$CD128)*节奏总纲!N125+CH127</f>
        <v>75830278.226544797</v>
      </c>
      <c r="CI128" s="189">
        <f>求节点(村县营基础信息!$AC$8:$AC$28,$BS$33:$BS$53,$CD128)*节奏总纲!O125+CI127</f>
        <v>40848484.320123054</v>
      </c>
    </row>
    <row r="129" spans="13:87" x14ac:dyDescent="0.15">
      <c r="M129" s="189">
        <v>123</v>
      </c>
      <c r="N129" s="189">
        <f>求节点(村县营基础信息!K$8:K$28,$I$33:$I$53,$M129)*节奏总纲!K126+N128</f>
        <v>77695050448.4431</v>
      </c>
      <c r="O129" s="189">
        <f>求节点(村县营基础信息!L$8:L$28,$I$33:$I$53,$M129)*节奏总纲!L126+O128</f>
        <v>66525934982.799866</v>
      </c>
      <c r="P129" s="189">
        <f>求节点(村县营基础信息!M$8:M$28,$I$33:$I$53,$M129)*节奏总纲!M126+P128</f>
        <v>53732763757.78801</v>
      </c>
      <c r="Q129" s="189">
        <f>求节点(村县营基础信息!N$8:N$28,$I$33:$I$53,$M129)*节奏总纲!N126+Q128</f>
        <v>38763043679.291519</v>
      </c>
      <c r="R129" s="189">
        <f>求节点(村县营基础信息!O$8:O$28,$I$33:$I$53,$M129)*节奏总纲!O126+R128</f>
        <v>21329459594.119331</v>
      </c>
      <c r="AC129" s="189">
        <v>123</v>
      </c>
      <c r="AD129" s="189">
        <f>求节点(村县营基础信息!T$8:T$28,$Y$33:$Y$53,$AC129)*节奏总纲!K126*(1+$B$10)+AD128</f>
        <v>9116916185.8336525</v>
      </c>
      <c r="AE129" s="189">
        <f>求节点(村县营基础信息!U$8:U$28,$Y$33:$Y$53,$AC129)*节奏总纲!L126*(1+$B$10)+AE128</f>
        <v>7806668110.7297688</v>
      </c>
      <c r="AF129" s="189">
        <f>求节点(村县营基础信息!V$8:V$28,$Y$33:$Y$53,$AC129)*节奏总纲!M126*(1+$B$10)+AF128</f>
        <v>6305691669.3107653</v>
      </c>
      <c r="AG129" s="189">
        <f>求节点(村县营基础信息!W$8:W$28,$Y$33:$Y$53,$AC129)*节奏总纲!N126*(1+$B$10)+AG128</f>
        <v>4549124420.4748106</v>
      </c>
      <c r="AH129" s="189">
        <f>求节点(村县营基础信息!X$8:X$28,$Y$33:$Y$53,$AC129)*节奏总纲!O126*(1+$B$10)+AH128</f>
        <v>2503376083.6863284</v>
      </c>
      <c r="AY129" s="189">
        <f>BF129/节奏总纲!D126</f>
        <v>107756418.33180107</v>
      </c>
      <c r="AZ129" s="189">
        <v>123</v>
      </c>
      <c r="BA129" s="189">
        <f>求节点(村县营基础信息!AC$8:AC$28,$AO$33:$AO$53,$AZ129)*节奏总纲!K126+BA128</f>
        <v>851256939.98755491</v>
      </c>
      <c r="BB129" s="189">
        <f>求节点(村县营基础信息!AD$8:AD$28,$AO$33:$AO$53,$AZ129)*节奏总纲!L126+BB128</f>
        <v>728609398.2548157</v>
      </c>
      <c r="BC129" s="189">
        <f>求节点(村县营基础信息!AE$8:AE$28,$AO$33:$AO$53,$AZ129)*节奏总纲!M126+BC128</f>
        <v>588290227.41138172</v>
      </c>
      <c r="BD129" s="189">
        <f>求节点(村县营基础信息!AF$8:AF$28,$AO$33:$AO$53,$AZ129)*节奏总纲!N126+BD128</f>
        <v>424261896.3730821</v>
      </c>
      <c r="BE129" s="189">
        <f>求节点(村县营基础信息!AG$8:AG$28,$AO$33:$AO$53,$AZ129)*节奏总纲!O126+BE128</f>
        <v>233273605.55212426</v>
      </c>
      <c r="BF129" s="189">
        <f>求节点(村县营基础信息!AC$8:AC$28,$AP$33:$AP$53,$AZ129)*节奏总纲!K126+BF128</f>
        <v>543282809700.08722</v>
      </c>
      <c r="BG129" s="189">
        <f>求节点(村县营基础信息!AD$8:AD$28,$AP$33:$AP$53,$AZ129)*节奏总纲!L126+BG128</f>
        <v>465410854265.06628</v>
      </c>
      <c r="BH129" s="189">
        <f>求节点(村县营基础信息!AE$8:AE$28,$AP$33:$AP$53,$AZ129)*节奏总纲!M126+BH128</f>
        <v>376081835275.02777</v>
      </c>
      <c r="BI129" s="189">
        <f>求节点(村县营基础信息!AF$8:AF$28,$AP$33:$AP$53,$AZ129)*节奏总纲!N126+BI128</f>
        <v>271419142305.72052</v>
      </c>
      <c r="BJ129" s="189">
        <f>求节点(村县营基础信息!AG$8:AG$28,$AP$33:$AP$53,$AZ129)*节奏总纲!O126+BJ128</f>
        <v>149491583228.76239</v>
      </c>
      <c r="BK129" s="189"/>
      <c r="BL129" s="189">
        <f>(BC129-BC128)/节奏总纲!M126*'[1]功能-付费相关'!AJ128</f>
        <v>1075.8017492711379</v>
      </c>
      <c r="BM129" s="189">
        <f>(BH129-BH128)/节奏总纲!M126*'[1]功能-付费相关'!BB128</f>
        <v>13.451853753726789</v>
      </c>
      <c r="CD129" s="189">
        <v>123</v>
      </c>
      <c r="CE129" s="189">
        <f>求节点(村县营基础信息!$AC$8:$AC$28,$BS$33:$BS$53,$CD129)*节奏总纲!K126+CE128</f>
        <v>170239502.68013617</v>
      </c>
      <c r="CF129" s="189">
        <f>求节点(村县营基础信息!$AC$8:$AC$28,$BS$33:$BS$53,$CD129)*节奏总纲!L126+CF128</f>
        <v>144280497.7873244</v>
      </c>
      <c r="CG129" s="189">
        <f>求节点(村县营基础信息!$AC$8:$AC$28,$BS$33:$BS$53,$CD129)*节奏总纲!M126+CG128</f>
        <v>115337436.47698021</v>
      </c>
      <c r="CH129" s="189">
        <f>求节点(村县营基础信息!$AC$8:$AC$28,$BS$33:$BS$53,$CD129)*节奏总纲!N126+CH128</f>
        <v>82343693.225707769</v>
      </c>
      <c r="CI129" s="189">
        <f>求节点(村县营基础信息!$AC$8:$AC$28,$BS$33:$BS$53,$CD129)*节奏总纲!O126+CI128</f>
        <v>44355721.63061747</v>
      </c>
    </row>
    <row r="130" spans="13:87" x14ac:dyDescent="0.15">
      <c r="M130" s="189">
        <v>124</v>
      </c>
      <c r="N130" s="189">
        <f>求节点(村县营基础信息!K$8:K$28,$I$33:$I$53,$M130)*节奏总纲!K127+N129</f>
        <v>84075472413.654312</v>
      </c>
      <c r="O130" s="189">
        <f>求节点(村县营基础信息!L$8:L$28,$I$33:$I$53,$M130)*节奏总纲!L127+O129</f>
        <v>72145784491.422623</v>
      </c>
      <c r="P130" s="189">
        <f>求节点(村县营基础信息!M$8:M$28,$I$33:$I$53,$M130)*节奏总纲!M127+P129</f>
        <v>58255851136.441978</v>
      </c>
      <c r="Q130" s="189">
        <f>求节点(村县营基础信息!N$8:N$28,$I$33:$I$53,$M130)*节奏总纲!N127+Q129</f>
        <v>42057991982.614159</v>
      </c>
      <c r="R130" s="189">
        <f>求节点(村县营基础信息!O$8:O$28,$I$33:$I$53,$M130)*节奏总纲!O127+R129</f>
        <v>23173314008.95055</v>
      </c>
      <c r="AC130" s="189">
        <v>124</v>
      </c>
      <c r="AD130" s="189">
        <f>求节点(村县营基础信息!T$8:T$28,$Y$33:$Y$53,$AC130)*节奏总纲!K127*(1+$B$10)+AD129</f>
        <v>9866286859.1865673</v>
      </c>
      <c r="AE130" s="189">
        <f>求节点(村县营基础信息!U$8:U$28,$Y$33:$Y$53,$AC130)*节奏总纲!L127*(1+$B$10)+AE129</f>
        <v>8466710727.5630703</v>
      </c>
      <c r="AF130" s="189">
        <f>求节点(村县营基础信息!V$8:V$28,$Y$33:$Y$53,$AC130)*节奏总纲!M127*(1+$B$10)+AF129</f>
        <v>6836921273.4116898</v>
      </c>
      <c r="AG130" s="189">
        <f>求节点(村县营基础信息!W$8:W$28,$Y$33:$Y$53,$AC130)*节奏总纲!N127*(1+$B$10)+AG129</f>
        <v>4936110993.1790485</v>
      </c>
      <c r="AH130" s="189">
        <f>求节点(村县营基础信息!X$8:X$28,$Y$33:$Y$53,$AC130)*节奏总纲!O127*(1+$B$10)+AH129</f>
        <v>2719933927.6566176</v>
      </c>
      <c r="AY130" s="189">
        <f>BF130/节奏总纲!D127</f>
        <v>108885219.03967872</v>
      </c>
      <c r="AZ130" s="189">
        <v>124</v>
      </c>
      <c r="BA130" s="189">
        <f>求节点(村县营基础信息!AC$8:AC$28,$AO$33:$AO$53,$AZ130)*节奏总纲!K127+BA129</f>
        <v>920500636.70394325</v>
      </c>
      <c r="BB130" s="189">
        <f>求节点(村县营基础信息!AD$8:AD$28,$AO$33:$AO$53,$AZ130)*节奏总纲!L127+BB129</f>
        <v>789598962.438591</v>
      </c>
      <c r="BC130" s="189">
        <f>求节点(村县营基础信息!AE$8:AE$28,$AO$33:$AO$53,$AZ130)*节奏总纲!M127+BC129</f>
        <v>637377151.81495798</v>
      </c>
      <c r="BD130" s="189">
        <f>求节点(村县营基础信息!AF$8:AF$28,$AO$33:$AO$53,$AZ130)*节奏总纲!N127+BD129</f>
        <v>460020409.25129712</v>
      </c>
      <c r="BE130" s="189">
        <f>求节点(村县营基础信息!AG$8:AG$28,$AO$33:$AO$53,$AZ130)*节奏总纲!O127+BE129</f>
        <v>253284083.94773617</v>
      </c>
      <c r="BF130" s="189">
        <f>求节点(村县营基础信息!AC$8:AC$28,$AP$33:$AP$53,$AZ130)*节奏总纲!K127+BF129</f>
        <v>588383537494.69482</v>
      </c>
      <c r="BG130" s="189">
        <f>求节点(村县营基础信息!AD$8:AD$28,$AP$33:$AP$53,$AZ130)*节奏总纲!L127+BG129</f>
        <v>505135390403.43188</v>
      </c>
      <c r="BH130" s="189">
        <f>求节点(村县营基础信息!AE$8:AE$28,$AP$33:$AP$53,$AZ130)*节奏总纲!M127+BH129</f>
        <v>408053785369.89038</v>
      </c>
      <c r="BI130" s="189">
        <f>求节点(村县营基础信息!AF$8:AF$28,$AP$33:$AP$53,$AZ130)*节奏总纲!N127+BI129</f>
        <v>294709853693.73126</v>
      </c>
      <c r="BJ130" s="189">
        <f>求节点(村县营基础信息!AG$8:AG$28,$AP$33:$AP$53,$AZ130)*节奏总纲!O127+BJ129</f>
        <v>162525074823.77097</v>
      </c>
      <c r="BK130" s="189"/>
      <c r="BL130" s="189">
        <f>(BC130-BC129)/节奏总纲!M127*'[1]功能-付费相关'!AJ129</f>
        <v>1084.5481049562695</v>
      </c>
      <c r="BM130" s="189">
        <f>(BH130-BH129)/节奏总纲!M127*'[1]功能-付费相关'!BB129</f>
        <v>12.328380380355648</v>
      </c>
      <c r="CD130" s="189">
        <v>124</v>
      </c>
      <c r="CE130" s="189">
        <f>求节点(村县营基础信息!$AC$8:$AC$28,$BS$33:$BS$53,$CD130)*节奏总纲!K127+CE129</f>
        <v>184088242.02341384</v>
      </c>
      <c r="CF130" s="189">
        <f>求节点(村县营基础信息!$AC$8:$AC$28,$BS$33:$BS$53,$CD130)*节奏总纲!L127+CF129</f>
        <v>156356431.49571189</v>
      </c>
      <c r="CG130" s="189">
        <f>求节点(村县营基础信息!$AC$8:$AC$28,$BS$33:$BS$53,$CD130)*节奏总纲!M127+CG129</f>
        <v>124958473.66008115</v>
      </c>
      <c r="CH130" s="189">
        <f>求节点(村县营基础信息!$AC$8:$AC$28,$BS$33:$BS$53,$CD130)*节奏总纲!N127+CH129</f>
        <v>89280844.724081486</v>
      </c>
      <c r="CI130" s="189">
        <f>求节点(村县营基础信息!$AC$8:$AC$28,$BS$33:$BS$53,$CD130)*节奏总纲!O127+CI129</f>
        <v>48157712.525783733</v>
      </c>
    </row>
    <row r="131" spans="13:87" x14ac:dyDescent="0.15">
      <c r="M131" s="189">
        <v>125</v>
      </c>
      <c r="N131" s="189">
        <f>求节点(村县营基础信息!K$8:K$28,$I$33:$I$53,$M131)*节奏总纲!K128+N130</f>
        <v>90968987476.252319</v>
      </c>
      <c r="O131" s="189">
        <f>求节点(村县营基础信息!L$8:L$28,$I$33:$I$53,$M131)*节奏总纲!L128+O130</f>
        <v>78020785772.085052</v>
      </c>
      <c r="P131" s="189">
        <f>求节点(村县营基础信息!M$8:M$28,$I$33:$I$53,$M131)*节奏总纲!M128+P130</f>
        <v>63129405437.875641</v>
      </c>
      <c r="Q131" s="189">
        <f>求节点(村县营基础信息!N$8:N$28,$I$33:$I$53,$M131)*节奏总纲!N128+Q130</f>
        <v>45583286576.280792</v>
      </c>
      <c r="R131" s="189">
        <f>求节点(村县营基础信息!O$8:O$28,$I$33:$I$53,$M131)*节奏总纲!O128+R130</f>
        <v>24933633360.204269</v>
      </c>
      <c r="AC131" s="189">
        <v>125</v>
      </c>
      <c r="AD131" s="189">
        <f>求节点(村县营基础信息!T$8:T$28,$Y$33:$Y$53,$AC131)*节奏总纲!K128*(1+$B$10)+AD130</f>
        <v>10675919521.790022</v>
      </c>
      <c r="AE131" s="189">
        <f>求节点(村县营基础信息!U$8:U$28,$Y$33:$Y$53,$AC131)*节奏总纲!L128*(1+$B$10)+AE130</f>
        <v>9156720524.6648674</v>
      </c>
      <c r="AF131" s="189">
        <f>求节点(村县营基础信息!V$8:V$28,$Y$33:$Y$53,$AC131)*节奏总纲!M128*(1+$B$10)+AF130</f>
        <v>7409312674.5447397</v>
      </c>
      <c r="AG131" s="189">
        <f>求节点(村县营基础信息!W$8:W$28,$Y$33:$Y$53,$AC131)*节奏总纲!N128*(1+$B$10)+AG130</f>
        <v>5350151380.7627096</v>
      </c>
      <c r="AH131" s="189">
        <f>求节点(村县营基础信息!X$8:X$28,$Y$33:$Y$53,$AC131)*节奏总纲!O128*(1+$B$10)+AH130</f>
        <v>2926680707.8472748</v>
      </c>
      <c r="AY131" s="189">
        <f>BF131/节奏总纲!D128</f>
        <v>110005708.02318388</v>
      </c>
      <c r="AZ131" s="189">
        <v>125</v>
      </c>
      <c r="BA131" s="189">
        <f>求节点(村县营基础信息!AC$8:AC$28,$AO$33:$AO$53,$AZ131)*节奏总纲!K128+BA130</f>
        <v>995312689.71658289</v>
      </c>
      <c r="BB131" s="189">
        <f>求节点(村县营基础信息!AD$8:AD$28,$AO$33:$AO$53,$AZ131)*节奏总纲!L128+BB130</f>
        <v>853357567.92027652</v>
      </c>
      <c r="BC131" s="189">
        <f>求节点(村县营基础信息!AE$8:AE$28,$AO$33:$AO$53,$AZ131)*节奏总纲!M128+BC130</f>
        <v>690267527.68967509</v>
      </c>
      <c r="BD131" s="189">
        <f>求节点(村县营基础信息!AF$8:AF$28,$AO$33:$AO$53,$AZ131)*节奏总纲!N128+BD130</f>
        <v>498278761.28674829</v>
      </c>
      <c r="BE131" s="189">
        <f>求节点(村县营基础信息!AG$8:AG$28,$AO$33:$AO$53,$AZ131)*节奏总纲!O128+BE130</f>
        <v>272387995.87500429</v>
      </c>
      <c r="BF131" s="189">
        <f>求节点(村县营基础信息!AC$8:AC$28,$AP$33:$AP$53,$AZ131)*节奏总纲!K128+BF130</f>
        <v>637111121356.92749</v>
      </c>
      <c r="BG131" s="189">
        <f>求节点(村县营基础信息!AD$8:AD$28,$AP$33:$AP$53,$AZ131)*节奏总纲!L128+BG130</f>
        <v>546663495440.50305</v>
      </c>
      <c r="BH131" s="189">
        <f>求节点(村县营基础信息!AE$8:AE$28,$AP$33:$AP$53,$AZ131)*节奏总纲!M128+BH130</f>
        <v>442503050189.6228</v>
      </c>
      <c r="BI131" s="189">
        <f>求节点(村县营基础信息!AF$8:AF$28,$AP$33:$AP$53,$AZ131)*节奏总纲!N128+BI130</f>
        <v>319628793652.82178</v>
      </c>
      <c r="BJ131" s="189">
        <f>求节点(村县营基础信息!AG$8:AG$28,$AP$33:$AP$53,$AZ131)*节奏总纲!O128+BJ130</f>
        <v>174968089459.06494</v>
      </c>
      <c r="BK131" s="189"/>
      <c r="BL131" s="189">
        <f>(BC131-BC130)/节奏总纲!M128*'[1]功能-付费相关'!AJ130</f>
        <v>1093.2944606413989</v>
      </c>
      <c r="BM131" s="189">
        <f>(BH131-BH130)/节奏总纲!M128*'[1]功能-付费相关'!BB130</f>
        <v>11.298002547979889</v>
      </c>
      <c r="CD131" s="189">
        <v>125</v>
      </c>
      <c r="CE131" s="189">
        <f>求节点(村县营基础信息!$AC$8:$AC$28,$BS$33:$BS$53,$CD131)*节奏总纲!K128+CE130</f>
        <v>199050652.62594175</v>
      </c>
      <c r="CF131" s="189">
        <f>求节点(村县营基础信息!$AC$8:$AC$28,$BS$33:$BS$53,$CD131)*节奏总纲!L128+CF130</f>
        <v>168980635.38108563</v>
      </c>
      <c r="CG131" s="189">
        <f>求节点(村县营基础信息!$AC$8:$AC$28,$BS$33:$BS$53,$CD131)*节奏总纲!M128+CG130</f>
        <v>135324987.33152571</v>
      </c>
      <c r="CH131" s="189">
        <f>求节点(村县营基础信息!$AC$8:$AC$28,$BS$33:$BS$53,$CD131)*节奏总纲!N128+CH130</f>
        <v>96702965.018959016</v>
      </c>
      <c r="CI131" s="189">
        <f>求节点(村县营基础信息!$AC$8:$AC$28,$BS$33:$BS$53,$CD131)*节奏总纲!O128+CI130</f>
        <v>51787455.79196468</v>
      </c>
    </row>
    <row r="132" spans="13:87" x14ac:dyDescent="0.15">
      <c r="M132" s="189">
        <v>126</v>
      </c>
      <c r="N132" s="189">
        <f>求节点(村县营基础信息!K$8:K$28,$I$33:$I$53,$M132)*节奏总纲!K129+N131</f>
        <v>98416380276.000366</v>
      </c>
      <c r="O132" s="189">
        <f>求节点(村县营基础信息!L$8:L$28,$I$33:$I$53,$M132)*节奏总纲!L129+O131</f>
        <v>84544524218.778931</v>
      </c>
      <c r="P132" s="189">
        <f>求节点(村县营基础信息!M$8:M$28,$I$33:$I$53,$M132)*节奏总纲!M129+P131</f>
        <v>68355994523.507248</v>
      </c>
      <c r="Q132" s="189">
        <f>求节点(村县营基础信息!N$8:N$28,$I$33:$I$53,$M132)*节奏总纲!N129+Q131</f>
        <v>49099165324.699379</v>
      </c>
      <c r="R132" s="189">
        <f>求节点(村县营基础信息!O$8:O$28,$I$33:$I$53,$M132)*节奏总纲!O129+R131</f>
        <v>26825197306.565666</v>
      </c>
      <c r="AC132" s="189">
        <v>126</v>
      </c>
      <c r="AD132" s="189">
        <f>求节点(村县营基础信息!T$8:T$28,$Y$33:$Y$53,$AC132)*节奏总纲!K129*(1+$B$10)+AD131</f>
        <v>11550604266.388432</v>
      </c>
      <c r="AE132" s="189">
        <f>求节点(村县营基础信息!U$8:U$28,$Y$33:$Y$53,$AC132)*节奏总纲!L129*(1+$B$10)+AE131</f>
        <v>9922923496.6990929</v>
      </c>
      <c r="AF132" s="189">
        <f>求节点(村县营基础信息!V$8:V$28,$Y$33:$Y$53,$AC132)*节奏总纲!M129*(1+$B$10)+AF131</f>
        <v>8023167464.0545893</v>
      </c>
      <c r="AG132" s="189">
        <f>求节点(村县营基础信息!W$8:W$28,$Y$33:$Y$53,$AC132)*节奏总纲!N129*(1+$B$10)+AG131</f>
        <v>5763085891.9118357</v>
      </c>
      <c r="AH132" s="189">
        <f>求节点(村县营基础信息!X$8:X$28,$Y$33:$Y$53,$AC132)*节奏总纲!O129*(1+$B$10)+AH131</f>
        <v>3148841962.3698845</v>
      </c>
      <c r="AY132" s="189">
        <f>BF132/节奏总纲!D129</f>
        <v>111118443.11229154</v>
      </c>
      <c r="AZ132" s="189">
        <v>126</v>
      </c>
      <c r="BA132" s="189">
        <f>求节点(村县营基础信息!AC$8:AC$28,$AO$33:$AO$53,$AZ132)*节奏总纲!K129+BA131</f>
        <v>1076135715.3981607</v>
      </c>
      <c r="BB132" s="189">
        <f>求节点(村县营基础信息!AD$8:AD$28,$AO$33:$AO$53,$AZ132)*节奏总纲!L129+BB131</f>
        <v>924156610.51070809</v>
      </c>
      <c r="BC132" s="189">
        <f>求节点(村县营基础信息!AE$8:AE$28,$AO$33:$AO$53,$AZ132)*节奏总纲!M129+BC131</f>
        <v>746989222.81892192</v>
      </c>
      <c r="BD132" s="189">
        <f>求节点(村县营基础信息!AF$8:AF$28,$AO$33:$AO$53,$AZ132)*节奏总纲!N129+BD131</f>
        <v>536434927.61469632</v>
      </c>
      <c r="BE132" s="189">
        <f>求节点(村县营基础信息!AG$8:AG$28,$AO$33:$AO$53,$AZ132)*节奏总纲!O129+BE131</f>
        <v>292916243.21282244</v>
      </c>
      <c r="BF132" s="189">
        <f>求节点(村县营基础信息!AC$8:AC$28,$AP$33:$AP$53,$AZ132)*节奏总纲!K129+BF131</f>
        <v>689753852084.19519</v>
      </c>
      <c r="BG132" s="189">
        <f>求节点(村县营基础信息!AD$8:AD$28,$AP$33:$AP$53,$AZ132)*节奏总纲!L129+BG131</f>
        <v>592777271847.73755</v>
      </c>
      <c r="BH132" s="189">
        <f>求节点(村县营基础信息!AE$8:AE$28,$AP$33:$AP$53,$AZ132)*节奏总纲!M129+BH131</f>
        <v>479447780950.47229</v>
      </c>
      <c r="BI132" s="189">
        <f>求节点(村县营基础信息!AF$8:AF$28,$AP$33:$AP$53,$AZ132)*节奏总纲!N129+BI131</f>
        <v>344481176654.42523</v>
      </c>
      <c r="BJ132" s="189">
        <f>求节点(村县营基础信息!AG$8:AG$28,$AP$33:$AP$53,$AZ132)*节奏总纲!O129+BJ131</f>
        <v>188338821225.09717</v>
      </c>
      <c r="BK132" s="189"/>
      <c r="BL132" s="189">
        <f>(BC132-BC131)/节奏总纲!M129*'[1]功能-付费相关'!AJ131</f>
        <v>1102.0408163265297</v>
      </c>
      <c r="BM132" s="189">
        <f>(BH132-BH131)/节奏总纲!M129*'[1]功能-付费相关'!BB131</f>
        <v>10.353078698512487</v>
      </c>
      <c r="CD132" s="189">
        <v>126</v>
      </c>
      <c r="CE132" s="189">
        <f>求节点(村县营基础信息!$AC$8:$AC$28,$BS$33:$BS$53,$CD132)*节奏总纲!K129+CE131</f>
        <v>215215257.76225731</v>
      </c>
      <c r="CF132" s="189">
        <f>求节点(村县营基础信息!$AC$8:$AC$28,$BS$33:$BS$53,$CD132)*节奏总纲!L129+CF131</f>
        <v>182998845.8139911</v>
      </c>
      <c r="CG132" s="189">
        <f>求节点(村县营基础信息!$AC$8:$AC$28,$BS$33:$BS$53,$CD132)*节奏总纲!M129+CG131</f>
        <v>146442439.5768581</v>
      </c>
      <c r="CH132" s="189">
        <f>求节点(村县营基础信息!$AC$8:$AC$28,$BS$33:$BS$53,$CD132)*节奏总纲!N129+CH131</f>
        <v>104105261.28658094</v>
      </c>
      <c r="CI132" s="189">
        <f>求节点(村县营基础信息!$AC$8:$AC$28,$BS$33:$BS$53,$CD132)*节奏总纲!O129+CI131</f>
        <v>55687822.786150128</v>
      </c>
    </row>
    <row r="133" spans="13:87" x14ac:dyDescent="0.15">
      <c r="M133" s="189">
        <v>127</v>
      </c>
      <c r="N133" s="189">
        <f>求节点(村县营基础信息!K$8:K$28,$I$33:$I$53,$M133)*节奏总纲!K130+N132</f>
        <v>106461646799.15462</v>
      </c>
      <c r="O133" s="189">
        <f>求节点(村县营基础信息!L$8:L$28,$I$33:$I$53,$M133)*节奏总纲!L130+O132</f>
        <v>91456139550.034164</v>
      </c>
      <c r="P133" s="189">
        <f>求节点(村县营基础信息!M$8:M$28,$I$33:$I$53,$M133)*节奏总纲!M130+P132</f>
        <v>73565021418.887039</v>
      </c>
      <c r="Q133" s="189">
        <f>求节点(村县营基础信息!N$8:N$28,$I$33:$I$53,$M133)*节奏总纲!N130+Q132</f>
        <v>52757701359.453217</v>
      </c>
      <c r="R133" s="189">
        <f>求节点(村县营基础信息!O$8:O$28,$I$33:$I$53,$M133)*节奏总纲!O130+R132</f>
        <v>28908180885.372849</v>
      </c>
      <c r="AC133" s="189">
        <v>127</v>
      </c>
      <c r="AD133" s="189">
        <f>求节点(村县营基础信息!T$8:T$28,$Y$33:$Y$53,$AC133)*节奏总纲!K130*(1+$B$10)+AD132</f>
        <v>12495508353.395815</v>
      </c>
      <c r="AE133" s="189">
        <f>求节点(村县营基础信息!U$8:U$28,$Y$33:$Y$53,$AC133)*节奏总纲!L130*(1+$B$10)+AE132</f>
        <v>10734682007.809982</v>
      </c>
      <c r="AF133" s="189">
        <f>求节点(村县营基础信息!V$8:V$28,$Y$33:$Y$53,$AC133)*节奏总纲!M130*(1+$B$10)+AF132</f>
        <v>8634959601.5319691</v>
      </c>
      <c r="AG133" s="189">
        <f>求节点(村县营基础信息!W$8:W$28,$Y$33:$Y$53,$AC133)*节奏总纲!N130*(1+$B$10)+AG132</f>
        <v>6192775280.2936316</v>
      </c>
      <c r="AH133" s="189">
        <f>求节点(村县营基础信息!X$8:X$28,$Y$33:$Y$53,$AC133)*节奏总纲!O130*(1+$B$10)+AH132</f>
        <v>3393485156.1186118</v>
      </c>
      <c r="AY133" s="189">
        <f>BF133/节奏总纲!D130</f>
        <v>112223944.67506327</v>
      </c>
      <c r="AZ133" s="189">
        <v>127</v>
      </c>
      <c r="BA133" s="189">
        <f>求节点(村县营基础信息!AC$8:AC$28,$AO$33:$AO$53,$AZ133)*节奏总纲!K130+BA132</f>
        <v>1163447181.3434014</v>
      </c>
      <c r="BB133" s="189">
        <f>求节点(村县营基础信息!AD$8:AD$28,$AO$33:$AO$53,$AZ133)*节奏总纲!L130+BB132</f>
        <v>999165097.16366494</v>
      </c>
      <c r="BC133" s="189">
        <f>求节点(村县营基础信息!AE$8:AE$28,$AO$33:$AO$53,$AZ133)*节奏总纲!M130+BC132</f>
        <v>803520323.81785846</v>
      </c>
      <c r="BD133" s="189">
        <f>求节点(村县营基础信息!AF$8:AF$28,$AO$33:$AO$53,$AZ133)*节奏总纲!N130+BD132</f>
        <v>576139285.88406146</v>
      </c>
      <c r="BE133" s="189">
        <f>求节点(村县营基础信息!AG$8:AG$28,$AO$33:$AO$53,$AZ133)*节奏总纲!O130+BE132</f>
        <v>315521877.13210934</v>
      </c>
      <c r="BF133" s="189">
        <f>求节点(村县营基础信息!AC$8:AC$28,$AP$33:$AP$53,$AZ133)*节奏总纲!K130+BF132</f>
        <v>746622720236.52869</v>
      </c>
      <c r="BG133" s="189">
        <f>求节点(村县营基础信息!AD$8:AD$28,$AP$33:$AP$53,$AZ133)*节奏总纲!L130+BG132</f>
        <v>641632799487.69678</v>
      </c>
      <c r="BH133" s="189">
        <f>求节点(村县营基础信息!AE$8:AE$28,$AP$33:$AP$53,$AZ133)*节奏总纲!M130+BH132</f>
        <v>516268371401.11298</v>
      </c>
      <c r="BI133" s="189">
        <f>求节点(村县营基础信息!AF$8:AF$28,$AP$33:$AP$53,$AZ133)*节奏总纲!N130+BI132</f>
        <v>370341948673.8717</v>
      </c>
      <c r="BJ133" s="189">
        <f>求节点(村县营基础信息!AG$8:AG$28,$AP$33:$AP$53,$AZ133)*节奏总纲!O130+BJ132</f>
        <v>203062624117.85938</v>
      </c>
      <c r="BK133" s="189"/>
      <c r="BL133" s="189">
        <f>(BC133-BC132)/节奏总纲!M130*'[1]功能-付费相关'!AJ132</f>
        <v>1110.7871720116616</v>
      </c>
      <c r="BM133" s="189">
        <f>(BH133-BH132)/节奏总纲!M130*'[1]功能-付费相关'!BB132</f>
        <v>9.4865872634277455</v>
      </c>
      <c r="CD133" s="189">
        <v>127</v>
      </c>
      <c r="CE133" s="189">
        <f>求节点(村县营基础信息!$AC$8:$AC$28,$BS$33:$BS$53,$CD133)*节奏总纲!K130+CE132</f>
        <v>232677550.95130548</v>
      </c>
      <c r="CF133" s="189">
        <f>求节点(村县营基础信息!$AC$8:$AC$28,$BS$33:$BS$53,$CD133)*节奏总纲!L130+CF132</f>
        <v>197850526.17127657</v>
      </c>
      <c r="CG133" s="189">
        <f>求节点(村县营基础信息!$AC$8:$AC$28,$BS$33:$BS$53,$CD133)*节奏总纲!M130+CG132</f>
        <v>157522535.37264967</v>
      </c>
      <c r="CH133" s="189">
        <f>求节点(村县营基础信息!$AC$8:$AC$28,$BS$33:$BS$53,$CD133)*节奏总纲!N130+CH132</f>
        <v>111807906.79083778</v>
      </c>
      <c r="CI133" s="189">
        <f>求节点(村县营基础信息!$AC$8:$AC$28,$BS$33:$BS$53,$CD133)*节奏总纲!O130+CI132</f>
        <v>59982893.230814636</v>
      </c>
    </row>
    <row r="134" spans="13:87" x14ac:dyDescent="0.15">
      <c r="M134" s="189">
        <v>128</v>
      </c>
      <c r="N134" s="189">
        <f>求节点(村县营基础信息!K$8:K$28,$I$33:$I$53,$M134)*节奏总纲!K131+N133</f>
        <v>115152245258.1642</v>
      </c>
      <c r="O134" s="189">
        <f>求节点(村县营基础信息!L$8:L$28,$I$33:$I$53,$M134)*节奏总纲!L131+O133</f>
        <v>98397886489.392593</v>
      </c>
      <c r="P134" s="189">
        <f>求节点(村县营基础信息!M$8:M$28,$I$33:$I$53,$M134)*节奏总纲!M131+P133</f>
        <v>79084940699.708191</v>
      </c>
      <c r="Q134" s="189">
        <f>求节点(村县营基础信息!N$8:N$28,$I$33:$I$53,$M134)*节奏总纲!N131+Q133</f>
        <v>56804104347.393135</v>
      </c>
      <c r="R134" s="189">
        <f>求节点(村县营基础信息!O$8:O$28,$I$33:$I$53,$M134)*节奏总纲!O131+R133</f>
        <v>31190987226.15239</v>
      </c>
      <c r="AC134" s="189">
        <v>128</v>
      </c>
      <c r="AD134" s="189">
        <f>求节点(村县营基础信息!T$8:T$28,$Y$33:$Y$53,$AC134)*节奏总纲!K131*(1+$B$10)+AD133</f>
        <v>13516205676.327847</v>
      </c>
      <c r="AE134" s="189">
        <f>求节点(村县营基础信息!U$8:U$28,$Y$33:$Y$53,$AC134)*节奏总纲!L131*(1+$B$10)+AE133</f>
        <v>11549979429.603678</v>
      </c>
      <c r="AF134" s="189">
        <f>求节点(村县营基础信息!V$8:V$28,$Y$33:$Y$53,$AC134)*节奏总纲!M131*(1+$B$10)+AF133</f>
        <v>9283265567.9518166</v>
      </c>
      <c r="AG134" s="189">
        <f>求节点(村县营基础信息!W$8:W$28,$Y$33:$Y$53,$AC134)*节奏总纲!N131*(1+$B$10)+AG133</f>
        <v>6668019041.3274527</v>
      </c>
      <c r="AH134" s="189">
        <f>求节点(村县营基础信息!X$8:X$28,$Y$33:$Y$53,$AC134)*节奏总纲!O131*(1+$B$10)+AH133</f>
        <v>3661597223.6357069</v>
      </c>
      <c r="AY134" s="189">
        <f>BF134/节奏总纲!D131</f>
        <v>113322698.13656236</v>
      </c>
      <c r="AZ134" s="189">
        <v>128</v>
      </c>
      <c r="BA134" s="189">
        <f>求节点(村县营基础信息!AC$8:AC$28,$AO$33:$AO$53,$AZ134)*节奏总纲!K131+BA133</f>
        <v>1257762129.0475934</v>
      </c>
      <c r="BB134" s="189">
        <f>求节点(村县营基础信息!AD$8:AD$28,$AO$33:$AO$53,$AZ134)*节奏总纲!L131+BB133</f>
        <v>1074500587.8838215</v>
      </c>
      <c r="BC134" s="189">
        <f>求节点(村县营基础信息!AE$8:AE$28,$AO$33:$AO$53,$AZ134)*节奏总纲!M131+BC133</f>
        <v>863425392.58355284</v>
      </c>
      <c r="BD134" s="189">
        <f>求节点(村县营基础信息!AF$8:AF$28,$AO$33:$AO$53,$AZ134)*节奏总纲!N131+BD133</f>
        <v>620052980.43544126</v>
      </c>
      <c r="BE134" s="189">
        <f>求节点(村县营基础信息!AG$8:AG$28,$AO$33:$AO$53,$AZ134)*节奏总纲!O131+BE133</f>
        <v>340296092.81644052</v>
      </c>
      <c r="BF134" s="189">
        <f>求节点(村县营基础信息!AC$8:AC$28,$AP$33:$AP$53,$AZ134)*节奏总纲!K131+BF133</f>
        <v>808053189507.85901</v>
      </c>
      <c r="BG134" s="189">
        <f>求节点(村县营基础信息!AD$8:AD$28,$AP$33:$AP$53,$AZ134)*节奏总纲!L131+BG133</f>
        <v>690701315776.75879</v>
      </c>
      <c r="BH134" s="189">
        <f>求节点(村县营基础信息!AE$8:AE$28,$AP$33:$AP$53,$AZ134)*节奏总纲!M131+BH133</f>
        <v>555286539523.83521</v>
      </c>
      <c r="BI134" s="189">
        <f>求节点(村县营基础信息!AF$8:AF$28,$AP$33:$AP$53,$AZ134)*节奏总纲!N131+BI133</f>
        <v>398944401725.00372</v>
      </c>
      <c r="BJ134" s="189">
        <f>求节点(村县营基础信息!AG$8:AG$28,$AP$33:$AP$53,$AZ134)*节奏总纲!O131+BJ133</f>
        <v>219198896600.25375</v>
      </c>
      <c r="BK134" s="189"/>
      <c r="BL134" s="189">
        <f>(BC134-BC133)/节奏总纲!M131*'[1]功能-付费相关'!AJ133</f>
        <v>1119.5335276967933</v>
      </c>
      <c r="BM134" s="189">
        <f>(BH134-BH133)/节奏总纲!M131*'[1]功能-付费相关'!BB133</f>
        <v>8.6920770917591277</v>
      </c>
      <c r="CD134" s="189">
        <v>128</v>
      </c>
      <c r="CE134" s="189">
        <f>求节点(村县营基础信息!$AC$8:$AC$28,$BS$33:$BS$53,$CD134)*节奏总纲!K131+CE133</f>
        <v>251540540.49214384</v>
      </c>
      <c r="CF134" s="189">
        <f>求节点(村县营基础信息!$AC$8:$AC$28,$BS$33:$BS$53,$CD134)*节奏总纲!L131+CF133</f>
        <v>212766953.33386758</v>
      </c>
      <c r="CG134" s="189">
        <f>求节点(村县营基础信息!$AC$8:$AC$28,$BS$33:$BS$53,$CD134)*节奏总纲!M131+CG133</f>
        <v>169263928.85072577</v>
      </c>
      <c r="CH134" s="189">
        <f>求节点(村县营基础信息!$AC$8:$AC$28,$BS$33:$BS$53,$CD134)*节奏总纲!N131+CH133</f>
        <v>120327163.53380546</v>
      </c>
      <c r="CI134" s="189">
        <f>求节点(村县营基础信息!$AC$8:$AC$28,$BS$33:$BS$53,$CD134)*节奏总纲!O131+CI133</f>
        <v>64689994.210837558</v>
      </c>
    </row>
    <row r="135" spans="13:87" x14ac:dyDescent="0.15">
      <c r="M135" s="189">
        <v>129</v>
      </c>
      <c r="N135" s="189">
        <f>求节点(村县营基础信息!K$8:K$28,$I$33:$I$53,$M135)*节奏总纲!K132+N134</f>
        <v>124539366441.35452</v>
      </c>
      <c r="O135" s="189">
        <f>求节点(村县营基础信息!L$8:L$28,$I$33:$I$53,$M135)*节奏总纲!L132+O134</f>
        <v>106424349198.04977</v>
      </c>
      <c r="P135" s="189">
        <f>求节点(村县营基础信息!M$8:M$28,$I$33:$I$53,$M135)*节奏总纲!M132+P134</f>
        <v>85698300235.783707</v>
      </c>
      <c r="Q135" s="189">
        <f>求节点(村县营基础信息!N$8:N$28,$I$33:$I$53,$M135)*节奏总纲!N132+Q134</f>
        <v>61675625750.09951</v>
      </c>
      <c r="R135" s="189">
        <f>求节点(村县营基础信息!O$8:O$28,$I$33:$I$53,$M135)*节奏总纲!O132+R134</f>
        <v>33827863789.970093</v>
      </c>
      <c r="AC135" s="189">
        <v>129</v>
      </c>
      <c r="AD135" s="189">
        <f>求节点(村县营基础信息!T$8:T$28,$Y$33:$Y$53,$AC135)*节奏总纲!K132*(1+$B$10)+AD134</f>
        <v>14618708513.953239</v>
      </c>
      <c r="AE135" s="189">
        <f>求节点(村县营基础信息!U$8:U$28,$Y$33:$Y$53,$AC135)*节奏总纲!L132*(1+$B$10)+AE134</f>
        <v>12492675037.734884</v>
      </c>
      <c r="AF135" s="189">
        <f>求节点(村县营基础信息!V$8:V$28,$Y$33:$Y$53,$AC135)*节奏总纲!M132*(1+$B$10)+AF134</f>
        <v>10059994398.066076</v>
      </c>
      <c r="AG135" s="189">
        <f>求节点(村县营基础信息!W$8:W$28,$Y$33:$Y$53,$AC135)*节奏总纲!N132*(1+$B$10)+AG134</f>
        <v>7240171681.6549587</v>
      </c>
      <c r="AH135" s="189">
        <f>求节点(村县营基础信息!X$8:X$28,$Y$33:$Y$53,$AC135)*节奏总纲!O132*(1+$B$10)+AH134</f>
        <v>3971294290.2169733</v>
      </c>
      <c r="AY135" s="189">
        <f>BF135/节奏总纲!D132</f>
        <v>114415156.32799655</v>
      </c>
      <c r="AZ135" s="189">
        <v>129</v>
      </c>
      <c r="BA135" s="189">
        <f>求节点(村县营基础信息!AC$8:AC$28,$AO$33:$AO$53,$AZ135)*节奏总纲!K132+BA134</f>
        <v>1359636107.8836153</v>
      </c>
      <c r="BB135" s="189">
        <f>求节点(村县营基础信息!AD$8:AD$28,$AO$33:$AO$53,$AZ135)*节奏总纲!L132+BB134</f>
        <v>1161607984.9390664</v>
      </c>
      <c r="BC135" s="189">
        <f>求节点(村县营基础信息!AE$8:AE$28,$AO$33:$AO$53,$AZ135)*节奏总纲!M132+BC134</f>
        <v>935197050.39698541</v>
      </c>
      <c r="BD135" s="189">
        <f>求节点(村县营基础信息!AF$8:AF$28,$AO$33:$AO$53,$AZ135)*节奏总纲!N132+BD134</f>
        <v>672921294.22340393</v>
      </c>
      <c r="BE135" s="189">
        <f>求节点(村县营基础信息!AG$8:AG$28,$AO$33:$AO$53,$AZ135)*节奏总纲!O132+BE134</f>
        <v>368912864.88247126</v>
      </c>
      <c r="BF135" s="189">
        <f>求节点(村县营基础信息!AC$8:AC$28,$AP$33:$AP$53,$AZ135)*节奏总纲!K132+BF134</f>
        <v>874407107723.05457</v>
      </c>
      <c r="BG135" s="189">
        <f>求节点(村县营基础信息!AD$8:AD$28,$AP$33:$AP$53,$AZ135)*节奏总纲!L132+BG134</f>
        <v>747437267058.7417</v>
      </c>
      <c r="BH135" s="189">
        <f>求节点(村县营基础信息!AE$8:AE$28,$AP$33:$AP$53,$AZ135)*节奏总纲!M132+BH134</f>
        <v>602033812646.31763</v>
      </c>
      <c r="BI135" s="189">
        <f>求节点(村县营基础信息!AF$8:AF$28,$AP$33:$AP$53,$AZ135)*节奏总纲!N132+BI134</f>
        <v>433379296772.23004</v>
      </c>
      <c r="BJ135" s="189">
        <f>求节点(村县营基础信息!AG$8:AG$28,$AP$33:$AP$53,$AZ135)*节奏总纲!O132+BJ134</f>
        <v>237837954139.26178</v>
      </c>
      <c r="BK135" s="189"/>
      <c r="BL135" s="189">
        <f>(BC135-BC134)/节奏总纲!M132*'[1]功能-付费相关'!AJ134</f>
        <v>1128.279883381924</v>
      </c>
      <c r="BM135" s="189">
        <f>(BH135-BH134)/节奏总纲!M132*'[1]功能-付费相关'!BB134</f>
        <v>7.9636217673077274</v>
      </c>
      <c r="CD135" s="189">
        <v>129</v>
      </c>
      <c r="CE135" s="189">
        <f>求节点(村县营基础信息!$AC$8:$AC$28,$BS$33:$BS$53,$CD135)*节奏总纲!K132+CE134</f>
        <v>271915336.25934821</v>
      </c>
      <c r="CF135" s="189">
        <f>求节点(村县营基础信息!$AC$8:$AC$28,$BS$33:$BS$53,$CD135)*节奏总纲!L132+CF134</f>
        <v>230014217.95080608</v>
      </c>
      <c r="CG135" s="189">
        <f>求节点(村县营基础信息!$AC$8:$AC$28,$BS$33:$BS$53,$CD135)*节奏总纲!M132+CG134</f>
        <v>183331173.78215855</v>
      </c>
      <c r="CH135" s="189">
        <f>求节点(村县营基础信息!$AC$8:$AC$28,$BS$33:$BS$53,$CD135)*节奏总纲!N132+CH134</f>
        <v>130583616.4086702</v>
      </c>
      <c r="CI135" s="189">
        <f>求节点(村县营基础信息!$AC$8:$AC$28,$BS$33:$BS$53,$CD135)*节奏总纲!O132+CI134</f>
        <v>70127180.903383404</v>
      </c>
    </row>
    <row r="136" spans="13:87" x14ac:dyDescent="0.15">
      <c r="M136" s="189">
        <v>130</v>
      </c>
      <c r="N136" s="189">
        <f>求节点(村县营基础信息!K$8:K$28,$I$33:$I$53,$M136)*节奏总纲!K133+N135</f>
        <v>134678225035.06165</v>
      </c>
      <c r="O136" s="189">
        <f>求节点(村县营基础信息!L$8:L$28,$I$33:$I$53,$M136)*节奏总纲!L133+O135</f>
        <v>115246496791.09618</v>
      </c>
      <c r="P136" s="189">
        <f>求节点(村县营基础信息!M$8:M$28,$I$33:$I$53,$M136)*节奏总纲!M133+P135</f>
        <v>92914439942.850998</v>
      </c>
      <c r="Q136" s="189">
        <f>求节点(村县营基础信息!N$8:N$28,$I$33:$I$53,$M136)*节奏总纲!N133+Q135</f>
        <v>66907174082.303841</v>
      </c>
      <c r="R136" s="189">
        <f>求节点(村县营基础信息!O$8:O$28,$I$33:$I$53,$M136)*节奏总纲!O133+R135</f>
        <v>36730115402.877319</v>
      </c>
      <c r="AC136" s="189">
        <v>130</v>
      </c>
      <c r="AD136" s="189">
        <f>求节点(村县营基础信息!T$8:T$28,$Y$33:$Y$53,$AC136)*节奏总纲!K133*(1+$B$10)+AD135</f>
        <v>15809501745.627028</v>
      </c>
      <c r="AE136" s="189">
        <f>求节点(村县营基础信息!U$8:U$28,$Y$33:$Y$53,$AC136)*节奏总纲!L133*(1+$B$10)+AE135</f>
        <v>13528822602.624212</v>
      </c>
      <c r="AF136" s="189">
        <f>求节点(村县营基础信息!V$8:V$28,$Y$33:$Y$53,$AC136)*节奏总纲!M133*(1+$B$10)+AF135</f>
        <v>10907518825.255699</v>
      </c>
      <c r="AG136" s="189">
        <f>求节点(村县营基础信息!W$8:W$28,$Y$33:$Y$53,$AC136)*节奏总纲!N133*(1+$B$10)+AG135</f>
        <v>7854608926.9904251</v>
      </c>
      <c r="AH136" s="189">
        <f>求节点(村县营基础信息!X$8:X$28,$Y$33:$Y$53,$AC136)*节奏总纲!O133*(1+$B$10)+AH135</f>
        <v>4312159245.1152773</v>
      </c>
      <c r="AY136" s="189">
        <f>BF136/节奏总纲!D133</f>
        <v>115501741.67758282</v>
      </c>
      <c r="AZ136" s="189">
        <v>130</v>
      </c>
      <c r="BA136" s="189">
        <f>求节点(村县营基础信息!AC$8:AC$28,$AO$33:$AO$53,$AZ136)*节奏总纲!K133+BA135</f>
        <v>1469668336.6830413</v>
      </c>
      <c r="BB136" s="189">
        <f>求节点(村县营基础信息!AD$8:AD$28,$AO$33:$AO$53,$AZ136)*节奏总纲!L133+BB135</f>
        <v>1257350573.0705237</v>
      </c>
      <c r="BC136" s="189">
        <f>求节点(村县营基础信息!AE$8:AE$28,$AO$33:$AO$53,$AZ136)*节奏总纲!M133+BC135</f>
        <v>1013510395.8251847</v>
      </c>
      <c r="BD136" s="189">
        <f>求节点(村县营基础信息!AF$8:AF$28,$AO$33:$AO$53,$AZ136)*节奏总纲!N133+BD135</f>
        <v>729696809.70614719</v>
      </c>
      <c r="BE136" s="189">
        <f>求节点(村县营基础信息!AG$8:AG$28,$AO$33:$AO$53,$AZ136)*节奏总纲!O133+BE135</f>
        <v>400409626.62872118</v>
      </c>
      <c r="BF136" s="189">
        <f>求节点(村县营基础信息!AC$8:AC$28,$AP$33:$AP$53,$AZ136)*节奏总纲!K133+BF135</f>
        <v>946074766081.08081</v>
      </c>
      <c r="BG136" s="189">
        <f>求节点(村县营基础信息!AD$8:AD$28,$AP$33:$AP$53,$AZ136)*节奏总纲!L133+BG135</f>
        <v>809797606128.36426</v>
      </c>
      <c r="BH136" s="189">
        <f>求节点(村县营基础信息!AE$8:AE$28,$AP$33:$AP$53,$AZ136)*节奏总纲!M133+BH135</f>
        <v>653041904968.55139</v>
      </c>
      <c r="BI136" s="189">
        <f>求节点(村县营基础信息!AF$8:AF$28,$AP$33:$AP$53,$AZ136)*节奏总纲!N133+BI135</f>
        <v>470359082523.32349</v>
      </c>
      <c r="BJ136" s="189">
        <f>求节点(村县营基础信息!AG$8:AG$28,$AP$33:$AP$53,$AZ136)*节奏总纲!O133+BJ135</f>
        <v>258352844956.65253</v>
      </c>
      <c r="BK136" s="189"/>
      <c r="BL136" s="189">
        <f>(BC136-BC135)/节奏总纲!M133*'[1]功能-付费相关'!AJ135</f>
        <v>1137.0262390670555</v>
      </c>
      <c r="BM136" s="189">
        <f>(BH136-BH135)/节奏总纲!M133*'[1]功能-付费相关'!BB135</f>
        <v>7.2957775176180686</v>
      </c>
      <c r="CD136" s="189">
        <v>130</v>
      </c>
      <c r="CE136" s="189">
        <f>求节点(村县营基础信息!$AC$8:$AC$28,$BS$33:$BS$53,$CD136)*节奏总纲!K133+CE135</f>
        <v>293921782.01923341</v>
      </c>
      <c r="CF136" s="189">
        <f>求节点(村县营基础信息!$AC$8:$AC$28,$BS$33:$BS$53,$CD136)*节奏总纲!L133+CF135</f>
        <v>248971250.40083465</v>
      </c>
      <c r="CG136" s="189">
        <f>求节点(村县营基础信息!$AC$8:$AC$28,$BS$33:$BS$53,$CD136)*节奏总纲!M133+CG135</f>
        <v>198680589.48608562</v>
      </c>
      <c r="CH136" s="189">
        <f>求节点(村县营基础信息!$AC$8:$AC$28,$BS$33:$BS$53,$CD136)*节奏总纲!N133+CH135</f>
        <v>141598066.4123224</v>
      </c>
      <c r="CI136" s="189">
        <f>求节点(村县营基础信息!$AC$8:$AC$28,$BS$33:$BS$53,$CD136)*节奏总纲!O133+CI135</f>
        <v>76111565.635170877</v>
      </c>
    </row>
    <row r="137" spans="13:87" x14ac:dyDescent="0.15">
      <c r="M137" s="189">
        <v>131</v>
      </c>
      <c r="N137" s="189">
        <f>求节点(村县营基础信息!K$8:K$28,$I$33:$I$53,$M137)*节奏总纲!K134+N136</f>
        <v>145628373536.06</v>
      </c>
      <c r="O137" s="189">
        <f>求节点(村县营基础信息!L$8:L$28,$I$33:$I$53,$M137)*节奏总纲!L134+O136</f>
        <v>124686546925.19711</v>
      </c>
      <c r="P137" s="189">
        <f>求节点(村县营基础信息!M$8:M$28,$I$33:$I$53,$M137)*节奏总纲!M134+P136</f>
        <v>100574612027.56653</v>
      </c>
      <c r="Q137" s="189">
        <f>求节点(村县营基础信息!N$8:N$28,$I$33:$I$53,$M137)*节奏总纲!N134+Q136</f>
        <v>72538306326.460663</v>
      </c>
      <c r="R137" s="189">
        <f>求节点(村县营基础信息!O$8:O$28,$I$33:$I$53,$M137)*节奏总纲!O134+R136</f>
        <v>39685661857.695267</v>
      </c>
      <c r="AC137" s="189">
        <v>131</v>
      </c>
      <c r="AD137" s="189">
        <f>求节点(村县营基础信息!T$8:T$28,$Y$33:$Y$53,$AC137)*节奏总纲!K134*(1+$B$10)+AD136</f>
        <v>17095579719.818802</v>
      </c>
      <c r="AE137" s="189">
        <f>求节点(村县营基础信息!U$8:U$28,$Y$33:$Y$53,$AC137)*节奏总纲!L134*(1+$B$10)+AE136</f>
        <v>14637541863.520668</v>
      </c>
      <c r="AF137" s="189">
        <f>求节点(村县营基础信息!V$8:V$28,$Y$33:$Y$53,$AC137)*节奏总纲!M134*(1+$B$10)+AF136</f>
        <v>11807194167.172127</v>
      </c>
      <c r="AG137" s="189">
        <f>求节点(村县营基础信息!W$8:W$28,$Y$33:$Y$53,$AC137)*节奏总纲!N134*(1+$B$10)+AG136</f>
        <v>8515976683.6296091</v>
      </c>
      <c r="AH137" s="189">
        <f>求节点(村县营基础信息!X$8:X$28,$Y$33:$Y$53,$AC137)*节奏总纲!O134*(1+$B$10)+AH136</f>
        <v>4659283596.6156607</v>
      </c>
      <c r="AY137" s="189">
        <f>BF137/节奏总纲!D134</f>
        <v>116582848.25384374</v>
      </c>
      <c r="AZ137" s="189">
        <v>131</v>
      </c>
      <c r="BA137" s="189">
        <f>求节点(村县营基础信息!AC$8:AC$28,$AO$33:$AO$53,$AZ137)*节奏总纲!K134+BA136</f>
        <v>1588505110.4789958</v>
      </c>
      <c r="BB137" s="189">
        <f>求节点(村县营基础信息!AD$8:AD$28,$AO$33:$AO$53,$AZ137)*节奏总纲!L134+BB136</f>
        <v>1359798964.7344673</v>
      </c>
      <c r="BC137" s="189">
        <f>求节点(村县营基础信息!AE$8:AE$28,$AO$33:$AO$53,$AZ137)*节奏总纲!M134+BC136</f>
        <v>1096642614.2774212</v>
      </c>
      <c r="BD137" s="189">
        <f>求节点(村县营基础信息!AF$8:AF$28,$AO$33:$AO$53,$AZ137)*节奏总纲!N134+BD136</f>
        <v>790808820.07321751</v>
      </c>
      <c r="BE137" s="189">
        <f>求节点(村县营基础信息!AG$8:AG$28,$AO$33:$AO$53,$AZ137)*节奏总纲!O134+BE136</f>
        <v>432484772.04456764</v>
      </c>
      <c r="BF137" s="189">
        <f>求节点(村县营基础信息!AC$8:AC$28,$AP$33:$AP$53,$AZ137)*节奏总纲!K134+BF136</f>
        <v>1023477118080.1792</v>
      </c>
      <c r="BG137" s="189">
        <f>求节点(村县营基础信息!AD$8:AD$28,$AP$33:$AP$53,$AZ137)*节奏总纲!L134+BG136</f>
        <v>876525658565.47949</v>
      </c>
      <c r="BH137" s="189">
        <f>求节点(村县营基础信息!AE$8:AE$28,$AP$33:$AP$53,$AZ137)*节奏总纲!M134+BH136</f>
        <v>707188689920.44153</v>
      </c>
      <c r="BI137" s="189">
        <f>求节点(村县营基础信息!AF$8:AF$28,$AP$33:$AP$53,$AZ137)*节奏总纲!N134+BI136</f>
        <v>510163371942.40863</v>
      </c>
      <c r="BJ137" s="189">
        <f>求节点(村县营基础信息!AG$8:AG$28,$AP$33:$AP$53,$AZ137)*节奏总纲!O134+BJ136</f>
        <v>279244456337.5072</v>
      </c>
      <c r="BK137" s="189"/>
      <c r="BL137" s="189">
        <f>(BC137-BC136)/节奏总纲!M134*'[1]功能-付费相关'!AJ136</f>
        <v>1145.7725947521863</v>
      </c>
      <c r="BM137" s="189">
        <f>(BH137-BH136)/节奏总纲!M134*'[1]功能-付费相关'!BB136</f>
        <v>6.683544439216563</v>
      </c>
      <c r="CD137" s="189">
        <v>131</v>
      </c>
      <c r="CE137" s="189">
        <f>求节点(村县营基础信息!$AC$8:$AC$28,$BS$33:$BS$53,$CD137)*节奏总纲!K134+CE136</f>
        <v>317689136.77842432</v>
      </c>
      <c r="CF137" s="189">
        <f>求节点(村县营基础信息!$AC$8:$AC$28,$BS$33:$BS$53,$CD137)*节奏总纲!L134+CF136</f>
        <v>269256031.95029545</v>
      </c>
      <c r="CG137" s="189">
        <f>求节点(村县营基础信息!$AC$8:$AC$28,$BS$33:$BS$53,$CD137)*节奏总纲!M134+CG136</f>
        <v>214974504.302724</v>
      </c>
      <c r="CH137" s="189">
        <f>求节点(村县营基础信息!$AC$8:$AC$28,$BS$33:$BS$53,$CD137)*节奏总纲!N134+CH136</f>
        <v>153453796.42353407</v>
      </c>
      <c r="CI137" s="189">
        <f>求节点(村县营基础信息!$AC$8:$AC$28,$BS$33:$BS$53,$CD137)*节奏总纲!O134+CI136</f>
        <v>82205843.264181703</v>
      </c>
    </row>
    <row r="138" spans="13:87" x14ac:dyDescent="0.15">
      <c r="M138" s="189">
        <v>132</v>
      </c>
      <c r="N138" s="189">
        <f>求节点(村县营基础信息!K$8:K$28,$I$33:$I$53,$M138)*节奏总纲!K135+N137</f>
        <v>157454040496.32401</v>
      </c>
      <c r="O138" s="189">
        <f>求节点(村县营基础信息!L$8:L$28,$I$33:$I$53,$M138)*节奏总纲!L135+O137</f>
        <v>134921825131.25883</v>
      </c>
      <c r="P138" s="189">
        <f>求节点(村县营基础信息!M$8:M$28,$I$33:$I$53,$M138)*节奏总纲!M135+P137</f>
        <v>109016650483.15213</v>
      </c>
      <c r="Q138" s="189">
        <f>求节点(村县营基础信息!N$8:N$28,$I$33:$I$53,$M138)*节奏总纲!N135+Q137</f>
        <v>78341836877.965775</v>
      </c>
      <c r="R138" s="189">
        <f>求节点(村县营基础信息!O$8:O$28,$I$33:$I$53,$M138)*节奏总纲!O135+R137</f>
        <v>42763510627.775391</v>
      </c>
      <c r="AC138" s="189">
        <v>132</v>
      </c>
      <c r="AD138" s="189">
        <f>求节点(村县营基础信息!T$8:T$28,$Y$33:$Y$53,$AC138)*节奏总纲!K135*(1+$B$10)+AD137</f>
        <v>18484485980.435848</v>
      </c>
      <c r="AE138" s="189">
        <f>求节点(村县营基础信息!U$8:U$28,$Y$33:$Y$53,$AC138)*节奏总纲!L135*(1+$B$10)+AE137</f>
        <v>15839659429.263357</v>
      </c>
      <c r="AF138" s="189">
        <f>求节点(村县营基础信息!V$8:V$28,$Y$33:$Y$53,$AC138)*节奏总纲!M135*(1+$B$10)+AF137</f>
        <v>12798698502.845631</v>
      </c>
      <c r="AG138" s="189">
        <f>求节点(村县营基础信息!W$8:W$28,$Y$33:$Y$53,$AC138)*节奏总纲!N135*(1+$B$10)+AG137</f>
        <v>9197592354.335743</v>
      </c>
      <c r="AH138" s="189">
        <f>求节点(村县营基础信息!X$8:X$28,$Y$33:$Y$53,$AC138)*节奏总纲!O135*(1+$B$10)+AH137</f>
        <v>5020772165.5362015</v>
      </c>
      <c r="AY138" s="189">
        <f>BF138/节奏总纲!D135</f>
        <v>117658843.67131457</v>
      </c>
      <c r="AZ138" s="189">
        <v>132</v>
      </c>
      <c r="BA138" s="189">
        <f>求节点(村县营基础信息!AC$8:AC$28,$AO$33:$AO$53,$AZ138)*节奏总纲!K135+BA137</f>
        <v>1716843471.3162997</v>
      </c>
      <c r="BB138" s="189">
        <f>求节点(村县营基础信息!AD$8:AD$28,$AO$33:$AO$53,$AZ138)*节奏总纲!L135+BB137</f>
        <v>1470877589.9057629</v>
      </c>
      <c r="BC138" s="189">
        <f>求节点(村县营基础信息!AE$8:AE$28,$AO$33:$AO$53,$AZ138)*节奏总纲!M135+BC137</f>
        <v>1188260058.0254862</v>
      </c>
      <c r="BD138" s="189">
        <f>求节点(村县营基础信息!AF$8:AF$28,$AO$33:$AO$53,$AZ138)*节奏总纲!N135+BD137</f>
        <v>853791787.59226489</v>
      </c>
      <c r="BE138" s="189">
        <f>求节点(村县营基础信息!AG$8:AG$28,$AO$33:$AO$53,$AZ138)*节奏总纲!O135+BE137</f>
        <v>465887206.54441226</v>
      </c>
      <c r="BF138" s="189">
        <f>求节点(村县营基础信息!AC$8:AC$28,$AP$33:$AP$53,$AZ138)*节奏总纲!K135+BF137</f>
        <v>1107068170438.8765</v>
      </c>
      <c r="BG138" s="189">
        <f>求节点(村县营基础信息!AD$8:AD$28,$AP$33:$AP$53,$AZ138)*节奏总纲!L135+BG137</f>
        <v>948874869760.38342</v>
      </c>
      <c r="BH138" s="189">
        <f>求节点(村县营基础信息!AE$8:AE$28,$AP$33:$AP$53,$AZ138)*节奏总纲!M135+BH137</f>
        <v>766862184948.3479</v>
      </c>
      <c r="BI138" s="189">
        <f>求节点(村县营基础信息!AF$8:AF$28,$AP$33:$AP$53,$AZ138)*节奏总纲!N135+BI137</f>
        <v>551186278119.81482</v>
      </c>
      <c r="BJ138" s="189">
        <f>求节点(村县营基础信息!AG$8:AG$28,$AP$33:$AP$53,$AZ138)*节奏总纲!O135+BJ137</f>
        <v>301000575341.73932</v>
      </c>
      <c r="BK138" s="189"/>
      <c r="BL138" s="189">
        <f>(BC138-BC137)/节奏总纲!M135*'[1]功能-付费相关'!AJ137</f>
        <v>1154.5189504373172</v>
      </c>
      <c r="BM138" s="189">
        <f>(BH138-BH137)/节奏总纲!M135*'[1]功能-付费相关'!BB137</f>
        <v>6.1223307840151664</v>
      </c>
      <c r="CD138" s="189">
        <v>132</v>
      </c>
      <c r="CE138" s="189">
        <f>求节点(村县营基础信息!$AC$8:$AC$28,$BS$33:$BS$53,$CD138)*节奏总纲!K135+CE137</f>
        <v>343356808.94588512</v>
      </c>
      <c r="CF138" s="189">
        <f>求节点(村县营基础信息!$AC$8:$AC$28,$BS$33:$BS$53,$CD138)*节奏总纲!L135+CF137</f>
        <v>291249599.73421198</v>
      </c>
      <c r="CG138" s="189">
        <f>求节点(村县营基础信息!$AC$8:$AC$28,$BS$33:$BS$53,$CD138)*节奏总纲!M135+CG137</f>
        <v>232931523.27734476</v>
      </c>
      <c r="CH138" s="189">
        <f>求节点(村县营基础信息!$AC$8:$AC$28,$BS$33:$BS$53,$CD138)*节奏总纲!N135+CH137</f>
        <v>165672492.12222925</v>
      </c>
      <c r="CI138" s="189">
        <f>求节点(村县营基础信息!$AC$8:$AC$28,$BS$33:$BS$53,$CD138)*节奏总纲!O135+CI137</f>
        <v>88552305.819152176</v>
      </c>
    </row>
    <row r="139" spans="13:87" x14ac:dyDescent="0.15">
      <c r="M139" s="189">
        <v>133</v>
      </c>
      <c r="N139" s="189">
        <f>求节点(村县营基础信息!K$8:K$28,$I$33:$I$53,$M139)*节奏总纲!K136+N138</f>
        <v>170224494975.8609</v>
      </c>
      <c r="O139" s="189">
        <f>求节点(村县营基础信息!L$8:L$28,$I$33:$I$53,$M139)*节奏总纲!L136+O138</f>
        <v>145982570485.77496</v>
      </c>
      <c r="P139" s="189">
        <f>求节点(村县营基础信息!M$8:M$28,$I$33:$I$53,$M139)*节奏总纲!M136+P138</f>
        <v>117530072431.30574</v>
      </c>
      <c r="Q139" s="189">
        <f>求节点(村县营基础信息!N$8:N$28,$I$33:$I$53,$M139)*节奏总纲!N136+Q138</f>
        <v>84248608313.492783</v>
      </c>
      <c r="R139" s="189">
        <f>求节点(村县营基础信息!O$8:O$28,$I$33:$I$53,$M139)*节奏总纲!O136+R138</f>
        <v>46036359728.518295</v>
      </c>
      <c r="AC139" s="189">
        <v>133</v>
      </c>
      <c r="AD139" s="189">
        <f>求节点(村县营基础信息!T$8:T$28,$Y$33:$Y$53,$AC139)*节奏总纲!K136*(1+$B$10)+AD138</f>
        <v>19984356071.243629</v>
      </c>
      <c r="AE139" s="189">
        <f>求节点(村县营基础信息!U$8:U$28,$Y$33:$Y$53,$AC139)*节奏总纲!L136*(1+$B$10)+AE138</f>
        <v>17138726832.531019</v>
      </c>
      <c r="AF139" s="189">
        <f>求节点(村县营基础信息!V$8:V$28,$Y$33:$Y$53,$AC139)*节奏总纲!M136*(1+$B$10)+AF138</f>
        <v>13798586719.112556</v>
      </c>
      <c r="AG139" s="189">
        <f>求节点(村县营基础信息!W$8:W$28,$Y$33:$Y$53,$AC139)*节奏总纲!N136*(1+$B$10)+AG138</f>
        <v>9891333506.8985443</v>
      </c>
      <c r="AH139" s="189">
        <f>求节点(村县营基础信息!X$8:X$28,$Y$33:$Y$53,$AC139)*节奏总纲!O136*(1+$B$10)+AH138</f>
        <v>5405163221.1401558</v>
      </c>
      <c r="AY139" s="189">
        <f>BF139/节奏总纲!D136</f>
        <v>118730070.86796038</v>
      </c>
      <c r="AZ139" s="189">
        <v>133</v>
      </c>
      <c r="BA139" s="189">
        <f>求节点(村县营基础信息!AC$8:AC$28,$AO$33:$AO$53,$AZ139)*节奏总纲!K136+BA138</f>
        <v>1855435163.4853964</v>
      </c>
      <c r="BB139" s="189">
        <f>求节点(村县营基础信息!AD$8:AD$28,$AO$33:$AO$53,$AZ139)*节奏总纲!L136+BB138</f>
        <v>1590914618.9551363</v>
      </c>
      <c r="BC139" s="189">
        <f>求节点(村县营基础信息!AE$8:AE$28,$AO$33:$AO$53,$AZ139)*节奏总纲!M136+BC138</f>
        <v>1280652192.9988163</v>
      </c>
      <c r="BD139" s="189">
        <f>求节点(村县营基础信息!AF$8:AF$28,$AO$33:$AO$53,$AZ139)*节奏总纲!N136+BD138</f>
        <v>917895179.51285231</v>
      </c>
      <c r="BE139" s="189">
        <f>求节点(村县营基础信息!AG$8:AG$28,$AO$33:$AO$53,$AZ139)*节奏总纲!O136+BE138</f>
        <v>501405887.24703634</v>
      </c>
      <c r="BF139" s="189">
        <f>求节点(村县营基础信息!AC$8:AC$28,$AP$33:$AP$53,$AZ139)*节奏总纲!K136+BF138</f>
        <v>1197337559271.6816</v>
      </c>
      <c r="BG139" s="189">
        <f>求节点(村县营基础信息!AD$8:AD$28,$AP$33:$AP$53,$AZ139)*节奏总纲!L136+BG138</f>
        <v>1027058988014.5419</v>
      </c>
      <c r="BH139" s="189">
        <f>求节点(村县营基础信息!AE$8:AE$28,$AP$33:$AP$53,$AZ139)*节奏总纲!M136+BH138</f>
        <v>827040262194.31006</v>
      </c>
      <c r="BI139" s="189">
        <f>求节点(村县营基础信息!AF$8:AF$28,$AP$33:$AP$53,$AZ139)*节奏总纲!N136+BI138</f>
        <v>592938954057.42407</v>
      </c>
      <c r="BJ139" s="189">
        <f>求节点(村县营基础信息!AG$8:AG$28,$AP$33:$AP$53,$AZ139)*节奏总纲!O136+BJ138</f>
        <v>324135076039.38184</v>
      </c>
      <c r="BK139" s="189"/>
      <c r="BL139" s="189">
        <f>(BC139-BC138)/节奏总纲!M136*'[1]功能-付费相关'!AJ138</f>
        <v>1163.2653061224503</v>
      </c>
      <c r="BM139" s="189">
        <f>(BH139-BH138)/节奏总纲!M136*'[1]功能-付费相关'!BB138</f>
        <v>5.6079200707576877</v>
      </c>
      <c r="CD139" s="189">
        <v>133</v>
      </c>
      <c r="CE139" s="189">
        <f>求节点(村县营基础信息!$AC$8:$AC$28,$BS$33:$BS$53,$CD139)*节奏总纲!K136+CE138</f>
        <v>371075147.37970448</v>
      </c>
      <c r="CF139" s="189">
        <f>求节点(村县营基础信息!$AC$8:$AC$28,$BS$33:$BS$53,$CD139)*节奏总纲!L136+CF138</f>
        <v>315016931.4859879</v>
      </c>
      <c r="CG139" s="189">
        <f>求节点(村县营基础信息!$AC$8:$AC$28,$BS$33:$BS$53,$CD139)*节奏总纲!M136+CG138</f>
        <v>251040381.73211741</v>
      </c>
      <c r="CH139" s="189">
        <f>求节点(村县营基础信息!$AC$8:$AC$28,$BS$33:$BS$53,$CD139)*节奏总纲!N136+CH138</f>
        <v>178108550.15482318</v>
      </c>
      <c r="CI139" s="189">
        <f>求节点(村县营基础信息!$AC$8:$AC$28,$BS$33:$BS$53,$CD139)*节奏总纲!O136+CI138</f>
        <v>95300855.152650759</v>
      </c>
    </row>
    <row r="140" spans="13:87" x14ac:dyDescent="0.15">
      <c r="M140" s="189">
        <v>134</v>
      </c>
      <c r="N140" s="189">
        <f>求节点(村县营基础信息!K$8:K$28,$I$33:$I$53,$M140)*节奏总纲!K137+N139</f>
        <v>184014439223.2529</v>
      </c>
      <c r="O140" s="189">
        <f>求节点(村县营基础信息!L$8:L$28,$I$33:$I$53,$M140)*节奏总纲!L137+O139</f>
        <v>157310727933.88382</v>
      </c>
      <c r="P140" s="189">
        <f>求节点(村县营基础信息!M$8:M$28,$I$33:$I$53,$M140)*节奏总纲!M137+P139</f>
        <v>126405067105.61734</v>
      </c>
      <c r="Q140" s="189">
        <f>求节点(村县营基础信息!N$8:N$28,$I$33:$I$53,$M140)*节奏总纲!N137+Q139</f>
        <v>90679135755.223419</v>
      </c>
      <c r="R140" s="189">
        <f>求节点(村县营基础信息!O$8:O$28,$I$33:$I$53,$M140)*节奏总纲!O137+R139</f>
        <v>49642665204.908287</v>
      </c>
      <c r="AC140" s="189">
        <v>134</v>
      </c>
      <c r="AD140" s="189">
        <f>求节点(村县营基础信息!T$8:T$28,$Y$33:$Y$53,$AC140)*节奏总纲!K137*(1+$B$10)+AD139</f>
        <v>21603963655.587029</v>
      </c>
      <c r="AE140" s="189">
        <f>求节点(村县营基础信息!U$8:U$28,$Y$33:$Y$53,$AC140)*节奏总纲!L137*(1+$B$10)+AE139</f>
        <v>18469201371.83622</v>
      </c>
      <c r="AF140" s="189">
        <f>求节点(村县营基础信息!V$8:V$28,$Y$33:$Y$53,$AC140)*节奏总纲!M137*(1+$B$10)+AF139</f>
        <v>14840941091.809952</v>
      </c>
      <c r="AG140" s="189">
        <f>求节点(村县营基础信息!W$8:W$28,$Y$33:$Y$53,$AC140)*节奏总纲!N137*(1+$B$10)+AG139</f>
        <v>10646588990.83025</v>
      </c>
      <c r="AH140" s="189">
        <f>求节点(村县营基础信息!X$8:X$28,$Y$33:$Y$53,$AC140)*节奏总纲!O137*(1+$B$10)+AH139</f>
        <v>5828718211.3733473</v>
      </c>
      <c r="AY140" s="189">
        <f>BF140/节奏总纲!D137</f>
        <v>119796849.76296902</v>
      </c>
      <c r="AZ140" s="189">
        <v>134</v>
      </c>
      <c r="BA140" s="189">
        <f>求节点(村县营基础信息!AC$8:AC$28,$AO$33:$AO$53,$AZ140)*节奏总纲!K137+BA139</f>
        <v>2005090895.0982361</v>
      </c>
      <c r="BB140" s="189">
        <f>求节点(村县营基础信息!AD$8:AD$28,$AO$33:$AO$53,$AZ140)*节奏总纲!L137+BB139</f>
        <v>1713853744.7636249</v>
      </c>
      <c r="BC140" s="189">
        <f>求节点(村县营基础信息!AE$8:AE$28,$AO$33:$AO$53,$AZ140)*节奏总纲!M137+BC139</f>
        <v>1376968305.4657214</v>
      </c>
      <c r="BD140" s="189">
        <f>求节点(村县营基础信息!AF$8:AF$28,$AO$33:$AO$53,$AZ140)*节奏总纲!N137+BD139</f>
        <v>987682647.22728097</v>
      </c>
      <c r="BE140" s="189">
        <f>求节点(村县营基础信息!AG$8:AG$28,$AO$33:$AO$53,$AZ140)*节奏总纲!O137+BE139</f>
        <v>540543412.0119102</v>
      </c>
      <c r="BF140" s="189">
        <f>求节点(村县营基础信息!AC$8:AC$28,$AP$33:$AP$53,$AZ140)*节奏总纲!K137+BF139</f>
        <v>1294813325795.5112</v>
      </c>
      <c r="BG140" s="189">
        <f>求节点(村县营基础信息!AD$8:AD$28,$AP$33:$AP$53,$AZ140)*节奏总纲!L137+BG139</f>
        <v>1107133338624.4709</v>
      </c>
      <c r="BH140" s="189">
        <f>求节点(村县营基础信息!AE$8:AE$28,$AP$33:$AP$53,$AZ140)*节奏总纲!M137+BH139</f>
        <v>889774156781.08752</v>
      </c>
      <c r="BI140" s="189">
        <f>求节点(村县营基础信息!AF$8:AF$28,$AP$33:$AP$53,$AZ140)*节奏总纲!N137+BI139</f>
        <v>638393858028.75525</v>
      </c>
      <c r="BJ140" s="189">
        <f>求节点(村县营基础信息!AG$8:AG$28,$AP$33:$AP$53,$AZ140)*节奏总纲!O137+BJ139</f>
        <v>349626650502.90308</v>
      </c>
      <c r="BK140" s="189"/>
      <c r="BL140" s="189">
        <f>(BC140-BC139)/节奏总纲!M137*'[1]功能-付费相关'!AJ139</f>
        <v>1172.011661807581</v>
      </c>
      <c r="BM140" s="189">
        <f>(BH140-BH139)/节奏总纲!M137*'[1]功能-付费相关'!BB139</f>
        <v>5.1364408030179796</v>
      </c>
      <c r="CD140" s="189">
        <v>134</v>
      </c>
      <c r="CE140" s="189">
        <f>求节点(村县营基础信息!$AC$8:$AC$28,$BS$33:$BS$53,$CD140)*节奏总纲!K137+CE139</f>
        <v>401006293.70227242</v>
      </c>
      <c r="CF140" s="189">
        <f>求节点(村县营基础信息!$AC$8:$AC$28,$BS$33:$BS$53,$CD140)*节奏总纲!L137+CF139</f>
        <v>339358878.39606869</v>
      </c>
      <c r="CG140" s="189">
        <f>求节点(村县营基础信息!$AC$8:$AC$28,$BS$33:$BS$53,$CD140)*节奏总纲!M137+CG139</f>
        <v>269918339.77563083</v>
      </c>
      <c r="CH140" s="189">
        <f>求节点(村县营基础信息!$AC$8:$AC$28,$BS$33:$BS$53,$CD140)*节奏总纲!N137+CH139</f>
        <v>191647318.89142233</v>
      </c>
      <c r="CI140" s="189">
        <f>求节点(村县营基础信息!$AC$8:$AC$28,$BS$33:$BS$53,$CD140)*节奏总纲!O137+CI139</f>
        <v>102736984.85797681</v>
      </c>
    </row>
    <row r="141" spans="13:87" x14ac:dyDescent="0.15">
      <c r="M141" s="189">
        <v>135</v>
      </c>
      <c r="N141" s="189">
        <f>求节点(村县营基础信息!K$8:K$28,$I$33:$I$53,$M141)*节奏总纲!K138+N140</f>
        <v>198904431758.46454</v>
      </c>
      <c r="O141" s="189">
        <f>求节点(村县营基础信息!L$8:L$28,$I$33:$I$53,$M141)*节奏总纲!L138+O140</f>
        <v>169820856914.37888</v>
      </c>
      <c r="P141" s="189">
        <f>求节点(村县营基础信息!M$8:M$28,$I$33:$I$53,$M141)*节奏总纲!M138+P140</f>
        <v>136440036370.40599</v>
      </c>
      <c r="Q141" s="189">
        <f>求节点(村县营基础信息!N$8:N$28,$I$33:$I$53,$M141)*节奏总纲!N138+Q140</f>
        <v>98074799903.299774</v>
      </c>
      <c r="R141" s="189">
        <f>求节点(村县营基础信息!O$8:O$28,$I$33:$I$53,$M141)*节奏总纲!O138+R140</f>
        <v>53761277498.162804</v>
      </c>
      <c r="AC141" s="189">
        <v>135</v>
      </c>
      <c r="AD141" s="189">
        <f>求节点(村县营基础信息!T$8:T$28,$Y$33:$Y$53,$AC141)*节奏总纲!K138*(1+$B$10)+AD140</f>
        <v>23352770206.81049</v>
      </c>
      <c r="AE141" s="189">
        <f>求节点(村县营基础信息!U$8:U$28,$Y$33:$Y$53,$AC141)*节奏总纲!L138*(1+$B$10)+AE140</f>
        <v>19938496636.155788</v>
      </c>
      <c r="AF141" s="189">
        <f>求节点(村县营基础信息!V$8:V$28,$Y$33:$Y$53,$AC141)*节奏总纲!M138*(1+$B$10)+AF140</f>
        <v>16019532682.77874</v>
      </c>
      <c r="AG141" s="189">
        <f>求节点(村县营基础信息!W$8:W$28,$Y$33:$Y$53,$AC141)*节奏总纲!N138*(1+$B$10)+AG140</f>
        <v>11515198285.44334</v>
      </c>
      <c r="AH141" s="189">
        <f>求节点(村县营基础信息!X$8:X$28,$Y$33:$Y$53,$AC141)*节奏总纲!O138*(1+$B$10)+AH140</f>
        <v>6312442843.4280806</v>
      </c>
      <c r="AY141" s="189">
        <f>BF141/节奏总纲!D138</f>
        <v>120859478.80299772</v>
      </c>
      <c r="AZ141" s="189">
        <v>135</v>
      </c>
      <c r="BA141" s="189">
        <f>求节点(村县营基础信息!AC$8:AC$28,$AO$33:$AO$53,$AZ141)*节奏总纲!K138+BA140</f>
        <v>2166684929.6055374</v>
      </c>
      <c r="BB141" s="189">
        <f>求节点(村县营基础信息!AD$8:AD$28,$AO$33:$AO$53,$AZ141)*节奏总纲!L138+BB140</f>
        <v>1849620247.6268294</v>
      </c>
      <c r="BC141" s="189">
        <f>求节点(村县营基础信息!AE$8:AE$28,$AO$33:$AO$53,$AZ141)*节奏总纲!M138+BC140</f>
        <v>1485873072.5983608</v>
      </c>
      <c r="BD141" s="189">
        <f>求节点(村县营基础信息!AF$8:AF$28,$AO$33:$AO$53,$AZ141)*节奏总纲!N138+BD140</f>
        <v>1067944286.3599075</v>
      </c>
      <c r="BE141" s="189">
        <f>求节点(村县营基础信息!AG$8:AG$28,$AO$33:$AO$53,$AZ141)*节奏总纲!O138+BE140</f>
        <v>585240759.94304574</v>
      </c>
      <c r="BF141" s="189">
        <f>求节点(村县营基础信息!AC$8:AC$28,$AP$33:$AP$53,$AZ141)*节奏总纲!K138+BF140</f>
        <v>1400064906937.9333</v>
      </c>
      <c r="BG141" s="189">
        <f>求节点(村县营基础信息!AD$8:AD$28,$AP$33:$AP$53,$AZ141)*节奏总纲!L138+BG140</f>
        <v>1195562587489.3713</v>
      </c>
      <c r="BH141" s="189">
        <f>求节点(村县营基础信息!AE$8:AE$28,$AP$33:$AP$53,$AZ141)*节奏总纲!M138+BH140</f>
        <v>960707461773.47998</v>
      </c>
      <c r="BI141" s="189">
        <f>求节点(村县营基础信息!AF$8:AF$28,$AP$33:$AP$53,$AZ141)*节奏总纲!N138+BI140</f>
        <v>690670938983.80591</v>
      </c>
      <c r="BJ141" s="189">
        <f>求节点(村县营基础信息!AG$8:AG$28,$AP$33:$AP$53,$AZ141)*节奏总纲!O138+BJ140</f>
        <v>378739523122.04932</v>
      </c>
      <c r="BK141" s="189"/>
      <c r="BL141" s="189">
        <f>(BC141-BC140)/节奏总纲!M138*'[1]功能-付费相关'!AJ140</f>
        <v>1180.7580174927107</v>
      </c>
      <c r="BM141" s="189">
        <f>(BH141-BH140)/节奏总纲!M138*'[1]功能-付费相关'!BB140</f>
        <v>4.704338591637903</v>
      </c>
      <c r="CD141" s="189">
        <v>135</v>
      </c>
      <c r="CE141" s="189">
        <f>求节点(村县营基础信息!$AC$8:$AC$28,$BS$33:$BS$53,$CD141)*节奏总纲!K138+CE140</f>
        <v>433325100.60373265</v>
      </c>
      <c r="CF141" s="189">
        <f>求节点(村县营基础信息!$AC$8:$AC$28,$BS$33:$BS$53,$CD141)*节奏总纲!L138+CF140</f>
        <v>366240645.96298319</v>
      </c>
      <c r="CG141" s="189">
        <f>求节点(村县营基础信息!$AC$8:$AC$28,$BS$33:$BS$53,$CD141)*节奏总纲!M138+CG140</f>
        <v>291263674.13362819</v>
      </c>
      <c r="CH141" s="189">
        <f>求节点(村县营基础信息!$AC$8:$AC$28,$BS$33:$BS$53,$CD141)*节奏总纲!N138+CH140</f>
        <v>207218076.88315186</v>
      </c>
      <c r="CI141" s="189">
        <f>求节点(村县营基础信息!$AC$8:$AC$28,$BS$33:$BS$53,$CD141)*节奏总纲!O138+CI140</f>
        <v>111229480.96489255</v>
      </c>
    </row>
    <row r="142" spans="13:87" x14ac:dyDescent="0.15">
      <c r="M142" s="189">
        <v>136</v>
      </c>
      <c r="N142" s="189">
        <f>求节点(村县营基础信息!K$8:K$28,$I$33:$I$53,$M142)*节奏总纲!K139+N141</f>
        <v>214981343199.19049</v>
      </c>
      <c r="O142" s="189">
        <f>求节点(村县营基础信息!L$8:L$28,$I$33:$I$53,$M142)*节奏总纲!L139+O141</f>
        <v>183699923252.20715</v>
      </c>
      <c r="P142" s="189">
        <f>求节点(村县营基础信息!M$8:M$28,$I$33:$I$53,$M142)*节奏总纲!M139+P141</f>
        <v>148043998408.72168</v>
      </c>
      <c r="Q142" s="189">
        <f>求节点(村县营基础信息!N$8:N$28,$I$33:$I$53,$M142)*节奏总纲!N139+Q141</f>
        <v>106409774161.90715</v>
      </c>
      <c r="R142" s="189">
        <f>求节点(村县营基础信息!O$8:O$28,$I$33:$I$53,$M142)*节奏总纲!O139+R141</f>
        <v>58341308157.212044</v>
      </c>
      <c r="AC142" s="189">
        <v>136</v>
      </c>
      <c r="AD142" s="189">
        <f>求节点(村县营基础信息!T$8:T$28,$Y$33:$Y$53,$AC142)*节奏总纲!K139*(1+$B$10)+AD141</f>
        <v>25240978544.356262</v>
      </c>
      <c r="AE142" s="189">
        <f>求节点(村县营基础信息!U$8:U$28,$Y$33:$Y$53,$AC142)*节奏总纲!L139*(1+$B$10)+AE141</f>
        <v>21568571471.926289</v>
      </c>
      <c r="AF142" s="189">
        <f>求节点(村县营基础信息!V$8:V$28,$Y$33:$Y$53,$AC142)*节奏总纲!M139*(1+$B$10)+AF141</f>
        <v>17382400043.844635</v>
      </c>
      <c r="AG142" s="189">
        <f>求节点(村县营基础信息!W$8:W$28,$Y$33:$Y$53,$AC142)*节奏总纲!N139*(1+$B$10)+AG141</f>
        <v>12494128097.077681</v>
      </c>
      <c r="AH142" s="189">
        <f>求节点(村县营基础信息!X$8:X$28,$Y$33:$Y$53,$AC142)*节奏总纲!O139*(1+$B$10)+AH141</f>
        <v>6850360347.5778399</v>
      </c>
      <c r="AY142" s="189">
        <f>BF142/节奏总纲!D139</f>
        <v>121918236.40440062</v>
      </c>
      <c r="AZ142" s="189">
        <v>136</v>
      </c>
      <c r="BA142" s="189">
        <f>求节点(村县营基础信息!AC$8:AC$28,$AO$33:$AO$53,$AZ142)*节奏总纲!K139+BA141</f>
        <v>2341160032.6641817</v>
      </c>
      <c r="BB142" s="189">
        <f>求节点(村县营基础信息!AD$8:AD$28,$AO$33:$AO$53,$AZ142)*节奏总纲!L139+BB141</f>
        <v>2000243179.0635285</v>
      </c>
      <c r="BC142" s="189">
        <f>求节点(村县营基础信息!AE$8:AE$28,$AO$33:$AO$53,$AZ142)*节奏总纲!M139+BC141</f>
        <v>1611805374.955579</v>
      </c>
      <c r="BD142" s="189">
        <f>求节点(村县营基础信息!AF$8:AF$28,$AO$33:$AO$53,$AZ142)*节奏总纲!N139+BD141</f>
        <v>1158399813.1023004</v>
      </c>
      <c r="BE142" s="189">
        <f>求节点(村县营基础信息!AG$8:AG$28,$AO$33:$AO$53,$AZ142)*节奏总纲!O139+BE141</f>
        <v>634945662.79055941</v>
      </c>
      <c r="BF142" s="189">
        <f>求节点(村县营基础信息!AC$8:AC$28,$AP$33:$AP$53,$AZ142)*节奏总纲!K139+BF141</f>
        <v>1513706357396.7969</v>
      </c>
      <c r="BG142" s="189">
        <f>求节点(村县营基础信息!AD$8:AD$28,$AP$33:$AP$53,$AZ142)*节奏总纲!L139+BG141</f>
        <v>1293668323498.4746</v>
      </c>
      <c r="BH142" s="189">
        <f>求节点(村县营基础信息!AE$8:AE$28,$AP$33:$AP$53,$AZ142)*节奏总纲!M139+BH141</f>
        <v>1042731368042.1482</v>
      </c>
      <c r="BI142" s="189">
        <f>求节点(村县营基础信息!AF$8:AF$28,$AP$33:$AP$53,$AZ142)*节奏总纲!N139+BI141</f>
        <v>749587638735.35107</v>
      </c>
      <c r="BJ142" s="189">
        <f>求节点(村县营基础信息!AG$8:AG$28,$AP$33:$AP$53,$AZ142)*节奏总纲!O139+BJ141</f>
        <v>411113983176.72992</v>
      </c>
      <c r="BK142" s="189"/>
      <c r="BL142" s="189">
        <f>(BC142-BC141)/节奏总纲!M139*'[1]功能-付费相关'!AJ141</f>
        <v>1189.5043731778417</v>
      </c>
      <c r="BM142" s="189">
        <f>(BH142-BH141)/节奏总纲!M139*'[1]功能-付费相关'!BB141</f>
        <v>4.3083504946986872</v>
      </c>
      <c r="CD142" s="189">
        <v>136</v>
      </c>
      <c r="CE142" s="189">
        <f>求节点(村县营基础信息!$AC$8:$AC$28,$BS$33:$BS$53,$CD142)*节奏总纲!K139+CE141</f>
        <v>468220121.21546149</v>
      </c>
      <c r="CF142" s="189">
        <f>求节点(村县营基础信息!$AC$8:$AC$28,$BS$33:$BS$53,$CD142)*节奏总纲!L139+CF141</f>
        <v>396063986.38744962</v>
      </c>
      <c r="CG142" s="189">
        <f>求节点(村县营基础信息!$AC$8:$AC$28,$BS$33:$BS$53,$CD142)*节奏总纲!M139+CG141</f>
        <v>315946405.395643</v>
      </c>
      <c r="CH142" s="189">
        <f>求节点(村县营基础信息!$AC$8:$AC$28,$BS$33:$BS$53,$CD142)*节奏总纲!N139+CH141</f>
        <v>224766449.07117608</v>
      </c>
      <c r="CI142" s="189">
        <f>求节点(村县营基础信息!$AC$8:$AC$28,$BS$33:$BS$53,$CD142)*节奏总纲!O139+CI141</f>
        <v>120673412.50592016</v>
      </c>
    </row>
    <row r="143" spans="13:87" x14ac:dyDescent="0.15">
      <c r="M143" s="189">
        <v>137</v>
      </c>
      <c r="N143" s="189">
        <f>求节点(村县营基础信息!K$8:K$28,$I$33:$I$53,$M143)*节奏总纲!K140+N142</f>
        <v>232338847351.50757</v>
      </c>
      <c r="O143" s="189">
        <f>求节点(村县营基础信息!L$8:L$28,$I$33:$I$53,$M143)*节奏总纲!L140+O142</f>
        <v>198799752690.54535</v>
      </c>
      <c r="P143" s="189">
        <f>求节点(村县营基础信息!M$8:M$28,$I$33:$I$53,$M143)*节奏总纲!M140+P142</f>
        <v>160189860980.10324</v>
      </c>
      <c r="Q143" s="189">
        <f>求节点(村县营基础信息!N$8:N$28,$I$33:$I$53,$M143)*节奏总纲!N140+Q142</f>
        <v>115250263169.6057</v>
      </c>
      <c r="R143" s="189">
        <f>求节点(村县营基础信息!O$8:O$28,$I$33:$I$53,$M143)*节奏总纲!O140+R142</f>
        <v>63138912826.335945</v>
      </c>
      <c r="AC143" s="189">
        <v>137</v>
      </c>
      <c r="AD143" s="189">
        <f>求节点(村县营基础信息!T$8:T$28,$Y$33:$Y$53,$AC143)*节奏总纲!K140*(1+$B$10)+AD142</f>
        <v>27279590511.600544</v>
      </c>
      <c r="AE143" s="189">
        <f>求节点(村县营基础信息!U$8:U$28,$Y$33:$Y$53,$AC143)*节奏总纲!L140*(1+$B$10)+AE142</f>
        <v>23342023042.279766</v>
      </c>
      <c r="AF143" s="189">
        <f>求节点(村县营基础信息!V$8:V$28,$Y$33:$Y$53,$AC143)*节奏总纲!M140*(1+$B$10)+AF142</f>
        <v>18808912782.844471</v>
      </c>
      <c r="AG143" s="189">
        <f>求节点(村县营基础信息!W$8:W$28,$Y$33:$Y$53,$AC143)*节奏总纲!N140*(1+$B$10)+AG142</f>
        <v>13532429832.697889</v>
      </c>
      <c r="AH143" s="189">
        <f>求节点(村县营基础信息!X$8:X$28,$Y$33:$Y$53,$AC143)*节奏总纲!O140*(1+$B$10)+AH142</f>
        <v>7413831582.0800323</v>
      </c>
      <c r="AY143" s="189">
        <f>BF143/节奏总纲!D140</f>
        <v>122973382.29845521</v>
      </c>
      <c r="AZ143" s="189">
        <v>137</v>
      </c>
      <c r="BA143" s="189">
        <f>求节点(村县营基础信息!AC$8:AC$28,$AO$33:$AO$53,$AZ143)*节奏总纲!K140+BA142</f>
        <v>2529532801.7113943</v>
      </c>
      <c r="BB143" s="189">
        <f>求节点(村县营基础信息!AD$8:AD$28,$AO$33:$AO$53,$AZ143)*节奏总纲!L140+BB142</f>
        <v>2164114474.0653901</v>
      </c>
      <c r="BC143" s="189">
        <f>求节点(村县营基础信息!AE$8:AE$28,$AO$33:$AO$53,$AZ143)*节奏总纲!M140+BC142</f>
        <v>1743618667.0602868</v>
      </c>
      <c r="BD143" s="189">
        <f>求节点(村县营基础信息!AF$8:AF$28,$AO$33:$AO$53,$AZ143)*节奏总纲!N140+BD142</f>
        <v>1254341451.9173093</v>
      </c>
      <c r="BE143" s="189">
        <f>求节点(村县营基础信息!AG$8:AG$28,$AO$33:$AO$53,$AZ143)*节奏总纲!O140+BE142</f>
        <v>687011793.28870857</v>
      </c>
      <c r="BF143" s="189">
        <f>求节点(村县营基础信息!AC$8:AC$28,$AP$33:$AP$53,$AZ143)*节奏总纲!K140+BF142</f>
        <v>1636399820969.5481</v>
      </c>
      <c r="BG143" s="189">
        <f>求节点(村县营基础信息!AD$8:AD$28,$AP$33:$AP$53,$AZ143)*节奏总纲!L140+BG142</f>
        <v>1400403160309.687</v>
      </c>
      <c r="BH143" s="189">
        <f>求节点(村县营基础信息!AE$8:AE$28,$AP$33:$AP$53,$AZ143)*节奏总纲!M140+BH142</f>
        <v>1128585758966.3479</v>
      </c>
      <c r="BI143" s="189">
        <f>求节点(村县营基础信息!AF$8:AF$28,$AP$33:$AP$53,$AZ143)*节奏总纲!N140+BI142</f>
        <v>812077626150.1936</v>
      </c>
      <c r="BJ143" s="189">
        <f>求节点(村县营基础信息!AG$8:AG$28,$AP$33:$AP$53,$AZ143)*节奏总纲!O140+BJ142</f>
        <v>445026389507.85773</v>
      </c>
      <c r="BK143" s="189"/>
      <c r="BL143" s="189">
        <f>(BC143-BC142)/节奏总纲!M140*'[1]功能-付费相关'!AJ142</f>
        <v>1198.2507288629745</v>
      </c>
      <c r="BM143" s="189">
        <f>(BH143-BH142)/节奏总纲!M140*'[1]功能-付费相关'!BB142</f>
        <v>3.9454814022307563</v>
      </c>
      <c r="CD143" s="189">
        <v>137</v>
      </c>
      <c r="CE143" s="189">
        <f>求节点(村县营基础信息!$AC$8:$AC$28,$BS$33:$BS$53,$CD143)*节奏总纲!K140+CE142</f>
        <v>505894675.02490407</v>
      </c>
      <c r="CF143" s="189">
        <f>求节点(村县营基础信息!$AC$8:$AC$28,$BS$33:$BS$53,$CD143)*节奏总纲!L140+CF142</f>
        <v>428510502.79781818</v>
      </c>
      <c r="CG143" s="189">
        <f>求节点(村县营基础信息!$AC$8:$AC$28,$BS$33:$BS$53,$CD143)*节奏总纲!M140+CG142</f>
        <v>341781810.6481657</v>
      </c>
      <c r="CH143" s="189">
        <f>求节点(村县营基础信息!$AC$8:$AC$28,$BS$33:$BS$53,$CD143)*节奏总纲!N140+CH142</f>
        <v>243379127.00128782</v>
      </c>
      <c r="CI143" s="189">
        <f>求节点(村县营基础信息!$AC$8:$AC$28,$BS$33:$BS$53,$CD143)*节奏总纲!O140+CI142</f>
        <v>130565977.30056849</v>
      </c>
    </row>
    <row r="144" spans="13:87" x14ac:dyDescent="0.15">
      <c r="M144" s="189">
        <v>138</v>
      </c>
      <c r="N144" s="189">
        <f>求节点(村县营基础信息!K$8:K$28,$I$33:$I$53,$M144)*节奏总纲!K141+N143</f>
        <v>251077950278.74701</v>
      </c>
      <c r="O144" s="189">
        <f>求节点(村县营基础信息!L$8:L$28,$I$33:$I$53,$M144)*节奏总纲!L141+O143</f>
        <v>214837774822.11099</v>
      </c>
      <c r="P144" s="189">
        <f>求节点(村县营基础信息!M$8:M$28,$I$33:$I$53,$M144)*节奏总纲!M141+P143</f>
        <v>173258775996.17346</v>
      </c>
      <c r="Q144" s="189">
        <f>求节点(村县营基础信息!N$8:N$28,$I$33:$I$53,$M144)*节奏总纲!N141+Q143</f>
        <v>124638737336.23122</v>
      </c>
      <c r="R144" s="189">
        <f>求节点(村县营基础信息!O$8:O$28,$I$33:$I$53,$M144)*节奏总纲!O141+R143</f>
        <v>67941415902.681992</v>
      </c>
      <c r="AC144" s="189">
        <v>138</v>
      </c>
      <c r="AD144" s="189">
        <f>求节点(村县营基础信息!T$8:T$28,$Y$33:$Y$53,$AC144)*节奏总纲!K141*(1+$B$10)+AD143</f>
        <v>29480469114.172737</v>
      </c>
      <c r="AE144" s="189">
        <f>求节点(村县营基础信息!U$8:U$28,$Y$33:$Y$53,$AC144)*节奏总纲!L141*(1+$B$10)+AE143</f>
        <v>25225663890.723625</v>
      </c>
      <c r="AF144" s="189">
        <f>求节点(村县营基础信息!V$8:V$28,$Y$33:$Y$53,$AC144)*节奏总纲!M141*(1+$B$10)+AF143</f>
        <v>20343836601.203617</v>
      </c>
      <c r="AG144" s="189">
        <f>求节点(村县营基础信息!W$8:W$28,$Y$33:$Y$53,$AC144)*节奏总纲!N141*(1+$B$10)+AG143</f>
        <v>14635091576.131298</v>
      </c>
      <c r="AH144" s="189">
        <f>求节点(村县营基础信息!X$8:X$28,$Y$33:$Y$53,$AC144)*节奏总纲!O141*(1+$B$10)+AH143</f>
        <v>7977878126.9203854</v>
      </c>
      <c r="AY144" s="189">
        <f>BF144/节奏总纲!D141</f>
        <v>124025158.78612842</v>
      </c>
      <c r="AZ144" s="189">
        <v>138</v>
      </c>
      <c r="BA144" s="189">
        <f>求节点(村县营基础信息!AC$8:AC$28,$AO$33:$AO$53,$AZ144)*节奏总纲!K141+BA143</f>
        <v>2732899407.6985579</v>
      </c>
      <c r="BB144" s="189">
        <f>求节点(村县营基础信息!AD$8:AD$28,$AO$33:$AO$53,$AZ144)*节奏总纲!L141+BB143</f>
        <v>2338167529.8764243</v>
      </c>
      <c r="BC144" s="189">
        <f>求节点(村县营基础信息!AE$8:AE$28,$AO$33:$AO$53,$AZ144)*节奏总纲!M141+BC143</f>
        <v>1885449410.0298176</v>
      </c>
      <c r="BD144" s="189">
        <f>求节点(村县营基础信息!AF$8:AF$28,$AO$33:$AO$53,$AZ144)*节奏总纲!N141+BD143</f>
        <v>1356230114.0415461</v>
      </c>
      <c r="BE144" s="189">
        <f>求节点(村县营基础信息!AG$8:AG$28,$AO$33:$AO$53,$AZ144)*节奏总纲!O141+BE143</f>
        <v>739131083.87970626</v>
      </c>
      <c r="BF144" s="189">
        <f>求节点(村县营基础信息!AC$8:AC$28,$AP$33:$AP$53,$AZ144)*节奏总纲!K141+BF143</f>
        <v>1768859270335.854</v>
      </c>
      <c r="BG144" s="189">
        <f>求节点(村县营基础信息!AD$8:AD$28,$AP$33:$AP$53,$AZ144)*节奏总纲!L141+BG143</f>
        <v>1513769717327.9407</v>
      </c>
      <c r="BH144" s="189">
        <f>求节点(村县营基础信息!AE$8:AE$28,$AP$33:$AP$53,$AZ144)*节奏总纲!M141+BH143</f>
        <v>1220964849553.8357</v>
      </c>
      <c r="BI144" s="189">
        <f>求节点(村县营基础信息!AF$8:AF$28,$AP$33:$AP$53,$AZ144)*节奏总纲!N141+BI143</f>
        <v>878441108080.44653</v>
      </c>
      <c r="BJ144" s="189">
        <f>求节点(村县营基础信息!AG$8:AG$28,$AP$33:$AP$53,$AZ144)*节奏总纲!O141+BJ143</f>
        <v>478973420779.46088</v>
      </c>
      <c r="BK144" s="189"/>
      <c r="BL144" s="189">
        <f>(BC144-BC143)/节奏总纲!M141*'[1]功能-付费相关'!AJ143</f>
        <v>1206.9970845481041</v>
      </c>
      <c r="BM144" s="189">
        <f>(BH144-BH143)/节奏总纲!M141*'[1]功能-付费相关'!BB143</f>
        <v>3.6129823059578197</v>
      </c>
      <c r="CD144" s="189">
        <v>138</v>
      </c>
      <c r="CE144" s="189">
        <f>求节点(村县营基础信息!$AC$8:$AC$28,$BS$33:$BS$53,$CD144)*节奏总纲!K141+CE143</f>
        <v>546567996.22233677</v>
      </c>
      <c r="CF144" s="189">
        <f>求节点(村县营基础信息!$AC$8:$AC$28,$BS$33:$BS$53,$CD144)*节奏总纲!L141+CF143</f>
        <v>462973007.84840298</v>
      </c>
      <c r="CG144" s="189">
        <f>求节点(村县营基础信息!$AC$8:$AC$28,$BS$33:$BS$53,$CD144)*节奏总纲!M141+CG143</f>
        <v>369580636.27019376</v>
      </c>
      <c r="CH144" s="189">
        <f>求节点(村县营基础信息!$AC$8:$AC$28,$BS$33:$BS$53,$CD144)*节奏总纲!N141+CH143</f>
        <v>263145527.45338976</v>
      </c>
      <c r="CI144" s="189">
        <f>求节点(村县营基础信息!$AC$8:$AC$28,$BS$33:$BS$53,$CD144)*节奏总纲!O141+CI143</f>
        <v>140468642.51285806</v>
      </c>
    </row>
    <row r="145" spans="13:87" x14ac:dyDescent="0.15">
      <c r="M145" s="189">
        <v>139</v>
      </c>
      <c r="N145" s="189">
        <f>求节点(村县营基础信息!K$8:K$28,$I$33:$I$53,$M145)*节奏总纲!K142+N144</f>
        <v>271307560270.4285</v>
      </c>
      <c r="O145" s="189">
        <f>求节点(村县营基础信息!L$8:L$28,$I$33:$I$53,$M145)*节奏总纲!L142+O144</f>
        <v>232273506066.73141</v>
      </c>
      <c r="P145" s="189">
        <f>求节点(村县营基础信息!M$8:M$28,$I$33:$I$53,$M145)*节奏总纲!M142+P144</f>
        <v>187254222430.79404</v>
      </c>
      <c r="Q145" s="189">
        <f>求节点(村县营基础信息!N$8:N$28,$I$33:$I$53,$M145)*节奏总纲!N142+Q144</f>
        <v>134095134768.63858</v>
      </c>
      <c r="R145" s="189">
        <f>求节点(村县营基础信息!O$8:O$28,$I$33:$I$53,$M145)*节奏总纲!O142+R144</f>
        <v>73136410105.690552</v>
      </c>
      <c r="AC145" s="189">
        <v>139</v>
      </c>
      <c r="AD145" s="189">
        <f>求节点(村县营基础信息!T$8:T$28,$Y$33:$Y$53,$AC145)*节奏总纲!K142*(1+$B$10)+AD144</f>
        <v>31856405461.923584</v>
      </c>
      <c r="AE145" s="189">
        <f>求节点(村县营基础信息!U$8:U$28,$Y$33:$Y$53,$AC145)*节奏总纲!L142*(1+$B$10)+AE144</f>
        <v>27273463508.746086</v>
      </c>
      <c r="AF145" s="189">
        <f>求节点(村县营基础信息!V$8:V$28,$Y$33:$Y$53,$AC145)*节奏总纲!M142*(1+$B$10)+AF144</f>
        <v>21987580099.011459</v>
      </c>
      <c r="AG145" s="189">
        <f>求节点(村县营基础信息!W$8:W$28,$Y$33:$Y$53,$AC145)*节奏总纲!N142*(1+$B$10)+AG144</f>
        <v>15745730801.883713</v>
      </c>
      <c r="AH145" s="189">
        <f>求节点(村县营基础信息!X$8:X$28,$Y$33:$Y$53,$AC145)*节奏总纲!O142*(1+$B$10)+AH144</f>
        <v>8588022146.4224157</v>
      </c>
      <c r="AY145" s="189">
        <f>BF145/节奏总纲!D142</f>
        <v>125073791.9084807</v>
      </c>
      <c r="AZ145" s="189">
        <v>139</v>
      </c>
      <c r="BA145" s="189">
        <f>求节点(村县营基础信息!AC$8:AC$28,$AO$33:$AO$53,$AZ145)*节奏总纲!K142+BA144</f>
        <v>2952441780.694016</v>
      </c>
      <c r="BB145" s="189">
        <f>求节点(村县营基础信息!AD$8:AD$28,$AO$33:$AO$53,$AZ145)*节奏总纲!L142+BB144</f>
        <v>2527389260.4945164</v>
      </c>
      <c r="BC145" s="189">
        <f>求节点(村县营基础信息!AE$8:AE$28,$AO$33:$AO$53,$AZ145)*节奏总纲!M142+BC144</f>
        <v>2037335359.5192485</v>
      </c>
      <c r="BD145" s="189">
        <f>求节点(村县营基础信息!AF$8:AF$28,$AO$33:$AO$53,$AZ145)*节奏总纲!N142+BD144</f>
        <v>1458855915.1890998</v>
      </c>
      <c r="BE145" s="189">
        <f>求节点(村县营基础信息!AG$8:AG$28,$AO$33:$AO$53,$AZ145)*节奏总纲!O142+BE144</f>
        <v>795509894.71664953</v>
      </c>
      <c r="BF145" s="189">
        <f>求节点(村县营基础信息!AC$8:AC$28,$AP$33:$AP$53,$AZ145)*节奏总纲!K142+BF144</f>
        <v>1911854535946.8955</v>
      </c>
      <c r="BG145" s="189">
        <f>求节点(村县营基础信息!AD$8:AD$28,$AP$33:$AP$53,$AZ145)*节奏总纲!L142+BG144</f>
        <v>1637016137870.5247</v>
      </c>
      <c r="BH145" s="189">
        <f>求节点(村县营基础信息!AE$8:AE$28,$AP$33:$AP$53,$AZ145)*节奏总纲!M142+BH144</f>
        <v>1319893231321.2852</v>
      </c>
      <c r="BI145" s="189">
        <f>求节点(村县营基础信息!AF$8:AF$28,$AP$33:$AP$53,$AZ145)*节奏总纲!N142+BI144</f>
        <v>945284713227.8866</v>
      </c>
      <c r="BJ145" s="189">
        <f>求节点(村县营基础信息!AG$8:AG$28,$AP$33:$AP$53,$AZ145)*节奏总纲!O142+BJ144</f>
        <v>515694819571.25659</v>
      </c>
      <c r="BK145" s="189"/>
      <c r="BL145" s="189">
        <f>(BC145-BC144)/节奏总纲!M142*'[1]功能-付费相关'!AJ144</f>
        <v>1215.7434402332356</v>
      </c>
      <c r="BM145" s="189">
        <f>(BH145-BH144)/节奏总纲!M142*'[1]功能-付费相关'!BB144</f>
        <v>3.3083303065094691</v>
      </c>
      <c r="CD145" s="189">
        <v>139</v>
      </c>
      <c r="CE145" s="189">
        <f>求节点(村县营基础信息!$AC$8:$AC$28,$BS$33:$BS$53,$CD145)*节奏总纲!K142+CE144</f>
        <v>590476470.8214283</v>
      </c>
      <c r="CF145" s="189">
        <f>求节点(村县营基础信息!$AC$8:$AC$28,$BS$33:$BS$53,$CD145)*节奏总纲!L142+CF144</f>
        <v>500438910.51078516</v>
      </c>
      <c r="CG145" s="189">
        <f>求节点(村县营基础信息!$AC$8:$AC$28,$BS$33:$BS$53,$CD145)*节奏总纲!M142+CG144</f>
        <v>399350282.37012225</v>
      </c>
      <c r="CH145" s="189">
        <f>求节点(村县营基础信息!$AC$8:$AC$28,$BS$33:$BS$53,$CD145)*节奏总纲!N142+CH144</f>
        <v>283054932.87601519</v>
      </c>
      <c r="CI145" s="189">
        <f>求节点(村县营基础信息!$AC$8:$AC$28,$BS$33:$BS$53,$CD145)*节奏总纲!O142+CI144</f>
        <v>151180616.57187727</v>
      </c>
    </row>
    <row r="146" spans="13:87" x14ac:dyDescent="0.15">
      <c r="M146" s="189">
        <v>140</v>
      </c>
      <c r="N146" s="189">
        <f>求节点(村县营基础信息!K$8:K$28,$I$33:$I$53,$M146)*节奏总纲!K143+N145</f>
        <v>293145101856.87457</v>
      </c>
      <c r="O146" s="189">
        <f>求节点(村县营基础信息!L$8:L$28,$I$33:$I$53,$M146)*节奏总纲!L143+O145</f>
        <v>250840429655.20654</v>
      </c>
      <c r="P146" s="189">
        <f>求节点(村县营基础信息!M$8:M$28,$I$33:$I$53,$M146)*节奏总纲!M143+P145</f>
        <v>201366126178.90567</v>
      </c>
      <c r="Q146" s="189">
        <f>求节点(村县营基础信息!N$8:N$28,$I$33:$I$53,$M146)*节奏总纲!N143+Q145</f>
        <v>144193155947.58237</v>
      </c>
      <c r="R146" s="189">
        <f>求节点(村县营基础信息!O$8:O$28,$I$33:$I$53,$M146)*节奏总纲!O143+R145</f>
        <v>78826604781.020462</v>
      </c>
      <c r="AC146" s="189">
        <v>140</v>
      </c>
      <c r="AD146" s="189">
        <f>求节点(村县营基础信息!T$8:T$28,$Y$33:$Y$53,$AC146)*节奏总纲!K143*(1+$B$10)+AD145</f>
        <v>34421190883.990204</v>
      </c>
      <c r="AE146" s="189">
        <f>求节点(村县营基础信息!U$8:U$28,$Y$33:$Y$53,$AC146)*节奏总纲!L143*(1+$B$10)+AE145</f>
        <v>29454119914.772224</v>
      </c>
      <c r="AF146" s="189">
        <f>求节点(村县营基础信息!V$8:V$28,$Y$33:$Y$53,$AC146)*节奏总纲!M143*(1+$B$10)+AF145</f>
        <v>23645001327.838268</v>
      </c>
      <c r="AG146" s="189">
        <f>求节点(村县营基础信息!W$8:W$28,$Y$33:$Y$53,$AC146)*节奏总纲!N143*(1+$B$10)+AG145</f>
        <v>16931727742.471106</v>
      </c>
      <c r="AH146" s="189">
        <f>求节点(村县营基础信息!X$8:X$28,$Y$33:$Y$53,$AC146)*节奏总纲!O143*(1+$B$10)+AH145</f>
        <v>9256326694.0856647</v>
      </c>
      <c r="AY146" s="189">
        <f>BF146/节奏总纲!D143</f>
        <v>126119492.53839286</v>
      </c>
      <c r="AZ146" s="189">
        <v>140</v>
      </c>
      <c r="BA146" s="189">
        <f>求节点(村县营基础信息!AC$8:AC$28,$AO$33:$AO$53,$AZ146)*节奏总纲!K143+BA145</f>
        <v>3189434273.4927793</v>
      </c>
      <c r="BB146" s="189">
        <f>求节点(村县营基础信息!AD$8:AD$28,$AO$33:$AO$53,$AZ146)*节奏总纲!L143+BB145</f>
        <v>2728887285.6920033</v>
      </c>
      <c r="BC146" s="189">
        <f>求节点(村县营基础信息!AE$8:AE$28,$AO$33:$AO$53,$AZ146)*节奏总纲!M143+BC145</f>
        <v>2190485165.0576601</v>
      </c>
      <c r="BD146" s="189">
        <f>求节点(村县营基础信息!AF$8:AF$28,$AO$33:$AO$53,$AZ146)*节奏总纲!N143+BD145</f>
        <v>1568444954.8737664</v>
      </c>
      <c r="BE146" s="189">
        <f>求节点(村县营基础信息!AG$8:AG$28,$AO$33:$AO$53,$AZ146)*节奏总纲!O143+BE145</f>
        <v>857262881.66705251</v>
      </c>
      <c r="BF146" s="189">
        <f>求节点(村县营基础信息!AC$8:AC$28,$AP$33:$AP$53,$AZ146)*节奏总纲!K143+BF145</f>
        <v>2066215646256.4902</v>
      </c>
      <c r="BG146" s="189">
        <f>求节点(村县营基础信息!AD$8:AD$28,$AP$33:$AP$53,$AZ146)*节奏总纲!L143+BG145</f>
        <v>1768258518282.4878</v>
      </c>
      <c r="BH146" s="189">
        <f>求节点(村县营基础信息!AE$8:AE$28,$AP$33:$AP$53,$AZ146)*节奏总纲!M143+BH145</f>
        <v>1419644804661.9705</v>
      </c>
      <c r="BI146" s="189">
        <f>求节点(村县营基础信息!AF$8:AF$28,$AP$33:$AP$53,$AZ146)*节奏总纲!N143+BI145</f>
        <v>1016663707742.4995</v>
      </c>
      <c r="BJ146" s="189">
        <f>求节点(村县营基础信息!AG$8:AG$28,$AP$33:$AP$53,$AZ146)*节奏总纲!O143+BJ145</f>
        <v>555916598404.95239</v>
      </c>
      <c r="BK146" s="189"/>
      <c r="BL146" s="189">
        <f>(BC146-BC145)/节奏总纲!M143*'[1]功能-付费相关'!AJ145</f>
        <v>1224.4897959183686</v>
      </c>
      <c r="BM146" s="189">
        <f>(BH146-BH145)/节奏总纲!M143*'[1]功能-付费相关'!BB145</f>
        <v>3.0292102217876073</v>
      </c>
      <c r="CD146" s="189">
        <v>140</v>
      </c>
      <c r="CE146" s="189">
        <f>求节点(村县营基础信息!$AC$8:$AC$28,$BS$33:$BS$53,$CD146)*节奏总纲!K143+CE145</f>
        <v>637874969.381181</v>
      </c>
      <c r="CF146" s="189">
        <f>求节点(村县营基础信息!$AC$8:$AC$28,$BS$33:$BS$53,$CD146)*节奏总纲!L143+CF145</f>
        <v>540335519.49988759</v>
      </c>
      <c r="CG146" s="189">
        <f>求节点(村县营基础信息!$AC$8:$AC$28,$BS$33:$BS$53,$CD146)*节奏总纲!M143+CG145</f>
        <v>429367644.25565088</v>
      </c>
      <c r="CH146" s="189">
        <f>求节点(村县营基础信息!$AC$8:$AC$28,$BS$33:$BS$53,$CD146)*节奏总纲!N143+CH145</f>
        <v>304315206.57484049</v>
      </c>
      <c r="CI146" s="189">
        <f>求节点(村县营基础信息!$AC$8:$AC$28,$BS$33:$BS$53,$CD146)*节奏总纲!O143+CI145</f>
        <v>162913684.09245384</v>
      </c>
    </row>
    <row r="147" spans="13:87" x14ac:dyDescent="0.15">
      <c r="M147" s="189">
        <v>141</v>
      </c>
      <c r="N147" s="189">
        <f>求节点(村县营基础信息!K$8:K$28,$I$33:$I$53,$M147)*节奏总纲!K144+N146</f>
        <v>316717177255.96967</v>
      </c>
      <c r="O147" s="189">
        <f>求节点(村县营基础信息!L$8:L$28,$I$33:$I$53,$M147)*节奏总纲!L144+O146</f>
        <v>270232625434.4808</v>
      </c>
      <c r="P147" s="189">
        <f>求节点(村县营基础信息!M$8:M$28,$I$33:$I$53,$M147)*节奏总纲!M144+P146</f>
        <v>216744660874.83325</v>
      </c>
      <c r="Q147" s="189">
        <f>求节点(村县营基础信息!N$8:N$28,$I$33:$I$53,$M147)*节奏总纲!N144+Q146</f>
        <v>155622795096.79834</v>
      </c>
      <c r="R147" s="189">
        <f>求节点(村县营基础信息!O$8:O$28,$I$33:$I$53,$M147)*节奏总纲!O144+R146</f>
        <v>85102077448.651169</v>
      </c>
      <c r="AC147" s="189">
        <v>141</v>
      </c>
      <c r="AD147" s="189">
        <f>求节点(村县营基础信息!T$8:T$28,$Y$33:$Y$53,$AC147)*节奏总纲!K144*(1+$B$10)+AD146</f>
        <v>37189694614.693039</v>
      </c>
      <c r="AE147" s="189">
        <f>求节点(村县营基础信息!U$8:U$28,$Y$33:$Y$53,$AC147)*节奏总纲!L144*(1+$B$10)+AE146</f>
        <v>31731703260.848808</v>
      </c>
      <c r="AF147" s="189">
        <f>求节点(村县营基础信息!V$8:V$28,$Y$33:$Y$53,$AC147)*节奏总纲!M144*(1+$B$10)+AF146</f>
        <v>25451186398.841942</v>
      </c>
      <c r="AG147" s="189">
        <f>求节点(村县营基础信息!W$8:W$28,$Y$33:$Y$53,$AC147)*节奏总纲!N144*(1+$B$10)+AG146</f>
        <v>18274121150.325481</v>
      </c>
      <c r="AH147" s="189">
        <f>求节点(村县营基础信息!X$8:X$28,$Y$33:$Y$53,$AC147)*节奏总纲!O144*(1+$B$10)+AH146</f>
        <v>9993371235.0566406</v>
      </c>
      <c r="AY147" s="189">
        <f>BF147/节奏总纲!D144</f>
        <v>127162457.39891592</v>
      </c>
      <c r="AZ147" s="189">
        <v>141</v>
      </c>
      <c r="BA147" s="189">
        <f>求节点(村县营基础信息!AC$8:AC$28,$AO$33:$AO$53,$AZ147)*节奏总纲!K144+BA146</f>
        <v>3445250839.9848275</v>
      </c>
      <c r="BB147" s="189">
        <f>求节点(村县营基础信息!AD$8:AD$28,$AO$33:$AO$53,$AZ147)*节奏总纲!L144+BB146</f>
        <v>2939341598.9845009</v>
      </c>
      <c r="BC147" s="189">
        <f>求节点(村县营基础信息!AE$8:AE$28,$AO$33:$AO$53,$AZ147)*节奏总纲!M144+BC146</f>
        <v>2357381116.1770959</v>
      </c>
      <c r="BD147" s="189">
        <f>求节点(村县营基础信息!AF$8:AF$28,$AO$33:$AO$53,$AZ147)*节奏总纲!N144+BD146</f>
        <v>1692485413.5050745</v>
      </c>
      <c r="BE147" s="189">
        <f>求节点(村县营基础信息!AG$8:AG$28,$AO$33:$AO$53,$AZ147)*节奏总纲!O144+BE146</f>
        <v>925367613.37894976</v>
      </c>
      <c r="BF147" s="189">
        <f>求节点(村县营基础信息!AC$8:AC$28,$AP$33:$AP$53,$AZ147)*节奏总纲!K144+BF146</f>
        <v>2232837503231.6445</v>
      </c>
      <c r="BG147" s="189">
        <f>求节点(村县营基础信息!AD$8:AD$28,$AP$33:$AP$53,$AZ147)*节奏总纲!L144+BG146</f>
        <v>1905334427673.668</v>
      </c>
      <c r="BH147" s="189">
        <f>求节点(村县营基础信息!AE$8:AE$28,$AP$33:$AP$53,$AZ147)*节奏总纲!M144+BH146</f>
        <v>1528349700824.4297</v>
      </c>
      <c r="BI147" s="189">
        <f>求节点(村县营基础信息!AF$8:AF$28,$AP$33:$AP$53,$AZ147)*节奏总纲!N144+BI146</f>
        <v>1097455393131.0248</v>
      </c>
      <c r="BJ147" s="189">
        <f>求节点(村县营基础信息!AG$8:AG$28,$AP$33:$AP$53,$AZ147)*节奏总纲!O144+BJ146</f>
        <v>600275480326.63477</v>
      </c>
      <c r="BK147" s="189"/>
      <c r="BL147" s="189">
        <f>(BC147-BC146)/节奏总纲!M144*'[1]功能-付费相关'!AJ146</f>
        <v>1233.2361516034985</v>
      </c>
      <c r="BM147" s="189">
        <f>(BH147-BH146)/节奏总纲!M144*'[1]功能-付费相关'!BB146</f>
        <v>2.7734976705977461</v>
      </c>
      <c r="CD147" s="189">
        <v>141</v>
      </c>
      <c r="CE147" s="189">
        <f>求节点(村县营基础信息!$AC$8:$AC$28,$BS$33:$BS$53,$CD147)*节奏总纲!K144+CE146</f>
        <v>689038282.6795907</v>
      </c>
      <c r="CF147" s="189">
        <f>求节点(村县营基础信息!$AC$8:$AC$28,$BS$33:$BS$53,$CD147)*节奏总纲!L144+CF146</f>
        <v>582005473.53180206</v>
      </c>
      <c r="CG147" s="189">
        <f>求节点(村县营基础信息!$AC$8:$AC$28,$BS$33:$BS$53,$CD147)*节奏总纲!M144+CG146</f>
        <v>462079250.67506027</v>
      </c>
      <c r="CH147" s="189">
        <f>求节点(村县营基础信息!$AC$8:$AC$28,$BS$33:$BS$53,$CD147)*节奏总纲!N144+CH146</f>
        <v>328379055.54931426</v>
      </c>
      <c r="CI147" s="189">
        <f>求节点(村县营基础信息!$AC$8:$AC$28,$BS$33:$BS$53,$CD147)*节奏总纲!O144+CI146</f>
        <v>175853583.11771432</v>
      </c>
    </row>
    <row r="148" spans="13:87" x14ac:dyDescent="0.15">
      <c r="M148" s="189">
        <v>142</v>
      </c>
      <c r="N148" s="189">
        <f>求节点(村县营基础信息!K$8:K$28,$I$33:$I$53,$M148)*节奏总纲!K145+N147</f>
        <v>342160278897.75049</v>
      </c>
      <c r="O148" s="189">
        <f>求节点(村县营基础信息!L$8:L$28,$I$33:$I$53,$M148)*节奏总纲!L145+O147</f>
        <v>291951782199.60095</v>
      </c>
      <c r="P148" s="189">
        <f>求节点(村县营基础信息!M$8:M$28,$I$33:$I$53,$M148)*节奏总纲!M145+P147</f>
        <v>234834817407.6485</v>
      </c>
      <c r="Q148" s="189">
        <f>求节点(村县营基础信息!N$8:N$28,$I$33:$I$53,$M148)*节奏总纲!N145+Q147</f>
        <v>168573205987.64819</v>
      </c>
      <c r="R148" s="189">
        <f>求节点(村县营基础信息!O$8:O$28,$I$33:$I$53,$M148)*节奏总纲!O145+R147</f>
        <v>92190235237.249359</v>
      </c>
      <c r="AC148" s="189">
        <v>142</v>
      </c>
      <c r="AD148" s="189">
        <f>求节点(村县营基础信息!T$8:T$28,$Y$33:$Y$53,$AC148)*节奏总纲!K145*(1+$B$10)+AD147</f>
        <v>40177947478.444939</v>
      </c>
      <c r="AE148" s="189">
        <f>求节点(村县营基础信息!U$8:U$28,$Y$33:$Y$53,$AC148)*节奏总纲!L145*(1+$B$10)+AE147</f>
        <v>34282584569.087933</v>
      </c>
      <c r="AF148" s="189">
        <f>求节点(村县营基础信息!V$8:V$28,$Y$33:$Y$53,$AC148)*节奏总纲!M145*(1+$B$10)+AF147</f>
        <v>27575847252.931179</v>
      </c>
      <c r="AG148" s="189">
        <f>求节点(村县营基础信息!W$8:W$28,$Y$33:$Y$53,$AC148)*节奏总纲!N145*(1+$B$10)+AG147</f>
        <v>19795126842.799587</v>
      </c>
      <c r="AH148" s="189">
        <f>求节点(村县营基础信息!X$8:X$28,$Y$33:$Y$53,$AC148)*节奏总纲!O145*(1+$B$10)+AH147</f>
        <v>10825864384.229996</v>
      </c>
      <c r="AY148" s="189">
        <f>BF148/节奏总纲!D145</f>
        <v>128202870.01318559</v>
      </c>
      <c r="AZ148" s="189">
        <v>142</v>
      </c>
      <c r="BA148" s="189">
        <f>求节点(村县营基础信息!AC$8:AC$28,$AO$33:$AO$53,$AZ148)*节奏总纲!K145+BA147</f>
        <v>3721372767.8469129</v>
      </c>
      <c r="BB148" s="189">
        <f>求节点(村县营基础信息!AD$8:AD$28,$AO$33:$AO$53,$AZ148)*节奏总纲!L145+BB147</f>
        <v>3175049317.404954</v>
      </c>
      <c r="BC148" s="189">
        <f>求节点(村县营基础信息!AE$8:AE$28,$AO$33:$AO$53,$AZ148)*节奏总纲!M145+BC147</f>
        <v>2553705014.3988943</v>
      </c>
      <c r="BD148" s="189">
        <f>求节点(村县营基础信息!AF$8:AF$28,$AO$33:$AO$53,$AZ148)*节奏总纲!N145+BD147</f>
        <v>1833030087.347651</v>
      </c>
      <c r="BE148" s="189">
        <f>求节点(村县营基础信息!AG$8:AG$28,$AO$33:$AO$53,$AZ148)*节奏总纲!O145+BE147</f>
        <v>1002292031.680389</v>
      </c>
      <c r="BF148" s="189">
        <f>求节点(村县营基础信息!AC$8:AC$28,$AP$33:$AP$53,$AZ148)*节奏总纲!K145+BF147</f>
        <v>2412684918912.4829</v>
      </c>
      <c r="BG148" s="189">
        <f>求节点(村县营基础信息!AD$8:AD$28,$AP$33:$AP$53,$AZ148)*节奏总纲!L145+BG147</f>
        <v>2058858721604.8562</v>
      </c>
      <c r="BH148" s="189">
        <f>求节点(村县营基础信息!AE$8:AE$28,$AP$33:$AP$53,$AZ148)*节奏总纲!M145+BH147</f>
        <v>1656221999866.2275</v>
      </c>
      <c r="BI148" s="189">
        <f>求节点(村县营基础信息!AF$8:AF$28,$AP$33:$AP$53,$AZ148)*节奏总纲!N145+BI147</f>
        <v>1188996824027.1563</v>
      </c>
      <c r="BJ148" s="189">
        <f>求节点(村县营基础信息!AG$8:AG$28,$AP$33:$AP$53,$AZ148)*节奏总纲!O145+BJ147</f>
        <v>650378918113.63892</v>
      </c>
      <c r="BK148" s="189"/>
      <c r="BL148" s="189">
        <f>(BC148-BC147)/节奏总纲!M145*'[1]功能-付费相关'!AJ147</f>
        <v>1241.9825072886315</v>
      </c>
      <c r="BM148" s="189">
        <f>(BH148-BH147)/节奏总纲!M145*'[1]功能-付费相关'!BB147</f>
        <v>2.5392435153119264</v>
      </c>
      <c r="CD148" s="189">
        <v>142</v>
      </c>
      <c r="CE148" s="189">
        <f>求节点(村县营基础信息!$AC$8:$AC$28,$BS$33:$BS$53,$CD148)*节奏总纲!K145+CE147</f>
        <v>744262668.25200772</v>
      </c>
      <c r="CF148" s="189">
        <f>求节点(村县营基础信息!$AC$8:$AC$28,$BS$33:$BS$53,$CD148)*节奏总纲!L145+CF147</f>
        <v>628675601.77905166</v>
      </c>
      <c r="CG148" s="189">
        <f>求节点(村县营基础信息!$AC$8:$AC$28,$BS$33:$BS$53,$CD148)*节奏总纲!M145+CG147</f>
        <v>500558734.7265327</v>
      </c>
      <c r="CH148" s="189">
        <f>求节点(村县营基础信息!$AC$8:$AC$28,$BS$33:$BS$53,$CD148)*节奏总纲!N145+CH147</f>
        <v>355644722.27477413</v>
      </c>
      <c r="CI148" s="189">
        <f>求节点(村县营基础信息!$AC$8:$AC$28,$BS$33:$BS$53,$CD148)*节奏总纲!O145+CI147</f>
        <v>190469222.59498778</v>
      </c>
    </row>
    <row r="149" spans="13:87" x14ac:dyDescent="0.15">
      <c r="M149" s="189">
        <v>143</v>
      </c>
      <c r="N149" s="189">
        <f>求节点(村县营基础信息!K$8:K$28,$I$33:$I$53,$M149)*节奏总纲!K146+N148</f>
        <v>369621556951.49146</v>
      </c>
      <c r="O149" s="189">
        <f>求节点(村县营基础信息!L$8:L$28,$I$33:$I$53,$M149)*节奏总纲!L146+O148</f>
        <v>315807921087.53436</v>
      </c>
      <c r="P149" s="189">
        <f>求节点(村县营基础信息!M$8:M$28,$I$33:$I$53,$M149)*节奏总纲!M146+P148</f>
        <v>254072809787.47183</v>
      </c>
      <c r="Q149" s="189">
        <f>求节点(村县营基础信息!N$8:N$28,$I$33:$I$53,$M149)*节奏总纲!N146+Q148</f>
        <v>182539728499.75876</v>
      </c>
      <c r="R149" s="189">
        <f>求节点(村县营基础信息!O$8:O$28,$I$33:$I$53,$M149)*节奏总纲!O146+R148</f>
        <v>99944305445.506104</v>
      </c>
      <c r="AC149" s="189">
        <v>143</v>
      </c>
      <c r="AD149" s="189">
        <f>求节点(村县营基础信息!T$8:T$28,$Y$33:$Y$53,$AC149)*节奏总纲!K146*(1+$B$10)+AD148</f>
        <v>43403232034.618065</v>
      </c>
      <c r="AE149" s="189">
        <f>求节点(村县营基础信息!U$8:U$28,$Y$33:$Y$53,$AC149)*节奏总纲!L146*(1+$B$10)+AE148</f>
        <v>37084451116.398567</v>
      </c>
      <c r="AF149" s="189">
        <f>求节点(村县营基础信息!V$8:V$28,$Y$33:$Y$53,$AC149)*节奏总纲!M146*(1+$B$10)+AF148</f>
        <v>29835319648.680355</v>
      </c>
      <c r="AG149" s="189">
        <f>求节点(村县营基础信息!W$8:W$28,$Y$33:$Y$53,$AC149)*节奏总纲!N146*(1+$B$10)+AG148</f>
        <v>21435473270.726234</v>
      </c>
      <c r="AH149" s="189">
        <f>求节点(村县营基础信息!X$8:X$28,$Y$33:$Y$53,$AC149)*节奏总纲!O146*(1+$B$10)+AH148</f>
        <v>11736567915.261234</v>
      </c>
      <c r="AY149" s="189">
        <f>BF149/节奏总纲!D146</f>
        <v>129240901.59050886</v>
      </c>
      <c r="AZ149" s="189">
        <v>143</v>
      </c>
      <c r="BA149" s="189">
        <f>求节点(村县营基础信息!AC$8:AC$28,$AO$33:$AO$53,$AZ149)*节奏总纲!K146+BA148</f>
        <v>4019397008.1503844</v>
      </c>
      <c r="BB149" s="189">
        <f>求节点(村县营基础信息!AD$8:AD$28,$AO$33:$AO$53,$AZ149)*节奏总纲!L146+BB148</f>
        <v>3433948690.3597355</v>
      </c>
      <c r="BC149" s="189">
        <f>求节点(村县营基础信息!AE$8:AE$28,$AO$33:$AO$53,$AZ149)*节奏总纲!M146+BC148</f>
        <v>2762485831.2545676</v>
      </c>
      <c r="BD149" s="189">
        <f>求节点(村县营基础信息!AF$8:AF$28,$AO$33:$AO$53,$AZ149)*节奏总纲!N146+BD148</f>
        <v>1984602139.2094562</v>
      </c>
      <c r="BE149" s="189">
        <f>求节点(村县营基础信息!AG$8:AG$28,$AO$33:$AO$53,$AZ149)*节奏总纲!O146+BE148</f>
        <v>1086443281.9810169</v>
      </c>
      <c r="BF149" s="189">
        <f>求节点(村县营基础信息!AC$8:AC$28,$AP$33:$AP$53,$AZ149)*节奏总纲!K146+BF148</f>
        <v>2606798040763.4771</v>
      </c>
      <c r="BG149" s="189">
        <f>求节点(村县营基础信息!AD$8:AD$28,$AP$33:$AP$53,$AZ149)*节奏总纲!L146+BG148</f>
        <v>2227488513189.4038</v>
      </c>
      <c r="BH149" s="189">
        <f>求节点(村县营基础信息!AE$8:AE$28,$AP$33:$AP$53,$AZ149)*节奏总纲!M146+BH148</f>
        <v>1792207905244.8894</v>
      </c>
      <c r="BI149" s="189">
        <f>求节点(村县营基础信息!AF$8:AF$28,$AP$33:$AP$53,$AZ149)*节奏总纲!N146+BI148</f>
        <v>1287720753806.4788</v>
      </c>
      <c r="BJ149" s="189">
        <f>求节点(村县营基础信息!AG$8:AG$28,$AP$33:$AP$53,$AZ149)*节奏总纲!O146+BJ148</f>
        <v>705189432476.1145</v>
      </c>
      <c r="BK149" s="189"/>
      <c r="BL149" s="189">
        <f>(BC149-BC148)/节奏总纲!M146*'[1]功能-付费相关'!AJ148</f>
        <v>1250.7288629737604</v>
      </c>
      <c r="BM149" s="189">
        <f>(BH149-BH148)/节奏总纲!M146*'[1]功能-付费相关'!BB148</f>
        <v>2.3246595562714805</v>
      </c>
      <c r="CD149" s="189">
        <v>143</v>
      </c>
      <c r="CE149" s="189">
        <f>求节点(村县营基础信息!$AC$8:$AC$28,$BS$33:$BS$53,$CD149)*节奏总纲!K146+CE148</f>
        <v>803867516.31270194</v>
      </c>
      <c r="CF149" s="189">
        <f>求节点(村县营基础信息!$AC$8:$AC$28,$BS$33:$BS$53,$CD149)*节奏总纲!L146+CF148</f>
        <v>679937677.62409842</v>
      </c>
      <c r="CG149" s="189">
        <f>求节点(村县营基础信息!$AC$8:$AC$28,$BS$33:$BS$53,$CD149)*节奏总纲!M146+CG148</f>
        <v>541479774.83024466</v>
      </c>
      <c r="CH149" s="189">
        <f>求节点(村县营基础信息!$AC$8:$AC$28,$BS$33:$BS$53,$CD149)*节奏总纲!N146+CH148</f>
        <v>385049700.33596438</v>
      </c>
      <c r="CI149" s="189">
        <f>求节点(村县营基础信息!$AC$8:$AC$28,$BS$33:$BS$53,$CD149)*节奏总纲!O146+CI148</f>
        <v>206457960.15210706</v>
      </c>
    </row>
    <row r="150" spans="13:87" x14ac:dyDescent="0.15">
      <c r="M150" s="189">
        <v>144</v>
      </c>
      <c r="N150" s="189">
        <f>求节点(村县营基础信息!K$8:K$28,$I$33:$I$53,$M150)*节奏总纲!K147+N149</f>
        <v>399259646080.21448</v>
      </c>
      <c r="O150" s="189">
        <f>求节点(村县营基础信息!L$8:L$28,$I$33:$I$53,$M150)*节奏总纲!L147+O149</f>
        <v>341138009180.27435</v>
      </c>
      <c r="P150" s="189">
        <f>求节点(村县营基础信息!M$8:M$28,$I$33:$I$53,$M150)*节奏总纲!M147+P149</f>
        <v>274772668941.48065</v>
      </c>
      <c r="Q150" s="189">
        <f>求节点(村县营基础信息!N$8:N$28,$I$33:$I$53,$M150)*节奏总纲!N147+Q149</f>
        <v>197552662031.94189</v>
      </c>
      <c r="R150" s="189">
        <f>求节点(村县营基础信息!O$8:O$28,$I$33:$I$53,$M150)*节奏总纲!O147+R149</f>
        <v>107732383567.92958</v>
      </c>
      <c r="AC150" s="189">
        <v>144</v>
      </c>
      <c r="AD150" s="189">
        <f>求节点(村县营基础信息!T$8:T$28,$Y$33:$Y$53,$AC150)*节奏总纲!K147*(1+$B$10)+AD149</f>
        <v>46884179678.579987</v>
      </c>
      <c r="AE150" s="189">
        <f>求节点(村县营基础信息!U$8:U$28,$Y$33:$Y$53,$AC150)*节奏总纲!L147*(1+$B$10)+AE149</f>
        <v>40059430713.930069</v>
      </c>
      <c r="AF150" s="189">
        <f>求节点(村县营基础信息!V$8:V$28,$Y$33:$Y$53,$AC150)*节奏总纲!M147*(1+$B$10)+AF149</f>
        <v>32266486031.895668</v>
      </c>
      <c r="AG150" s="189">
        <f>求节点(村县营基础信息!W$8:W$28,$Y$33:$Y$53,$AC150)*节奏总纲!N147*(1+$B$10)+AG149</f>
        <v>23198719051.546974</v>
      </c>
      <c r="AH150" s="189">
        <f>求节点(村县营基础信息!X$8:X$28,$Y$33:$Y$53,$AC150)*节奏总纲!O147*(1+$B$10)+AH149</f>
        <v>12651265623.116108</v>
      </c>
      <c r="AY150" s="189">
        <f>BF150/节奏总纲!D147</f>
        <v>130276711.8529193</v>
      </c>
      <c r="AZ150" s="189">
        <v>144</v>
      </c>
      <c r="BA150" s="189">
        <f>求节点(村县营基础信息!AC$8:AC$28,$AO$33:$AO$53,$AZ150)*节奏总纲!K147+BA149</f>
        <v>4341045147.7361889</v>
      </c>
      <c r="BB150" s="189">
        <f>求节点(村县营基础信息!AD$8:AD$28,$AO$33:$AO$53,$AZ150)*节奏总纲!L147+BB149</f>
        <v>3708844135.716856</v>
      </c>
      <c r="BC150" s="189">
        <f>求节点(村县营基础信息!AE$8:AE$28,$AO$33:$AO$53,$AZ150)*节奏总纲!M147+BC149</f>
        <v>2987131595.6173792</v>
      </c>
      <c r="BD150" s="189">
        <f>求节点(村县营基础信息!AF$8:AF$28,$AO$33:$AO$53,$AZ150)*节奏总纲!N147+BD149</f>
        <v>2147530394.1107564</v>
      </c>
      <c r="BE150" s="189">
        <f>求节点(村县营基础信息!AG$8:AG$28,$AO$33:$AO$53,$AZ150)*节奏总纲!O147+BE149</f>
        <v>1170963604.0620627</v>
      </c>
      <c r="BF150" s="189">
        <f>求节点(村县营基础信息!AC$8:AC$28,$AP$33:$AP$53,$AZ150)*节奏总纲!K147+BF149</f>
        <v>2816298195680.3643</v>
      </c>
      <c r="BG150" s="189">
        <f>求节点(村县营基础信息!AD$8:AD$28,$AP$33:$AP$53,$AZ150)*节奏总纲!L147+BG149</f>
        <v>2406537079932.0083</v>
      </c>
      <c r="BH150" s="189">
        <f>求节点(村县营基础信息!AE$8:AE$28,$AP$33:$AP$53,$AZ150)*节奏总纲!M147+BH149</f>
        <v>1938527179766.5339</v>
      </c>
      <c r="BI150" s="189">
        <f>求节点(村县营基础信息!AF$8:AF$28,$AP$33:$AP$53,$AZ150)*节奏总纲!N147+BI149</f>
        <v>1393841357165.5256</v>
      </c>
      <c r="BJ150" s="189">
        <f>求节点(村县营基础信息!AG$8:AG$28,$AP$33:$AP$53,$AZ150)*节奏总纲!O147+BJ149</f>
        <v>760240335591.56897</v>
      </c>
      <c r="BK150" s="189"/>
      <c r="BL150" s="189">
        <f>(BC150-BC149)/节奏总纲!M147*'[1]功能-付费相关'!AJ149</f>
        <v>1259.4752186588937</v>
      </c>
      <c r="BM150" s="189">
        <f>(BH150-BH149)/节奏总纲!M147*'[1]功能-付费相关'!BB149</f>
        <v>2.1281053789135003</v>
      </c>
      <c r="CD150" s="189">
        <v>144</v>
      </c>
      <c r="CE150" s="189">
        <f>求节点(村县营基础信息!$AC$8:$AC$28,$BS$33:$BS$53,$CD150)*节奏总纲!K147+CE149</f>
        <v>868197144.22986269</v>
      </c>
      <c r="CF150" s="189">
        <f>求节点(村县营基础信息!$AC$8:$AC$28,$BS$33:$BS$53,$CD150)*节奏总纲!L147+CF149</f>
        <v>734366975.80480826</v>
      </c>
      <c r="CG150" s="189">
        <f>求节点(村县营基础信息!$AC$8:$AC$28,$BS$33:$BS$53,$CD150)*节奏总纲!M147+CG149</f>
        <v>585510344.6453557</v>
      </c>
      <c r="CH150" s="189">
        <f>求节点(村县营基础信息!$AC$8:$AC$28,$BS$33:$BS$53,$CD150)*节奏总纲!N147+CH149</f>
        <v>416657781.78681666</v>
      </c>
      <c r="CI150" s="189">
        <f>求节点(村县营基础信息!$AC$8:$AC$28,$BS$33:$BS$53,$CD150)*节奏总纲!O147+CI149</f>
        <v>222516821.34750575</v>
      </c>
    </row>
    <row r="151" spans="13:87" x14ac:dyDescent="0.15">
      <c r="M151" s="189">
        <v>145</v>
      </c>
      <c r="N151" s="189">
        <f>求节点(村县营基础信息!K$8:K$28,$I$33:$I$53,$M151)*节奏总纲!K148+N150</f>
        <v>431245555970.66919</v>
      </c>
      <c r="O151" s="189">
        <f>求节点(村县营基础信息!L$8:L$28,$I$33:$I$53,$M151)*节奏总纲!L148+O150</f>
        <v>369053582737.87256</v>
      </c>
      <c r="P151" s="189">
        <f>求节点(村县营基础信息!M$8:M$28,$I$33:$I$53,$M151)*节奏总纲!M148+P150</f>
        <v>297183879532.19031</v>
      </c>
      <c r="Q151" s="189">
        <f>求节点(村县营基础信息!N$8:N$28,$I$33:$I$53,$M151)*节奏总纲!N148+Q150</f>
        <v>212944187116.08105</v>
      </c>
      <c r="R151" s="189">
        <f>求节点(村县营基础信息!O$8:O$28,$I$33:$I$53,$M151)*节奏总纲!O148+R150</f>
        <v>115969743043.80859</v>
      </c>
      <c r="AC151" s="189">
        <v>145</v>
      </c>
      <c r="AD151" s="189">
        <f>求节点(村县营基础信息!T$8:T$28,$Y$33:$Y$53,$AC151)*节奏总纲!K148*(1+$B$10)+AD150</f>
        <v>50640875233.06002</v>
      </c>
      <c r="AE151" s="189">
        <f>求节点(村县营基础信息!U$8:U$28,$Y$33:$Y$53,$AC151)*节奏总纲!L148*(1+$B$10)+AE150</f>
        <v>43338071573.100533</v>
      </c>
      <c r="AF151" s="189">
        <f>求节点(村县营基础信息!V$8:V$28,$Y$33:$Y$53,$AC151)*节奏总纲!M148*(1+$B$10)+AF150</f>
        <v>34898647989.613167</v>
      </c>
      <c r="AG151" s="189">
        <f>求节点(村县营基础信息!W$8:W$28,$Y$33:$Y$53,$AC151)*节奏总纲!N148*(1+$B$10)+AG150</f>
        <v>25006429823.517498</v>
      </c>
      <c r="AH151" s="189">
        <f>求节点(村县营基础信息!X$8:X$28,$Y$33:$Y$53,$AC151)*节奏总纲!O148*(1+$B$10)+AH150</f>
        <v>13618730729.773067</v>
      </c>
      <c r="AY151" s="189">
        <f>BF151/节奏总纲!D148</f>
        <v>131310449.80620669</v>
      </c>
      <c r="AZ151" s="189">
        <v>145</v>
      </c>
      <c r="BA151" s="189">
        <f>求节点(村县营基础信息!AC$8:AC$28,$AO$33:$AO$53,$AZ151)*节奏总纲!K148+BA150</f>
        <v>4688173073.7148371</v>
      </c>
      <c r="BB151" s="189">
        <f>求节点(村县营基础信息!AD$8:AD$28,$AO$33:$AO$53,$AZ151)*节奏总纲!L148+BB150</f>
        <v>4011798629.8907185</v>
      </c>
      <c r="BC151" s="189">
        <f>求节点(村县营基础信息!AE$8:AE$28,$AO$33:$AO$53,$AZ151)*节奏总纲!M148+BC150</f>
        <v>3230349846.3304949</v>
      </c>
      <c r="BD151" s="189">
        <f>求节点(村县营基础信息!AF$8:AF$28,$AO$33:$AO$53,$AZ151)*节奏总纲!N148+BD150</f>
        <v>2314567323.7589569</v>
      </c>
      <c r="BE151" s="189">
        <f>求节点(村县营基础信息!AG$8:AG$28,$AO$33:$AO$53,$AZ151)*节奏总纲!O148+BE150</f>
        <v>1260359763.8147593</v>
      </c>
      <c r="BF151" s="189">
        <f>求节点(村县营基础信息!AC$8:AC$28,$AP$33:$AP$53,$AZ151)*节奏总纲!K148+BF150</f>
        <v>3042394184801.1235</v>
      </c>
      <c r="BG151" s="189">
        <f>求节点(村县营基础信息!AD$8:AD$28,$AP$33:$AP$53,$AZ151)*节奏总纲!L148+BG150</f>
        <v>2603861440470.584</v>
      </c>
      <c r="BH151" s="189">
        <f>求节点(村县营基础信息!AE$8:AE$28,$AP$33:$AP$53,$AZ151)*节奏总纲!M148+BH150</f>
        <v>2096943333731.01</v>
      </c>
      <c r="BI151" s="189">
        <f>求节点(村县营基础信息!AF$8:AF$28,$AP$33:$AP$53,$AZ151)*节奏总纲!N148+BI150</f>
        <v>1502638077343.0535</v>
      </c>
      <c r="BJ151" s="189">
        <f>求节点(村县营基础信息!AG$8:AG$28,$AP$33:$AP$53,$AZ151)*节奏总纲!O148+BJ150</f>
        <v>818467034310.49194</v>
      </c>
      <c r="BK151" s="189"/>
      <c r="BL151" s="189">
        <f>(BC151-BC150)/节奏总纲!M148*'[1]功能-付费相关'!AJ150</f>
        <v>1268.2215743440229</v>
      </c>
      <c r="BM151" s="189">
        <f>(BH151-BH150)/节奏总纲!M148*'[1]功能-付费相关'!BB150</f>
        <v>1.9480762622629881</v>
      </c>
      <c r="CD151" s="189">
        <v>145</v>
      </c>
      <c r="CE151" s="189">
        <f>求节点(村县营基础信息!$AC$8:$AC$28,$BS$33:$BS$53,$CD151)*节奏总纲!K148+CE150</f>
        <v>937622729.4255923</v>
      </c>
      <c r="CF151" s="189">
        <f>求节点(村县营基础信息!$AC$8:$AC$28,$BS$33:$BS$53,$CD151)*节奏总纲!L148+CF150</f>
        <v>794351965.65123296</v>
      </c>
      <c r="CG151" s="189">
        <f>求节点(村县营基础信息!$AC$8:$AC$28,$BS$33:$BS$53,$CD151)*节奏总纲!M148+CG150</f>
        <v>633181121.78512645</v>
      </c>
      <c r="CH151" s="189">
        <f>求节点(村县营基础信息!$AC$8:$AC$28,$BS$33:$BS$53,$CD151)*节奏总纲!N148+CH150</f>
        <v>449062946.13856751</v>
      </c>
      <c r="CI151" s="189">
        <f>求节点(村县营基础信息!$AC$8:$AC$28,$BS$33:$BS$53,$CD151)*节奏总纲!O148+CI150</f>
        <v>239502091.70051807</v>
      </c>
    </row>
    <row r="152" spans="13:87" x14ac:dyDescent="0.15">
      <c r="M152" s="189">
        <v>146</v>
      </c>
      <c r="N152" s="189">
        <f>求节点(村县营基础信息!K$8:K$28,$I$33:$I$53,$M152)*节奏总纲!K149+N151</f>
        <v>465763630534.58081</v>
      </c>
      <c r="O152" s="189">
        <f>求节点(村县营基础信息!L$8:L$28,$I$33:$I$53,$M152)*节奏总纲!L149+O151</f>
        <v>398492046311.75671</v>
      </c>
      <c r="P152" s="189">
        <f>求节点(村县营基础信息!M$8:M$28,$I$33:$I$53,$M152)*节奏总纲!M149+P151</f>
        <v>319819611501.06354</v>
      </c>
      <c r="Q152" s="189">
        <f>求节点(村县营基础信息!N$8:N$28,$I$33:$I$53,$M152)*节奏总纲!N149+Q151</f>
        <v>228831373817.17001</v>
      </c>
      <c r="R152" s="189">
        <f>求节点(村县营基础信息!O$8:O$28,$I$33:$I$53,$M152)*节奏总纲!O149+R151</f>
        <v>124667377206.16153</v>
      </c>
      <c r="AC152" s="189">
        <v>146</v>
      </c>
      <c r="AD152" s="189">
        <f>求节点(村县营基础信息!T$8:T$28,$Y$33:$Y$53,$AC152)*节奏总纲!K149*(1+$B$10)+AD151</f>
        <v>54694969604.849472</v>
      </c>
      <c r="AE152" s="189">
        <f>求节点(村县营基础信息!U$8:U$28,$Y$33:$Y$53,$AC152)*节奏总纲!L149*(1+$B$10)+AE151</f>
        <v>46795573504.966347</v>
      </c>
      <c r="AF152" s="189">
        <f>求节点(村县营基础信息!V$8:V$28,$Y$33:$Y$53,$AC152)*节奏总纲!M149*(1+$B$10)+AF151</f>
        <v>37557179635.300194</v>
      </c>
      <c r="AG152" s="189">
        <f>求节点(村县营基础信息!W$8:W$28,$Y$33:$Y$53,$AC152)*节奏总纲!N149*(1+$B$10)+AG151</f>
        <v>26872355284.371307</v>
      </c>
      <c r="AH152" s="189">
        <f>求节点(村县营基础信息!X$8:X$28,$Y$33:$Y$53,$AC152)*节奏总纲!O149*(1+$B$10)+AH151</f>
        <v>14640254385.160955</v>
      </c>
      <c r="AY152" s="189">
        <f>BF152/节奏总纲!D149</f>
        <v>132342254.45915714</v>
      </c>
      <c r="AZ152" s="189">
        <v>146</v>
      </c>
      <c r="BA152" s="189">
        <f>求节点(村县营基础信息!AC$8:AC$28,$AO$33:$AO$53,$AZ152)*节奏总纲!K149+BA151</f>
        <v>5062781383.2231026</v>
      </c>
      <c r="BB152" s="189">
        <f>求节点(村县营基础信息!AD$8:AD$28,$AO$33:$AO$53,$AZ152)*节奏总纲!L149+BB151</f>
        <v>4331280327.9070663</v>
      </c>
      <c r="BC152" s="189">
        <f>求节点(村县营基础信息!AE$8:AE$28,$AO$33:$AO$53,$AZ152)*节奏总纲!M149+BC151</f>
        <v>3476004721.1886392</v>
      </c>
      <c r="BD152" s="189">
        <f>求节点(村县营基础信息!AF$8:AF$28,$AO$33:$AO$53,$AZ152)*节奏总纲!N149+BD151</f>
        <v>2486983434.1047916</v>
      </c>
      <c r="BE152" s="189">
        <f>求节点(村县营基础信息!AG$8:AG$28,$AO$33:$AO$53,$AZ152)*节奏总纲!O149+BE151</f>
        <v>1354751066.6740096</v>
      </c>
      <c r="BF152" s="189">
        <f>求节点(村县营基础信息!AC$8:AC$28,$AP$33:$AP$53,$AZ152)*节奏总纲!K149+BF151</f>
        <v>3286389063727.5068</v>
      </c>
      <c r="BG152" s="189">
        <f>求节点(村县营基础信息!AD$8:AD$28,$AP$33:$AP$53,$AZ152)*节奏总纲!L149+BG151</f>
        <v>2811950519778.5654</v>
      </c>
      <c r="BH152" s="189">
        <f>求节点(村县营基础信息!AE$8:AE$28,$AP$33:$AP$53,$AZ152)*节奏总纲!M149+BH151</f>
        <v>2256946542221.9478</v>
      </c>
      <c r="BI152" s="189">
        <f>求节点(村县营基础信息!AF$8:AF$28,$AP$33:$AP$53,$AZ152)*节奏总纲!N149+BI151</f>
        <v>1614938437214.9739</v>
      </c>
      <c r="BJ152" s="189">
        <f>求节点(村县营基础信息!AG$8:AG$28,$AP$33:$AP$53,$AZ152)*节奏总纲!O149+BJ151</f>
        <v>879947236239.48364</v>
      </c>
      <c r="BK152" s="189"/>
      <c r="BL152" s="189">
        <f>(BC152-BC151)/节奏总纲!M149*'[1]功能-付费相关'!AJ151</f>
        <v>1276.9679300291555</v>
      </c>
      <c r="BM152" s="189">
        <f>(BH152-BH151)/节奏总纲!M149*'[1]功能-付费相关'!BB151</f>
        <v>1.7831920645165895</v>
      </c>
      <c r="CD152" s="189">
        <v>146</v>
      </c>
      <c r="CE152" s="189">
        <f>求节点(村县营基础信息!$AC$8:$AC$28,$BS$33:$BS$53,$CD152)*节奏总纲!K149+CE151</f>
        <v>1012544391.3272454</v>
      </c>
      <c r="CF152" s="189">
        <f>求节点(村县营基础信息!$AC$8:$AC$28,$BS$33:$BS$53,$CD152)*节奏总纲!L149+CF151</f>
        <v>857609341.85846984</v>
      </c>
      <c r="CG152" s="189">
        <f>求节点(村县营基础信息!$AC$8:$AC$28,$BS$33:$BS$53,$CD152)*节奏总纲!M149+CG151</f>
        <v>681329477.25732267</v>
      </c>
      <c r="CH152" s="189">
        <f>求节点(村县营基础信息!$AC$8:$AC$28,$BS$33:$BS$53,$CD152)*节奏总纲!N149+CH151</f>
        <v>482511671.54565942</v>
      </c>
      <c r="CI152" s="189">
        <f>求节点(村县营基础信息!$AC$8:$AC$28,$BS$33:$BS$53,$CD152)*节奏总纲!O149+CI151</f>
        <v>257436439.24377564</v>
      </c>
    </row>
    <row r="153" spans="13:87" x14ac:dyDescent="0.15">
      <c r="M153" s="189">
        <v>147</v>
      </c>
      <c r="N153" s="189">
        <f>求节点(村县营基础信息!K$8:K$28,$I$33:$I$53,$M153)*节奏总纲!K150+N152</f>
        <v>503012581051.23193</v>
      </c>
      <c r="O153" s="189">
        <f>求节点(村县营基础信息!L$8:L$28,$I$33:$I$53,$M153)*节奏总纲!L150+O152</f>
        <v>428791243320.68726</v>
      </c>
      <c r="P153" s="189">
        <f>求节点(村县营基础信息!M$8:M$28,$I$33:$I$53,$M153)*节奏总纲!M150+P152</f>
        <v>343651729047.05048</v>
      </c>
      <c r="Q153" s="189">
        <f>求节点(村县营基础信息!N$8:N$28,$I$33:$I$53,$M153)*节奏总纲!N150+Q152</f>
        <v>245718956901.35599</v>
      </c>
      <c r="R153" s="189">
        <f>求节点(村县营基础信息!O$8:O$28,$I$33:$I$53,$M153)*节奏总纲!O150+R152</f>
        <v>134127083484.74139</v>
      </c>
      <c r="AC153" s="189">
        <v>147</v>
      </c>
      <c r="AD153" s="189">
        <f>求节点(村县营基础信息!T$8:T$28,$Y$33:$Y$53,$AC153)*节奏总纲!K150*(1+$B$10)+AD152</f>
        <v>59069801125.797043</v>
      </c>
      <c r="AE153" s="189">
        <f>求节点(村县营基础信息!U$8:U$28,$Y$33:$Y$53,$AC153)*节奏总纲!L150*(1+$B$10)+AE152</f>
        <v>50354167245.072266</v>
      </c>
      <c r="AF153" s="189">
        <f>求节点(村县营基础信息!V$8:V$28,$Y$33:$Y$53,$AC153)*节奏总纲!M150*(1+$B$10)+AF152</f>
        <v>40356224913.220284</v>
      </c>
      <c r="AG153" s="189">
        <f>求节点(村县营基础信息!W$8:W$28,$Y$33:$Y$53,$AC153)*节奏总纲!N150*(1+$B$10)+AG152</f>
        <v>28855775750.306087</v>
      </c>
      <c r="AH153" s="189">
        <f>求节点(村县营基础信息!X$8:X$28,$Y$33:$Y$53,$AC153)*节奏总纲!O150*(1+$B$10)+AH152</f>
        <v>15751282229.769274</v>
      </c>
      <c r="AY153" s="189">
        <f>BF153/节奏总纲!D150</f>
        <v>133372255.49448697</v>
      </c>
      <c r="AZ153" s="189">
        <v>147</v>
      </c>
      <c r="BA153" s="189">
        <f>求节点(村县营基础信息!AC$8:AC$28,$AO$33:$AO$53,$AZ153)*节奏总纲!K150+BA152</f>
        <v>5467026595.6309891</v>
      </c>
      <c r="BB153" s="189">
        <f>求节点(村县营基础信息!AD$8:AD$28,$AO$33:$AO$53,$AZ153)*节奏总纲!L150+BB152</f>
        <v>4660103158.1016579</v>
      </c>
      <c r="BC153" s="189">
        <f>求节点(村县营基础信息!AE$8:AE$28,$AO$33:$AO$53,$AZ153)*节奏总纲!M150+BC152</f>
        <v>3734643401.899941</v>
      </c>
      <c r="BD153" s="189">
        <f>求节点(村县营基础信息!AF$8:AF$28,$AO$33:$AO$53,$AZ153)*节奏总纲!N150+BD152</f>
        <v>2670256372.4355211</v>
      </c>
      <c r="BE153" s="189">
        <f>求节点(村县营基础信息!AG$8:AG$28,$AO$33:$AO$53,$AZ153)*节奏总纲!O150+BE152</f>
        <v>1457412777.1614311</v>
      </c>
      <c r="BF153" s="189">
        <f>求节点(村县营基础信息!AC$8:AC$28,$AP$33:$AP$53,$AZ153)*节奏总纲!K150+BF152</f>
        <v>3549687445409.1768</v>
      </c>
      <c r="BG153" s="189">
        <f>求节点(村县营基础信息!AD$8:AD$28,$AP$33:$AP$53,$AZ153)*节奏总纲!L150+BG152</f>
        <v>3026123789845.3096</v>
      </c>
      <c r="BH153" s="189">
        <f>求节点(村县营基础信息!AE$8:AE$28,$AP$33:$AP$53,$AZ153)*节奏总纲!M150+BH152</f>
        <v>2425406536258.5757</v>
      </c>
      <c r="BI153" s="189">
        <f>求节点(村县营基础信息!AF$8:AF$28,$AP$33:$AP$53,$AZ153)*节奏总纲!N150+BI152</f>
        <v>1734310211047.7222</v>
      </c>
      <c r="BJ153" s="189">
        <f>求节点(村县营基础信息!AG$8:AG$28,$AP$33:$AP$53,$AZ153)*节奏总纲!O150+BJ152</f>
        <v>946814230336.95752</v>
      </c>
      <c r="BK153" s="189"/>
      <c r="BL153" s="189">
        <f>(BC153-BC152)/节奏总纲!M150*'[1]功能-付费相关'!AJ152</f>
        <v>1285.7142857142867</v>
      </c>
      <c r="BM153" s="189">
        <f>(BH153-BH152)/节奏总纲!M150*'[1]功能-付费相关'!BB152</f>
        <v>1.632187007994639</v>
      </c>
      <c r="CD153" s="189">
        <v>147</v>
      </c>
      <c r="CE153" s="189">
        <f>求节点(村县营基础信息!$AC$8:$AC$28,$BS$33:$BS$53,$CD153)*节奏总纲!K150+CE152</f>
        <v>1093393433.8088226</v>
      </c>
      <c r="CF153" s="189">
        <f>求节点(村县营基础信息!$AC$8:$AC$28,$BS$33:$BS$53,$CD153)*节奏总纲!L150+CF152</f>
        <v>922716262.23699903</v>
      </c>
      <c r="CG153" s="189">
        <f>求节点(村县营基础信息!$AC$8:$AC$28,$BS$33:$BS$53,$CD153)*节奏总纲!M150+CG152</f>
        <v>732022658.67673779</v>
      </c>
      <c r="CH153" s="189">
        <f>求节点(村县营基础信息!$AC$8:$AC$28,$BS$33:$BS$53,$CD153)*节奏总纲!N150+CH152</f>
        <v>518066621.58182091</v>
      </c>
      <c r="CI153" s="189">
        <f>求节点(村县营基础信息!$AC$8:$AC$28,$BS$33:$BS$53,$CD153)*节奏总纲!O150+CI152</f>
        <v>276942164.23638576</v>
      </c>
    </row>
    <row r="154" spans="13:87" x14ac:dyDescent="0.15">
      <c r="M154" s="189">
        <v>148</v>
      </c>
      <c r="N154" s="189">
        <f>求节点(村县营基础信息!K$8:K$28,$I$33:$I$53,$M154)*节奏总纲!K151+N153</f>
        <v>543206598924.15131</v>
      </c>
      <c r="O154" s="189">
        <f>求节点(村县营基础信息!L$8:L$28,$I$33:$I$53,$M154)*节奏总纲!L151+O153</f>
        <v>463069838563.21844</v>
      </c>
      <c r="P154" s="189">
        <f>求节点(村县营基础信息!M$8:M$28,$I$33:$I$53,$M154)*节奏总纲!M151+P153</f>
        <v>371384489115.71832</v>
      </c>
      <c r="Q154" s="189">
        <f>求节点(村县营基础信息!N$8:N$28,$I$33:$I$53,$M154)*节奏总纲!N151+Q153</f>
        <v>266003767318.51813</v>
      </c>
      <c r="R154" s="189">
        <f>求节点(村县营基础信息!O$8:O$28,$I$33:$I$53,$M154)*节奏总纲!O151+R153</f>
        <v>144928410072.49182</v>
      </c>
      <c r="AC154" s="189">
        <v>148</v>
      </c>
      <c r="AD154" s="189">
        <f>求节点(村县营基础信息!T$8:T$28,$Y$33:$Y$53,$AC154)*节奏总纲!K151*(1+$B$10)+AD153</f>
        <v>63790526244.357689</v>
      </c>
      <c r="AE154" s="189">
        <f>求节点(村县营基础信息!U$8:U$28,$Y$33:$Y$53,$AC154)*节奏总纲!L151*(1+$B$10)+AE153</f>
        <v>54380135141.638695</v>
      </c>
      <c r="AF154" s="189">
        <f>求节点(村县营基础信息!V$8:V$28,$Y$33:$Y$53,$AC154)*节奏总纲!M151*(1+$B$10)+AF153</f>
        <v>43613394611.3853</v>
      </c>
      <c r="AG154" s="189">
        <f>求节点(村县营基础信息!W$8:W$28,$Y$33:$Y$53,$AC154)*节奏总纲!N151*(1+$B$10)+AG153</f>
        <v>31238195302.496601</v>
      </c>
      <c r="AH154" s="189">
        <f>求节点(村县营基础信息!X$8:X$28,$Y$33:$Y$53,$AC154)*节奏总纲!O151*(1+$B$10)+AH153</f>
        <v>17019881300.849571</v>
      </c>
      <c r="AY154" s="189">
        <f>BF154/节奏总纲!D151</f>
        <v>134400573.89471915</v>
      </c>
      <c r="AZ154" s="189">
        <v>148</v>
      </c>
      <c r="BA154" s="189">
        <f>求节点(村县营基础信息!AC$8:AC$28,$AO$33:$AO$53,$AZ154)*节奏总纲!K151+BA153</f>
        <v>5903233228.7628765</v>
      </c>
      <c r="BB154" s="189">
        <f>求节点(村县营基础信息!AD$8:AD$28,$AO$33:$AO$53,$AZ154)*节奏总纲!L151+BB153</f>
        <v>5032112511.9938326</v>
      </c>
      <c r="BC154" s="189">
        <f>求节点(村县营基础信息!AE$8:AE$28,$AO$33:$AO$53,$AZ154)*节奏总纲!M151+BC153</f>
        <v>4035613907.8905478</v>
      </c>
      <c r="BD154" s="189">
        <f>求节点(村县营基础信息!AF$8:AF$28,$AO$33:$AO$53,$AZ154)*节奏总纲!N151+BD153</f>
        <v>2890397809.4962463</v>
      </c>
      <c r="BE154" s="189">
        <f>求节点(村县营基础信息!AG$8:AG$28,$AO$33:$AO$53,$AZ154)*节奏总纲!O151+BE153</f>
        <v>1574634457.2407193</v>
      </c>
      <c r="BF154" s="189">
        <f>求节点(村县营基础信息!AC$8:AC$28,$AP$33:$AP$53,$AZ154)*节奏总纲!K151+BF153</f>
        <v>3833803365789.0791</v>
      </c>
      <c r="BG154" s="189">
        <f>求节点(村县营基础信息!AD$8:AD$28,$AP$33:$AP$53,$AZ154)*节奏总纲!L151+BG153</f>
        <v>3268425882347.0796</v>
      </c>
      <c r="BH154" s="189">
        <f>求节点(村县营基础信息!AE$8:AE$28,$AP$33:$AP$53,$AZ154)*节奏总纲!M151+BH153</f>
        <v>2621438659160.4575</v>
      </c>
      <c r="BI154" s="189">
        <f>求节点(村县营基础信息!AF$8:AF$28,$AP$33:$AP$53,$AZ154)*节奏总纲!N151+BI153</f>
        <v>1877695667053.2744</v>
      </c>
      <c r="BJ154" s="189">
        <f>求节点(村县营基础信息!AG$8:AG$28,$AP$33:$AP$53,$AZ154)*节奏总纲!O151+BJ153</f>
        <v>1023164617961.934</v>
      </c>
      <c r="BK154" s="189"/>
      <c r="BL154" s="189">
        <f>(BC154-BC153)/节奏总纲!M151*'[1]功能-付费相关'!AJ153</f>
        <v>1294.4606413994163</v>
      </c>
      <c r="BM154" s="189">
        <f>(BH154-BH153)/节奏总纲!M151*'[1]功能-付费相关'!BB153</f>
        <v>1.4939002917947195</v>
      </c>
      <c r="CD154" s="189">
        <v>148</v>
      </c>
      <c r="CE154" s="189">
        <f>求节点(村县营基础信息!$AC$8:$AC$28,$BS$33:$BS$53,$CD154)*节奏总纲!K151+CE153</f>
        <v>1180634760.4352</v>
      </c>
      <c r="CF154" s="189">
        <f>求节点(村县营基础信息!$AC$8:$AC$28,$BS$33:$BS$53,$CD154)*节奏总纲!L151+CF153</f>
        <v>996374114.30764961</v>
      </c>
      <c r="CG154" s="189">
        <f>求节点(村县营基础信息!$AC$8:$AC$28,$BS$33:$BS$53,$CD154)*节奏总纲!M151+CG153</f>
        <v>791012877.85089672</v>
      </c>
      <c r="CH154" s="189">
        <f>求节点(村县营基础信息!$AC$8:$AC$28,$BS$33:$BS$53,$CD154)*节奏总纲!N151+CH153</f>
        <v>560774060.37160158</v>
      </c>
      <c r="CI154" s="189">
        <f>求节点(村县营基础信息!$AC$8:$AC$28,$BS$33:$BS$53,$CD154)*节奏总纲!O151+CI153</f>
        <v>299214283.45145053</v>
      </c>
    </row>
    <row r="155" spans="13:87" x14ac:dyDescent="0.15">
      <c r="M155" s="189">
        <v>149</v>
      </c>
      <c r="N155" s="189">
        <f>求节点(村县营基础信息!K$8:K$28,$I$33:$I$53,$M155)*节奏总纲!K152+N154</f>
        <v>586576554158.11597</v>
      </c>
      <c r="O155" s="189">
        <f>求节点(村县营基础信息!L$8:L$28,$I$33:$I$53,$M155)*节奏总纲!L152+O154</f>
        <v>500187793412.33575</v>
      </c>
      <c r="P155" s="189">
        <f>求节点(村县营基础信息!M$8:M$28,$I$33:$I$53,$M155)*节奏总纲!M152+P154</f>
        <v>401458426125.5816</v>
      </c>
      <c r="Q155" s="189">
        <f>求节点(村县营基础信息!N$8:N$28,$I$33:$I$53,$M155)*节奏总纲!N152+Q154</f>
        <v>287468750673.32043</v>
      </c>
      <c r="R155" s="189">
        <f>求节点(村县营基础信息!O$8:O$28,$I$33:$I$53,$M155)*节奏总纲!O152+R154</f>
        <v>156655940315.11646</v>
      </c>
      <c r="AC155" s="189">
        <v>149</v>
      </c>
      <c r="AD155" s="189">
        <f>求节点(村县营基础信息!T$8:T$28,$Y$33:$Y$53,$AC155)*节奏总纲!K152*(1+$B$10)+AD154</f>
        <v>68884260284.859512</v>
      </c>
      <c r="AE155" s="189">
        <f>求节点(村县营基础信息!U$8:U$28,$Y$33:$Y$53,$AC155)*节奏总纲!L152*(1+$B$10)+AE154</f>
        <v>58739581424.412148</v>
      </c>
      <c r="AF155" s="189">
        <f>求节点(村县营基础信息!V$8:V$28,$Y$33:$Y$53,$AC155)*节奏总纲!M152*(1+$B$10)+AF154</f>
        <v>47145531913.641037</v>
      </c>
      <c r="AG155" s="189">
        <f>求节点(村县营基础信息!W$8:W$28,$Y$33:$Y$53,$AC155)*节奏总纲!N152*(1+$B$10)+AG154</f>
        <v>33759224337.53548</v>
      </c>
      <c r="AH155" s="189">
        <f>求节点(村县营基础信息!X$8:X$28,$Y$33:$Y$53,$AC155)*节奏总纲!O152*(1+$B$10)+AH154</f>
        <v>18397261556.042671</v>
      </c>
      <c r="AY155" s="189">
        <f>BF155/节奏总纲!D152</f>
        <v>135427322.52603185</v>
      </c>
      <c r="AZ155" s="189">
        <v>149</v>
      </c>
      <c r="BA155" s="189">
        <f>求节点(村县营基础信息!AC$8:AC$28,$AO$33:$AO$53,$AZ155)*节奏总纲!K152+BA154</f>
        <v>6373906805.4006214</v>
      </c>
      <c r="BB155" s="189">
        <f>求节点(村县营基础信息!AD$8:AD$28,$AO$33:$AO$53,$AZ155)*节奏总纲!L152+BB154</f>
        <v>5434936090.4841928</v>
      </c>
      <c r="BC155" s="189">
        <f>求节点(村县营基础信息!AE$8:AE$28,$AO$33:$AO$53,$AZ155)*节奏总纲!M152+BC154</f>
        <v>4361992098.0373821</v>
      </c>
      <c r="BD155" s="189">
        <f>求节点(村县营基础信息!AF$8:AF$28,$AO$33:$AO$53,$AZ155)*节奏总纲!N152+BD154</f>
        <v>3123347104.3150339</v>
      </c>
      <c r="BE155" s="189">
        <f>求节点(村县营基础信息!AG$8:AG$28,$AO$33:$AO$53,$AZ155)*节奏总纲!O152+BE154</f>
        <v>1701907786.776016</v>
      </c>
      <c r="BF155" s="189">
        <f>求节点(村县营基础信息!AC$8:AC$28,$AP$33:$AP$53,$AZ155)*节奏总纲!K152+BF154</f>
        <v>4140368755372.4639</v>
      </c>
      <c r="BG155" s="189">
        <f>求节点(村县营基础信息!AD$8:AD$28,$AP$33:$AP$53,$AZ155)*节奏总纲!L152+BG154</f>
        <v>3530798306470.4673</v>
      </c>
      <c r="BH155" s="189">
        <f>求节点(村县营基础信息!AE$8:AE$28,$AP$33:$AP$53,$AZ155)*节奏总纲!M152+BH154</f>
        <v>2834019653676.0952</v>
      </c>
      <c r="BI155" s="189">
        <f>求节点(村县营基础信息!AF$8:AF$28,$AP$33:$AP$53,$AZ155)*节奏总纲!N152+BI154</f>
        <v>2029423307745.2449</v>
      </c>
      <c r="BJ155" s="189">
        <f>求节点(村县营基础信息!AG$8:AG$28,$AP$33:$AP$53,$AZ155)*节奏总纲!O152+BJ154</f>
        <v>1106061979932.5906</v>
      </c>
      <c r="BK155" s="189"/>
      <c r="BL155" s="189">
        <f>(BC155-BC154)/节奏总纲!M152*'[1]功能-付费相关'!AJ154</f>
        <v>1303.2069970845496</v>
      </c>
      <c r="BM155" s="189">
        <f>(BH155-BH154)/节奏总纲!M152*'[1]功能-付费相关'!BB154</f>
        <v>1.3672674660774766</v>
      </c>
      <c r="CD155" s="189">
        <v>149</v>
      </c>
      <c r="CE155" s="189">
        <f>求节点(村县营基础信息!$AC$8:$AC$28,$BS$33:$BS$53,$CD155)*节奏总纲!K152+CE154</f>
        <v>1274769475.762749</v>
      </c>
      <c r="CF155" s="189">
        <f>求节点(村县营基础信息!$AC$8:$AC$28,$BS$33:$BS$53,$CD155)*节奏总纲!L152+CF154</f>
        <v>1076133182.8487408</v>
      </c>
      <c r="CG155" s="189">
        <f>求节点(村县营基础信息!$AC$8:$AC$28,$BS$33:$BS$53,$CD155)*节奏总纲!M152+CG154</f>
        <v>854983003.11967623</v>
      </c>
      <c r="CH155" s="189">
        <f>求节点(村县营基础信息!$AC$8:$AC$28,$BS$33:$BS$53,$CD155)*节奏总纲!N152+CH154</f>
        <v>605966223.56644642</v>
      </c>
      <c r="CI155" s="189">
        <f>求节点(村县营基础信息!$AC$8:$AC$28,$BS$33:$BS$53,$CD155)*节奏总纲!O152+CI154</f>
        <v>323396216.0631569</v>
      </c>
    </row>
    <row r="156" spans="13:87" x14ac:dyDescent="0.15">
      <c r="M156" s="189">
        <v>150</v>
      </c>
      <c r="N156" s="189">
        <f>求节点(村县营基础信息!K$8:K$28,$I$33:$I$53,$M156)*节奏总纲!K153+N155</f>
        <v>633371286129.07178</v>
      </c>
      <c r="O156" s="189">
        <f>求节点(村县营基础信息!L$8:L$28,$I$33:$I$53,$M156)*节奏总纲!L153+O155</f>
        <v>540105117805.74194</v>
      </c>
      <c r="P156" s="189">
        <f>求节点(村县营基础信息!M$8:M$28,$I$33:$I$53,$M156)*节奏总纲!M153+P155</f>
        <v>433579343736.09741</v>
      </c>
      <c r="Q156" s="189">
        <f>求节点(村县营基础信息!N$8:N$28,$I$33:$I$53,$M156)*节奏总纲!N153+Q155</f>
        <v>310643223274.53473</v>
      </c>
      <c r="R156" s="189">
        <f>求节点(村县营基础信息!O$8:O$28,$I$33:$I$53,$M156)*节奏总纲!O153+R155</f>
        <v>169834274871.3479</v>
      </c>
      <c r="AC156" s="189">
        <v>150</v>
      </c>
      <c r="AD156" s="189">
        <f>求节点(村县营基础信息!T$8:T$28,$Y$33:$Y$53,$AC156)*节奏总纲!K153*(1+$B$10)+AD155</f>
        <v>74380229046.430832</v>
      </c>
      <c r="AE156" s="189">
        <f>求节点(村县营基础信息!U$8:U$28,$Y$33:$Y$53,$AC156)*节奏总纲!L153*(1+$B$10)+AE155</f>
        <v>63427809322.540405</v>
      </c>
      <c r="AF156" s="189">
        <f>求节点(村县营基础信息!V$8:V$28,$Y$33:$Y$53,$AC156)*节奏总纲!M153*(1+$B$10)+AF155</f>
        <v>50918083915.647835</v>
      </c>
      <c r="AG156" s="189">
        <f>求节点(村县营基础信息!W$8:W$28,$Y$33:$Y$53,$AC156)*节奏总纲!N153*(1+$B$10)+AG155</f>
        <v>36481030235.712585</v>
      </c>
      <c r="AH156" s="189">
        <f>求节点(村县营基础信息!X$8:X$28,$Y$33:$Y$53,$AC156)*节奏总纲!O153*(1+$B$10)+AH155</f>
        <v>19945036529.848225</v>
      </c>
      <c r="AY156" s="189">
        <f>BF156/节奏总纲!D153</f>
        <v>136452606.68290466</v>
      </c>
      <c r="AZ156" s="189">
        <v>150</v>
      </c>
      <c r="BA156" s="189">
        <f>求节点(村县营基础信息!AC$8:AC$28,$AO$33:$AO$53,$AZ156)*节奏总纲!K153+BA155</f>
        <v>6881747861.3979712</v>
      </c>
      <c r="BB156" s="189">
        <f>求节点(村县营基础信息!AD$8:AD$28,$AO$33:$AO$53,$AZ156)*节奏总纲!L153+BB155</f>
        <v>5868139900.3728409</v>
      </c>
      <c r="BC156" s="189">
        <f>求节点(村县营基础信息!AE$8:AE$28,$AO$33:$AO$53,$AZ156)*节奏总纲!M153+BC155</f>
        <v>4710585198.8388319</v>
      </c>
      <c r="BD156" s="189">
        <f>求节点(村县营基础信息!AF$8:AF$28,$AO$33:$AO$53,$AZ156)*节奏总纲!N153+BD155</f>
        <v>3374848676.0151772</v>
      </c>
      <c r="BE156" s="189">
        <f>求节点(村县营基础信息!AG$8:AG$28,$AO$33:$AO$53,$AZ156)*节奏总纲!O153+BE155</f>
        <v>1844926008.1748862</v>
      </c>
      <c r="BF156" s="189">
        <f>求节点(村县营基础信息!AC$8:AC$28,$AP$33:$AP$53,$AZ156)*节奏总纲!K153+BF155</f>
        <v>4471142563178.7373</v>
      </c>
      <c r="BG156" s="189">
        <f>求节点(村县营基础信息!AD$8:AD$28,$AP$33:$AP$53,$AZ156)*节奏总纲!L153+BG155</f>
        <v>3812958387977.9399</v>
      </c>
      <c r="BH156" s="189">
        <f>求节点(村县营基础信息!AE$8:AE$28,$AP$33:$AP$53,$AZ156)*节奏总纲!M153+BH155</f>
        <v>3061069959998.106</v>
      </c>
      <c r="BI156" s="189">
        <f>求节点(村县营基础信息!AF$8:AF$28,$AP$33:$AP$53,$AZ156)*节奏总纲!N153+BI155</f>
        <v>2193234664779.2715</v>
      </c>
      <c r="BJ156" s="189">
        <f>求节点(村县营基础信息!AG$8:AG$28,$AP$33:$AP$53,$AZ156)*节奏总纲!O153+BJ155</f>
        <v>1199214514803.7214</v>
      </c>
      <c r="BK156" s="189"/>
      <c r="BL156" s="189">
        <f>(BC156-BC155)/节奏总纲!M153*'[1]功能-付费相关'!AJ155</f>
        <v>1311.9533527696799</v>
      </c>
      <c r="BM156" s="189">
        <f>(BH156-BH155)/节奏总纲!M153*'[1]功能-付费相关'!BB155</f>
        <v>1.2513125070873794</v>
      </c>
      <c r="CD156" s="189">
        <v>150</v>
      </c>
      <c r="CE156" s="189">
        <f>求节点(村县营基础信息!$AC$8:$AC$28,$BS$33:$BS$53,$CD156)*节奏总纲!K153+CE155</f>
        <v>1376337686.9622188</v>
      </c>
      <c r="CF156" s="189">
        <f>求节点(村县营基础信息!$AC$8:$AC$28,$BS$33:$BS$53,$CD156)*节奏总纲!L153+CF155</f>
        <v>1161907537.2066932</v>
      </c>
      <c r="CG156" s="189">
        <f>求节点(村县营基础信息!$AC$8:$AC$28,$BS$33:$BS$53,$CD156)*节奏总纲!M153+CG155</f>
        <v>923307250.87676036</v>
      </c>
      <c r="CH156" s="189">
        <f>求节点(村县营基础信息!$AC$8:$AC$28,$BS$33:$BS$53,$CD156)*节奏总纲!N153+CH155</f>
        <v>654757528.47627425</v>
      </c>
      <c r="CI156" s="189">
        <f>求节点(村县营基础信息!$AC$8:$AC$28,$BS$33:$BS$53,$CD156)*节奏总纲!O153+CI155</f>
        <v>350569678.12894225</v>
      </c>
    </row>
    <row r="157" spans="13:87" x14ac:dyDescent="0.15">
      <c r="M157" s="189">
        <v>151</v>
      </c>
      <c r="N157" s="189">
        <f>求节点(村县营基础信息!K$8:K$28,$I$33:$I$53,$M157)*节奏总纲!K154+N156</f>
        <v>683858993721.45996</v>
      </c>
      <c r="O157" s="189">
        <f>求节点(村县营基础信息!L$8:L$28,$I$33:$I$53,$M157)*节奏总纲!L154+O156</f>
        <v>583477267421.89624</v>
      </c>
      <c r="P157" s="189">
        <f>求节点(村县营基础信息!M$8:M$28,$I$33:$I$53,$M157)*节奏总纲!M154+P156</f>
        <v>468548065092.7774</v>
      </c>
      <c r="Q157" s="189">
        <f>求节点(村县营基础信息!N$8:N$28,$I$33:$I$53,$M157)*节奏总纲!N154+Q156</f>
        <v>337216636615.01483</v>
      </c>
      <c r="R157" s="189">
        <f>求节点(村县营基础信息!O$8:O$28,$I$33:$I$53,$M157)*节奏总纲!O154+R156</f>
        <v>186560544364.26215</v>
      </c>
      <c r="AC157" s="189">
        <v>151</v>
      </c>
      <c r="AD157" s="189">
        <f>求节点(村县营基础信息!T$8:T$28,$Y$33:$Y$53,$AC157)*节奏总纲!K154*(1+$B$10)+AD156</f>
        <v>80309932072.47522</v>
      </c>
      <c r="AE157" s="189">
        <f>求节点(村县营基础信息!U$8:U$28,$Y$33:$Y$53,$AC157)*节奏总纲!L154*(1+$B$10)+AE156</f>
        <v>68521801089.8302</v>
      </c>
      <c r="AF157" s="189">
        <f>求节点(村县营基础信息!V$8:V$28,$Y$33:$Y$53,$AC157)*节奏总纲!M154*(1+$B$10)+AF156</f>
        <v>55025106054.970917</v>
      </c>
      <c r="AG157" s="189">
        <f>求节点(村县营基础信息!W$8:W$28,$Y$33:$Y$53,$AC157)*节奏总纲!N154*(1+$B$10)+AG156</f>
        <v>39602036457.059219</v>
      </c>
      <c r="AH157" s="189">
        <f>求节点(村县营基础信息!X$8:X$28,$Y$33:$Y$53,$AC157)*节奏总纲!O154*(1+$B$10)+AH156</f>
        <v>21909510964.443481</v>
      </c>
      <c r="AY157" s="189">
        <f>BF157/节奏总纲!D154</f>
        <v>137476524.59619752</v>
      </c>
      <c r="AZ157" s="189">
        <v>151</v>
      </c>
      <c r="BA157" s="189">
        <f>求节点(村县营基础信息!AC$8:AC$28,$AO$33:$AO$53,$AZ157)*节奏总纲!K154+BA156</f>
        <v>7429667032.1823597</v>
      </c>
      <c r="BB157" s="189">
        <f>求节点(村县营基础信息!AD$8:AD$28,$AO$33:$AO$53,$AZ157)*节奏总纲!L154+BB156</f>
        <v>6338837291.6008511</v>
      </c>
      <c r="BC157" s="189">
        <f>求节点(村县营基础信息!AE$8:AE$28,$AO$33:$AO$53,$AZ157)*节奏总纲!M154+BC156</f>
        <v>5090084164.4847012</v>
      </c>
      <c r="BD157" s="189">
        <f>求节点(村县营基础信息!AF$8:AF$28,$AO$33:$AO$53,$AZ157)*节奏总纲!N154+BD156</f>
        <v>3663237341.2320123</v>
      </c>
      <c r="BE157" s="189">
        <f>求节点(村县营基础信息!AG$8:AG$28,$AO$33:$AO$53,$AZ157)*节奏总纲!O154+BE156</f>
        <v>2026448286.5255773</v>
      </c>
      <c r="BF157" s="189">
        <f>求节点(村县营基础信息!AC$8:AC$28,$AP$33:$AP$53,$AZ157)*节奏总纲!K154+BF156</f>
        <v>4828020583082.9697</v>
      </c>
      <c r="BG157" s="189">
        <f>求节点(村县营基础信息!AD$8:AD$28,$AP$33:$AP$53,$AZ157)*节奏总纲!L154+BG156</f>
        <v>4119539288797.7837</v>
      </c>
      <c r="BH157" s="189">
        <f>求节点(村县营基础信息!AE$8:AE$28,$AP$33:$AP$53,$AZ157)*节奏总纲!M154+BH156</f>
        <v>3308250286288.7822</v>
      </c>
      <c r="BI157" s="189">
        <f>求节点(村县营基础信息!AF$8:AF$28,$AP$33:$AP$53,$AZ157)*节奏总纲!N154+BI156</f>
        <v>2381071815390.5034</v>
      </c>
      <c r="BJ157" s="189">
        <f>求节点(村县营基础信息!AG$8:AG$28,$AP$33:$AP$53,$AZ157)*节奏总纲!O154+BJ156</f>
        <v>1317446025436.1382</v>
      </c>
      <c r="BK157" s="189"/>
      <c r="BL157" s="189">
        <f>(BC157-BC156)/节奏总纲!M154*'[1]功能-付费相关'!AJ156</f>
        <v>1320.6997084548091</v>
      </c>
      <c r="BM157" s="189">
        <f>(BH157-BH156)/节奏总纲!M154*'[1]功能-付费相关'!BB156</f>
        <v>1.1451405367890564</v>
      </c>
      <c r="CD157" s="189">
        <v>151</v>
      </c>
      <c r="CE157" s="189">
        <f>求节点(村县营基础信息!$AC$8:$AC$28,$BS$33:$BS$53,$CD157)*节奏总纲!K154+CE156</f>
        <v>1485921521.1190965</v>
      </c>
      <c r="CF157" s="189">
        <f>求节点(村县营基础信息!$AC$8:$AC$28,$BS$33:$BS$53,$CD157)*节奏总纲!L154+CF156</f>
        <v>1255105620.6698391</v>
      </c>
      <c r="CG157" s="189">
        <f>求节点(村县营基础信息!$AC$8:$AC$28,$BS$33:$BS$53,$CD157)*节奏总纲!M154+CG156</f>
        <v>997689048.14335084</v>
      </c>
      <c r="CH157" s="189">
        <f>求节点(村县营基础信息!$AC$8:$AC$28,$BS$33:$BS$53,$CD157)*节奏总纲!N154+CH156</f>
        <v>710704929.52834022</v>
      </c>
      <c r="CI157" s="189">
        <f>求节点(村县营基础信息!$AC$8:$AC$28,$BS$33:$BS$53,$CD157)*节奏总纲!O154+CI156</f>
        <v>385058911.01557356</v>
      </c>
    </row>
    <row r="158" spans="13:87" x14ac:dyDescent="0.15">
      <c r="M158" s="189">
        <v>152</v>
      </c>
      <c r="N158" s="189">
        <f>求节点(村县营基础信息!K$8:K$28,$I$33:$I$53,$M158)*节奏总纲!K155+N157</f>
        <v>738328732447.52576</v>
      </c>
      <c r="O158" s="189">
        <f>求节点(村县营基础信息!L$8:L$28,$I$33:$I$53,$M158)*节奏总纲!L155+O157</f>
        <v>629799297960.14819</v>
      </c>
      <c r="P158" s="189">
        <f>求节点(村县营基础信息!M$8:M$28,$I$33:$I$53,$M158)*节奏总纲!M155+P157</f>
        <v>508958476099.58069</v>
      </c>
      <c r="Q158" s="189">
        <f>求节点(村县营基础信息!N$8:N$28,$I$33:$I$53,$M158)*节奏总纲!N155+Q157</f>
        <v>369536853652.01349</v>
      </c>
      <c r="R158" s="189">
        <f>求节点(村县营基础信息!O$8:O$28,$I$33:$I$53,$M158)*节奏总纲!O155+R157</f>
        <v>300726262326.91943</v>
      </c>
      <c r="AC158" s="189">
        <v>152</v>
      </c>
      <c r="AD158" s="189">
        <f>求节点(村县营基础信息!T$8:T$28,$Y$33:$Y$53,$AC158)*节奏总纲!K155*(1+$B$10)+AD157</f>
        <v>86707318485.014481</v>
      </c>
      <c r="AE158" s="189">
        <f>求节点(村县营基础信息!U$8:U$28,$Y$33:$Y$53,$AC158)*节奏总纲!L155*(1+$B$10)+AE157</f>
        <v>73962251800.581131</v>
      </c>
      <c r="AF158" s="189">
        <f>求节点(村县营基础信息!V$8:V$28,$Y$33:$Y$53,$AC158)*节奏总纲!M155*(1+$B$10)+AF157</f>
        <v>59771246211.805161</v>
      </c>
      <c r="AG158" s="189">
        <f>求节点(村县营基础信息!W$8:W$28,$Y$33:$Y$53,$AC158)*节奏总纲!N155*(1+$B$10)+AG157</f>
        <v>43397995867.892052</v>
      </c>
      <c r="AH158" s="189">
        <f>求节点(村县营基础信息!X$8:X$28,$Y$33:$Y$53,$AC158)*节奏总纲!O155*(1+$B$10)+AH157</f>
        <v>35318097639.425781</v>
      </c>
      <c r="AY158" s="189">
        <f>BF158/节奏总纲!D155</f>
        <v>138499167.90711966</v>
      </c>
      <c r="AZ158" s="189">
        <v>152</v>
      </c>
      <c r="BA158" s="189">
        <f>求节点(村县营基础信息!AC$8:AC$28,$AO$33:$AO$53,$AZ158)*节奏总纲!K155+BA157</f>
        <v>8020801300.2814703</v>
      </c>
      <c r="BB158" s="189">
        <f>求节点(村县营基础信息!AD$8:AD$28,$AO$33:$AO$53,$AZ158)*节奏总纲!L155+BB157</f>
        <v>6841548342.9022713</v>
      </c>
      <c r="BC158" s="189">
        <f>求节点(村县营基础信息!AE$8:AE$28,$AO$33:$AO$53,$AZ158)*节奏总纲!M155+BC157</f>
        <v>5528639209.7773933</v>
      </c>
      <c r="BD158" s="189">
        <f>求节点(村县营基础信息!AF$8:AF$28,$AO$33:$AO$53,$AZ158)*节奏总纲!N155+BD157</f>
        <v>4013993344.2863808</v>
      </c>
      <c r="BE158" s="189">
        <f>求节点(村县营基础信息!AG$8:AG$28,$AO$33:$AO$53,$AZ158)*节奏总纲!O155+BE157</f>
        <v>3265434734.9325657</v>
      </c>
      <c r="BF158" s="189">
        <f>求节点(村县营基础信息!AC$8:AC$28,$AP$33:$AP$53,$AZ158)*节奏总纲!K155+BF157</f>
        <v>5213046036371.5234</v>
      </c>
      <c r="BG158" s="189">
        <f>求节点(村县营基础信息!AD$8:AD$28,$AP$33:$AP$53,$AZ158)*节奏总纲!L155+BG157</f>
        <v>4446971753545.4424</v>
      </c>
      <c r="BH158" s="189">
        <f>求节点(村县营基础信息!AE$8:AE$28,$AP$33:$AP$53,$AZ158)*节奏总纲!M155+BH157</f>
        <v>3593895805789.4224</v>
      </c>
      <c r="BI158" s="189">
        <f>求节点(村县营基础信息!AF$8:AF$28,$AP$33:$AP$53,$AZ158)*节奏总纲!N155+BI157</f>
        <v>2609530892046.582</v>
      </c>
      <c r="BJ158" s="189">
        <f>求节点(村县营基础信息!AG$8:AG$28,$AP$33:$AP$53,$AZ158)*节奏总纲!O155+BJ157</f>
        <v>2124439198831.8901</v>
      </c>
      <c r="BK158" s="189"/>
      <c r="BL158" s="189">
        <f>(BC158-BC157)/节奏总纲!M155*'[1]功能-付费相关'!AJ157</f>
        <v>1329.4460641399428</v>
      </c>
      <c r="BM158" s="189">
        <f>(BH158-BH157)/节奏总纲!M155*'[1]功能-付费相关'!BB157</f>
        <v>1.0479311354120213</v>
      </c>
      <c r="CD158" s="189">
        <v>152</v>
      </c>
      <c r="CE158" s="189">
        <f>求节点(村县营基础信息!$AC$8:$AC$28,$BS$33:$BS$53,$CD158)*节奏总纲!K155+CE157</f>
        <v>1604148374.7389185</v>
      </c>
      <c r="CF158" s="189">
        <f>求节点(村县营基础信息!$AC$8:$AC$28,$BS$33:$BS$53,$CD158)*节奏总纲!L155+CF157</f>
        <v>1354642408.8275204</v>
      </c>
      <c r="CG158" s="189">
        <f>求节点(村县营基础信息!$AC$8:$AC$28,$BS$33:$BS$53,$CD158)*节奏总纲!M155+CG157</f>
        <v>1083645837.0207183</v>
      </c>
      <c r="CH158" s="189">
        <f>求节点(村县营基础信息!$AC$8:$AC$28,$BS$33:$BS$53,$CD158)*节奏总纲!N155+CH157</f>
        <v>778751594.12088776</v>
      </c>
      <c r="CI158" s="189">
        <f>求节点(村县营基础信息!$AC$8:$AC$28,$BS$33:$BS$53,$CD158)*节奏总纲!O155+CI157</f>
        <v>620466336.21290135</v>
      </c>
    </row>
    <row r="159" spans="13:87" x14ac:dyDescent="0.15">
      <c r="M159" s="189">
        <v>153</v>
      </c>
      <c r="N159" s="189">
        <f>求节点(村县营基础信息!K$8:K$28,$I$33:$I$53,$M159)*节奏总纲!K156+N158</f>
        <v>797092026744.34216</v>
      </c>
      <c r="O159" s="189">
        <f>求节点(村县营基础信息!L$8:L$28,$I$33:$I$53,$M159)*节奏总纲!L156+O158</f>
        <v>685521968273.61316</v>
      </c>
      <c r="P159" s="189">
        <f>求节点(村县营基础信息!M$8:M$28,$I$33:$I$53,$M159)*节奏总纲!M156+P158</f>
        <v>556178540929.15942</v>
      </c>
      <c r="Q159" s="189">
        <f>求节点(村县营基础信息!N$8:N$28,$I$33:$I$53,$M159)*节奏总纲!N156+Q158</f>
        <v>502948974626.00037</v>
      </c>
      <c r="R159" s="189">
        <f>求节点(村县营基础信息!O$8:O$28,$I$33:$I$53,$M159)*节奏总纲!O156+R158</f>
        <v>531745191196.32703</v>
      </c>
      <c r="AC159" s="189">
        <v>153</v>
      </c>
      <c r="AD159" s="189">
        <f>求节点(村县营基础信息!T$8:T$28,$Y$33:$Y$53,$AC159)*节奏总纲!K156*(1+$B$10)+AD158</f>
        <v>93608976346.475845</v>
      </c>
      <c r="AE159" s="189">
        <f>求节点(村县营基础信息!U$8:U$28,$Y$33:$Y$53,$AC159)*节奏总纲!L156*(1+$B$10)+AE158</f>
        <v>80506793086.643463</v>
      </c>
      <c r="AF159" s="189">
        <f>求节点(村县营基础信息!V$8:V$28,$Y$33:$Y$53,$AC159)*节奏总纲!M156*(1+$B$10)+AF158</f>
        <v>65317169658.568665</v>
      </c>
      <c r="AG159" s="189">
        <f>求节点(村县营基础信息!W$8:W$28,$Y$33:$Y$53,$AC159)*节奏总纲!N156*(1+$B$10)+AG158</f>
        <v>59067042754.261673</v>
      </c>
      <c r="AH159" s="189">
        <f>求节点(村县营基础信息!X$8:X$28,$Y$33:$Y$53,$AC159)*节奏总纲!O156*(1+$B$10)+AH158</f>
        <v>62450912871.404915</v>
      </c>
      <c r="AY159" s="189">
        <f>BF159/节奏总纲!D156</f>
        <v>139520622.10938105</v>
      </c>
      <c r="AZ159" s="189">
        <v>153</v>
      </c>
      <c r="BA159" s="189">
        <f>求节点(村县营基础信息!AC$8:AC$28,$AO$33:$AO$53,$AZ159)*节奏总纲!K156+BA158</f>
        <v>8658531492.8189678</v>
      </c>
      <c r="BB159" s="189">
        <f>求节点(村县营基础信息!AD$8:AD$28,$AO$33:$AO$53,$AZ159)*节奏总纲!L156+BB158</f>
        <v>7446280083.9141912</v>
      </c>
      <c r="BC159" s="189">
        <f>求节点(村县营基础信息!AE$8:AE$28,$AO$33:$AO$53,$AZ159)*节奏总纲!M156+BC158</f>
        <v>6041096201.7781277</v>
      </c>
      <c r="BD159" s="189">
        <f>求节点(村县营基础信息!AF$8:AF$28,$AO$33:$AO$53,$AZ159)*节奏总纲!N156+BD158</f>
        <v>5461851886.1480503</v>
      </c>
      <c r="BE159" s="189">
        <f>求节点(村县营基础信息!AG$8:AG$28,$AO$33:$AO$53,$AZ159)*节奏总纲!O156+BE158</f>
        <v>5772573719.4070244</v>
      </c>
      <c r="BF159" s="189">
        <f>求节点(村县营基础信息!AC$8:AC$28,$AP$33:$AP$53,$AZ159)*节奏总纲!K156+BF158</f>
        <v>5628420968444.2803</v>
      </c>
      <c r="BG159" s="189">
        <f>求节点(村县营基础信息!AD$8:AD$28,$AP$33:$AP$53,$AZ159)*节奏总纲!L156+BG158</f>
        <v>4840853694191.2061</v>
      </c>
      <c r="BH159" s="189">
        <f>求节点(村县营基础信息!AE$8:AE$28,$AP$33:$AP$53,$AZ159)*节奏总纲!M156+BH158</f>
        <v>3927676126579.2339</v>
      </c>
      <c r="BI159" s="189">
        <f>求节点(村县营基础信息!AF$8:AF$28,$AP$33:$AP$53,$AZ159)*节奏总纲!N156+BI158</f>
        <v>3552569422312.4824</v>
      </c>
      <c r="BJ159" s="189">
        <f>求节点(村县营基础信息!AG$8:AG$28,$AP$33:$AP$53,$AZ159)*节奏总纲!O156+BJ158</f>
        <v>3757422390719.5869</v>
      </c>
      <c r="BK159" s="189"/>
      <c r="BL159" s="189">
        <f>(BC159-BC158)/节奏总纲!M156*'[1]功能-付费相关'!AJ158</f>
        <v>1338.1924198250726</v>
      </c>
      <c r="BM159" s="189">
        <f>(BH159-BH158)/节奏总纲!M156*'[1]功能-付费相关'!BB158</f>
        <v>0.9589321992705685</v>
      </c>
      <c r="CD159" s="189">
        <v>153</v>
      </c>
      <c r="CE159" s="189">
        <f>求节点(村县营基础信息!$AC$8:$AC$28,$BS$33:$BS$53,$CD159)*节奏总纲!K156+CE158</f>
        <v>1731694413.2464182</v>
      </c>
      <c r="CF159" s="189">
        <f>求节点(村县营基础信息!$AC$8:$AC$28,$BS$33:$BS$53,$CD159)*节奏总纲!L156+CF158</f>
        <v>1474379293.5478804</v>
      </c>
      <c r="CG159" s="189">
        <f>求节点(村县营基础信息!$AC$8:$AC$28,$BS$33:$BS$53,$CD159)*节奏总纲!M156+CG158</f>
        <v>1184087407.4528623</v>
      </c>
      <c r="CH159" s="189">
        <f>求节点(村县营基础信息!$AC$8:$AC$28,$BS$33:$BS$53,$CD159)*节奏总纲!N156+CH158</f>
        <v>1059636151.2420516</v>
      </c>
      <c r="CI159" s="189">
        <f>求节点(村县营基础信息!$AC$8:$AC$28,$BS$33:$BS$53,$CD159)*节奏总纲!O156+CI158</f>
        <v>1096822743.2630482</v>
      </c>
    </row>
    <row r="160" spans="13:87" x14ac:dyDescent="0.15">
      <c r="M160" s="189">
        <v>154</v>
      </c>
      <c r="N160" s="189">
        <f>求节点(村县营基础信息!K$8:K$28,$I$33:$I$53,$M160)*节奏总纲!K157+N159</f>
        <v>860484606269.66663</v>
      </c>
      <c r="O160" s="189">
        <f>求节点(村县营基础信息!L$8:L$28,$I$33:$I$53,$M160)*节奏总纲!L157+O159</f>
        <v>743838628604.68018</v>
      </c>
      <c r="P160" s="189">
        <f>求节点(村县营基础信息!M$8:M$28,$I$33:$I$53,$M160)*节奏总纲!M157+P159</f>
        <v>698883183668.21851</v>
      </c>
      <c r="Q160" s="189">
        <f>求节点(村县营基础信息!N$8:N$28,$I$33:$I$53,$M160)*节奏总纲!N157+Q159</f>
        <v>727577793101.45349</v>
      </c>
      <c r="R160" s="189">
        <f>求节点(村县营基础信息!O$8:O$28,$I$33:$I$53,$M160)*节奏总纲!O157+R159</f>
        <v>761103037429.1582</v>
      </c>
      <c r="AC160" s="189">
        <v>154</v>
      </c>
      <c r="AD160" s="189">
        <f>求节点(村县营基础信息!T$8:T$28,$Y$33:$Y$53,$AC160)*节奏总纲!K157*(1+$B$10)+AD159</f>
        <v>101054336584.94998</v>
      </c>
      <c r="AE160" s="189">
        <f>求节点(村县营基础信息!U$8:U$28,$Y$33:$Y$53,$AC160)*节奏总纲!L157*(1+$B$10)+AE159</f>
        <v>87355994480.886719</v>
      </c>
      <c r="AF160" s="189">
        <f>求节点(村县营基础信息!V$8:V$28,$Y$33:$Y$53,$AC160)*节奏总纲!M157*(1+$B$10)+AF159</f>
        <v>82077608827.487457</v>
      </c>
      <c r="AG160" s="189">
        <f>求节点(村县营基础信息!W$8:W$28,$Y$33:$Y$53,$AC160)*节奏总纲!N157*(1+$B$10)+AG159</f>
        <v>85449349421.944214</v>
      </c>
      <c r="AH160" s="189">
        <f>求节点(村县营基础信息!X$8:X$28,$Y$33:$Y$53,$AC160)*节奏总纲!O157*(1+$B$10)+AH159</f>
        <v>89388636521.564987</v>
      </c>
      <c r="AY160" s="189">
        <f>BF160/节奏总纲!D157</f>
        <v>140540966.96166393</v>
      </c>
      <c r="AZ160" s="189">
        <v>154</v>
      </c>
      <c r="BA160" s="189">
        <f>求节点(村县营基础信息!AC$8:AC$28,$AO$33:$AO$53,$AZ160)*节奏总纲!K157+BA159</f>
        <v>9346501124.7108288</v>
      </c>
      <c r="BB160" s="189">
        <f>求节点(村县营基础信息!AD$8:AD$28,$AO$33:$AO$53,$AZ160)*节奏总纲!L157+BB159</f>
        <v>8079163169.6245537</v>
      </c>
      <c r="BC160" s="189">
        <f>求节点(村县营基础信息!AE$8:AE$28,$AO$33:$AO$53,$AZ160)*节奏总纲!M157+BC159</f>
        <v>7589802079.809639</v>
      </c>
      <c r="BD160" s="189">
        <f>求节点(村县营基础信息!AF$8:AF$28,$AO$33:$AO$53,$AZ160)*节奏总纲!N157+BD159</f>
        <v>7899642029.9790859</v>
      </c>
      <c r="BE160" s="189">
        <f>求节点(村县营基础信息!AG$8:AG$28,$AO$33:$AO$53,$AZ160)*节奏总纲!O157+BE159</f>
        <v>8261685761.002924</v>
      </c>
      <c r="BF160" s="189">
        <f>求节点(村县营基础信息!AC$8:AC$28,$AP$33:$AP$53,$AZ160)*节奏总纲!K157+BF159</f>
        <v>6076518522016.5117</v>
      </c>
      <c r="BG160" s="189">
        <f>求节点(村县营基础信息!AD$8:AD$28,$AP$33:$AP$53,$AZ160)*节奏总纲!L157+BG159</f>
        <v>5253071544017.2217</v>
      </c>
      <c r="BH160" s="189">
        <f>求节点(村县营基础信息!AE$8:AE$28,$AP$33:$AP$53,$AZ160)*节奏总纲!M157+BH159</f>
        <v>4936399888470.4248</v>
      </c>
      <c r="BI160" s="189">
        <f>求节点(村县营基础信息!AF$8:AF$28,$AP$33:$AP$53,$AZ160)*节奏总纲!N157+BI159</f>
        <v>5140383402661.0977</v>
      </c>
      <c r="BJ160" s="189">
        <f>求节点(村县营基础信息!AG$8:AG$28,$AP$33:$AP$53,$AZ160)*节奏总纲!O157+BJ159</f>
        <v>5378664033812.3828</v>
      </c>
      <c r="BK160" s="189"/>
      <c r="BL160" s="189">
        <f>(BC160-BC159)/节奏总纲!M157*'[1]功能-付费相关'!AJ159</f>
        <v>1346.9387755102041</v>
      </c>
      <c r="BM160" s="189">
        <f>(BH160-BH159)/节奏总纲!M157*'[1]功能-付费相关'!BB159</f>
        <v>0.87745429998614133</v>
      </c>
      <c r="CD160" s="189">
        <v>154</v>
      </c>
      <c r="CE160" s="189">
        <f>求节点(村县营基础信息!$AC$8:$AC$28,$BS$33:$BS$53,$CD160)*节奏总纲!K157+CE159</f>
        <v>1869288339.6247902</v>
      </c>
      <c r="CF160" s="189">
        <f>求节点(村县营基础信息!$AC$8:$AC$28,$BS$33:$BS$53,$CD160)*节奏总纲!L157+CF159</f>
        <v>1599690144.518532</v>
      </c>
      <c r="CG160" s="189">
        <f>求节点(村县营基础信息!$AC$8:$AC$28,$BS$33:$BS$53,$CD160)*节奏总纲!M157+CG159</f>
        <v>1487633759.5470386</v>
      </c>
      <c r="CH160" s="189">
        <f>求节点(村县营基础信息!$AC$8:$AC$28,$BS$33:$BS$53,$CD160)*节奏总纲!N157+CH159</f>
        <v>1532567439.1452727</v>
      </c>
      <c r="CI160" s="189">
        <f>求节点(村县营基础信息!$AC$8:$AC$28,$BS$33:$BS$53,$CD160)*节奏总纲!O157+CI159</f>
        <v>1569754031.1662693</v>
      </c>
    </row>
    <row r="161" spans="13:87" x14ac:dyDescent="0.15">
      <c r="M161" s="189">
        <v>155</v>
      </c>
      <c r="N161" s="189">
        <f>求节点(村县营基础信息!K$8:K$28,$I$33:$I$53,$M161)*节奏总纲!K158+N160</f>
        <v>928868275690.63879</v>
      </c>
      <c r="O161" s="189">
        <f>求节点(村县营基础信息!L$8:L$28,$I$33:$I$53,$M161)*节奏总纲!L158+O160</f>
        <v>902122457917.39246</v>
      </c>
      <c r="P161" s="189">
        <f>求节点(村县营基础信息!M$8:M$28,$I$33:$I$53,$M161)*节奏总纲!M158+P160</f>
        <v>934129451418.03418</v>
      </c>
      <c r="Q161" s="189">
        <f>求节点(村县营基础信息!N$8:N$28,$I$33:$I$53,$M161)*节奏总纲!N158+Q160</f>
        <v>960338203276.23792</v>
      </c>
      <c r="R161" s="189">
        <f>求节点(村县营基础信息!O$8:O$28,$I$33:$I$53,$M161)*节奏总纲!O158+R160</f>
        <v>1001988295948.075</v>
      </c>
      <c r="AC161" s="189">
        <v>155</v>
      </c>
      <c r="AD161" s="189">
        <f>求节点(村县营基础信息!T$8:T$28,$Y$33:$Y$53,$AC161)*节奏总纲!K158*(1+$B$10)+AD160</f>
        <v>109085892597.97626</v>
      </c>
      <c r="AE161" s="189">
        <f>求节点(村县营基础信息!U$8:U$28,$Y$33:$Y$53,$AC161)*节奏总纲!L158*(1+$B$10)+AE160</f>
        <v>105946184972.93806</v>
      </c>
      <c r="AF161" s="189">
        <f>求节点(村县营基础信息!V$8:V$28,$Y$33:$Y$53,$AC161)*节奏总纲!M158*(1+$B$10)+AF160</f>
        <v>109706918460.71072</v>
      </c>
      <c r="AG161" s="189">
        <f>求节点(村县营基础信息!W$8:W$28,$Y$33:$Y$53,$AC161)*节奏总纲!N158*(1+$B$10)+AG160</f>
        <v>112786698934.81531</v>
      </c>
      <c r="AH161" s="189">
        <f>求节点(村县营基础信息!X$8:X$28,$Y$33:$Y$53,$AC161)*节奏总纲!O158*(1+$B$10)+AH160</f>
        <v>117680236883.00534</v>
      </c>
      <c r="AY161" s="189">
        <f>BF161/节奏总纲!D158</f>
        <v>141560276.87240833</v>
      </c>
      <c r="AZ161" s="189">
        <v>155</v>
      </c>
      <c r="BA161" s="189">
        <f>求节点(村县营基础信息!AC$8:AC$28,$AO$33:$AO$53,$AZ161)*节奏总纲!K158+BA160</f>
        <v>10088636690.596214</v>
      </c>
      <c r="BB161" s="189">
        <f>求节点(村县营基础信息!AD$8:AD$28,$AO$33:$AO$53,$AZ161)*节奏总纲!L158+BB160</f>
        <v>9796942578.5410023</v>
      </c>
      <c r="BC161" s="189">
        <f>求节点(村县营基础信息!AE$8:AE$28,$AO$33:$AO$53,$AZ161)*节奏总纲!M158+BC160</f>
        <v>10142818370.353882</v>
      </c>
      <c r="BD161" s="189">
        <f>求节点(村县营基础信息!AF$8:AF$28,$AO$33:$AO$53,$AZ161)*节奏总纲!N158+BD160</f>
        <v>10425680485.99387</v>
      </c>
      <c r="BE161" s="189">
        <f>求节点(村县营基础信息!AG$8:AG$28,$AO$33:$AO$53,$AZ161)*节奏总纲!O158+BE160</f>
        <v>10875899346.7623</v>
      </c>
      <c r="BF161" s="189">
        <f>求节点(村县营基础信息!AC$8:AC$28,$AP$33:$AP$53,$AZ161)*节奏总纲!K158+BF160</f>
        <v>6559896153929.8594</v>
      </c>
      <c r="BG161" s="189">
        <f>求节点(村县营基础信息!AD$8:AD$28,$AP$33:$AP$53,$AZ161)*节奏总纲!L158+BG160</f>
        <v>6371918532358.1348</v>
      </c>
      <c r="BH161" s="189">
        <f>求节点(村县营基础信息!AE$8:AE$28,$AP$33:$AP$53,$AZ161)*节奏总纲!M158+BH160</f>
        <v>6599264499044.9092</v>
      </c>
      <c r="BI161" s="189">
        <f>求节点(村县营基础信息!AF$8:AF$28,$AP$33:$AP$53,$AZ161)*节奏总纲!N158+BI160</f>
        <v>6785676450345.3936</v>
      </c>
      <c r="BJ161" s="189">
        <f>求节点(村县营基础信息!AG$8:AG$28,$AP$33:$AP$53,$AZ161)*节奏总纲!O158+BJ160</f>
        <v>7081388482670.3232</v>
      </c>
      <c r="BK161" s="189"/>
      <c r="BL161" s="189">
        <f>(BC161-BC160)/节奏总纲!M158*'[1]功能-付费相关'!AJ160</f>
        <v>1355.6851311953351</v>
      </c>
      <c r="BM161" s="189">
        <f>(BH161-BH160)/节奏总纲!M158*'[1]功能-付费相关'!BB160</f>
        <v>0.80286550470986995</v>
      </c>
      <c r="CD161" s="189">
        <v>155</v>
      </c>
      <c r="CE161" s="189">
        <f>求节点(村县营基础信息!$AC$8:$AC$28,$BS$33:$BS$53,$CD161)*节奏总纲!K158+CE160</f>
        <v>2017715452.8018672</v>
      </c>
      <c r="CF161" s="189">
        <f>求节点(村县营基础信息!$AC$8:$AC$28,$BS$33:$BS$53,$CD161)*节奏总纲!L158+CF160</f>
        <v>1939810467.4839888</v>
      </c>
      <c r="CG161" s="189">
        <f>求节点(村县营基础信息!$AC$8:$AC$28,$BS$33:$BS$53,$CD161)*节奏总纲!M158+CG160</f>
        <v>1988024952.4937103</v>
      </c>
      <c r="CH161" s="189">
        <f>求节点(村县营基础信息!$AC$8:$AC$28,$BS$33:$BS$53,$CD161)*节奏总纲!N158+CH160</f>
        <v>2022618899.6121407</v>
      </c>
      <c r="CI161" s="189">
        <f>求节点(村县营基础信息!$AC$8:$AC$28,$BS$33:$BS$53,$CD161)*节奏总纲!O158+CI160</f>
        <v>2066454612.4605508</v>
      </c>
    </row>
    <row r="162" spans="13:87" x14ac:dyDescent="0.15">
      <c r="M162" s="189">
        <v>156</v>
      </c>
      <c r="N162" s="189">
        <f>求节点(村县营基础信息!K$8:K$28,$I$33:$I$53,$M162)*节奏总纲!K159+N161</f>
        <v>1002632928183.3813</v>
      </c>
      <c r="O162" s="189">
        <f>求节点(村县营基础信息!L$8:L$28,$I$33:$I$53,$M162)*节奏总纲!L159+O161</f>
        <v>1027291563159.1713</v>
      </c>
      <c r="P162" s="189">
        <f>求节点(村县营基础信息!M$8:M$28,$I$33:$I$53,$M162)*节奏总纲!M159+P161</f>
        <v>1064474576207.8286</v>
      </c>
      <c r="Q162" s="189">
        <f>求节点(村县营基础信息!N$8:N$28,$I$33:$I$53,$M162)*节奏总纲!N159+Q161</f>
        <v>1092027092239.1229</v>
      </c>
      <c r="R162" s="189">
        <f>求节点(村县营基础信息!O$8:O$28,$I$33:$I$53,$M162)*节奏总纲!O159+R161</f>
        <v>1136682523581.2083</v>
      </c>
      <c r="AC162" s="189">
        <v>156</v>
      </c>
      <c r="AD162" s="189">
        <f>求节点(村县营基础信息!T$8:T$28,$Y$33:$Y$53,$AC162)*节奏总纲!K159*(1+$B$10)+AD161</f>
        <v>117749436734.95097</v>
      </c>
      <c r="AE162" s="189">
        <f>求节点(村县营基础信息!U$8:U$28,$Y$33:$Y$53,$AC162)*节奏总纲!L159*(1+$B$10)+AE161</f>
        <v>120647102434.10924</v>
      </c>
      <c r="AF162" s="189">
        <f>求节点(村县营基础信息!V$8:V$28,$Y$33:$Y$53,$AC162)*节奏总纲!M159*(1+$B$10)+AF161</f>
        <v>125015751397.55623</v>
      </c>
      <c r="AG162" s="189">
        <f>求节点(村县营基础信息!W$8:W$28,$Y$33:$Y$53,$AC162)*节奏总纲!N159*(1+$B$10)+AG161</f>
        <v>128253354891.62828</v>
      </c>
      <c r="AH162" s="189">
        <f>求节点(村县营基础信息!X$8:X$28,$Y$33:$Y$53,$AC162)*节奏总纲!O159*(1+$B$10)+AH161</f>
        <v>133499865209.86798</v>
      </c>
      <c r="AY162" s="189">
        <f>BF162/节奏总纲!D159</f>
        <v>142578621.25877136</v>
      </c>
      <c r="AZ162" s="189">
        <v>156</v>
      </c>
      <c r="BA162" s="189">
        <f>求节点(村县营基础信息!AC$8:AC$28,$AO$33:$AO$53,$AZ162)*节奏总纲!K159+BA161</f>
        <v>10889169516.394699</v>
      </c>
      <c r="BB162" s="189">
        <f>求节点(村县营基础信息!AD$8:AD$28,$AO$33:$AO$53,$AZ162)*节奏总纲!L159+BB161</f>
        <v>11155343575.979816</v>
      </c>
      <c r="BC162" s="189">
        <f>求节点(村县营基础信息!AE$8:AE$28,$AO$33:$AO$53,$AZ162)*节奏总纲!M159+BC161</f>
        <v>11557392255.688683</v>
      </c>
      <c r="BD162" s="189">
        <f>求节点(村县营基础信息!AF$8:AF$28,$AO$33:$AO$53,$AZ162)*节奏总纲!N159+BD161</f>
        <v>11854837607.259956</v>
      </c>
      <c r="BE162" s="189">
        <f>求节点(村县营基础信息!AG$8:AG$28,$AO$33:$AO$53,$AZ162)*节奏总纲!O159+BE161</f>
        <v>12337671984.768089</v>
      </c>
      <c r="BF162" s="189">
        <f>求节点(村县营基础信息!AC$8:AC$28,$AP$33:$AP$53,$AZ162)*节奏总纲!K159+BF161</f>
        <v>7081309867799.9395</v>
      </c>
      <c r="BG162" s="189">
        <f>求节点(村县营基础信息!AD$8:AD$28,$AP$33:$AP$53,$AZ162)*节奏总纲!L159+BG161</f>
        <v>7256690382023.2832</v>
      </c>
      <c r="BH162" s="189">
        <f>求节点(村县营基础信息!AE$8:AE$28,$AP$33:$AP$53,$AZ162)*节奏总纲!M159+BH161</f>
        <v>7520623623026.3086</v>
      </c>
      <c r="BI162" s="189">
        <f>求节点(村县营基础信息!AF$8:AF$28,$AP$33:$AP$53,$AZ162)*节奏总纲!N159+BI161</f>
        <v>7716534121996.7051</v>
      </c>
      <c r="BJ162" s="189">
        <f>求节点(村县营基础信息!AG$8:AG$28,$AP$33:$AP$53,$AZ162)*节奏总纲!O159+BJ161</f>
        <v>8033489727558.0938</v>
      </c>
      <c r="BK162" s="189"/>
      <c r="BL162" s="189">
        <f>(BC162-BC161)/节奏总纲!M159*'[1]功能-付费相关'!AJ161</f>
        <v>1364.4314868804672</v>
      </c>
      <c r="BM162" s="189">
        <f>(BH162-BH161)/节奏总纲!M159*'[1]功能-付费相关'!BB161</f>
        <v>0.73458662014510034</v>
      </c>
      <c r="CD162" s="189">
        <v>156</v>
      </c>
      <c r="CE162" s="189">
        <f>求节点(村县营基础信息!$AC$8:$AC$28,$BS$33:$BS$53,$CD162)*节奏总纲!K159+CE161</f>
        <v>2177822017.9615641</v>
      </c>
      <c r="CF162" s="189">
        <f>求节点(村县营基础信息!$AC$8:$AC$28,$BS$33:$BS$53,$CD162)*节奏总纲!L159+CF161</f>
        <v>2208773864.9768739</v>
      </c>
      <c r="CG162" s="189">
        <f>求节点(村县营基础信息!$AC$8:$AC$28,$BS$33:$BS$53,$CD162)*节奏总纲!M159+CG161</f>
        <v>2265281434.019331</v>
      </c>
      <c r="CH162" s="189">
        <f>求节点(村县营基础信息!$AC$8:$AC$28,$BS$33:$BS$53,$CD162)*节奏总纲!N159+CH161</f>
        <v>2299875381.1377616</v>
      </c>
      <c r="CI162" s="189">
        <f>求节点(村县营基础信息!$AC$8:$AC$28,$BS$33:$BS$53,$CD162)*节奏总纲!O159+CI161</f>
        <v>2344191413.6816506</v>
      </c>
    </row>
    <row r="163" spans="13:87" x14ac:dyDescent="0.15">
      <c r="M163" s="189">
        <v>157</v>
      </c>
      <c r="N163" s="189">
        <f>求节点(村县营基础信息!K$8:K$28,$I$33:$I$53,$M163)*节奏总纲!K160+N162</f>
        <v>1082198713640.7178</v>
      </c>
      <c r="O163" s="189">
        <f>求节点(村县营基础信息!L$8:L$28,$I$33:$I$53,$M163)*节奏总纲!L160+O162</f>
        <v>1107661043419.1072</v>
      </c>
      <c r="P163" s="189">
        <f>求节点(村县营基础信息!M$8:M$28,$I$33:$I$53,$M163)*节奏总纲!M160+P162</f>
        <v>1146476048975.0837</v>
      </c>
      <c r="Q163" s="189">
        <f>求节点(村县营基础信息!N$8:N$28,$I$33:$I$53,$M163)*节奏总纲!N160+Q162</f>
        <v>1174873941014.2878</v>
      </c>
      <c r="R163" s="189">
        <f>求节点(村县营基础信息!O$8:O$28,$I$33:$I$53,$M163)*节奏总纲!O160+R162</f>
        <v>1217772845020.6104</v>
      </c>
      <c r="AC163" s="189">
        <v>157</v>
      </c>
      <c r="AD163" s="189">
        <f>求节点(村县营基础信息!T$8:T$28,$Y$33:$Y$53,$AC163)*节奏总纲!K160*(1+$B$10)+AD162</f>
        <v>127094314949.76416</v>
      </c>
      <c r="AE163" s="189">
        <f>求节点(村县营基础信息!U$8:U$28,$Y$33:$Y$53,$AC163)*节奏总纲!L160*(1+$B$10)+AE162</f>
        <v>130086373358.16296</v>
      </c>
      <c r="AF163" s="189">
        <f>求节点(村县营基础信息!V$8:V$28,$Y$33:$Y$53,$AC163)*节奏总纲!M160*(1+$B$10)+AF162</f>
        <v>134646697312.82289</v>
      </c>
      <c r="AG163" s="189">
        <f>求节点(村县营基础信息!W$8:W$28,$Y$33:$Y$53,$AC163)*节奏总纲!N160*(1+$B$10)+AG162</f>
        <v>137983588909.11417</v>
      </c>
      <c r="AH163" s="189">
        <f>求节点(村县营基础信息!X$8:X$28,$Y$33:$Y$53,$AC163)*节奏总纲!O160*(1+$B$10)+AH162</f>
        <v>143023797813.5069</v>
      </c>
      <c r="AY163" s="189">
        <f>BF163/节奏总纲!D160</f>
        <v>143596064.88149494</v>
      </c>
      <c r="AZ163" s="189">
        <v>157</v>
      </c>
      <c r="BA163" s="189">
        <f>求节点(村县营基础信息!AC$8:AC$28,$AO$33:$AO$53,$AZ163)*节奏总纲!K160+BA162</f>
        <v>11752659289.837395</v>
      </c>
      <c r="BB163" s="189">
        <f>求节点(村县营基础信息!AD$8:AD$28,$AO$33:$AO$53,$AZ163)*节奏总纲!L160+BB162</f>
        <v>12027555468.346176</v>
      </c>
      <c r="BC163" s="189">
        <f>求节点(村县营基础信息!AE$8:AE$28,$AO$33:$AO$53,$AZ163)*节奏总纲!M160+BC162</f>
        <v>12447315389.542891</v>
      </c>
      <c r="BD163" s="189">
        <f>求节点(村县营基础信息!AF$8:AF$28,$AO$33:$AO$53,$AZ163)*节奏总纲!N160+BD162</f>
        <v>12753935206.411631</v>
      </c>
      <c r="BE163" s="189">
        <f>求节点(村县营基础信息!AG$8:AG$28,$AO$33:$AO$53,$AZ163)*节奏总纲!O160+BE162</f>
        <v>13217706824.940063</v>
      </c>
      <c r="BF163" s="189">
        <f>求节点(村县营基础信息!AC$8:AC$28,$AP$33:$AP$53,$AZ163)*节奏总纲!K160+BF162</f>
        <v>7643729540235.6152</v>
      </c>
      <c r="BG163" s="189">
        <f>求节点(村县营基础信息!AD$8:AD$28,$AP$33:$AP$53,$AZ163)*节奏总纲!L160+BG162</f>
        <v>7824791061251.2393</v>
      </c>
      <c r="BH163" s="189">
        <f>求节点(村县营基础信息!AE$8:AE$28,$AP$33:$AP$53,$AZ163)*节奏总纲!M160+BH162</f>
        <v>8100260224210.0166</v>
      </c>
      <c r="BI163" s="189">
        <f>求节点(村县营基础信息!AF$8:AF$28,$AP$33:$AP$53,$AZ163)*节奏总纲!N160+BI162</f>
        <v>8302146358244.1621</v>
      </c>
      <c r="BJ163" s="189">
        <f>求节点(村县营基础信息!AG$8:AG$28,$AP$33:$AP$53,$AZ163)*节奏总纲!O160+BJ162</f>
        <v>8606685753456.7725</v>
      </c>
      <c r="BK163" s="189"/>
      <c r="BL163" s="189">
        <f>(BC163-BC162)/节奏总纲!M160*'[1]功能-付费相关'!AJ162</f>
        <v>1373.1778425655968</v>
      </c>
      <c r="BM163" s="189">
        <f>(BH163-BH162)/节奏总纲!M160*'[1]功能-付费相关'!BB162</f>
        <v>0.67208682612343151</v>
      </c>
      <c r="CD163" s="189">
        <v>157</v>
      </c>
      <c r="CE163" s="189">
        <f>求节点(村县营基础信息!$AC$8:$AC$28,$BS$33:$BS$53,$CD163)*节奏总纲!K160+CE162</f>
        <v>2350519972.6501036</v>
      </c>
      <c r="CF163" s="189">
        <f>求节点(村县营基础信息!$AC$8:$AC$28,$BS$33:$BS$53,$CD163)*节奏总纲!L160+CF162</f>
        <v>2381471819.6654134</v>
      </c>
      <c r="CG163" s="189">
        <f>求节点(村县营基础信息!$AC$8:$AC$28,$BS$33:$BS$53,$CD163)*节奏总纲!M160+CG162</f>
        <v>2439706368.254756</v>
      </c>
      <c r="CH163" s="189">
        <f>求节点(村县营基础信息!$AC$8:$AC$28,$BS$33:$BS$53,$CD163)*节奏总纲!N160+CH162</f>
        <v>2474300315.3731866</v>
      </c>
      <c r="CI163" s="189">
        <f>求节点(村县营基础信息!$AC$8:$AC$28,$BS$33:$BS$53,$CD163)*节奏总纲!O160+CI162</f>
        <v>2511398033.3143258</v>
      </c>
    </row>
    <row r="164" spans="13:87" x14ac:dyDescent="0.15">
      <c r="M164" s="189">
        <v>158</v>
      </c>
      <c r="N164" s="189">
        <f>求节点(村县营基础信息!K$8:K$28,$I$33:$I$53,$M164)*节奏总纲!K161+N163</f>
        <v>1168018373423.4375</v>
      </c>
      <c r="O164" s="189">
        <f>求节点(村县营基础信息!L$8:L$28,$I$33:$I$53,$M164)*节奏总纲!L161+O163</f>
        <v>1194347568452.1575</v>
      </c>
      <c r="P164" s="189">
        <f>求节点(村县营基础信息!M$8:M$28,$I$33:$I$53,$M164)*节奏总纲!M161+P163</f>
        <v>1234922841200.1316</v>
      </c>
      <c r="Q164" s="189">
        <f>求节点(村县营基础信息!N$8:N$28,$I$33:$I$53,$M164)*节奏总纲!N161+Q163</f>
        <v>1264232555839.5938</v>
      </c>
      <c r="R164" s="189">
        <f>求节点(村县营基础信息!O$8:O$28,$I$33:$I$53,$M164)*节奏总纲!O161+R163</f>
        <v>1309012693842.2385</v>
      </c>
      <c r="AC164" s="189">
        <v>158</v>
      </c>
      <c r="AD164" s="189">
        <f>求节点(村县营基础信息!T$8:T$28,$Y$33:$Y$53,$AC164)*节奏总纲!K161*(1+$B$10)+AD163</f>
        <v>137173701013.71797</v>
      </c>
      <c r="AE164" s="189">
        <f>求节点(村县营基础信息!U$8:U$28,$Y$33:$Y$53,$AC164)*节奏总纲!L161*(1+$B$10)+AE163</f>
        <v>140267571402.56076</v>
      </c>
      <c r="AF164" s="189">
        <f>求节点(村县营基础信息!V$8:V$28,$Y$33:$Y$53,$AC164)*节奏总纲!M161*(1+$B$10)+AF163</f>
        <v>145034636011.38754</v>
      </c>
      <c r="AG164" s="189">
        <f>求节点(村县营基础信息!W$8:W$28,$Y$33:$Y$53,$AC164)*节奏总纲!N161*(1+$B$10)+AG163</f>
        <v>148478619759.21039</v>
      </c>
      <c r="AH164" s="189">
        <f>求节点(村县营基础信息!X$8:X$28,$Y$33:$Y$53,$AC164)*节奏总纲!O161*(1+$B$10)+AH163</f>
        <v>153739776681.49988</v>
      </c>
      <c r="AY164" s="189">
        <f>BF164/节奏总纲!D161</f>
        <v>144612668.15730008</v>
      </c>
      <c r="AZ164" s="189">
        <v>158</v>
      </c>
      <c r="BA164" s="189">
        <f>求节点(村县营基础信息!AC$8:AC$28,$AO$33:$AO$53,$AZ164)*节奏总纲!K161+BA163</f>
        <v>12684019398.416288</v>
      </c>
      <c r="BB164" s="189">
        <f>求节点(村县营基础信息!AD$8:AD$28,$AO$33:$AO$53,$AZ164)*节奏总纲!L161+BB163</f>
        <v>12968323254.789503</v>
      </c>
      <c r="BC164" s="189">
        <f>求节点(村县营基础信息!AE$8:AE$28,$AO$33:$AO$53,$AZ164)*节奏总纲!M161+BC163</f>
        <v>13407186521.853792</v>
      </c>
      <c r="BD164" s="189">
        <f>求节点(村县营基础信息!AF$8:AF$28,$AO$33:$AO$53,$AZ164)*节奏总纲!N161+BD163</f>
        <v>13723701917.406149</v>
      </c>
      <c r="BE164" s="189">
        <f>求节点(村县营基础信息!AG$8:AG$28,$AO$33:$AO$53,$AZ164)*节奏总纲!O161+BE163</f>
        <v>14207889677.218678</v>
      </c>
      <c r="BF164" s="189">
        <f>求节点(村县营基础信息!AC$8:AC$28,$AP$33:$AP$53,$AZ164)*节奏总纲!K161+BF163</f>
        <v>8250355424290.002</v>
      </c>
      <c r="BG164" s="189">
        <f>求节点(村县营基础信息!AD$8:AD$28,$AP$33:$AP$53,$AZ164)*节奏总纲!L161+BG163</f>
        <v>8437544479487.9932</v>
      </c>
      <c r="BH164" s="189">
        <f>求节点(村县营基础信息!AE$8:AE$28,$AP$33:$AP$53,$AZ164)*节奏总纲!M161+BH163</f>
        <v>8725456288388.5166</v>
      </c>
      <c r="BI164" s="189">
        <f>求节点(村县营基础信息!AF$8:AF$28,$AP$33:$AP$53,$AZ164)*节奏总纲!N161+BI163</f>
        <v>8933787742671.9258</v>
      </c>
      <c r="BJ164" s="189">
        <f>求节点(村县营基础信息!AG$8:AG$28,$AP$33:$AP$53,$AZ164)*节奏总纲!O161+BJ163</f>
        <v>9251624851240.9102</v>
      </c>
      <c r="BK164" s="189"/>
      <c r="BL164" s="189">
        <f>(BC164-BC163)/节奏总纲!M161*'[1]功能-付费相关'!AJ163</f>
        <v>1381.9241982507301</v>
      </c>
      <c r="BM164" s="189">
        <f>(BH164-BH163)/节奏总纲!M161*'[1]功能-付费相关'!BB163</f>
        <v>0.61487966721194054</v>
      </c>
      <c r="CD164" s="189">
        <v>158</v>
      </c>
      <c r="CE164" s="189">
        <f>求节点(村县营基础信息!$AC$8:$AC$28,$BS$33:$BS$53,$CD164)*节奏总纲!K161+CE163</f>
        <v>2536791994.3658824</v>
      </c>
      <c r="CF164" s="189">
        <f>求节点(村县营基础信息!$AC$8:$AC$28,$BS$33:$BS$53,$CD164)*节奏总纲!L161+CF163</f>
        <v>2567743841.3811922</v>
      </c>
      <c r="CG164" s="189">
        <f>求节点(村县营基础信息!$AC$8:$AC$28,$BS$33:$BS$53,$CD164)*节奏总纲!M161+CG163</f>
        <v>2627841110.1876926</v>
      </c>
      <c r="CH164" s="189">
        <f>求节点(村县营基础信息!$AC$8:$AC$28,$BS$33:$BS$53,$CD164)*节奏总纲!N161+CH163</f>
        <v>2662435057.3061233</v>
      </c>
      <c r="CI164" s="189">
        <f>求节点(村县营基础信息!$AC$8:$AC$28,$BS$33:$BS$53,$CD164)*节奏总纲!O161+CI163</f>
        <v>2699532775.2472625</v>
      </c>
    </row>
    <row r="165" spans="13:87" x14ac:dyDescent="0.15">
      <c r="M165" s="189">
        <v>159</v>
      </c>
      <c r="N165" s="189">
        <f>求节点(村县营基础信息!K$8:K$28,$I$33:$I$53,$M165)*节奏总纲!K162+N164</f>
        <v>1260579754392.5701</v>
      </c>
      <c r="O165" s="189">
        <f>求节点(村县营基础信息!L$8:L$28,$I$33:$I$53,$M165)*节奏总纲!L162+O164</f>
        <v>1287843912865.4226</v>
      </c>
      <c r="P165" s="189">
        <f>求节点(村县营基础信息!M$8:M$28,$I$33:$I$53,$M165)*节奏总纲!M162+P164</f>
        <v>1330317733831.5845</v>
      </c>
      <c r="Q165" s="189">
        <f>求节点(村县营基础信息!N$8:N$28,$I$33:$I$53,$M165)*节奏总纲!N162+Q164</f>
        <v>1360610900972.4019</v>
      </c>
      <c r="R165" s="189">
        <f>求节点(村县营基础信息!O$8:O$28,$I$33:$I$53,$M165)*节奏总纲!O162+R164</f>
        <v>1407420056767.3162</v>
      </c>
      <c r="AC165" s="189">
        <v>159</v>
      </c>
      <c r="AD165" s="189">
        <f>求节点(村县营基础信息!T$8:T$28,$Y$33:$Y$53,$AC165)*节奏总纲!K162*(1+$B$10)+AD164</f>
        <v>148044891784.72183</v>
      </c>
      <c r="AE165" s="189">
        <f>求节点(村县营基础信息!U$8:U$28,$Y$33:$Y$53,$AC165)*节奏总纲!L162*(1+$B$10)+AE164</f>
        <v>151248572181.35254</v>
      </c>
      <c r="AF165" s="189">
        <f>求节点(村县营基础信息!V$8:V$28,$Y$33:$Y$53,$AC165)*节奏总纲!M162*(1+$B$10)+AF164</f>
        <v>156238618336.6058</v>
      </c>
      <c r="AG165" s="189">
        <f>求节点(村县营基础信息!W$8:W$28,$Y$33:$Y$53,$AC165)*节奏总纲!N162*(1+$B$10)+AG164</f>
        <v>159798107056.85358</v>
      </c>
      <c r="AH165" s="189">
        <f>求节点(村县营基础信息!X$8:X$28,$Y$33:$Y$53,$AC165)*节奏总纲!O162*(1+$B$10)+AH164</f>
        <v>165297568974.88293</v>
      </c>
      <c r="AY165" s="189">
        <f>BF165/节奏总纲!D162</f>
        <v>145628487.45031634</v>
      </c>
      <c r="AZ165" s="189">
        <v>159</v>
      </c>
      <c r="BA165" s="189">
        <f>求节点(村县营基础信息!AC$8:AC$28,$AO$33:$AO$53,$AZ165)*节奏总纲!K162+BA164</f>
        <v>13688544212.985434</v>
      </c>
      <c r="BB165" s="189">
        <f>求节点(村县营基础信息!AD$8:AD$28,$AO$33:$AO$53,$AZ165)*节奏总纲!L162+BB164</f>
        <v>13982994784.657328</v>
      </c>
      <c r="BC165" s="189">
        <f>求节点(村县营基础信息!AE$8:AE$28,$AO$33:$AO$53,$AZ165)*节奏总纲!M162+BC164</f>
        <v>14442462096.052607</v>
      </c>
      <c r="BD165" s="189">
        <f>求节点(村县营基础信息!AF$8:AF$28,$AO$33:$AO$53,$AZ165)*节奏总纲!N162+BD164</f>
        <v>14769650435.668867</v>
      </c>
      <c r="BE165" s="189">
        <f>求节点(村县营基础信息!AG$8:AG$28,$AO$33:$AO$53,$AZ165)*节奏总纲!O162+BE164</f>
        <v>15275858164.286928</v>
      </c>
      <c r="BF165" s="189">
        <f>求节点(村县营基础信息!AC$8:AC$28,$AP$33:$AP$53,$AZ165)*节奏总纲!K162+BF164</f>
        <v>8904635920179.373</v>
      </c>
      <c r="BG165" s="189">
        <f>求节点(村县营基础信息!AD$8:AD$28,$AP$33:$AP$53,$AZ165)*节奏总纲!L162+BG164</f>
        <v>9098433869275.2363</v>
      </c>
      <c r="BH165" s="189">
        <f>求节点(村县营基础信息!AE$8:AE$28,$AP$33:$AP$53,$AZ165)*节奏总纲!M162+BH164</f>
        <v>9399765779050.0098</v>
      </c>
      <c r="BI165" s="189">
        <f>求节点(村县营基础信息!AF$8:AF$28,$AP$33:$AP$53,$AZ165)*节奏总纲!N162+BI164</f>
        <v>9615048877567.043</v>
      </c>
      <c r="BJ165" s="189">
        <f>求节点(村县营基础信息!AG$8:AG$28,$AP$33:$AP$53,$AZ165)*节奏总纲!O162+BJ164</f>
        <v>9947228325818.0313</v>
      </c>
      <c r="BK165" s="189"/>
      <c r="BL165" s="189">
        <f>(BC165-BC164)/节奏总纲!M162*'[1]功能-付费相关'!AJ164</f>
        <v>1390.6705539358611</v>
      </c>
      <c r="BM165" s="189">
        <f>(BH165-BH164)/节奏总纲!M162*'[1]功能-付费相关'!BB164</f>
        <v>0.56251937334118762</v>
      </c>
      <c r="CD165" s="189">
        <v>159</v>
      </c>
      <c r="CE165" s="189">
        <f>求节点(村县营基础信息!$AC$8:$AC$28,$BS$33:$BS$53,$CD165)*节奏总纲!K162+CE164</f>
        <v>2737696957.2797117</v>
      </c>
      <c r="CF165" s="189">
        <f>求节点(村县营基础信息!$AC$8:$AC$28,$BS$33:$BS$53,$CD165)*节奏总纲!L162+CF164</f>
        <v>2768648804.2950215</v>
      </c>
      <c r="CG165" s="189">
        <f>求节点(村县营基础信息!$AC$8:$AC$28,$BS$33:$BS$53,$CD165)*节奏总纲!M162+CG164</f>
        <v>2830755122.73066</v>
      </c>
      <c r="CH165" s="189">
        <f>求节点(村县营基础信息!$AC$8:$AC$28,$BS$33:$BS$53,$CD165)*节奏总纲!N162+CH164</f>
        <v>2865349069.8490906</v>
      </c>
      <c r="CI165" s="189">
        <f>求节点(村县营基础信息!$AC$8:$AC$28,$BS$33:$BS$53,$CD165)*节奏总纲!O162+CI164</f>
        <v>2902446787.7902298</v>
      </c>
    </row>
    <row r="166" spans="13:87" x14ac:dyDescent="0.15">
      <c r="M166" s="189">
        <v>160</v>
      </c>
      <c r="N166" s="189">
        <f>求节点(村县营基础信息!K$8:K$28,$I$33:$I$53,$M166)*节奏总纲!K163+N165</f>
        <v>1360408515930.6091</v>
      </c>
      <c r="O166" s="189">
        <f>求节点(村县营基础信息!L$8:L$28,$I$33:$I$53,$M166)*节奏总纲!L163+O165</f>
        <v>1388681045732.1287</v>
      </c>
      <c r="P166" s="189">
        <f>求节点(村县营基础信息!M$8:M$28,$I$33:$I$53,$M166)*节奏总纲!M163+P165</f>
        <v>1433202477865.686</v>
      </c>
      <c r="Q166" s="189">
        <f>求节点(村县营基础信息!N$8:N$28,$I$33:$I$53,$M166)*节奏总纲!N163+Q165</f>
        <v>1464556312470.7725</v>
      </c>
      <c r="R166" s="189">
        <f>求节点(村县营基础信息!O$8:O$28,$I$33:$I$53,$M166)*节奏总纲!O163+R165</f>
        <v>1513553792718.2842</v>
      </c>
      <c r="AC166" s="189">
        <v>160</v>
      </c>
      <c r="AD166" s="189">
        <f>求节点(村县营基础信息!T$8:T$28,$Y$33:$Y$53,$AC166)*节奏总纲!K163*(1+$B$10)+AD165</f>
        <v>159769625142.74063</v>
      </c>
      <c r="AE166" s="189">
        <f>求节点(村县营基础信息!U$8:U$28,$Y$33:$Y$53,$AC166)*节奏总纲!L163*(1+$B$10)+AE165</f>
        <v>163091737189.45233</v>
      </c>
      <c r="AF166" s="189">
        <f>求节点(村县营基础信息!V$8:V$28,$Y$33:$Y$53,$AC166)*节奏总纲!M163*(1+$B$10)+AF165</f>
        <v>168322272103.54358</v>
      </c>
      <c r="AG166" s="189">
        <f>求节点(村县营基础信息!W$8:W$28,$Y$33:$Y$53,$AC166)*节奏总纲!N163*(1+$B$10)+AG165</f>
        <v>172006334573.96597</v>
      </c>
      <c r="AH166" s="189">
        <f>求节点(村县营基础信息!X$8:X$28,$Y$33:$Y$53,$AC166)*节奏总纲!O163*(1+$B$10)+AH165</f>
        <v>177762811808.14505</v>
      </c>
      <c r="AY166" s="189">
        <f>BF166/节奏总纲!D163</f>
        <v>146643575.34395498</v>
      </c>
      <c r="AZ166" s="189">
        <v>160</v>
      </c>
      <c r="BA166" s="189">
        <f>求节点(村县营基础信息!AC$8:AC$28,$AO$33:$AO$53,$AZ166)*节奏总纲!K163+BA165</f>
        <v>14771938465.779779</v>
      </c>
      <c r="BB166" s="189">
        <f>求节点(村县营基础信息!AD$8:AD$28,$AO$33:$AO$53,$AZ166)*节奏总纲!L163+BB165</f>
        <v>15077332413.742525</v>
      </c>
      <c r="BC166" s="189">
        <f>求节点(村县营基础信息!AE$8:AE$28,$AO$33:$AO$53,$AZ166)*节奏总纲!M163+BC165</f>
        <v>15559021479.034536</v>
      </c>
      <c r="BD166" s="189">
        <f>求节点(村县营基础信息!AF$8:AF$28,$AO$33:$AO$53,$AZ166)*节奏总纲!N163+BD165</f>
        <v>15897720740.124836</v>
      </c>
      <c r="BE166" s="189">
        <f>求节点(村县营基础信息!AG$8:AG$28,$AO$33:$AO$53,$AZ166)*节奏总纲!O163+BE165</f>
        <v>16427677317.257761</v>
      </c>
      <c r="BF166" s="189">
        <f>求节点(村县营基础信息!AC$8:AC$28,$AP$33:$AP$53,$AZ166)*节奏总纲!K163+BF165</f>
        <v>9610286710166.0898</v>
      </c>
      <c r="BG166" s="189">
        <f>求节点(村县营基础信息!AD$8:AD$28,$AP$33:$AP$53,$AZ166)*节奏总纲!L163+BG165</f>
        <v>9811212445019.3945</v>
      </c>
      <c r="BH166" s="189">
        <f>求节点(村县营基础信息!AE$8:AE$28,$AP$33:$AP$53,$AZ166)*节奏总纲!M163+BH165</f>
        <v>10127018123832.24</v>
      </c>
      <c r="BI166" s="189">
        <f>求节点(村县营基础信息!AF$8:AF$28,$AP$33:$AP$53,$AZ166)*节奏总纲!N163+BI165</f>
        <v>10349798669202.697</v>
      </c>
      <c r="BJ166" s="189">
        <f>求节点(村县营基础信息!AG$8:AG$28,$AP$33:$AP$53,$AZ166)*节奏总纲!O163+BJ165</f>
        <v>10697446534119.699</v>
      </c>
      <c r="BK166" s="189"/>
      <c r="BL166" s="189">
        <f>(BC166-BC165)/节奏总纲!M163*'[1]功能-付费相关'!AJ165</f>
        <v>1399.4169096209919</v>
      </c>
      <c r="BM166" s="189">
        <f>(BH166-BH165)/节奏总纲!M163*'[1]功能-付费相关'!BB165</f>
        <v>0.51459748275923489</v>
      </c>
      <c r="CD166" s="189">
        <v>160</v>
      </c>
      <c r="CE166" s="189">
        <f>求节点(村县营基础信息!$AC$8:$AC$28,$BS$33:$BS$53,$CD166)*节奏总纲!K163+CE165</f>
        <v>2954375807.8385806</v>
      </c>
      <c r="CF166" s="189">
        <f>求节点(村县营基础信息!$AC$8:$AC$28,$BS$33:$BS$53,$CD166)*节奏总纲!L163+CF165</f>
        <v>2985327654.8538904</v>
      </c>
      <c r="CG166" s="189">
        <f>求节点(村县营基础信息!$AC$8:$AC$28,$BS$33:$BS$53,$CD166)*节奏总纲!M163+CG165</f>
        <v>3049600761.7951183</v>
      </c>
      <c r="CH166" s="189">
        <f>求节点(村县营基础信息!$AC$8:$AC$28,$BS$33:$BS$53,$CD166)*节奏总纲!N163+CH165</f>
        <v>3084194708.9135485</v>
      </c>
      <c r="CI166" s="189">
        <f>求节点(村县营基础信息!$AC$8:$AC$28,$BS$33:$BS$53,$CD166)*节奏总纲!O163+CI165</f>
        <v>3121292426.8546877</v>
      </c>
    </row>
    <row r="167" spans="13:87" x14ac:dyDescent="0.15">
      <c r="M167" s="189"/>
      <c r="N167" s="189"/>
      <c r="O167" s="189"/>
      <c r="P167" s="189"/>
      <c r="Q167" s="189"/>
      <c r="R167" s="189"/>
      <c r="AC167" s="112"/>
      <c r="AD167" s="112"/>
      <c r="AE167" s="112"/>
      <c r="AF167" s="112"/>
      <c r="AG167" s="112"/>
    </row>
    <row r="168" spans="13:87" x14ac:dyDescent="0.15">
      <c r="M168" s="189"/>
      <c r="N168" s="189"/>
      <c r="O168" s="189"/>
      <c r="P168" s="189"/>
      <c r="Q168" s="189"/>
      <c r="R168" s="189"/>
      <c r="AC168" s="112"/>
      <c r="AD168" s="112"/>
      <c r="AE168" s="112"/>
      <c r="AF168" s="112"/>
      <c r="AG168" s="112"/>
    </row>
    <row r="169" spans="13:87" x14ac:dyDescent="0.15">
      <c r="M169" s="189"/>
      <c r="N169" s="189"/>
      <c r="O169" s="189"/>
      <c r="P169" s="189"/>
      <c r="Q169" s="189"/>
      <c r="R169" s="189"/>
      <c r="AC169" s="112"/>
      <c r="AD169" s="112"/>
      <c r="AE169" s="112"/>
      <c r="AF169" s="112"/>
      <c r="AG169" s="112"/>
    </row>
    <row r="170" spans="13:87" x14ac:dyDescent="0.15">
      <c r="M170" s="189"/>
      <c r="N170" s="189"/>
      <c r="O170" s="189"/>
      <c r="P170" s="189"/>
      <c r="Q170" s="189"/>
      <c r="R170" s="189"/>
      <c r="AC170" s="112"/>
      <c r="AD170" s="112"/>
      <c r="AE170" s="112"/>
      <c r="AF170" s="112"/>
      <c r="AG170" s="112"/>
    </row>
    <row r="171" spans="13:87" x14ac:dyDescent="0.15">
      <c r="M171" s="189"/>
      <c r="N171" s="189"/>
      <c r="O171" s="189"/>
      <c r="P171" s="189"/>
      <c r="Q171" s="189"/>
      <c r="R171" s="189"/>
      <c r="AC171" s="112"/>
      <c r="AD171" s="112"/>
      <c r="AE171" s="112"/>
      <c r="AF171" s="112"/>
      <c r="AG171" s="112"/>
    </row>
    <row r="172" spans="13:87" x14ac:dyDescent="0.15">
      <c r="M172" s="189"/>
      <c r="N172" s="189"/>
      <c r="O172" s="189"/>
      <c r="P172" s="189"/>
      <c r="Q172" s="189"/>
      <c r="R172" s="189"/>
      <c r="AC172" s="112"/>
      <c r="AD172" s="112"/>
      <c r="AE172" s="112"/>
      <c r="AF172" s="112"/>
      <c r="AG172" s="112"/>
    </row>
    <row r="173" spans="13:87" x14ac:dyDescent="0.15">
      <c r="M173" s="189"/>
      <c r="N173" s="189"/>
      <c r="O173" s="189"/>
      <c r="P173" s="189"/>
      <c r="Q173" s="189"/>
      <c r="R173" s="189"/>
      <c r="AC173" s="112"/>
      <c r="AD173" s="112"/>
      <c r="AE173" s="112"/>
      <c r="AF173" s="112"/>
      <c r="AG173" s="112"/>
    </row>
    <row r="174" spans="13:87" x14ac:dyDescent="0.15">
      <c r="M174" s="189"/>
      <c r="N174" s="189"/>
      <c r="O174" s="189"/>
      <c r="P174" s="189"/>
      <c r="Q174" s="189"/>
      <c r="R174" s="189"/>
      <c r="AC174" s="112"/>
      <c r="AD174" s="112"/>
      <c r="AE174" s="112"/>
      <c r="AF174" s="112"/>
      <c r="AG174" s="112"/>
    </row>
    <row r="175" spans="13:87" x14ac:dyDescent="0.15">
      <c r="M175" s="189"/>
      <c r="N175" s="189"/>
      <c r="O175" s="189"/>
      <c r="P175" s="189"/>
      <c r="Q175" s="189"/>
      <c r="R175" s="189"/>
      <c r="AC175" s="112"/>
      <c r="AD175" s="112"/>
      <c r="AE175" s="112"/>
      <c r="AF175" s="112"/>
      <c r="AG175" s="112"/>
    </row>
    <row r="176" spans="13:87" x14ac:dyDescent="0.15">
      <c r="M176" s="189"/>
      <c r="N176" s="189"/>
      <c r="O176" s="189"/>
      <c r="P176" s="189"/>
      <c r="Q176" s="189"/>
      <c r="R176" s="189"/>
      <c r="AC176" s="112"/>
      <c r="AD176" s="112"/>
      <c r="AE176" s="112"/>
      <c r="AF176" s="112"/>
      <c r="AG176" s="112"/>
    </row>
    <row r="177" spans="13:33" x14ac:dyDescent="0.15">
      <c r="M177" s="189"/>
      <c r="N177" s="189"/>
      <c r="O177" s="189"/>
      <c r="P177" s="189"/>
      <c r="Q177" s="189"/>
      <c r="R177" s="189"/>
      <c r="AC177" s="112"/>
      <c r="AD177" s="112"/>
      <c r="AE177" s="112"/>
      <c r="AF177" s="112"/>
      <c r="AG177" s="112"/>
    </row>
    <row r="178" spans="13:33" x14ac:dyDescent="0.15">
      <c r="M178" s="189"/>
      <c r="N178" s="189"/>
      <c r="O178" s="189"/>
      <c r="P178" s="189"/>
      <c r="Q178" s="189"/>
      <c r="R178" s="189"/>
      <c r="AC178" s="112"/>
      <c r="AD178" s="112"/>
      <c r="AE178" s="112"/>
      <c r="AF178" s="112"/>
      <c r="AG178" s="112"/>
    </row>
    <row r="179" spans="13:33" x14ac:dyDescent="0.15">
      <c r="M179" s="189"/>
      <c r="N179" s="189"/>
      <c r="O179" s="189"/>
      <c r="P179" s="189"/>
      <c r="Q179" s="189"/>
      <c r="R179" s="189"/>
      <c r="AC179" s="112"/>
      <c r="AD179" s="112"/>
      <c r="AE179" s="112"/>
      <c r="AF179" s="112"/>
      <c r="AG179" s="112"/>
    </row>
    <row r="180" spans="13:33" x14ac:dyDescent="0.15">
      <c r="M180" s="189"/>
      <c r="N180" s="189"/>
      <c r="O180" s="189"/>
      <c r="P180" s="189"/>
      <c r="Q180" s="189"/>
      <c r="R180" s="189"/>
      <c r="AC180" s="112"/>
      <c r="AD180" s="112"/>
      <c r="AE180" s="112"/>
      <c r="AF180" s="112"/>
      <c r="AG180" s="112"/>
    </row>
    <row r="181" spans="13:33" x14ac:dyDescent="0.15">
      <c r="M181" s="189"/>
      <c r="N181" s="189"/>
      <c r="O181" s="189"/>
      <c r="P181" s="189"/>
      <c r="Q181" s="189"/>
      <c r="R181" s="189"/>
      <c r="AC181" s="112"/>
      <c r="AD181" s="112"/>
      <c r="AE181" s="112"/>
      <c r="AF181" s="112"/>
      <c r="AG181" s="112"/>
    </row>
    <row r="182" spans="13:33" x14ac:dyDescent="0.15">
      <c r="M182" s="189"/>
      <c r="N182" s="189"/>
      <c r="O182" s="189"/>
      <c r="P182" s="189"/>
      <c r="Q182" s="189"/>
      <c r="R182" s="189"/>
      <c r="AC182" s="112"/>
      <c r="AD182" s="112"/>
      <c r="AE182" s="112"/>
      <c r="AF182" s="112"/>
      <c r="AG182" s="112"/>
    </row>
    <row r="183" spans="13:33" x14ac:dyDescent="0.15">
      <c r="M183" s="189"/>
      <c r="N183" s="189"/>
      <c r="O183" s="189"/>
      <c r="P183" s="189"/>
      <c r="Q183" s="189"/>
      <c r="R183" s="189"/>
      <c r="AC183" s="112"/>
      <c r="AD183" s="112"/>
      <c r="AE183" s="112"/>
      <c r="AF183" s="112"/>
      <c r="AG183" s="112"/>
    </row>
    <row r="184" spans="13:33" x14ac:dyDescent="0.15">
      <c r="M184" s="189"/>
      <c r="N184" s="189"/>
      <c r="O184" s="189"/>
      <c r="P184" s="189"/>
      <c r="Q184" s="189"/>
      <c r="R184" s="189"/>
      <c r="AC184" s="112"/>
      <c r="AD184" s="112"/>
      <c r="AE184" s="112"/>
      <c r="AF184" s="112"/>
      <c r="AG184" s="112"/>
    </row>
    <row r="185" spans="13:33" x14ac:dyDescent="0.15">
      <c r="M185" s="189"/>
      <c r="N185" s="189"/>
      <c r="O185" s="189"/>
      <c r="P185" s="189"/>
      <c r="Q185" s="189"/>
      <c r="R185" s="189"/>
      <c r="AC185" s="112"/>
      <c r="AD185" s="112"/>
      <c r="AE185" s="112"/>
      <c r="AF185" s="112"/>
      <c r="AG185" s="112"/>
    </row>
    <row r="186" spans="13:33" x14ac:dyDescent="0.15">
      <c r="M186" s="189"/>
      <c r="N186" s="189"/>
      <c r="O186" s="189"/>
      <c r="P186" s="189"/>
      <c r="Q186" s="189"/>
      <c r="R186" s="189"/>
      <c r="AC186" s="112"/>
      <c r="AD186" s="112"/>
      <c r="AE186" s="112"/>
      <c r="AF186" s="112"/>
      <c r="AG186" s="112"/>
    </row>
    <row r="187" spans="13:33" x14ac:dyDescent="0.15">
      <c r="M187" s="189"/>
      <c r="N187" s="189"/>
      <c r="O187" s="189"/>
      <c r="P187" s="189"/>
      <c r="Q187" s="189"/>
      <c r="R187" s="189"/>
      <c r="AC187" s="112"/>
      <c r="AD187" s="112"/>
      <c r="AE187" s="112"/>
      <c r="AF187" s="112"/>
      <c r="AG187" s="112"/>
    </row>
    <row r="188" spans="13:33" x14ac:dyDescent="0.15">
      <c r="M188" s="189"/>
      <c r="N188" s="189"/>
      <c r="O188" s="189"/>
      <c r="P188" s="189"/>
      <c r="Q188" s="189"/>
      <c r="R188" s="189"/>
      <c r="AC188" s="112"/>
      <c r="AD188" s="112"/>
      <c r="AE188" s="112"/>
      <c r="AF188" s="112"/>
      <c r="AG188" s="112"/>
    </row>
    <row r="189" spans="13:33" x14ac:dyDescent="0.15">
      <c r="M189" s="189"/>
      <c r="N189" s="189"/>
      <c r="O189" s="189"/>
      <c r="P189" s="189"/>
      <c r="Q189" s="189"/>
      <c r="R189" s="189"/>
      <c r="AC189" s="112"/>
      <c r="AD189" s="112"/>
      <c r="AE189" s="112"/>
      <c r="AF189" s="112"/>
      <c r="AG189" s="112"/>
    </row>
    <row r="190" spans="13:33" x14ac:dyDescent="0.15">
      <c r="M190" s="189"/>
      <c r="N190" s="189"/>
      <c r="O190" s="189"/>
      <c r="P190" s="189"/>
      <c r="Q190" s="189"/>
      <c r="R190" s="189"/>
      <c r="AC190" s="112"/>
      <c r="AD190" s="112"/>
      <c r="AE190" s="112"/>
      <c r="AF190" s="112"/>
      <c r="AG190" s="112"/>
    </row>
    <row r="191" spans="13:33" x14ac:dyDescent="0.15">
      <c r="M191" s="189"/>
      <c r="N191" s="189"/>
      <c r="O191" s="189"/>
      <c r="P191" s="189"/>
      <c r="Q191" s="189"/>
      <c r="R191" s="189"/>
      <c r="AC191" s="112"/>
      <c r="AD191" s="112"/>
      <c r="AE191" s="112"/>
      <c r="AF191" s="112"/>
      <c r="AG191" s="112"/>
    </row>
    <row r="192" spans="13:33" x14ac:dyDescent="0.15">
      <c r="M192" s="189"/>
      <c r="N192" s="189"/>
      <c r="O192" s="189"/>
      <c r="P192" s="189"/>
      <c r="Q192" s="189"/>
      <c r="R192" s="189"/>
      <c r="AC192" s="112"/>
      <c r="AD192" s="112"/>
      <c r="AE192" s="112"/>
      <c r="AF192" s="112"/>
      <c r="AG192" s="112"/>
    </row>
    <row r="193" spans="13:33" x14ac:dyDescent="0.15">
      <c r="M193" s="189"/>
      <c r="N193" s="189"/>
      <c r="O193" s="189"/>
      <c r="P193" s="189"/>
      <c r="Q193" s="189"/>
      <c r="R193" s="189"/>
      <c r="AC193" s="112"/>
      <c r="AD193" s="112"/>
      <c r="AE193" s="112"/>
      <c r="AF193" s="112"/>
      <c r="AG193" s="112"/>
    </row>
    <row r="194" spans="13:33" x14ac:dyDescent="0.15">
      <c r="M194" s="189"/>
      <c r="N194" s="189"/>
      <c r="O194" s="189"/>
      <c r="P194" s="189"/>
      <c r="Q194" s="189"/>
      <c r="R194" s="189"/>
      <c r="AC194" s="112"/>
      <c r="AD194" s="112"/>
      <c r="AE194" s="112"/>
      <c r="AF194" s="112"/>
      <c r="AG194" s="112"/>
    </row>
    <row r="195" spans="13:33" x14ac:dyDescent="0.15">
      <c r="M195" s="189"/>
      <c r="N195" s="189"/>
      <c r="O195" s="189"/>
      <c r="P195" s="189"/>
      <c r="Q195" s="189"/>
      <c r="R195" s="189"/>
      <c r="AC195" s="112"/>
      <c r="AD195" s="112"/>
      <c r="AE195" s="112"/>
      <c r="AF195" s="112"/>
      <c r="AG195" s="112"/>
    </row>
    <row r="196" spans="13:33" x14ac:dyDescent="0.15">
      <c r="M196" s="189"/>
      <c r="N196" s="189"/>
      <c r="O196" s="189"/>
      <c r="P196" s="189"/>
      <c r="Q196" s="189"/>
      <c r="R196" s="189"/>
      <c r="AC196" s="112"/>
      <c r="AD196" s="112"/>
      <c r="AE196" s="112"/>
      <c r="AF196" s="112"/>
      <c r="AG196" s="112"/>
    </row>
    <row r="197" spans="13:33" x14ac:dyDescent="0.15">
      <c r="M197" s="189"/>
      <c r="N197" s="189"/>
      <c r="O197" s="189"/>
      <c r="P197" s="189"/>
      <c r="Q197" s="189"/>
      <c r="R197" s="189"/>
      <c r="AC197" s="112"/>
      <c r="AD197" s="112"/>
      <c r="AE197" s="112"/>
      <c r="AF197" s="112"/>
      <c r="AG197" s="112"/>
    </row>
    <row r="198" spans="13:33" x14ac:dyDescent="0.15">
      <c r="M198" s="189"/>
      <c r="N198" s="189"/>
      <c r="O198" s="189"/>
      <c r="P198" s="189"/>
      <c r="Q198" s="189"/>
      <c r="R198" s="189"/>
      <c r="AC198" s="112"/>
      <c r="AD198" s="112"/>
      <c r="AE198" s="112"/>
      <c r="AF198" s="112"/>
      <c r="AG198" s="112"/>
    </row>
    <row r="199" spans="13:33" x14ac:dyDescent="0.15">
      <c r="M199" s="189"/>
      <c r="N199" s="189"/>
      <c r="O199" s="189"/>
      <c r="P199" s="189"/>
      <c r="Q199" s="189"/>
      <c r="R199" s="189"/>
      <c r="AC199" s="112"/>
      <c r="AD199" s="112"/>
      <c r="AE199" s="112"/>
      <c r="AF199" s="112"/>
      <c r="AG199" s="112"/>
    </row>
    <row r="200" spans="13:33" x14ac:dyDescent="0.15">
      <c r="M200" s="189"/>
      <c r="N200" s="189"/>
      <c r="O200" s="189"/>
      <c r="P200" s="189"/>
      <c r="Q200" s="189"/>
      <c r="R200" s="189"/>
      <c r="AC200" s="112"/>
      <c r="AD200" s="112"/>
      <c r="AE200" s="112"/>
      <c r="AF200" s="112"/>
      <c r="AG200" s="112"/>
    </row>
    <row r="201" spans="13:33" x14ac:dyDescent="0.15">
      <c r="M201" s="189"/>
      <c r="N201" s="189"/>
      <c r="O201" s="189"/>
      <c r="P201" s="189"/>
      <c r="Q201" s="189"/>
      <c r="R201" s="189"/>
      <c r="AC201" s="112"/>
      <c r="AD201" s="112"/>
      <c r="AE201" s="112"/>
      <c r="AF201" s="112"/>
      <c r="AG201" s="112"/>
    </row>
    <row r="202" spans="13:33" x14ac:dyDescent="0.15">
      <c r="M202" s="189"/>
      <c r="N202" s="189"/>
      <c r="O202" s="189"/>
      <c r="P202" s="189"/>
      <c r="Q202" s="189"/>
      <c r="R202" s="189"/>
      <c r="AC202" s="112"/>
      <c r="AD202" s="112"/>
      <c r="AE202" s="112"/>
      <c r="AF202" s="112"/>
      <c r="AG202" s="112"/>
    </row>
    <row r="203" spans="13:33" x14ac:dyDescent="0.15">
      <c r="M203" s="189"/>
      <c r="N203" s="189"/>
      <c r="O203" s="189"/>
      <c r="P203" s="189"/>
      <c r="Q203" s="189"/>
      <c r="R203" s="189"/>
      <c r="AC203" s="112"/>
      <c r="AD203" s="112"/>
      <c r="AE203" s="112"/>
      <c r="AF203" s="112"/>
      <c r="AG203" s="112"/>
    </row>
    <row r="204" spans="13:33" x14ac:dyDescent="0.15">
      <c r="M204" s="189"/>
      <c r="N204" s="189"/>
      <c r="O204" s="189"/>
      <c r="P204" s="189"/>
      <c r="Q204" s="189"/>
      <c r="R204" s="189"/>
      <c r="AC204" s="112"/>
      <c r="AD204" s="112"/>
      <c r="AE204" s="112"/>
      <c r="AF204" s="112"/>
      <c r="AG204" s="112"/>
    </row>
    <row r="205" spans="13:33" x14ac:dyDescent="0.15">
      <c r="M205" s="189"/>
      <c r="N205" s="189"/>
      <c r="O205" s="189"/>
      <c r="P205" s="189"/>
      <c r="Q205" s="189"/>
      <c r="R205" s="189"/>
      <c r="AC205" s="112"/>
      <c r="AD205" s="112"/>
      <c r="AE205" s="112"/>
      <c r="AF205" s="112"/>
      <c r="AG205" s="112"/>
    </row>
    <row r="206" spans="13:33" x14ac:dyDescent="0.15">
      <c r="M206" s="189"/>
      <c r="N206" s="189"/>
      <c r="O206" s="189"/>
      <c r="P206" s="189"/>
      <c r="Q206" s="189"/>
      <c r="R206" s="189"/>
      <c r="AC206" s="112"/>
      <c r="AD206" s="112"/>
      <c r="AE206" s="112"/>
      <c r="AF206" s="112"/>
      <c r="AG206" s="112"/>
    </row>
    <row r="207" spans="13:33" x14ac:dyDescent="0.15">
      <c r="M207" s="189"/>
      <c r="N207" s="189"/>
      <c r="O207" s="189"/>
      <c r="P207" s="189"/>
      <c r="Q207" s="189"/>
      <c r="R207" s="189"/>
      <c r="AC207" s="112"/>
      <c r="AD207" s="112"/>
      <c r="AE207" s="112"/>
      <c r="AF207" s="112"/>
      <c r="AG207" s="112"/>
    </row>
    <row r="208" spans="13:33" x14ac:dyDescent="0.15">
      <c r="M208" s="189"/>
      <c r="N208" s="189"/>
      <c r="O208" s="189"/>
      <c r="P208" s="189"/>
      <c r="Q208" s="189"/>
      <c r="R208" s="189"/>
      <c r="AC208" s="112"/>
      <c r="AD208" s="112"/>
      <c r="AE208" s="112"/>
      <c r="AF208" s="112"/>
      <c r="AG208" s="112"/>
    </row>
    <row r="209" spans="13:33" x14ac:dyDescent="0.15">
      <c r="M209" s="189"/>
      <c r="N209" s="189"/>
      <c r="O209" s="189"/>
      <c r="P209" s="189"/>
      <c r="Q209" s="189"/>
      <c r="R209" s="189"/>
      <c r="AC209" s="112"/>
      <c r="AD209" s="112"/>
      <c r="AE209" s="112"/>
      <c r="AF209" s="112"/>
      <c r="AG209" s="112"/>
    </row>
    <row r="210" spans="13:33" x14ac:dyDescent="0.15">
      <c r="M210" s="189"/>
      <c r="N210" s="189"/>
      <c r="O210" s="189"/>
      <c r="P210" s="189"/>
      <c r="Q210" s="189"/>
      <c r="R210" s="189"/>
      <c r="AC210" s="112"/>
      <c r="AD210" s="112"/>
      <c r="AE210" s="112"/>
      <c r="AF210" s="112"/>
      <c r="AG210" s="112"/>
    </row>
    <row r="211" spans="13:33" x14ac:dyDescent="0.15">
      <c r="M211" s="189"/>
      <c r="N211" s="189"/>
      <c r="O211" s="189"/>
      <c r="P211" s="189"/>
      <c r="Q211" s="189"/>
      <c r="R211" s="189"/>
      <c r="AC211" s="112"/>
      <c r="AD211" s="112"/>
      <c r="AE211" s="112"/>
      <c r="AF211" s="112"/>
      <c r="AG211" s="112"/>
    </row>
    <row r="212" spans="13:33" x14ac:dyDescent="0.15">
      <c r="AC212" s="112"/>
      <c r="AD212" s="112"/>
      <c r="AE212" s="112"/>
      <c r="AF212" s="112"/>
      <c r="AG212" s="112"/>
    </row>
    <row r="213" spans="13:33" x14ac:dyDescent="0.15">
      <c r="AC213" s="112"/>
      <c r="AD213" s="112"/>
      <c r="AE213" s="112"/>
      <c r="AF213" s="112"/>
      <c r="AG213" s="112"/>
    </row>
    <row r="214" spans="13:33" x14ac:dyDescent="0.15">
      <c r="AC214" s="112"/>
      <c r="AD214" s="112"/>
      <c r="AE214" s="112"/>
      <c r="AF214" s="112"/>
      <c r="AG214" s="112"/>
    </row>
    <row r="215" spans="13:33" x14ac:dyDescent="0.15">
      <c r="AC215" s="112"/>
      <c r="AD215" s="112"/>
      <c r="AE215" s="112"/>
      <c r="AF215" s="112"/>
      <c r="AG215" s="112"/>
    </row>
    <row r="216" spans="13:33" x14ac:dyDescent="0.15">
      <c r="AC216" s="112"/>
      <c r="AD216" s="112"/>
      <c r="AE216" s="112"/>
      <c r="AF216" s="112"/>
      <c r="AG216" s="112"/>
    </row>
    <row r="217" spans="13:33" x14ac:dyDescent="0.15">
      <c r="AC217" s="112"/>
      <c r="AD217" s="112"/>
      <c r="AE217" s="112"/>
      <c r="AF217" s="112"/>
      <c r="AG217" s="112"/>
    </row>
    <row r="218" spans="13:33" x14ac:dyDescent="0.15">
      <c r="AC218" s="112"/>
      <c r="AD218" s="112"/>
      <c r="AE218" s="112"/>
      <c r="AF218" s="112"/>
      <c r="AG218" s="112"/>
    </row>
    <row r="219" spans="13:33" x14ac:dyDescent="0.15">
      <c r="AC219" s="112"/>
      <c r="AD219" s="112"/>
      <c r="AE219" s="112"/>
      <c r="AF219" s="112"/>
      <c r="AG219" s="112"/>
    </row>
    <row r="220" spans="13:33" x14ac:dyDescent="0.15">
      <c r="AC220" s="112"/>
      <c r="AD220" s="112"/>
      <c r="AE220" s="112"/>
      <c r="AF220" s="112"/>
      <c r="AG220" s="112"/>
    </row>
    <row r="221" spans="13:33" x14ac:dyDescent="0.15">
      <c r="AC221" s="112"/>
      <c r="AD221" s="112"/>
      <c r="AE221" s="112"/>
      <c r="AF221" s="112"/>
      <c r="AG221" s="112"/>
    </row>
    <row r="222" spans="13:33" x14ac:dyDescent="0.15">
      <c r="AC222" s="112"/>
      <c r="AD222" s="112"/>
      <c r="AE222" s="112"/>
      <c r="AF222" s="112"/>
      <c r="AG222" s="112"/>
    </row>
    <row r="223" spans="13:33" x14ac:dyDescent="0.15">
      <c r="AC223" s="112"/>
      <c r="AD223" s="112"/>
      <c r="AE223" s="112"/>
      <c r="AF223" s="112"/>
      <c r="AG223" s="112"/>
    </row>
    <row r="224" spans="13:33" x14ac:dyDescent="0.15">
      <c r="AC224" s="112"/>
      <c r="AD224" s="112"/>
      <c r="AE224" s="112"/>
      <c r="AF224" s="112"/>
      <c r="AG224" s="112"/>
    </row>
    <row r="225" spans="29:33" x14ac:dyDescent="0.15">
      <c r="AC225" s="112"/>
      <c r="AD225" s="112"/>
      <c r="AE225" s="112"/>
      <c r="AF225" s="112"/>
      <c r="AG225" s="112"/>
    </row>
    <row r="226" spans="29:33" x14ac:dyDescent="0.15">
      <c r="AC226" s="112"/>
      <c r="AD226" s="112"/>
      <c r="AE226" s="112"/>
      <c r="AF226" s="112"/>
      <c r="AG226" s="112"/>
    </row>
    <row r="227" spans="29:33" x14ac:dyDescent="0.15">
      <c r="AC227" s="112"/>
      <c r="AD227" s="112"/>
      <c r="AE227" s="112"/>
      <c r="AF227" s="112"/>
      <c r="AG227" s="112"/>
    </row>
    <row r="228" spans="29:33" x14ac:dyDescent="0.15">
      <c r="AC228" s="112"/>
      <c r="AD228" s="112"/>
      <c r="AE228" s="112"/>
      <c r="AF228" s="112"/>
      <c r="AG228" s="112"/>
    </row>
    <row r="229" spans="29:33" x14ac:dyDescent="0.15">
      <c r="AC229" s="112"/>
      <c r="AD229" s="112"/>
      <c r="AE229" s="112"/>
      <c r="AF229" s="112"/>
      <c r="AG229" s="112"/>
    </row>
  </sheetData>
  <mergeCells count="9">
    <mergeCell ref="BV5:CA5"/>
    <mergeCell ref="CE5:CI5"/>
    <mergeCell ref="AM31:AN31"/>
    <mergeCell ref="N5:R5"/>
    <mergeCell ref="AD5:AH5"/>
    <mergeCell ref="BA5:BE5"/>
    <mergeCell ref="BF5:BJ5"/>
    <mergeCell ref="AM5:AN5"/>
    <mergeCell ref="AS5:AW5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I165"/>
  <sheetViews>
    <sheetView tabSelected="1" topLeftCell="W1" workbookViewId="0">
      <selection activeCell="AH2" sqref="AH2"/>
    </sheetView>
  </sheetViews>
  <sheetFormatPr defaultColWidth="6.625" defaultRowHeight="11.25" x14ac:dyDescent="0.15"/>
  <cols>
    <col min="1" max="8" width="6.625" style="68"/>
    <col min="9" max="9" width="6.625" style="167"/>
    <col min="10" max="10" width="6.625" style="104"/>
    <col min="11" max="12" width="6.625" style="68"/>
    <col min="13" max="13" width="6.625" style="167"/>
    <col min="14" max="17" width="6.625" style="68"/>
    <col min="18" max="18" width="6.625" style="167"/>
    <col min="19" max="19" width="6.625" style="104"/>
    <col min="20" max="20" width="6.625" style="68"/>
    <col min="21" max="21" width="9.75" style="104" bestFit="1" customWidth="1"/>
    <col min="22" max="23" width="6.625" style="104"/>
    <col min="24" max="40" width="6.625" style="68"/>
    <col min="41" max="45" width="6.625" style="84"/>
    <col min="46" max="50" width="6.625" style="108"/>
    <col min="51" max="51" width="6.625" style="68"/>
    <col min="52" max="58" width="6.625" style="167" customWidth="1"/>
    <col min="59" max="60" width="6.625" style="68" customWidth="1"/>
    <col min="61" max="61" width="6.625" style="101" customWidth="1"/>
    <col min="62" max="62" width="6.625" style="68" customWidth="1"/>
    <col min="63" max="69" width="6.625" style="108" customWidth="1"/>
    <col min="70" max="74" width="6.625" style="68" customWidth="1"/>
    <col min="75" max="90" width="6.625" style="167" customWidth="1"/>
    <col min="91" max="92" width="6.625" style="68" customWidth="1"/>
    <col min="93" max="99" width="6.625" style="167" customWidth="1"/>
    <col min="100" max="100" width="6.625" style="68" customWidth="1"/>
    <col min="101" max="101" width="7.125" style="68" customWidth="1"/>
    <col min="102" max="102" width="9.25" style="68" customWidth="1"/>
    <col min="103" max="16384" width="6.625" style="68"/>
  </cols>
  <sheetData>
    <row r="1" spans="2:113" x14ac:dyDescent="0.15">
      <c r="C1" s="68" t="s">
        <v>172</v>
      </c>
      <c r="S1" s="167"/>
      <c r="T1" s="167"/>
      <c r="U1" s="167"/>
    </row>
    <row r="2" spans="2:113" x14ac:dyDescent="0.15">
      <c r="S2" s="167"/>
      <c r="T2" s="167"/>
      <c r="U2" s="167"/>
    </row>
    <row r="3" spans="2:113" x14ac:dyDescent="0.15">
      <c r="BW3" s="67" t="s">
        <v>534</v>
      </c>
      <c r="CF3" s="67" t="s">
        <v>534</v>
      </c>
      <c r="CO3" s="67" t="s">
        <v>534</v>
      </c>
    </row>
    <row r="4" spans="2:113" x14ac:dyDescent="0.15">
      <c r="D4" s="68" t="s">
        <v>128</v>
      </c>
      <c r="E4" s="211" t="s">
        <v>290</v>
      </c>
      <c r="F4" s="211"/>
      <c r="G4" s="211"/>
      <c r="N4" s="211" t="s">
        <v>292</v>
      </c>
      <c r="O4" s="211"/>
      <c r="P4" s="211"/>
      <c r="Y4" s="211" t="s">
        <v>173</v>
      </c>
      <c r="Z4" s="211"/>
      <c r="AA4" s="211"/>
      <c r="AB4" s="211"/>
      <c r="AC4" s="211"/>
      <c r="AD4" s="211" t="s">
        <v>181</v>
      </c>
      <c r="AE4" s="211"/>
      <c r="AF4" s="211"/>
      <c r="AG4" s="211"/>
      <c r="AH4" s="211"/>
      <c r="AI4" s="211" t="s">
        <v>346</v>
      </c>
      <c r="AJ4" s="211"/>
      <c r="AK4" s="211"/>
      <c r="AL4" s="211"/>
      <c r="AM4" s="211"/>
      <c r="AO4" s="211" t="s">
        <v>348</v>
      </c>
      <c r="AP4" s="211"/>
      <c r="AQ4" s="211"/>
      <c r="AR4" s="211"/>
      <c r="AS4" s="211"/>
      <c r="AT4" s="211" t="s">
        <v>384</v>
      </c>
      <c r="AU4" s="211"/>
      <c r="AV4" s="211"/>
      <c r="AW4" s="211"/>
      <c r="AX4" s="211"/>
      <c r="AZ4" s="211" t="s">
        <v>532</v>
      </c>
      <c r="BA4" s="211"/>
      <c r="BB4" s="211"/>
      <c r="BC4" s="211"/>
      <c r="BD4" s="211"/>
      <c r="BL4" s="211" t="s">
        <v>384</v>
      </c>
      <c r="BM4" s="211"/>
      <c r="BN4" s="211"/>
      <c r="BO4" s="211"/>
      <c r="BP4" s="211"/>
      <c r="BX4" s="211" t="s">
        <v>533</v>
      </c>
      <c r="BY4" s="211"/>
      <c r="BZ4" s="211"/>
      <c r="CA4" s="211"/>
      <c r="CB4" s="211"/>
      <c r="CG4" s="211" t="s">
        <v>535</v>
      </c>
      <c r="CH4" s="211"/>
      <c r="CI4" s="211"/>
      <c r="CJ4" s="211"/>
      <c r="CK4" s="211"/>
      <c r="CP4" s="211" t="s">
        <v>531</v>
      </c>
      <c r="CQ4" s="211"/>
      <c r="CR4" s="211"/>
      <c r="CS4" s="211"/>
      <c r="CT4" s="211"/>
      <c r="CY4" s="173" t="s">
        <v>537</v>
      </c>
    </row>
    <row r="5" spans="2:113" x14ac:dyDescent="0.15">
      <c r="D5" s="68" t="s">
        <v>335</v>
      </c>
      <c r="E5" s="68" t="s">
        <v>90</v>
      </c>
      <c r="F5" s="68" t="s">
        <v>179</v>
      </c>
      <c r="G5" s="68" t="s">
        <v>332</v>
      </c>
      <c r="H5" s="109" t="s">
        <v>536</v>
      </c>
      <c r="I5" s="168" t="s">
        <v>381</v>
      </c>
      <c r="J5" s="104" t="s">
        <v>108</v>
      </c>
      <c r="K5" s="68" t="s">
        <v>347</v>
      </c>
      <c r="L5" s="68" t="s">
        <v>349</v>
      </c>
      <c r="N5" s="68" t="s">
        <v>142</v>
      </c>
      <c r="O5" s="68" t="s">
        <v>182</v>
      </c>
      <c r="P5" s="68" t="s">
        <v>332</v>
      </c>
      <c r="Q5" s="68" t="s">
        <v>536</v>
      </c>
      <c r="R5" s="167" t="s">
        <v>381</v>
      </c>
      <c r="S5" s="104" t="s">
        <v>108</v>
      </c>
      <c r="T5" s="84" t="s">
        <v>347</v>
      </c>
      <c r="U5" s="167" t="s">
        <v>349</v>
      </c>
      <c r="X5" s="68" t="s">
        <v>357</v>
      </c>
      <c r="Y5" s="68" t="s">
        <v>0</v>
      </c>
      <c r="Z5" s="68" t="s">
        <v>158</v>
      </c>
      <c r="AA5" s="68" t="s">
        <v>156</v>
      </c>
      <c r="AB5" s="68" t="s">
        <v>159</v>
      </c>
      <c r="AC5" s="68" t="s">
        <v>157</v>
      </c>
      <c r="AD5" s="68" t="s">
        <v>0</v>
      </c>
      <c r="AE5" s="68" t="s">
        <v>158</v>
      </c>
      <c r="AF5" s="68" t="s">
        <v>31</v>
      </c>
      <c r="AG5" s="68" t="s">
        <v>16</v>
      </c>
      <c r="AH5" s="68" t="s">
        <v>42</v>
      </c>
      <c r="AI5" s="68" t="s">
        <v>0</v>
      </c>
      <c r="AJ5" s="68" t="s">
        <v>158</v>
      </c>
      <c r="AK5" s="68" t="s">
        <v>31</v>
      </c>
      <c r="AL5" s="68" t="s">
        <v>16</v>
      </c>
      <c r="AM5" s="68" t="s">
        <v>42</v>
      </c>
      <c r="AN5" s="68" t="s">
        <v>176</v>
      </c>
      <c r="AO5" s="84" t="s">
        <v>0</v>
      </c>
      <c r="AP5" s="84" t="s">
        <v>158</v>
      </c>
      <c r="AQ5" s="84" t="s">
        <v>31</v>
      </c>
      <c r="AR5" s="84" t="s">
        <v>16</v>
      </c>
      <c r="AS5" s="84" t="s">
        <v>42</v>
      </c>
      <c r="AT5" s="108" t="s">
        <v>0</v>
      </c>
      <c r="AU5" s="108" t="s">
        <v>18</v>
      </c>
      <c r="AV5" s="108" t="s">
        <v>17</v>
      </c>
      <c r="AW5" s="108" t="s">
        <v>16</v>
      </c>
      <c r="AX5" s="108" t="s">
        <v>15</v>
      </c>
      <c r="AY5" s="68" t="s">
        <v>176</v>
      </c>
      <c r="AZ5" s="167" t="s">
        <v>0</v>
      </c>
      <c r="BA5" s="167" t="s">
        <v>18</v>
      </c>
      <c r="BB5" s="167" t="s">
        <v>17</v>
      </c>
      <c r="BC5" s="167" t="s">
        <v>16</v>
      </c>
      <c r="BD5" s="167" t="s">
        <v>15</v>
      </c>
      <c r="BK5" s="108" t="s">
        <v>357</v>
      </c>
      <c r="BL5" s="108" t="s">
        <v>0</v>
      </c>
      <c r="BM5" s="108" t="s">
        <v>18</v>
      </c>
      <c r="BN5" s="108" t="s">
        <v>17</v>
      </c>
      <c r="BO5" s="108" t="s">
        <v>16</v>
      </c>
      <c r="BP5" s="108" t="s">
        <v>15</v>
      </c>
      <c r="BQ5" s="108" t="s">
        <v>176</v>
      </c>
      <c r="BS5" s="68" t="s">
        <v>385</v>
      </c>
      <c r="BT5" s="68" t="s">
        <v>108</v>
      </c>
      <c r="BW5" s="167" t="s">
        <v>357</v>
      </c>
      <c r="BX5" s="167" t="s">
        <v>0</v>
      </c>
      <c r="BY5" s="167" t="s">
        <v>18</v>
      </c>
      <c r="BZ5" s="167" t="s">
        <v>17</v>
      </c>
      <c r="CA5" s="167" t="s">
        <v>16</v>
      </c>
      <c r="CB5" s="167" t="s">
        <v>15</v>
      </c>
      <c r="CC5" s="167" t="s">
        <v>176</v>
      </c>
      <c r="CF5" s="167" t="s">
        <v>357</v>
      </c>
      <c r="CG5" s="167" t="s">
        <v>0</v>
      </c>
      <c r="CH5" s="167" t="s">
        <v>18</v>
      </c>
      <c r="CI5" s="167" t="s">
        <v>17</v>
      </c>
      <c r="CJ5" s="167" t="s">
        <v>16</v>
      </c>
      <c r="CK5" s="167" t="s">
        <v>15</v>
      </c>
      <c r="CL5" s="167" t="s">
        <v>176</v>
      </c>
      <c r="CO5" s="167" t="s">
        <v>357</v>
      </c>
      <c r="CP5" s="167" t="s">
        <v>0</v>
      </c>
      <c r="CQ5" s="167" t="s">
        <v>18</v>
      </c>
      <c r="CR5" s="167" t="s">
        <v>17</v>
      </c>
      <c r="CS5" s="167" t="s">
        <v>16</v>
      </c>
      <c r="CT5" s="167" t="s">
        <v>15</v>
      </c>
      <c r="CU5" s="167" t="s">
        <v>176</v>
      </c>
      <c r="CY5" s="68" t="s">
        <v>357</v>
      </c>
      <c r="CZ5" s="171" t="s">
        <v>0</v>
      </c>
      <c r="DA5" s="171" t="s">
        <v>18</v>
      </c>
      <c r="DB5" s="171" t="s">
        <v>17</v>
      </c>
      <c r="DC5" s="171" t="s">
        <v>16</v>
      </c>
      <c r="DD5" s="171" t="s">
        <v>15</v>
      </c>
    </row>
    <row r="6" spans="2:113" x14ac:dyDescent="0.15">
      <c r="D6" s="68">
        <v>1</v>
      </c>
      <c r="E6" s="68">
        <v>0</v>
      </c>
      <c r="F6" s="68">
        <v>20</v>
      </c>
      <c r="G6" s="68">
        <v>1</v>
      </c>
      <c r="H6" s="68">
        <v>0</v>
      </c>
      <c r="I6" s="167">
        <v>0</v>
      </c>
      <c r="J6" s="108">
        <v>0</v>
      </c>
      <c r="K6" s="63">
        <v>200</v>
      </c>
      <c r="L6" s="68">
        <f>ROUND(繁荣度奖励!I7/24*12/1000,0)*1000</f>
        <v>5000</v>
      </c>
      <c r="N6" s="68">
        <f>SUMPRODUCT(E$6:E6,村县营基础信息!$D$8:$D8)</f>
        <v>0</v>
      </c>
      <c r="O6" s="137">
        <f>SUMPRODUCT(F$6:F6,村县营基础信息!$D$8:$D8)</f>
        <v>40</v>
      </c>
      <c r="P6" s="137">
        <f>SUMPRODUCT(G$6:G6,村县营基础信息!$D$8:$D8)</f>
        <v>2</v>
      </c>
      <c r="Q6" s="137">
        <f>SUMPRODUCT(H$6:H6,村县营基础信息!$D$8:$D8)</f>
        <v>0</v>
      </c>
      <c r="R6" s="167">
        <f>SUMPRODUCT(I$6:I6,村县营基础信息!$D$8:$D8)</f>
        <v>0</v>
      </c>
      <c r="S6" s="137">
        <f>SUMPRODUCT(J$6:J6,村县营基础信息!$D$8:$D8)</f>
        <v>0</v>
      </c>
      <c r="T6" s="137">
        <f>SUMPRODUCT(K$6:K6,村县营基础信息!$D$8:$D8)</f>
        <v>400</v>
      </c>
      <c r="U6" s="167">
        <f>SUMPRODUCT(L$6:L6,村县营基础信息!$D$8:$D8)</f>
        <v>10000</v>
      </c>
      <c r="W6" s="142"/>
      <c r="X6" s="68">
        <v>1</v>
      </c>
      <c r="Y6" s="204">
        <f>求节点(基础状态预期!F$7:F$27,$N$6:$N$26,$X6)+求节点(基础状态预期!F$7:F$27,$N$32:$N$52,$X6)+求节点(基础状态预期!F$7:F$27,$N$58:$N$78,$X6)+求节点(基础状态预期!F$7:F$27,$N$84:$N$104,$X6)</f>
        <v>0</v>
      </c>
      <c r="Z6" s="204">
        <f>求节点(基础状态预期!G$7:G$27,$N$6:$N$26,$X6)+求节点(基础状态预期!G$7:G$27,$N$32:$N$52,$X6)+求节点(基础状态预期!G$7:G$27,$N$58:$N$78,$X6)+求节点(基础状态预期!G$7:G$27,$N$84:$N$104,$X6)</f>
        <v>0</v>
      </c>
      <c r="AA6" s="204">
        <f>求节点(基础状态预期!H$7:H$27,$N$6:$N$26,$X6)+求节点(基础状态预期!H$7:H$27,$N$32:$N$52,$X6)+求节点(基础状态预期!H$7:H$27,$N$58:$N$78,$X6)+求节点(基础状态预期!H$7:H$27,$N$84:$N$104,$X6)</f>
        <v>0</v>
      </c>
      <c r="AB6" s="204">
        <f>求节点(基础状态预期!I$7:I$27,$N$6:$N$26,$X6)+求节点(基础状态预期!I$7:I$27,$N$32:$N$52,$X6)+求节点(基础状态预期!I$7:I$27,$N$58:$N$78,$X6)+求节点(基础状态预期!I$7:I$27,$N$84:$N$104,$X6)</f>
        <v>0</v>
      </c>
      <c r="AC6" s="204">
        <f>求节点(基础状态预期!J$7:J$27,$N$6:$N$26,$X6)+求节点(基础状态预期!J$7:J$27,$N$32:$N$52,$X6)+求节点(基础状态预期!J$7:J$27,$N$58:$N$78,$X6)+求节点(基础状态预期!J$7:J$27,$N$84:$N$104,$X6)</f>
        <v>0</v>
      </c>
      <c r="AD6" s="204">
        <f>求节点(基础状态预期!F$7:F$27,$O$6:$O$26,$X6)+求节点(基础状态预期!F$7:F$27,$O$32:$O$52,$X6)+求节点(基础状态预期!F$7:F$27,$O$58:$O$78,$X6)+求节点(基础状态预期!F$7:F$27,$O$84:$O$104,$X6)</f>
        <v>40</v>
      </c>
      <c r="AE6" s="204">
        <f>求节点(基础状态预期!G$7:G$27,$O$6:$O$26,$X6)+求节点(基础状态预期!G$7:G$27,$O$32:$O$52,$X6)+求节点(基础状态预期!G$7:G$27,$O$58:$O$78,$X6)+求节点(基础状态预期!G$7:G$27,$O$84:$O$104,$X6)</f>
        <v>40</v>
      </c>
      <c r="AF6" s="204">
        <f>求节点(基础状态预期!H$7:H$27,$O$6:$O$26,$X6)+求节点(基础状态预期!H$7:H$27,$O$32:$O$52,$X6)+求节点(基础状态预期!H$7:H$27,$O$58:$O$78,$X6)+求节点(基础状态预期!H$7:H$27,$O$84:$O$104,$X6)</f>
        <v>40</v>
      </c>
      <c r="AG6" s="204">
        <f>求节点(基础状态预期!I$7:I$27,$O$6:$O$26,$X6)+求节点(基础状态预期!I$7:I$27,$O$32:$O$52,$X6)+求节点(基础状态预期!I$7:I$27,$O$58:$O$78,$X6)+求节点(基础状态预期!I$7:I$27,$O$84:$O$104,$X6)</f>
        <v>40</v>
      </c>
      <c r="AH6" s="204">
        <f>求节点(基础状态预期!J$7:J$27,$O$6:$O$26,$X6)+求节点(基础状态预期!J$7:J$27,$O$32:$O$52,$X6)+求节点(基础状态预期!J$7:J$27,$O$58:$O$78,$X6)+求节点(基础状态预期!J$7:J$27,$O$84:$O$104,$X6)</f>
        <v>40</v>
      </c>
      <c r="AI6" s="204">
        <f>(求节点(基础状态预期!F$7:F$27,$P$6:$P$26,$X6)+求节点(基础状态预期!F$7:F$27,$P$32:$P$52,$X6)+求节点(基础状态预期!F$7:F$27,$P$58:$P$78,$X6)+求节点(基础状态预期!F$7:F$27,$P$84:$P$104,$X6))*240</f>
        <v>480</v>
      </c>
      <c r="AJ6" s="204">
        <f>(求节点(基础状态预期!G$7:G$27,$P$6:$P$26,$X6)+求节点(基础状态预期!G$7:G$27,$P$32:$P$52,$X6)+求节点(基础状态预期!G$7:G$27,$P$58:$P$78,$X6)+求节点(基础状态预期!G$7:G$27,$P$84:$P$104,$X6))*240</f>
        <v>480</v>
      </c>
      <c r="AK6" s="204">
        <f>(求节点(基础状态预期!H$7:H$27,$P$6:$P$26,$X6)+求节点(基础状态预期!H$7:H$27,$P$32:$P$52,$X6)+求节点(基础状态预期!H$7:H$27,$P$58:$P$78,$X6)+求节点(基础状态预期!H$7:H$27,$P$84:$P$104,$X6))*240</f>
        <v>480</v>
      </c>
      <c r="AL6" s="204">
        <f>(求节点(基础状态预期!I$7:I$27,$P$6:$P$26,$X6)+求节点(基础状态预期!I$7:I$27,$P$32:$P$52,$X6)+求节点(基础状态预期!I$7:I$27,$P$58:$P$78,$X6)+求节点(基础状态预期!I$7:I$27,$P$84:$P$104,$X6))*240</f>
        <v>480</v>
      </c>
      <c r="AM6" s="204">
        <f>(求节点(基础状态预期!J$7:J$27,$P$6:$P$26,$X6)+求节点(基础状态预期!J$7:J$27,$P$32:$P$52,$X6)+求节点(基础状态预期!J$7:J$27,$P$58:$P$78,$X6)+求节点(基础状态预期!J$7:J$27,$P$84:$P$104,$X6))*240</f>
        <v>480</v>
      </c>
      <c r="AN6" s="204">
        <f>AI6/节奏总纲!K4</f>
        <v>6687.7085629982266</v>
      </c>
      <c r="AO6" s="204">
        <f>求节点(基础状态预期!F$7:F$27,$T$6:$T$26,$X6)+求节点(基础状态预期!F$7:F$27,$T$32:$T$52,$X6)+求节点(基础状态预期!F$7:F$27,$T$58:$T$78,$X6)+求节点(基础状态预期!F$7:F$27,$T$84:$T$104,$X6)</f>
        <v>400</v>
      </c>
      <c r="AP6" s="204">
        <f>求节点(基础状态预期!G$7:G$27,$T$6:$T$26,$X6)+求节点(基础状态预期!G$7:G$27,$T$32:$T$52,$X6)+求节点(基础状态预期!G$7:G$27,$T$58:$T$78,$X6)+求节点(基础状态预期!G$7:G$27,$T$84:$T$104,$X6)</f>
        <v>400</v>
      </c>
      <c r="AQ6" s="204">
        <f>求节点(基础状态预期!H$7:H$27,$T$6:$T$26,$X6)+求节点(基础状态预期!H$7:H$27,$T$32:$T$52,$X6)+求节点(基础状态预期!H$7:H$27,$T$58:$T$78,$X6)+求节点(基础状态预期!H$7:H$27,$T$84:$T$104,$X6)</f>
        <v>400</v>
      </c>
      <c r="AR6" s="204">
        <f>求节点(基础状态预期!I$7:I$27,$T$6:$T$26,$X6)+求节点(基础状态预期!I$7:I$27,$T$32:$T$52,$X6)+求节点(基础状态预期!I$7:I$27,$T$58:$T$78,$X6)+求节点(基础状态预期!I$7:I$27,$T$84:$T$104,$X6)</f>
        <v>400</v>
      </c>
      <c r="AS6" s="204">
        <f>求节点(基础状态预期!J$7:J$27,$T$6:$T$26,$X6)+求节点(基础状态预期!J$7:J$27,$T$32:$T$52,$X6)+求节点(基础状态预期!J$7:J$27,$T$58:$T$78,$X6)+求节点(基础状态预期!J$7:J$27,$T$84:$T$104,$X6)</f>
        <v>400</v>
      </c>
      <c r="AT6" s="204">
        <f>求节点(基础状态预期!F$7:F$27,$S$6:$S$26,$X6)+求节点(基础状态预期!F$7:F$27,$S$32:$S$52,$X6)+求节点(基础状态预期!F$7:F$27,$S$58:$S$78,$X6)+求节点(基础状态预期!F$7:F$27,$S$84:$S$104,$X6)</f>
        <v>0</v>
      </c>
      <c r="AU6" s="204">
        <f>求节点(基础状态预期!G$7:G$27,$S$6:$S$26,$X6)+求节点(基础状态预期!G$7:G$27,$S$32:$S$52,$X6)+求节点(基础状态预期!G$7:G$27,$S$58:$S$78,$X6)+求节点(基础状态预期!G$7:G$27,$S$84:$S$104,$X6)</f>
        <v>0</v>
      </c>
      <c r="AV6" s="204">
        <f>求节点(基础状态预期!H$7:H$27,$S$6:$S$26,$X6)+求节点(基础状态预期!H$7:H$27,$S$32:$S$52,$X6)+求节点(基础状态预期!H$7:H$27,$S$58:$S$78,$X6)+求节点(基础状态预期!H$7:H$27,$S$84:$S$104,$X6)</f>
        <v>0</v>
      </c>
      <c r="AW6" s="204">
        <f>求节点(基础状态预期!I$7:I$27,$S$6:$S$26,$X6)+求节点(基础状态预期!I$7:I$27,$S$32:$S$52,$X6)+求节点(基础状态预期!I$7:I$27,$S$58:$S$78,$X6)+求节点(基础状态预期!I$7:I$27,$S$84:$S$104,$X6)</f>
        <v>0</v>
      </c>
      <c r="AX6" s="204">
        <f>求节点(基础状态预期!J$7:J$27,$S$6:$S$26,$X6)+求节点(基础状态预期!J$7:J$27,$S$32:$S$52,$X6)+求节点(基础状态预期!J$7:J$27,$S$58:$S$78,$X6)+求节点(基础状态预期!J$7:J$27,$S$84:$S$104,$X6)</f>
        <v>0</v>
      </c>
      <c r="AY6" s="204">
        <f>AT6/节奏总纲!K4</f>
        <v>0</v>
      </c>
      <c r="AZ6" s="204">
        <f>求节点(基础状态预期!F$7:F$27,$U$6:$U$26,$X6)+求节点(基础状态预期!F$7:F$27,$U$32:$U$52,$X6)+求节点(基础状态预期!F$7:F$27,$U$58:$U$78,$X6)+求节点(基础状态预期!F$7:F$27,$U$84:$U$104,$X6)</f>
        <v>10000</v>
      </c>
      <c r="BA6" s="204">
        <f>求节点(基础状态预期!G$7:G$27,$U$6:$U$26,$X6)+求节点(基础状态预期!G$7:G$27,$U$32:$U$52,$X6)+求节点(基础状态预期!G$7:G$27,$U$58:$U$78,$X6)+求节点(基础状态预期!G$7:G$27,$U$84:$U$104,$X6)</f>
        <v>10000</v>
      </c>
      <c r="BB6" s="204">
        <f>求节点(基础状态预期!H$7:H$27,$U$6:$U$26,$X6)+求节点(基础状态预期!H$7:H$27,$U$32:$U$52,$X6)+求节点(基础状态预期!H$7:H$27,$U$58:$U$78,$X6)+求节点(基础状态预期!H$7:H$27,$U$84:$U$104,$X6)</f>
        <v>10000</v>
      </c>
      <c r="BC6" s="204">
        <f>求节点(基础状态预期!I$7:I$27,$U$6:$U$26,$X6)+求节点(基础状态预期!I$7:I$27,$U$32:$U$52,$X6)+求节点(基础状态预期!I$7:I$27,$U$58:$U$78,$X6)+求节点(基础状态预期!I$7:I$27,$U$84:$U$104,$X6)</f>
        <v>10000</v>
      </c>
      <c r="BD6" s="204">
        <f>求节点(基础状态预期!J$7:J$27,$U$6:$U$26,$X6)+求节点(基础状态预期!J$7:J$27,$U$32:$U$52,$X6)+求节点(基础状态预期!J$7:J$27,$U$58:$U$78,$X6)+求节点(基础状态预期!J$7:J$27,$U$84:$U$104,$X6)</f>
        <v>10000</v>
      </c>
      <c r="BK6" s="108">
        <v>1</v>
      </c>
      <c r="BL6" s="108">
        <f t="shared" ref="BL6" si="0">AI6+AT6</f>
        <v>480</v>
      </c>
      <c r="BM6" s="108">
        <f t="shared" ref="BM6" si="1">AJ6+AU6</f>
        <v>480</v>
      </c>
      <c r="BN6" s="108">
        <f t="shared" ref="BN6" si="2">AK6+AV6</f>
        <v>480</v>
      </c>
      <c r="BO6" s="108">
        <f t="shared" ref="BO6" si="3">AL6+AW6</f>
        <v>480</v>
      </c>
      <c r="BP6" s="108">
        <f t="shared" ref="BP6" si="4">AM6+AX6</f>
        <v>480</v>
      </c>
      <c r="BQ6" s="108">
        <f>BL6/节奏总纲!K4</f>
        <v>6687.7085629982266</v>
      </c>
      <c r="BS6" s="110">
        <f t="shared" ref="BS6:BS37" si="5">AI6/BL6</f>
        <v>1</v>
      </c>
      <c r="BT6" s="110">
        <f>AT6/BL6</f>
        <v>0</v>
      </c>
      <c r="BW6" s="167">
        <v>1</v>
      </c>
      <c r="BX6" s="167">
        <f>求节点(村县营基础信息!K$8:K$28,$P$6:$P$26,$CF6)+求节点(村县营基础信息!T$8:T$28,$P$32:$P$52,$CF6)+求节点(村县营基础信息!AC$8:AC$28,$P$58:$P$78,$CF6)+求节点(村县营基础信息!AL$8:AL$28,$P$84:$P$104,$CF6)</f>
        <v>2</v>
      </c>
      <c r="BY6" s="167">
        <f>求节点(村县营基础信息!L$8:L$28,$P$6:$P$26,$CF6)+求节点(村县营基础信息!U$8:U$28,$P$32:$P$52,$CF6)+求节点(村县营基础信息!AD$8:AD$28,$P$58:$P$78,$CF6)+求节点(村县营基础信息!AM$8:AM$28,$P$84:$P$104,$CF6)</f>
        <v>2</v>
      </c>
      <c r="BZ6" s="167">
        <f>求节点(村县营基础信息!M$8:M$28,$P$6:$P$26,$CF6)+求节点(村县营基础信息!V$8:V$28,$P$32:$P$52,$CF6)+求节点(村县营基础信息!AE$8:AE$28,$P$58:$P$78,$CF6)+求节点(村县营基础信息!AN$8:AN$28,$P$84:$P$104,$CF6)</f>
        <v>2</v>
      </c>
      <c r="CA6" s="167">
        <f>求节点(村县营基础信息!N$8:N$28,$P$6:$P$26,$CF6)+求节点(村县营基础信息!W$8:W$28,$P$32:$P$52,$CF6)+求节点(村县营基础信息!AF$8:AF$28,$P$58:$P$78,$CF6)+求节点(村县营基础信息!AO$8:AO$28,$P$84:$P$104,$CF6)</f>
        <v>2</v>
      </c>
      <c r="CB6" s="167">
        <f>求节点(村县营基础信息!O$8:O$28,$P$6:$P$26,$CF6)+求节点(村县营基础信息!X$8:X$28,$P$32:$P$52,$CF6)+求节点(村县营基础信息!AG$8:AG$28,$P$58:$P$78,$CF6)+求节点(村县营基础信息!AP$8:AP$28,$P$84:$P$104,$CF6)</f>
        <v>2</v>
      </c>
      <c r="CC6" s="167">
        <f>BX6/节奏总纲!K4</f>
        <v>27.865452345825943</v>
      </c>
      <c r="CF6" s="167">
        <v>1</v>
      </c>
      <c r="CG6" s="167">
        <f>求节点(村县营基础信息!K$8:K$28,$Q$6:$Q$26,$CF6)+求节点(村县营基础信息!T$8:T$28,$Q$32:$Q$52,$CF6)+求节点(村县营基础信息!AC$8:AC$28,$Q$58:$Q$78,$CF6)+求节点(村县营基础信息!AL$8:AL$28,$Q$84:$Q$104,$CF6)</f>
        <v>0</v>
      </c>
      <c r="CH6" s="167">
        <f>求节点(村县营基础信息!L$8:L$28,$Q$6:$Q$26,$CF6)+求节点(村县营基础信息!U$8:U$28,$Q$32:$Q$52,$CF6)+求节点(村县营基础信息!AD$8:AD$28,$Q$58:$Q$78,$CF6)+求节点(村县营基础信息!AM$8:AM$28,$Q$84:$Q$104,$CF6)</f>
        <v>0</v>
      </c>
      <c r="CI6" s="167">
        <f>求节点(村县营基础信息!M$8:M$28,$Q$6:$Q$26,$CF6)+求节点(村县营基础信息!V$8:V$28,$Q$32:$Q$52,$CF6)+求节点(村县营基础信息!AE$8:AE$28,$Q$58:$Q$78,$CF6)+求节点(村县营基础信息!AN$8:AN$28,$Q$84:$Q$104,$CF6)</f>
        <v>0</v>
      </c>
      <c r="CJ6" s="167">
        <f>求节点(村县营基础信息!N$8:N$28,$Q$6:$Q$26,$CF6)+求节点(村县营基础信息!W$8:W$28,$Q$32:$Q$52,$CF6)+求节点(村县营基础信息!AF$8:AF$28,$Q$58:$Q$78,$CF6)+求节点(村县营基础信息!AO$8:AO$28,$Q$84:$Q$104,$CF6)</f>
        <v>0</v>
      </c>
      <c r="CK6" s="167">
        <f>求节点(村县营基础信息!O$8:O$28,$Q$6:$Q$26,$CF6)+求节点(村县营基础信息!X$8:X$28,$Q$32:$Q$52,$CF6)+求节点(村县营基础信息!AG$8:AG$28,$Q$58:$Q$78,$CF6)+求节点(村县营基础信息!AP$8:AP$28,$Q$84:$Q$104,$CF6)</f>
        <v>0</v>
      </c>
      <c r="CL6" s="167">
        <f>CG6/节奏总纲!K4</f>
        <v>0</v>
      </c>
      <c r="CO6" s="167">
        <v>1</v>
      </c>
      <c r="CP6" s="167">
        <f>求节点(村县营基础信息!K$8:K$28,$R$6:$R$26,$CF6)+求节点(村县营基础信息!T$8:T$28,$R$32:$R$52,$CF6)+求节点(村县营基础信息!AC$8:AC$28,$R$58:$R$78,$CF6)+求节点(村县营基础信息!AL$8:AL$28,$R$84:$R$104,$CF6)</f>
        <v>0</v>
      </c>
      <c r="CQ6" s="167">
        <f>求节点(村县营基础信息!L$8:L$28,$R$6:$R$26,$CF6)+求节点(村县营基础信息!U$8:U$28,$R$32:$R$52,$CF6)+求节点(村县营基础信息!AD$8:AD$28,$R$58:$R$78,$CF6)+求节点(村县营基础信息!AM$8:AM$28,$R$84:$R$104,$CF6)</f>
        <v>0</v>
      </c>
      <c r="CR6" s="167">
        <f>求节点(村县营基础信息!M$8:M$28,$R$6:$R$26,$CF6)+求节点(村县营基础信息!V$8:V$28,$R$32:$R$52,$CF6)+求节点(村县营基础信息!AE$8:AE$28,$R$58:$R$78,$CF6)+求节点(村县营基础信息!AN$8:AN$28,$R$84:$R$104,$CF6)</f>
        <v>0</v>
      </c>
      <c r="CS6" s="167">
        <f>求节点(村县营基础信息!N$8:N$28,$R$6:$R$26,$CF6)+求节点(村县营基础信息!W$8:W$28,$R$32:$R$52,$CF6)+求节点(村县营基础信息!AF$8:AF$28,$R$58:$R$78,$CF6)+求节点(村县营基础信息!AO$8:AO$28,$R$84:$R$104,$CF6)</f>
        <v>0</v>
      </c>
      <c r="CT6" s="167">
        <f>求节点(村县营基础信息!O$8:O$28,$R$6:$R$26,$CF6)+求节点(村县营基础信息!X$8:X$28,$R$32:$R$52,$CF6)+求节点(村县营基础信息!AG$8:AG$28,$R$58:$R$78,$CF6)+求节点(村县营基础信息!AP$8:AP$28,$R$84:$R$104,$CF6)</f>
        <v>0</v>
      </c>
      <c r="CU6" s="167">
        <f>CP6/节奏总纲!K4</f>
        <v>0</v>
      </c>
      <c r="CY6" s="171">
        <v>1</v>
      </c>
      <c r="CZ6" s="171">
        <v>480</v>
      </c>
      <c r="DA6" s="171">
        <v>480</v>
      </c>
      <c r="DB6" s="171">
        <v>480</v>
      </c>
      <c r="DC6" s="171">
        <v>480</v>
      </c>
      <c r="DD6" s="171">
        <v>480</v>
      </c>
      <c r="DE6" s="68">
        <f>BL6/CZ6</f>
        <v>1</v>
      </c>
      <c r="DF6" s="171">
        <f t="shared" ref="DF6:DI6" si="6">BM6/DA6</f>
        <v>1</v>
      </c>
      <c r="DG6" s="171">
        <f t="shared" si="6"/>
        <v>1</v>
      </c>
      <c r="DH6" s="171">
        <f t="shared" si="6"/>
        <v>1</v>
      </c>
      <c r="DI6" s="171">
        <f t="shared" si="6"/>
        <v>1</v>
      </c>
    </row>
    <row r="7" spans="2:113" x14ac:dyDescent="0.15">
      <c r="B7" s="147"/>
      <c r="D7" s="68">
        <v>2</v>
      </c>
      <c r="E7" s="68">
        <v>0</v>
      </c>
      <c r="F7" s="68">
        <v>40</v>
      </c>
      <c r="G7" s="68">
        <v>1</v>
      </c>
      <c r="H7" s="108">
        <v>0</v>
      </c>
      <c r="I7" s="167">
        <v>0</v>
      </c>
      <c r="J7" s="108">
        <v>0</v>
      </c>
      <c r="K7" s="174">
        <f>IF(繁荣度奖励!$AP8=0,K6,繁荣度奖励!$AP8/24*1)</f>
        <v>400</v>
      </c>
      <c r="L7" s="172">
        <f>ROUND(繁荣度奖励!I8/24*12/1000,0)*1000</f>
        <v>6000</v>
      </c>
      <c r="N7" s="142">
        <f>SUMPRODUCT(E$6:E7,村县营基础信息!$D$8:$D9)</f>
        <v>0</v>
      </c>
      <c r="O7" s="142">
        <f>SUMPRODUCT(F$6:F7,村县营基础信息!$D$8:$D9)</f>
        <v>120</v>
      </c>
      <c r="P7" s="142">
        <f>SUMPRODUCT(G$6:G7,村县营基础信息!$D$8:$D9)</f>
        <v>4</v>
      </c>
      <c r="Q7" s="142">
        <f>SUMPRODUCT(H$6:H7,村县营基础信息!$D$8:$D9)</f>
        <v>0</v>
      </c>
      <c r="R7" s="167">
        <f>SUMPRODUCT(I$6:I7,村县营基础信息!$D$8:$D9)</f>
        <v>0</v>
      </c>
      <c r="S7" s="142">
        <f>SUMPRODUCT(J$6:J7,村县营基础信息!$D$8:$D9)</f>
        <v>0</v>
      </c>
      <c r="T7" s="142">
        <f>SUMPRODUCT(K$6:K7,村县营基础信息!$D$8:$D9)</f>
        <v>1200</v>
      </c>
      <c r="U7" s="167">
        <f>SUMPRODUCT(L$6:L7,村县营基础信息!$D$8:$D9)</f>
        <v>22000</v>
      </c>
      <c r="V7" s="142"/>
      <c r="W7" s="142"/>
      <c r="X7" s="68">
        <v>2</v>
      </c>
      <c r="Y7" s="137">
        <f>MAX(求节点(基础状态预期!F$7:F$27,$N$6:$N$26,$X7)+求节点(基础状态预期!F$7:F$27,$N$32:$N$52,$X7)+求节点(基础状态预期!F$7:F$27,$N$58:$N$78,$X7)+求节点(基础状态预期!F$7:F$27,$N$84:$N$104,$X7),Y6)</f>
        <v>0</v>
      </c>
      <c r="Z7" s="203">
        <f>MAX(求节点(基础状态预期!G$7:G$27,$N$6:$N$26,$X7)+求节点(基础状态预期!G$7:G$27,$N$32:$N$52,$X7)+求节点(基础状态预期!G$7:G$27,$N$58:$N$78,$X7)+求节点(基础状态预期!G$7:G$27,$N$84:$N$104,$X7),Z6)</f>
        <v>0</v>
      </c>
      <c r="AA7" s="203">
        <f>MAX(求节点(基础状态预期!H$7:H$27,$N$6:$N$26,$X7)+求节点(基础状态预期!H$7:H$27,$N$32:$N$52,$X7)+求节点(基础状态预期!H$7:H$27,$N$58:$N$78,$X7)+求节点(基础状态预期!H$7:H$27,$N$84:$N$104,$X7),AA6)</f>
        <v>0</v>
      </c>
      <c r="AB7" s="203">
        <f>MAX(求节点(基础状态预期!I$7:I$27,$N$6:$N$26,$X7)+求节点(基础状态预期!I$7:I$27,$N$32:$N$52,$X7)+求节点(基础状态预期!I$7:I$27,$N$58:$N$78,$X7)+求节点(基础状态预期!I$7:I$27,$N$84:$N$104,$X7),AB6)</f>
        <v>0</v>
      </c>
      <c r="AC7" s="203">
        <f>MAX(求节点(基础状态预期!J$7:J$27,$N$6:$N$26,$X7)+求节点(基础状态预期!J$7:J$27,$N$32:$N$52,$X7)+求节点(基础状态预期!J$7:J$27,$N$58:$N$78,$X7)+求节点(基础状态预期!J$7:J$27,$N$84:$N$104,$X7),AC6)</f>
        <v>0</v>
      </c>
      <c r="AD7" s="63">
        <v>120</v>
      </c>
      <c r="AE7" s="63">
        <v>121.21827411167516</v>
      </c>
      <c r="AF7" s="63">
        <v>122.4742268041237</v>
      </c>
      <c r="AG7" s="63">
        <v>123.7696335078534</v>
      </c>
      <c r="AH7" s="63">
        <v>126.48648648648651</v>
      </c>
      <c r="AI7" s="137">
        <f>MAX((求节点(基础状态预期!F$7:F$27,$P$6:$P$26,$X7)+求节点(基础状态预期!F$7:F$27,$P$32:$P$52,$X7)+求节点(基础状态预期!F$7:F$27,$P$58:$P$78,$X7)+求节点(基础状态预期!F$7:F$27,$P$84:$P$104,$X7))*240,AI6)</f>
        <v>840</v>
      </c>
      <c r="AJ7" s="203">
        <f>MAX((求节点(基础状态预期!G$7:G$27,$P$6:$P$26,$X7)+求节点(基础状态预期!G$7:G$27,$P$32:$P$52,$X7)+求节点(基础状态预期!G$7:G$27,$P$58:$P$78,$X7)+求节点(基础状态预期!G$7:G$27,$P$84:$P$104,$X7))*240,AJ6)</f>
        <v>845.48223350253818</v>
      </c>
      <c r="AK7" s="203">
        <f>MAX((求节点(基础状态预期!H$7:H$27,$P$6:$P$26,$X7)+求节点(基础状态预期!H$7:H$27,$P$32:$P$52,$X7)+求节点(基础状态预期!H$7:H$27,$P$58:$P$78,$X7)+求节点(基础状态预期!H$7:H$27,$P$84:$P$104,$X7))*240,AK6)</f>
        <v>851.13402061855663</v>
      </c>
      <c r="AL7" s="203">
        <f>MAX((求节点(基础状态预期!I$7:I$27,$P$6:$P$26,$X7)+求节点(基础状态预期!I$7:I$27,$P$32:$P$52,$X7)+求节点(基础状态预期!I$7:I$27,$P$58:$P$78,$X7)+求节点(基础状态预期!I$7:I$27,$P$84:$P$104,$X7))*240,AL6)</f>
        <v>856.96335078534025</v>
      </c>
      <c r="AM7" s="203">
        <f>MAX((求节点(基础状态预期!J$7:J$27,$P$6:$P$26,$X7)+求节点(基础状态预期!J$7:J$27,$P$32:$P$52,$X7)+求节点(基础状态预期!J$7:J$27,$P$58:$P$78,$X7)+求节点(基础状态预期!J$7:J$27,$P$84:$P$104,$X7))*240,AM6)</f>
        <v>869.18918918918939</v>
      </c>
      <c r="AN7" s="68">
        <f>(AI7-AI6)/节奏总纲!K5</f>
        <v>4679.8895452954093</v>
      </c>
      <c r="AO7" s="137">
        <f>MAX(求节点(基础状态预期!F$7:F$27,$T$6:$T$26,$X7)+求节点(基础状态预期!F$7:F$27,$T$32:$T$52,$X7)+求节点(基础状态预期!F$7:F$27,$T$58:$T$78,$X7)+求节点(基础状态预期!F$7:F$27,$T$84:$T$104,$X7),AO6)</f>
        <v>1000</v>
      </c>
      <c r="AP7" s="203">
        <f>MAX(求节点(基础状态预期!G$7:G$27,$T$6:$T$26,$X7)+求节点(基础状态预期!G$7:G$27,$T$32:$T$52,$X7)+求节点(基础状态预期!G$7:G$27,$T$58:$T$78,$X7)+求节点(基础状态预期!G$7:G$27,$T$84:$T$104,$X7),AP6)</f>
        <v>1009.1370558375636</v>
      </c>
      <c r="AQ7" s="203">
        <f>MAX(求节点(基础状态预期!H$7:H$27,$T$6:$T$26,$X7)+求节点(基础状态预期!H$7:H$27,$T$32:$T$52,$X7)+求节点(基础状态预期!H$7:H$27,$T$58:$T$78,$X7)+求节点(基础状态预期!H$7:H$27,$T$84:$T$104,$X7),AQ6)</f>
        <v>1018.5567010309278</v>
      </c>
      <c r="AR7" s="203">
        <f>MAX(求节点(基础状态预期!I$7:I$27,$T$6:$T$26,$X7)+求节点(基础状态预期!I$7:I$27,$T$32:$T$52,$X7)+求节点(基础状态预期!I$7:I$27,$T$58:$T$78,$X7)+求节点(基础状态预期!I$7:I$27,$T$84:$T$104,$X7),AR6)</f>
        <v>1028.2722513089004</v>
      </c>
      <c r="AS7" s="203">
        <f>MAX(求节点(基础状态预期!J$7:J$27,$T$6:$T$26,$X7)+求节点(基础状态预期!J$7:J$27,$T$32:$T$52,$X7)+求节点(基础状态预期!J$7:J$27,$T$58:$T$78,$X7)+求节点(基础状态预期!J$7:J$27,$T$84:$T$104,$X7),AS6)</f>
        <v>1048.6486486486488</v>
      </c>
      <c r="AT7" s="137">
        <f>MAX(求节点(基础状态预期!F$7:F$27,$S$6:$S$26,$X7)+求节点(基础状态预期!F$7:F$27,$S$32:$S$52,$X7)+求节点(基础状态预期!F$7:F$27,$S$58:$S$78,$X7)+求节点(基础状态预期!F$7:F$27,$S$84:$S$104,$X7),AT6)</f>
        <v>50</v>
      </c>
      <c r="AU7" s="203">
        <f>MAX(求节点(基础状态预期!G$7:G$27,$S$6:$S$26,$X7)+求节点(基础状态预期!G$7:G$27,$S$32:$S$52,$X7)+求节点(基础状态预期!G$7:G$27,$S$58:$S$78,$X7)+求节点(基础状态预期!G$7:G$27,$S$84:$S$104,$X7),AU6)</f>
        <v>50.761421319796959</v>
      </c>
      <c r="AV7" s="203">
        <f>MAX(求节点(基础状态预期!H$7:H$27,$S$6:$S$26,$X7)+求节点(基础状态预期!H$7:H$27,$S$32:$S$52,$X7)+求节点(基础状态预期!H$7:H$27,$S$58:$S$78,$X7)+求节点(基础状态预期!H$7:H$27,$S$84:$S$104,$X7),AV6)</f>
        <v>51.546391752577321</v>
      </c>
      <c r="AW7" s="203">
        <f>MAX(求节点(基础状态预期!I$7:I$27,$S$6:$S$26,$X7)+求节点(基础状态预期!I$7:I$27,$S$32:$S$52,$X7)+求节点(基础状态预期!I$7:I$27,$S$58:$S$78,$X7)+求节点(基础状态预期!I$7:I$27,$S$84:$S$104,$X7),AW6)</f>
        <v>52.356020942408371</v>
      </c>
      <c r="AX7" s="203">
        <f>MAX(求节点(基础状态预期!J$7:J$27,$S$6:$S$26,$X7)+求节点(基础状态预期!J$7:J$27,$S$32:$S$52,$X7)+求节点(基础状态预期!J$7:J$27,$S$58:$S$78,$X7)+求节点(基础状态预期!J$7:J$27,$S$84:$S$104,$X7),AX6)</f>
        <v>54.054054054054063</v>
      </c>
      <c r="AY7" s="68">
        <f>(AT7-AT6)/节奏总纲!K5</f>
        <v>649.98465906880688</v>
      </c>
      <c r="AZ7" s="167">
        <f>MAX(求节点(基础状态预期!F$7:F$27,$U$6:$U$26,$X7)+求节点(基础状态预期!F$7:F$27,$U$32:$U$52,$X7)+求节点(基础状态预期!F$7:F$27,$U$58:$U$78,$X7)+求节点(基础状态预期!F$7:F$27,$U$84:$U$104,$X7),AZ6)</f>
        <v>16000</v>
      </c>
      <c r="BA7" s="203">
        <f>MAX(求节点(基础状态预期!G$7:G$27,$U$6:$U$26,$X7)+求节点(基础状态预期!G$7:G$27,$U$32:$U$52,$X7)+求节点(基础状态预期!G$7:G$27,$U$58:$U$78,$X7)+求节点(基础状态预期!G$7:G$27,$U$84:$U$104,$X7),BA6)</f>
        <v>16091.370558375635</v>
      </c>
      <c r="BB7" s="203">
        <f>MAX(求节点(基础状态预期!H$7:H$27,$U$6:$U$26,$X7)+求节点(基础状态预期!H$7:H$27,$U$32:$U$52,$X7)+求节点(基础状态预期!H$7:H$27,$U$58:$U$78,$X7)+求节点(基础状态预期!H$7:H$27,$U$84:$U$104,$X7),BB6)</f>
        <v>16185.567010309278</v>
      </c>
      <c r="BC7" s="203">
        <f>MAX(求节点(基础状态预期!I$7:I$27,$U$6:$U$26,$X7)+求节点(基础状态预期!I$7:I$27,$U$32:$U$52,$X7)+求节点(基础状态预期!I$7:I$27,$U$58:$U$78,$X7)+求节点(基础状态预期!I$7:I$27,$U$84:$U$104,$X7),BC6)</f>
        <v>16282.722513089004</v>
      </c>
      <c r="BD7" s="203">
        <f>MAX(求节点(基础状态预期!J$7:J$27,$U$6:$U$26,$X7)+求节点(基础状态预期!J$7:J$27,$U$32:$U$52,$X7)+求节点(基础状态预期!J$7:J$27,$U$58:$U$78,$X7)+求节点(基础状态预期!J$7:J$27,$U$84:$U$104,$X7),BD6)</f>
        <v>16486.486486486487</v>
      </c>
      <c r="BK7" s="108">
        <v>2</v>
      </c>
      <c r="BL7" s="194">
        <f t="shared" ref="BL7:BL70" si="7">AI7+AT7</f>
        <v>890</v>
      </c>
      <c r="BM7" s="194">
        <f t="shared" ref="BM7:BM70" si="8">AJ7+AU7</f>
        <v>896.24365482233509</v>
      </c>
      <c r="BN7" s="194">
        <f t="shared" ref="BN7:BN70" si="9">AK7+AV7</f>
        <v>902.68041237113391</v>
      </c>
      <c r="BO7" s="194">
        <f t="shared" ref="BO7:BO70" si="10">AL7+AW7</f>
        <v>909.3193717277486</v>
      </c>
      <c r="BP7" s="194">
        <f t="shared" ref="BP7:BP70" si="11">AM7+AX7</f>
        <v>923.24324324324346</v>
      </c>
      <c r="BQ7" s="108">
        <f>(BL7-BL6)/节奏总纲!K5</f>
        <v>5329.874204364216</v>
      </c>
      <c r="BS7" s="110">
        <f t="shared" si="5"/>
        <v>0.9438202247191011</v>
      </c>
      <c r="BT7" s="110">
        <f t="shared" ref="BT7:BT70" si="12">AT7/BL7</f>
        <v>5.6179775280898875E-2</v>
      </c>
      <c r="BW7" s="167">
        <v>2</v>
      </c>
      <c r="BX7" s="194">
        <f>求节点(村县营基础信息!K$8:K$28,$P$6:$P$26,$CF7)+求节点(村县营基础信息!T$8:T$28,$P$32:$P$52,$CF7)+求节点(村县营基础信息!AC$8:AC$28,$P$58:$P$78,$CF7)+求节点(村县营基础信息!AL$8:AL$28,$P$84:$P$104,$CF7)</f>
        <v>3.5</v>
      </c>
      <c r="BY7" s="194">
        <f>求节点(村县营基础信息!L$8:L$28,$P$6:$P$26,$CF7)+求节点(村县营基础信息!U$8:U$28,$P$32:$P$52,$CF7)+求节点(村县营基础信息!AD$8:AD$28,$P$58:$P$78,$CF7)+求节点(村县营基础信息!AM$8:AM$28,$P$84:$P$104,$CF7)</f>
        <v>3.5228426395939092</v>
      </c>
      <c r="BZ7" s="194">
        <f>求节点(村县营基础信息!M$8:M$28,$P$6:$P$26,$CF7)+求节点(村县营基础信息!V$8:V$28,$P$32:$P$52,$CF7)+求节点(村县营基础信息!AE$8:AE$28,$P$58:$P$78,$CF7)+求节点(村县营基础信息!AN$8:AN$28,$P$84:$P$104,$CF7)</f>
        <v>3.5463917525773194</v>
      </c>
      <c r="CA7" s="194">
        <f>求节点(村县营基础信息!N$8:N$28,$P$6:$P$26,$CF7)+求节点(村县营基础信息!W$8:W$28,$P$32:$P$52,$CF7)+求节点(村县营基础信息!AF$8:AF$28,$P$58:$P$78,$CF7)+求节点(村县营基础信息!AO$8:AO$28,$P$84:$P$104,$CF7)</f>
        <v>3.570680628272251</v>
      </c>
      <c r="CB7" s="194">
        <f>求节点(村县营基础信息!O$8:O$28,$P$6:$P$26,$CF7)+求节点(村县营基础信息!X$8:X$28,$P$32:$P$52,$CF7)+求节点(村县营基础信息!AG$8:AG$28,$P$58:$P$78,$CF7)+求节点(村县营基础信息!AP$8:AP$28,$P$84:$P$104,$CF7)</f>
        <v>3.6216216216216224</v>
      </c>
      <c r="CC7" s="167">
        <f>(BX7-BX6)/节奏总纲!K5</f>
        <v>19.499539772064207</v>
      </c>
      <c r="CF7" s="167">
        <v>2</v>
      </c>
      <c r="CG7" s="194">
        <f>求节点(村县营基础信息!K$8:K$28,$Q$6:$Q$26,$CF7)+求节点(村县营基础信息!T$8:T$28,$Q$32:$Q$52,$CF7)+求节点(村县营基础信息!AC$8:AC$28,$Q$58:$Q$78,$CF7)+求节点(村县营基础信息!AL$8:AL$28,$Q$84:$Q$104,$CF7)</f>
        <v>0.5</v>
      </c>
      <c r="CH7" s="194">
        <f>求节点(村县营基础信息!L$8:L$28,$Q$6:$Q$26,$CF7)+求节点(村县营基础信息!U$8:U$28,$Q$32:$Q$52,$CF7)+求节点(村县营基础信息!AD$8:AD$28,$Q$58:$Q$78,$CF7)+求节点(村县营基础信息!AM$8:AM$28,$Q$84:$Q$104,$CF7)</f>
        <v>0.50761421319796962</v>
      </c>
      <c r="CI7" s="194">
        <f>求节点(村县营基础信息!M$8:M$28,$Q$6:$Q$26,$CF7)+求节点(村县营基础信息!V$8:V$28,$Q$32:$Q$52,$CF7)+求节点(村县营基础信息!AE$8:AE$28,$Q$58:$Q$78,$CF7)+求节点(村县营基础信息!AN$8:AN$28,$Q$84:$Q$104,$CF7)</f>
        <v>0.51546391752577325</v>
      </c>
      <c r="CJ7" s="194">
        <f>求节点(村县营基础信息!N$8:N$28,$Q$6:$Q$26,$CF7)+求节点(村县营基础信息!W$8:W$28,$Q$32:$Q$52,$CF7)+求节点(村县营基础信息!AF$8:AF$28,$Q$58:$Q$78,$CF7)+求节点(村县营基础信息!AO$8:AO$28,$Q$84:$Q$104,$CF7)</f>
        <v>0.52356020942408377</v>
      </c>
      <c r="CK7" s="194">
        <f>求节点(村县营基础信息!O$8:O$28,$Q$6:$Q$26,$CF7)+求节点(村县营基础信息!X$8:X$28,$Q$32:$Q$52,$CF7)+求节点(村县营基础信息!AG$8:AG$28,$Q$58:$Q$78,$CF7)+求节点(村县营基础信息!AP$8:AP$28,$Q$84:$Q$104,$CF7)</f>
        <v>0.54054054054054068</v>
      </c>
      <c r="CL7" s="167">
        <f>(CG7-CG6)/节奏总纲!K5</f>
        <v>6.4998465906880689</v>
      </c>
      <c r="CO7" s="167">
        <v>2</v>
      </c>
      <c r="CP7" s="167">
        <f>求节点(村县营基础信息!K$8:K$28,$R$6:$R$26,$CF7)+求节点(村县营基础信息!T$8:T$28,$R$32:$R$52,$CF7)+求节点(村县营基础信息!AC$8:AC$28,$R$58:$R$78,$CF7)+求节点(村县营基础信息!AL$8:AL$28,$R$84:$R$104,$CF7)</f>
        <v>0</v>
      </c>
      <c r="CQ7" s="167">
        <f>求节点(村县营基础信息!L$8:L$28,$R$6:$R$26,$CF7)+求节点(村县营基础信息!U$8:U$28,$R$32:$R$52,$CF7)+求节点(村县营基础信息!AD$8:AD$28,$R$58:$R$78,$CF7)+求节点(村县营基础信息!AM$8:AM$28,$R$84:$R$104,$CF7)</f>
        <v>0</v>
      </c>
      <c r="CR7" s="167">
        <f>求节点(村县营基础信息!M$8:M$28,$R$6:$R$26,$CF7)+求节点(村县营基础信息!V$8:V$28,$R$32:$R$52,$CF7)+求节点(村县营基础信息!AE$8:AE$28,$R$58:$R$78,$CF7)+求节点(村县营基础信息!AN$8:AN$28,$R$84:$R$104,$CF7)</f>
        <v>0</v>
      </c>
      <c r="CS7" s="167">
        <f>求节点(村县营基础信息!N$8:N$28,$R$6:$R$26,$CF7)+求节点(村县营基础信息!W$8:W$28,$R$32:$R$52,$CF7)+求节点(村县营基础信息!AF$8:AF$28,$R$58:$R$78,$CF7)+求节点(村县营基础信息!AO$8:AO$28,$R$84:$R$104,$CF7)</f>
        <v>0</v>
      </c>
      <c r="CT7" s="167">
        <f>求节点(村县营基础信息!O$8:O$28,$R$6:$R$26,$CF7)+求节点(村县营基础信息!X$8:X$28,$R$32:$R$52,$CF7)+求节点(村县营基础信息!AG$8:AG$28,$R$58:$R$78,$CF7)+求节点(村县营基础信息!AP$8:AP$28,$R$84:$R$104,$CF7)</f>
        <v>0</v>
      </c>
      <c r="CU7" s="167">
        <f>(CP7-CP6)/节奏总纲!K5</f>
        <v>0</v>
      </c>
      <c r="CX7" s="171"/>
      <c r="CY7" s="171">
        <v>2</v>
      </c>
      <c r="CZ7" s="171">
        <v>840</v>
      </c>
      <c r="DA7" s="171">
        <v>845.48223350253818</v>
      </c>
      <c r="DB7" s="171">
        <v>851.13402061855663</v>
      </c>
      <c r="DC7" s="171">
        <v>856.96335078534025</v>
      </c>
      <c r="DD7" s="171">
        <v>869.18918918918939</v>
      </c>
      <c r="DE7" s="171">
        <f t="shared" ref="DE7:DE70" si="13">BL7/CZ7</f>
        <v>1.0595238095238095</v>
      </c>
      <c r="DF7" s="171">
        <f t="shared" ref="DF7:DF70" si="14">BM7/DA7</f>
        <v>1.0600384245917387</v>
      </c>
      <c r="DG7" s="171">
        <f t="shared" ref="DG7:DG70" si="15">BN7/DB7</f>
        <v>1.060562015503876</v>
      </c>
      <c r="DH7" s="171">
        <f t="shared" ref="DH7:DH70" si="16">BO7/DC7</f>
        <v>1.0610948191593352</v>
      </c>
      <c r="DI7" s="171">
        <f t="shared" ref="DI7:DI70" si="17">BP7/DD7</f>
        <v>1.0621890547263682</v>
      </c>
    </row>
    <row r="8" spans="2:113" x14ac:dyDescent="0.15">
      <c r="B8" s="147"/>
      <c r="D8" s="71">
        <v>3</v>
      </c>
      <c r="E8" s="68">
        <v>0</v>
      </c>
      <c r="F8" s="75">
        <v>60</v>
      </c>
      <c r="G8" s="68">
        <v>1</v>
      </c>
      <c r="H8" s="108">
        <v>0</v>
      </c>
      <c r="I8" s="167">
        <v>0</v>
      </c>
      <c r="J8" s="108">
        <v>0</v>
      </c>
      <c r="K8" s="174">
        <f>IF(繁荣度奖励!$AP9=0,K7,繁荣度奖励!$AP9/24*1)</f>
        <v>800</v>
      </c>
      <c r="L8" s="172">
        <f>ROUND(繁荣度奖励!I9/24*12/1000,0)*1000</f>
        <v>8000</v>
      </c>
      <c r="N8" s="142">
        <f>SUMPRODUCT(E$6:E8,村县营基础信息!$D$8:$D10)</f>
        <v>0</v>
      </c>
      <c r="O8" s="142">
        <f>SUMPRODUCT(F$6:F8,村县营基础信息!$D$8:$D10)</f>
        <v>240</v>
      </c>
      <c r="P8" s="142">
        <f>SUMPRODUCT(G$6:G8,村县营基础信息!$D$8:$D10)</f>
        <v>6</v>
      </c>
      <c r="Q8" s="142">
        <f>SUMPRODUCT(H$6:H8,村县营基础信息!$D$8:$D10)</f>
        <v>0</v>
      </c>
      <c r="R8" s="167">
        <f>SUMPRODUCT(I$6:I8,村县营基础信息!$D$8:$D10)</f>
        <v>0</v>
      </c>
      <c r="S8" s="142">
        <f>SUMPRODUCT(J$6:J8,村县营基础信息!$D$8:$D10)</f>
        <v>0</v>
      </c>
      <c r="T8" s="142">
        <f>SUMPRODUCT(K$6:K8,村县营基础信息!$D$8:$D10)</f>
        <v>2800</v>
      </c>
      <c r="U8" s="167">
        <f>SUMPRODUCT(L$6:L8,村县营基础信息!$D$8:$D10)</f>
        <v>38000</v>
      </c>
      <c r="V8" s="142"/>
      <c r="W8" s="142"/>
      <c r="X8" s="68">
        <v>3</v>
      </c>
      <c r="Y8" s="203">
        <f>MAX(求节点(基础状态预期!F$7:F$27,$N$6:$N$26,$X8)+求节点(基础状态预期!F$7:F$27,$N$32:$N$52,$X8)+求节点(基础状态预期!F$7:F$27,$N$58:$N$78,$X8)+求节点(基础状态预期!F$7:F$27,$N$84:$N$104,$X8),Y7)</f>
        <v>0</v>
      </c>
      <c r="Z8" s="203">
        <f>MAX(求节点(基础状态预期!G$7:G$27,$N$6:$N$26,$X8)+求节点(基础状态预期!G$7:G$27,$N$32:$N$52,$X8)+求节点(基础状态预期!G$7:G$27,$N$58:$N$78,$X8)+求节点(基础状态预期!G$7:G$27,$N$84:$N$104,$X8),Z7)</f>
        <v>109.09090909090997</v>
      </c>
      <c r="AA8" s="203">
        <f>MAX(求节点(基础状态预期!H$7:H$27,$N$6:$N$26,$X8)+求节点(基础状态预期!H$7:H$27,$N$32:$N$52,$X8)+求节点(基础状态预期!H$7:H$27,$N$58:$N$78,$X8)+求节点(基础状态预期!H$7:H$27,$N$84:$N$104,$X8),AA7)</f>
        <v>220.40816326530626</v>
      </c>
      <c r="AB8" s="203">
        <f>MAX(求节点(基础状态预期!I$7:I$27,$N$6:$N$26,$X8)+求节点(基础状态预期!I$7:I$27,$N$32:$N$52,$X8)+求节点(基础状态预期!I$7:I$27,$N$58:$N$78,$X8)+求节点(基础状态预期!I$7:I$27,$N$84:$N$104,$X8),AB7)</f>
        <v>334.02061855670058</v>
      </c>
      <c r="AC8" s="203">
        <f>MAX(求节点(基础状态预期!J$7:J$27,$N$6:$N$26,$X8)+求节点(基础状态预期!J$7:J$27,$N$32:$N$52,$X8)+求节点(基础状态预期!J$7:J$27,$N$58:$N$78,$X8)+求节点(基础状态预期!J$7:J$27,$N$84:$N$104,$X8),AC7)</f>
        <v>568.42105263158021</v>
      </c>
      <c r="AD8" s="63">
        <v>200</v>
      </c>
      <c r="AE8" s="63">
        <v>203.63636363636365</v>
      </c>
      <c r="AF8" s="63">
        <v>207.34693877551021</v>
      </c>
      <c r="AG8" s="63">
        <v>211.13402061855669</v>
      </c>
      <c r="AH8" s="63">
        <v>218.94736842105266</v>
      </c>
      <c r="AI8" s="203">
        <f>MAX((求节点(基础状态预期!F$7:F$27,$P$6:$P$26,$X8)+求节点(基础状态预期!F$7:F$27,$P$32:$P$52,$X8)+求节点(基础状态预期!F$7:F$27,$P$58:$P$78,$X8)+求节点(基础状态预期!F$7:F$27,$P$84:$P$104,$X8))*240,AI7)</f>
        <v>1200</v>
      </c>
      <c r="AJ8" s="203">
        <f>MAX((求节点(基础状态预期!G$7:G$27,$P$6:$P$26,$X8)+求节点(基础状态预期!G$7:G$27,$P$32:$P$52,$X8)+求节点(基础状态预期!G$7:G$27,$P$58:$P$78,$X8)+求节点(基础状态预期!G$7:G$27,$P$84:$P$104,$X8))*240,AJ7)</f>
        <v>1218.1818181818182</v>
      </c>
      <c r="AK8" s="203">
        <f>MAX((求节点(基础状态预期!H$7:H$27,$P$6:$P$26,$X8)+求节点(基础状态预期!H$7:H$27,$P$32:$P$52,$X8)+求节点(基础状态预期!H$7:H$27,$P$58:$P$78,$X8)+求节点(基础状态预期!H$7:H$27,$P$84:$P$104,$X8))*240,AK7)</f>
        <v>1236.7346938775513</v>
      </c>
      <c r="AL8" s="203">
        <f>MAX((求节点(基础状态预期!I$7:I$27,$P$6:$P$26,$X8)+求节点(基础状态预期!I$7:I$27,$P$32:$P$52,$X8)+求节点(基础状态预期!I$7:I$27,$P$58:$P$78,$X8)+求节点(基础状态预期!I$7:I$27,$P$84:$P$104,$X8))*240,AL7)</f>
        <v>1255.6701030927834</v>
      </c>
      <c r="AM8" s="203">
        <f>MAX((求节点(基础状态预期!J$7:J$27,$P$6:$P$26,$X8)+求节点(基础状态预期!J$7:J$27,$P$32:$P$52,$X8)+求节点(基础状态预期!J$7:J$27,$P$58:$P$78,$X8)+求节点(基础状态预期!J$7:J$27,$P$84:$P$104,$X8))*240,AM7)</f>
        <v>1294.7368421052633</v>
      </c>
      <c r="AN8" s="68">
        <f>(AI8-AI7)/节奏总纲!K6</f>
        <v>4366.4913425088162</v>
      </c>
      <c r="AO8" s="203">
        <f>MAX(求节点(基础状态预期!F$7:F$27,$T$6:$T$26,$X8)+求节点(基础状态预期!F$7:F$27,$T$32:$T$52,$X8)+求节点(基础状态预期!F$7:F$27,$T$58:$T$78,$X8)+求节点(基础状态预期!F$7:F$27,$T$84:$T$104,$X8),AO7)</f>
        <v>1600</v>
      </c>
      <c r="AP8" s="203">
        <f>MAX(求节点(基础状态预期!G$7:G$27,$T$6:$T$26,$X8)+求节点(基础状态预期!G$7:G$27,$T$32:$T$52,$X8)+求节点(基础状态预期!G$7:G$27,$T$58:$T$78,$X8)+求节点(基础状态预期!G$7:G$27,$T$84:$T$104,$X8),AP7)</f>
        <v>1648.484848484849</v>
      </c>
      <c r="AQ8" s="203">
        <f>MAX(求节点(基础状态预期!H$7:H$27,$T$6:$T$26,$X8)+求节点(基础状态预期!H$7:H$27,$T$32:$T$52,$X8)+求节点(基础状态预期!H$7:H$27,$T$58:$T$78,$X8)+求节点(基础状态预期!H$7:H$27,$T$84:$T$104,$X8),AQ7)</f>
        <v>1697.9591836734694</v>
      </c>
      <c r="AR8" s="203">
        <f>MAX(求节点(基础状态预期!I$7:I$27,$T$6:$T$26,$X8)+求节点(基础状态预期!I$7:I$27,$T$32:$T$52,$X8)+求节点(基础状态预期!I$7:I$27,$T$58:$T$78,$X8)+求节点(基础状态预期!I$7:I$27,$T$84:$T$104,$X8),AR7)</f>
        <v>1748.4536082474224</v>
      </c>
      <c r="AS8" s="203">
        <f>MAX(求节点(基础状态预期!J$7:J$27,$T$6:$T$26,$X8)+求节点(基础状态预期!J$7:J$27,$T$32:$T$52,$X8)+求节点(基础状态预期!J$7:J$27,$T$58:$T$78,$X8)+求节点(基础状态预期!J$7:J$27,$T$84:$T$104,$X8),AS7)</f>
        <v>1852.631578947369</v>
      </c>
      <c r="AT8" s="203">
        <f>MAX(求节点(基础状态预期!F$7:F$27,$S$6:$S$26,$X8)+求节点(基础状态预期!F$7:F$27,$S$32:$S$52,$X8)+求节点(基础状态预期!F$7:F$27,$S$58:$S$78,$X8)+求节点(基础状态预期!F$7:F$27,$S$84:$S$104,$X8),AT7)</f>
        <v>100</v>
      </c>
      <c r="AU8" s="203">
        <f>MAX(求节点(基础状态预期!G$7:G$27,$S$6:$S$26,$X8)+求节点(基础状态预期!G$7:G$27,$S$32:$S$52,$X8)+求节点(基础状态预期!G$7:G$27,$S$58:$S$78,$X8)+求节点(基础状态预期!G$7:G$27,$S$84:$S$104,$X8),AU7)</f>
        <v>101.51515151515153</v>
      </c>
      <c r="AV8" s="203">
        <f>MAX(求节点(基础状态预期!H$7:H$27,$S$6:$S$26,$X8)+求节点(基础状态预期!H$7:H$27,$S$32:$S$52,$X8)+求节点(基础状态预期!H$7:H$27,$S$58:$S$78,$X8)+求节点(基础状态预期!H$7:H$27,$S$84:$S$104,$X8),AV7)</f>
        <v>103.06122448979592</v>
      </c>
      <c r="AW8" s="203">
        <f>MAX(求节点(基础状态预期!I$7:I$27,$S$6:$S$26,$X8)+求节点(基础状态预期!I$7:I$27,$S$32:$S$52,$X8)+求节点(基础状态预期!I$7:I$27,$S$58:$S$78,$X8)+求节点(基础状态预期!I$7:I$27,$S$84:$S$104,$X8),AW7)</f>
        <v>104.63917525773195</v>
      </c>
      <c r="AX8" s="203">
        <f>MAX(求节点(基础状态预期!J$7:J$27,$S$6:$S$26,$X8)+求节点(基础状态预期!J$7:J$27,$S$32:$S$52,$X8)+求节点(基础状态预期!J$7:J$27,$S$58:$S$78,$X8)+求节点(基础状态预期!J$7:J$27,$S$84:$S$104,$X8),AX7)</f>
        <v>107.89473684210527</v>
      </c>
      <c r="AY8" s="108">
        <f>(AT8-AT7)/节奏总纲!K6</f>
        <v>606.45713090400216</v>
      </c>
      <c r="AZ8" s="203">
        <f>MAX(求节点(基础状态预期!F$7:F$27,$U$6:$U$26,$X8)+求节点(基础状态预期!F$7:F$27,$U$32:$U$52,$X8)+求节点(基础状态预期!F$7:F$27,$U$58:$U$78,$X8)+求节点(基础状态预期!F$7:F$27,$U$84:$U$104,$X8),AZ7)</f>
        <v>22000</v>
      </c>
      <c r="BA8" s="203">
        <f>MAX(求节点(基础状态预期!G$7:G$27,$U$6:$U$26,$X8)+求节点(基础状态预期!G$7:G$27,$U$32:$U$52,$X8)+求节点(基础状态预期!G$7:G$27,$U$58:$U$78,$X8)+求节点(基础状态预期!G$7:G$27,$U$84:$U$104,$X8),BA7)</f>
        <v>22242.424242424244</v>
      </c>
      <c r="BB8" s="203">
        <f>MAX(求节点(基础状态预期!H$7:H$27,$U$6:$U$26,$X8)+求节点(基础状态预期!H$7:H$27,$U$32:$U$52,$X8)+求节点(基础状态预期!H$7:H$27,$U$58:$U$78,$X8)+求节点(基础状态预期!H$7:H$27,$U$84:$U$104,$X8),BB7)</f>
        <v>22489.795918367348</v>
      </c>
      <c r="BC8" s="203">
        <f>MAX(求节点(基础状态预期!I$7:I$27,$U$6:$U$26,$X8)+求节点(基础状态预期!I$7:I$27,$U$32:$U$52,$X8)+求节点(基础状态预期!I$7:I$27,$U$58:$U$78,$X8)+求节点(基础状态预期!I$7:I$27,$U$84:$U$104,$X8),BC7)</f>
        <v>22742.268041237112</v>
      </c>
      <c r="BD8" s="203">
        <f>MAX(求节点(基础状态预期!J$7:J$27,$U$6:$U$26,$X8)+求节点(基础状态预期!J$7:J$27,$U$32:$U$52,$X8)+求节点(基础状态预期!J$7:J$27,$U$58:$U$78,$X8)+求节点(基础状态预期!J$7:J$27,$U$84:$U$104,$X8),BD7)</f>
        <v>23263.157894736843</v>
      </c>
      <c r="BK8" s="108">
        <v>3</v>
      </c>
      <c r="BL8" s="194">
        <f t="shared" si="7"/>
        <v>1300</v>
      </c>
      <c r="BM8" s="194">
        <f t="shared" si="8"/>
        <v>1319.6969696969697</v>
      </c>
      <c r="BN8" s="194">
        <f t="shared" si="9"/>
        <v>1339.7959183673472</v>
      </c>
      <c r="BO8" s="194">
        <f t="shared" si="10"/>
        <v>1360.3092783505153</v>
      </c>
      <c r="BP8" s="194">
        <f t="shared" si="11"/>
        <v>1402.6315789473686</v>
      </c>
      <c r="BQ8" s="194">
        <f>(BL8-BL7)/节奏总纲!K6</f>
        <v>4972.9484734128182</v>
      </c>
      <c r="BS8" s="110">
        <f t="shared" si="5"/>
        <v>0.92307692307692313</v>
      </c>
      <c r="BT8" s="110">
        <f t="shared" si="12"/>
        <v>7.6923076923076927E-2</v>
      </c>
      <c r="BW8" s="167">
        <v>3</v>
      </c>
      <c r="BX8" s="194">
        <f>求节点(村县营基础信息!K$8:K$28,$P$6:$P$26,$CF8)+求节点(村县营基础信息!T$8:T$28,$P$32:$P$52,$CF8)+求节点(村县营基础信息!AC$8:AC$28,$P$58:$P$78,$CF8)+求节点(村县营基础信息!AL$8:AL$28,$P$84:$P$104,$CF8)</f>
        <v>5</v>
      </c>
      <c r="BY8" s="194">
        <f>求节点(村县营基础信息!L$8:L$28,$P$6:$P$26,$CF8)+求节点(村县营基础信息!U$8:U$28,$P$32:$P$52,$CF8)+求节点(村县营基础信息!AD$8:AD$28,$P$58:$P$78,$CF8)+求节点(村县营基础信息!AM$8:AM$28,$P$84:$P$104,$CF8)</f>
        <v>5.0757575757575761</v>
      </c>
      <c r="BZ8" s="194">
        <f>求节点(村县营基础信息!M$8:M$28,$P$6:$P$26,$CF8)+求节点(村县营基础信息!V$8:V$28,$P$32:$P$52,$CF8)+求节点(村县营基础信息!AE$8:AE$28,$P$58:$P$78,$CF8)+求节点(村县营基础信息!AN$8:AN$28,$P$84:$P$104,$CF8)</f>
        <v>5.1530612244897966</v>
      </c>
      <c r="CA8" s="194">
        <f>求节点(村县营基础信息!N$8:N$28,$P$6:$P$26,$CF8)+求节点(村县营基础信息!W$8:W$28,$P$32:$P$52,$CF8)+求节点(村县营基础信息!AF$8:AF$28,$P$58:$P$78,$CF8)+求节点(村县营基础信息!AO$8:AO$28,$P$84:$P$104,$CF8)</f>
        <v>5.2319587628865971</v>
      </c>
      <c r="CB8" s="194">
        <f>求节点(村县营基础信息!O$8:O$28,$P$6:$P$26,$CF8)+求节点(村县营基础信息!X$8:X$28,$P$32:$P$52,$CF8)+求节点(村县营基础信息!AG$8:AG$28,$P$58:$P$78,$CF8)+求节点(村县营基础信息!AP$8:AP$28,$P$84:$P$104,$CF8)</f>
        <v>5.3947368421052637</v>
      </c>
      <c r="CC8" s="194">
        <f>(BX8-BX7)/节奏总纲!K6</f>
        <v>18.193713927120065</v>
      </c>
      <c r="CF8" s="167">
        <v>3</v>
      </c>
      <c r="CG8" s="194">
        <f>求节点(村县营基础信息!K$8:K$28,$Q$6:$Q$26,$CF8)+求节点(村县营基础信息!T$8:T$28,$Q$32:$Q$52,$CF8)+求节点(村县营基础信息!AC$8:AC$28,$Q$58:$Q$78,$CF8)+求节点(村县营基础信息!AL$8:AL$28,$Q$84:$Q$104,$CF8)</f>
        <v>1</v>
      </c>
      <c r="CH8" s="194">
        <f>求节点(村县营基础信息!L$8:L$28,$Q$6:$Q$26,$CF8)+求节点(村县营基础信息!U$8:U$28,$Q$32:$Q$52,$CF8)+求节点(村县营基础信息!AD$8:AD$28,$Q$58:$Q$78,$CF8)+求节点(村县营基础信息!AM$8:AM$28,$Q$84:$Q$104,$CF8)</f>
        <v>1.0151515151515154</v>
      </c>
      <c r="CI8" s="194">
        <f>求节点(村县营基础信息!M$8:M$28,$Q$6:$Q$26,$CF8)+求节点(村县营基础信息!V$8:V$28,$Q$32:$Q$52,$CF8)+求节点(村县营基础信息!AE$8:AE$28,$Q$58:$Q$78,$CF8)+求节点(村县营基础信息!AN$8:AN$28,$Q$84:$Q$104,$CF8)</f>
        <v>1.0306122448979591</v>
      </c>
      <c r="CJ8" s="194">
        <f>求节点(村县营基础信息!N$8:N$28,$Q$6:$Q$26,$CF8)+求节点(村县营基础信息!W$8:W$28,$Q$32:$Q$52,$CF8)+求节点(村县营基础信息!AF$8:AF$28,$Q$58:$Q$78,$CF8)+求节点(村县营基础信息!AO$8:AO$28,$Q$84:$Q$104,$CF8)</f>
        <v>1.0463917525773194</v>
      </c>
      <c r="CK8" s="194">
        <f>求节点(村县营基础信息!O$8:O$28,$Q$6:$Q$26,$CF8)+求节点(村县营基础信息!X$8:X$28,$Q$32:$Q$52,$CF8)+求节点(村县营基础信息!AG$8:AG$28,$Q$58:$Q$78,$CF8)+求节点(村县营基础信息!AP$8:AP$28,$Q$84:$Q$104,$CF8)</f>
        <v>1.0789473684210529</v>
      </c>
      <c r="CL8" s="194">
        <f>(CG8-CG7)/节奏总纲!K6</f>
        <v>6.064571309040022</v>
      </c>
      <c r="CO8" s="167">
        <v>3</v>
      </c>
      <c r="CP8" s="194">
        <f>求节点(村县营基础信息!K$8:K$28,$R$6:$R$26,$CF8)+求节点(村县营基础信息!T$8:T$28,$R$32:$R$52,$CF8)+求节点(村县营基础信息!AC$8:AC$28,$R$58:$R$78,$CF8)+求节点(村县营基础信息!AL$8:AL$28,$R$84:$R$104,$CF8)</f>
        <v>0</v>
      </c>
      <c r="CQ8" s="194">
        <f>求节点(村县营基础信息!L$8:L$28,$R$6:$R$26,$CF8)+求节点(村县营基础信息!U$8:U$28,$R$32:$R$52,$CF8)+求节点(村县营基础信息!AD$8:AD$28,$R$58:$R$78,$CF8)+求节点(村县营基础信息!AM$8:AM$28,$R$84:$R$104,$CF8)</f>
        <v>1.5151515151515275E-2</v>
      </c>
      <c r="CR8" s="194">
        <f>求节点(村县营基础信息!M$8:M$28,$R$6:$R$26,$CF8)+求节点(村县营基础信息!V$8:V$28,$R$32:$R$52,$CF8)+求节点(村县营基础信息!AE$8:AE$28,$R$58:$R$78,$CF8)+求节点(村县营基础信息!AN$8:AN$28,$R$84:$R$104,$CF8)</f>
        <v>3.0612244897959204E-2</v>
      </c>
      <c r="CS8" s="194">
        <f>求节点(村县营基础信息!N$8:N$28,$R$6:$R$26,$CF8)+求节点(村县营基础信息!W$8:W$28,$R$32:$R$52,$CF8)+求节点(村县营基础信息!AF$8:AF$28,$R$58:$R$78,$CF8)+求节点(村县营基础信息!AO$8:AO$28,$R$84:$R$104,$CF8)</f>
        <v>4.6391752577319527E-2</v>
      </c>
      <c r="CT8" s="194">
        <f>求节点(村县营基础信息!O$8:O$28,$R$6:$R$26,$CF8)+求节点(村县营基础信息!X$8:X$28,$R$32:$R$52,$CF8)+求节点(村县营基础信息!AG$8:AG$28,$R$58:$R$78,$CF8)+求节点(村县营基础信息!AP$8:AP$28,$R$84:$R$104,$CF8)</f>
        <v>7.8947368421052794E-2</v>
      </c>
      <c r="CU8" s="194">
        <f>(CP8-CP7)/节奏总纲!K6</f>
        <v>0</v>
      </c>
      <c r="CW8" s="171"/>
      <c r="CX8" s="171"/>
      <c r="CY8" s="171">
        <v>3</v>
      </c>
      <c r="CZ8" s="171">
        <v>1200</v>
      </c>
      <c r="DA8" s="171">
        <v>1216.060606060606</v>
      </c>
      <c r="DB8" s="171">
        <v>1232.4489795918369</v>
      </c>
      <c r="DC8" s="171">
        <v>1249.1752577319585</v>
      </c>
      <c r="DD8" s="171">
        <v>1283.6842105263158</v>
      </c>
      <c r="DE8" s="171">
        <f t="shared" si="13"/>
        <v>1.0833333333333333</v>
      </c>
      <c r="DF8" s="171">
        <f t="shared" si="14"/>
        <v>1.0852230251682033</v>
      </c>
      <c r="DG8" s="171">
        <f t="shared" si="15"/>
        <v>1.0871005133300216</v>
      </c>
      <c r="DH8" s="171">
        <f t="shared" si="16"/>
        <v>1.0889659156556906</v>
      </c>
      <c r="DI8" s="171">
        <f t="shared" si="17"/>
        <v>1.0926609266092662</v>
      </c>
    </row>
    <row r="9" spans="2:113" x14ac:dyDescent="0.15">
      <c r="B9" s="147"/>
      <c r="D9" s="71">
        <v>4</v>
      </c>
      <c r="E9" s="68">
        <v>0</v>
      </c>
      <c r="F9" s="75">
        <v>80</v>
      </c>
      <c r="G9" s="68">
        <v>1</v>
      </c>
      <c r="H9" s="108">
        <v>0</v>
      </c>
      <c r="I9" s="167">
        <v>0</v>
      </c>
      <c r="J9" s="108">
        <v>0</v>
      </c>
      <c r="K9" s="174">
        <f>IF(繁荣度奖励!$AP10=0,K8,繁荣度奖励!$AP10/24*2)</f>
        <v>800</v>
      </c>
      <c r="L9" s="172">
        <f>ROUND(繁荣度奖励!I10/24*12/1000,0)*1000</f>
        <v>10000</v>
      </c>
      <c r="N9" s="142">
        <f>SUMPRODUCT(E$6:E9,村县营基础信息!$D$8:$D11)</f>
        <v>0</v>
      </c>
      <c r="O9" s="142">
        <f>SUMPRODUCT(F$6:F9,村县营基础信息!$D$8:$D11)</f>
        <v>480</v>
      </c>
      <c r="P9" s="142">
        <f>SUMPRODUCT(G$6:G9,村县营基础信息!$D$8:$D11)</f>
        <v>9</v>
      </c>
      <c r="Q9" s="142">
        <f>SUMPRODUCT(H$6:H9,村县营基础信息!$D$8:$D11)</f>
        <v>0</v>
      </c>
      <c r="R9" s="167">
        <f>SUMPRODUCT(I$6:I9,村县营基础信息!$D$8:$D11)</f>
        <v>0</v>
      </c>
      <c r="S9" s="142">
        <f>SUMPRODUCT(J$6:J9,村县营基础信息!$D$8:$D11)</f>
        <v>0</v>
      </c>
      <c r="T9" s="142">
        <f>SUMPRODUCT(K$6:K9,村县营基础信息!$D$8:$D11)</f>
        <v>5200</v>
      </c>
      <c r="U9" s="167">
        <f>SUMPRODUCT(L$6:L9,村县营基础信息!$D$8:$D11)</f>
        <v>68000</v>
      </c>
      <c r="V9" s="142"/>
      <c r="W9" s="142"/>
      <c r="X9" s="68">
        <v>4</v>
      </c>
      <c r="Y9" s="203">
        <f>MAX(求节点(基础状态预期!F$7:F$27,$N$6:$N$26,$X9)+求节点(基础状态预期!F$7:F$27,$N$32:$N$52,$X9)+求节点(基础状态预期!F$7:F$27,$N$58:$N$78,$X9)+求节点(基础状态预期!F$7:F$27,$N$84:$N$104,$X9),Y8)</f>
        <v>3600</v>
      </c>
      <c r="Z9" s="203">
        <f>MAX(求节点(基础状态预期!G$7:G$27,$N$6:$N$26,$X9)+求节点(基础状态预期!G$7:G$27,$N$32:$N$52,$X9)+求节点(基础状态预期!G$7:G$27,$N$58:$N$78,$X9)+求节点(基础状态预期!G$7:G$27,$N$84:$N$104,$X9),Z8)</f>
        <v>3745.4545454545455</v>
      </c>
      <c r="AA9" s="203">
        <f>MAX(求节点(基础状态预期!H$7:H$27,$N$6:$N$26,$X9)+求节点(基础状态预期!H$7:H$27,$N$32:$N$52,$X9)+求节点(基础状态预期!H$7:H$27,$N$58:$N$78,$X9)+求节点(基础状态预期!H$7:H$27,$N$84:$N$104,$X9),AA8)</f>
        <v>3893.8775510204077</v>
      </c>
      <c r="AB9" s="203">
        <f>MAX(求节点(基础状态预期!I$7:I$27,$N$6:$N$26,$X9)+求节点(基础状态预期!I$7:I$27,$N$32:$N$52,$X9)+求节点(基础状态预期!I$7:I$27,$N$58:$N$78,$X9)+求节点(基础状态预期!I$7:I$27,$N$84:$N$104,$X9),AB8)</f>
        <v>4045.360824742269</v>
      </c>
      <c r="AC9" s="203">
        <f>MAX(求节点(基础状态预期!J$7:J$27,$N$6:$N$26,$X9)+求节点(基础状态预期!J$7:J$27,$N$32:$N$52,$X9)+求节点(基础状态预期!J$7:J$27,$N$58:$N$78,$X9)+求节点(基础状态预期!J$7:J$27,$N$84:$N$104,$X9),AC8)</f>
        <v>4357.8947368421059</v>
      </c>
      <c r="AD9" s="63">
        <v>320</v>
      </c>
      <c r="AE9" s="63">
        <v>324.84848484848487</v>
      </c>
      <c r="AF9" s="63">
        <v>329.79591836734687</v>
      </c>
      <c r="AG9" s="63">
        <v>334.84536082474227</v>
      </c>
      <c r="AH9" s="63">
        <v>345.26315789473688</v>
      </c>
      <c r="AI9" s="203">
        <f>MAX((求节点(基础状态预期!F$7:F$27,$P$6:$P$26,$X9)+求节点(基础状态预期!F$7:F$27,$P$32:$P$52,$X9)+求节点(基础状态预期!F$7:F$27,$P$58:$P$78,$X9)+求节点(基础状态预期!F$7:F$27,$P$84:$P$104,$X9))*240,AI8)</f>
        <v>1800</v>
      </c>
      <c r="AJ9" s="203">
        <f>MAX((求节点(基础状态预期!G$7:G$27,$P$6:$P$26,$X9)+求节点(基础状态预期!G$7:G$27,$P$32:$P$52,$X9)+求节点(基础状态预期!G$7:G$27,$P$58:$P$78,$X9)+求节点(基础状态预期!G$7:G$27,$P$84:$P$104,$X9))*240,AJ8)</f>
        <v>1824.2424242424245</v>
      </c>
      <c r="AK9" s="203">
        <f>MAX((求节点(基础状态预期!H$7:H$27,$P$6:$P$26,$X9)+求节点(基础状态预期!H$7:H$27,$P$32:$P$52,$X9)+求节点(基础状态预期!H$7:H$27,$P$58:$P$78,$X9)+求节点(基础状态预期!H$7:H$27,$P$84:$P$104,$X9))*240,AK8)</f>
        <v>1848.9795918367347</v>
      </c>
      <c r="AL9" s="203">
        <f>MAX((求节点(基础状态预期!I$7:I$27,$P$6:$P$26,$X9)+求节点(基础状态预期!I$7:I$27,$P$32:$P$52,$X9)+求节点(基础状态预期!I$7:I$27,$P$58:$P$78,$X9)+求节点(基础状态预期!I$7:I$27,$P$84:$P$104,$X9))*240,AL8)</f>
        <v>1874.2268041237114</v>
      </c>
      <c r="AM9" s="203">
        <f>MAX((求节点(基础状态预期!J$7:J$27,$P$6:$P$26,$X9)+求节点(基础状态预期!J$7:J$27,$P$32:$P$52,$X9)+求节点(基础状态预期!J$7:J$27,$P$58:$P$78,$X9)+求节点(基础状态预期!J$7:J$27,$P$84:$P$104,$X9))*240,AM8)</f>
        <v>1926.3157894736839</v>
      </c>
      <c r="AN9" s="68">
        <f>(AI9-AI8)/节奏总纲!K7</f>
        <v>6790.1341330342857</v>
      </c>
      <c r="AO9" s="203">
        <f>MAX(求节点(基础状态预期!F$7:F$27,$T$6:$T$26,$X9)+求节点(基础状态预期!F$7:F$27,$T$32:$T$52,$X9)+求节点(基础状态预期!F$7:F$27,$T$58:$T$78,$X9)+求节点(基础状态预期!F$7:F$27,$T$84:$T$104,$X9),AO8)</f>
        <v>3200</v>
      </c>
      <c r="AP9" s="203">
        <f>MAX(求节点(基础状态预期!G$7:G$27,$T$6:$T$26,$X9)+求节点(基础状态预期!G$7:G$27,$T$32:$T$52,$X9)+求节点(基础状态预期!G$7:G$27,$T$58:$T$78,$X9)+求节点(基础状态预期!G$7:G$27,$T$84:$T$104,$X9),AP8)</f>
        <v>3264.6464646464647</v>
      </c>
      <c r="AQ9" s="203">
        <f>MAX(求节点(基础状态预期!H$7:H$27,$T$6:$T$26,$X9)+求节点(基础状态预期!H$7:H$27,$T$32:$T$52,$X9)+求节点(基础状态预期!H$7:H$27,$T$58:$T$78,$X9)+求节点(基础状态预期!H$7:H$27,$T$84:$T$104,$X9),AQ8)</f>
        <v>3330.6122448979586</v>
      </c>
      <c r="AR9" s="203">
        <f>MAX(求节点(基础状态预期!I$7:I$27,$T$6:$T$26,$X9)+求节点(基础状态预期!I$7:I$27,$T$32:$T$52,$X9)+求节点(基础状态预期!I$7:I$27,$T$58:$T$78,$X9)+求节点(基础状态预期!I$7:I$27,$T$84:$T$104,$X9),AR8)</f>
        <v>3397.9381443298971</v>
      </c>
      <c r="AS9" s="203">
        <f>MAX(求节点(基础状态预期!J$7:J$27,$T$6:$T$26,$X9)+求节点(基础状态预期!J$7:J$27,$T$32:$T$52,$X9)+求节点(基础状态预期!J$7:J$27,$T$58:$T$78,$X9)+求节点(基础状态预期!J$7:J$27,$T$84:$T$104,$X9),AS8)</f>
        <v>3536.8421052631584</v>
      </c>
      <c r="AT9" s="203">
        <f>MAX(求节点(基础状态预期!F$7:F$27,$S$6:$S$26,$X9)+求节点(基础状态预期!F$7:F$27,$S$32:$S$52,$X9)+求节点(基础状态预期!F$7:F$27,$S$58:$S$78,$X9)+求节点(基础状态预期!F$7:F$27,$S$84:$S$104,$X9),AT8)</f>
        <v>150</v>
      </c>
      <c r="AU9" s="203">
        <f>MAX(求节点(基础状态预期!G$7:G$27,$S$6:$S$26,$X9)+求节点(基础状态预期!G$7:G$27,$S$32:$S$52,$X9)+求节点(基础状态预期!G$7:G$27,$S$58:$S$78,$X9)+求节点(基础状态预期!G$7:G$27,$S$84:$S$104,$X9),AU8)</f>
        <v>152.02020202020202</v>
      </c>
      <c r="AV9" s="203">
        <f>MAX(求节点(基础状态预期!H$7:H$27,$S$6:$S$26,$X9)+求节点(基础状态预期!H$7:H$27,$S$32:$S$52,$X9)+求节点(基础状态预期!H$7:H$27,$S$58:$S$78,$X9)+求节点(基础状态预期!H$7:H$27,$S$84:$S$104,$X9),AV8)</f>
        <v>154.08163265306121</v>
      </c>
      <c r="AW9" s="203">
        <f>MAX(求节点(基础状态预期!I$7:I$27,$S$6:$S$26,$X9)+求节点(基础状态预期!I$7:I$27,$S$32:$S$52,$X9)+求节点(基础状态预期!I$7:I$27,$S$58:$S$78,$X9)+求节点(基础状态预期!I$7:I$27,$S$84:$S$104,$X9),AW8)</f>
        <v>156.18556701030928</v>
      </c>
      <c r="AX9" s="203">
        <f>MAX(求节点(基础状态预期!J$7:J$27,$S$6:$S$26,$X9)+求节点(基础状态预期!J$7:J$27,$S$32:$S$52,$X9)+求节点(基础状态预期!J$7:J$27,$S$58:$S$78,$X9)+求节点(基础状态预期!J$7:J$27,$S$84:$S$104,$X9),AX8)</f>
        <v>160.5263157894737</v>
      </c>
      <c r="AY9" s="108">
        <f>(AT9-AT8)/节奏总纲!K7</f>
        <v>565.84451108619055</v>
      </c>
      <c r="AZ9" s="203">
        <f>MAX(求节点(基础状态预期!F$7:F$27,$U$6:$U$26,$X9)+求节点(基础状态预期!F$7:F$27,$U$32:$U$52,$X9)+求节点(基础状态预期!F$7:F$27,$U$58:$U$78,$X9)+求节点(基础状态预期!F$7:F$27,$U$84:$U$104,$X9),AZ8)</f>
        <v>30000</v>
      </c>
      <c r="BA9" s="203">
        <f>MAX(求节点(基础状态预期!G$7:G$27,$U$6:$U$26,$X9)+求节点(基础状态预期!G$7:G$27,$U$32:$U$52,$X9)+求节点(基础状态预期!G$7:G$27,$U$58:$U$78,$X9)+求节点(基础状态预期!G$7:G$27,$U$84:$U$104,$X9),BA8)</f>
        <v>30323.232323232325</v>
      </c>
      <c r="BB9" s="203">
        <f>MAX(求节点(基础状态预期!H$7:H$27,$U$6:$U$26,$X9)+求节点(基础状态预期!H$7:H$27,$U$32:$U$52,$X9)+求节点(基础状态预期!H$7:H$27,$U$58:$U$78,$X9)+求节点(基础状态预期!H$7:H$27,$U$84:$U$104,$X9),BB8)</f>
        <v>30653.061224489793</v>
      </c>
      <c r="BC9" s="203">
        <f>MAX(求节点(基础状态预期!I$7:I$27,$U$6:$U$26,$X9)+求节点(基础状态预期!I$7:I$27,$U$32:$U$52,$X9)+求节点(基础状态预期!I$7:I$27,$U$58:$U$78,$X9)+求节点(基础状态预期!I$7:I$27,$U$84:$U$104,$X9),BC8)</f>
        <v>30989.690721649487</v>
      </c>
      <c r="BD9" s="203">
        <f>MAX(求节点(基础状态预期!J$7:J$27,$U$6:$U$26,$X9)+求节点(基础状态预期!J$7:J$27,$U$32:$U$52,$X9)+求节点(基础状态预期!J$7:J$27,$U$58:$U$78,$X9)+求节点(基础状态预期!J$7:J$27,$U$84:$U$104,$X9),BD8)</f>
        <v>31684.210526315794</v>
      </c>
      <c r="BK9" s="108">
        <v>4</v>
      </c>
      <c r="BL9" s="194">
        <f t="shared" si="7"/>
        <v>1950</v>
      </c>
      <c r="BM9" s="194">
        <f t="shared" si="8"/>
        <v>1976.2626262626266</v>
      </c>
      <c r="BN9" s="194">
        <f t="shared" si="9"/>
        <v>2003.0612244897959</v>
      </c>
      <c r="BO9" s="194">
        <f t="shared" si="10"/>
        <v>2030.4123711340208</v>
      </c>
      <c r="BP9" s="194">
        <f t="shared" si="11"/>
        <v>2086.8421052631575</v>
      </c>
      <c r="BQ9" s="194">
        <f>(BL9-BL8)/节奏总纲!K7</f>
        <v>7355.9786441204769</v>
      </c>
      <c r="BS9" s="110">
        <f t="shared" si="5"/>
        <v>0.92307692307692313</v>
      </c>
      <c r="BT9" s="110">
        <f t="shared" si="12"/>
        <v>7.6923076923076927E-2</v>
      </c>
      <c r="BW9" s="167">
        <v>4</v>
      </c>
      <c r="BX9" s="194">
        <f>求节点(村县营基础信息!K$8:K$28,$P$6:$P$26,$CF9)+求节点(村县营基础信息!T$8:T$28,$P$32:$P$52,$CF9)+求节点(村县营基础信息!AC$8:AC$28,$P$58:$P$78,$CF9)+求节点(村县营基础信息!AL$8:AL$28,$P$84:$P$104,$CF9)</f>
        <v>7.5</v>
      </c>
      <c r="BY9" s="194">
        <f>求节点(村县营基础信息!L$8:L$28,$P$6:$P$26,$CF9)+求节点(村县营基础信息!U$8:U$28,$P$32:$P$52,$CF9)+求节点(村县营基础信息!AD$8:AD$28,$P$58:$P$78,$CF9)+求节点(村县营基础信息!AM$8:AM$28,$P$84:$P$104,$CF9)</f>
        <v>7.6010101010101021</v>
      </c>
      <c r="BZ9" s="194">
        <f>求节点(村县营基础信息!M$8:M$28,$P$6:$P$26,$CF9)+求节点(村县营基础信息!V$8:V$28,$P$32:$P$52,$CF9)+求节点(村县营基础信息!AE$8:AE$28,$P$58:$P$78,$CF9)+求节点(村县营基础信息!AN$8:AN$28,$P$84:$P$104,$CF9)</f>
        <v>7.704081632653061</v>
      </c>
      <c r="CA9" s="194">
        <f>求节点(村县营基础信息!N$8:N$28,$P$6:$P$26,$CF9)+求节点(村县营基础信息!W$8:W$28,$P$32:$P$52,$CF9)+求节点(村县营基础信息!AF$8:AF$28,$P$58:$P$78,$CF9)+求节点(村县营基础信息!AO$8:AO$28,$P$84:$P$104,$CF9)</f>
        <v>7.8092783505154646</v>
      </c>
      <c r="CB9" s="194">
        <f>求节点(村县营基础信息!O$8:O$28,$P$6:$P$26,$CF9)+求节点(村县营基础信息!X$8:X$28,$P$32:$P$52,$CF9)+求节点(村县营基础信息!AG$8:AG$28,$P$58:$P$78,$CF9)+求节点(村县营基础信息!AP$8:AP$28,$P$84:$P$104,$CF9)</f>
        <v>8.0263157894736832</v>
      </c>
      <c r="CC9" s="194">
        <f>(BX9-BX8)/节奏总纲!K7</f>
        <v>28.292225554309525</v>
      </c>
      <c r="CF9" s="167">
        <v>4</v>
      </c>
      <c r="CG9" s="194">
        <f>求节点(村县营基础信息!K$8:K$28,$Q$6:$Q$26,$CF9)+求节点(村县营基础信息!T$8:T$28,$Q$32:$Q$52,$CF9)+求节点(村县营基础信息!AC$8:AC$28,$Q$58:$Q$78,$CF9)+求节点(村县营基础信息!AL$8:AL$28,$Q$84:$Q$104,$CF9)</f>
        <v>1.5</v>
      </c>
      <c r="CH9" s="194">
        <f>求节点(村县营基础信息!L$8:L$28,$Q$6:$Q$26,$CF9)+求节点(村县营基础信息!U$8:U$28,$Q$32:$Q$52,$CF9)+求节点(村县营基础信息!AD$8:AD$28,$Q$58:$Q$78,$CF9)+求节点(村县营基础信息!AM$8:AM$28,$Q$84:$Q$104,$CF9)</f>
        <v>1.5202020202020203</v>
      </c>
      <c r="CI9" s="194">
        <f>求节点(村县营基础信息!M$8:M$28,$Q$6:$Q$26,$CF9)+求节点(村县营基础信息!V$8:V$28,$Q$32:$Q$52,$CF9)+求节点(村县营基础信息!AE$8:AE$28,$Q$58:$Q$78,$CF9)+求节点(村县营基础信息!AN$8:AN$28,$Q$84:$Q$104,$CF9)</f>
        <v>1.5408163265306123</v>
      </c>
      <c r="CJ9" s="194">
        <f>求节点(村县营基础信息!N$8:N$28,$Q$6:$Q$26,$CF9)+求节点(村县营基础信息!W$8:W$28,$Q$32:$Q$52,$CF9)+求节点(村县营基础信息!AF$8:AF$28,$Q$58:$Q$78,$CF9)+求节点(村县营基础信息!AO$8:AO$28,$Q$84:$Q$104,$CF9)</f>
        <v>1.561855670103093</v>
      </c>
      <c r="CK9" s="194">
        <f>求节点(村县营基础信息!O$8:O$28,$Q$6:$Q$26,$CF9)+求节点(村县营基础信息!X$8:X$28,$Q$32:$Q$52,$CF9)+求节点(村县营基础信息!AG$8:AG$28,$Q$58:$Q$78,$CF9)+求节点(村县营基础信息!AP$8:AP$28,$Q$84:$Q$104,$CF9)</f>
        <v>1.6052631578947367</v>
      </c>
      <c r="CL9" s="194">
        <f>(CG9-CG8)/节奏总纲!K7</f>
        <v>5.6584451108619049</v>
      </c>
      <c r="CO9" s="167">
        <v>4</v>
      </c>
      <c r="CP9" s="194">
        <f>求节点(村县营基础信息!K$8:K$28,$R$6:$R$26,$CF9)+求节点(村县营基础信息!T$8:T$28,$R$32:$R$52,$CF9)+求节点(村县营基础信息!AC$8:AC$28,$R$58:$R$78,$CF9)+求节点(村县营基础信息!AL$8:AL$28,$R$84:$R$104,$CF9)</f>
        <v>0.5</v>
      </c>
      <c r="CQ9" s="194">
        <f>求节点(村县营基础信息!L$8:L$28,$R$6:$R$26,$CF9)+求节点(村县营基础信息!U$8:U$28,$R$32:$R$52,$CF9)+求节点(村县营基础信息!AD$8:AD$28,$R$58:$R$78,$CF9)+求节点(村县营基础信息!AM$8:AM$28,$R$84:$R$104,$CF9)</f>
        <v>0.52020202020202022</v>
      </c>
      <c r="CR9" s="194">
        <f>求节点(村县营基础信息!M$8:M$28,$R$6:$R$26,$CF9)+求节点(村县营基础信息!V$8:V$28,$R$32:$R$52,$CF9)+求节点(村县营基础信息!AE$8:AE$28,$R$58:$R$78,$CF9)+求节点(村县营基础信息!AN$8:AN$28,$R$84:$R$104,$CF9)</f>
        <v>0.54081632653061218</v>
      </c>
      <c r="CS9" s="194">
        <f>求节点(村县营基础信息!N$8:N$28,$R$6:$R$26,$CF9)+求节点(村县营基础信息!W$8:W$28,$R$32:$R$52,$CF9)+求节点(村县营基础信息!AF$8:AF$28,$R$58:$R$78,$CF9)+求节点(村县营基础信息!AO$8:AO$28,$R$84:$R$104,$CF9)</f>
        <v>0.5618556701030929</v>
      </c>
      <c r="CT9" s="194">
        <f>求节点(村县营基础信息!O$8:O$28,$R$6:$R$26,$CF9)+求节点(村县营基础信息!X$8:X$28,$R$32:$R$52,$CF9)+求节点(村县营基础信息!AG$8:AG$28,$R$58:$R$78,$CF9)+求节点(村县营基础信息!AP$8:AP$28,$R$84:$R$104,$CF9)</f>
        <v>0.60526315789473684</v>
      </c>
      <c r="CU9" s="194">
        <f>(CP9-CP8)/节奏总纲!K7</f>
        <v>5.6584451108619049</v>
      </c>
      <c r="CW9" s="171"/>
      <c r="CX9" s="171"/>
      <c r="CY9" s="171">
        <v>4</v>
      </c>
      <c r="CZ9" s="171">
        <v>1730</v>
      </c>
      <c r="DA9" s="171">
        <v>1751.4141414141416</v>
      </c>
      <c r="DB9" s="171">
        <v>1773.2653061224489</v>
      </c>
      <c r="DC9" s="171">
        <v>1795.5670103092787</v>
      </c>
      <c r="DD9" s="171">
        <v>1841.578947368421</v>
      </c>
      <c r="DE9" s="171">
        <f t="shared" si="13"/>
        <v>1.1271676300578035</v>
      </c>
      <c r="DF9" s="171">
        <f t="shared" si="14"/>
        <v>1.128381106176827</v>
      </c>
      <c r="DG9" s="171">
        <f t="shared" si="15"/>
        <v>1.1295891356888019</v>
      </c>
      <c r="DH9" s="171">
        <f t="shared" si="16"/>
        <v>1.1307917551817188</v>
      </c>
      <c r="DI9" s="171">
        <f t="shared" si="17"/>
        <v>1.1331809088310945</v>
      </c>
    </row>
    <row r="10" spans="2:113" x14ac:dyDescent="0.15">
      <c r="B10" s="147"/>
      <c r="D10" s="71">
        <v>5</v>
      </c>
      <c r="E10" s="68">
        <v>0</v>
      </c>
      <c r="F10" s="75">
        <v>100</v>
      </c>
      <c r="G10" s="68">
        <v>1</v>
      </c>
      <c r="H10" s="108">
        <v>0</v>
      </c>
      <c r="I10" s="167">
        <v>0</v>
      </c>
      <c r="J10" s="108">
        <v>0</v>
      </c>
      <c r="K10" s="174">
        <f>IF(繁荣度奖励!$AP11=0,K9,繁荣度奖励!$AP11/24*2)</f>
        <v>2000</v>
      </c>
      <c r="L10" s="172">
        <f>ROUND(繁荣度奖励!I11/24*12/1000,0)*1000</f>
        <v>12000</v>
      </c>
      <c r="N10" s="142">
        <f>SUMPRODUCT(E$6:E10,村县营基础信息!$D$8:$D12)</f>
        <v>0</v>
      </c>
      <c r="O10" s="142">
        <f>SUMPRODUCT(F$6:F10,村县营基础信息!$D$8:$D12)</f>
        <v>780</v>
      </c>
      <c r="P10" s="142">
        <f>SUMPRODUCT(G$6:G10,村县营基础信息!$D$8:$D12)</f>
        <v>12</v>
      </c>
      <c r="Q10" s="142">
        <f>SUMPRODUCT(H$6:H10,村县营基础信息!$D$8:$D12)</f>
        <v>0</v>
      </c>
      <c r="R10" s="167">
        <f>SUMPRODUCT(I$6:I10,村县营基础信息!$D$8:$D12)</f>
        <v>0</v>
      </c>
      <c r="S10" s="142">
        <f>SUMPRODUCT(J$6:J10,村县营基础信息!$D$8:$D12)</f>
        <v>0</v>
      </c>
      <c r="T10" s="142">
        <f>SUMPRODUCT(K$6:K10,村县营基础信息!$D$8:$D12)</f>
        <v>11200</v>
      </c>
      <c r="U10" s="167">
        <f>SUMPRODUCT(L$6:L10,村县营基础信息!$D$8:$D12)</f>
        <v>104000</v>
      </c>
      <c r="V10" s="142"/>
      <c r="W10" s="142"/>
      <c r="X10" s="68">
        <v>5</v>
      </c>
      <c r="Y10" s="203">
        <f>MAX(求节点(基础状态预期!F$7:F$27,$N$6:$N$26,$X10)+求节点(基础状态预期!F$7:F$27,$N$32:$N$52,$X10)+求节点(基础状态预期!F$7:F$27,$N$58:$N$78,$X10)+求节点(基础状态预期!F$7:F$27,$N$84:$N$104,$X10),Y9)</f>
        <v>7200</v>
      </c>
      <c r="Z10" s="203">
        <f>MAX(求节点(基础状态预期!G$7:G$27,$N$6:$N$26,$X10)+求节点(基础状态预期!G$7:G$27,$N$32:$N$52,$X10)+求节点(基础状态预期!G$7:G$27,$N$58:$N$78,$X10)+求节点(基础状态预期!G$7:G$27,$N$84:$N$104,$X10),Z9)</f>
        <v>7200</v>
      </c>
      <c r="AA10" s="203">
        <f>MAX(求节点(基础状态预期!H$7:H$27,$N$6:$N$26,$X10)+求节点(基础状态预期!H$7:H$27,$N$32:$N$52,$X10)+求节点(基础状态预期!H$7:H$27,$N$58:$N$78,$X10)+求节点(基础状态预期!H$7:H$27,$N$84:$N$104,$X10),AA9)</f>
        <v>7200</v>
      </c>
      <c r="AB10" s="203">
        <f>MAX(求节点(基础状态预期!I$7:I$27,$N$6:$N$26,$X10)+求节点(基础状态预期!I$7:I$27,$N$32:$N$52,$X10)+求节点(基础状态预期!I$7:I$27,$N$58:$N$78,$X10)+求节点(基础状态预期!I$7:I$27,$N$84:$N$104,$X10),AB9)</f>
        <v>7200</v>
      </c>
      <c r="AC10" s="203">
        <f>MAX(求节点(基础状态预期!J$7:J$27,$N$6:$N$26,$X10)+求节点(基础状态预期!J$7:J$27,$N$32:$N$52,$X10)+求节点(基础状态预期!J$7:J$27,$N$58:$N$78,$X10)+求节点(基础状态预期!J$7:J$27,$N$84:$N$104,$X10),AC9)</f>
        <v>7200</v>
      </c>
      <c r="AD10" s="63">
        <v>440</v>
      </c>
      <c r="AE10" s="63">
        <v>446.7340067340067</v>
      </c>
      <c r="AF10" s="63">
        <v>453.60544217687072</v>
      </c>
      <c r="AG10" s="63">
        <v>460.61855670103097</v>
      </c>
      <c r="AH10" s="63">
        <v>475.08771929824564</v>
      </c>
      <c r="AI10" s="203">
        <f>MAX((求节点(基础状态预期!F$7:F$27,$P$6:$P$26,$X10)+求节点(基础状态预期!F$7:F$27,$P$32:$P$52,$X10)+求节点(基础状态预期!F$7:F$27,$P$58:$P$78,$X10)+求节点(基础状态预期!F$7:F$27,$P$84:$P$104,$X10))*240,AI9)</f>
        <v>2400</v>
      </c>
      <c r="AJ10" s="203">
        <f>MAX((求节点(基础状态预期!G$7:G$27,$P$6:$P$26,$X10)+求节点(基础状态预期!G$7:G$27,$P$32:$P$52,$X10)+求节点(基础状态预期!G$7:G$27,$P$58:$P$78,$X10)+求节点(基础状态预期!G$7:G$27,$P$84:$P$104,$X10))*240,AJ9)</f>
        <v>2420.2020202020203</v>
      </c>
      <c r="AK10" s="203">
        <f>MAX((求节点(基础状态预期!H$7:H$27,$P$6:$P$26,$X10)+求节点(基础状态预期!H$7:H$27,$P$32:$P$52,$X10)+求节点(基础状态预期!H$7:H$27,$P$58:$P$78,$X10)+求节点(基础状态预期!H$7:H$27,$P$84:$P$104,$X10))*240,AK9)</f>
        <v>2440.8163265306121</v>
      </c>
      <c r="AL10" s="203">
        <f>MAX((求节点(基础状态预期!I$7:I$27,$P$6:$P$26,$X10)+求节点(基础状态预期!I$7:I$27,$P$32:$P$52,$X10)+求节点(基础状态预期!I$7:I$27,$P$58:$P$78,$X10)+求节点(基础状态预期!I$7:I$27,$P$84:$P$104,$X10))*240,AL9)</f>
        <v>2461.8556701030925</v>
      </c>
      <c r="AM10" s="203">
        <f>MAX((求节点(基础状态预期!J$7:J$27,$P$6:$P$26,$X10)+求节点(基础状态预期!J$7:J$27,$P$32:$P$52,$X10)+求节点(基础状态预期!J$7:J$27,$P$58:$P$78,$X10)+求节点(基础状态预期!J$7:J$27,$P$84:$P$104,$X10))*240,AM9)</f>
        <v>2505.2631578947367</v>
      </c>
      <c r="AN10" s="68">
        <f>(AI10-AI9)/节奏总纲!K8</f>
        <v>6335.4191630811492</v>
      </c>
      <c r="AO10" s="203">
        <f>MAX(求节点(基础状态预期!F$7:F$27,$T$6:$T$26,$X10)+求节点(基础状态预期!F$7:F$27,$T$32:$T$52,$X10)+求节点(基础状态预期!F$7:F$27,$T$58:$T$78,$X10)+求节点(基础状态预期!F$7:F$27,$T$84:$T$104,$X10),AO9)</f>
        <v>4800</v>
      </c>
      <c r="AP10" s="203">
        <f>MAX(求节点(基础状态预期!G$7:G$27,$T$6:$T$26,$X10)+求节点(基础状态预期!G$7:G$27,$T$32:$T$52,$X10)+求节点(基础状态预期!G$7:G$27,$T$58:$T$78,$X10)+求节点(基础状态预期!G$7:G$27,$T$84:$T$104,$X10),AP9)</f>
        <v>4867.3400673400674</v>
      </c>
      <c r="AQ10" s="203">
        <f>MAX(求节点(基础状态预期!H$7:H$27,$T$6:$T$26,$X10)+求节点(基础状态预期!H$7:H$27,$T$32:$T$52,$X10)+求节点(基础状态预期!H$7:H$27,$T$58:$T$78,$X10)+求节点(基础状态预期!H$7:H$27,$T$84:$T$104,$X10),AQ9)</f>
        <v>4936.0544217687075</v>
      </c>
      <c r="AR10" s="203">
        <f>MAX(求节点(基础状态预期!I$7:I$27,$T$6:$T$26,$X10)+求节点(基础状态预期!I$7:I$27,$T$32:$T$52,$X10)+求节点(基础状态预期!I$7:I$27,$T$58:$T$78,$X10)+求节点(基础状态预期!I$7:I$27,$T$84:$T$104,$X10),AR9)</f>
        <v>5006.1855670103105</v>
      </c>
      <c r="AS10" s="203">
        <f>MAX(求节点(基础状态预期!J$7:J$27,$T$6:$T$26,$X10)+求节点(基础状态预期!J$7:J$27,$T$32:$T$52,$X10)+求节点(基础状态预期!J$7:J$27,$T$58:$T$78,$X10)+求节点(基础状态预期!J$7:J$27,$T$84:$T$104,$X10),AS9)</f>
        <v>5150.8771929824561</v>
      </c>
      <c r="AT10" s="203">
        <f>MAX(求节点(基础状态预期!F$7:F$27,$S$6:$S$26,$X10)+求节点(基础状态预期!F$7:F$27,$S$32:$S$52,$X10)+求节点(基础状态预期!F$7:F$27,$S$58:$S$78,$X10)+求节点(基础状态预期!F$7:F$27,$S$84:$S$104,$X10),AT9)</f>
        <v>200</v>
      </c>
      <c r="AU10" s="203">
        <f>MAX(求节点(基础状态预期!G$7:G$27,$S$6:$S$26,$X10)+求节点(基础状态预期!G$7:G$27,$S$32:$S$52,$X10)+求节点(基础状态预期!G$7:G$27,$S$58:$S$78,$X10)+求节点(基础状态预期!G$7:G$27,$S$84:$S$104,$X10),AU9)</f>
        <v>203.36700336700335</v>
      </c>
      <c r="AV10" s="203">
        <f>MAX(求节点(基础状态预期!H$7:H$27,$S$6:$S$26,$X10)+求节点(基础状态预期!H$7:H$27,$S$32:$S$52,$X10)+求节点(基础状态预期!H$7:H$27,$S$58:$S$78,$X10)+求节点(基础状态预期!H$7:H$27,$S$84:$S$104,$X10),AV9)</f>
        <v>206.80272108843536</v>
      </c>
      <c r="AW10" s="203">
        <f>MAX(求节点(基础状态预期!I$7:I$27,$S$6:$S$26,$X10)+求节点(基础状态预期!I$7:I$27,$S$32:$S$52,$X10)+求节点(基础状态预期!I$7:I$27,$S$58:$S$78,$X10)+求节点(基础状态预期!I$7:I$27,$S$84:$S$104,$X10),AW9)</f>
        <v>210.30927835051551</v>
      </c>
      <c r="AX10" s="203">
        <f>MAX(求节点(基础状态预期!J$7:J$27,$S$6:$S$26,$X10)+求节点(基础状态预期!J$7:J$27,$S$32:$S$52,$X10)+求节点(基础状态预期!J$7:J$27,$S$58:$S$78,$X10)+求节点(基础状态预期!J$7:J$27,$S$84:$S$104,$X10),AX9)</f>
        <v>217.54385964912279</v>
      </c>
      <c r="AY10" s="108">
        <f>(AT10-AT9)/节奏总纲!K8</f>
        <v>527.95159692342907</v>
      </c>
      <c r="AZ10" s="203">
        <f>MAX(求节点(基础状态预期!F$7:F$27,$U$6:$U$26,$X10)+求节点(基础状态预期!F$7:F$27,$U$32:$U$52,$X10)+求节点(基础状态预期!F$7:F$27,$U$58:$U$78,$X10)+求节点(基础状态预期!F$7:F$27,$U$84:$U$104,$X10),AZ9)</f>
        <v>38000</v>
      </c>
      <c r="BA10" s="203">
        <f>MAX(求节点(基础状态预期!G$7:G$27,$U$6:$U$26,$X10)+求节点(基础状态预期!G$7:G$27,$U$32:$U$52,$X10)+求节点(基础状态预期!G$7:G$27,$U$58:$U$78,$X10)+求节点(基础状态预期!G$7:G$27,$U$84:$U$104,$X10),BA9)</f>
        <v>38505.050505050502</v>
      </c>
      <c r="BB10" s="203">
        <f>MAX(求节点(基础状态预期!H$7:H$27,$U$6:$U$26,$X10)+求节点(基础状态预期!H$7:H$27,$U$32:$U$52,$X10)+求节点(基础状态预期!H$7:H$27,$U$58:$U$78,$X10)+求节点(基础状态预期!H$7:H$27,$U$84:$U$104,$X10),BB9)</f>
        <v>39020.408163265303</v>
      </c>
      <c r="BC10" s="203">
        <f>MAX(求节点(基础状态预期!I$7:I$27,$U$6:$U$26,$X10)+求节点(基础状态预期!I$7:I$27,$U$32:$U$52,$X10)+求节点(基础状态预期!I$7:I$27,$U$58:$U$78,$X10)+求节点(基础状态预期!I$7:I$27,$U$84:$U$104,$X10),BC9)</f>
        <v>39546.391752577321</v>
      </c>
      <c r="BD10" s="203">
        <f>MAX(求节点(基础状态预期!J$7:J$27,$U$6:$U$26,$X10)+求节点(基础状态预期!J$7:J$27,$U$32:$U$52,$X10)+求节点(基础状态预期!J$7:J$27,$U$58:$U$78,$X10)+求节点(基础状态预期!J$7:J$27,$U$84:$U$104,$X10),BD9)</f>
        <v>40631.57894736842</v>
      </c>
      <c r="BK10" s="108">
        <v>5</v>
      </c>
      <c r="BL10" s="194">
        <f t="shared" si="7"/>
        <v>2600</v>
      </c>
      <c r="BM10" s="194">
        <f t="shared" si="8"/>
        <v>2623.5690235690236</v>
      </c>
      <c r="BN10" s="194">
        <f t="shared" si="9"/>
        <v>2647.6190476190473</v>
      </c>
      <c r="BO10" s="194">
        <f t="shared" si="10"/>
        <v>2672.1649484536078</v>
      </c>
      <c r="BP10" s="194">
        <f t="shared" si="11"/>
        <v>2722.8070175438593</v>
      </c>
      <c r="BQ10" s="194">
        <f>(BL10-BL9)/节奏总纲!K8</f>
        <v>6863.3707600045782</v>
      </c>
      <c r="BS10" s="110">
        <f t="shared" si="5"/>
        <v>0.92307692307692313</v>
      </c>
      <c r="BT10" s="110">
        <f t="shared" si="12"/>
        <v>7.6923076923076927E-2</v>
      </c>
      <c r="BW10" s="167">
        <v>5</v>
      </c>
      <c r="BX10" s="194">
        <f>求节点(村县营基础信息!K$8:K$28,$P$6:$P$26,$CF10)+求节点(村县营基础信息!T$8:T$28,$P$32:$P$52,$CF10)+求节点(村县营基础信息!AC$8:AC$28,$P$58:$P$78,$CF10)+求节点(村县营基础信息!AL$8:AL$28,$P$84:$P$104,$CF10)</f>
        <v>10</v>
      </c>
      <c r="BY10" s="194">
        <f>求节点(村县营基础信息!L$8:L$28,$P$6:$P$26,$CF10)+求节点(村县营基础信息!U$8:U$28,$P$32:$P$52,$CF10)+求节点(村县营基础信息!AD$8:AD$28,$P$58:$P$78,$CF10)+求节点(村县营基础信息!AM$8:AM$28,$P$84:$P$104,$CF10)</f>
        <v>10.110482136999767</v>
      </c>
      <c r="BZ10" s="194">
        <f>求节点(村县营基础信息!M$8:M$28,$P$6:$P$26,$CF10)+求节点(村县营基础信息!V$8:V$28,$P$32:$P$52,$CF10)+求节点(村县营基础信息!AE$8:AE$28,$P$58:$P$78,$CF10)+求节点(村县营基础信息!AN$8:AN$28,$P$84:$P$104,$CF10)</f>
        <v>10.251296645580716</v>
      </c>
      <c r="CA10" s="194">
        <f>求节点(村县营基础信息!N$8:N$28,$P$6:$P$26,$CF10)+求节点(村县营基础信息!W$8:W$28,$P$32:$P$52,$CF10)+求节点(村县营基础信息!AF$8:AF$28,$P$58:$P$78,$CF10)+求节点(村县营基础信息!AO$8:AO$28,$P$84:$P$104,$CF10)</f>
        <v>10.421859837022581</v>
      </c>
      <c r="CB10" s="194">
        <f>求节点(村县营基础信息!O$8:O$28,$P$6:$P$26,$CF10)+求节点(村县营基础信息!X$8:X$28,$P$32:$P$52,$CF10)+求节点(村县营基础信息!AG$8:AG$28,$P$58:$P$78,$CF10)+求节点(村县营基础信息!AP$8:AP$28,$P$84:$P$104,$CF10)</f>
        <v>10.62274389701437</v>
      </c>
      <c r="CC10" s="194">
        <f>(BX10-BX9)/节奏总纲!K8</f>
        <v>26.397579846171457</v>
      </c>
      <c r="CF10" s="167">
        <v>5</v>
      </c>
      <c r="CG10" s="194">
        <f>求节点(村县营基础信息!K$8:K$28,$Q$6:$Q$26,$CF10)+求节点(村县营基础信息!T$8:T$28,$Q$32:$Q$52,$CF10)+求节点(村县营基础信息!AC$8:AC$28,$Q$58:$Q$78,$CF10)+求节点(村县营基础信息!AL$8:AL$28,$Q$84:$Q$104,$CF10)</f>
        <v>2</v>
      </c>
      <c r="CH10" s="194">
        <f>求节点(村县营基础信息!L$8:L$28,$Q$6:$Q$26,$CF10)+求节点(村县营基础信息!U$8:U$28,$Q$32:$Q$52,$CF10)+求节点(村县营基础信息!AD$8:AD$28,$Q$58:$Q$78,$CF10)+求节点(村县营基础信息!AM$8:AM$28,$Q$84:$Q$104,$CF10)</f>
        <v>2.0599770864947171</v>
      </c>
      <c r="CI10" s="194">
        <f>求节点(村县营基础信息!M$8:M$28,$Q$6:$Q$26,$CF10)+求节点(村县营基础信息!V$8:V$28,$Q$32:$Q$52,$CF10)+求节点(村县营基础信息!AE$8:AE$28,$Q$58:$Q$78,$CF10)+求节点(村县营基础信息!AN$8:AN$28,$Q$84:$Q$104,$CF10)</f>
        <v>2.1492558292541863</v>
      </c>
      <c r="CJ10" s="194">
        <f>求节点(村县营基础信息!N$8:N$28,$Q$6:$Q$26,$CF10)+求节点(村县营基础信息!W$8:W$28,$Q$32:$Q$52,$CF10)+求节点(村县营基础信息!AF$8:AF$28,$Q$58:$Q$78,$CF10)+求节点(村县营基础信息!AO$8:AO$28,$Q$84:$Q$104,$CF10)</f>
        <v>2.2672206617648492</v>
      </c>
      <c r="CK10" s="194">
        <f>求节点(村县营基础信息!O$8:O$28,$Q$6:$Q$26,$CF10)+求节点(村县营基础信息!X$8:X$28,$Q$32:$Q$52,$CF10)+求节点(村县营基础信息!AG$8:AG$28,$Q$58:$Q$78,$CF10)+求节点(村县营基础信息!AP$8:AP$28,$Q$84:$Q$104,$CF10)</f>
        <v>2.3595860022775286</v>
      </c>
      <c r="CL10" s="194">
        <f>(CG10-CG9)/节奏总纲!K8</f>
        <v>5.279515969234291</v>
      </c>
      <c r="CO10" s="167">
        <v>5</v>
      </c>
      <c r="CP10" s="194">
        <f>求节点(村县营基础信息!K$8:K$28,$R$6:$R$26,$CF10)+求节点(村县营基础信息!T$8:T$28,$R$32:$R$52,$CF10)+求节点(村县营基础信息!AC$8:AC$28,$R$58:$R$78,$CF10)+求节点(村县营基础信息!AL$8:AL$28,$R$84:$R$104,$CF10)</f>
        <v>1</v>
      </c>
      <c r="CQ10" s="194">
        <f>求节点(村县营基础信息!L$8:L$28,$R$6:$R$26,$CF10)+求节点(村县营基础信息!U$8:U$28,$R$32:$R$52,$CF10)+求节点(村县营基础信息!AD$8:AD$28,$R$58:$R$78,$CF10)+求节点(村县营基础信息!AM$8:AM$28,$R$84:$R$104,$CF10)</f>
        <v>1</v>
      </c>
      <c r="CR10" s="194">
        <f>求节点(村县营基础信息!M$8:M$28,$R$6:$R$26,$CF10)+求节点(村县营基础信息!V$8:V$28,$R$32:$R$52,$CF10)+求节点(村县营基础信息!AE$8:AE$28,$R$58:$R$78,$CF10)+求节点(村县营基础信息!AN$8:AN$28,$R$84:$R$104,$CF10)</f>
        <v>1</v>
      </c>
      <c r="CS10" s="194">
        <f>求节点(村县营基础信息!N$8:N$28,$R$6:$R$26,$CF10)+求节点(村县营基础信息!W$8:W$28,$R$32:$R$52,$CF10)+求节点(村县营基础信息!AF$8:AF$28,$R$58:$R$78,$CF10)+求节点(村县营基础信息!AO$8:AO$28,$R$84:$R$104,$CF10)</f>
        <v>1</v>
      </c>
      <c r="CT10" s="194">
        <f>求节点(村县营基础信息!O$8:O$28,$R$6:$R$26,$CF10)+求节点(村县营基础信息!X$8:X$28,$R$32:$R$52,$CF10)+求节点(村县营基础信息!AG$8:AG$28,$R$58:$R$78,$CF10)+求节点(村县营基础信息!AP$8:AP$28,$R$84:$R$104,$CF10)</f>
        <v>1</v>
      </c>
      <c r="CU10" s="194">
        <f>(CP10-CP9)/节奏总纲!K8</f>
        <v>5.279515969234291</v>
      </c>
      <c r="CW10" s="171"/>
      <c r="CX10" s="171"/>
      <c r="CY10" s="171">
        <v>5</v>
      </c>
      <c r="CZ10" s="171">
        <v>2260</v>
      </c>
      <c r="DA10" s="171">
        <v>2281.8855218855215</v>
      </c>
      <c r="DB10" s="171">
        <v>2304.2176870748303</v>
      </c>
      <c r="DC10" s="171">
        <v>2327.0103092783506</v>
      </c>
      <c r="DD10" s="171">
        <v>2374.0350877192982</v>
      </c>
      <c r="DE10" s="171">
        <f t="shared" si="13"/>
        <v>1.1504424778761062</v>
      </c>
      <c r="DF10" s="171">
        <f t="shared" si="14"/>
        <v>1.1497373546597416</v>
      </c>
      <c r="DG10" s="171">
        <f t="shared" si="15"/>
        <v>1.1490316485592817</v>
      </c>
      <c r="DH10" s="171">
        <f t="shared" si="16"/>
        <v>1.1483253588516744</v>
      </c>
      <c r="DI10" s="171">
        <f t="shared" si="17"/>
        <v>1.1469110257168194</v>
      </c>
    </row>
    <row r="11" spans="2:113" x14ac:dyDescent="0.15">
      <c r="B11" s="147"/>
      <c r="D11" s="71">
        <v>6</v>
      </c>
      <c r="E11" s="68">
        <v>0</v>
      </c>
      <c r="F11" s="75">
        <v>120</v>
      </c>
      <c r="G11" s="68">
        <v>1</v>
      </c>
      <c r="H11" s="108">
        <v>0</v>
      </c>
      <c r="I11" s="167">
        <v>0</v>
      </c>
      <c r="J11" s="108">
        <v>0</v>
      </c>
      <c r="K11" s="174">
        <f>IF(繁荣度奖励!$AP12=0,K10,繁荣度奖励!$AP12/24*2)</f>
        <v>2000</v>
      </c>
      <c r="L11" s="172">
        <f>ROUND(繁荣度奖励!I12/24*12/1000,0)*1000</f>
        <v>17000</v>
      </c>
      <c r="N11" s="142">
        <f>SUMPRODUCT(E$6:E11,村县营基础信息!$D$8:$D13)</f>
        <v>0</v>
      </c>
      <c r="O11" s="142">
        <f>SUMPRODUCT(F$6:F11,村县营基础信息!$D$8:$D13)</f>
        <v>1140</v>
      </c>
      <c r="P11" s="142">
        <f>SUMPRODUCT(G$6:G11,村县营基础信息!$D$8:$D13)</f>
        <v>15</v>
      </c>
      <c r="Q11" s="142">
        <f>SUMPRODUCT(H$6:H11,村县营基础信息!$D$8:$D13)</f>
        <v>0</v>
      </c>
      <c r="R11" s="167">
        <f>SUMPRODUCT(I$6:I11,村县营基础信息!$D$8:$D13)</f>
        <v>0</v>
      </c>
      <c r="S11" s="142">
        <f>SUMPRODUCT(J$6:J11,村县营基础信息!$D$8:$D13)</f>
        <v>0</v>
      </c>
      <c r="T11" s="142">
        <f>SUMPRODUCT(K$6:K11,村县营基础信息!$D$8:$D13)</f>
        <v>17200</v>
      </c>
      <c r="U11" s="167">
        <f>SUMPRODUCT(L$6:L11,村县营基础信息!$D$8:$D13)</f>
        <v>155000</v>
      </c>
      <c r="V11" s="142"/>
      <c r="W11" s="142"/>
      <c r="X11" s="68">
        <v>6</v>
      </c>
      <c r="Y11" s="203">
        <f>MAX(求节点(基础状态预期!F$7:F$27,$N$6:$N$26,$X11)+求节点(基础状态预期!F$7:F$27,$N$32:$N$52,$X11)+求节点(基础状态预期!F$7:F$27,$N$58:$N$78,$X11)+求节点(基础状态预期!F$7:F$27,$N$84:$N$104,$X11),Y10)</f>
        <v>7200</v>
      </c>
      <c r="Z11" s="203">
        <f>MAX(求节点(基础状态预期!G$7:G$27,$N$6:$N$26,$X11)+求节点(基础状态预期!G$7:G$27,$N$32:$N$52,$X11)+求节点(基础状态预期!G$7:G$27,$N$58:$N$78,$X11)+求节点(基础状态预期!G$7:G$27,$N$84:$N$104,$X11),Z10)</f>
        <v>7200</v>
      </c>
      <c r="AA11" s="203">
        <f>MAX(求节点(基础状态预期!H$7:H$27,$N$6:$N$26,$X11)+求节点(基础状态预期!H$7:H$27,$N$32:$N$52,$X11)+求节点(基础状态预期!H$7:H$27,$N$58:$N$78,$X11)+求节点(基础状态预期!H$7:H$27,$N$84:$N$104,$X11),AA10)</f>
        <v>7200</v>
      </c>
      <c r="AB11" s="203">
        <f>MAX(求节点(基础状态预期!I$7:I$27,$N$6:$N$26,$X11)+求节点(基础状态预期!I$7:I$27,$N$32:$N$52,$X11)+求节点(基础状态预期!I$7:I$27,$N$58:$N$78,$X11)+求节点(基础状态预期!I$7:I$27,$N$84:$N$104,$X11),AB10)</f>
        <v>7200</v>
      </c>
      <c r="AC11" s="203">
        <f>MAX(求节点(基础状态预期!J$7:J$27,$N$6:$N$26,$X11)+求节点(基础状态预期!J$7:J$27,$N$32:$N$52,$X11)+求节点(基础状态预期!J$7:J$27,$N$58:$N$78,$X11)+求节点(基础状态预期!J$7:J$27,$N$84:$N$104,$X11),AC10)</f>
        <v>7200</v>
      </c>
      <c r="AD11" s="63">
        <v>573.33333333333337</v>
      </c>
      <c r="AE11" s="63">
        <v>581.41414141414145</v>
      </c>
      <c r="AF11" s="63">
        <v>589.65986394557819</v>
      </c>
      <c r="AG11" s="63">
        <v>598.0756013745704</v>
      </c>
      <c r="AH11" s="63">
        <v>615.43859649122805</v>
      </c>
      <c r="AI11" s="203">
        <f>MAX((求节点(基础状态预期!F$7:F$27,$P$6:$P$26,$X11)+求节点(基础状态预期!F$7:F$27,$P$32:$P$52,$X11)+求节点(基础状态预期!F$7:F$27,$P$58:$P$78,$X11)+求节点(基础状态预期!F$7:F$27,$P$84:$P$104,$X11))*240,AI10)</f>
        <v>2800.0000000000005</v>
      </c>
      <c r="AJ11" s="203">
        <f>MAX((求节点(基础状态预期!G$7:G$27,$P$6:$P$26,$X11)+求节点(基础状态预期!G$7:G$27,$P$32:$P$52,$X11)+求节点(基础状态预期!G$7:G$27,$P$58:$P$78,$X11)+求节点(基础状态预期!G$7:G$27,$P$84:$P$104,$X11))*240,AJ10)</f>
        <v>2824.242424242424</v>
      </c>
      <c r="AK11" s="203">
        <f>MAX((求节点(基础状态预期!H$7:H$27,$P$6:$P$26,$X11)+求节点(基础状态预期!H$7:H$27,$P$32:$P$52,$X11)+求节点(基础状态预期!H$7:H$27,$P$58:$P$78,$X11)+求节点(基础状态预期!H$7:H$27,$P$84:$P$104,$X11))*240,AK10)</f>
        <v>2848.9795918367349</v>
      </c>
      <c r="AL11" s="203">
        <f>MAX((求节点(基础状态预期!I$7:I$27,$P$6:$P$26,$X11)+求节点(基础状态预期!I$7:I$27,$P$32:$P$52,$X11)+求节点(基础状态预期!I$7:I$27,$P$58:$P$78,$X11)+求节点(基础状态预期!I$7:I$27,$P$84:$P$104,$X11))*240,AL10)</f>
        <v>2874.2268041237112</v>
      </c>
      <c r="AM11" s="203">
        <f>MAX((求节点(基础状态预期!J$7:J$27,$P$6:$P$26,$X11)+求节点(基础状态预期!J$7:J$27,$P$32:$P$52,$X11)+求节点(基础状态预期!J$7:J$27,$P$58:$P$78,$X11)+求节点(基础状态预期!J$7:J$27,$P$84:$P$104,$X11))*240,AM10)</f>
        <v>2926.3157894736842</v>
      </c>
      <c r="AN11" s="68">
        <f>(AI11-AI10)/节奏总纲!K9</f>
        <v>3940.7700629128326</v>
      </c>
      <c r="AO11" s="203">
        <f>MAX(求节点(基础状态预期!F$7:F$27,$T$6:$T$26,$X11)+求节点(基础状态预期!F$7:F$27,$T$32:$T$52,$X11)+求节点(基础状态预期!F$7:F$27,$T$58:$T$78,$X11)+求节点(基础状态预期!F$7:F$27,$T$84:$T$104,$X11),AO10)</f>
        <v>6133.3333333333339</v>
      </c>
      <c r="AP11" s="203">
        <f>MAX(求节点(基础状态预期!G$7:G$27,$T$6:$T$26,$X11)+求节点(基础状态预期!G$7:G$27,$T$32:$T$52,$X11)+求节点(基础状态预期!G$7:G$27,$T$58:$T$78,$X11)+求节点(基础状态预期!G$7:G$27,$T$84:$T$104,$X11),AP10)</f>
        <v>6214.1414141414134</v>
      </c>
      <c r="AQ11" s="203">
        <f>MAX(求节点(基础状态预期!H$7:H$27,$T$6:$T$26,$X11)+求节点(基础状态预期!H$7:H$27,$T$32:$T$52,$X11)+求节点(基础状态预期!H$7:H$27,$T$58:$T$78,$X11)+求节点(基础状态预期!H$7:H$27,$T$84:$T$104,$X11),AQ10)</f>
        <v>6296.5986394557822</v>
      </c>
      <c r="AR11" s="203">
        <f>MAX(求节点(基础状态预期!I$7:I$27,$T$6:$T$26,$X11)+求节点(基础状态预期!I$7:I$27,$T$32:$T$52,$X11)+求节点(基础状态预期!I$7:I$27,$T$58:$T$78,$X11)+求节点(基础状态预期!I$7:I$27,$T$84:$T$104,$X11),AR10)</f>
        <v>6380.756013745704</v>
      </c>
      <c r="AS11" s="203">
        <f>MAX(求节点(基础状态预期!J$7:J$27,$T$6:$T$26,$X11)+求节点(基础状态预期!J$7:J$27,$T$32:$T$52,$X11)+求节点(基础状态预期!J$7:J$27,$T$58:$T$78,$X11)+求节点(基础状态预期!J$7:J$27,$T$84:$T$104,$X11),AS10)</f>
        <v>6554.3859649122805</v>
      </c>
      <c r="AT11" s="203">
        <f>MAX(求节点(基础状态预期!F$7:F$27,$S$6:$S$26,$X11)+求节点(基础状态预期!F$7:F$27,$S$32:$S$52,$X11)+求节点(基础状态预期!F$7:F$27,$S$58:$S$78,$X11)+求节点(基础状态预期!F$7:F$27,$S$84:$S$104,$X11),AT10)</f>
        <v>266.66666666666669</v>
      </c>
      <c r="AU11" s="203">
        <f>MAX(求节点(基础状态预期!G$7:G$27,$S$6:$S$26,$X11)+求节点(基础状态预期!G$7:G$27,$S$32:$S$52,$X11)+求节点(基础状态预期!G$7:G$27,$S$58:$S$78,$X11)+求节点(基础状态预期!G$7:G$27,$S$84:$S$104,$X11),AU10)</f>
        <v>270.70707070707067</v>
      </c>
      <c r="AV11" s="203">
        <f>MAX(求节点(基础状态预期!H$7:H$27,$S$6:$S$26,$X11)+求节点(基础状态预期!H$7:H$27,$S$32:$S$52,$X11)+求节点(基础状态预期!H$7:H$27,$S$58:$S$78,$X11)+求节点(基础状态预期!H$7:H$27,$S$84:$S$104,$X11),AV10)</f>
        <v>274.8299319727891</v>
      </c>
      <c r="AW11" s="203">
        <f>MAX(求节点(基础状态预期!I$7:I$27,$S$6:$S$26,$X11)+求节点(基础状态预期!I$7:I$27,$S$32:$S$52,$X11)+求节点(基础状态预期!I$7:I$27,$S$58:$S$78,$X11)+求节点(基础状态预期!I$7:I$27,$S$84:$S$104,$X11),AW10)</f>
        <v>279.03780068728526</v>
      </c>
      <c r="AX11" s="203">
        <f>MAX(求节点(基础状态预期!J$7:J$27,$S$6:$S$26,$X11)+求节点(基础状态预期!J$7:J$27,$S$32:$S$52,$X11)+求节点(基础状态预期!J$7:J$27,$S$58:$S$78,$X11)+求节点(基础状态预期!J$7:J$27,$S$84:$S$104,$X11),AX10)</f>
        <v>287.71929824561403</v>
      </c>
      <c r="AY11" s="108">
        <f>(AT11-AT10)/节奏总纲!K9</f>
        <v>656.79501048547161</v>
      </c>
      <c r="AZ11" s="203">
        <f>MAX(求节点(基础状态预期!F$7:F$27,$U$6:$U$26,$X11)+求节点(基础状态预期!F$7:F$27,$U$32:$U$52,$X11)+求节点(基础状态预期!F$7:F$27,$U$58:$U$78,$X11)+求节点(基础状态预期!F$7:F$27,$U$84:$U$104,$X11),AZ10)</f>
        <v>48000</v>
      </c>
      <c r="BA11" s="203">
        <f>MAX(求节点(基础状态预期!G$7:G$27,$U$6:$U$26,$X11)+求节点(基础状态预期!G$7:G$27,$U$32:$U$52,$X11)+求节点(基础状态预期!G$7:G$27,$U$58:$U$78,$X11)+求节点(基础状态预期!G$7:G$27,$U$84:$U$104,$X11),BA10)</f>
        <v>48606.060606060608</v>
      </c>
      <c r="BB11" s="203">
        <f>MAX(求节点(基础状态预期!H$7:H$27,$U$6:$U$26,$X11)+求节点(基础状态预期!H$7:H$27,$U$32:$U$52,$X11)+求节点(基础状态预期!H$7:H$27,$U$58:$U$78,$X11)+求节点(基础状态预期!H$7:H$27,$U$84:$U$104,$X11),BB10)</f>
        <v>49224.489795918365</v>
      </c>
      <c r="BC11" s="203">
        <f>MAX(求节点(基础状态预期!I$7:I$27,$U$6:$U$26,$X11)+求节点(基础状态预期!I$7:I$27,$U$32:$U$52,$X11)+求节点(基础状态预期!I$7:I$27,$U$58:$U$78,$X11)+求节点(基础状态预期!I$7:I$27,$U$84:$U$104,$X11),BC10)</f>
        <v>49855.670103092787</v>
      </c>
      <c r="BD11" s="203">
        <f>MAX(求节点(基础状态预期!J$7:J$27,$U$6:$U$26,$X11)+求节点(基础状态预期!J$7:J$27,$U$32:$U$52,$X11)+求节点(基础状态预期!J$7:J$27,$U$58:$U$78,$X11)+求节点(基础状态预期!J$7:J$27,$U$84:$U$104,$X11),BD10)</f>
        <v>51157.894736842107</v>
      </c>
      <c r="BK11" s="108">
        <v>6</v>
      </c>
      <c r="BL11" s="194">
        <f t="shared" si="7"/>
        <v>3066.666666666667</v>
      </c>
      <c r="BM11" s="194">
        <f t="shared" si="8"/>
        <v>3094.9494949494947</v>
      </c>
      <c r="BN11" s="194">
        <f t="shared" si="9"/>
        <v>3123.8095238095239</v>
      </c>
      <c r="BO11" s="194">
        <f t="shared" si="10"/>
        <v>3153.2646048109964</v>
      </c>
      <c r="BP11" s="194">
        <f t="shared" si="11"/>
        <v>3214.0350877192982</v>
      </c>
      <c r="BQ11" s="194">
        <f>(BL11-BL10)/节奏总纲!K9</f>
        <v>4597.565073398303</v>
      </c>
      <c r="BS11" s="110">
        <f t="shared" si="5"/>
        <v>0.91304347826086962</v>
      </c>
      <c r="BT11" s="110">
        <f t="shared" si="12"/>
        <v>8.6956521739130432E-2</v>
      </c>
      <c r="BW11" s="167">
        <v>6</v>
      </c>
      <c r="BX11" s="194">
        <f>求节点(村县营基础信息!K$8:K$28,$P$6:$P$26,$CF11)+求节点(村县营基础信息!T$8:T$28,$P$32:$P$52,$CF11)+求节点(村县营基础信息!AC$8:AC$28,$P$58:$P$78,$CF11)+求节点(村县营基础信息!AL$8:AL$28,$P$84:$P$104,$CF11)</f>
        <v>11.666666666666668</v>
      </c>
      <c r="BY11" s="194">
        <f>求节点(村县营基础信息!L$8:L$28,$P$6:$P$26,$CF11)+求节点(村县营基础信息!U$8:U$28,$P$32:$P$52,$CF11)+求节点(村县营基础信息!AD$8:AD$28,$P$58:$P$78,$CF11)+求节点(村县营基础信息!AM$8:AM$28,$P$84:$P$104,$CF11)</f>
        <v>11.799831741126759</v>
      </c>
      <c r="BZ11" s="194">
        <f>求节点(村县营基础信息!M$8:M$28,$P$6:$P$26,$CF11)+求节点(村县营基础信息!V$8:V$28,$P$32:$P$52,$CF11)+求节点(村县营基础信息!AE$8:AE$28,$P$58:$P$78,$CF11)+求节点(村县营基础信息!AN$8:AN$28,$P$84:$P$104,$CF11)</f>
        <v>11.971010111822055</v>
      </c>
      <c r="CA11" s="194">
        <f>求节点(村县营基础信息!N$8:N$28,$P$6:$P$26,$CF11)+求节点(村县营基础信息!W$8:W$28,$P$32:$P$52,$CF11)+求节点(村县营基础信息!AF$8:AF$28,$P$58:$P$78,$CF11)+求节点(村县营基础信息!AO$8:AO$28,$P$84:$P$104,$CF11)</f>
        <v>12.17733858311578</v>
      </c>
      <c r="CB11" s="194">
        <f>求节点(村县营基础信息!O$8:O$28,$P$6:$P$26,$CF11)+求节点(村县营基础信息!X$8:X$28,$P$32:$P$52,$CF11)+求节点(村县营基础信息!AG$8:AG$28,$P$58:$P$78,$CF11)+求节点(村县营基础信息!AP$8:AP$28,$P$84:$P$104,$CF11)</f>
        <v>12.421276494674302</v>
      </c>
      <c r="CC11" s="194">
        <f>(BX11-BX10)/节奏总纲!K9</f>
        <v>16.419875262136795</v>
      </c>
      <c r="CF11" s="167">
        <v>6</v>
      </c>
      <c r="CG11" s="194">
        <f>求节点(村县营基础信息!K$8:K$28,$Q$6:$Q$26,$CF11)+求节点(村县营基础信息!T$8:T$28,$Q$32:$Q$52,$CF11)+求节点(村县营基础信息!AC$8:AC$28,$Q$58:$Q$78,$CF11)+求节点(村县营基础信息!AL$8:AL$28,$Q$84:$Q$104,$CF11)</f>
        <v>2.666666666666667</v>
      </c>
      <c r="CH11" s="194">
        <f>求节点(村县营基础信息!L$8:L$28,$Q$6:$Q$26,$CF11)+求节点(村县营基础信息!U$8:U$28,$Q$32:$Q$52,$CF11)+求节点(村县营基础信息!AD$8:AD$28,$Q$58:$Q$78,$CF11)+求节点(村县营基础信息!AM$8:AM$28,$Q$84:$Q$104,$CF11)</f>
        <v>2.7392256805207</v>
      </c>
      <c r="CI11" s="194">
        <f>求节点(村县营基础信息!M$8:M$28,$Q$6:$Q$26,$CF11)+求节点(村县营基础信息!V$8:V$28,$Q$32:$Q$52,$CF11)+求节点(村县营基础信息!AE$8:AE$28,$Q$58:$Q$78,$CF11)+求节点(村县营基础信息!AN$8:AN$28,$Q$84:$Q$104,$CF11)</f>
        <v>2.8485611322302176</v>
      </c>
      <c r="CJ11" s="194">
        <f>求节点(村县营基础信息!N$8:N$28,$Q$6:$Q$26,$CF11)+求节点(村县营基础信息!W$8:W$28,$Q$32:$Q$52,$CF11)+求节点(村县营基础信息!AF$8:AF$28,$Q$58:$Q$78,$CF11)+求节点(村县营基础信息!AO$8:AO$28,$Q$84:$Q$104,$CF11)</f>
        <v>2.9917715728065022</v>
      </c>
      <c r="CK11" s="194">
        <f>求节点(村县营基础信息!O$8:O$28,$Q$6:$Q$26,$CF11)+求节点(村县营基础信息!X$8:X$28,$Q$32:$Q$52,$CF11)+求节点(村县营基础信息!AG$8:AG$28,$Q$58:$Q$78,$CF11)+求节点(村县营基础信息!AP$8:AP$28,$Q$84:$Q$104,$CF11)</f>
        <v>3.1054870209900911</v>
      </c>
      <c r="CL11" s="194">
        <f>(CG11-CG10)/节奏总纲!K9</f>
        <v>6.5679501048547166</v>
      </c>
      <c r="CO11" s="167">
        <v>6</v>
      </c>
      <c r="CP11" s="194">
        <f>求节点(村县营基础信息!K$8:K$28,$R$6:$R$26,$CF11)+求节点(村县营基础信息!T$8:T$28,$R$32:$R$52,$CF11)+求节点(村县营基础信息!AC$8:AC$28,$R$58:$R$78,$CF11)+求节点(村县营基础信息!AL$8:AL$28,$R$84:$R$104,$CF11)</f>
        <v>1</v>
      </c>
      <c r="CQ11" s="194">
        <f>求节点(村县营基础信息!L$8:L$28,$R$6:$R$26,$CF11)+求节点(村县营基础信息!U$8:U$28,$R$32:$R$52,$CF11)+求节点(村县营基础信息!AD$8:AD$28,$R$58:$R$78,$CF11)+求节点(村县营基础信息!AM$8:AM$28,$R$84:$R$104,$CF11)</f>
        <v>1</v>
      </c>
      <c r="CR11" s="194">
        <f>求节点(村县营基础信息!M$8:M$28,$R$6:$R$26,$CF11)+求节点(村县营基础信息!V$8:V$28,$R$32:$R$52,$CF11)+求节点(村县营基础信息!AE$8:AE$28,$R$58:$R$78,$CF11)+求节点(村县营基础信息!AN$8:AN$28,$R$84:$R$104,$CF11)</f>
        <v>1</v>
      </c>
      <c r="CS11" s="194">
        <f>求节点(村县营基础信息!N$8:N$28,$R$6:$R$26,$CF11)+求节点(村县营基础信息!W$8:W$28,$R$32:$R$52,$CF11)+求节点(村县营基础信息!AF$8:AF$28,$R$58:$R$78,$CF11)+求节点(村县营基础信息!AO$8:AO$28,$R$84:$R$104,$CF11)</f>
        <v>1</v>
      </c>
      <c r="CT11" s="194">
        <f>求节点(村县营基础信息!O$8:O$28,$R$6:$R$26,$CF11)+求节点(村县营基础信息!X$8:X$28,$R$32:$R$52,$CF11)+求节点(村县营基础信息!AG$8:AG$28,$R$58:$R$78,$CF11)+求节点(村县营基础信息!AP$8:AP$28,$R$84:$R$104,$CF11)</f>
        <v>1</v>
      </c>
      <c r="CU11" s="194">
        <f>(CP11-CP10)/节奏总纲!K9</f>
        <v>0</v>
      </c>
      <c r="CW11" s="171"/>
      <c r="CX11" s="171"/>
      <c r="CY11" s="171">
        <v>6</v>
      </c>
      <c r="CZ11" s="171">
        <v>2693.3333333333335</v>
      </c>
      <c r="DA11" s="171">
        <v>2719.5959595959598</v>
      </c>
      <c r="DB11" s="171">
        <v>2746.3945578231292</v>
      </c>
      <c r="DC11" s="171">
        <v>2773.7457044673538</v>
      </c>
      <c r="DD11" s="171">
        <v>2830.1754385964914</v>
      </c>
      <c r="DE11" s="171">
        <f t="shared" si="13"/>
        <v>1.1386138613861387</v>
      </c>
      <c r="DF11" s="171">
        <f t="shared" si="14"/>
        <v>1.1380181250928538</v>
      </c>
      <c r="DG11" s="171">
        <f t="shared" si="15"/>
        <v>1.1374219756266719</v>
      </c>
      <c r="DH11" s="171">
        <f t="shared" si="16"/>
        <v>1.1368254125576094</v>
      </c>
      <c r="DI11" s="171">
        <f t="shared" si="17"/>
        <v>1.1356310438879245</v>
      </c>
    </row>
    <row r="12" spans="2:113" x14ac:dyDescent="0.15">
      <c r="B12" s="147"/>
      <c r="D12" s="71">
        <v>7</v>
      </c>
      <c r="E12" s="68">
        <v>0</v>
      </c>
      <c r="F12" s="75">
        <v>140</v>
      </c>
      <c r="G12" s="68">
        <v>1</v>
      </c>
      <c r="H12" s="108">
        <v>0</v>
      </c>
      <c r="I12" s="167">
        <v>0</v>
      </c>
      <c r="J12" s="108">
        <v>0</v>
      </c>
      <c r="K12" s="174">
        <f>IF(繁荣度奖励!$AP13=0,K11,繁荣度奖励!$AP13/24*2)</f>
        <v>4000</v>
      </c>
      <c r="L12" s="172">
        <f>ROUND(繁荣度奖励!I13/24*12/1000,0)*1000</f>
        <v>22000</v>
      </c>
      <c r="N12" s="142">
        <f>SUMPRODUCT(E$6:E12,村县营基础信息!$D$8:$D14)</f>
        <v>0</v>
      </c>
      <c r="O12" s="142">
        <f>SUMPRODUCT(F$6:F12,村县营基础信息!$D$8:$D14)</f>
        <v>1700</v>
      </c>
      <c r="P12" s="142">
        <f>SUMPRODUCT(G$6:G12,村县营基础信息!$D$8:$D14)</f>
        <v>19</v>
      </c>
      <c r="Q12" s="142">
        <f>SUMPRODUCT(H$6:H12,村县营基础信息!$D$8:$D14)</f>
        <v>0</v>
      </c>
      <c r="R12" s="167">
        <f>SUMPRODUCT(I$6:I12,村县营基础信息!$D$8:$D14)</f>
        <v>0</v>
      </c>
      <c r="S12" s="142">
        <f>SUMPRODUCT(J$6:J12,村县营基础信息!$D$8:$D14)</f>
        <v>0</v>
      </c>
      <c r="T12" s="142">
        <f>SUMPRODUCT(K$6:K12,村县营基础信息!$D$8:$D14)</f>
        <v>33200</v>
      </c>
      <c r="U12" s="167">
        <f>SUMPRODUCT(L$6:L12,村县营基础信息!$D$8:$D14)</f>
        <v>243000</v>
      </c>
      <c r="V12" s="142"/>
      <c r="W12" s="142"/>
      <c r="X12" s="68">
        <v>7</v>
      </c>
      <c r="Y12" s="203">
        <f>MAX(求节点(基础状态预期!F$7:F$27,$N$6:$N$26,$X12)+求节点(基础状态预期!F$7:F$27,$N$32:$N$52,$X12)+求节点(基础状态预期!F$7:F$27,$N$58:$N$78,$X12)+求节点(基础状态预期!F$7:F$27,$N$84:$N$104,$X12),Y11)</f>
        <v>7200</v>
      </c>
      <c r="Z12" s="203">
        <f>MAX(求节点(基础状态预期!G$7:G$27,$N$6:$N$26,$X12)+求节点(基础状态预期!G$7:G$27,$N$32:$N$52,$X12)+求节点(基础状态预期!G$7:G$27,$N$58:$N$78,$X12)+求节点(基础状态预期!G$7:G$27,$N$84:$N$104,$X12),Z11)</f>
        <v>7200</v>
      </c>
      <c r="AA12" s="203">
        <f>MAX(求节点(基础状态预期!H$7:H$27,$N$6:$N$26,$X12)+求节点(基础状态预期!H$7:H$27,$N$32:$N$52,$X12)+求节点(基础状态预期!H$7:H$27,$N$58:$N$78,$X12)+求节点(基础状态预期!H$7:H$27,$N$84:$N$104,$X12),AA11)</f>
        <v>7200</v>
      </c>
      <c r="AB12" s="203">
        <f>MAX(求节点(基础状态预期!I$7:I$27,$N$6:$N$26,$X12)+求节点(基础状态预期!I$7:I$27,$N$32:$N$52,$X12)+求节点(基础状态预期!I$7:I$27,$N$58:$N$78,$X12)+求节点(基础状态预期!I$7:I$27,$N$84:$N$104,$X12),AB11)</f>
        <v>7200</v>
      </c>
      <c r="AC12" s="203">
        <f>MAX(求节点(基础状态预期!J$7:J$27,$N$6:$N$26,$X12)+求节点(基础状态预期!J$7:J$27,$N$32:$N$52,$X12)+求节点(基础状态预期!J$7:J$27,$N$58:$N$78,$X12)+求节点(基础状态预期!J$7:J$27,$N$84:$N$104,$X12),AC11)</f>
        <v>7200</v>
      </c>
      <c r="AD12" s="63">
        <v>706.66666666666674</v>
      </c>
      <c r="AE12" s="63">
        <v>716.0942760942761</v>
      </c>
      <c r="AF12" s="63">
        <v>725.71428571428578</v>
      </c>
      <c r="AG12" s="63">
        <v>735.53264604811</v>
      </c>
      <c r="AH12" s="63">
        <v>755.78947368421063</v>
      </c>
      <c r="AI12" s="203">
        <f>MAX((求节点(基础状态预期!F$7:F$27,$P$6:$P$26,$X12)+求节点(基础状态预期!F$7:F$27,$P$32:$P$52,$X12)+求节点(基础状态预期!F$7:F$27,$P$58:$P$78,$X12)+求节点(基础状态预期!F$7:F$27,$P$84:$P$104,$X12))*240,AI11)</f>
        <v>3199.9999999999995</v>
      </c>
      <c r="AJ12" s="203">
        <f>MAX((求节点(基础状态预期!G$7:G$27,$P$6:$P$26,$X12)+求节点(基础状态预期!G$7:G$27,$P$32:$P$52,$X12)+求节点(基础状态预期!G$7:G$27,$P$58:$P$78,$X12)+求节点(基础状态预期!G$7:G$27,$P$84:$P$104,$X12))*240,AJ11)</f>
        <v>3228.2828282828282</v>
      </c>
      <c r="AK12" s="203">
        <f>MAX((求节点(基础状态预期!H$7:H$27,$P$6:$P$26,$X12)+求节点(基础状态预期!H$7:H$27,$P$32:$P$52,$X12)+求节点(基础状态预期!H$7:H$27,$P$58:$P$78,$X12)+求节点(基础状态预期!H$7:H$27,$P$84:$P$104,$X12))*240,AK11)</f>
        <v>3257.1428571428569</v>
      </c>
      <c r="AL12" s="203">
        <f>MAX((求节点(基础状态预期!I$7:I$27,$P$6:$P$26,$X12)+求节点(基础状态预期!I$7:I$27,$P$32:$P$52,$X12)+求节点(基础状态预期!I$7:I$27,$P$58:$P$78,$X12)+求节点(基础状态预期!I$7:I$27,$P$84:$P$104,$X12))*240,AL11)</f>
        <v>3286.5979381443303</v>
      </c>
      <c r="AM12" s="203">
        <f>MAX((求节点(基础状态预期!J$7:J$27,$P$6:$P$26,$X12)+求节点(基础状态预期!J$7:J$27,$P$32:$P$52,$X12)+求节点(基础状态预期!J$7:J$27,$P$58:$P$78,$X12)+求节点(基础状态预期!J$7:J$27,$P$84:$P$104,$X12))*240,AM11)</f>
        <v>3347.3684210526317</v>
      </c>
      <c r="AN12" s="68">
        <f>(AI12-AI11)/节奏总纲!K10</f>
        <v>3676.868480758234</v>
      </c>
      <c r="AO12" s="203">
        <f>MAX(求节点(基础状态预期!F$7:F$27,$T$6:$T$26,$X12)+求节点(基础状态预期!F$7:F$27,$T$32:$T$52,$X12)+求节点(基础状态预期!F$7:F$27,$T$58:$T$78,$X12)+求节点(基础状态预期!F$7:F$27,$T$84:$T$104,$X12),AO11)</f>
        <v>7466.666666666667</v>
      </c>
      <c r="AP12" s="203">
        <f>MAX(求节点(基础状态预期!G$7:G$27,$T$6:$T$26,$X12)+求节点(基础状态预期!G$7:G$27,$T$32:$T$52,$X12)+求节点(基础状态预期!G$7:G$27,$T$58:$T$78,$X12)+求节点(基础状态预期!G$7:G$27,$T$84:$T$104,$X12),AP11)</f>
        <v>7560.9427609427612</v>
      </c>
      <c r="AQ12" s="203">
        <f>MAX(求节点(基础状态预期!H$7:H$27,$T$6:$T$26,$X12)+求节点(基础状态预期!H$7:H$27,$T$32:$T$52,$X12)+求节点(基础状态预期!H$7:H$27,$T$58:$T$78,$X12)+求节点(基础状态预期!H$7:H$27,$T$84:$T$104,$X12),AQ11)</f>
        <v>7657.1428571428569</v>
      </c>
      <c r="AR12" s="203">
        <f>MAX(求节点(基础状态预期!I$7:I$27,$T$6:$T$26,$X12)+求节点(基础状态预期!I$7:I$27,$T$32:$T$52,$X12)+求节点(基础状态预期!I$7:I$27,$T$58:$T$78,$X12)+求节点(基础状态预期!I$7:I$27,$T$84:$T$104,$X12),AR11)</f>
        <v>7755.3264604811002</v>
      </c>
      <c r="AS12" s="203">
        <f>MAX(求节点(基础状态预期!J$7:J$27,$T$6:$T$26,$X12)+求节点(基础状态预期!J$7:J$27,$T$32:$T$52,$X12)+求节点(基础状态预期!J$7:J$27,$T$58:$T$78,$X12)+求节点(基础状态预期!J$7:J$27,$T$84:$T$104,$X12),AS11)</f>
        <v>7957.894736842105</v>
      </c>
      <c r="AT12" s="203">
        <f>MAX(求节点(基础状态预期!F$7:F$27,$S$6:$S$26,$X12)+求节点(基础状态预期!F$7:F$27,$S$32:$S$52,$X12)+求节点(基础状态预期!F$7:F$27,$S$58:$S$78,$X12)+求节点(基础状态预期!F$7:F$27,$S$84:$S$104,$X12),AT11)</f>
        <v>333.33333333333337</v>
      </c>
      <c r="AU12" s="203">
        <f>MAX(求节点(基础状态预期!G$7:G$27,$S$6:$S$26,$X12)+求节点(基础状态预期!G$7:G$27,$S$32:$S$52,$X12)+求节点(基础状态预期!G$7:G$27,$S$58:$S$78,$X12)+求节点(基础状态预期!G$7:G$27,$S$84:$S$104,$X12),AU11)</f>
        <v>338.04713804713811</v>
      </c>
      <c r="AV12" s="203">
        <f>MAX(求节点(基础状态预期!H$7:H$27,$S$6:$S$26,$X12)+求节点(基础状态预期!H$7:H$27,$S$32:$S$52,$X12)+求节点(基础状态预期!H$7:H$27,$S$58:$S$78,$X12)+求节点(基础状态预期!H$7:H$27,$S$84:$S$104,$X12),AV11)</f>
        <v>342.85714285714289</v>
      </c>
      <c r="AW12" s="203">
        <f>MAX(求节点(基础状态预期!I$7:I$27,$S$6:$S$26,$X12)+求节点(基础状态预期!I$7:I$27,$S$32:$S$52,$X12)+求节点(基础状态预期!I$7:I$27,$S$58:$S$78,$X12)+求节点(基础状态预期!I$7:I$27,$S$84:$S$104,$X12),AW11)</f>
        <v>347.76632302405505</v>
      </c>
      <c r="AX12" s="203">
        <f>MAX(求节点(基础状态预期!J$7:J$27,$S$6:$S$26,$X12)+求节点(基础状态预期!J$7:J$27,$S$32:$S$52,$X12)+求节点(基础状态预期!J$7:J$27,$S$58:$S$78,$X12)+求节点(基础状态预期!J$7:J$27,$S$84:$S$104,$X12),AX11)</f>
        <v>357.8947368421052</v>
      </c>
      <c r="AY12" s="108">
        <f>(AT12-AT11)/节奏总纲!K10</f>
        <v>612.81141345970718</v>
      </c>
      <c r="AZ12" s="203">
        <f>MAX(求节点(基础状态预期!F$7:F$27,$U$6:$U$26,$X12)+求节点(基础状态预期!F$7:F$27,$U$32:$U$52,$X12)+求节点(基础状态预期!F$7:F$27,$U$58:$U$78,$X12)+求节点(基础状态预期!F$7:F$27,$U$84:$U$104,$X12),AZ11)</f>
        <v>58000</v>
      </c>
      <c r="BA12" s="203">
        <f>MAX(求节点(基础状态预期!G$7:G$27,$U$6:$U$26,$X12)+求节点(基础状态预期!G$7:G$27,$U$32:$U$52,$X12)+求节点(基础状态预期!G$7:G$27,$U$58:$U$78,$X12)+求节点(基础状态预期!G$7:G$27,$U$84:$U$104,$X12),BA11)</f>
        <v>58707.070707070707</v>
      </c>
      <c r="BB12" s="203">
        <f>MAX(求节点(基础状态预期!H$7:H$27,$U$6:$U$26,$X12)+求节点(基础状态预期!H$7:H$27,$U$32:$U$52,$X12)+求节点(基础状态预期!H$7:H$27,$U$58:$U$78,$X12)+求节点(基础状态预期!H$7:H$27,$U$84:$U$104,$X12),BB11)</f>
        <v>59428.571428571428</v>
      </c>
      <c r="BC12" s="203">
        <f>MAX(求节点(基础状态预期!I$7:I$27,$U$6:$U$26,$X12)+求节点(基础状态预期!I$7:I$27,$U$32:$U$52,$X12)+求节点(基础状态预期!I$7:I$27,$U$58:$U$78,$X12)+求节点(基础状态预期!I$7:I$27,$U$84:$U$104,$X12),BC11)</f>
        <v>60164.948453608253</v>
      </c>
      <c r="BD12" s="203">
        <f>MAX(求节点(基础状态预期!J$7:J$27,$U$6:$U$26,$X12)+求节点(基础状态预期!J$7:J$27,$U$32:$U$52,$X12)+求节点(基础状态预期!J$7:J$27,$U$58:$U$78,$X12)+求节点(基础状态预期!J$7:J$27,$U$84:$U$104,$X12),BD11)</f>
        <v>61684.210526315786</v>
      </c>
      <c r="BK12" s="108">
        <v>7</v>
      </c>
      <c r="BL12" s="194">
        <f t="shared" si="7"/>
        <v>3533.333333333333</v>
      </c>
      <c r="BM12" s="194">
        <f t="shared" si="8"/>
        <v>3566.3299663299663</v>
      </c>
      <c r="BN12" s="194">
        <f t="shared" si="9"/>
        <v>3600</v>
      </c>
      <c r="BO12" s="194">
        <f t="shared" si="10"/>
        <v>3634.3642611683854</v>
      </c>
      <c r="BP12" s="194">
        <f t="shared" si="11"/>
        <v>3705.2631578947367</v>
      </c>
      <c r="BQ12" s="194">
        <f>(BL12-BL11)/节奏总纲!K10</f>
        <v>4289.6798942179439</v>
      </c>
      <c r="BS12" s="110">
        <f t="shared" si="5"/>
        <v>0.90566037735849048</v>
      </c>
      <c r="BT12" s="110">
        <f t="shared" si="12"/>
        <v>9.4339622641509455E-2</v>
      </c>
      <c r="BW12" s="167">
        <v>7</v>
      </c>
      <c r="BX12" s="194">
        <f>求节点(村县营基础信息!K$8:K$28,$P$6:$P$26,$CF12)+求节点(村县营基础信息!T$8:T$28,$P$32:$P$52,$CF12)+求节点(村县营基础信息!AC$8:AC$28,$P$58:$P$78,$CF12)+求节点(村县营基础信息!AL$8:AL$28,$P$84:$P$104,$CF12)</f>
        <v>13.333333333333332</v>
      </c>
      <c r="BY12" s="194">
        <f>求节点(村县营基础信息!L$8:L$28,$P$6:$P$26,$CF12)+求节点(村县营基础信息!U$8:U$28,$P$32:$P$52,$CF12)+求节点(村县营基础信息!AD$8:AD$28,$P$58:$P$78,$CF12)+求节点(村县营基础信息!AM$8:AM$28,$P$84:$P$104,$CF12)</f>
        <v>13.489181345253755</v>
      </c>
      <c r="BZ12" s="194">
        <f>求节点(村县营基础信息!M$8:M$28,$P$6:$P$26,$CF12)+求节点(村县营基础信息!V$8:V$28,$P$32:$P$52,$CF12)+求节点(村县营基础信息!AE$8:AE$28,$P$58:$P$78,$CF12)+求节点(村县营基础信息!AN$8:AN$28,$P$84:$P$104,$CF12)</f>
        <v>13.690723578063393</v>
      </c>
      <c r="CA12" s="194">
        <f>求节点(村县营基础信息!N$8:N$28,$P$6:$P$26,$CF12)+求节点(村县营基础信息!W$8:W$28,$P$32:$P$52,$CF12)+求节点(村县营基础信息!AF$8:AF$28,$P$58:$P$78,$CF12)+求节点(村县营基础信息!AO$8:AO$28,$P$84:$P$104,$CF12)</f>
        <v>13.93281732920898</v>
      </c>
      <c r="CB12" s="194">
        <f>求节点(村县营基础信息!O$8:O$28,$P$6:$P$26,$CF12)+求节点(村县营基础信息!X$8:X$28,$P$32:$P$52,$CF12)+求节点(村县营基础信息!AG$8:AG$28,$P$58:$P$78,$CF12)+求节点(村县营基础信息!AP$8:AP$28,$P$84:$P$104,$CF12)</f>
        <v>14.157894736842106</v>
      </c>
      <c r="CC12" s="194">
        <f>(BX12-BX11)/节奏总纲!K10</f>
        <v>15.320285336492654</v>
      </c>
      <c r="CF12" s="167">
        <v>7</v>
      </c>
      <c r="CG12" s="194">
        <f>求节点(村县营基础信息!K$8:K$28,$Q$6:$Q$26,$CF12)+求节点(村县营基础信息!T$8:T$28,$Q$32:$Q$52,$CF12)+求节点(村县营基础信息!AC$8:AC$28,$Q$58:$Q$78,$CF12)+求节点(村县营基础信息!AL$8:AL$28,$Q$84:$Q$104,$CF12)</f>
        <v>3.333333333333333</v>
      </c>
      <c r="CH12" s="194">
        <f>求节点(村县营基础信息!L$8:L$28,$Q$6:$Q$26,$CF12)+求节点(村县营基础信息!U$8:U$28,$Q$32:$Q$52,$CF12)+求节点(村县营基础信息!AD$8:AD$28,$Q$58:$Q$78,$CF12)+求节点(村县营基础信息!AM$8:AM$28,$Q$84:$Q$104,$CF12)</f>
        <v>3.4184742745466838</v>
      </c>
      <c r="CI12" s="194">
        <f>求节点(村县营基础信息!M$8:M$28,$Q$6:$Q$26,$CF12)+求节点(村县营基础信息!V$8:V$28,$Q$32:$Q$52,$CF12)+求节点(村县营基础信息!AE$8:AE$28,$Q$58:$Q$78,$CF12)+求节点(村县营基础信息!AN$8:AN$28,$Q$84:$Q$104,$CF12)</f>
        <v>3.5478664352062492</v>
      </c>
      <c r="CJ12" s="194">
        <f>求节点(村县营基础信息!N$8:N$28,$Q$6:$Q$26,$CF12)+求节点(村县营基础信息!W$8:W$28,$Q$32:$Q$52,$CF12)+求节点(村县营基础信息!AF$8:AF$28,$Q$58:$Q$78,$CF12)+求节点(村县营基础信息!AO$8:AO$28,$Q$84:$Q$104,$CF12)</f>
        <v>3.7163224838481557</v>
      </c>
      <c r="CK12" s="194">
        <f>求节点(村县营基础信息!O$8:O$28,$Q$6:$Q$26,$CF12)+求节点(村县营基础信息!X$8:X$28,$Q$32:$Q$52,$CF12)+求节点(村县营基础信息!AG$8:AG$28,$Q$58:$Q$78,$CF12)+求节点(村县营基础信息!AP$8:AP$28,$Q$84:$Q$104,$CF12)</f>
        <v>3.7894736842105265</v>
      </c>
      <c r="CL12" s="194">
        <f>(CG12-CG11)/节奏总纲!K10</f>
        <v>6.1281141345970651</v>
      </c>
      <c r="CO12" s="167">
        <v>7</v>
      </c>
      <c r="CP12" s="194">
        <f>求节点(村县营基础信息!K$8:K$28,$R$6:$R$26,$CF12)+求节点(村县营基础信息!T$8:T$28,$R$32:$R$52,$CF12)+求节点(村县营基础信息!AC$8:AC$28,$R$58:$R$78,$CF12)+求节点(村县营基础信息!AL$8:AL$28,$R$84:$R$104,$CF12)</f>
        <v>1</v>
      </c>
      <c r="CQ12" s="194">
        <f>求节点(村县营基础信息!L$8:L$28,$R$6:$R$26,$CF12)+求节点(村县营基础信息!U$8:U$28,$R$32:$R$52,$CF12)+求节点(村县营基础信息!AD$8:AD$28,$R$58:$R$78,$CF12)+求节点(村县营基础信息!AM$8:AM$28,$R$84:$R$104,$CF12)</f>
        <v>1</v>
      </c>
      <c r="CR12" s="194">
        <f>求节点(村县营基础信息!M$8:M$28,$R$6:$R$26,$CF12)+求节点(村县营基础信息!V$8:V$28,$R$32:$R$52,$CF12)+求节点(村县营基础信息!AE$8:AE$28,$R$58:$R$78,$CF12)+求节点(村县营基础信息!AN$8:AN$28,$R$84:$R$104,$CF12)</f>
        <v>1</v>
      </c>
      <c r="CS12" s="194">
        <f>求节点(村县营基础信息!N$8:N$28,$R$6:$R$26,$CF12)+求节点(村县营基础信息!W$8:W$28,$R$32:$R$52,$CF12)+求节点(村县营基础信息!AF$8:AF$28,$R$58:$R$78,$CF12)+求节点(村县营基础信息!AO$8:AO$28,$R$84:$R$104,$CF12)</f>
        <v>1</v>
      </c>
      <c r="CT12" s="194">
        <f>求节点(村县营基础信息!O$8:O$28,$R$6:$R$26,$CF12)+求节点(村县营基础信息!X$8:X$28,$R$32:$R$52,$CF12)+求节点(村县营基础信息!AG$8:AG$28,$R$58:$R$78,$CF12)+求节点(村县营基础信息!AP$8:AP$28,$R$84:$R$104,$CF12)</f>
        <v>1</v>
      </c>
      <c r="CU12" s="194">
        <f>(CP12-CP11)/节奏总纲!K10</f>
        <v>0</v>
      </c>
      <c r="CW12" s="171"/>
      <c r="CX12" s="171"/>
      <c r="CY12" s="171">
        <v>7</v>
      </c>
      <c r="CZ12" s="171">
        <v>3126.6666666666661</v>
      </c>
      <c r="DA12" s="171">
        <v>3157.3063973063972</v>
      </c>
      <c r="DB12" s="171">
        <v>3188.5714285714284</v>
      </c>
      <c r="DC12" s="171">
        <v>3220.4810996563574</v>
      </c>
      <c r="DD12" s="171">
        <v>3286.3157894736842</v>
      </c>
      <c r="DE12" s="171">
        <f t="shared" si="13"/>
        <v>1.1300639658848615</v>
      </c>
      <c r="DF12" s="171">
        <f t="shared" si="14"/>
        <v>1.1295482660069105</v>
      </c>
      <c r="DG12" s="171">
        <f t="shared" si="15"/>
        <v>1.1290322580645162</v>
      </c>
      <c r="DH12" s="171">
        <f t="shared" si="16"/>
        <v>1.1285159417815529</v>
      </c>
      <c r="DI12" s="171">
        <f t="shared" si="17"/>
        <v>1.1274823830877643</v>
      </c>
    </row>
    <row r="13" spans="2:113" x14ac:dyDescent="0.15">
      <c r="B13" s="147"/>
      <c r="D13" s="71">
        <v>8</v>
      </c>
      <c r="E13" s="68">
        <v>0</v>
      </c>
      <c r="F13" s="75">
        <v>160</v>
      </c>
      <c r="G13" s="68">
        <v>1</v>
      </c>
      <c r="H13" s="108">
        <v>0</v>
      </c>
      <c r="I13" s="167">
        <v>0</v>
      </c>
      <c r="J13" s="108">
        <v>0</v>
      </c>
      <c r="K13" s="174">
        <f>IF(繁荣度奖励!$AP14=0,K12,繁荣度奖励!$AP14/24*2)</f>
        <v>4000</v>
      </c>
      <c r="L13" s="172">
        <f>ROUND(繁荣度奖励!I14/24*12/1000,0)*1000</f>
        <v>27000</v>
      </c>
      <c r="N13" s="142">
        <f>SUMPRODUCT(E$6:E13,村县营基础信息!$D$8:$D15)</f>
        <v>0</v>
      </c>
      <c r="O13" s="142">
        <f>SUMPRODUCT(F$6:F13,村县营基础信息!$D$8:$D15)</f>
        <v>2340</v>
      </c>
      <c r="P13" s="142">
        <f>SUMPRODUCT(G$6:G13,村县营基础信息!$D$8:$D15)</f>
        <v>23</v>
      </c>
      <c r="Q13" s="142">
        <f>SUMPRODUCT(H$6:H13,村县营基础信息!$D$8:$D15)</f>
        <v>0</v>
      </c>
      <c r="R13" s="167">
        <f>SUMPRODUCT(I$6:I13,村县营基础信息!$D$8:$D15)</f>
        <v>0</v>
      </c>
      <c r="S13" s="142">
        <f>SUMPRODUCT(J$6:J13,村县营基础信息!$D$8:$D15)</f>
        <v>0</v>
      </c>
      <c r="T13" s="142">
        <f>SUMPRODUCT(K$6:K13,村县营基础信息!$D$8:$D15)</f>
        <v>49200</v>
      </c>
      <c r="U13" s="167">
        <f>SUMPRODUCT(L$6:L13,村县营基础信息!$D$8:$D15)</f>
        <v>351000</v>
      </c>
      <c r="V13" s="142"/>
      <c r="W13" s="142"/>
      <c r="X13" s="68">
        <v>8</v>
      </c>
      <c r="Y13" s="203">
        <f>MAX(求节点(基础状态预期!F$7:F$27,$N$6:$N$26,$X13)+求节点(基础状态预期!F$7:F$27,$N$32:$N$52,$X13)+求节点(基础状态预期!F$7:F$27,$N$58:$N$78,$X13)+求节点(基础状态预期!F$7:F$27,$N$84:$N$104,$X13),Y12)</f>
        <v>7200</v>
      </c>
      <c r="Z13" s="203">
        <f>MAX(求节点(基础状态预期!G$7:G$27,$N$6:$N$26,$X13)+求节点(基础状态预期!G$7:G$27,$N$32:$N$52,$X13)+求节点(基础状态预期!G$7:G$27,$N$58:$N$78,$X13)+求节点(基础状态预期!G$7:G$27,$N$84:$N$104,$X13),Z12)</f>
        <v>7452.121212121212</v>
      </c>
      <c r="AA13" s="203">
        <f>MAX(求节点(基础状态预期!H$7:H$27,$N$6:$N$26,$X13)+求节点(基础状态预期!H$7:H$27,$N$32:$N$52,$X13)+求节点(基础状态预期!H$7:H$27,$N$58:$N$78,$X13)+求节点(基础状态预期!H$7:H$27,$N$84:$N$104,$X13),AA12)</f>
        <v>7709.3877551020414</v>
      </c>
      <c r="AB13" s="203">
        <f>MAX(求节点(基础状态预期!I$7:I$27,$N$6:$N$26,$X13)+求节点(基础状态预期!I$7:I$27,$N$32:$N$52,$X13)+求节点(基础状态预期!I$7:I$27,$N$58:$N$78,$X13)+求节点(基础状态预期!I$7:I$27,$N$84:$N$104,$X13),AB12)</f>
        <v>7971.9587628865984</v>
      </c>
      <c r="AC13" s="203">
        <f>MAX(求节点(基础状态预期!J$7:J$27,$N$6:$N$26,$X13)+求节点(基础状态预期!J$7:J$27,$N$32:$N$52,$X13)+求节点(基础状态预期!J$7:J$27,$N$58:$N$78,$X13)+求节点(基础状态预期!J$7:J$27,$N$84:$N$104,$X13),AC12)</f>
        <v>8513.6842105263167</v>
      </c>
      <c r="AD13" s="63">
        <v>840</v>
      </c>
      <c r="AE13" s="63">
        <v>853.4680134680134</v>
      </c>
      <c r="AF13" s="63">
        <v>867.21088435374156</v>
      </c>
      <c r="AG13" s="63">
        <v>881.23711340206182</v>
      </c>
      <c r="AH13" s="63">
        <v>910.17543859649129</v>
      </c>
      <c r="AI13" s="203">
        <f>MAX((求节点(基础状态预期!F$7:F$27,$P$6:$P$26,$X13)+求节点(基础状态预期!F$7:F$27,$P$32:$P$52,$X13)+求节点(基础状态预期!F$7:F$27,$P$58:$P$78,$X13)+求节点(基础状态预期!F$7:F$27,$P$84:$P$104,$X13))*240,AI12)</f>
        <v>3600</v>
      </c>
      <c r="AJ13" s="203">
        <f>MAX((求节点(基础状态预期!G$7:G$27,$P$6:$P$26,$X13)+求节点(基础状态预期!G$7:G$27,$P$32:$P$52,$X13)+求节点(基础状态预期!G$7:G$27,$P$58:$P$78,$X13)+求节点(基础状态预期!G$7:G$27,$P$84:$P$104,$X13))*240,AJ12)</f>
        <v>3638.787878787879</v>
      </c>
      <c r="AK13" s="203">
        <f>MAX((求节点(基础状态预期!H$7:H$27,$P$6:$P$26,$X13)+求节点(基础状态预期!H$7:H$27,$P$32:$P$52,$X13)+求节点(基础状态预期!H$7:H$27,$P$58:$P$78,$X13)+求节点(基础状态预期!H$7:H$27,$P$84:$P$104,$X13))*240,AK12)</f>
        <v>3678.3673469387754</v>
      </c>
      <c r="AL13" s="203">
        <f>MAX((求节点(基础状态预期!I$7:I$27,$P$6:$P$26,$X13)+求节点(基础状态预期!I$7:I$27,$P$32:$P$52,$X13)+求节点(基础状态预期!I$7:I$27,$P$58:$P$78,$X13)+求节点(基础状态预期!I$7:I$27,$P$84:$P$104,$X13))*240,AL12)</f>
        <v>3718.7628865979386</v>
      </c>
      <c r="AM13" s="203">
        <f>MAX((求节点(基础状态预期!J$7:J$27,$P$6:$P$26,$X13)+求节点(基础状态预期!J$7:J$27,$P$32:$P$52,$X13)+求节点(基础状态预期!J$7:J$27,$P$58:$P$78,$X13)+求节点(基础状态预期!J$7:J$27,$P$84:$P$104,$X13))*240,AM12)</f>
        <v>3802.1052631578955</v>
      </c>
      <c r="AN13" s="68">
        <f>(AI13-AI12)/节奏总纲!K11</f>
        <v>3430.6395980892607</v>
      </c>
      <c r="AO13" s="203">
        <f>MAX(求节点(基础状态预期!F$7:F$27,$T$6:$T$26,$X13)+求节点(基础状态预期!F$7:F$27,$T$32:$T$52,$X13)+求节点(基础状态预期!F$7:F$27,$T$58:$T$78,$X13)+求节点(基础状态预期!F$7:F$27,$T$84:$T$104,$X13),AO12)</f>
        <v>8800</v>
      </c>
      <c r="AP13" s="203">
        <f>MAX(求节点(基础状态预期!G$7:G$27,$T$6:$T$26,$X13)+求节点(基础状态预期!G$7:G$27,$T$32:$T$52,$X13)+求节点(基础状态预期!G$7:G$27,$T$58:$T$78,$X13)+求节点(基础状态预期!G$7:G$27,$T$84:$T$104,$X13),AP12)</f>
        <v>9069.3602693602697</v>
      </c>
      <c r="AQ13" s="203">
        <f>MAX(求节点(基础状态预期!H$7:H$27,$T$6:$T$26,$X13)+求节点(基础状态预期!H$7:H$27,$T$32:$T$52,$X13)+求节点(基础状态预期!H$7:H$27,$T$58:$T$78,$X13)+求节点(基础状态预期!H$7:H$27,$T$84:$T$104,$X13),AQ12)</f>
        <v>9344.2176870748299</v>
      </c>
      <c r="AR13" s="203">
        <f>MAX(求节点(基础状态预期!I$7:I$27,$T$6:$T$26,$X13)+求节点(基础状态预期!I$7:I$27,$T$32:$T$52,$X13)+求节点(基础状态预期!I$7:I$27,$T$58:$T$78,$X13)+求节点(基础状态预期!I$7:I$27,$T$84:$T$104,$X13),AR12)</f>
        <v>9624.7422680412383</v>
      </c>
      <c r="AS13" s="203">
        <f>MAX(求节点(基础状态预期!J$7:J$27,$T$6:$T$26,$X13)+求节点(基础状态预期!J$7:J$27,$T$32:$T$52,$X13)+求节点(基础状态预期!J$7:J$27,$T$58:$T$78,$X13)+求节点(基础状态预期!J$7:J$27,$T$84:$T$104,$X13),AS12)</f>
        <v>10203.508771929826</v>
      </c>
      <c r="AT13" s="203">
        <f>MAX(求节点(基础状态预期!F$7:F$27,$S$6:$S$26,$X13)+求节点(基础状态预期!F$7:F$27,$S$32:$S$52,$X13)+求节点(基础状态预期!F$7:F$27,$S$58:$S$78,$X13)+求节点(基础状态预期!F$7:F$27,$S$84:$S$104,$X13),AT12)</f>
        <v>400</v>
      </c>
      <c r="AU13" s="203">
        <f>MAX(求节点(基础状态预期!G$7:G$27,$S$6:$S$26,$X13)+求节点(基础状态预期!G$7:G$27,$S$32:$S$52,$X13)+求节点(基础状态预期!G$7:G$27,$S$58:$S$78,$X13)+求节点(基础状态预期!G$7:G$27,$S$84:$S$104,$X13),AU12)</f>
        <v>402.69360269360271</v>
      </c>
      <c r="AV13" s="203">
        <f>MAX(求节点(基础状态预期!H$7:H$27,$S$6:$S$26,$X13)+求节点(基础状态预期!H$7:H$27,$S$32:$S$52,$X13)+求节点(基础状态预期!H$7:H$27,$S$58:$S$78,$X13)+求节点(基础状态预期!H$7:H$27,$S$84:$S$104,$X13),AV12)</f>
        <v>405.44217687074831</v>
      </c>
      <c r="AW13" s="203">
        <f>MAX(求节点(基础状态预期!I$7:I$27,$S$6:$S$26,$X13)+求节点(基础状态预期!I$7:I$27,$S$32:$S$52,$X13)+求节点(基础状态预期!I$7:I$27,$S$58:$S$78,$X13)+求节点(基础状态预期!I$7:I$27,$S$84:$S$104,$X13),AW12)</f>
        <v>408.2474226804124</v>
      </c>
      <c r="AX13" s="203">
        <f>MAX(求节点(基础状态预期!J$7:J$27,$S$6:$S$26,$X13)+求节点(基础状态预期!J$7:J$27,$S$32:$S$52,$X13)+求节点(基础状态预期!J$7:J$27,$S$58:$S$78,$X13)+求节点(基础状态预期!J$7:J$27,$S$84:$S$104,$X13),AX12)</f>
        <v>414.03508771929825</v>
      </c>
      <c r="AY13" s="108">
        <f>(AT13-AT12)/节奏总纲!K11</f>
        <v>571.77326634820918</v>
      </c>
      <c r="AZ13" s="203">
        <f>MAX(求节点(基础状态预期!F$7:F$27,$U$6:$U$26,$X13)+求节点(基础状态预期!F$7:F$27,$U$32:$U$52,$X13)+求节点(基础状态预期!F$7:F$27,$U$58:$U$78,$X13)+求节点(基础状态预期!F$7:F$27,$U$84:$U$104,$X13),AZ12)</f>
        <v>68000</v>
      </c>
      <c r="BA13" s="203">
        <f>MAX(求节点(基础状态预期!G$7:G$27,$U$6:$U$26,$X13)+求节点(基础状态预期!G$7:G$27,$U$32:$U$52,$X13)+求节点(基础状态预期!G$7:G$27,$U$58:$U$78,$X13)+求节点(基础状态预期!G$7:G$27,$U$84:$U$104,$X13),BA12)</f>
        <v>68969.696969696975</v>
      </c>
      <c r="BB13" s="203">
        <f>MAX(求节点(基础状态预期!H$7:H$27,$U$6:$U$26,$X13)+求节点(基础状态预期!H$7:H$27,$U$32:$U$52,$X13)+求节点(基础状态预期!H$7:H$27,$U$58:$U$78,$X13)+求节点(基础状态预期!H$7:H$27,$U$84:$U$104,$X13),BB12)</f>
        <v>69959.183673469393</v>
      </c>
      <c r="BC13" s="203">
        <f>MAX(求节点(基础状态预期!I$7:I$27,$U$6:$U$26,$X13)+求节点(基础状态预期!I$7:I$27,$U$32:$U$52,$X13)+求节点(基础状态预期!I$7:I$27,$U$58:$U$78,$X13)+求节点(基础状态预期!I$7:I$27,$U$84:$U$104,$X13),BC12)</f>
        <v>70969.072164948462</v>
      </c>
      <c r="BD13" s="203">
        <f>MAX(求节点(基础状态预期!J$7:J$27,$U$6:$U$26,$X13)+求节点(基础状态预期!J$7:J$27,$U$32:$U$52,$X13)+求节点(基础状态预期!J$7:J$27,$U$58:$U$78,$X13)+求节点(基础状态预期!J$7:J$27,$U$84:$U$104,$X13),BD12)</f>
        <v>73052.631578947374</v>
      </c>
      <c r="BK13" s="108">
        <v>8</v>
      </c>
      <c r="BL13" s="194">
        <f t="shared" si="7"/>
        <v>4000</v>
      </c>
      <c r="BM13" s="194">
        <f t="shared" si="8"/>
        <v>4041.4814814814818</v>
      </c>
      <c r="BN13" s="194">
        <f t="shared" si="9"/>
        <v>4083.8095238095239</v>
      </c>
      <c r="BO13" s="194">
        <f t="shared" si="10"/>
        <v>4127.0103092783511</v>
      </c>
      <c r="BP13" s="194">
        <f t="shared" si="11"/>
        <v>4216.1403508771937</v>
      </c>
      <c r="BQ13" s="194">
        <f>(BL13-BL12)/节奏总纲!K11</f>
        <v>4002.4128644374687</v>
      </c>
      <c r="BS13" s="110">
        <f t="shared" si="5"/>
        <v>0.9</v>
      </c>
      <c r="BT13" s="110">
        <f t="shared" si="12"/>
        <v>0.1</v>
      </c>
      <c r="BW13" s="167">
        <v>8</v>
      </c>
      <c r="BX13" s="194">
        <f>求节点(村县营基础信息!K$8:K$28,$P$6:$P$26,$CF13)+求节点(村县营基础信息!T$8:T$28,$P$32:$P$52,$CF13)+求节点(村县营基础信息!AC$8:AC$28,$P$58:$P$78,$CF13)+求节点(村县营基础信息!AL$8:AL$28,$P$84:$P$104,$CF13)</f>
        <v>15</v>
      </c>
      <c r="BY13" s="194">
        <f>求节点(村县营基础信息!L$8:L$28,$P$6:$P$26,$CF13)+求节点(村县营基础信息!U$8:U$28,$P$32:$P$52,$CF13)+求节点(村县营基础信息!AD$8:AD$28,$P$58:$P$78,$CF13)+求节点(村县营基础信息!AM$8:AM$28,$P$84:$P$104,$CF13)</f>
        <v>15.161616161616163</v>
      </c>
      <c r="BZ13" s="194">
        <f>求节点(村县营基础信息!M$8:M$28,$P$6:$P$26,$CF13)+求节点(村县营基础信息!V$8:V$28,$P$32:$P$52,$CF13)+求节点(村县营基础信息!AE$8:AE$28,$P$58:$P$78,$CF13)+求节点(村县营基础信息!AN$8:AN$28,$P$84:$P$104,$CF13)</f>
        <v>15.326530612244898</v>
      </c>
      <c r="CA13" s="194">
        <f>求节点(村县营基础信息!N$8:N$28,$P$6:$P$26,$CF13)+求节点(村县营基础信息!W$8:W$28,$P$32:$P$52,$CF13)+求节点(村县营基础信息!AF$8:AF$28,$P$58:$P$78,$CF13)+求节点(村县营基础信息!AO$8:AO$28,$P$84:$P$104,$CF13)</f>
        <v>15.494845360824744</v>
      </c>
      <c r="CB13" s="194">
        <f>求节点(村县营基础信息!O$8:O$28,$P$6:$P$26,$CF13)+求节点(村县营基础信息!X$8:X$28,$P$32:$P$52,$CF13)+求节点(村县营基础信息!AG$8:AG$28,$P$58:$P$78,$CF13)+求节点(村县营基础信息!AP$8:AP$28,$P$84:$P$104,$CF13)</f>
        <v>15.842105263157897</v>
      </c>
      <c r="CC13" s="194">
        <f>(BX13-BX12)/节奏总纲!K11</f>
        <v>14.294331658705246</v>
      </c>
      <c r="CF13" s="167">
        <v>8</v>
      </c>
      <c r="CG13" s="194">
        <f>求节点(村县营基础信息!K$8:K$28,$Q$6:$Q$26,$CF13)+求节点(村县营基础信息!T$8:T$28,$Q$32:$Q$52,$CF13)+求节点(村县营基础信息!AC$8:AC$28,$Q$58:$Q$78,$CF13)+求节点(村县营基础信息!AL$8:AL$28,$Q$84:$Q$104,$CF13)</f>
        <v>4</v>
      </c>
      <c r="CH13" s="194">
        <f>求节点(村县营基础信息!L$8:L$28,$Q$6:$Q$26,$CF13)+求节点(村县营基础信息!U$8:U$28,$Q$32:$Q$52,$CF13)+求节点(村县营基础信息!AD$8:AD$28,$Q$58:$Q$78,$CF13)+求节点(村县营基础信息!AM$8:AM$28,$Q$84:$Q$104,$CF13)</f>
        <v>4.0269360269360268</v>
      </c>
      <c r="CI13" s="194">
        <f>求节点(村县营基础信息!M$8:M$28,$Q$6:$Q$26,$CF13)+求节点(村县营基础信息!V$8:V$28,$Q$32:$Q$52,$CF13)+求节点(村县营基础信息!AE$8:AE$28,$Q$58:$Q$78,$CF13)+求节点(村县营基础信息!AN$8:AN$28,$Q$84:$Q$104,$CF13)</f>
        <v>4.0544217687074831</v>
      </c>
      <c r="CJ13" s="194">
        <f>求节点(村县营基础信息!N$8:N$28,$Q$6:$Q$26,$CF13)+求节点(村县营基础信息!W$8:W$28,$Q$32:$Q$52,$CF13)+求节点(村县营基础信息!AF$8:AF$28,$Q$58:$Q$78,$CF13)+求节点(村县营基础信息!AO$8:AO$28,$Q$84:$Q$104,$CF13)</f>
        <v>4.0824742268041234</v>
      </c>
      <c r="CK13" s="194">
        <f>求节点(村县营基础信息!O$8:O$28,$Q$6:$Q$26,$CF13)+求节点(村县营基础信息!X$8:X$28,$Q$32:$Q$52,$CF13)+求节点(村县营基础信息!AG$8:AG$28,$Q$58:$Q$78,$CF13)+求节点(村县营基础信息!AP$8:AP$28,$Q$84:$Q$104,$CF13)</f>
        <v>4.1403508771929829</v>
      </c>
      <c r="CL13" s="194">
        <f>(CG13-CG12)/节奏总纲!K11</f>
        <v>5.7177326634820975</v>
      </c>
      <c r="CO13" s="167">
        <v>8</v>
      </c>
      <c r="CP13" s="194">
        <f>求节点(村县营基础信息!K$8:K$28,$R$6:$R$26,$CF13)+求节点(村县营基础信息!T$8:T$28,$R$32:$R$52,$CF13)+求节点(村县营基础信息!AC$8:AC$28,$R$58:$R$78,$CF13)+求节点(村县营基础信息!AL$8:AL$28,$R$84:$R$104,$CF13)</f>
        <v>1</v>
      </c>
      <c r="CQ13" s="194">
        <f>求节点(村县营基础信息!L$8:L$28,$R$6:$R$26,$CF13)+求节点(村县营基础信息!U$8:U$28,$R$32:$R$52,$CF13)+求节点(村县营基础信息!AD$8:AD$28,$R$58:$R$78,$CF13)+求节点(村县营基础信息!AM$8:AM$28,$R$84:$R$104,$CF13)</f>
        <v>1.026936026936027</v>
      </c>
      <c r="CR13" s="194">
        <f>求节点(村县营基础信息!M$8:M$28,$R$6:$R$26,$CF13)+求节点(村县营基础信息!V$8:V$28,$R$32:$R$52,$CF13)+求节点(村县营基础信息!AE$8:AE$28,$R$58:$R$78,$CF13)+求节点(村县营基础信息!AN$8:AN$28,$R$84:$R$104,$CF13)</f>
        <v>1.0544217687074831</v>
      </c>
      <c r="CS13" s="194">
        <f>求节点(村县营基础信息!N$8:N$28,$R$6:$R$26,$CF13)+求节点(村县营基础信息!W$8:W$28,$R$32:$R$52,$CF13)+求节点(村县营基础信息!AF$8:AF$28,$R$58:$R$78,$CF13)+求节点(村县营基础信息!AO$8:AO$28,$R$84:$R$104,$CF13)</f>
        <v>1.0824742268041239</v>
      </c>
      <c r="CT13" s="194">
        <f>求节点(村县营基础信息!O$8:O$28,$R$6:$R$26,$CF13)+求节点(村县营基础信息!X$8:X$28,$R$32:$R$52,$CF13)+求节点(村县营基础信息!AG$8:AG$28,$R$58:$R$78,$CF13)+求节点(村县营基础信息!AP$8:AP$28,$R$84:$R$104,$CF13)</f>
        <v>1.1403508771929827</v>
      </c>
      <c r="CU13" s="194">
        <f>(CP13-CP12)/节奏总纲!K11</f>
        <v>0</v>
      </c>
      <c r="CW13" s="171"/>
      <c r="CX13" s="171"/>
      <c r="CY13" s="171">
        <v>8</v>
      </c>
      <c r="CZ13" s="171">
        <v>3560</v>
      </c>
      <c r="DA13" s="171">
        <v>3597.7104377104379</v>
      </c>
      <c r="DB13" s="171">
        <v>3636.1904761904761</v>
      </c>
      <c r="DC13" s="171">
        <v>3675.4639175257739</v>
      </c>
      <c r="DD13" s="171">
        <v>3756.491228070176</v>
      </c>
      <c r="DE13" s="171">
        <f t="shared" si="13"/>
        <v>1.1235955056179776</v>
      </c>
      <c r="DF13" s="171">
        <f t="shared" si="14"/>
        <v>1.1233481825328493</v>
      </c>
      <c r="DG13" s="171">
        <f t="shared" si="15"/>
        <v>1.1231011000523834</v>
      </c>
      <c r="DH13" s="171">
        <f t="shared" si="16"/>
        <v>1.122854257825648</v>
      </c>
      <c r="DI13" s="171">
        <f t="shared" si="17"/>
        <v>1.1223612927330469</v>
      </c>
    </row>
    <row r="14" spans="2:113" x14ac:dyDescent="0.15">
      <c r="B14" s="147"/>
      <c r="D14" s="71">
        <v>9</v>
      </c>
      <c r="E14" s="68">
        <v>0</v>
      </c>
      <c r="F14" s="75">
        <v>180</v>
      </c>
      <c r="G14" s="68">
        <v>1</v>
      </c>
      <c r="H14" s="108">
        <v>0</v>
      </c>
      <c r="I14" s="167">
        <v>0</v>
      </c>
      <c r="J14" s="108">
        <v>0</v>
      </c>
      <c r="K14" s="174">
        <f>IF(繁荣度奖励!$AP15=0,K13,繁荣度奖励!$AP15/24*2)</f>
        <v>6000</v>
      </c>
      <c r="L14" s="172">
        <f>ROUND(繁荣度奖励!I15/24*12/1000,0)*1000</f>
        <v>30000</v>
      </c>
      <c r="N14" s="142">
        <f>SUMPRODUCT(E$6:E14,村县营基础信息!$D$8:$D16)</f>
        <v>0</v>
      </c>
      <c r="O14" s="142">
        <f>SUMPRODUCT(F$6:F14,村县营基础信息!$D$8:$D16)</f>
        <v>3060</v>
      </c>
      <c r="P14" s="142">
        <f>SUMPRODUCT(G$6:G14,村县营基础信息!$D$8:$D16)</f>
        <v>27</v>
      </c>
      <c r="Q14" s="142">
        <f>SUMPRODUCT(H$6:H14,村县营基础信息!$D$8:$D16)</f>
        <v>0</v>
      </c>
      <c r="R14" s="167">
        <f>SUMPRODUCT(I$6:I14,村县营基础信息!$D$8:$D16)</f>
        <v>0</v>
      </c>
      <c r="S14" s="142">
        <f>SUMPRODUCT(J$6:J14,村县营基础信息!$D$8:$D16)</f>
        <v>0</v>
      </c>
      <c r="T14" s="142">
        <f>SUMPRODUCT(K$6:K14,村县营基础信息!$D$8:$D16)</f>
        <v>73200</v>
      </c>
      <c r="U14" s="167">
        <f>SUMPRODUCT(L$6:L14,村县营基础信息!$D$8:$D16)</f>
        <v>471000</v>
      </c>
      <c r="V14" s="142"/>
      <c r="W14" s="142"/>
      <c r="X14" s="68">
        <v>9</v>
      </c>
      <c r="Y14" s="203">
        <f>MAX(求节点(基础状态预期!F$7:F$27,$N$6:$N$26,$X14)+求节点(基础状态预期!F$7:F$27,$N$32:$N$52,$X14)+求节点(基础状态预期!F$7:F$27,$N$58:$N$78,$X14)+求节点(基础状态预期!F$7:F$27,$N$84:$N$104,$X14),Y13)</f>
        <v>10320</v>
      </c>
      <c r="Z14" s="203">
        <f>MAX(求节点(基础状态预期!G$7:G$27,$N$6:$N$26,$X14)+求节点(基础状态预期!G$7:G$27,$N$32:$N$52,$X14)+求节点(基础状态预期!G$7:G$27,$N$58:$N$78,$X14)+求节点(基础状态预期!G$7:G$27,$N$84:$N$104,$X14),Z13)</f>
        <v>10603.636363636364</v>
      </c>
      <c r="AA14" s="203">
        <f>MAX(求节点(基础状态预期!H$7:H$27,$N$6:$N$26,$X14)+求节点(基础状态预期!H$7:H$27,$N$32:$N$52,$X14)+求节点(基础状态预期!H$7:H$27,$N$58:$N$78,$X14)+求节点(基础状态预期!H$7:H$27,$N$84:$N$104,$X14),AA13)</f>
        <v>10893.061224489797</v>
      </c>
      <c r="AB14" s="203">
        <f>MAX(求节点(基础状态预期!I$7:I$27,$N$6:$N$26,$X14)+求节点(基础状态预期!I$7:I$27,$N$32:$N$52,$X14)+求节点(基础状态预期!I$7:I$27,$N$58:$N$78,$X14)+求节点(基础状态预期!I$7:I$27,$N$84:$N$104,$X14),AB13)</f>
        <v>11188.453608247422</v>
      </c>
      <c r="AC14" s="203">
        <f>MAX(求节点(基础状态预期!J$7:J$27,$N$6:$N$26,$X14)+求节点(基础状态预期!J$7:J$27,$N$32:$N$52,$X14)+求节点(基础状态预期!J$7:J$27,$N$58:$N$78,$X14)+求节点(基础状态预期!J$7:J$27,$N$84:$N$104,$X14),AC13)</f>
        <v>11797.894736842107</v>
      </c>
      <c r="AD14" s="63">
        <v>1006.6666666666667</v>
      </c>
      <c r="AE14" s="63">
        <v>1021.8181818181818</v>
      </c>
      <c r="AF14" s="63">
        <v>1037.278911564626</v>
      </c>
      <c r="AG14" s="63">
        <v>1053.0584192439865</v>
      </c>
      <c r="AH14" s="63">
        <v>1085.6140350877195</v>
      </c>
      <c r="AI14" s="203">
        <f>MAX((求节点(基础状态预期!F$7:F$27,$P$6:$P$26,$X14)+求节点(基础状态预期!F$7:F$27,$P$32:$P$52,$X14)+求节点(基础状态预期!F$7:F$27,$P$58:$P$78,$X14)+求节点(基础状态预期!F$7:F$27,$P$84:$P$104,$X14))*240,AI13)</f>
        <v>4080</v>
      </c>
      <c r="AJ14" s="203">
        <f>MAX((求节点(基础状态预期!G$7:G$27,$P$6:$P$26,$X14)+求节点(基础状态预期!G$7:G$27,$P$32:$P$52,$X14)+求节点(基础状态预期!G$7:G$27,$P$58:$P$78,$X14)+求节点(基础状态预期!G$7:G$27,$P$84:$P$104,$X14))*240,AJ13)</f>
        <v>4123.6363636363631</v>
      </c>
      <c r="AK14" s="203">
        <f>MAX((求节点(基础状态预期!H$7:H$27,$P$6:$P$26,$X14)+求节点(基础状态预期!H$7:H$27,$P$32:$P$52,$X14)+求节点(基础状态预期!H$7:H$27,$P$58:$P$78,$X14)+求节点(基础状态预期!H$7:H$27,$P$84:$P$104,$X14))*240,AK13)</f>
        <v>4168.1632653061224</v>
      </c>
      <c r="AL14" s="203">
        <f>MAX((求节点(基础状态预期!I$7:I$27,$P$6:$P$26,$X14)+求节点(基础状态预期!I$7:I$27,$P$32:$P$52,$X14)+求节点(基础状态预期!I$7:I$27,$P$58:$P$78,$X14)+求节点(基础状态预期!I$7:I$27,$P$84:$P$104,$X14))*240,AL13)</f>
        <v>4213.6082474226805</v>
      </c>
      <c r="AM14" s="203">
        <f>MAX((求节点(基础状态预期!J$7:J$27,$P$6:$P$26,$X14)+求节点(基础状态预期!J$7:J$27,$P$32:$P$52,$X14)+求节点(基础状态预期!J$7:J$27,$P$58:$P$78,$X14)+求节点(基础状态预期!J$7:J$27,$P$84:$P$104,$X14))*240,AM13)</f>
        <v>4307.3684210526317</v>
      </c>
      <c r="AN14" s="68">
        <f>(AI14-AI13)/节奏总纲!K12</f>
        <v>3841.0799125078215</v>
      </c>
      <c r="AO14" s="203">
        <f>MAX(求节点(基础状态预期!F$7:F$27,$T$6:$T$26,$X14)+求节点(基础状态预期!F$7:F$27,$T$32:$T$52,$X14)+求节点(基础状态预期!F$7:F$27,$T$58:$T$78,$X14)+求节点(基础状态预期!F$7:F$27,$T$84:$T$104,$X14),AO13)</f>
        <v>12133.333333333332</v>
      </c>
      <c r="AP14" s="203">
        <f>MAX(求节点(基础状态预期!G$7:G$27,$T$6:$T$26,$X14)+求节点(基础状态预期!G$7:G$27,$T$32:$T$52,$X14)+求节点(基础状态预期!G$7:G$27,$T$58:$T$78,$X14)+求节点(基础状态预期!G$7:G$27,$T$84:$T$104,$X14),AP13)</f>
        <v>12436.363636363636</v>
      </c>
      <c r="AQ14" s="203">
        <f>MAX(求节点(基础状态预期!H$7:H$27,$T$6:$T$26,$X14)+求节点(基础状态预期!H$7:H$27,$T$32:$T$52,$X14)+求节点(基础状态预期!H$7:H$27,$T$58:$T$78,$X14)+求节点(基础状态预期!H$7:H$27,$T$84:$T$104,$X14),AQ13)</f>
        <v>12745.578231292518</v>
      </c>
      <c r="AR14" s="203">
        <f>MAX(求节点(基础状态预期!I$7:I$27,$T$6:$T$26,$X14)+求节点(基础状态预期!I$7:I$27,$T$32:$T$52,$X14)+求节点(基础状态预期!I$7:I$27,$T$58:$T$78,$X14)+求节点(基础状态预期!I$7:I$27,$T$84:$T$104,$X14),AR13)</f>
        <v>13061.168384879726</v>
      </c>
      <c r="AS14" s="203">
        <f>MAX(求节点(基础状态预期!J$7:J$27,$T$6:$T$26,$X14)+求节点(基础状态预期!J$7:J$27,$T$32:$T$52,$X14)+求节点(基础状态预期!J$7:J$27,$T$58:$T$78,$X14)+求节点(基础状态预期!J$7:J$27,$T$84:$T$104,$X14),AS13)</f>
        <v>13712.280701754387</v>
      </c>
      <c r="AT14" s="203">
        <f>MAX(求节点(基础状态预期!F$7:F$27,$S$6:$S$26,$X14)+求节点(基础状态预期!F$7:F$27,$S$32:$S$52,$X14)+求节点(基础状态预期!F$7:F$27,$S$58:$S$78,$X14)+求节点(基础状态预期!F$7:F$27,$S$84:$S$104,$X14),AT13)</f>
        <v>433.33333333333331</v>
      </c>
      <c r="AU14" s="203">
        <f>MAX(求节点(基础状态预期!G$7:G$27,$S$6:$S$26,$X14)+求节点(基础状态预期!G$7:G$27,$S$32:$S$52,$X14)+求节点(基础状态预期!G$7:G$27,$S$58:$S$78,$X14)+求节点(基础状态预期!G$7:G$27,$S$84:$S$104,$X14),AU13)</f>
        <v>436.36363636363637</v>
      </c>
      <c r="AV14" s="203">
        <f>MAX(求节点(基础状态预期!H$7:H$27,$S$6:$S$26,$X14)+求节点(基础状态预期!H$7:H$27,$S$32:$S$52,$X14)+求节点(基础状态预期!H$7:H$27,$S$58:$S$78,$X14)+求节点(基础状态预期!H$7:H$27,$S$84:$S$104,$X14),AV13)</f>
        <v>439.45578231292518</v>
      </c>
      <c r="AW14" s="203">
        <f>MAX(求节点(基础状态预期!I$7:I$27,$S$6:$S$26,$X14)+求节点(基础状态预期!I$7:I$27,$S$32:$S$52,$X14)+求节点(基础状态预期!I$7:I$27,$S$58:$S$78,$X14)+求节点(基础状态预期!I$7:I$27,$S$84:$S$104,$X14),AW13)</f>
        <v>442.61168384879727</v>
      </c>
      <c r="AX14" s="203">
        <f>MAX(求节点(基础状态预期!J$7:J$27,$S$6:$S$26,$X14)+求节点(基础状态预期!J$7:J$27,$S$32:$S$52,$X14)+求节点(基础状态预期!J$7:J$27,$S$58:$S$78,$X14)+求节点(基础状态预期!J$7:J$27,$S$84:$S$104,$X14),AX13)</f>
        <v>449.12280701754389</v>
      </c>
      <c r="AY14" s="108">
        <f>(AT14-AT13)/节奏总纲!K12</f>
        <v>266.7416605908208</v>
      </c>
      <c r="AZ14" s="203">
        <f>MAX(求节点(基础状态预期!F$7:F$27,$U$6:$U$26,$X14)+求节点(基础状态预期!F$7:F$27,$U$32:$U$52,$X14)+求节点(基础状态预期!F$7:F$27,$U$58:$U$78,$X14)+求节点(基础状态预期!F$7:F$27,$U$84:$U$104,$X14),AZ13)</f>
        <v>80000</v>
      </c>
      <c r="BA14" s="203">
        <f>MAX(求节点(基础状态预期!G$7:G$27,$U$6:$U$26,$X14)+求节点(基础状态预期!G$7:G$27,$U$32:$U$52,$X14)+求节点(基础状态预期!G$7:G$27,$U$58:$U$78,$X14)+求节点(基础状态预期!G$7:G$27,$U$84:$U$104,$X14),BA13)</f>
        <v>81090.909090909088</v>
      </c>
      <c r="BB14" s="203">
        <f>MAX(求节点(基础状态预期!H$7:H$27,$U$6:$U$26,$X14)+求节点(基础状态预期!H$7:H$27,$U$32:$U$52,$X14)+求节点(基础状态预期!H$7:H$27,$U$58:$U$78,$X14)+求节点(基础状态预期!H$7:H$27,$U$84:$U$104,$X14),BB13)</f>
        <v>82204.081632653062</v>
      </c>
      <c r="BC14" s="203">
        <f>MAX(求节点(基础状态预期!I$7:I$27,$U$6:$U$26,$X14)+求节点(基础状态预期!I$7:I$27,$U$32:$U$52,$X14)+求节点(基础状态预期!I$7:I$27,$U$58:$U$78,$X14)+求节点(基础状态预期!I$7:I$27,$U$84:$U$104,$X14),BC13)</f>
        <v>83340.206185567018</v>
      </c>
      <c r="BD14" s="203">
        <f>MAX(求节点(基础状态预期!J$7:J$27,$U$6:$U$26,$X14)+求节点(基础状态预期!J$7:J$27,$U$32:$U$52,$X14)+求节点(基础状态预期!J$7:J$27,$U$58:$U$78,$X14)+求节点(基础状态预期!J$7:J$27,$U$84:$U$104,$X14),BD13)</f>
        <v>85684.210526315786</v>
      </c>
      <c r="BK14" s="108">
        <v>9</v>
      </c>
      <c r="BL14" s="194">
        <f t="shared" si="7"/>
        <v>4513.333333333333</v>
      </c>
      <c r="BM14" s="194">
        <f t="shared" si="8"/>
        <v>4559.9999999999991</v>
      </c>
      <c r="BN14" s="194">
        <f t="shared" si="9"/>
        <v>4607.6190476190477</v>
      </c>
      <c r="BO14" s="194">
        <f t="shared" si="10"/>
        <v>4656.2199312714774</v>
      </c>
      <c r="BP14" s="194">
        <f t="shared" si="11"/>
        <v>4756.4912280701756</v>
      </c>
      <c r="BQ14" s="194">
        <f>(BL14-BL13)/节奏总纲!K12</f>
        <v>4107.8215730986403</v>
      </c>
      <c r="BS14" s="110">
        <f t="shared" si="5"/>
        <v>0.90398818316100449</v>
      </c>
      <c r="BT14" s="110">
        <f t="shared" si="12"/>
        <v>9.6011816838995567E-2</v>
      </c>
      <c r="BW14" s="167">
        <v>9</v>
      </c>
      <c r="BX14" s="194">
        <f>求节点(村县营基础信息!K$8:K$28,$P$6:$P$26,$CF14)+求节点(村县营基础信息!T$8:T$28,$P$32:$P$52,$CF14)+求节点(村县营基础信息!AC$8:AC$28,$P$58:$P$78,$CF14)+求节点(村县营基础信息!AL$8:AL$28,$P$84:$P$104,$CF14)</f>
        <v>17</v>
      </c>
      <c r="BY14" s="194">
        <f>求节点(村县营基础信息!L$8:L$28,$P$6:$P$26,$CF14)+求节点(村县营基础信息!U$8:U$28,$P$32:$P$52,$CF14)+求节点(村县营基础信息!AD$8:AD$28,$P$58:$P$78,$CF14)+求节点(村县营基础信息!AM$8:AM$28,$P$84:$P$104,$CF14)</f>
        <v>17.18181818181818</v>
      </c>
      <c r="BZ14" s="194">
        <f>求节点(村县营基础信息!M$8:M$28,$P$6:$P$26,$CF14)+求节点(村县营基础信息!V$8:V$28,$P$32:$P$52,$CF14)+求节点(村县营基础信息!AE$8:AE$28,$P$58:$P$78,$CF14)+求节点(村县营基础信息!AN$8:AN$28,$P$84:$P$104,$CF14)</f>
        <v>17.367346938775512</v>
      </c>
      <c r="CA14" s="194">
        <f>求节点(村县营基础信息!N$8:N$28,$P$6:$P$26,$CF14)+求节点(村县营基础信息!W$8:W$28,$P$32:$P$52,$CF14)+求节点(村县营基础信息!AF$8:AF$28,$P$58:$P$78,$CF14)+求节点(村县营基础信息!AO$8:AO$28,$P$84:$P$104,$CF14)</f>
        <v>17.556701030927837</v>
      </c>
      <c r="CB14" s="194">
        <f>求节点(村县营基础信息!O$8:O$28,$P$6:$P$26,$CF14)+求节点(村县营基础信息!X$8:X$28,$P$32:$P$52,$CF14)+求节点(村县营基础信息!AG$8:AG$28,$P$58:$P$78,$CF14)+求节点(村县营基础信息!AP$8:AP$28,$P$84:$P$104,$CF14)</f>
        <v>17.947368421052634</v>
      </c>
      <c r="CC14" s="194">
        <f>(BX14-BX13)/节奏总纲!K12</f>
        <v>16.004499635449257</v>
      </c>
      <c r="CF14" s="167">
        <v>9</v>
      </c>
      <c r="CG14" s="194">
        <f>求节点(村县营基础信息!K$8:K$28,$Q$6:$Q$26,$CF14)+求节点(村县营基础信息!T$8:T$28,$Q$32:$Q$52,$CF14)+求节点(村县营基础信息!AC$8:AC$28,$Q$58:$Q$78,$CF14)+求节点(村县营基础信息!AL$8:AL$28,$Q$84:$Q$104,$CF14)</f>
        <v>4.3333333333333339</v>
      </c>
      <c r="CH14" s="194">
        <f>求节点(村县营基础信息!L$8:L$28,$Q$6:$Q$26,$CF14)+求节点(村县营基础信息!U$8:U$28,$Q$32:$Q$52,$CF14)+求节点(村县营基础信息!AD$8:AD$28,$Q$58:$Q$78,$CF14)+求节点(村县营基础信息!AM$8:AM$28,$Q$84:$Q$104,$CF14)</f>
        <v>4.3636363636363633</v>
      </c>
      <c r="CI14" s="194">
        <f>求节点(村县营基础信息!M$8:M$28,$Q$6:$Q$26,$CF14)+求节点(村县营基础信息!V$8:V$28,$Q$32:$Q$52,$CF14)+求节点(村县营基础信息!AE$8:AE$28,$Q$58:$Q$78,$CF14)+求节点(村县营基础信息!AN$8:AN$28,$Q$84:$Q$104,$CF14)</f>
        <v>4.3945578231292517</v>
      </c>
      <c r="CJ14" s="194">
        <f>求节点(村县营基础信息!N$8:N$28,$Q$6:$Q$26,$CF14)+求节点(村县营基础信息!W$8:W$28,$Q$32:$Q$52,$CF14)+求节点(村县营基础信息!AF$8:AF$28,$Q$58:$Q$78,$CF14)+求节点(村县营基础信息!AO$8:AO$28,$Q$84:$Q$104,$CF14)</f>
        <v>4.4261168384879728</v>
      </c>
      <c r="CK14" s="194">
        <f>求节点(村县营基础信息!O$8:O$28,$Q$6:$Q$26,$CF14)+求节点(村县营基础信息!X$8:X$28,$Q$32:$Q$52,$CF14)+求节点(村县营基础信息!AG$8:AG$28,$Q$58:$Q$78,$CF14)+求节点(村县营基础信息!AP$8:AP$28,$Q$84:$Q$104,$CF14)</f>
        <v>4.4912280701754383</v>
      </c>
      <c r="CL14" s="194">
        <f>(CG14-CG13)/节奏总纲!K12</f>
        <v>2.6674166059082141</v>
      </c>
      <c r="CO14" s="167">
        <v>9</v>
      </c>
      <c r="CP14" s="194">
        <f>求节点(村县营基础信息!K$8:K$28,$R$6:$R$26,$CF14)+求节点(村县营基础信息!T$8:T$28,$R$32:$R$52,$CF14)+求节点(村县营基础信息!AC$8:AC$28,$R$58:$R$78,$CF14)+求节点(村县营基础信息!AL$8:AL$28,$R$84:$R$104,$CF14)</f>
        <v>1.3333333333333333</v>
      </c>
      <c r="CQ14" s="194">
        <f>求节点(村县营基础信息!L$8:L$28,$R$6:$R$26,$CF14)+求节点(村县营基础信息!U$8:U$28,$R$32:$R$52,$CF14)+求节点(村县营基础信息!AD$8:AD$28,$R$58:$R$78,$CF14)+求节点(村县营基础信息!AM$8:AM$28,$R$84:$R$104,$CF14)</f>
        <v>1.3636363636363635</v>
      </c>
      <c r="CR14" s="194">
        <f>求节点(村县营基础信息!M$8:M$28,$R$6:$R$26,$CF14)+求节点(村县营基础信息!V$8:V$28,$R$32:$R$52,$CF14)+求节点(村县营基础信息!AE$8:AE$28,$R$58:$R$78,$CF14)+求节点(村县营基础信息!AN$8:AN$28,$R$84:$R$104,$CF14)</f>
        <v>1.3945578231292517</v>
      </c>
      <c r="CS14" s="194">
        <f>求节点(村县营基础信息!N$8:N$28,$R$6:$R$26,$CF14)+求节点(村县营基础信息!W$8:W$28,$R$32:$R$52,$CF14)+求节点(村县营基础信息!AF$8:AF$28,$R$58:$R$78,$CF14)+求节点(村县营基础信息!AO$8:AO$28,$R$84:$R$104,$CF14)</f>
        <v>1.4261168384879725</v>
      </c>
      <c r="CT14" s="194">
        <f>求节点(村县营基础信息!O$8:O$28,$R$6:$R$26,$CF14)+求节点(村县营基础信息!X$8:X$28,$R$32:$R$52,$CF14)+求节点(村县营基础信息!AG$8:AG$28,$R$58:$R$78,$CF14)+求节点(村县营基础信息!AP$8:AP$28,$R$84:$R$104,$CF14)</f>
        <v>1.4912280701754388</v>
      </c>
      <c r="CU14" s="194">
        <f>(CP14-CP13)/节奏总纲!K12</f>
        <v>2.6674166059082087</v>
      </c>
      <c r="CW14" s="171"/>
      <c r="CX14" s="171"/>
      <c r="CY14" s="171">
        <v>9</v>
      </c>
      <c r="CZ14" s="171">
        <v>4026.666666666667</v>
      </c>
      <c r="DA14" s="171">
        <v>4069.0909090909086</v>
      </c>
      <c r="DB14" s="171">
        <v>4112.3809523809523</v>
      </c>
      <c r="DC14" s="171">
        <v>4156.5635738831616</v>
      </c>
      <c r="DD14" s="171">
        <v>4247.7192982456145</v>
      </c>
      <c r="DE14" s="171">
        <f t="shared" si="13"/>
        <v>1.1208609271523178</v>
      </c>
      <c r="DF14" s="171">
        <f t="shared" si="14"/>
        <v>1.1206434316353886</v>
      </c>
      <c r="DG14" s="171">
        <f t="shared" si="15"/>
        <v>1.1204261232051875</v>
      </c>
      <c r="DH14" s="171">
        <f t="shared" si="16"/>
        <v>1.1202090016204238</v>
      </c>
      <c r="DI14" s="171">
        <f t="shared" si="17"/>
        <v>1.1197753180241201</v>
      </c>
    </row>
    <row r="15" spans="2:113" x14ac:dyDescent="0.15">
      <c r="B15" s="147"/>
      <c r="D15" s="71">
        <v>10</v>
      </c>
      <c r="E15" s="68">
        <v>0</v>
      </c>
      <c r="F15" s="75">
        <v>200</v>
      </c>
      <c r="G15" s="68">
        <v>1</v>
      </c>
      <c r="H15" s="108">
        <v>0</v>
      </c>
      <c r="I15" s="167">
        <v>0</v>
      </c>
      <c r="J15" s="108">
        <v>0</v>
      </c>
      <c r="K15" s="174">
        <f>IF(繁荣度奖励!$AP16=0,K14,繁荣度奖励!$AP16/24*2)</f>
        <v>8000</v>
      </c>
      <c r="L15" s="172">
        <f>ROUND(繁荣度奖励!I16/24*12/1000,0)*1000</f>
        <v>32000</v>
      </c>
      <c r="N15" s="142">
        <f>SUMPRODUCT(E$6:E15,村县营基础信息!$D$8:$D17)</f>
        <v>0</v>
      </c>
      <c r="O15" s="142">
        <f>SUMPRODUCT(F$6:F15,村县营基础信息!$D$8:$D17)</f>
        <v>4060</v>
      </c>
      <c r="P15" s="142">
        <f>SUMPRODUCT(G$6:G15,村县营基础信息!$D$8:$D17)</f>
        <v>32</v>
      </c>
      <c r="Q15" s="142">
        <f>SUMPRODUCT(H$6:H15,村县营基础信息!$D$8:$D17)</f>
        <v>0</v>
      </c>
      <c r="R15" s="167">
        <f>SUMPRODUCT(I$6:I15,村县营基础信息!$D$8:$D17)</f>
        <v>0</v>
      </c>
      <c r="S15" s="142">
        <f>SUMPRODUCT(J$6:J15,村县营基础信息!$D$8:$D17)</f>
        <v>0</v>
      </c>
      <c r="T15" s="142">
        <f>SUMPRODUCT(K$6:K15,村县营基础信息!$D$8:$D17)</f>
        <v>113200</v>
      </c>
      <c r="U15" s="167">
        <f>SUMPRODUCT(L$6:L15,村县营基础信息!$D$8:$D17)</f>
        <v>631000</v>
      </c>
      <c r="V15" s="142"/>
      <c r="W15" s="142"/>
      <c r="X15" s="68">
        <v>10</v>
      </c>
      <c r="Y15" s="203">
        <f>MAX(求节点(基础状态预期!F$7:F$27,$N$6:$N$26,$X15)+求节点(基础状态预期!F$7:F$27,$N$32:$N$52,$X15)+求节点(基础状态预期!F$7:F$27,$N$58:$N$78,$X15)+求节点(基础状态预期!F$7:F$27,$N$84:$N$104,$X15),Y14)</f>
        <v>13440</v>
      </c>
      <c r="Z15" s="203">
        <f>MAX(求节点(基础状态预期!G$7:G$27,$N$6:$N$26,$X15)+求节点(基础状态预期!G$7:G$27,$N$32:$N$52,$X15)+求节点(基础状态预期!G$7:G$27,$N$58:$N$78,$X15)+求节点(基础状态预期!G$7:G$27,$N$84:$N$104,$X15),Z14)</f>
        <v>13755.151515151514</v>
      </c>
      <c r="AA15" s="203">
        <f>MAX(求节点(基础状态预期!H$7:H$27,$N$6:$N$26,$X15)+求节点(基础状态预期!H$7:H$27,$N$32:$N$52,$X15)+求节点(基础状态预期!H$7:H$27,$N$58:$N$78,$X15)+求节点(基础状态预期!H$7:H$27,$N$84:$N$104,$X15),AA14)</f>
        <v>14076.734693877552</v>
      </c>
      <c r="AB15" s="203">
        <f>MAX(求节点(基础状态预期!I$7:I$27,$N$6:$N$26,$X15)+求节点(基础状态预期!I$7:I$27,$N$32:$N$52,$X15)+求节点(基础状态预期!I$7:I$27,$N$58:$N$78,$X15)+求节点(基础状态预期!I$7:I$27,$N$84:$N$104,$X15),AB14)</f>
        <v>14404.948453608247</v>
      </c>
      <c r="AC15" s="203">
        <f>MAX(求节点(基础状态预期!J$7:J$27,$N$6:$N$26,$X15)+求节点(基础状态预期!J$7:J$27,$N$32:$N$52,$X15)+求节点(基础状态预期!J$7:J$27,$N$58:$N$78,$X15)+求节点(基础状态预期!J$7:J$27,$N$84:$N$104,$X15),AC14)</f>
        <v>15082.105263157897</v>
      </c>
      <c r="AD15" s="63">
        <v>1173.3333333333335</v>
      </c>
      <c r="AE15" s="63">
        <v>1190.1683501683501</v>
      </c>
      <c r="AF15" s="63">
        <v>1207.3469387755104</v>
      </c>
      <c r="AG15" s="63">
        <v>1224.8797250859106</v>
      </c>
      <c r="AH15" s="63">
        <v>1261.0526315789475</v>
      </c>
      <c r="AI15" s="203">
        <f>MAX((求节点(基础状态预期!F$7:F$27,$P$6:$P$26,$X15)+求节点(基础状态预期!F$7:F$27,$P$32:$P$52,$X15)+求节点(基础状态预期!F$7:F$27,$P$58:$P$78,$X15)+求节点(基础状态预期!F$7:F$27,$P$84:$P$104,$X15))*240,AI14)</f>
        <v>4560</v>
      </c>
      <c r="AJ15" s="203">
        <f>MAX((求节点(基础状态预期!G$7:G$27,$P$6:$P$26,$X15)+求节点(基础状态预期!G$7:G$27,$P$32:$P$52,$X15)+求节点(基础状态预期!G$7:G$27,$P$58:$P$78,$X15)+求节点(基础状态预期!G$7:G$27,$P$84:$P$104,$X15))*240,AJ14)</f>
        <v>4608.484848484848</v>
      </c>
      <c r="AK15" s="203">
        <f>MAX((求节点(基础状态预期!H$7:H$27,$P$6:$P$26,$X15)+求节点(基础状态预期!H$7:H$27,$P$32:$P$52,$X15)+求节点(基础状态预期!H$7:H$27,$P$58:$P$78,$X15)+求节点(基础状态预期!H$7:H$27,$P$84:$P$104,$X15))*240,AK14)</f>
        <v>4657.9591836734689</v>
      </c>
      <c r="AL15" s="203">
        <f>MAX((求节点(基础状态预期!I$7:I$27,$P$6:$P$26,$X15)+求节点(基础状态预期!I$7:I$27,$P$32:$P$52,$X15)+求节点(基础状态预期!I$7:I$27,$P$58:$P$78,$X15)+求节点(基础状态预期!I$7:I$27,$P$84:$P$104,$X15))*240,AL14)</f>
        <v>4708.4536082474224</v>
      </c>
      <c r="AM15" s="203">
        <f>MAX((求节点(基础状态预期!J$7:J$27,$P$6:$P$26,$X15)+求节点(基础状态预期!J$7:J$27,$P$32:$P$52,$X15)+求节点(基础状态预期!J$7:J$27,$P$58:$P$78,$X15)+求节点(基础状态预期!J$7:J$27,$P$84:$P$104,$X15))*240,AM14)</f>
        <v>4812.6315789473683</v>
      </c>
      <c r="AN15" s="68">
        <f>(AI15-AI14)/节奏总纲!K13</f>
        <v>3583.8542814991115</v>
      </c>
      <c r="AO15" s="203">
        <f>MAX(求节点(基础状态预期!F$7:F$27,$T$6:$T$26,$X15)+求节点(基础状态预期!F$7:F$27,$T$32:$T$52,$X15)+求节点(基础状态预期!F$7:F$27,$T$58:$T$78,$X15)+求节点(基础状态预期!F$7:F$27,$T$84:$T$104,$X15),AO14)</f>
        <v>15466.666666666664</v>
      </c>
      <c r="AP15" s="203">
        <f>MAX(求节点(基础状态预期!G$7:G$27,$T$6:$T$26,$X15)+求节点(基础状态预期!G$7:G$27,$T$32:$T$52,$X15)+求节点(基础状态预期!G$7:G$27,$T$58:$T$78,$X15)+求节点(基础状态预期!G$7:G$27,$T$84:$T$104,$X15),AP14)</f>
        <v>15803.367003367002</v>
      </c>
      <c r="AQ15" s="203">
        <f>MAX(求节点(基础状态预期!H$7:H$27,$T$6:$T$26,$X15)+求节点(基础状态预期!H$7:H$27,$T$32:$T$52,$X15)+求节点(基础状态预期!H$7:H$27,$T$58:$T$78,$X15)+求节点(基础状态预期!H$7:H$27,$T$84:$T$104,$X15),AQ14)</f>
        <v>16146.938775510207</v>
      </c>
      <c r="AR15" s="203">
        <f>MAX(求节点(基础状态预期!I$7:I$27,$T$6:$T$26,$X15)+求节点(基础状态预期!I$7:I$27,$T$32:$T$52,$X15)+求节点(基础状态预期!I$7:I$27,$T$58:$T$78,$X15)+求节点(基础状态预期!I$7:I$27,$T$84:$T$104,$X15),AR14)</f>
        <v>16497.594501718213</v>
      </c>
      <c r="AS15" s="203">
        <f>MAX(求节点(基础状态预期!J$7:J$27,$T$6:$T$26,$X15)+求节点(基础状态预期!J$7:J$27,$T$32:$T$52,$X15)+求节点(基础状态预期!J$7:J$27,$T$58:$T$78,$X15)+求节点(基础状态预期!J$7:J$27,$T$84:$T$104,$X15),AS14)</f>
        <v>17221.05263157895</v>
      </c>
      <c r="AT15" s="203">
        <f>MAX(求节点(基础状态预期!F$7:F$27,$S$6:$S$26,$X15)+求节点(基础状态预期!F$7:F$27,$S$32:$S$52,$X15)+求节点(基础状态预期!F$7:F$27,$S$58:$S$78,$X15)+求节点(基础状态预期!F$7:F$27,$S$84:$S$104,$X15),AT14)</f>
        <v>466.66666666666669</v>
      </c>
      <c r="AU15" s="203">
        <f>MAX(求节点(基础状态预期!G$7:G$27,$S$6:$S$26,$X15)+求节点(基础状态预期!G$7:G$27,$S$32:$S$52,$X15)+求节点(基础状态预期!G$7:G$27,$S$58:$S$78,$X15)+求节点(基础状态预期!G$7:G$27,$S$84:$S$104,$X15),AU14)</f>
        <v>470.03367003367003</v>
      </c>
      <c r="AV15" s="203">
        <f>MAX(求节点(基础状态预期!H$7:H$27,$S$6:$S$26,$X15)+求节点(基础状态预期!H$7:H$27,$S$32:$S$52,$X15)+求节点(基础状态预期!H$7:H$27,$S$58:$S$78,$X15)+求节点(基础状态预期!H$7:H$27,$S$84:$S$104,$X15),AV14)</f>
        <v>473.46938775510205</v>
      </c>
      <c r="AW15" s="203">
        <f>MAX(求节点(基础状态预期!I$7:I$27,$S$6:$S$26,$X15)+求节点(基础状态预期!I$7:I$27,$S$32:$S$52,$X15)+求节点(基础状态预期!I$7:I$27,$S$58:$S$78,$X15)+求节点(基础状态预期!I$7:I$27,$S$84:$S$104,$X15),AW14)</f>
        <v>476.97594501718214</v>
      </c>
      <c r="AX15" s="203">
        <f>MAX(求节点(基础状态预期!J$7:J$27,$S$6:$S$26,$X15)+求节点(基础状态预期!J$7:J$27,$S$32:$S$52,$X15)+求节点(基础状态预期!J$7:J$27,$S$58:$S$78,$X15)+求节点(基础状态预期!J$7:J$27,$S$84:$S$104,$X15),AX14)</f>
        <v>484.21052631578948</v>
      </c>
      <c r="AY15" s="108">
        <f>(AT15-AT14)/节奏总纲!K13</f>
        <v>248.87876954854968</v>
      </c>
      <c r="AZ15" s="203">
        <f>MAX(求节点(基础状态预期!F$7:F$27,$U$6:$U$26,$X15)+求节点(基础状态预期!F$7:F$27,$U$32:$U$52,$X15)+求节点(基础状态预期!F$7:F$27,$U$58:$U$78,$X15)+求节点(基础状态预期!F$7:F$27,$U$84:$U$104,$X15),AZ14)</f>
        <v>92000</v>
      </c>
      <c r="BA15" s="203">
        <f>MAX(求节点(基础状态预期!G$7:G$27,$U$6:$U$26,$X15)+求节点(基础状态预期!G$7:G$27,$U$32:$U$52,$X15)+求节点(基础状态预期!G$7:G$27,$U$58:$U$78,$X15)+求节点(基础状态预期!G$7:G$27,$U$84:$U$104,$X15),BA14)</f>
        <v>93212.121212121216</v>
      </c>
      <c r="BB15" s="203">
        <f>MAX(求节点(基础状态预期!H$7:H$27,$U$6:$U$26,$X15)+求节点(基础状态预期!H$7:H$27,$U$32:$U$52,$X15)+求节点(基础状态预期!H$7:H$27,$U$58:$U$78,$X15)+求节点(基础状态预期!H$7:H$27,$U$84:$U$104,$X15),BB14)</f>
        <v>94448.979591836745</v>
      </c>
      <c r="BC15" s="203">
        <f>MAX(求节点(基础状态预期!I$7:I$27,$U$6:$U$26,$X15)+求节点(基础状态预期!I$7:I$27,$U$32:$U$52,$X15)+求节点(基础状态预期!I$7:I$27,$U$58:$U$78,$X15)+求节点(基础状态预期!I$7:I$27,$U$84:$U$104,$X15),BC14)</f>
        <v>95711.34020618556</v>
      </c>
      <c r="BD15" s="203">
        <f>MAX(求节点(基础状态预期!J$7:J$27,$U$6:$U$26,$X15)+求节点(基础状态预期!J$7:J$27,$U$32:$U$52,$X15)+求节点(基础状态预期!J$7:J$27,$U$58:$U$78,$X15)+求节点(基础状态预期!J$7:J$27,$U$84:$U$104,$X15),BD14)</f>
        <v>98315.789473684214</v>
      </c>
      <c r="BK15" s="108">
        <v>10</v>
      </c>
      <c r="BL15" s="194">
        <f t="shared" si="7"/>
        <v>5026.666666666667</v>
      </c>
      <c r="BM15" s="194">
        <f t="shared" si="8"/>
        <v>5078.5185185185182</v>
      </c>
      <c r="BN15" s="194">
        <f t="shared" si="9"/>
        <v>5131.4285714285706</v>
      </c>
      <c r="BO15" s="194">
        <f t="shared" si="10"/>
        <v>5185.4295532646047</v>
      </c>
      <c r="BP15" s="194">
        <f t="shared" si="11"/>
        <v>5296.8421052631575</v>
      </c>
      <c r="BQ15" s="194">
        <f>(BL15-BL14)/节奏总纲!K13</f>
        <v>3832.7330510476654</v>
      </c>
      <c r="BS15" s="110">
        <f t="shared" si="5"/>
        <v>0.90716180371352784</v>
      </c>
      <c r="BT15" s="110">
        <f t="shared" si="12"/>
        <v>9.2838196286472149E-2</v>
      </c>
      <c r="BW15" s="167">
        <v>10</v>
      </c>
      <c r="BX15" s="194">
        <f>求节点(村县营基础信息!K$8:K$28,$P$6:$P$26,$CF15)+求节点(村县营基础信息!T$8:T$28,$P$32:$P$52,$CF15)+求节点(村县营基础信息!AC$8:AC$28,$P$58:$P$78,$CF15)+求节点(村县营基础信息!AL$8:AL$28,$P$84:$P$104,$CF15)</f>
        <v>19</v>
      </c>
      <c r="BY15" s="194">
        <f>求节点(村县营基础信息!L$8:L$28,$P$6:$P$26,$CF15)+求节点(村县营基础信息!U$8:U$28,$P$32:$P$52,$CF15)+求节点(村县营基础信息!AD$8:AD$28,$P$58:$P$78,$CF15)+求节点(村县营基础信息!AM$8:AM$28,$P$84:$P$104,$CF15)</f>
        <v>19.202020202020201</v>
      </c>
      <c r="BZ15" s="194">
        <f>求节点(村县营基础信息!M$8:M$28,$P$6:$P$26,$CF15)+求节点(村县营基础信息!V$8:V$28,$P$32:$P$52,$CF15)+求节点(村县营基础信息!AE$8:AE$28,$P$58:$P$78,$CF15)+求节点(村县营基础信息!AN$8:AN$28,$P$84:$P$104,$CF15)</f>
        <v>19.408163265306122</v>
      </c>
      <c r="CA15" s="194">
        <f>求节点(村县营基础信息!N$8:N$28,$P$6:$P$26,$CF15)+求节点(村县营基础信息!W$8:W$28,$P$32:$P$52,$CF15)+求节点(村县营基础信息!AF$8:AF$28,$P$58:$P$78,$CF15)+求节点(村县营基础信息!AO$8:AO$28,$P$84:$P$104,$CF15)</f>
        <v>19.618556701030926</v>
      </c>
      <c r="CB15" s="194">
        <f>求节点(村县营基础信息!O$8:O$28,$P$6:$P$26,$CF15)+求节点(村县营基础信息!X$8:X$28,$P$32:$P$52,$CF15)+求节点(村县营基础信息!AG$8:AG$28,$P$58:$P$78,$CF15)+求节点(村县营基础信息!AP$8:AP$28,$P$84:$P$104,$CF15)</f>
        <v>20.05263157894737</v>
      </c>
      <c r="CC15" s="194">
        <f>(BX15-BX14)/节奏总纲!K13</f>
        <v>14.932726172912965</v>
      </c>
      <c r="CF15" s="167">
        <v>10</v>
      </c>
      <c r="CG15" s="194">
        <f>求节点(村县营基础信息!K$8:K$28,$Q$6:$Q$26,$CF15)+求节点(村县营基础信息!T$8:T$28,$Q$32:$Q$52,$CF15)+求节点(村县营基础信息!AC$8:AC$28,$Q$58:$Q$78,$CF15)+求节点(村县营基础信息!AL$8:AL$28,$Q$84:$Q$104,$CF15)</f>
        <v>4.6666666666666661</v>
      </c>
      <c r="CH15" s="194">
        <f>求节点(村县营基础信息!L$8:L$28,$Q$6:$Q$26,$CF15)+求节点(村县营基础信息!U$8:U$28,$Q$32:$Q$52,$CF15)+求节点(村县营基础信息!AD$8:AD$28,$Q$58:$Q$78,$CF15)+求节点(村县营基础信息!AM$8:AM$28,$Q$84:$Q$104,$CF15)</f>
        <v>4.7003367003367007</v>
      </c>
      <c r="CI15" s="194">
        <f>求节点(村县营基础信息!M$8:M$28,$Q$6:$Q$26,$CF15)+求节点(村县营基础信息!V$8:V$28,$Q$32:$Q$52,$CF15)+求节点(村县营基础信息!AE$8:AE$28,$Q$58:$Q$78,$CF15)+求节点(村县营基础信息!AN$8:AN$28,$Q$84:$Q$104,$CF15)</f>
        <v>4.7346938775510203</v>
      </c>
      <c r="CJ15" s="194">
        <f>求节点(村县营基础信息!N$8:N$28,$Q$6:$Q$26,$CF15)+求节点(村县营基础信息!W$8:W$28,$Q$32:$Q$52,$CF15)+求节点(村县营基础信息!AF$8:AF$28,$Q$58:$Q$78,$CF15)+求节点(村县营基础信息!AO$8:AO$28,$Q$84:$Q$104,$CF15)</f>
        <v>4.7697594501718212</v>
      </c>
      <c r="CK15" s="194">
        <f>求节点(村县营基础信息!O$8:O$28,$Q$6:$Q$26,$CF15)+求节点(村县营基础信息!X$8:X$28,$Q$32:$Q$52,$CF15)+求节点(村县营基础信息!AG$8:AG$28,$Q$58:$Q$78,$CF15)+求节点(村县营基础信息!AP$8:AP$28,$Q$84:$Q$104,$CF15)</f>
        <v>4.8421052631578947</v>
      </c>
      <c r="CL15" s="194">
        <f>(CG15-CG14)/节奏总纲!K13</f>
        <v>2.4887876954854851</v>
      </c>
      <c r="CO15" s="167">
        <v>10</v>
      </c>
      <c r="CP15" s="194">
        <f>求节点(村县营基础信息!K$8:K$28,$R$6:$R$26,$CF15)+求节点(村县营基础信息!T$8:T$28,$R$32:$R$52,$CF15)+求节点(村县营基础信息!AC$8:AC$28,$R$58:$R$78,$CF15)+求节点(村县营基础信息!AL$8:AL$28,$R$84:$R$104,$CF15)</f>
        <v>1.6666666666666665</v>
      </c>
      <c r="CQ15" s="194">
        <f>求节点(村县营基础信息!L$8:L$28,$R$6:$R$26,$CF15)+求节点(村县营基础信息!U$8:U$28,$R$32:$R$52,$CF15)+求节点(村县营基础信息!AD$8:AD$28,$R$58:$R$78,$CF15)+求节点(村县营基础信息!AM$8:AM$28,$R$84:$R$104,$CF15)</f>
        <v>1.7003367003367003</v>
      </c>
      <c r="CR15" s="194">
        <f>求节点(村县营基础信息!M$8:M$28,$R$6:$R$26,$CF15)+求节点(村县营基础信息!V$8:V$28,$R$32:$R$52,$CF15)+求节点(村县营基础信息!AE$8:AE$28,$R$58:$R$78,$CF15)+求节点(村县营基础信息!AN$8:AN$28,$R$84:$R$104,$CF15)</f>
        <v>1.7346938775510206</v>
      </c>
      <c r="CS15" s="194">
        <f>求节点(村县营基础信息!N$8:N$28,$R$6:$R$26,$CF15)+求节点(村县营基础信息!W$8:W$28,$R$32:$R$52,$CF15)+求节点(村县营基础信息!AF$8:AF$28,$R$58:$R$78,$CF15)+求节点(村县营基础信息!AO$8:AO$28,$R$84:$R$104,$CF15)</f>
        <v>1.7697594501718212</v>
      </c>
      <c r="CT15" s="194">
        <f>求节点(村县营基础信息!O$8:O$28,$R$6:$R$26,$CF15)+求节点(村县营基础信息!X$8:X$28,$R$32:$R$52,$CF15)+求节点(村县营基础信息!AG$8:AG$28,$R$58:$R$78,$CF15)+求节点(村县营基础信息!AP$8:AP$28,$R$84:$R$104,$CF15)</f>
        <v>1.8421052631578949</v>
      </c>
      <c r="CU15" s="194">
        <f>(CP15-CP14)/节奏总纲!K13</f>
        <v>2.4887876954854935</v>
      </c>
      <c r="CW15" s="171"/>
      <c r="CX15" s="171"/>
      <c r="CY15" s="171">
        <v>10</v>
      </c>
      <c r="CZ15" s="171">
        <v>4493.333333333333</v>
      </c>
      <c r="DA15" s="171">
        <v>4540.4713804713811</v>
      </c>
      <c r="DB15" s="171">
        <v>4588.5714285714284</v>
      </c>
      <c r="DC15" s="171">
        <v>4637.6632302405505</v>
      </c>
      <c r="DD15" s="171">
        <v>4738.9473684210525</v>
      </c>
      <c r="DE15" s="171">
        <f t="shared" si="13"/>
        <v>1.1186943620178043</v>
      </c>
      <c r="DF15" s="171">
        <f t="shared" si="14"/>
        <v>1.1185002817904071</v>
      </c>
      <c r="DG15" s="171">
        <f t="shared" si="15"/>
        <v>1.1183063511830633</v>
      </c>
      <c r="DH15" s="171">
        <f t="shared" si="16"/>
        <v>1.118112570022822</v>
      </c>
      <c r="DI15" s="171">
        <f t="shared" si="17"/>
        <v>1.1177254553531764</v>
      </c>
    </row>
    <row r="16" spans="2:113" x14ac:dyDescent="0.15">
      <c r="B16" s="147"/>
      <c r="D16" s="71">
        <v>11</v>
      </c>
      <c r="E16" s="68">
        <v>0</v>
      </c>
      <c r="F16" s="75">
        <v>200</v>
      </c>
      <c r="G16" s="68">
        <v>1</v>
      </c>
      <c r="H16" s="108">
        <v>0</v>
      </c>
      <c r="I16" s="167">
        <v>0</v>
      </c>
      <c r="J16" s="108">
        <v>0</v>
      </c>
      <c r="K16" s="174">
        <f>IF(繁荣度奖励!$AP17=0,K15,繁荣度奖励!$AP17/24*2)</f>
        <v>8000</v>
      </c>
      <c r="L16" s="172">
        <f>ROUND(繁荣度奖励!I17/24*12/1000,0)*1000</f>
        <v>36000</v>
      </c>
      <c r="N16" s="142">
        <f>SUMPRODUCT(E$6:E16,村县营基础信息!$D$8:$D18)</f>
        <v>0</v>
      </c>
      <c r="O16" s="142">
        <f>SUMPRODUCT(F$6:F16,村县营基础信息!$D$8:$D18)</f>
        <v>5060</v>
      </c>
      <c r="P16" s="142">
        <f>SUMPRODUCT(G$6:G16,村县营基础信息!$D$8:$D18)</f>
        <v>37</v>
      </c>
      <c r="Q16" s="142">
        <f>SUMPRODUCT(H$6:H16,村县营基础信息!$D$8:$D18)</f>
        <v>0</v>
      </c>
      <c r="R16" s="167">
        <f>SUMPRODUCT(I$6:I16,村县营基础信息!$D$8:$D18)</f>
        <v>0</v>
      </c>
      <c r="S16" s="142">
        <f>SUMPRODUCT(J$6:J16,村县营基础信息!$D$8:$D18)</f>
        <v>0</v>
      </c>
      <c r="T16" s="142">
        <f>SUMPRODUCT(K$6:K16,村县营基础信息!$D$8:$D18)</f>
        <v>153200</v>
      </c>
      <c r="U16" s="167">
        <f>SUMPRODUCT(L$6:L16,村县营基础信息!$D$8:$D18)</f>
        <v>811000</v>
      </c>
      <c r="V16" s="142"/>
      <c r="W16" s="142"/>
      <c r="X16" s="68">
        <v>11</v>
      </c>
      <c r="Y16" s="203">
        <f>MAX(求节点(基础状态预期!F$7:F$27,$N$6:$N$26,$X16)+求节点(基础状态预期!F$7:F$27,$N$32:$N$52,$X16)+求节点(基础状态预期!F$7:F$27,$N$58:$N$78,$X16)+求节点(基础状态预期!F$7:F$27,$N$84:$N$104,$X16),Y15)</f>
        <v>16560</v>
      </c>
      <c r="Z16" s="203">
        <f>MAX(求节点(基础状态预期!G$7:G$27,$N$6:$N$26,$X16)+求节点(基础状态预期!G$7:G$27,$N$32:$N$52,$X16)+求节点(基础状态预期!G$7:G$27,$N$58:$N$78,$X16)+求节点(基础状态预期!G$7:G$27,$N$84:$N$104,$X16),Z15)</f>
        <v>16560</v>
      </c>
      <c r="AA16" s="203">
        <f>MAX(求节点(基础状态预期!H$7:H$27,$N$6:$N$26,$X16)+求节点(基础状态预期!H$7:H$27,$N$32:$N$52,$X16)+求节点(基础状态预期!H$7:H$27,$N$58:$N$78,$X16)+求节点(基础状态预期!H$7:H$27,$N$84:$N$104,$X16),AA15)</f>
        <v>16560</v>
      </c>
      <c r="AB16" s="203">
        <f>MAX(求节点(基础状态预期!I$7:I$27,$N$6:$N$26,$X16)+求节点(基础状态预期!I$7:I$27,$N$32:$N$52,$X16)+求节点(基础状态预期!I$7:I$27,$N$58:$N$78,$X16)+求节点(基础状态预期!I$7:I$27,$N$84:$N$104,$X16),AB15)</f>
        <v>16560</v>
      </c>
      <c r="AC16" s="203">
        <f>MAX(求节点(基础状态预期!J$7:J$27,$N$6:$N$26,$X16)+求节点(基础状态预期!J$7:J$27,$N$32:$N$52,$X16)+求节点(基础状态预期!J$7:J$27,$N$58:$N$78,$X16)+求节点(基础状态预期!J$7:J$27,$N$84:$N$104,$X16),AC15)</f>
        <v>16560</v>
      </c>
      <c r="AD16" s="63">
        <v>1340</v>
      </c>
      <c r="AE16" s="63">
        <v>1362.2222222222222</v>
      </c>
      <c r="AF16" s="63">
        <v>1384.8979591836737</v>
      </c>
      <c r="AG16" s="63">
        <v>1408.0412371134021</v>
      </c>
      <c r="AH16" s="63">
        <v>1455.7894736842109</v>
      </c>
      <c r="AI16" s="203">
        <f>MAX((求节点(基础状态预期!F$7:F$27,$P$6:$P$26,$X16)+求节点(基础状态预期!F$7:F$27,$P$32:$P$52,$X16)+求节点(基础状态预期!F$7:F$27,$P$58:$P$78,$X16)+求节点(基础状态预期!F$7:F$27,$P$84:$P$104,$X16))*240,AI15)</f>
        <v>5040</v>
      </c>
      <c r="AJ16" s="203">
        <f>MAX((求节点(基础状态预期!G$7:G$27,$P$6:$P$26,$X16)+求节点(基础状态预期!G$7:G$27,$P$32:$P$52,$X16)+求节点(基础状态预期!G$7:G$27,$P$58:$P$78,$X16)+求节点(基础状态预期!G$7:G$27,$P$84:$P$104,$X16))*240,AJ15)</f>
        <v>5084.4444444444453</v>
      </c>
      <c r="AK16" s="203">
        <f>MAX((求节点(基础状态预期!H$7:H$27,$P$6:$P$26,$X16)+求节点(基础状态预期!H$7:H$27,$P$32:$P$52,$X16)+求节点(基础状态预期!H$7:H$27,$P$58:$P$78,$X16)+求节点(基础状态预期!H$7:H$27,$P$84:$P$104,$X16))*240,AK15)</f>
        <v>5129.7959183673465</v>
      </c>
      <c r="AL16" s="203">
        <f>MAX((求节点(基础状态预期!I$7:I$27,$P$6:$P$26,$X16)+求节点(基础状态预期!I$7:I$27,$P$32:$P$52,$X16)+求节点(基础状态预期!I$7:I$27,$P$58:$P$78,$X16)+求节点(基础状态预期!I$7:I$27,$P$84:$P$104,$X16))*240,AL15)</f>
        <v>5176.0824742268042</v>
      </c>
      <c r="AM16" s="203">
        <f>MAX((求节点(基础状态预期!J$7:J$27,$P$6:$P$26,$X16)+求节点(基础状态预期!J$7:J$27,$P$32:$P$52,$X16)+求节点(基础状态预期!J$7:J$27,$P$58:$P$78,$X16)+求节点(基础状态预期!J$7:J$27,$P$84:$P$104,$X16))*240,AM15)</f>
        <v>5271.5789473684208</v>
      </c>
      <c r="AN16" s="68">
        <f>(AI16-AI15)/节奏总纲!K14</f>
        <v>3343.8542814991133</v>
      </c>
      <c r="AO16" s="203">
        <f>MAX(求节点(基础状态预期!F$7:F$27,$T$6:$T$26,$X16)+求节点(基础状态预期!F$7:F$27,$T$32:$T$52,$X16)+求节点(基础状态预期!F$7:F$27,$T$58:$T$78,$X16)+求节点(基础状态预期!F$7:F$27,$T$84:$T$104,$X16),AO15)</f>
        <v>18800</v>
      </c>
      <c r="AP16" s="203">
        <f>MAX(求节点(基础状态预期!G$7:G$27,$T$6:$T$26,$X16)+求节点(基础状态预期!G$7:G$27,$T$32:$T$52,$X16)+求节点(基础状态预期!G$7:G$27,$T$58:$T$78,$X16)+求节点(基础状态预期!G$7:G$27,$T$84:$T$104,$X16),AP15)</f>
        <v>19170.370370370369</v>
      </c>
      <c r="AQ16" s="203">
        <f>MAX(求节点(基础状态预期!H$7:H$27,$T$6:$T$26,$X16)+求节点(基础状态预期!H$7:H$27,$T$32:$T$52,$X16)+求节点(基础状态预期!H$7:H$27,$T$58:$T$78,$X16)+求节点(基础状态预期!H$7:H$27,$T$84:$T$104,$X16),AQ15)</f>
        <v>19548.299319727892</v>
      </c>
      <c r="AR16" s="203">
        <f>MAX(求节点(基础状态预期!I$7:I$27,$T$6:$T$26,$X16)+求节点(基础状态预期!I$7:I$27,$T$32:$T$52,$X16)+求节点(基础状态预期!I$7:I$27,$T$58:$T$78,$X16)+求节点(基础状态预期!I$7:I$27,$T$84:$T$104,$X16),AR15)</f>
        <v>19934.0206185567</v>
      </c>
      <c r="AS16" s="203">
        <f>MAX(求节点(基础状态预期!J$7:J$27,$T$6:$T$26,$X16)+求节点(基础状态预期!J$7:J$27,$T$32:$T$52,$X16)+求节点(基础状态预期!J$7:J$27,$T$58:$T$78,$X16)+求节点(基础状态预期!J$7:J$27,$T$84:$T$104,$X16),AS15)</f>
        <v>20729.824561403511</v>
      </c>
      <c r="AT16" s="203">
        <f>MAX(求节点(基础状态预期!F$7:F$27,$S$6:$S$26,$X16)+求节点(基础状态预期!F$7:F$27,$S$32:$S$52,$X16)+求节点(基础状态预期!F$7:F$27,$S$58:$S$78,$X16)+求节点(基础状态预期!F$7:F$27,$S$84:$S$104,$X16),AT15)</f>
        <v>500</v>
      </c>
      <c r="AU16" s="203">
        <f>MAX(求节点(基础状态预期!G$7:G$27,$S$6:$S$26,$X16)+求节点(基础状态预期!G$7:G$27,$S$32:$S$52,$X16)+求节点(基础状态预期!G$7:G$27,$S$58:$S$78,$X16)+求节点(基础状态预期!G$7:G$27,$S$84:$S$104,$X16),AU15)</f>
        <v>507.40740740740739</v>
      </c>
      <c r="AV16" s="203">
        <f>MAX(求节点(基础状态预期!H$7:H$27,$S$6:$S$26,$X16)+求节点(基础状态预期!H$7:H$27,$S$32:$S$52,$X16)+求节点(基础状态预期!H$7:H$27,$S$58:$S$78,$X16)+求节点(基础状态预期!H$7:H$27,$S$84:$S$104,$X16),AV15)</f>
        <v>514.96598639455783</v>
      </c>
      <c r="AW16" s="203">
        <f>MAX(求节点(基础状态预期!I$7:I$27,$S$6:$S$26,$X16)+求节点(基础状态预期!I$7:I$27,$S$32:$S$52,$X16)+求节点(基础状态预期!I$7:I$27,$S$58:$S$78,$X16)+求节点(基础状态预期!I$7:I$27,$S$84:$S$104,$X16),AW15)</f>
        <v>522.68041237113403</v>
      </c>
      <c r="AX16" s="203">
        <f>MAX(求节点(基础状态预期!J$7:J$27,$S$6:$S$26,$X16)+求节点(基础状态预期!J$7:J$27,$S$32:$S$52,$X16)+求节点(基础状态预期!J$7:J$27,$S$58:$S$78,$X16)+求节点(基础状态预期!J$7:J$27,$S$84:$S$104,$X16),AX15)</f>
        <v>538.59649122807025</v>
      </c>
      <c r="AY16" s="108">
        <f>(AT16-AT15)/节奏总纲!K14</f>
        <v>232.21210288188274</v>
      </c>
      <c r="AZ16" s="203">
        <f>MAX(求节点(基础状态预期!F$7:F$27,$U$6:$U$26,$X16)+求节点(基础状态预期!F$7:F$27,$U$32:$U$52,$X16)+求节点(基础状态预期!F$7:F$27,$U$58:$U$78,$X16)+求节点(基础状态预期!F$7:F$27,$U$84:$U$104,$X16),AZ15)</f>
        <v>104000</v>
      </c>
      <c r="BA16" s="203">
        <f>MAX(求节点(基础状态预期!G$7:G$27,$U$6:$U$26,$X16)+求节点(基础状态预期!G$7:G$27,$U$32:$U$52,$X16)+求节点(基础状态预期!G$7:G$27,$U$58:$U$78,$X16)+求节点(基础状态预期!G$7:G$27,$U$84:$U$104,$X16),BA15)</f>
        <v>105888.88888888888</v>
      </c>
      <c r="BB16" s="203">
        <f>MAX(求节点(基础状态预期!H$7:H$27,$U$6:$U$26,$X16)+求节点(基础状态预期!H$7:H$27,$U$32:$U$52,$X16)+求节点(基础状态预期!H$7:H$27,$U$58:$U$78,$X16)+求节点(基础状态预期!H$7:H$27,$U$84:$U$104,$X16),BB15)</f>
        <v>107816.32653061226</v>
      </c>
      <c r="BC16" s="203">
        <f>MAX(求节点(基础状态预期!I$7:I$27,$U$6:$U$26,$X16)+求节点(基础状态预期!I$7:I$27,$U$32:$U$52,$X16)+求节点(基础状态预期!I$7:I$27,$U$58:$U$78,$X16)+求节点(基础状态预期!I$7:I$27,$U$84:$U$104,$X16),BC15)</f>
        <v>109783.50515463918</v>
      </c>
      <c r="BD16" s="203">
        <f>MAX(求节点(基础状态预期!J$7:J$27,$U$6:$U$26,$X16)+求节点(基础状态预期!J$7:J$27,$U$32:$U$52,$X16)+求节点(基础状态预期!J$7:J$27,$U$58:$U$78,$X16)+求节点(基础状态预期!J$7:J$27,$U$84:$U$104,$X16),BD15)</f>
        <v>113842.10526315791</v>
      </c>
      <c r="BK16" s="108">
        <v>11</v>
      </c>
      <c r="BL16" s="194">
        <f t="shared" si="7"/>
        <v>5540</v>
      </c>
      <c r="BM16" s="194">
        <f t="shared" si="8"/>
        <v>5591.8518518518522</v>
      </c>
      <c r="BN16" s="194">
        <f t="shared" si="9"/>
        <v>5644.7619047619046</v>
      </c>
      <c r="BO16" s="194">
        <f t="shared" si="10"/>
        <v>5698.7628865979386</v>
      </c>
      <c r="BP16" s="194">
        <f t="shared" si="11"/>
        <v>5810.1754385964914</v>
      </c>
      <c r="BQ16" s="194">
        <f>(BL16-BL15)/节奏总纲!K14</f>
        <v>3576.0663843809944</v>
      </c>
      <c r="BS16" s="110">
        <f t="shared" si="5"/>
        <v>0.90974729241877261</v>
      </c>
      <c r="BT16" s="110">
        <f t="shared" si="12"/>
        <v>9.0252707581227443E-2</v>
      </c>
      <c r="BW16" s="167">
        <v>11</v>
      </c>
      <c r="BX16" s="194">
        <f>求节点(村县营基础信息!K$8:K$28,$P$6:$P$26,$CF16)+求节点(村县营基础信息!T$8:T$28,$P$32:$P$52,$CF16)+求节点(村县营基础信息!AC$8:AC$28,$P$58:$P$78,$CF16)+求节点(村县营基础信息!AL$8:AL$28,$P$84:$P$104,$CF16)</f>
        <v>21</v>
      </c>
      <c r="BY16" s="194">
        <f>求节点(村县营基础信息!L$8:L$28,$P$6:$P$26,$CF16)+求节点(村县营基础信息!U$8:U$28,$P$32:$P$52,$CF16)+求节点(村县营基础信息!AD$8:AD$28,$P$58:$P$78,$CF16)+求节点(村县营基础信息!AM$8:AM$28,$P$84:$P$104,$CF16)</f>
        <v>21.148148148148149</v>
      </c>
      <c r="BZ16" s="194">
        <f>求节点(村县营基础信息!M$8:M$28,$P$6:$P$26,$CF16)+求节点(村县营基础信息!V$8:V$28,$P$32:$P$52,$CF16)+求节点(村县营基础信息!AE$8:AE$28,$P$58:$P$78,$CF16)+求节点(村县营基础信息!AN$8:AN$28,$P$84:$P$104,$CF16)</f>
        <v>21.299319727891156</v>
      </c>
      <c r="CA16" s="194">
        <f>求节点(村县营基础信息!N$8:N$28,$P$6:$P$26,$CF16)+求节点(村县营基础信息!W$8:W$28,$P$32:$P$52,$CF16)+求节点(村县营基础信息!AF$8:AF$28,$P$58:$P$78,$CF16)+求节点(村县营基础信息!AO$8:AO$28,$P$84:$P$104,$CF16)</f>
        <v>21.604046046826845</v>
      </c>
      <c r="CB16" s="194">
        <f>求节点(村县营基础信息!O$8:O$28,$P$6:$P$26,$CF16)+求节点(村县营基础信息!X$8:X$28,$P$32:$P$52,$CF16)+求节点(村县营基础信息!AG$8:AG$28,$P$58:$P$78,$CF16)+求节点(村县营基础信息!AP$8:AP$28,$P$84:$P$104,$CF16)</f>
        <v>22.031062621061967</v>
      </c>
      <c r="CC16" s="194">
        <f>(BX16-BX15)/节奏总纲!K14</f>
        <v>13.932726172912972</v>
      </c>
      <c r="CF16" s="167">
        <v>11</v>
      </c>
      <c r="CG16" s="194">
        <f>求节点(村县营基础信息!K$8:K$28,$Q$6:$Q$26,$CF16)+求节点(村县营基础信息!T$8:T$28,$Q$32:$Q$52,$CF16)+求节点(村县营基础信息!AC$8:AC$28,$Q$58:$Q$78,$CF16)+求节点(村县营基础信息!AL$8:AL$28,$Q$84:$Q$104,$CF16)</f>
        <v>5</v>
      </c>
      <c r="CH16" s="194">
        <f>求节点(村县营基础信息!L$8:L$28,$Q$6:$Q$26,$CF16)+求节点(村县营基础信息!U$8:U$28,$Q$32:$Q$52,$CF16)+求节点(村县营基础信息!AD$8:AD$28,$Q$58:$Q$78,$CF16)+求节点(村县营基础信息!AM$8:AM$28,$Q$84:$Q$104,$CF16)</f>
        <v>5.0370370370370372</v>
      </c>
      <c r="CI16" s="194">
        <f>求节点(村县营基础信息!M$8:M$28,$Q$6:$Q$26,$CF16)+求节点(村县营基础信息!V$8:V$28,$Q$32:$Q$52,$CF16)+求节点(村县营基础信息!AE$8:AE$28,$Q$58:$Q$78,$CF16)+求节点(村县营基础信息!AN$8:AN$28,$Q$84:$Q$104,$CF16)</f>
        <v>5.074829931972789</v>
      </c>
      <c r="CJ16" s="194">
        <f>求节点(村县营基础信息!N$8:N$28,$Q$6:$Q$26,$CF16)+求节点(村县营基础信息!W$8:W$28,$Q$32:$Q$52,$CF16)+求节点(村县营基础信息!AF$8:AF$28,$Q$58:$Q$78,$CF16)+求节点(村县营基础信息!AO$8:AO$28,$Q$84:$Q$104,$CF16)</f>
        <v>5.2638398612598305</v>
      </c>
      <c r="CK16" s="194">
        <f>求节点(村县营基础信息!O$8:O$28,$Q$6:$Q$26,$CF16)+求节点(村县营基础信息!X$8:X$28,$Q$32:$Q$52,$CF16)+求节点(村县营基础信息!AG$8:AG$28,$Q$58:$Q$78,$CF16)+求节点(村县营基础信息!AP$8:AP$28,$Q$84:$Q$104,$CF16)</f>
        <v>5.4521152526409127</v>
      </c>
      <c r="CL16" s="194">
        <f>(CG16-CG15)/节奏总纲!K14</f>
        <v>2.3221210288188328</v>
      </c>
      <c r="CO16" s="167">
        <v>11</v>
      </c>
      <c r="CP16" s="194">
        <f>求节点(村县营基础信息!K$8:K$28,$R$6:$R$26,$CF16)+求节点(村县营基础信息!T$8:T$28,$R$32:$R$52,$CF16)+求节点(村县营基础信息!AC$8:AC$28,$R$58:$R$78,$CF16)+求节点(村县营基础信息!AL$8:AL$28,$R$84:$R$104,$CF16)</f>
        <v>2</v>
      </c>
      <c r="CQ16" s="194">
        <f>求节点(村县营基础信息!L$8:L$28,$R$6:$R$26,$CF16)+求节点(村县营基础信息!U$8:U$28,$R$32:$R$52,$CF16)+求节点(村县营基础信息!AD$8:AD$28,$R$58:$R$78,$CF16)+求节点(村县营基础信息!AM$8:AM$28,$R$84:$R$104,$CF16)</f>
        <v>2</v>
      </c>
      <c r="CR16" s="194">
        <f>求节点(村县营基础信息!M$8:M$28,$R$6:$R$26,$CF16)+求节点(村县营基础信息!V$8:V$28,$R$32:$R$52,$CF16)+求节点(村县营基础信息!AE$8:AE$28,$R$58:$R$78,$CF16)+求节点(村县营基础信息!AN$8:AN$28,$R$84:$R$104,$CF16)</f>
        <v>2</v>
      </c>
      <c r="CS16" s="194">
        <f>求节点(村县营基础信息!N$8:N$28,$R$6:$R$26,$CF16)+求节点(村县营基础信息!W$8:W$28,$R$32:$R$52,$CF16)+求节点(村县营基础信息!AF$8:AF$28,$R$58:$R$78,$CF16)+求节点(村县营基础信息!AO$8:AO$28,$R$84:$R$104,$CF16)</f>
        <v>2</v>
      </c>
      <c r="CT16" s="194">
        <f>求节点(村县营基础信息!O$8:O$28,$R$6:$R$26,$CF16)+求节点(村县营基础信息!X$8:X$28,$R$32:$R$52,$CF16)+求节点(村县营基础信息!AG$8:AG$28,$R$58:$R$78,$CF16)+求节点(村县营基础信息!AP$8:AP$28,$R$84:$R$104,$CF16)</f>
        <v>2</v>
      </c>
      <c r="CU16" s="194">
        <f>(CP16-CP15)/节奏总纲!K14</f>
        <v>2.3221210288188296</v>
      </c>
      <c r="CW16" s="171"/>
      <c r="CX16" s="171"/>
      <c r="CY16" s="171">
        <v>11</v>
      </c>
      <c r="CZ16" s="171">
        <v>4960</v>
      </c>
      <c r="DA16" s="171">
        <v>5011.8518518518522</v>
      </c>
      <c r="DB16" s="171">
        <v>5064.7619047619046</v>
      </c>
      <c r="DC16" s="171">
        <v>5118.7628865979386</v>
      </c>
      <c r="DD16" s="171">
        <v>5230.1754385964914</v>
      </c>
      <c r="DE16" s="171">
        <f t="shared" si="13"/>
        <v>1.1169354838709677</v>
      </c>
      <c r="DF16" s="171">
        <f t="shared" si="14"/>
        <v>1.1157256872598285</v>
      </c>
      <c r="DG16" s="171">
        <f t="shared" si="15"/>
        <v>1.1145167356148928</v>
      </c>
      <c r="DH16" s="171">
        <f t="shared" si="16"/>
        <v>1.1133086280512365</v>
      </c>
      <c r="DI16" s="171">
        <f t="shared" si="17"/>
        <v>1.1108949416342413</v>
      </c>
    </row>
    <row r="17" spans="2:113" x14ac:dyDescent="0.15">
      <c r="D17" s="71">
        <v>12</v>
      </c>
      <c r="E17" s="68">
        <v>0</v>
      </c>
      <c r="F17" s="75">
        <v>200</v>
      </c>
      <c r="G17" s="68">
        <v>1</v>
      </c>
      <c r="H17" s="108">
        <v>0</v>
      </c>
      <c r="I17" s="167">
        <v>0</v>
      </c>
      <c r="J17" s="108">
        <v>0</v>
      </c>
      <c r="K17" s="174">
        <f>IF(繁荣度奖励!$AP18=0,K16,繁荣度奖励!$AP18/24*2)</f>
        <v>12000</v>
      </c>
      <c r="L17" s="172">
        <f>ROUND(繁荣度奖励!I18/24*12/1000,0)*1000</f>
        <v>39000</v>
      </c>
      <c r="N17" s="142">
        <f>SUMPRODUCT(E$6:E17,村县营基础信息!$D$8:$D19)</f>
        <v>0</v>
      </c>
      <c r="O17" s="142">
        <f>SUMPRODUCT(F$6:F17,村县营基础信息!$D$8:$D19)</f>
        <v>6060</v>
      </c>
      <c r="P17" s="142">
        <f>SUMPRODUCT(G$6:G17,村县营基础信息!$D$8:$D19)</f>
        <v>42</v>
      </c>
      <c r="Q17" s="142">
        <f>SUMPRODUCT(H$6:H17,村县营基础信息!$D$8:$D19)</f>
        <v>0</v>
      </c>
      <c r="R17" s="167">
        <f>SUMPRODUCT(I$6:I17,村县营基础信息!$D$8:$D19)</f>
        <v>0</v>
      </c>
      <c r="S17" s="142">
        <f>SUMPRODUCT(J$6:J17,村县营基础信息!$D$8:$D19)</f>
        <v>0</v>
      </c>
      <c r="T17" s="142">
        <f>SUMPRODUCT(K$6:K17,村县营基础信息!$D$8:$D19)</f>
        <v>213200</v>
      </c>
      <c r="U17" s="167">
        <f>SUMPRODUCT(L$6:L17,村县营基础信息!$D$8:$D19)</f>
        <v>1006000</v>
      </c>
      <c r="V17" s="142"/>
      <c r="W17" s="142"/>
      <c r="X17" s="68">
        <v>12</v>
      </c>
      <c r="Y17" s="203">
        <f>MAX(求节点(基础状态预期!F$7:F$27,$N$6:$N$26,$X17)+求节点(基础状态预期!F$7:F$27,$N$32:$N$52,$X17)+求节点(基础状态预期!F$7:F$27,$N$58:$N$78,$X17)+求节点(基础状态预期!F$7:F$27,$N$84:$N$104,$X17),Y16)</f>
        <v>16560</v>
      </c>
      <c r="Z17" s="203">
        <f>MAX(求节点(基础状态预期!G$7:G$27,$N$6:$N$26,$X17)+求节点(基础状态预期!G$7:G$27,$N$32:$N$52,$X17)+求节点(基础状态预期!G$7:G$27,$N$58:$N$78,$X17)+求节点(基础状态预期!G$7:G$27,$N$84:$N$104,$X17),Z16)</f>
        <v>16560</v>
      </c>
      <c r="AA17" s="203">
        <f>MAX(求节点(基础状态预期!H$7:H$27,$N$6:$N$26,$X17)+求节点(基础状态预期!H$7:H$27,$N$32:$N$52,$X17)+求节点(基础状态预期!H$7:H$27,$N$58:$N$78,$X17)+求节点(基础状态预期!H$7:H$27,$N$84:$N$104,$X17),AA16)</f>
        <v>16560</v>
      </c>
      <c r="AB17" s="203">
        <f>MAX(求节点(基础状态预期!I$7:I$27,$N$6:$N$26,$X17)+求节点(基础状态预期!I$7:I$27,$N$32:$N$52,$X17)+求节点(基础状态预期!I$7:I$27,$N$58:$N$78,$X17)+求节点(基础状态预期!I$7:I$27,$N$84:$N$104,$X17),AB16)</f>
        <v>16560</v>
      </c>
      <c r="AC17" s="203">
        <f>MAX(求节点(基础状态预期!J$7:J$27,$N$6:$N$26,$X17)+求节点(基础状态预期!J$7:J$27,$N$32:$N$52,$X17)+求节点(基础状态预期!J$7:J$27,$N$58:$N$78,$X17)+求节点(基础状态预期!J$7:J$27,$N$84:$N$104,$X17),AC16)</f>
        <v>16560</v>
      </c>
      <c r="AD17" s="63">
        <v>1540</v>
      </c>
      <c r="AE17" s="63">
        <v>1564.2424242424242</v>
      </c>
      <c r="AF17" s="63">
        <v>1588.9795918367349</v>
      </c>
      <c r="AG17" s="63">
        <v>1614.2268041237112</v>
      </c>
      <c r="AH17" s="63">
        <v>1666.3157894736844</v>
      </c>
      <c r="AI17" s="203">
        <f>MAX((求节点(基础状态预期!F$7:F$27,$P$6:$P$26,$X17)+求节点(基础状态预期!F$7:F$27,$P$32:$P$52,$X17)+求节点(基础状态预期!F$7:F$27,$P$58:$P$78,$X17)+求节点(基础状态预期!F$7:F$27,$P$84:$P$104,$X17))*240,AI16)</f>
        <v>5439.9999999999991</v>
      </c>
      <c r="AJ17" s="203">
        <f>MAX((求节点(基础状态预期!G$7:G$27,$P$6:$P$26,$X17)+求节点(基础状态预期!G$7:G$27,$P$32:$P$52,$X17)+求节点(基础状态预期!G$7:G$27,$P$58:$P$78,$X17)+求节点(基础状态预期!G$7:G$27,$P$84:$P$104,$X17))*240,AJ16)</f>
        <v>5488.484848484848</v>
      </c>
      <c r="AK17" s="203">
        <f>MAX((求节点(基础状态预期!H$7:H$27,$P$6:$P$26,$X17)+求节点(基础状态预期!H$7:H$27,$P$32:$P$52,$X17)+求节点(基础状态预期!H$7:H$27,$P$58:$P$78,$X17)+求节点(基础状态预期!H$7:H$27,$P$84:$P$104,$X17))*240,AK16)</f>
        <v>5537.9591836734708</v>
      </c>
      <c r="AL17" s="203">
        <f>MAX((求节点(基础状态预期!I$7:I$27,$P$6:$P$26,$X17)+求节点(基础状态预期!I$7:I$27,$P$32:$P$52,$X17)+求节点(基础状态预期!I$7:I$27,$P$58:$P$78,$X17)+求节点(基础状态预期!I$7:I$27,$P$84:$P$104,$X17))*240,AL16)</f>
        <v>5588.4536082474233</v>
      </c>
      <c r="AM17" s="203">
        <f>MAX((求节点(基础状态预期!J$7:J$27,$P$6:$P$26,$X17)+求节点(基础状态预期!J$7:J$27,$P$32:$P$52,$X17)+求节点(基础状态预期!J$7:J$27,$P$58:$P$78,$X17)+求节点(基础状态预期!J$7:J$27,$P$84:$P$104,$X17))*240,AM16)</f>
        <v>5692.6315789473692</v>
      </c>
      <c r="AN17" s="68">
        <f>(AI17-AI16)/节奏总纲!K15</f>
        <v>2599.9386362752216</v>
      </c>
      <c r="AO17" s="203">
        <f>MAX(求节点(基础状态预期!F$7:F$27,$T$6:$T$26,$X17)+求节点(基础状态预期!F$7:F$27,$T$32:$T$52,$X17)+求节点(基础状态预期!F$7:F$27,$T$58:$T$78,$X17)+求节点(基础状态预期!F$7:F$27,$T$84:$T$104,$X17),AO16)</f>
        <v>22133.333333333336</v>
      </c>
      <c r="AP17" s="203">
        <f>MAX(求节点(基础状态预期!G$7:G$27,$T$6:$T$26,$X17)+求节点(基础状态预期!G$7:G$27,$T$32:$T$52,$X17)+求节点(基础状态预期!G$7:G$27,$T$58:$T$78,$X17)+求节点(基础状态预期!G$7:G$27,$T$84:$T$104,$X17),AP16)</f>
        <v>22537.373737373739</v>
      </c>
      <c r="AQ17" s="203">
        <f>MAX(求节点(基础状态预期!H$7:H$27,$T$6:$T$26,$X17)+求节点(基础状态预期!H$7:H$27,$T$32:$T$52,$X17)+求节点(基础状态预期!H$7:H$27,$T$58:$T$78,$X17)+求节点(基础状态预期!H$7:H$27,$T$84:$T$104,$X17),AQ16)</f>
        <v>22949.659863945581</v>
      </c>
      <c r="AR17" s="203">
        <f>MAX(求节点(基础状态预期!I$7:I$27,$T$6:$T$26,$X17)+求节点(基础状态预期!I$7:I$27,$T$32:$T$52,$X17)+求节点(基础状态预期!I$7:I$27,$T$58:$T$78,$X17)+求节点(基础状态预期!I$7:I$27,$T$84:$T$104,$X17),AR16)</f>
        <v>23370.446735395191</v>
      </c>
      <c r="AS17" s="203">
        <f>MAX(求节点(基础状态预期!J$7:J$27,$T$6:$T$26,$X17)+求节点(基础状态预期!J$7:J$27,$T$32:$T$52,$X17)+求节点(基础状态预期!J$7:J$27,$T$58:$T$78,$X17)+求节点(基础状态预期!J$7:J$27,$T$84:$T$104,$X17),AS16)</f>
        <v>24238.596491228072</v>
      </c>
      <c r="AT17" s="203">
        <f>MAX(求节点(基础状态预期!F$7:F$27,$S$6:$S$26,$X17)+求节点(基础状态预期!F$7:F$27,$S$32:$S$52,$X17)+求节点(基础状态预期!F$7:F$27,$S$58:$S$78,$X17)+求节点(基础状态预期!F$7:F$27,$S$84:$S$104,$X17),AT16)</f>
        <v>566.66666666666663</v>
      </c>
      <c r="AU17" s="203">
        <f>MAX(求节点(基础状态预期!G$7:G$27,$S$6:$S$26,$X17)+求节点(基础状态预期!G$7:G$27,$S$32:$S$52,$X17)+求节点(基础状态预期!G$7:G$27,$S$58:$S$78,$X17)+求节点(基础状态预期!G$7:G$27,$S$84:$S$104,$X17),AU16)</f>
        <v>574.74747474747471</v>
      </c>
      <c r="AV17" s="203">
        <f>MAX(求节点(基础状态预期!H$7:H$27,$S$6:$S$26,$X17)+求节点(基础状态预期!H$7:H$27,$S$32:$S$52,$X17)+求节点(基础状态预期!H$7:H$27,$S$58:$S$78,$X17)+求节点(基础状态预期!H$7:H$27,$S$84:$S$104,$X17),AV16)</f>
        <v>582.99319727891157</v>
      </c>
      <c r="AW17" s="203">
        <f>MAX(求节点(基础状态预期!I$7:I$27,$S$6:$S$26,$X17)+求节点(基础状态预期!I$7:I$27,$S$32:$S$52,$X17)+求节点(基础状态预期!I$7:I$27,$S$58:$S$78,$X17)+求节点(基础状态预期!I$7:I$27,$S$84:$S$104,$X17),AW16)</f>
        <v>591.40893470790377</v>
      </c>
      <c r="AX17" s="203">
        <f>MAX(求节点(基础状态预期!J$7:J$27,$S$6:$S$26,$X17)+求节点(基础状态预期!J$7:J$27,$S$32:$S$52,$X17)+求节点(基础状态预期!J$7:J$27,$S$58:$S$78,$X17)+求节点(基础状态预期!J$7:J$27,$S$84:$S$104,$X17),AX16)</f>
        <v>608.77192982456143</v>
      </c>
      <c r="AY17" s="108">
        <f>(AT17-AT16)/节奏总纲!K15</f>
        <v>433.32310604587099</v>
      </c>
      <c r="AZ17" s="203">
        <f>MAX(求节点(基础状态预期!F$7:F$27,$U$6:$U$26,$X17)+求节点(基础状态预期!F$7:F$27,$U$32:$U$52,$X17)+求节点(基础状态预期!F$7:F$27,$U$58:$U$78,$X17)+求节点(基础状态预期!F$7:F$27,$U$84:$U$104,$X17),AZ16)</f>
        <v>121000</v>
      </c>
      <c r="BA17" s="203">
        <f>MAX(求节点(基础状态预期!G$7:G$27,$U$6:$U$26,$X17)+求节点(基础状态预期!G$7:G$27,$U$32:$U$52,$X17)+求节点(基础状态预期!G$7:G$27,$U$58:$U$78,$X17)+求节点(基础状态预期!G$7:G$27,$U$84:$U$104,$X17),BA16)</f>
        <v>123060.60606060605</v>
      </c>
      <c r="BB17" s="203">
        <f>MAX(求节点(基础状态预期!H$7:H$27,$U$6:$U$26,$X17)+求节点(基础状态预期!H$7:H$27,$U$32:$U$52,$X17)+求节点(基础状态预期!H$7:H$27,$U$58:$U$78,$X17)+求节点(基础状态预期!H$7:H$27,$U$84:$U$104,$X17),BB16)</f>
        <v>125163.26530612246</v>
      </c>
      <c r="BC17" s="203">
        <f>MAX(求节点(基础状态预期!I$7:I$27,$U$6:$U$26,$X17)+求节点(基础状态预期!I$7:I$27,$U$32:$U$52,$X17)+求节点(基础状态预期!I$7:I$27,$U$58:$U$78,$X17)+求节点(基础状态预期!I$7:I$27,$U$84:$U$104,$X17),BC16)</f>
        <v>127309.27835051547</v>
      </c>
      <c r="BD17" s="203">
        <f>MAX(求节点(基础状态预期!J$7:J$27,$U$6:$U$26,$X17)+求节点(基础状态预期!J$7:J$27,$U$32:$U$52,$X17)+求节点(基础状态预期!J$7:J$27,$U$58:$U$78,$X17)+求节点(基础状态预期!J$7:J$27,$U$84:$U$104,$X17),BD16)</f>
        <v>131736.84210526317</v>
      </c>
      <c r="BK17" s="108">
        <v>12</v>
      </c>
      <c r="BL17" s="194">
        <f t="shared" si="7"/>
        <v>6006.6666666666661</v>
      </c>
      <c r="BM17" s="194">
        <f t="shared" si="8"/>
        <v>6063.2323232323224</v>
      </c>
      <c r="BN17" s="194">
        <f t="shared" si="9"/>
        <v>6120.9523809523826</v>
      </c>
      <c r="BO17" s="194">
        <f t="shared" si="10"/>
        <v>6179.8625429553267</v>
      </c>
      <c r="BP17" s="194">
        <f t="shared" si="11"/>
        <v>6301.4035087719303</v>
      </c>
      <c r="BQ17" s="194">
        <f>(BL17-BL16)/节奏总纲!K15</f>
        <v>3033.261742321095</v>
      </c>
      <c r="BS17" s="110">
        <f t="shared" si="5"/>
        <v>0.90566037735849048</v>
      </c>
      <c r="BT17" s="110">
        <f t="shared" si="12"/>
        <v>9.4339622641509441E-2</v>
      </c>
      <c r="BW17" s="167">
        <v>12</v>
      </c>
      <c r="BX17" s="194">
        <f>求节点(村县营基础信息!K$8:K$28,$P$6:$P$26,$CF17)+求节点(村县营基础信息!T$8:T$28,$P$32:$P$52,$CF17)+求节点(村县营基础信息!AC$8:AC$28,$P$58:$P$78,$CF17)+求节点(村县营基础信息!AL$8:AL$28,$P$84:$P$104,$CF17)</f>
        <v>22.333333333333332</v>
      </c>
      <c r="BY17" s="194">
        <f>求节点(村县营基础信息!L$8:L$28,$P$6:$P$26,$CF17)+求节点(村县营基础信息!U$8:U$28,$P$32:$P$52,$CF17)+求节点(村县营基础信息!AD$8:AD$28,$P$58:$P$78,$CF17)+求节点(村县营基础信息!AM$8:AM$28,$P$84:$P$104,$CF17)</f>
        <v>22.580733503433258</v>
      </c>
      <c r="BZ17" s="194">
        <f>求节点(村县营基础信息!M$8:M$28,$P$6:$P$26,$CF17)+求节点(村县营基础信息!V$8:V$28,$P$32:$P$52,$CF17)+求节点(村县营基础信息!AE$8:AE$28,$P$58:$P$78,$CF17)+求节点(村县营基础信息!AN$8:AN$28,$P$84:$P$104,$CF17)</f>
        <v>22.885206509552741</v>
      </c>
      <c r="CA17" s="194">
        <f>求节点(村县营基础信息!N$8:N$28,$P$6:$P$26,$CF17)+求节点(村县营基础信息!W$8:W$28,$P$32:$P$52,$CF17)+求节点(村县营基础信息!AF$8:AF$28,$P$58:$P$78,$CF17)+求节点(村县营基础信息!AO$8:AO$28,$P$84:$P$104,$CF17)</f>
        <v>23.255668582918961</v>
      </c>
      <c r="CB17" s="194">
        <f>求节点(村县营基础信息!O$8:O$28,$P$6:$P$26,$CF17)+求节点(村县营基础信息!X$8:X$28,$P$32:$P$52,$CF17)+求节点(村县营基础信息!AG$8:AG$28,$P$58:$P$78,$CF17)+求节点(村县营基础信息!AP$8:AP$28,$P$84:$P$104,$CF17)</f>
        <v>23.736078473827511</v>
      </c>
      <c r="CC17" s="194">
        <f>(BX17-BX16)/节奏总纲!K15</f>
        <v>8.6664621209174175</v>
      </c>
      <c r="CF17" s="167">
        <v>12</v>
      </c>
      <c r="CG17" s="194">
        <f>求节点(村县营基础信息!K$8:K$28,$Q$6:$Q$26,$CF17)+求节点(村县营基础信息!T$8:T$28,$Q$32:$Q$52,$CF17)+求节点(村县营基础信息!AC$8:AC$28,$Q$58:$Q$78,$CF17)+求节点(村县营基础信息!AL$8:AL$28,$Q$84:$Q$104,$CF17)</f>
        <v>5.333333333333333</v>
      </c>
      <c r="CH17" s="194">
        <f>求节点(村县营基础信息!L$8:L$28,$Q$6:$Q$26,$CF17)+求节点(村县营基础信息!U$8:U$28,$Q$32:$Q$52,$CF17)+求节点(村县营基础信息!AD$8:AD$28,$Q$58:$Q$78,$CF17)+求节点(村县营基础信息!AM$8:AM$28,$Q$84:$Q$104,$CF17)</f>
        <v>5.4595213822211353</v>
      </c>
      <c r="CI17" s="194">
        <f>求节点(村县营基础信息!M$8:M$28,$Q$6:$Q$26,$CF17)+求节点(村县营基础信息!V$8:V$28,$Q$32:$Q$52,$CF17)+求节点(村县营基础信息!AE$8:AE$28,$Q$58:$Q$78,$CF17)+求节点(村县营基础信息!AN$8:AN$28,$Q$84:$Q$104,$CF17)</f>
        <v>5.640308550369066</v>
      </c>
      <c r="CJ17" s="194">
        <f>求节点(村县营基础信息!N$8:N$28,$Q$6:$Q$26,$CF17)+求节点(村县营基础信息!W$8:W$28,$Q$32:$Q$52,$CF17)+求节点(村县营基础信息!AF$8:AF$28,$Q$58:$Q$78,$CF17)+求节点(村县营基础信息!AO$8:AO$28,$Q$84:$Q$104,$CF17)</f>
        <v>5.8845345623004039</v>
      </c>
      <c r="CK17" s="194">
        <f>求节点(村县营基础信息!O$8:O$28,$Q$6:$Q$26,$CF17)+求节点(村县营基础信息!X$8:X$28,$Q$32:$Q$52,$CF17)+求节点(村县营基础信息!AG$8:AG$28,$Q$58:$Q$78,$CF17)+求节点(村县营基础信息!AP$8:AP$28,$Q$84:$Q$104,$CF17)</f>
        <v>6.1044995264590884</v>
      </c>
      <c r="CL17" s="194">
        <f>(CG17-CG16)/节奏总纲!K15</f>
        <v>2.1666155302293544</v>
      </c>
      <c r="CO17" s="167">
        <v>12</v>
      </c>
      <c r="CP17" s="194">
        <f>求节点(村县营基础信息!K$8:K$28,$R$6:$R$26,$CF17)+求节点(村县营基础信息!T$8:T$28,$R$32:$R$52,$CF17)+求节点(村县营基础信息!AC$8:AC$28,$R$58:$R$78,$CF17)+求节点(村县营基础信息!AL$8:AL$28,$R$84:$R$104,$CF17)</f>
        <v>2</v>
      </c>
      <c r="CQ17" s="194">
        <f>求节点(村县营基础信息!L$8:L$28,$R$6:$R$26,$CF17)+求节点(村县营基础信息!U$8:U$28,$R$32:$R$52,$CF17)+求节点(村县营基础信息!AD$8:AD$28,$R$58:$R$78,$CF17)+求节点(村县营基础信息!AM$8:AM$28,$R$84:$R$104,$CF17)</f>
        <v>2</v>
      </c>
      <c r="CR17" s="194">
        <f>求节点(村县营基础信息!M$8:M$28,$R$6:$R$26,$CF17)+求节点(村县营基础信息!V$8:V$28,$R$32:$R$52,$CF17)+求节点(村县营基础信息!AE$8:AE$28,$R$58:$R$78,$CF17)+求节点(村县营基础信息!AN$8:AN$28,$R$84:$R$104,$CF17)</f>
        <v>2</v>
      </c>
      <c r="CS17" s="194">
        <f>求节点(村县营基础信息!N$8:N$28,$R$6:$R$26,$CF17)+求节点(村县营基础信息!W$8:W$28,$R$32:$R$52,$CF17)+求节点(村县营基础信息!AF$8:AF$28,$R$58:$R$78,$CF17)+求节点(村县营基础信息!AO$8:AO$28,$R$84:$R$104,$CF17)</f>
        <v>2</v>
      </c>
      <c r="CT17" s="194">
        <f>求节点(村县营基础信息!O$8:O$28,$R$6:$R$26,$CF17)+求节点(村县营基础信息!X$8:X$28,$R$32:$R$52,$CF17)+求节点(村县营基础信息!AG$8:AG$28,$R$58:$R$78,$CF17)+求节点(村县营基础信息!AP$8:AP$28,$R$84:$R$104,$CF17)</f>
        <v>2</v>
      </c>
      <c r="CU17" s="194">
        <f>(CP17-CP16)/节奏总纲!K15</f>
        <v>0</v>
      </c>
      <c r="CW17" s="171"/>
      <c r="CX17" s="171"/>
      <c r="CY17" s="171">
        <v>12</v>
      </c>
      <c r="CZ17" s="171">
        <v>5426.666666666667</v>
      </c>
      <c r="DA17" s="171">
        <v>5483.2323232323224</v>
      </c>
      <c r="DB17" s="171">
        <v>5540.9523809523816</v>
      </c>
      <c r="DC17" s="171">
        <v>5599.8625429553267</v>
      </c>
      <c r="DD17" s="171">
        <v>5721.4035087719294</v>
      </c>
      <c r="DE17" s="171">
        <f t="shared" si="13"/>
        <v>1.1068796068796067</v>
      </c>
      <c r="DF17" s="171">
        <f t="shared" si="14"/>
        <v>1.1057770245376171</v>
      </c>
      <c r="DG17" s="171">
        <f t="shared" si="15"/>
        <v>1.1046751460983157</v>
      </c>
      <c r="DH17" s="171">
        <f t="shared" si="16"/>
        <v>1.1035739708878469</v>
      </c>
      <c r="DI17" s="171">
        <f t="shared" si="17"/>
        <v>1.1013737274622839</v>
      </c>
    </row>
    <row r="18" spans="2:113" x14ac:dyDescent="0.15">
      <c r="B18" s="147"/>
      <c r="D18" s="71">
        <v>13</v>
      </c>
      <c r="E18" s="68">
        <v>0</v>
      </c>
      <c r="F18" s="75">
        <v>200</v>
      </c>
      <c r="G18" s="68">
        <v>1</v>
      </c>
      <c r="H18" s="108">
        <v>0</v>
      </c>
      <c r="I18" s="167">
        <v>0</v>
      </c>
      <c r="J18" s="108">
        <v>0</v>
      </c>
      <c r="K18" s="174">
        <f>IF(繁荣度奖励!$AP19=0,K17,繁荣度奖励!$AP19/24*2)</f>
        <v>16000</v>
      </c>
      <c r="L18" s="172">
        <f>ROUND(繁荣度奖励!I19/24*12/1000,0)*1000</f>
        <v>43000</v>
      </c>
      <c r="N18" s="142">
        <f>SUMPRODUCT(E$6:E18,村县营基础信息!$D$8:$D20)</f>
        <v>0</v>
      </c>
      <c r="O18" s="142">
        <f>SUMPRODUCT(F$6:F18,村县营基础信息!$D$8:$D20)</f>
        <v>7260</v>
      </c>
      <c r="P18" s="142">
        <f>SUMPRODUCT(G$6:G18,村县营基础信息!$D$8:$D20)</f>
        <v>48</v>
      </c>
      <c r="Q18" s="142">
        <f>SUMPRODUCT(H$6:H18,村县营基础信息!$D$8:$D20)</f>
        <v>0</v>
      </c>
      <c r="R18" s="167">
        <f>SUMPRODUCT(I$6:I18,村县营基础信息!$D$8:$D20)</f>
        <v>0</v>
      </c>
      <c r="S18" s="142">
        <f>SUMPRODUCT(J$6:J18,村县营基础信息!$D$8:$D20)</f>
        <v>0</v>
      </c>
      <c r="T18" s="142">
        <f>SUMPRODUCT(K$6:K18,村县营基础信息!$D$8:$D20)</f>
        <v>309200</v>
      </c>
      <c r="U18" s="167">
        <f>SUMPRODUCT(L$6:L18,村县营基础信息!$D$8:$D20)</f>
        <v>1264000</v>
      </c>
      <c r="V18" s="142"/>
      <c r="W18" s="142"/>
      <c r="X18" s="68">
        <v>13</v>
      </c>
      <c r="Y18" s="203">
        <f>MAX(求节点(基础状态预期!F$7:F$27,$N$6:$N$26,$X18)+求节点(基础状态预期!F$7:F$27,$N$32:$N$52,$X18)+求节点(基础状态预期!F$7:F$27,$N$58:$N$78,$X18)+求节点(基础状态预期!F$7:F$27,$N$84:$N$104,$X18),Y17)</f>
        <v>16560</v>
      </c>
      <c r="Z18" s="203">
        <f>MAX(求节点(基础状态预期!G$7:G$27,$N$6:$N$26,$X18)+求节点(基础状态预期!G$7:G$27,$N$32:$N$52,$X18)+求节点(基础状态预期!G$7:G$27,$N$58:$N$78,$X18)+求节点(基础状态预期!G$7:G$27,$N$84:$N$104,$X18),Z17)</f>
        <v>16560</v>
      </c>
      <c r="AA18" s="203">
        <f>MAX(求节点(基础状态预期!H$7:H$27,$N$6:$N$26,$X18)+求节点(基础状态预期!H$7:H$27,$N$32:$N$52,$X18)+求节点(基础状态预期!H$7:H$27,$N$58:$N$78,$X18)+求节点(基础状态预期!H$7:H$27,$N$84:$N$104,$X18),AA17)</f>
        <v>16560</v>
      </c>
      <c r="AB18" s="203">
        <f>MAX(求节点(基础状态预期!I$7:I$27,$N$6:$N$26,$X18)+求节点(基础状态预期!I$7:I$27,$N$32:$N$52,$X18)+求节点(基础状态预期!I$7:I$27,$N$58:$N$78,$X18)+求节点(基础状态预期!I$7:I$27,$N$84:$N$104,$X18),AB17)</f>
        <v>16560</v>
      </c>
      <c r="AC18" s="203">
        <f>MAX(求节点(基础状态预期!J$7:J$27,$N$6:$N$26,$X18)+求节点(基础状态预期!J$7:J$27,$N$32:$N$52,$X18)+求节点(基础状态预期!J$7:J$27,$N$58:$N$78,$X18)+求节点(基础状态预期!J$7:J$27,$N$84:$N$104,$X18),AC17)</f>
        <v>16560</v>
      </c>
      <c r="AD18" s="63">
        <v>1740</v>
      </c>
      <c r="AE18" s="63">
        <v>1766.2626262626263</v>
      </c>
      <c r="AF18" s="63">
        <v>1793.0612244897961</v>
      </c>
      <c r="AG18" s="63">
        <v>1820.4123711340208</v>
      </c>
      <c r="AH18" s="63">
        <v>1876.8421052631579</v>
      </c>
      <c r="AI18" s="203">
        <f>MAX((求节点(基础状态预期!F$7:F$27,$P$6:$P$26,$X18)+求节点(基础状态预期!F$7:F$27,$P$32:$P$52,$X18)+求节点(基础状态预期!F$7:F$27,$P$58:$P$78,$X18)+求节点(基础状态预期!F$7:F$27,$P$84:$P$104,$X18))*240,AI17)</f>
        <v>5840.0000000000009</v>
      </c>
      <c r="AJ18" s="203">
        <f>MAX((求节点(基础状态预期!G$7:G$27,$P$6:$P$26,$X18)+求节点(基础状态预期!G$7:G$27,$P$32:$P$52,$X18)+求节点(基础状态预期!G$7:G$27,$P$58:$P$78,$X18)+求节点(基础状态预期!G$7:G$27,$P$84:$P$104,$X18))*240,AJ17)</f>
        <v>5892.5252525252517</v>
      </c>
      <c r="AK18" s="203">
        <f>MAX((求节点(基础状态预期!H$7:H$27,$P$6:$P$26,$X18)+求节点(基础状态预期!H$7:H$27,$P$32:$P$52,$X18)+求节点(基础状态预期!H$7:H$27,$P$58:$P$78,$X18)+求节点(基础状态预期!H$7:H$27,$P$84:$P$104,$X18))*240,AK17)</f>
        <v>5946.1224489795923</v>
      </c>
      <c r="AL18" s="203">
        <f>MAX((求节点(基础状态预期!I$7:I$27,$P$6:$P$26,$X18)+求节点(基础状态预期!I$7:I$27,$P$32:$P$52,$X18)+求节点(基础状态预期!I$7:I$27,$P$58:$P$78,$X18)+求节点(基础状态预期!I$7:I$27,$P$84:$P$104,$X18))*240,AL17)</f>
        <v>6000.8247422680424</v>
      </c>
      <c r="AM18" s="203">
        <f>MAX((求节点(基础状态预期!J$7:J$27,$P$6:$P$26,$X18)+求节点(基础状态预期!J$7:J$27,$P$32:$P$52,$X18)+求节点(基础状态预期!J$7:J$27,$P$58:$P$78,$X18)+求节点(基础状态预期!J$7:J$27,$P$84:$P$104,$X18))*240,AM17)</f>
        <v>6113.6842105263167</v>
      </c>
      <c r="AN18" s="68">
        <f>(AI18-AI17)/节奏总纲!K16</f>
        <v>2425.82852361602</v>
      </c>
      <c r="AO18" s="203">
        <f>MAX(求节点(基础状态预期!F$7:F$27,$T$6:$T$26,$X18)+求节点(基础状态预期!F$7:F$27,$T$32:$T$52,$X18)+求节点(基础状态预期!F$7:F$27,$T$58:$T$78,$X18)+求节点(基础状态预期!F$7:F$27,$T$84:$T$104,$X18),AO17)</f>
        <v>25466.666666666664</v>
      </c>
      <c r="AP18" s="203">
        <f>MAX(求节点(基础状态预期!G$7:G$27,$T$6:$T$26,$X18)+求节点(基础状态预期!G$7:G$27,$T$32:$T$52,$X18)+求节点(基础状态预期!G$7:G$27,$T$58:$T$78,$X18)+求节点(基础状态预期!G$7:G$27,$T$84:$T$104,$X18),AP17)</f>
        <v>25904.377104377105</v>
      </c>
      <c r="AQ18" s="203">
        <f>MAX(求节点(基础状态预期!H$7:H$27,$T$6:$T$26,$X18)+求节点(基础状态预期!H$7:H$27,$T$32:$T$52,$X18)+求节点(基础状态预期!H$7:H$27,$T$58:$T$78,$X18)+求节点(基础状态预期!H$7:H$27,$T$84:$T$104,$X18),AQ17)</f>
        <v>26351.020408163269</v>
      </c>
      <c r="AR18" s="203">
        <f>MAX(求节点(基础状态预期!I$7:I$27,$T$6:$T$26,$X18)+求节点(基础状态预期!I$7:I$27,$T$32:$T$52,$X18)+求节点(基础状态预期!I$7:I$27,$T$58:$T$78,$X18)+求节点(基础状态预期!I$7:I$27,$T$84:$T$104,$X18),AR17)</f>
        <v>26806.872852233679</v>
      </c>
      <c r="AS18" s="203">
        <f>MAX(求节点(基础状态预期!J$7:J$27,$T$6:$T$26,$X18)+求节点(基础状态预期!J$7:J$27,$T$32:$T$52,$X18)+求节点(基础状态预期!J$7:J$27,$T$58:$T$78,$X18)+求节点(基础状态预期!J$7:J$27,$T$84:$T$104,$X18),AS17)</f>
        <v>27747.368421052633</v>
      </c>
      <c r="AT18" s="203">
        <f>MAX(求节点(基础状态预期!F$7:F$27,$S$6:$S$26,$X18)+求节点(基础状态预期!F$7:F$27,$S$32:$S$52,$X18)+求节点(基础状态预期!F$7:F$27,$S$58:$S$78,$X18)+求节点(基础状态预期!F$7:F$27,$S$84:$S$104,$X18),AT17)</f>
        <v>633.33333333333337</v>
      </c>
      <c r="AU18" s="203">
        <f>MAX(求节点(基础状态预期!G$7:G$27,$S$6:$S$26,$X18)+求节点(基础状态预期!G$7:G$27,$S$32:$S$52,$X18)+求节点(基础状态预期!G$7:G$27,$S$58:$S$78,$X18)+求节点(基础状态预期!G$7:G$27,$S$84:$S$104,$X18),AU17)</f>
        <v>642.08754208754203</v>
      </c>
      <c r="AV18" s="203">
        <f>MAX(求节点(基础状态预期!H$7:H$27,$S$6:$S$26,$X18)+求节点(基础状态预期!H$7:H$27,$S$32:$S$52,$X18)+求节点(基础状态预期!H$7:H$27,$S$58:$S$78,$X18)+求节点(基础状态预期!H$7:H$27,$S$84:$S$104,$X18),AV17)</f>
        <v>651.0204081632653</v>
      </c>
      <c r="AW18" s="203">
        <f>MAX(求节点(基础状态预期!I$7:I$27,$S$6:$S$26,$X18)+求节点(基础状态预期!I$7:I$27,$S$32:$S$52,$X18)+求节点(基础状态预期!I$7:I$27,$S$58:$S$78,$X18)+求节点(基础状态预期!I$7:I$27,$S$84:$S$104,$X18),AW17)</f>
        <v>660.13745704467351</v>
      </c>
      <c r="AX18" s="203">
        <f>MAX(求节点(基础状态预期!J$7:J$27,$S$6:$S$26,$X18)+求节点(基础状态预期!J$7:J$27,$S$32:$S$52,$X18)+求节点(基础状态预期!J$7:J$27,$S$58:$S$78,$X18)+求节点(基础状态预期!J$7:J$27,$S$84:$S$104,$X18),AX17)</f>
        <v>678.94736842105272</v>
      </c>
      <c r="AY18" s="108">
        <f>(AT18-AT17)/节奏总纲!K16</f>
        <v>404.30475393600193</v>
      </c>
      <c r="AZ18" s="203">
        <f>MAX(求节点(基础状态预期!F$7:F$27,$U$6:$U$26,$X18)+求节点(基础状态预期!F$7:F$27,$U$32:$U$52,$X18)+求节点(基础状态预期!F$7:F$27,$U$58:$U$78,$X18)+求节点(基础状态预期!F$7:F$27,$U$84:$U$104,$X18),AZ17)</f>
        <v>138000</v>
      </c>
      <c r="BA18" s="203">
        <f>MAX(求节点(基础状态预期!G$7:G$27,$U$6:$U$26,$X18)+求节点(基础状态预期!G$7:G$27,$U$32:$U$52,$X18)+求节点(基础状态预期!G$7:G$27,$U$58:$U$78,$X18)+求节点(基础状态预期!G$7:G$27,$U$84:$U$104,$X18),BA17)</f>
        <v>140232.32323232322</v>
      </c>
      <c r="BB18" s="203">
        <f>MAX(求节点(基础状态预期!H$7:H$27,$U$6:$U$26,$X18)+求节点(基础状态预期!H$7:H$27,$U$32:$U$52,$X18)+求节点(基础状态预期!H$7:H$27,$U$58:$U$78,$X18)+求节点(基础状态预期!H$7:H$27,$U$84:$U$104,$X18),BB17)</f>
        <v>142510.20408163266</v>
      </c>
      <c r="BC18" s="203">
        <f>MAX(求节点(基础状态预期!I$7:I$27,$U$6:$U$26,$X18)+求节点(基础状态预期!I$7:I$27,$U$32:$U$52,$X18)+求节点(基础状态预期!I$7:I$27,$U$58:$U$78,$X18)+求节点(基础状态预期!I$7:I$27,$U$84:$U$104,$X18),BC17)</f>
        <v>144835.05154639174</v>
      </c>
      <c r="BD18" s="203">
        <f>MAX(求节点(基础状态预期!J$7:J$27,$U$6:$U$26,$X18)+求节点(基础状态预期!J$7:J$27,$U$32:$U$52,$X18)+求节点(基础状态预期!J$7:J$27,$U$58:$U$78,$X18)+求节点(基础状态预期!J$7:J$27,$U$84:$U$104,$X18),BD17)</f>
        <v>149631.57894736843</v>
      </c>
      <c r="BK18" s="108">
        <v>13</v>
      </c>
      <c r="BL18" s="194">
        <f t="shared" si="7"/>
        <v>6473.3333333333339</v>
      </c>
      <c r="BM18" s="194">
        <f t="shared" si="8"/>
        <v>6534.6127946127936</v>
      </c>
      <c r="BN18" s="194">
        <f t="shared" si="9"/>
        <v>6597.1428571428578</v>
      </c>
      <c r="BO18" s="194">
        <f t="shared" si="10"/>
        <v>6660.9621993127157</v>
      </c>
      <c r="BP18" s="194">
        <f t="shared" si="11"/>
        <v>6792.6315789473692</v>
      </c>
      <c r="BQ18" s="194">
        <f>(BL18-BL17)/节奏总纲!K16</f>
        <v>2830.1332775520177</v>
      </c>
      <c r="BS18" s="110">
        <f t="shared" si="5"/>
        <v>0.90216271884654997</v>
      </c>
      <c r="BT18" s="110">
        <f t="shared" si="12"/>
        <v>9.7837281153450043E-2</v>
      </c>
      <c r="BW18" s="167">
        <v>13</v>
      </c>
      <c r="BX18" s="194">
        <f>求节点(村县营基础信息!K$8:K$28,$P$6:$P$26,$CF18)+求节点(村县营基础信息!T$8:T$28,$P$32:$P$52,$CF18)+求节点(村县营基础信息!AC$8:AC$28,$P$58:$P$78,$CF18)+求节点(村县营基础信息!AL$8:AL$28,$P$84:$P$104,$CF18)</f>
        <v>23.916666666666668</v>
      </c>
      <c r="BY18" s="194">
        <f>求节点(村县营基础信息!L$8:L$28,$P$6:$P$26,$CF18)+求节点(村县营基础信息!U$8:U$28,$P$32:$P$52,$CF18)+求节点(村县营基础信息!AD$8:AD$28,$P$58:$P$78,$CF18)+求节点(村县营基础信息!AM$8:AM$28,$P$84:$P$104,$CF18)</f>
        <v>24.18093408386591</v>
      </c>
      <c r="BZ18" s="194">
        <f>求节点(村县营基础信息!M$8:M$28,$P$6:$P$26,$CF18)+求节点(村县营基础信息!V$8:V$28,$P$32:$P$52,$CF18)+求节点(村县营基础信息!AE$8:AE$28,$P$58:$P$78,$CF18)+求节点(村县营基础信息!AN$8:AN$28,$P$84:$P$104,$CF18)</f>
        <v>24.503766436855077</v>
      </c>
      <c r="CA18" s="194">
        <f>求节点(村县营基础信息!N$8:N$28,$P$6:$P$26,$CF18)+求节点(村县营基础信息!W$8:W$28,$P$32:$P$52,$CF18)+求节点(村县营基础信息!AF$8:AF$28,$P$58:$P$78,$CF18)+求节点(村县营基础信息!AO$8:AO$28,$P$84:$P$104,$CF18)</f>
        <v>24.907291119011084</v>
      </c>
      <c r="CB18" s="194">
        <f>求节点(村县营基础信息!O$8:O$28,$P$6:$P$26,$CF18)+求节点(村县营基础信息!X$8:X$28,$P$32:$P$52,$CF18)+求节点(村县营基础信息!AG$8:AG$28,$P$58:$P$78,$CF18)+求节点(村县营基础信息!AP$8:AP$28,$P$84:$P$104,$CF18)</f>
        <v>25.441094326593053</v>
      </c>
      <c r="CC18" s="194">
        <f>(BX18-BX17)/节奏总纲!K16</f>
        <v>9.6022379059800489</v>
      </c>
      <c r="CF18" s="167">
        <v>13</v>
      </c>
      <c r="CG18" s="194">
        <f>求节点(村县营基础信息!K$8:K$28,$Q$6:$Q$26,$CF18)+求节点(村县营基础信息!T$8:T$28,$Q$32:$Q$52,$CF18)+求节点(村县营基础信息!AC$8:AC$28,$Q$58:$Q$78,$CF18)+求节点(村县营基础信息!AL$8:AL$28,$Q$84:$Q$104,$CF18)</f>
        <v>5.916666666666667</v>
      </c>
      <c r="CH18" s="194">
        <f>求节点(村县营基础信息!L$8:L$28,$Q$6:$Q$26,$CF18)+求节点(村县营基础信息!U$8:U$28,$Q$32:$Q$52,$CF18)+求节点(村县营基础信息!AD$8:AD$28,$Q$58:$Q$78,$CF18)+求节点(村县营基础信息!AM$8:AM$28,$Q$84:$Q$104,$CF18)</f>
        <v>6.0496209525527789</v>
      </c>
      <c r="CI18" s="194">
        <f>求节点(村县营基础信息!M$8:M$28,$Q$6:$Q$26,$CF18)+求节点(村县营基础信息!V$8:V$28,$Q$32:$Q$52,$CF18)+求节点(村县营基础信息!AE$8:AE$28,$Q$58:$Q$78,$CF18)+求节点(村县营基础信息!AN$8:AN$28,$Q$84:$Q$104,$CF18)</f>
        <v>6.2384603144060948</v>
      </c>
      <c r="CJ18" s="194">
        <f>求节点(村县营基础信息!N$8:N$28,$Q$6:$Q$26,$CF18)+求节点(村县营基础信息!W$8:W$28,$Q$32:$Q$52,$CF18)+求节点(村县营基础信息!AF$8:AF$28,$Q$58:$Q$78,$CF18)+求节点(村县营基础信息!AO$8:AO$28,$Q$84:$Q$104,$CF18)</f>
        <v>6.5052292633409774</v>
      </c>
      <c r="CK18" s="194">
        <f>求节点(村县营基础信息!O$8:O$28,$Q$6:$Q$26,$CF18)+求节点(村县营基础信息!X$8:X$28,$Q$32:$Q$52,$CF18)+求节点(村县营基础信息!AG$8:AG$28,$Q$58:$Q$78,$CF18)+求节点(村县营基础信息!AP$8:AP$28,$Q$84:$Q$104,$CF18)</f>
        <v>6.7568838002772633</v>
      </c>
      <c r="CL18" s="194">
        <f>(CG18-CG17)/节奏总纲!K16</f>
        <v>3.5376665969400163</v>
      </c>
      <c r="CO18" s="167">
        <v>13</v>
      </c>
      <c r="CP18" s="194">
        <f>求节点(村县营基础信息!K$8:K$28,$R$6:$R$26,$CF18)+求节点(村县营基础信息!T$8:T$28,$R$32:$R$52,$CF18)+求节点(村县营基础信息!AC$8:AC$28,$R$58:$R$78,$CF18)+求节点(村县营基础信息!AL$8:AL$28,$R$84:$R$104,$CF18)</f>
        <v>2</v>
      </c>
      <c r="CQ18" s="194">
        <f>求节点(村县营基础信息!L$8:L$28,$R$6:$R$26,$CF18)+求节点(村县营基础信息!U$8:U$28,$R$32:$R$52,$CF18)+求节点(村县营基础信息!AD$8:AD$28,$R$58:$R$78,$CF18)+求节点(村县营基础信息!AM$8:AM$28,$R$84:$R$104,$CF18)</f>
        <v>2</v>
      </c>
      <c r="CR18" s="194">
        <f>求节点(村县营基础信息!M$8:M$28,$R$6:$R$26,$CF18)+求节点(村县营基础信息!V$8:V$28,$R$32:$R$52,$CF18)+求节点(村县营基础信息!AE$8:AE$28,$R$58:$R$78,$CF18)+求节点(村县营基础信息!AN$8:AN$28,$R$84:$R$104,$CF18)</f>
        <v>2</v>
      </c>
      <c r="CS18" s="194">
        <f>求节点(村县营基础信息!N$8:N$28,$R$6:$R$26,$CF18)+求节点(村县营基础信息!W$8:W$28,$R$32:$R$52,$CF18)+求节点(村县营基础信息!AF$8:AF$28,$R$58:$R$78,$CF18)+求节点(村县营基础信息!AO$8:AO$28,$R$84:$R$104,$CF18)</f>
        <v>2</v>
      </c>
      <c r="CT18" s="194">
        <f>求节点(村县营基础信息!O$8:O$28,$R$6:$R$26,$CF18)+求节点(村县营基础信息!X$8:X$28,$R$32:$R$52,$CF18)+求节点(村县营基础信息!AG$8:AG$28,$R$58:$R$78,$CF18)+求节点(村县营基础信息!AP$8:AP$28,$R$84:$R$104,$CF18)</f>
        <v>2</v>
      </c>
      <c r="CU18" s="194">
        <f>(CP18-CP17)/节奏总纲!K16</f>
        <v>0</v>
      </c>
      <c r="CW18" s="171"/>
      <c r="CX18" s="171"/>
      <c r="CY18" s="171">
        <v>13</v>
      </c>
      <c r="CZ18" s="171">
        <v>5893.3333333333339</v>
      </c>
      <c r="DA18" s="171">
        <v>5954.6127946127945</v>
      </c>
      <c r="DB18" s="171">
        <v>6017.1428571428578</v>
      </c>
      <c r="DC18" s="171">
        <v>6080.9621993127148</v>
      </c>
      <c r="DD18" s="171">
        <v>6212.6315789473692</v>
      </c>
      <c r="DE18" s="171">
        <f t="shared" si="13"/>
        <v>1.0984162895927603</v>
      </c>
      <c r="DF18" s="171">
        <f t="shared" si="14"/>
        <v>1.097403478614887</v>
      </c>
      <c r="DG18" s="171">
        <f t="shared" si="15"/>
        <v>1.0963912630579298</v>
      </c>
      <c r="DH18" s="171">
        <f t="shared" si="16"/>
        <v>1.0953796423969802</v>
      </c>
      <c r="DI18" s="171">
        <f t="shared" si="17"/>
        <v>1.0933581836665538</v>
      </c>
    </row>
    <row r="19" spans="2:113" x14ac:dyDescent="0.15">
      <c r="D19" s="71">
        <v>14</v>
      </c>
      <c r="E19" s="68">
        <v>0</v>
      </c>
      <c r="F19" s="75">
        <v>200</v>
      </c>
      <c r="G19" s="68">
        <v>1</v>
      </c>
      <c r="H19" s="108">
        <v>0</v>
      </c>
      <c r="I19" s="167">
        <v>0</v>
      </c>
      <c r="J19" s="108">
        <v>0</v>
      </c>
      <c r="K19" s="174">
        <f>IF(繁荣度奖励!$AP20=0,K18,繁荣度奖励!$AP20/24*2)</f>
        <v>20000</v>
      </c>
      <c r="L19" s="172">
        <f>ROUND(繁荣度奖励!I20/24*12/1000,0)*1000</f>
        <v>48000</v>
      </c>
      <c r="N19" s="142">
        <f>SUMPRODUCT(E$6:E19,村县营基础信息!$D$8:$D21)</f>
        <v>0</v>
      </c>
      <c r="O19" s="142">
        <f>SUMPRODUCT(F$6:F19,村县营基础信息!$D$8:$D21)</f>
        <v>8460</v>
      </c>
      <c r="P19" s="142">
        <f>SUMPRODUCT(G$6:G19,村县营基础信息!$D$8:$D21)</f>
        <v>54</v>
      </c>
      <c r="Q19" s="142">
        <f>SUMPRODUCT(H$6:H19,村县营基础信息!$D$8:$D21)</f>
        <v>0</v>
      </c>
      <c r="R19" s="167">
        <f>SUMPRODUCT(I$6:I19,村县营基础信息!$D$8:$D21)</f>
        <v>0</v>
      </c>
      <c r="S19" s="142">
        <f>SUMPRODUCT(J$6:J19,村县营基础信息!$D$8:$D21)</f>
        <v>0</v>
      </c>
      <c r="T19" s="142">
        <f>SUMPRODUCT(K$6:K19,村县营基础信息!$D$8:$D21)</f>
        <v>429200</v>
      </c>
      <c r="U19" s="167">
        <f>SUMPRODUCT(L$6:L19,村县营基础信息!$D$8:$D21)</f>
        <v>1552000</v>
      </c>
      <c r="V19" s="142"/>
      <c r="W19" s="142"/>
      <c r="X19" s="68">
        <v>14</v>
      </c>
      <c r="Y19" s="203">
        <f>MAX(求节点(基础状态预期!F$7:F$27,$N$6:$N$26,$X19)+求节点(基础状态预期!F$7:F$27,$N$32:$N$52,$X19)+求节点(基础状态预期!F$7:F$27,$N$58:$N$78,$X19)+求节点(基础状态预期!F$7:F$27,$N$84:$N$104,$X19),Y18)</f>
        <v>16560</v>
      </c>
      <c r="Z19" s="203">
        <f>MAX(求节点(基础状态预期!G$7:G$27,$N$6:$N$26,$X19)+求节点(基础状态预期!G$7:G$27,$N$32:$N$52,$X19)+求节点(基础状态预期!G$7:G$27,$N$58:$N$78,$X19)+求节点(基础状态预期!G$7:G$27,$N$84:$N$104,$X19),Z18)</f>
        <v>17035.151515151516</v>
      </c>
      <c r="AA19" s="203">
        <f>MAX(求节点(基础状态预期!H$7:H$27,$N$6:$N$26,$X19)+求节点(基础状态预期!H$7:H$27,$N$32:$N$52,$X19)+求节点(基础状态预期!H$7:H$27,$N$58:$N$78,$X19)+求节点(基础状态预期!H$7:H$27,$N$84:$N$104,$X19),AA18)</f>
        <v>17520.000000000004</v>
      </c>
      <c r="AB19" s="203">
        <f>MAX(求节点(基础状态预期!I$7:I$27,$N$6:$N$26,$X19)+求节点(基础状态预期!I$7:I$27,$N$32:$N$52,$X19)+求节点(基础状态预期!I$7:I$27,$N$58:$N$78,$X19)+求节点(基础状态预期!I$7:I$27,$N$84:$N$104,$X19),AB18)</f>
        <v>18014.845360824744</v>
      </c>
      <c r="AC19" s="203">
        <f>MAX(求节点(基础状态预期!J$7:J$27,$N$6:$N$26,$X19)+求节点(基础状态预期!J$7:J$27,$N$32:$N$52,$X19)+求节点(基础状态预期!J$7:J$27,$N$58:$N$78,$X19)+求节点(基础状态预期!J$7:J$27,$N$84:$N$104,$X19),AC18)</f>
        <v>19035.789473684214</v>
      </c>
      <c r="AD19" s="63">
        <v>1940</v>
      </c>
      <c r="AE19" s="63">
        <v>1979.5959595959598</v>
      </c>
      <c r="AF19" s="63">
        <v>2020.0000000000002</v>
      </c>
      <c r="AG19" s="63">
        <v>2061.2371134020618</v>
      </c>
      <c r="AH19" s="63">
        <v>2146.3157894736846</v>
      </c>
      <c r="AI19" s="203">
        <f>MAX((求节点(基础状态预期!F$7:F$27,$P$6:$P$26,$X19)+求节点(基础状态预期!F$7:F$27,$P$32:$P$52,$X19)+求节点(基础状态预期!F$7:F$27,$P$58:$P$78,$X19)+求节点(基础状态预期!F$7:F$27,$P$84:$P$104,$X19))*240,AI18)</f>
        <v>6240</v>
      </c>
      <c r="AJ19" s="203">
        <f>MAX((求节点(基础状态预期!G$7:G$27,$P$6:$P$26,$X19)+求节点(基础状态预期!G$7:G$27,$P$32:$P$52,$X19)+求节点(基础状态预期!G$7:G$27,$P$58:$P$78,$X19)+求节点(基础状态预期!G$7:G$27,$P$84:$P$104,$X19))*240,AJ18)</f>
        <v>6319.1919191919196</v>
      </c>
      <c r="AK19" s="203">
        <f>MAX((求节点(基础状态预期!H$7:H$27,$P$6:$P$26,$X19)+求节点(基础状态预期!H$7:H$27,$P$32:$P$52,$X19)+求节点(基础状态预期!H$7:H$27,$P$58:$P$78,$X19)+求节点(基础状态预期!H$7:H$27,$P$84:$P$104,$X19))*240,AK18)</f>
        <v>6400.0000000000009</v>
      </c>
      <c r="AL19" s="203">
        <f>MAX((求节点(基础状态预期!I$7:I$27,$P$6:$P$26,$X19)+求节点(基础状态预期!I$7:I$27,$P$32:$P$52,$X19)+求节点(基础状态预期!I$7:I$27,$P$58:$P$78,$X19)+求节点(基础状态预期!I$7:I$27,$P$84:$P$104,$X19))*240,AL18)</f>
        <v>6482.4742268041236</v>
      </c>
      <c r="AM19" s="203">
        <f>MAX((求节点(基础状态预期!J$7:J$27,$P$6:$P$26,$X19)+求节点(基础状态预期!J$7:J$27,$P$32:$P$52,$X19)+求节点(基础状态预期!J$7:J$27,$P$58:$P$78,$X19)+求节点(基础状态预期!J$7:J$27,$P$84:$P$104,$X19))*240,AM18)</f>
        <v>6652.6315789473692</v>
      </c>
      <c r="AN19" s="68">
        <f>(AI19-AI18)/节奏总纲!K17</f>
        <v>2263.3780443447567</v>
      </c>
      <c r="AO19" s="203">
        <f>MAX(求节点(基础状态预期!F$7:F$27,$T$6:$T$26,$X19)+求节点(基础状态预期!F$7:F$27,$T$32:$T$52,$X19)+求节点(基础状态预期!F$7:F$27,$T$58:$T$78,$X19)+求节点(基础状态预期!F$7:F$27,$T$84:$T$104,$X19),AO18)</f>
        <v>28800</v>
      </c>
      <c r="AP19" s="203">
        <f>MAX(求节点(基础状态预期!G$7:G$27,$T$6:$T$26,$X19)+求节点(基础状态预期!G$7:G$27,$T$32:$T$52,$X19)+求节点(基础状态预期!G$7:G$27,$T$58:$T$78,$X19)+求节点(基础状态预期!G$7:G$27,$T$84:$T$104,$X19),AP18)</f>
        <v>29931.313131313134</v>
      </c>
      <c r="AQ19" s="203">
        <f>MAX(求节点(基础状态预期!H$7:H$27,$T$6:$T$26,$X19)+求节点(基础状态预期!H$7:H$27,$T$32:$T$52,$X19)+求节点(基础状态预期!H$7:H$27,$T$58:$T$78,$X19)+求节点(基础状态预期!H$7:H$27,$T$84:$T$104,$X19),AQ18)</f>
        <v>31085.714285714294</v>
      </c>
      <c r="AR19" s="203">
        <f>MAX(求节点(基础状态预期!I$7:I$27,$T$6:$T$26,$X19)+求节点(基础状态预期!I$7:I$27,$T$32:$T$52,$X19)+求节点(基础状态预期!I$7:I$27,$T$58:$T$78,$X19)+求节点(基础状态预期!I$7:I$27,$T$84:$T$104,$X19),AR18)</f>
        <v>32263.917525773199</v>
      </c>
      <c r="AS19" s="203">
        <f>MAX(求节点(基础状态预期!J$7:J$27,$T$6:$T$26,$X19)+求节点(基础状态预期!J$7:J$27,$T$32:$T$52,$X19)+求节点(基础状态预期!J$7:J$27,$T$58:$T$78,$X19)+求节点(基础状态预期!J$7:J$27,$T$84:$T$104,$X19),AS18)</f>
        <v>34694.736842105267</v>
      </c>
      <c r="AT19" s="203">
        <f>MAX(求节点(基础状态预期!F$7:F$27,$S$6:$S$26,$X19)+求节点(基础状态预期!F$7:F$27,$S$32:$S$52,$X19)+求节点(基础状态预期!F$7:F$27,$S$58:$S$78,$X19)+求节点(基础状态预期!F$7:F$27,$S$84:$S$104,$X19),AT18)</f>
        <v>700</v>
      </c>
      <c r="AU19" s="203">
        <f>MAX(求节点(基础状态预期!G$7:G$27,$S$6:$S$26,$X19)+求节点(基础状态预期!G$7:G$27,$S$32:$S$52,$X19)+求节点(基础状态预期!G$7:G$27,$S$58:$S$78,$X19)+求节点(基础状态预期!G$7:G$27,$S$84:$S$104,$X19),AU18)</f>
        <v>704.71380471380473</v>
      </c>
      <c r="AV19" s="203">
        <f>MAX(求节点(基础状态预期!H$7:H$27,$S$6:$S$26,$X19)+求节点(基础状态预期!H$7:H$27,$S$32:$S$52,$X19)+求节点(基础状态预期!H$7:H$27,$S$58:$S$78,$X19)+求节点(基础状态预期!H$7:H$27,$S$84:$S$104,$X19),AV18)</f>
        <v>709.52380952380963</v>
      </c>
      <c r="AW19" s="203">
        <f>MAX(求节点(基础状态预期!I$7:I$27,$S$6:$S$26,$X19)+求节点(基础状态预期!I$7:I$27,$S$32:$S$52,$X19)+求节点(基础状态预期!I$7:I$27,$S$58:$S$78,$X19)+求节点(基础状态预期!I$7:I$27,$S$84:$S$104,$X19),AW18)</f>
        <v>714.43298969072168</v>
      </c>
      <c r="AX19" s="203">
        <f>MAX(求节点(基础状态预期!J$7:J$27,$S$6:$S$26,$X19)+求节点(基础状态预期!J$7:J$27,$S$32:$S$52,$X19)+求节点(基础状态预期!J$7:J$27,$S$58:$S$78,$X19)+求节点(基础状态预期!J$7:J$27,$S$84:$S$104,$X19),AX18)</f>
        <v>724.56140350877195</v>
      </c>
      <c r="AY19" s="108">
        <f>(AT19-AT18)/节奏总纲!K17</f>
        <v>377.2296740574601</v>
      </c>
      <c r="AZ19" s="203">
        <f>MAX(求节点(基础状态预期!F$7:F$27,$U$6:$U$26,$X19)+求节点(基础状态预期!F$7:F$27,$U$32:$U$52,$X19)+求节点(基础状态预期!F$7:F$27,$U$58:$U$78,$X19)+求节点(基础状态预期!F$7:F$27,$U$84:$U$104,$X19),AZ18)</f>
        <v>155000</v>
      </c>
      <c r="BA19" s="203">
        <f>MAX(求节点(基础状态预期!G$7:G$27,$U$6:$U$26,$X19)+求节点(基础状态预期!G$7:G$27,$U$32:$U$52,$X19)+求节点(基础状态预期!G$7:G$27,$U$58:$U$78,$X19)+求节点(基础状态预期!G$7:G$27,$U$84:$U$104,$X19),BA18)</f>
        <v>159148.14814814818</v>
      </c>
      <c r="BB19" s="203">
        <f>MAX(求节点(基础状态预期!H$7:H$27,$U$6:$U$26,$X19)+求节点(基础状态预期!H$7:H$27,$U$32:$U$52,$X19)+求节点(基础状态预期!H$7:H$27,$U$58:$U$78,$X19)+求节点(基础状态预期!H$7:H$27,$U$84:$U$104,$X19),BB18)</f>
        <v>163380.95238095243</v>
      </c>
      <c r="BC19" s="203">
        <f>MAX(求节点(基础状态预期!I$7:I$27,$U$6:$U$26,$X19)+求节点(基础状态预期!I$7:I$27,$U$32:$U$52,$X19)+求节点(基础状态预期!I$7:I$27,$U$58:$U$78,$X19)+求节点(基础状态预期!I$7:I$27,$U$84:$U$104,$X19),BC18)</f>
        <v>167701.03092783506</v>
      </c>
      <c r="BD19" s="203">
        <f>MAX(求节点(基础状态预期!J$7:J$27,$U$6:$U$26,$X19)+求节点(基础状态预期!J$7:J$27,$U$32:$U$52,$X19)+求节点(基础状态预期!J$7:J$27,$U$58:$U$78,$X19)+求节点(基础状态预期!J$7:J$27,$U$84:$U$104,$X19),BD18)</f>
        <v>176614.03508771933</v>
      </c>
      <c r="BK19" s="108">
        <v>14</v>
      </c>
      <c r="BL19" s="194">
        <f t="shared" si="7"/>
        <v>6940</v>
      </c>
      <c r="BM19" s="194">
        <f t="shared" si="8"/>
        <v>7023.9057239057247</v>
      </c>
      <c r="BN19" s="194">
        <f t="shared" si="9"/>
        <v>7109.523809523811</v>
      </c>
      <c r="BO19" s="194">
        <f t="shared" si="10"/>
        <v>7196.9072164948457</v>
      </c>
      <c r="BP19" s="194">
        <f t="shared" si="11"/>
        <v>7377.1929824561412</v>
      </c>
      <c r="BQ19" s="194">
        <f>(BL19-BL18)/节奏总纲!K17</f>
        <v>2640.6077184022188</v>
      </c>
      <c r="BS19" s="110">
        <f t="shared" si="5"/>
        <v>0.89913544668587897</v>
      </c>
      <c r="BT19" s="110">
        <f t="shared" si="12"/>
        <v>0.10086455331412104</v>
      </c>
      <c r="BW19" s="167">
        <v>14</v>
      </c>
      <c r="BX19" s="194">
        <f>求节点(村县营基础信息!K$8:K$28,$P$6:$P$26,$CF19)+求节点(村县营基础信息!T$8:T$28,$P$32:$P$52,$CF19)+求节点(村县营基础信息!AC$8:AC$28,$P$58:$P$78,$CF19)+求节点(村县营基础信息!AL$8:AL$28,$P$84:$P$104,$CF19)</f>
        <v>25.5</v>
      </c>
      <c r="BY19" s="194">
        <f>求节点(村县营基础信息!L$8:L$28,$P$6:$P$26,$CF19)+求节点(村县营基础信息!U$8:U$28,$P$32:$P$52,$CF19)+求节点(村县营基础信息!AD$8:AD$28,$P$58:$P$78,$CF19)+求节点(村县营基础信息!AM$8:AM$28,$P$84:$P$104,$CF19)</f>
        <v>25.922548805712708</v>
      </c>
      <c r="BZ19" s="194">
        <f>求节点(村县营基础信息!M$8:M$28,$P$6:$P$26,$CF19)+求节点(村县营基础信息!V$8:V$28,$P$32:$P$52,$CF19)+求节点(村县营基础信息!AE$8:AE$28,$P$58:$P$78,$CF19)+求节点(村县营基础信息!AN$8:AN$28,$P$84:$P$104,$CF19)</f>
        <v>26.408040649871698</v>
      </c>
      <c r="CA19" s="194">
        <f>求节点(村县营基础信息!N$8:N$28,$P$6:$P$26,$CF19)+求节点(村县营基础信息!W$8:W$28,$P$32:$P$52,$CF19)+求节点(村县营基础信息!AF$8:AF$28,$P$58:$P$78,$CF19)+求节点(村县营基础信息!AO$8:AO$28,$P$84:$P$104,$CF19)</f>
        <v>26.991903345824849</v>
      </c>
      <c r="CB19" s="194">
        <f>求节点(村县营基础信息!O$8:O$28,$P$6:$P$26,$CF19)+求节点(村县营基础信息!X$8:X$28,$P$32:$P$52,$CF19)+求节点(村县营基础信息!AG$8:AG$28,$P$58:$P$78,$CF19)+求节点(村县营基础信息!AP$8:AP$28,$P$84:$P$104,$CF19)</f>
        <v>27.719298245614038</v>
      </c>
      <c r="CC19" s="194">
        <f>(BX19-BX18)/节奏总纲!K17</f>
        <v>8.9592047588646757</v>
      </c>
      <c r="CF19" s="167">
        <v>14</v>
      </c>
      <c r="CG19" s="194">
        <f>求节点(村县营基础信息!K$8:K$28,$Q$6:$Q$26,$CF19)+求节点(村县营基础信息!T$8:T$28,$Q$32:$Q$52,$CF19)+求节点(村县营基础信息!AC$8:AC$28,$Q$58:$Q$78,$CF19)+求节点(村县营基础信息!AL$8:AL$28,$Q$84:$Q$104,$CF19)</f>
        <v>6.5</v>
      </c>
      <c r="CH19" s="194">
        <f>求节点(村县营基础信息!L$8:L$28,$Q$6:$Q$26,$CF19)+求节点(村县营基础信息!U$8:U$28,$Q$32:$Q$52,$CF19)+求节点(村县营基础信息!AD$8:AD$28,$Q$58:$Q$78,$CF19)+求节点(村县营基础信息!AM$8:AM$28,$Q$84:$Q$104,$CF19)</f>
        <v>6.6397205228844225</v>
      </c>
      <c r="CI19" s="194">
        <f>求节点(村县营基础信息!M$8:M$28,$Q$6:$Q$26,$CF19)+求节点(村县营基础信息!V$8:V$28,$Q$32:$Q$52,$CF19)+求节点(村县营基础信息!AE$8:AE$28,$Q$58:$Q$78,$CF19)+求节点(村县营基础信息!AN$8:AN$28,$Q$84:$Q$104,$CF19)</f>
        <v>6.8366120784431228</v>
      </c>
      <c r="CJ19" s="194">
        <f>求节点(村县营基础信息!N$8:N$28,$Q$6:$Q$26,$CF19)+求节点(村县营基础信息!W$8:W$28,$Q$32:$Q$52,$CF19)+求节点(村县营基础信息!AF$8:AF$28,$Q$58:$Q$78,$CF19)+求节点(村县营基础信息!AO$8:AO$28,$Q$84:$Q$104,$CF19)</f>
        <v>7.1259239643815508</v>
      </c>
      <c r="CK19" s="194">
        <f>求节点(村县营基础信息!O$8:O$28,$Q$6:$Q$26,$CF19)+求节点(村县营基础信息!X$8:X$28,$Q$32:$Q$52,$CF19)+求节点(村县营基础信息!AG$8:AG$28,$Q$58:$Q$78,$CF19)+求节点(村县营基础信息!AP$8:AP$28,$Q$84:$Q$104,$CF19)</f>
        <v>7.2456140350877201</v>
      </c>
      <c r="CL19" s="194">
        <f>(CG19-CG18)/节奏总纲!K17</f>
        <v>3.3007596480027761</v>
      </c>
      <c r="CO19" s="167">
        <v>14</v>
      </c>
      <c r="CP19" s="194">
        <f>求节点(村县营基础信息!K$8:K$28,$R$6:$R$26,$CF19)+求节点(村县营基础信息!T$8:T$28,$R$32:$R$52,$CF19)+求节点(村县营基础信息!AC$8:AC$28,$R$58:$R$78,$CF19)+求节点(村县营基础信息!AL$8:AL$28,$R$84:$R$104,$CF19)</f>
        <v>2</v>
      </c>
      <c r="CQ19" s="194">
        <f>求节点(村县营基础信息!L$8:L$28,$R$6:$R$26,$CF19)+求节点(村县营基础信息!U$8:U$28,$R$32:$R$52,$CF19)+求节点(村县营基础信息!AD$8:AD$28,$R$58:$R$78,$CF19)+求节点(村县营基础信息!AM$8:AM$28,$R$84:$R$104,$CF19)</f>
        <v>2.0471380471380471</v>
      </c>
      <c r="CR19" s="194">
        <f>求节点(村县营基础信息!M$8:M$28,$R$6:$R$26,$CF19)+求节点(村县营基础信息!V$8:V$28,$R$32:$R$52,$CF19)+求节点(村县营基础信息!AE$8:AE$28,$R$58:$R$78,$CF19)+求节点(村县营基础信息!AN$8:AN$28,$R$84:$R$104,$CF19)</f>
        <v>2.0952380952380958</v>
      </c>
      <c r="CS19" s="194">
        <f>求节点(村县营基础信息!N$8:N$28,$R$6:$R$26,$CF19)+求节点(村县营基础信息!W$8:W$28,$R$32:$R$52,$CF19)+求节点(村县营基础信息!AF$8:AF$28,$R$58:$R$78,$CF19)+求节点(村县营基础信息!AO$8:AO$28,$R$84:$R$104,$CF19)</f>
        <v>2.1443298969072164</v>
      </c>
      <c r="CT19" s="194">
        <f>求节点(村县营基础信息!O$8:O$28,$R$6:$R$26,$CF19)+求节点(村县营基础信息!X$8:X$28,$R$32:$R$52,$CF19)+求节点(村县营基础信息!AG$8:AG$28,$R$58:$R$78,$CF19)+求节点(村县营基础信息!AP$8:AP$28,$R$84:$R$104,$CF19)</f>
        <v>2.2456140350877196</v>
      </c>
      <c r="CU19" s="194">
        <f>(CP19-CP18)/节奏总纲!K17</f>
        <v>0</v>
      </c>
      <c r="CW19" s="171"/>
      <c r="CX19" s="171"/>
      <c r="CY19" s="171">
        <v>14</v>
      </c>
      <c r="CZ19" s="171">
        <v>6360</v>
      </c>
      <c r="DA19" s="171">
        <v>6437.3063973063972</v>
      </c>
      <c r="DB19" s="171">
        <v>6516.190476190478</v>
      </c>
      <c r="DC19" s="171">
        <v>6596.7010309278348</v>
      </c>
      <c r="DD19" s="171">
        <v>6762.8070175438606</v>
      </c>
      <c r="DE19" s="171">
        <f t="shared" si="13"/>
        <v>1.0911949685534592</v>
      </c>
      <c r="DF19" s="171">
        <f t="shared" si="14"/>
        <v>1.0911249660020506</v>
      </c>
      <c r="DG19" s="171">
        <f t="shared" si="15"/>
        <v>1.0910552470038</v>
      </c>
      <c r="DH19" s="171">
        <f t="shared" si="16"/>
        <v>1.090985809839345</v>
      </c>
      <c r="DI19" s="171">
        <f t="shared" si="17"/>
        <v>1.0908477742035902</v>
      </c>
    </row>
    <row r="20" spans="2:113" x14ac:dyDescent="0.15">
      <c r="B20" s="147"/>
      <c r="D20" s="71">
        <v>15</v>
      </c>
      <c r="E20" s="68">
        <v>0</v>
      </c>
      <c r="F20" s="75">
        <v>200</v>
      </c>
      <c r="G20" s="68">
        <v>1</v>
      </c>
      <c r="H20" s="108">
        <v>0</v>
      </c>
      <c r="I20" s="167">
        <v>0</v>
      </c>
      <c r="J20" s="108">
        <v>0</v>
      </c>
      <c r="K20" s="174">
        <f>IF(繁荣度奖励!$AP21=0,K19,繁荣度奖励!$AP21/24*2)</f>
        <v>80000</v>
      </c>
      <c r="L20" s="172">
        <f>ROUND(繁荣度奖励!I21/24*12/1000,0)*1000</f>
        <v>55000</v>
      </c>
      <c r="N20" s="142">
        <f>SUMPRODUCT(E$6:E20,村县营基础信息!$D$8:$D22)</f>
        <v>0</v>
      </c>
      <c r="O20" s="142">
        <f>SUMPRODUCT(F$6:F20,村县营基础信息!$D$8:$D22)</f>
        <v>9660</v>
      </c>
      <c r="P20" s="142">
        <f>SUMPRODUCT(G$6:G20,村县营基础信息!$D$8:$D22)</f>
        <v>60</v>
      </c>
      <c r="Q20" s="142">
        <f>SUMPRODUCT(H$6:H20,村县营基础信息!$D$8:$D22)</f>
        <v>0</v>
      </c>
      <c r="R20" s="167">
        <f>SUMPRODUCT(I$6:I20,村县营基础信息!$D$8:$D22)</f>
        <v>0</v>
      </c>
      <c r="S20" s="142">
        <f>SUMPRODUCT(J$6:J20,村县营基础信息!$D$8:$D22)</f>
        <v>0</v>
      </c>
      <c r="T20" s="142">
        <f>SUMPRODUCT(K$6:K20,村县营基础信息!$D$8:$D22)</f>
        <v>909200</v>
      </c>
      <c r="U20" s="167">
        <f>SUMPRODUCT(L$6:L20,村县营基础信息!$D$8:$D22)</f>
        <v>1882000</v>
      </c>
      <c r="V20" s="142"/>
      <c r="W20" s="142"/>
      <c r="X20" s="68">
        <v>15</v>
      </c>
      <c r="Y20" s="203">
        <f>MAX(求节点(基础状态预期!F$7:F$27,$N$6:$N$26,$X20)+求节点(基础状态预期!F$7:F$27,$N$32:$N$52,$X20)+求节点(基础状态预期!F$7:F$27,$N$58:$N$78,$X20)+求节点(基础状态预期!F$7:F$27,$N$84:$N$104,$X20),Y19)</f>
        <v>19920</v>
      </c>
      <c r="Z20" s="203">
        <f>MAX(求节点(基础状态预期!G$7:G$27,$N$6:$N$26,$X20)+求节点(基础状态预期!G$7:G$27,$N$32:$N$52,$X20)+求节点(基础状态预期!G$7:G$27,$N$58:$N$78,$X20)+求节点(基础状态预期!G$7:G$27,$N$84:$N$104,$X20),Z19)</f>
        <v>20429.090909090912</v>
      </c>
      <c r="AA20" s="203">
        <f>MAX(求节点(基础状态预期!H$7:H$27,$N$6:$N$26,$X20)+求节点(基础状态预期!H$7:H$27,$N$32:$N$52,$X20)+求节点(基础状态预期!H$7:H$27,$N$58:$N$78,$X20)+求节点(基础状态预期!H$7:H$27,$N$84:$N$104,$X20),AA19)</f>
        <v>20948.571428571431</v>
      </c>
      <c r="AB20" s="203">
        <f>MAX(求节点(基础状态预期!I$7:I$27,$N$6:$N$26,$X20)+求节点(基础状态预期!I$7:I$27,$N$32:$N$52,$X20)+求节点(基础状态预期!I$7:I$27,$N$58:$N$78,$X20)+求节点(基础状态预期!I$7:I$27,$N$84:$N$104,$X20),AB19)</f>
        <v>21478.762886597942</v>
      </c>
      <c r="AC20" s="203">
        <f>MAX(求节点(基础状态预期!J$7:J$27,$N$6:$N$26,$X20)+求节点(基础状态预期!J$7:J$27,$N$32:$N$52,$X20)+求节点(基础状态预期!J$7:J$27,$N$58:$N$78,$X20)+求节点(基础状态预期!J$7:J$27,$N$84:$N$104,$X20),AC19)</f>
        <v>22572.631578947374</v>
      </c>
      <c r="AD20" s="63">
        <v>2220</v>
      </c>
      <c r="AE20" s="63">
        <v>2262.4242424242429</v>
      </c>
      <c r="AF20" s="63">
        <v>2305.7142857142858</v>
      </c>
      <c r="AG20" s="63">
        <v>2349.8969072164955</v>
      </c>
      <c r="AH20" s="63">
        <v>2441.0526315789475</v>
      </c>
      <c r="AI20" s="203">
        <f>MAX((求节点(基础状态预期!F$7:F$27,$P$6:$P$26,$X20)+求节点(基础状态预期!F$7:F$27,$P$32:$P$52,$X20)+求节点(基础状态预期!F$7:F$27,$P$58:$P$78,$X20)+求节点(基础状态预期!F$7:F$27,$P$84:$P$104,$X20))*240,AI19)</f>
        <v>6800</v>
      </c>
      <c r="AJ20" s="203">
        <f>MAX((求节点(基础状态预期!G$7:G$27,$P$6:$P$26,$X20)+求节点(基础状态预期!G$7:G$27,$P$32:$P$52,$X20)+求节点(基础状态预期!G$7:G$27,$P$58:$P$78,$X20)+求节点(基础状态预期!G$7:G$27,$P$84:$P$104,$X20))*240,AJ19)</f>
        <v>6884.848484848485</v>
      </c>
      <c r="AK20" s="203">
        <f>MAX((求节点(基础状态预期!H$7:H$27,$P$6:$P$26,$X20)+求节点(基础状态预期!H$7:H$27,$P$32:$P$52,$X20)+求节点(基础状态预期!H$7:H$27,$P$58:$P$78,$X20)+求节点(基础状态预期!H$7:H$27,$P$84:$P$104,$X20))*240,AK19)</f>
        <v>6971.4285714285725</v>
      </c>
      <c r="AL20" s="203">
        <f>MAX((求节点(基础状态预期!I$7:I$27,$P$6:$P$26,$X20)+求节点(基础状态预期!I$7:I$27,$P$32:$P$52,$X20)+求节点(基础状态预期!I$7:I$27,$P$58:$P$78,$X20)+求节点(基础状态预期!I$7:I$27,$P$84:$P$104,$X20))*240,AL19)</f>
        <v>7059.7938144329901</v>
      </c>
      <c r="AM20" s="203">
        <f>MAX((求节点(基础状态预期!J$7:J$27,$P$6:$P$26,$X20)+求节点(基础状态预期!J$7:J$27,$P$32:$P$52,$X20)+求节点(基础状态预期!J$7:J$27,$P$58:$P$78,$X20)+求节点(基础状态预期!J$7:J$27,$P$84:$P$104,$X20))*240,AM19)</f>
        <v>7242.105263157895</v>
      </c>
      <c r="AN20" s="68">
        <f>(AI20-AI19)/节奏总纲!K18</f>
        <v>2956.52894277121</v>
      </c>
      <c r="AO20" s="203">
        <f>MAX(求节点(基础状态预期!F$7:F$27,$T$6:$T$26,$X20)+求节点(基础状态预期!F$7:F$27,$T$32:$T$52,$X20)+求节点(基础状态预期!F$7:F$27,$T$58:$T$78,$X20)+求节点(基础状态预期!F$7:F$27,$T$84:$T$104,$X20),AO19)</f>
        <v>36800</v>
      </c>
      <c r="AP20" s="203">
        <f>MAX(求节点(基础状态预期!G$7:G$27,$T$6:$T$26,$X20)+求节点(基础状态预期!G$7:G$27,$T$32:$T$52,$X20)+求节点(基础状态预期!G$7:G$27,$T$58:$T$78,$X20)+求节点(基础状态预期!G$7:G$27,$T$84:$T$104,$X20),AP19)</f>
        <v>38012.121212121223</v>
      </c>
      <c r="AQ20" s="203">
        <f>MAX(求节点(基础状态预期!H$7:H$27,$T$6:$T$26,$X20)+求节点(基础状态预期!H$7:H$27,$T$32:$T$52,$X20)+求节点(基础状态预期!H$7:H$27,$T$58:$T$78,$X20)+求节点(基础状态预期!H$7:H$27,$T$84:$T$104,$X20),AQ19)</f>
        <v>39248.979591836738</v>
      </c>
      <c r="AR20" s="203">
        <f>MAX(求节点(基础状态预期!I$7:I$27,$T$6:$T$26,$X20)+求节点(基础状态预期!I$7:I$27,$T$32:$T$52,$X20)+求节点(基础状态预期!I$7:I$27,$T$58:$T$78,$X20)+求节点(基础状态预期!I$7:I$27,$T$84:$T$104,$X20),AR19)</f>
        <v>40511.340206185567</v>
      </c>
      <c r="AS20" s="203">
        <f>MAX(求节点(基础状态预期!J$7:J$27,$T$6:$T$26,$X20)+求节点(基础状态预期!J$7:J$27,$T$32:$T$52,$X20)+求节点(基础状态预期!J$7:J$27,$T$58:$T$78,$X20)+求节点(基础状态预期!J$7:J$27,$T$84:$T$104,$X20),AS19)</f>
        <v>43115.789473684221</v>
      </c>
      <c r="AT20" s="203">
        <f>MAX(求节点(基础状态预期!F$7:F$27,$S$6:$S$26,$X20)+求节点(基础状态预期!F$7:F$27,$S$32:$S$52,$X20)+求节点(基础状态预期!F$7:F$27,$S$58:$S$78,$X20)+求节点(基础状态预期!F$7:F$27,$S$84:$S$104,$X20),AT19)</f>
        <v>733.33333333333337</v>
      </c>
      <c r="AU20" s="203">
        <f>MAX(求节点(基础状态预期!G$7:G$27,$S$6:$S$26,$X20)+求节点(基础状态预期!G$7:G$27,$S$32:$S$52,$X20)+求节点(基础状态预期!G$7:G$27,$S$58:$S$78,$X20)+求节点(基础状态预期!G$7:G$27,$S$84:$S$104,$X20),AU19)</f>
        <v>738.38383838383845</v>
      </c>
      <c r="AV20" s="203">
        <f>MAX(求节点(基础状态预期!H$7:H$27,$S$6:$S$26,$X20)+求节点(基础状态预期!H$7:H$27,$S$32:$S$52,$X20)+求节点(基础状态预期!H$7:H$27,$S$58:$S$78,$X20)+求节点(基础状态预期!H$7:H$27,$S$84:$S$104,$X20),AV19)</f>
        <v>743.53741496598639</v>
      </c>
      <c r="AW20" s="203">
        <f>MAX(求节点(基础状态预期!I$7:I$27,$S$6:$S$26,$X20)+求节点(基础状态预期!I$7:I$27,$S$32:$S$52,$X20)+求节点(基础状态预期!I$7:I$27,$S$58:$S$78,$X20)+求节点(基础状态预期!I$7:I$27,$S$84:$S$104,$X20),AW19)</f>
        <v>748.7972508591065</v>
      </c>
      <c r="AX20" s="203">
        <f>MAX(求节点(基础状态预期!J$7:J$27,$S$6:$S$26,$X20)+求节点(基础状态预期!J$7:J$27,$S$32:$S$52,$X20)+求节点(基础状态预期!J$7:J$27,$S$58:$S$78,$X20)+求节点(基础状态预期!J$7:J$27,$S$84:$S$104,$X20),AX19)</f>
        <v>759.64912280701753</v>
      </c>
      <c r="AY20" s="108">
        <f>(AT20-AT19)/节奏总纲!K18</f>
        <v>175.98386564114367</v>
      </c>
      <c r="AZ20" s="203">
        <f>MAX(求节点(基础状态预期!F$7:F$27,$U$6:$U$26,$X20)+求节点(基础状态预期!F$7:F$27,$U$32:$U$52,$X20)+求节点(基础状态预期!F$7:F$27,$U$58:$U$78,$X20)+求节点(基础状态预期!F$7:F$27,$U$84:$U$104,$X20),AZ19)</f>
        <v>184333.33333333334</v>
      </c>
      <c r="BA20" s="203">
        <f>MAX(求节点(基础状态预期!G$7:G$27,$U$6:$U$26,$X20)+求节点(基础状态预期!G$7:G$27,$U$32:$U$52,$X20)+求节点(基础状态预期!G$7:G$27,$U$58:$U$78,$X20)+求节点(基础状态预期!G$7:G$27,$U$84:$U$104,$X20),BA19)</f>
        <v>188777.77777777781</v>
      </c>
      <c r="BB20" s="203">
        <f>MAX(求节点(基础状态预期!H$7:H$27,$U$6:$U$26,$X20)+求节点(基础状态预期!H$7:H$27,$U$32:$U$52,$X20)+求节点(基础状态预期!H$7:H$27,$U$58:$U$78,$X20)+求节点(基础状态预期!H$7:H$27,$U$84:$U$104,$X20),BB19)</f>
        <v>193312.92517006805</v>
      </c>
      <c r="BC20" s="203">
        <f>MAX(求节点(基础状态预期!I$7:I$27,$U$6:$U$26,$X20)+求节点(基础状态预期!I$7:I$27,$U$32:$U$52,$X20)+求节点(基础状态预期!I$7:I$27,$U$58:$U$78,$X20)+求节点(基础状态预期!I$7:I$27,$U$84:$U$104,$X20),BC19)</f>
        <v>197941.58075601378</v>
      </c>
      <c r="BD20" s="203">
        <f>MAX(求节点(基础状态预期!J$7:J$27,$U$6:$U$26,$X20)+求节点(基础状态预期!J$7:J$27,$U$32:$U$52,$X20)+求节点(基础状态预期!J$7:J$27,$U$58:$U$78,$X20)+求节点(基础状态预期!J$7:J$27,$U$84:$U$104,$X20),BD19)</f>
        <v>207491.22807017548</v>
      </c>
      <c r="BK20" s="108">
        <v>15</v>
      </c>
      <c r="BL20" s="194">
        <f t="shared" si="7"/>
        <v>7533.333333333333</v>
      </c>
      <c r="BM20" s="194">
        <f t="shared" si="8"/>
        <v>7623.2323232323233</v>
      </c>
      <c r="BN20" s="194">
        <f t="shared" si="9"/>
        <v>7714.965986394559</v>
      </c>
      <c r="BO20" s="194">
        <f t="shared" si="10"/>
        <v>7808.5910652920966</v>
      </c>
      <c r="BP20" s="194">
        <f t="shared" si="11"/>
        <v>8001.7543859649122</v>
      </c>
      <c r="BQ20" s="194">
        <f>(BL20-BL19)/节奏总纲!K18</f>
        <v>3132.5128084123517</v>
      </c>
      <c r="BS20" s="110">
        <f t="shared" si="5"/>
        <v>0.90265486725663724</v>
      </c>
      <c r="BT20" s="110">
        <f t="shared" si="12"/>
        <v>9.7345132743362844E-2</v>
      </c>
      <c r="BW20" s="167">
        <v>15</v>
      </c>
      <c r="BX20" s="194">
        <f>求节点(村县营基础信息!K$8:K$28,$P$6:$P$26,$CF20)+求节点(村县营基础信息!T$8:T$28,$P$32:$P$52,$CF20)+求节点(村县营基础信息!AC$8:AC$28,$P$58:$P$78,$CF20)+求节点(村县营基础信息!AL$8:AL$28,$P$84:$P$104,$CF20)</f>
        <v>28.083333333333332</v>
      </c>
      <c r="BY20" s="194">
        <f>求节点(村县营基础信息!L$8:L$28,$P$6:$P$26,$CF20)+求节点(村县营基础信息!U$8:U$28,$P$32:$P$52,$CF20)+求节点(村县营基础信息!AD$8:AD$28,$P$58:$P$78,$CF20)+求节点(村县营基础信息!AM$8:AM$28,$P$84:$P$104,$CF20)</f>
        <v>28.532850396246371</v>
      </c>
      <c r="BZ20" s="194">
        <f>求节点(村县营基础信息!M$8:M$28,$P$6:$P$26,$CF20)+求节点(村县营基础信息!V$8:V$28,$P$32:$P$52,$CF20)+求节点(村县营基础信息!AE$8:AE$28,$P$58:$P$78,$CF20)+求节点(村县营基础信息!AN$8:AN$28,$P$84:$P$104,$CF20)</f>
        <v>29.047008740439338</v>
      </c>
      <c r="CA20" s="194">
        <f>求节点(村县营基础信息!N$8:N$28,$P$6:$P$26,$CF20)+求节点(村县营基础信息!W$8:W$28,$P$32:$P$52,$CF20)+求节点(村县营基础信息!AF$8:AF$28,$P$58:$P$78,$CF20)+求节点(村县营基础信息!AO$8:AO$28,$P$84:$P$104,$CF20)</f>
        <v>29.415807560137459</v>
      </c>
      <c r="CB20" s="194">
        <f>求节点(村县营基础信息!O$8:O$28,$P$6:$P$26,$CF20)+求节点(村县营基础信息!X$8:X$28,$P$32:$P$52,$CF20)+求节点(村县营基础信息!AG$8:AG$28,$P$58:$P$78,$CF20)+求节点(村县营基础信息!AP$8:AP$28,$P$84:$P$104,$CF20)</f>
        <v>30.17543859649123</v>
      </c>
      <c r="CC20" s="194">
        <f>(BX20-BX19)/节奏总纲!K18</f>
        <v>13.638749587188611</v>
      </c>
      <c r="CF20" s="167">
        <v>15</v>
      </c>
      <c r="CG20" s="194">
        <f>求节点(村县营基础信息!K$8:K$28,$Q$6:$Q$26,$CF20)+求节点(村县营基础信息!T$8:T$28,$Q$32:$Q$52,$CF20)+求节点(村县营基础信息!AC$8:AC$28,$Q$58:$Q$78,$CF20)+求节点(村县营基础信息!AL$8:AL$28,$Q$84:$Q$104,$CF20)</f>
        <v>7.083333333333333</v>
      </c>
      <c r="CH20" s="194">
        <f>求节点(村县营基础信息!L$8:L$28,$Q$6:$Q$26,$CF20)+求节点(村县营基础信息!U$8:U$28,$Q$32:$Q$52,$CF20)+求节点(村县营基础信息!AD$8:AD$28,$Q$58:$Q$78,$CF20)+求节点(村县营基础信息!AM$8:AM$28,$Q$84:$Q$104,$CF20)</f>
        <v>7.2298200932160652</v>
      </c>
      <c r="CI20" s="194">
        <f>求节点(村县营基础信息!M$8:M$28,$Q$6:$Q$26,$CF20)+求节点(村县营基础信息!V$8:V$28,$Q$32:$Q$52,$CF20)+求节点(村县营基础信息!AE$8:AE$28,$Q$58:$Q$78,$CF20)+求节点(村县营基础信息!AN$8:AN$28,$Q$84:$Q$104,$CF20)</f>
        <v>7.4347638424801517</v>
      </c>
      <c r="CJ20" s="194">
        <f>求节点(村县营基础信息!N$8:N$28,$Q$6:$Q$26,$CF20)+求节点(村县营基础信息!W$8:W$28,$Q$32:$Q$52,$CF20)+求节点(村县营基础信息!AF$8:AF$28,$Q$58:$Q$78,$CF20)+求节点(村县营基础信息!AO$8:AO$28,$Q$84:$Q$104,$CF20)</f>
        <v>7.4879725085910653</v>
      </c>
      <c r="CK20" s="194">
        <f>求节点(村县营基础信息!O$8:O$28,$Q$6:$Q$26,$CF20)+求节点(村县营基础信息!X$8:X$28,$Q$32:$Q$52,$CF20)+求节点(村县营基础信息!AG$8:AG$28,$Q$58:$Q$78,$CF20)+求节点(村县营基础信息!AP$8:AP$28,$Q$84:$Q$104,$CF20)</f>
        <v>7.5964912280701755</v>
      </c>
      <c r="CL20" s="194">
        <f>(CG20-CG19)/节奏总纲!K18</f>
        <v>3.0797176487200089</v>
      </c>
      <c r="CO20" s="167">
        <v>15</v>
      </c>
      <c r="CP20" s="194">
        <f>求节点(村县营基础信息!K$8:K$28,$R$6:$R$26,$CF20)+求节点(村县营基础信息!T$8:T$28,$R$32:$R$52,$CF20)+求节点(村县营基础信息!AC$8:AC$28,$R$58:$R$78,$CF20)+求节点(村县营基础信息!AL$8:AL$28,$R$84:$R$104,$CF20)</f>
        <v>2.3333333333333335</v>
      </c>
      <c r="CQ20" s="194">
        <f>求节点(村县营基础信息!L$8:L$28,$R$6:$R$26,$CF20)+求节点(村县营基础信息!U$8:U$28,$R$32:$R$52,$CF20)+求节点(村县营基础信息!AD$8:AD$28,$R$58:$R$78,$CF20)+求节点(村县营基础信息!AM$8:AM$28,$R$84:$R$104,$CF20)</f>
        <v>2.3838383838383841</v>
      </c>
      <c r="CR20" s="194">
        <f>求节点(村县营基础信息!M$8:M$28,$R$6:$R$26,$CF20)+求节点(村县营基础信息!V$8:V$28,$R$32:$R$52,$CF20)+求节点(村县营基础信息!AE$8:AE$28,$R$58:$R$78,$CF20)+求节点(村县营基础信息!AN$8:AN$28,$R$84:$R$104,$CF20)</f>
        <v>2.435374149659864</v>
      </c>
      <c r="CS20" s="194">
        <f>求节点(村县营基础信息!N$8:N$28,$R$6:$R$26,$CF20)+求节点(村县营基础信息!W$8:W$28,$R$32:$R$52,$CF20)+求节点(村县营基础信息!AF$8:AF$28,$R$58:$R$78,$CF20)+求节点(村县营基础信息!AO$8:AO$28,$R$84:$R$104,$CF20)</f>
        <v>2.4879725085910653</v>
      </c>
      <c r="CT20" s="194">
        <f>求节点(村县营基础信息!O$8:O$28,$R$6:$R$26,$CF20)+求节点(村县营基础信息!X$8:X$28,$R$32:$R$52,$CF20)+求节点(村县营基础信息!AG$8:AG$28,$R$58:$R$78,$CF20)+求节点(村县营基础信息!AP$8:AP$28,$R$84:$R$104,$CF20)</f>
        <v>2.596491228070176</v>
      </c>
      <c r="CU20" s="194">
        <f>(CP20-CP19)/节奏总纲!K18</f>
        <v>1.7598386564114352</v>
      </c>
      <c r="CW20" s="171"/>
      <c r="CX20" s="171"/>
      <c r="CY20" s="171">
        <v>15</v>
      </c>
      <c r="CZ20" s="171">
        <v>6906.666666666667</v>
      </c>
      <c r="DA20" s="171">
        <v>6989.4949494949497</v>
      </c>
      <c r="DB20" s="171">
        <v>7074.0136054421782</v>
      </c>
      <c r="DC20" s="171">
        <v>7160.2749140893475</v>
      </c>
      <c r="DD20" s="171">
        <v>7338.2456140350887</v>
      </c>
      <c r="DE20" s="171">
        <f t="shared" si="13"/>
        <v>1.0907335907335907</v>
      </c>
      <c r="DF20" s="171">
        <f t="shared" si="14"/>
        <v>1.0906699809237528</v>
      </c>
      <c r="DG20" s="171">
        <f t="shared" si="15"/>
        <v>1.0906066084548216</v>
      </c>
      <c r="DH20" s="171">
        <f t="shared" si="16"/>
        <v>1.0905434720009215</v>
      </c>
      <c r="DI20" s="171">
        <f t="shared" si="17"/>
        <v>1.0904179018839053</v>
      </c>
    </row>
    <row r="21" spans="2:113" x14ac:dyDescent="0.15">
      <c r="D21" s="71">
        <v>16</v>
      </c>
      <c r="E21" s="68">
        <v>0</v>
      </c>
      <c r="F21" s="75">
        <v>200</v>
      </c>
      <c r="G21" s="68">
        <v>1</v>
      </c>
      <c r="H21" s="108">
        <v>0</v>
      </c>
      <c r="I21" s="167">
        <v>0</v>
      </c>
      <c r="J21" s="108">
        <v>0</v>
      </c>
      <c r="K21" s="174">
        <f>IF(繁荣度奖励!$AP22=0,K20,繁荣度奖励!$AP22/24*2)</f>
        <v>90000</v>
      </c>
      <c r="L21" s="172">
        <f>ROUND(繁荣度奖励!I22/24*12/1000,0)*1000</f>
        <v>70000</v>
      </c>
      <c r="N21" s="142">
        <f>SUMPRODUCT(E$6:E21,村县营基础信息!$D$8:$D23)</f>
        <v>0</v>
      </c>
      <c r="O21" s="142">
        <f>SUMPRODUCT(F$6:F21,村县营基础信息!$D$8:$D23)</f>
        <v>11060</v>
      </c>
      <c r="P21" s="142">
        <f>SUMPRODUCT(G$6:G21,村县营基础信息!$D$8:$D23)</f>
        <v>67</v>
      </c>
      <c r="Q21" s="142">
        <f>SUMPRODUCT(H$6:H21,村县营基础信息!$D$8:$D23)</f>
        <v>0</v>
      </c>
      <c r="R21" s="167">
        <f>SUMPRODUCT(I$6:I21,村县营基础信息!$D$8:$D23)</f>
        <v>0</v>
      </c>
      <c r="S21" s="142">
        <f>SUMPRODUCT(J$6:J21,村县营基础信息!$D$8:$D23)</f>
        <v>0</v>
      </c>
      <c r="T21" s="142">
        <f>SUMPRODUCT(K$6:K21,村县营基础信息!$D$8:$D23)</f>
        <v>1539200</v>
      </c>
      <c r="U21" s="167">
        <f>SUMPRODUCT(L$6:L21,村县营基础信息!$D$8:$D23)</f>
        <v>2372000</v>
      </c>
      <c r="V21" s="142"/>
      <c r="W21" s="142"/>
      <c r="X21" s="68">
        <v>16</v>
      </c>
      <c r="Y21" s="203">
        <f>MAX(求节点(基础状态预期!F$7:F$27,$N$6:$N$26,$X21)+求节点(基础状态预期!F$7:F$27,$N$32:$N$52,$X21)+求节点(基础状态预期!F$7:F$27,$N$58:$N$78,$X21)+求节点(基础状态预期!F$7:F$27,$N$84:$N$104,$X21),Y20)</f>
        <v>23280</v>
      </c>
      <c r="Z21" s="203">
        <f>MAX(求节点(基础状态预期!G$7:G$27,$N$6:$N$26,$X21)+求节点(基础状态预期!G$7:G$27,$N$32:$N$52,$X21)+求节点(基础状态预期!G$7:G$27,$N$58:$N$78,$X21)+求节点(基础状态预期!G$7:G$27,$N$84:$N$104,$X21),Z20)</f>
        <v>23823.030303030308</v>
      </c>
      <c r="AA21" s="203">
        <f>MAX(求节点(基础状态预期!H$7:H$27,$N$6:$N$26,$X21)+求节点(基础状态预期!H$7:H$27,$N$32:$N$52,$X21)+求节点(基础状态预期!H$7:H$27,$N$58:$N$78,$X21)+求节点(基础状态预期!H$7:H$27,$N$84:$N$104,$X21),AA20)</f>
        <v>24377.142857142859</v>
      </c>
      <c r="AB21" s="203">
        <f>MAX(求节点(基础状态预期!I$7:I$27,$N$6:$N$26,$X21)+求节点(基础状态预期!I$7:I$27,$N$32:$N$52,$X21)+求节点(基础状态预期!I$7:I$27,$N$58:$N$78,$X21)+求节点(基础状态预期!I$7:I$27,$N$84:$N$104,$X21),AB20)</f>
        <v>24942.680412371137</v>
      </c>
      <c r="AC21" s="203">
        <f>MAX(求节点(基础状态预期!J$7:J$27,$N$6:$N$26,$X21)+求节点(基础状态预期!J$7:J$27,$N$32:$N$52,$X21)+求节点(基础状态预期!J$7:J$27,$N$58:$N$78,$X21)+求节点(基础状态预期!J$7:J$27,$N$84:$N$104,$X21),AC20)</f>
        <v>26109.473684210534</v>
      </c>
      <c r="AD21" s="63">
        <v>2500</v>
      </c>
      <c r="AE21" s="63">
        <v>2545.2525252525256</v>
      </c>
      <c r="AF21" s="63">
        <v>2591.4285714285716</v>
      </c>
      <c r="AG21" s="63">
        <v>2638.5567010309283</v>
      </c>
      <c r="AH21" s="63">
        <v>2735.7894736842109</v>
      </c>
      <c r="AI21" s="203">
        <f>MAX((求节点(基础状态预期!F$7:F$27,$P$6:$P$26,$X21)+求节点(基础状态预期!F$7:F$27,$P$32:$P$52,$X21)+求节点(基础状态预期!F$7:F$27,$P$58:$P$78,$X21)+求节点(基础状态预期!F$7:F$27,$P$84:$P$104,$X21))*240,AI20)</f>
        <v>7360</v>
      </c>
      <c r="AJ21" s="203">
        <f>MAX((求节点(基础状态预期!G$7:G$27,$P$6:$P$26,$X21)+求节点(基础状态预期!G$7:G$27,$P$32:$P$52,$X21)+求节点(基础状态预期!G$7:G$27,$P$58:$P$78,$X21)+求节点(基础状态预期!G$7:G$27,$P$84:$P$104,$X21))*240,AJ20)</f>
        <v>7450.5050505050522</v>
      </c>
      <c r="AK21" s="203">
        <f>MAX((求节点(基础状态预期!H$7:H$27,$P$6:$P$26,$X21)+求节点(基础状态预期!H$7:H$27,$P$32:$P$52,$X21)+求节点(基础状态预期!H$7:H$27,$P$58:$P$78,$X21)+求节点(基础状态预期!H$7:H$27,$P$84:$P$104,$X21))*240,AK20)</f>
        <v>7542.8571428571431</v>
      </c>
      <c r="AL21" s="203">
        <f>MAX((求节点(基础状态预期!I$7:I$27,$P$6:$P$26,$X21)+求节点(基础状态预期!I$7:I$27,$P$32:$P$52,$X21)+求节点(基础状态预期!I$7:I$27,$P$58:$P$78,$X21)+求节点(基础状态预期!I$7:I$27,$P$84:$P$104,$X21))*240,AL20)</f>
        <v>7637.1134020618565</v>
      </c>
      <c r="AM21" s="203">
        <f>MAX((求节点(基础状态预期!J$7:J$27,$P$6:$P$26,$X21)+求节点(基础状态预期!J$7:J$27,$P$32:$P$52,$X21)+求节点(基础状态预期!J$7:J$27,$P$58:$P$78,$X21)+求节点(基础状态预期!J$7:J$27,$P$84:$P$104,$X21))*240,AM20)</f>
        <v>7831.5789473684217</v>
      </c>
      <c r="AN21" s="68">
        <f>(AI21-AI20)/节奏总纲!K19</f>
        <v>2758.5390440389738</v>
      </c>
      <c r="AO21" s="203">
        <f>MAX(求节点(基础状态预期!F$7:F$27,$T$6:$T$26,$X21)+求节点(基础状态预期!F$7:F$27,$T$32:$T$52,$X21)+求节点(基础状态预期!F$7:F$27,$T$58:$T$78,$X21)+求节点(基础状态预期!F$7:F$27,$T$84:$T$104,$X21),AO20)</f>
        <v>44799.999999999993</v>
      </c>
      <c r="AP21" s="203">
        <f>MAX(求节点(基础状态预期!G$7:G$27,$T$6:$T$26,$X21)+求节点(基础状态预期!G$7:G$27,$T$32:$T$52,$X21)+求节点(基础状态预期!G$7:G$27,$T$58:$T$78,$X21)+求节点(基础状态预期!G$7:G$27,$T$84:$T$104,$X21),AP20)</f>
        <v>46092.929292929308</v>
      </c>
      <c r="AQ21" s="203">
        <f>MAX(求节点(基础状态预期!H$7:H$27,$T$6:$T$26,$X21)+求节点(基础状态预期!H$7:H$27,$T$32:$T$52,$X21)+求节点(基础状态预期!H$7:H$27,$T$58:$T$78,$X21)+求节点(基础状态预期!H$7:H$27,$T$84:$T$104,$X21),AQ20)</f>
        <v>47412.244897959186</v>
      </c>
      <c r="AR21" s="203">
        <f>MAX(求节点(基础状态预期!I$7:I$27,$T$6:$T$26,$X21)+求节点(基础状态预期!I$7:I$27,$T$32:$T$52,$X21)+求节点(基础状态预期!I$7:I$27,$T$58:$T$78,$X21)+求节点(基础状态预期!I$7:I$27,$T$84:$T$104,$X21),AR20)</f>
        <v>48758.762886597957</v>
      </c>
      <c r="AS21" s="203">
        <f>MAX(求节点(基础状态预期!J$7:J$27,$T$6:$T$26,$X21)+求节点(基础状态预期!J$7:J$27,$T$32:$T$52,$X21)+求节点(基础状态预期!J$7:J$27,$T$58:$T$78,$X21)+求节点(基础状态预期!J$7:J$27,$T$84:$T$104,$X21),AS20)</f>
        <v>51536.842105263167</v>
      </c>
      <c r="AT21" s="203">
        <f>MAX(求节点(基础状态预期!F$7:F$27,$S$6:$S$26,$X21)+求节点(基础状态预期!F$7:F$27,$S$32:$S$52,$X21)+求节点(基础状态预期!F$7:F$27,$S$58:$S$78,$X21)+求节点(基础状态预期!F$7:F$27,$S$84:$S$104,$X21),AT20)</f>
        <v>766.66666666666663</v>
      </c>
      <c r="AU21" s="203">
        <f>MAX(求节点(基础状态预期!G$7:G$27,$S$6:$S$26,$X21)+求节点(基础状态预期!G$7:G$27,$S$32:$S$52,$X21)+求节点(基础状态预期!G$7:G$27,$S$58:$S$78,$X21)+求节点(基础状态预期!G$7:G$27,$S$84:$S$104,$X21),AU20)</f>
        <v>772.05387205387206</v>
      </c>
      <c r="AV21" s="203">
        <f>MAX(求节点(基础状态预期!H$7:H$27,$S$6:$S$26,$X21)+求节点(基础状态预期!H$7:H$27,$S$32:$S$52,$X21)+求节点(基础状态预期!H$7:H$27,$S$58:$S$78,$X21)+求节点(基础状态预期!H$7:H$27,$S$84:$S$104,$X21),AV20)</f>
        <v>777.55102040816325</v>
      </c>
      <c r="AW21" s="203">
        <f>MAX(求节点(基础状态预期!I$7:I$27,$S$6:$S$26,$X21)+求节点(基础状态预期!I$7:I$27,$S$32:$S$52,$X21)+求节点(基础状态预期!I$7:I$27,$S$58:$S$78,$X21)+求节点(基础状态预期!I$7:I$27,$S$84:$S$104,$X21),AW20)</f>
        <v>783.16151202749143</v>
      </c>
      <c r="AX21" s="203">
        <f>MAX(求节点(基础状态预期!J$7:J$27,$S$6:$S$26,$X21)+求节点(基础状态预期!J$7:J$27,$S$32:$S$52,$X21)+求节点(基础状态预期!J$7:J$27,$S$58:$S$78,$X21)+求节点(基础状态预期!J$7:J$27,$S$84:$S$104,$X21),AX20)</f>
        <v>794.73684210526324</v>
      </c>
      <c r="AY21" s="108">
        <f>(AT21-AT20)/节奏总纲!K19</f>
        <v>164.19875262136711</v>
      </c>
      <c r="AZ21" s="203">
        <f>MAX(求节点(基础状态预期!F$7:F$27,$U$6:$U$26,$X21)+求节点(基础状态预期!F$7:F$27,$U$32:$U$52,$X21)+求节点(基础状态预期!F$7:F$27,$U$58:$U$78,$X21)+求节点(基础状态预期!F$7:F$27,$U$84:$U$104,$X21),AZ20)</f>
        <v>213666.66666666666</v>
      </c>
      <c r="BA21" s="203">
        <f>MAX(求节点(基础状态预期!G$7:G$27,$U$6:$U$26,$X21)+求节点(基础状态预期!G$7:G$27,$U$32:$U$52,$X21)+求节点(基础状态预期!G$7:G$27,$U$58:$U$78,$X21)+求节点(基础状态预期!G$7:G$27,$U$84:$U$104,$X21),BA20)</f>
        <v>218407.40740740745</v>
      </c>
      <c r="BB21" s="203">
        <f>MAX(求节点(基础状态预期!H$7:H$27,$U$6:$U$26,$X21)+求节点(基础状态预期!H$7:H$27,$U$32:$U$52,$X21)+求节点(基础状态预期!H$7:H$27,$U$58:$U$78,$X21)+求节点(基础状态预期!H$7:H$27,$U$84:$U$104,$X21),BB20)</f>
        <v>223244.89795918367</v>
      </c>
      <c r="BC21" s="203">
        <f>MAX(求节点(基础状态预期!I$7:I$27,$U$6:$U$26,$X21)+求节点(基础状态预期!I$7:I$27,$U$32:$U$52,$X21)+求节点(基础状态预期!I$7:I$27,$U$58:$U$78,$X21)+求节点(基础状态预期!I$7:I$27,$U$84:$U$104,$X21),BC20)</f>
        <v>228182.13058419246</v>
      </c>
      <c r="BD21" s="203">
        <f>MAX(求节点(基础状态预期!J$7:J$27,$U$6:$U$26,$X21)+求节点(基础状态预期!J$7:J$27,$U$32:$U$52,$X21)+求节点(基础状态预期!J$7:J$27,$U$58:$U$78,$X21)+求节点(基础状态预期!J$7:J$27,$U$84:$U$104,$X21),BD20)</f>
        <v>238368.42105263163</v>
      </c>
      <c r="BK21" s="108">
        <v>16</v>
      </c>
      <c r="BL21" s="194">
        <f t="shared" si="7"/>
        <v>8126.666666666667</v>
      </c>
      <c r="BM21" s="194">
        <f t="shared" si="8"/>
        <v>8222.5589225589247</v>
      </c>
      <c r="BN21" s="194">
        <f t="shared" si="9"/>
        <v>8320.4081632653069</v>
      </c>
      <c r="BO21" s="194">
        <f t="shared" si="10"/>
        <v>8420.2749140893484</v>
      </c>
      <c r="BP21" s="194">
        <f t="shared" si="11"/>
        <v>8626.3157894736851</v>
      </c>
      <c r="BQ21" s="194">
        <f>(BL21-BL20)/节奏总纲!K19</f>
        <v>2922.7377966603444</v>
      </c>
      <c r="BS21" s="110">
        <f t="shared" si="5"/>
        <v>0.90566037735849059</v>
      </c>
      <c r="BT21" s="110">
        <f t="shared" si="12"/>
        <v>9.4339622641509427E-2</v>
      </c>
      <c r="BW21" s="167">
        <v>16</v>
      </c>
      <c r="BX21" s="194">
        <f>求节点(村县营基础信息!K$8:K$28,$P$6:$P$26,$CF21)+求节点(村县营基础信息!T$8:T$28,$P$32:$P$52,$CF21)+求节点(村县营基础信息!AC$8:AC$28,$P$58:$P$78,$CF21)+求节点(村县营基础信息!AL$8:AL$28,$P$84:$P$104,$CF21)</f>
        <v>30.666666666666668</v>
      </c>
      <c r="BY21" s="194">
        <f>求节点(村县营基础信息!L$8:L$28,$P$6:$P$26,$CF21)+求节点(村县营基础信息!U$8:U$28,$P$32:$P$52,$CF21)+求节点(村县营基础信息!AD$8:AD$28,$P$58:$P$78,$CF21)+求节点(村县营基础信息!AM$8:AM$28,$P$84:$P$104,$CF21)</f>
        <v>31.043771043771052</v>
      </c>
      <c r="BZ21" s="194">
        <f>求节点(村县营基础信息!M$8:M$28,$P$6:$P$26,$CF21)+求节点(村县营基础信息!V$8:V$28,$P$32:$P$52,$CF21)+求节点(村县营基础信息!AE$8:AE$28,$P$58:$P$78,$CF21)+求节点(村县营基础信息!AN$8:AN$28,$P$84:$P$104,$CF21)</f>
        <v>31.428571428571431</v>
      </c>
      <c r="CA21" s="194">
        <f>求节点(村县营基础信息!N$8:N$28,$P$6:$P$26,$CF21)+求节点(村县营基础信息!W$8:W$28,$P$32:$P$52,$CF21)+求节点(村县营基础信息!AF$8:AF$28,$P$58:$P$78,$CF21)+求节点(村县营基础信息!AO$8:AO$28,$P$84:$P$104,$CF21)</f>
        <v>31.821305841924403</v>
      </c>
      <c r="CB21" s="194">
        <f>求节点(村县营基础信息!O$8:O$28,$P$6:$P$26,$CF21)+求节点(村县营基础信息!X$8:X$28,$P$32:$P$52,$CF21)+求节点(村县营基础信息!AG$8:AG$28,$P$58:$P$78,$CF21)+求节点(村县营基础信息!AP$8:AP$28,$P$84:$P$104,$CF21)</f>
        <v>32.631578947368425</v>
      </c>
      <c r="CC21" s="194">
        <f>(BX21-BX20)/节奏总纲!K19</f>
        <v>12.725403328155991</v>
      </c>
      <c r="CF21" s="167">
        <v>16</v>
      </c>
      <c r="CG21" s="194">
        <f>求节点(村县营基础信息!K$8:K$28,$Q$6:$Q$26,$CF21)+求节点(村县营基础信息!T$8:T$28,$Q$32:$Q$52,$CF21)+求节点(村县营基础信息!AC$8:AC$28,$Q$58:$Q$78,$CF21)+求节点(村县营基础信息!AL$8:AL$28,$Q$84:$Q$104,$CF21)</f>
        <v>7.666666666666667</v>
      </c>
      <c r="CH21" s="194">
        <f>求节点(村县营基础信息!L$8:L$28,$Q$6:$Q$26,$CF21)+求节点(村县营基础信息!U$8:U$28,$Q$32:$Q$52,$CF21)+求节点(村县营基础信息!AD$8:AD$28,$Q$58:$Q$78,$CF21)+求节点(村县营基础信息!AM$8:AM$28,$Q$84:$Q$104,$CF21)</f>
        <v>7.7205387205387215</v>
      </c>
      <c r="CI21" s="194">
        <f>求节点(村县营基础信息!M$8:M$28,$Q$6:$Q$26,$CF21)+求节点(村县营基础信息!V$8:V$28,$Q$32:$Q$52,$CF21)+求节点(村县营基础信息!AE$8:AE$28,$Q$58:$Q$78,$CF21)+求节点(村县营基础信息!AN$8:AN$28,$Q$84:$Q$104,$CF21)</f>
        <v>7.7755102040816331</v>
      </c>
      <c r="CJ21" s="194">
        <f>求节点(村县营基础信息!N$8:N$28,$Q$6:$Q$26,$CF21)+求节点(村县营基础信息!W$8:W$28,$Q$32:$Q$52,$CF21)+求节点(村县营基础信息!AF$8:AF$28,$Q$58:$Q$78,$CF21)+求节点(村县营基础信息!AO$8:AO$28,$Q$84:$Q$104,$CF21)</f>
        <v>7.8316151202749147</v>
      </c>
      <c r="CK21" s="194">
        <f>求节点(村县营基础信息!O$8:O$28,$Q$6:$Q$26,$CF21)+求节点(村县营基础信息!X$8:X$28,$Q$32:$Q$52,$CF21)+求节点(村县营基础信息!AG$8:AG$28,$Q$58:$Q$78,$CF21)+求节点(村县营基础信息!AP$8:AP$28,$Q$84:$Q$104,$CF21)</f>
        <v>7.9473684210526319</v>
      </c>
      <c r="CL21" s="194">
        <f>(CG21-CG20)/节奏总纲!K19</f>
        <v>2.8734781708739341</v>
      </c>
      <c r="CO21" s="167">
        <v>16</v>
      </c>
      <c r="CP21" s="194">
        <f>求节点(村县营基础信息!K$8:K$28,$R$6:$R$26,$CF21)+求节点(村县营基础信息!T$8:T$28,$R$32:$R$52,$CF21)+求节点(村县营基础信息!AC$8:AC$28,$R$58:$R$78,$CF21)+求节点(村县营基础信息!AL$8:AL$28,$R$84:$R$104,$CF21)</f>
        <v>2.6666666666666665</v>
      </c>
      <c r="CQ21" s="194">
        <f>求节点(村县营基础信息!L$8:L$28,$R$6:$R$26,$CF21)+求节点(村县营基础信息!U$8:U$28,$R$32:$R$52,$CF21)+求节点(村县营基础信息!AD$8:AD$28,$R$58:$R$78,$CF21)+求节点(村县营基础信息!AM$8:AM$28,$R$84:$R$104,$CF21)</f>
        <v>2.720538720538721</v>
      </c>
      <c r="CR21" s="194">
        <f>求节点(村县营基础信息!M$8:M$28,$R$6:$R$26,$CF21)+求节点(村县营基础信息!V$8:V$28,$R$32:$R$52,$CF21)+求节点(村县营基础信息!AE$8:AE$28,$R$58:$R$78,$CF21)+求节点(村县营基础信息!AN$8:AN$28,$R$84:$R$104,$CF21)</f>
        <v>2.7755102040816326</v>
      </c>
      <c r="CS21" s="194">
        <f>求节点(村县营基础信息!N$8:N$28,$R$6:$R$26,$CF21)+求节点(村县营基础信息!W$8:W$28,$R$32:$R$52,$CF21)+求节点(村县营基础信息!AF$8:AF$28,$R$58:$R$78,$CF21)+求节点(村县营基础信息!AO$8:AO$28,$R$84:$R$104,$CF21)</f>
        <v>2.8316151202749147</v>
      </c>
      <c r="CT21" s="194">
        <f>求节点(村县营基础信息!O$8:O$28,$R$6:$R$26,$CF21)+求节点(村县营基础信息!X$8:X$28,$R$32:$R$52,$CF21)+求节点(村县营基础信息!AG$8:AG$28,$R$58:$R$78,$CF21)+求节点(村县营基础信息!AP$8:AP$28,$R$84:$R$104,$CF21)</f>
        <v>2.9473684210526319</v>
      </c>
      <c r="CU21" s="194">
        <f>(CP21-CP20)/节奏总纲!K19</f>
        <v>1.6419875262136734</v>
      </c>
      <c r="CW21" s="171"/>
      <c r="CX21" s="171"/>
      <c r="CY21" s="171">
        <v>16</v>
      </c>
      <c r="CZ21" s="171">
        <v>7453.333333333333</v>
      </c>
      <c r="DA21" s="171">
        <v>7541.683501683503</v>
      </c>
      <c r="DB21" s="171">
        <v>7631.8367346938776</v>
      </c>
      <c r="DC21" s="171">
        <v>7723.8487972508601</v>
      </c>
      <c r="DD21" s="171">
        <v>7913.6842105263167</v>
      </c>
      <c r="DE21" s="171">
        <f t="shared" si="13"/>
        <v>1.0903398926654742</v>
      </c>
      <c r="DF21" s="171">
        <f t="shared" si="14"/>
        <v>1.0902816222297624</v>
      </c>
      <c r="DG21" s="171">
        <f t="shared" si="15"/>
        <v>1.090223553321211</v>
      </c>
      <c r="DH21" s="171">
        <f t="shared" si="16"/>
        <v>1.0901656848961578</v>
      </c>
      <c r="DI21" s="171">
        <f t="shared" si="17"/>
        <v>1.090050545357808</v>
      </c>
    </row>
    <row r="22" spans="2:113" x14ac:dyDescent="0.15">
      <c r="B22" s="147"/>
      <c r="D22" s="71">
        <v>17</v>
      </c>
      <c r="E22" s="68">
        <v>0</v>
      </c>
      <c r="F22" s="75">
        <v>200</v>
      </c>
      <c r="G22" s="68">
        <v>1</v>
      </c>
      <c r="H22" s="108">
        <v>0</v>
      </c>
      <c r="I22" s="167">
        <v>0</v>
      </c>
      <c r="J22" s="108">
        <v>0</v>
      </c>
      <c r="K22" s="174">
        <f>IF(繁荣度奖励!$AP23=0,K21,繁荣度奖励!$AP23/24*2)</f>
        <v>120000</v>
      </c>
      <c r="L22" s="172">
        <f>ROUND(繁荣度奖励!I23/24*12/1000,0)*1000</f>
        <v>78000</v>
      </c>
      <c r="N22" s="142">
        <f>SUMPRODUCT(E$6:E22,村县营基础信息!$D$8:$D24)</f>
        <v>0</v>
      </c>
      <c r="O22" s="142">
        <f>SUMPRODUCT(F$6:F22,村县营基础信息!$D$8:$D24)</f>
        <v>12460</v>
      </c>
      <c r="P22" s="142">
        <f>SUMPRODUCT(G$6:G22,村县营基础信息!$D$8:$D24)</f>
        <v>74</v>
      </c>
      <c r="Q22" s="142">
        <f>SUMPRODUCT(H$6:H22,村县营基础信息!$D$8:$D24)</f>
        <v>0</v>
      </c>
      <c r="R22" s="167">
        <f>SUMPRODUCT(I$6:I22,村县营基础信息!$D$8:$D24)</f>
        <v>0</v>
      </c>
      <c r="S22" s="142">
        <f>SUMPRODUCT(J$6:J22,村县营基础信息!$D$8:$D24)</f>
        <v>0</v>
      </c>
      <c r="T22" s="142">
        <f>SUMPRODUCT(K$6:K22,村县营基础信息!$D$8:$D24)</f>
        <v>2379200</v>
      </c>
      <c r="U22" s="167">
        <f>SUMPRODUCT(L$6:L22,村县营基础信息!$D$8:$D24)</f>
        <v>2918000</v>
      </c>
      <c r="V22" s="142"/>
      <c r="W22" s="142"/>
      <c r="X22" s="68">
        <v>17</v>
      </c>
      <c r="Y22" s="203">
        <f>MAX(求节点(基础状态预期!F$7:F$27,$N$6:$N$26,$X22)+求节点(基础状态预期!F$7:F$27,$N$32:$N$52,$X22)+求节点(基础状态预期!F$7:F$27,$N$58:$N$78,$X22)+求节点(基础状态预期!F$7:F$27,$N$84:$N$104,$X22),Y21)</f>
        <v>26640</v>
      </c>
      <c r="Z22" s="203">
        <f>MAX(求节点(基础状态预期!G$7:G$27,$N$6:$N$26,$X22)+求节点(基础状态预期!G$7:G$27,$N$32:$N$52,$X22)+求节点(基础状态预期!G$7:G$27,$N$58:$N$78,$X22)+求节点(基础状态预期!G$7:G$27,$N$84:$N$104,$X22),Z21)</f>
        <v>26640</v>
      </c>
      <c r="AA22" s="203">
        <f>MAX(求节点(基础状态预期!H$7:H$27,$N$6:$N$26,$X22)+求节点(基础状态预期!H$7:H$27,$N$32:$N$52,$X22)+求节点(基础状态预期!H$7:H$27,$N$58:$N$78,$X22)+求节点(基础状态预期!H$7:H$27,$N$84:$N$104,$X22),AA21)</f>
        <v>26640</v>
      </c>
      <c r="AB22" s="203">
        <f>MAX(求节点(基础状态预期!I$7:I$27,$N$6:$N$26,$X22)+求节点(基础状态预期!I$7:I$27,$N$32:$N$52,$X22)+求节点(基础状态预期!I$7:I$27,$N$58:$N$78,$X22)+求节点(基础状态预期!I$7:I$27,$N$84:$N$104,$X22),AB21)</f>
        <v>26640</v>
      </c>
      <c r="AC22" s="203">
        <f>MAX(求节点(基础状态预期!J$7:J$27,$N$6:$N$26,$X22)+求节点(基础状态预期!J$7:J$27,$N$32:$N$52,$X22)+求节点(基础状态预期!J$7:J$27,$N$58:$N$78,$X22)+求节点(基础状态预期!J$7:J$27,$N$84:$N$104,$X22),AC21)</f>
        <v>26640</v>
      </c>
      <c r="AD22" s="63">
        <v>2780</v>
      </c>
      <c r="AE22" s="63">
        <v>2853.265993265994</v>
      </c>
      <c r="AF22" s="63">
        <v>2928.0272108843537</v>
      </c>
      <c r="AG22" s="63">
        <v>3004.3298969072171</v>
      </c>
      <c r="AH22" s="63">
        <v>3161.7543859649127</v>
      </c>
      <c r="AI22" s="203">
        <f>MAX((求节点(基础状态预期!F$7:F$27,$P$6:$P$26,$X22)+求节点(基础状态预期!F$7:F$27,$P$32:$P$52,$X22)+求节点(基础状态预期!F$7:F$27,$P$58:$P$78,$X22)+求节点(基础状态预期!F$7:F$27,$P$84:$P$104,$X22))*240,AI21)</f>
        <v>7920</v>
      </c>
      <c r="AJ22" s="203">
        <f>MAX((求节点(基础状态预期!G$7:G$27,$P$6:$P$26,$X22)+求节点(基础状态预期!G$7:G$27,$P$32:$P$52,$X22)+求节点(基础状态预期!G$7:G$27,$P$58:$P$78,$X22)+求节点(基础状态预期!G$7:G$27,$P$84:$P$104,$X22))*240,AJ21)</f>
        <v>8016.1616161616175</v>
      </c>
      <c r="AK22" s="203">
        <f>MAX((求节点(基础状态预期!H$7:H$27,$P$6:$P$26,$X22)+求节点(基础状态预期!H$7:H$27,$P$32:$P$52,$X22)+求节点(基础状态预期!H$7:H$27,$P$58:$P$78,$X22)+求节点(基础状态预期!H$7:H$27,$P$84:$P$104,$X22))*240,AK21)</f>
        <v>8114.2857142857147</v>
      </c>
      <c r="AL22" s="203">
        <f>MAX((求节点(基础状态预期!I$7:I$27,$P$6:$P$26,$X22)+求节点(基础状态预期!I$7:I$27,$P$32:$P$52,$X22)+求节点(基础状态预期!I$7:I$27,$P$58:$P$78,$X22)+求节点(基础状态预期!I$7:I$27,$P$84:$P$104,$X22))*240,AL21)</f>
        <v>8214.4329896907238</v>
      </c>
      <c r="AM22" s="203">
        <f>MAX((求节点(基础状态预期!J$7:J$27,$P$6:$P$26,$X22)+求节点(基础状态预期!J$7:J$27,$P$32:$P$52,$X22)+求节点(基础状态预期!J$7:J$27,$P$58:$P$78,$X22)+求节点(基础状态预期!J$7:J$27,$P$84:$P$104,$X22))*240,AM21)</f>
        <v>8421.0526315789484</v>
      </c>
      <c r="AN22" s="68">
        <f>(AI22-AI21)/节奏总纲!K20</f>
        <v>2573.8079365307694</v>
      </c>
      <c r="AO22" s="203">
        <f>MAX(求节点(基础状态预期!F$7:F$27,$T$6:$T$26,$X22)+求节点(基础状态预期!F$7:F$27,$T$32:$T$52,$X22)+求节点(基础状态预期!F$7:F$27,$T$58:$T$78,$X22)+求节点(基础状态预期!F$7:F$27,$T$84:$T$104,$X22),AO21)</f>
        <v>52800</v>
      </c>
      <c r="AP22" s="203">
        <f>MAX(求节点(基础状态预期!G$7:G$27,$T$6:$T$26,$X22)+求节点(基础状态预期!G$7:G$27,$T$32:$T$52,$X22)+求节点(基础状态预期!G$7:G$27,$T$58:$T$78,$X22)+求节点(基础状态预期!G$7:G$27,$T$84:$T$104,$X22),AP21)</f>
        <v>54402.693602693616</v>
      </c>
      <c r="AQ22" s="203">
        <f>MAX(求节点(基础状态预期!H$7:H$27,$T$6:$T$26,$X22)+求节点(基础状态预期!H$7:H$27,$T$32:$T$52,$X22)+求节点(基础状态预期!H$7:H$27,$T$58:$T$78,$X22)+求节点(基础状态预期!H$7:H$27,$T$84:$T$104,$X22),AQ21)</f>
        <v>56038.095238095237</v>
      </c>
      <c r="AR22" s="203">
        <f>MAX(求节点(基础状态预期!I$7:I$27,$T$6:$T$26,$X22)+求节点(基础状态预期!I$7:I$27,$T$32:$T$52,$X22)+求节点(基础状态预期!I$7:I$27,$T$58:$T$78,$X22)+求节点(基础状态预期!I$7:I$27,$T$84:$T$104,$X22),AR21)</f>
        <v>57707.216494845379</v>
      </c>
      <c r="AS22" s="203">
        <f>MAX(求节点(基础状态预期!J$7:J$27,$T$6:$T$26,$X22)+求节点(基础状态预期!J$7:J$27,$T$32:$T$52,$X22)+求节点(基础状态预期!J$7:J$27,$T$58:$T$78,$X22)+求节点(基础状态预期!J$7:J$27,$T$84:$T$104,$X22),AS21)</f>
        <v>61150.877192982465</v>
      </c>
      <c r="AT22" s="203">
        <f>MAX(求节点(基础状态预期!F$7:F$27,$S$6:$S$26,$X22)+求节点(基础状态预期!F$7:F$27,$S$32:$S$52,$X22)+求节点(基础状态预期!F$7:F$27,$S$58:$S$78,$X22)+求节点(基础状态预期!F$7:F$27,$S$84:$S$104,$X22),AT21)</f>
        <v>800</v>
      </c>
      <c r="AU22" s="203">
        <f>MAX(求节点(基础状态预期!G$7:G$27,$S$6:$S$26,$X22)+求节点(基础状态预期!G$7:G$27,$S$32:$S$52,$X22)+求节点(基础状态预期!G$7:G$27,$S$58:$S$78,$X22)+求节点(基础状态预期!G$7:G$27,$S$84:$S$104,$X22),AU21)</f>
        <v>817.17171717171732</v>
      </c>
      <c r="AV22" s="203">
        <f>MAX(求节点(基础状态预期!H$7:H$27,$S$6:$S$26,$X22)+求节点(基础状态预期!H$7:H$27,$S$32:$S$52,$X22)+求节点(基础状态预期!H$7:H$27,$S$58:$S$78,$X22)+求节点(基础状态预期!H$7:H$27,$S$84:$S$104,$X22),AV21)</f>
        <v>834.69387755102036</v>
      </c>
      <c r="AW22" s="203">
        <f>MAX(求节点(基础状态预期!I$7:I$27,$S$6:$S$26,$X22)+求节点(基础状态预期!I$7:I$27,$S$32:$S$52,$X22)+求节点(基础状态预期!I$7:I$27,$S$58:$S$78,$X22)+求节点(基础状态预期!I$7:I$27,$S$84:$S$104,$X22),AW21)</f>
        <v>852.57731958762906</v>
      </c>
      <c r="AX22" s="203">
        <f>MAX(求节点(基础状态预期!J$7:J$27,$S$6:$S$26,$X22)+求节点(基础状态预期!J$7:J$27,$S$32:$S$52,$X22)+求节点(基础状态预期!J$7:J$27,$S$58:$S$78,$X22)+求节点(基础状态预期!J$7:J$27,$S$84:$S$104,$X22),AX21)</f>
        <v>889.47368421052647</v>
      </c>
      <c r="AY22" s="108">
        <f>(AT22-AT21)/节奏总纲!K20</f>
        <v>153.20285336492694</v>
      </c>
      <c r="AZ22" s="203">
        <f>MAX(求节点(基础状态预期!F$7:F$27,$U$6:$U$26,$X22)+求节点(基础状态预期!F$7:F$27,$U$32:$U$52,$X22)+求节点(基础状态预期!F$7:F$27,$U$58:$U$78,$X22)+求节点(基础状态预期!F$7:F$27,$U$84:$U$104,$X22),AZ21)</f>
        <v>243000</v>
      </c>
      <c r="BA22" s="203">
        <f>MAX(求节点(基础状态预期!G$7:G$27,$U$6:$U$26,$X22)+求节点(基础状态预期!G$7:G$27,$U$32:$U$52,$X22)+求节点(基础状态预期!G$7:G$27,$U$58:$U$78,$X22)+求节点(基础状态预期!G$7:G$27,$U$84:$U$104,$X22),BA21)</f>
        <v>249181.81818181823</v>
      </c>
      <c r="BB22" s="203">
        <f>MAX(求节点(基础状态预期!H$7:H$27,$U$6:$U$26,$X22)+求节点(基础状态预期!H$7:H$27,$U$32:$U$52,$X22)+求节点(基础状态预期!H$7:H$27,$U$58:$U$78,$X22)+求节点(基础状态预期!H$7:H$27,$U$84:$U$104,$X22),BB21)</f>
        <v>255489.79591836734</v>
      </c>
      <c r="BC22" s="203">
        <f>MAX(求节点(基础状态预期!I$7:I$27,$U$6:$U$26,$X22)+求节点(基础状态预期!I$7:I$27,$U$32:$U$52,$X22)+求节点(基础状态预期!I$7:I$27,$U$58:$U$78,$X22)+求节点(基础状态预期!I$7:I$27,$U$84:$U$104,$X22),BC21)</f>
        <v>261927.83505154646</v>
      </c>
      <c r="BD22" s="203">
        <f>MAX(求节点(基础状态预期!J$7:J$27,$U$6:$U$26,$X22)+求节点(基础状态预期!J$7:J$27,$U$32:$U$52,$X22)+求节点(基础状态预期!J$7:J$27,$U$58:$U$78,$X22)+求节点(基础状态预期!J$7:J$27,$U$84:$U$104,$X22),BD21)</f>
        <v>275210.5263157895</v>
      </c>
      <c r="BK22" s="108">
        <v>17</v>
      </c>
      <c r="BL22" s="194">
        <f t="shared" si="7"/>
        <v>8720</v>
      </c>
      <c r="BM22" s="194">
        <f t="shared" si="8"/>
        <v>8833.3333333333358</v>
      </c>
      <c r="BN22" s="194">
        <f t="shared" si="9"/>
        <v>8948.9795918367345</v>
      </c>
      <c r="BO22" s="194">
        <f t="shared" si="10"/>
        <v>9067.0103092783538</v>
      </c>
      <c r="BP22" s="194">
        <f t="shared" si="11"/>
        <v>9310.5263157894751</v>
      </c>
      <c r="BQ22" s="194">
        <f>(BL22-BL21)/节奏总纲!K20</f>
        <v>2727.0107898956949</v>
      </c>
      <c r="BS22" s="110">
        <f t="shared" si="5"/>
        <v>0.90825688073394495</v>
      </c>
      <c r="BT22" s="110">
        <f t="shared" si="12"/>
        <v>9.1743119266055051E-2</v>
      </c>
      <c r="BW22" s="167">
        <v>17</v>
      </c>
      <c r="BX22" s="194">
        <f>求节点(村县营基础信息!K$8:K$28,$P$6:$P$26,$CF22)+求节点(村县营基础信息!T$8:T$28,$P$32:$P$52,$CF22)+求节点(村县营基础信息!AC$8:AC$28,$P$58:$P$78,$CF22)+求节点(村县营基础信息!AL$8:AL$28,$P$84:$P$104,$CF22)</f>
        <v>33</v>
      </c>
      <c r="BY22" s="194">
        <f>求节点(村县营基础信息!L$8:L$28,$P$6:$P$26,$CF22)+求节点(村县营基础信息!U$8:U$28,$P$32:$P$52,$CF22)+求节点(村县营基础信息!AD$8:AD$28,$P$58:$P$78,$CF22)+求节点(村县营基础信息!AM$8:AM$28,$P$84:$P$104,$CF22)</f>
        <v>33.343434343434346</v>
      </c>
      <c r="BZ22" s="194">
        <f>求节点(村县营基础信息!M$8:M$28,$P$6:$P$26,$CF22)+求节点(村县营基础信息!V$8:V$28,$P$32:$P$52,$CF22)+求节点(村县营基础信息!AE$8:AE$28,$P$58:$P$78,$CF22)+求节点(村县营基础信息!AN$8:AN$28,$P$84:$P$104,$CF22)</f>
        <v>33.693877551020407</v>
      </c>
      <c r="CA22" s="194">
        <f>求节点(村县营基础信息!N$8:N$28,$P$6:$P$26,$CF22)+求节点(村县营基础信息!W$8:W$28,$P$32:$P$52,$CF22)+求节点(村县营基础信息!AF$8:AF$28,$P$58:$P$78,$CF22)+求节点(村县营基础信息!AO$8:AO$28,$P$84:$P$104,$CF22)</f>
        <v>34.051546391752581</v>
      </c>
      <c r="CB22" s="194">
        <f>求节点(村县营基础信息!O$8:O$28,$P$6:$P$26,$CF22)+求节点(村县营基础信息!X$8:X$28,$P$32:$P$52,$CF22)+求节点(村县营基础信息!AG$8:AG$28,$P$58:$P$78,$CF22)+求节点(村县营基础信息!AP$8:AP$28,$P$84:$P$104,$CF22)</f>
        <v>34.798735694091462</v>
      </c>
      <c r="CC22" s="194">
        <f>(BX22-BX21)/节奏总纲!K20</f>
        <v>10.724199735544868</v>
      </c>
      <c r="CF22" s="167">
        <v>17</v>
      </c>
      <c r="CG22" s="194">
        <f>求节点(村县营基础信息!K$8:K$28,$Q$6:$Q$26,$CF22)+求节点(村县营基础信息!T$8:T$28,$Q$32:$Q$52,$CF22)+求节点(村县营基础信息!AC$8:AC$28,$Q$58:$Q$78,$CF22)+求节点(村县营基础信息!AL$8:AL$28,$Q$84:$Q$104,$CF22)</f>
        <v>8</v>
      </c>
      <c r="CH22" s="194">
        <f>求节点(村县营基础信息!L$8:L$28,$Q$6:$Q$26,$CF22)+求节点(村县营基础信息!U$8:U$28,$Q$32:$Q$52,$CF22)+求节点(村县营基础信息!AD$8:AD$28,$Q$58:$Q$78,$CF22)+求节点(村县营基础信息!AM$8:AM$28,$Q$84:$Q$104,$CF22)</f>
        <v>8.114478114478116</v>
      </c>
      <c r="CI22" s="194">
        <f>求节点(村县营基础信息!M$8:M$28,$Q$6:$Q$26,$CF22)+求节点(村县营基础信息!V$8:V$28,$Q$32:$Q$52,$CF22)+求节点(村县营基础信息!AE$8:AE$28,$Q$58:$Q$78,$CF22)+求节点(村县营基础信息!AN$8:AN$28,$Q$84:$Q$104,$CF22)</f>
        <v>8.2312925170068034</v>
      </c>
      <c r="CJ22" s="194">
        <f>求节点(村县营基础信息!N$8:N$28,$Q$6:$Q$26,$CF22)+求节点(村县营基础信息!W$8:W$28,$Q$32:$Q$52,$CF22)+求节点(村县营基础信息!AF$8:AF$28,$Q$58:$Q$78,$CF22)+求节点(村县营基础信息!AO$8:AO$28,$Q$84:$Q$104,$CF22)</f>
        <v>8.3505154639175281</v>
      </c>
      <c r="CK22" s="194">
        <f>求节点(村县营基础信息!O$8:O$28,$Q$6:$Q$26,$CF22)+求节点(村县营基础信息!X$8:X$28,$Q$32:$Q$52,$CF22)+求节点(村县营基础信息!AG$8:AG$28,$Q$58:$Q$78,$CF22)+求节点(村县营基础信息!AP$8:AP$28,$Q$84:$Q$104,$CF22)</f>
        <v>8.6057532379511077</v>
      </c>
      <c r="CL22" s="194">
        <f>(CG22-CG21)/节奏总纲!K20</f>
        <v>1.5320285336492663</v>
      </c>
      <c r="CO22" s="167">
        <v>17</v>
      </c>
      <c r="CP22" s="194">
        <f>求节点(村县营基础信息!K$8:K$28,$R$6:$R$26,$CF22)+求节点(村县营基础信息!T$8:T$28,$R$32:$R$52,$CF22)+求节点(村县营基础信息!AC$8:AC$28,$R$58:$R$78,$CF22)+求节点(村县营基础信息!AL$8:AL$28,$R$84:$R$104,$CF22)</f>
        <v>3</v>
      </c>
      <c r="CQ22" s="194">
        <f>求节点(村县营基础信息!L$8:L$28,$R$6:$R$26,$CF22)+求节点(村县营基础信息!U$8:U$28,$R$32:$R$52,$CF22)+求节点(村县营基础信息!AD$8:AD$28,$R$58:$R$78,$CF22)+求节点(村县营基础信息!AM$8:AM$28,$R$84:$R$104,$CF22)</f>
        <v>3</v>
      </c>
      <c r="CR22" s="194">
        <f>求节点(村县营基础信息!M$8:M$28,$R$6:$R$26,$CF22)+求节点(村县营基础信息!V$8:V$28,$R$32:$R$52,$CF22)+求节点(村县营基础信息!AE$8:AE$28,$R$58:$R$78,$CF22)+求节点(村县营基础信息!AN$8:AN$28,$R$84:$R$104,$CF22)</f>
        <v>3</v>
      </c>
      <c r="CS22" s="194">
        <f>求节点(村县营基础信息!N$8:N$28,$R$6:$R$26,$CF22)+求节点(村县营基础信息!W$8:W$28,$R$32:$R$52,$CF22)+求节点(村县营基础信息!AF$8:AF$28,$R$58:$R$78,$CF22)+求节点(村县营基础信息!AO$8:AO$28,$R$84:$R$104,$CF22)</f>
        <v>3</v>
      </c>
      <c r="CT22" s="194">
        <f>求节点(村县营基础信息!O$8:O$28,$R$6:$R$26,$CF22)+求节点(村县营基础信息!X$8:X$28,$R$32:$R$52,$CF22)+求节点(村县营基础信息!AG$8:AG$28,$R$58:$R$78,$CF22)+求节点(村县营基础信息!AP$8:AP$28,$R$84:$R$104,$CF22)</f>
        <v>3</v>
      </c>
      <c r="CU22" s="194">
        <f>(CP22-CP21)/节奏总纲!K20</f>
        <v>1.5320285336492683</v>
      </c>
      <c r="CW22" s="171"/>
      <c r="CX22" s="171"/>
      <c r="CY22" s="171">
        <v>17</v>
      </c>
      <c r="CZ22" s="171">
        <v>8000</v>
      </c>
      <c r="DA22" s="171">
        <v>8121.3468013468027</v>
      </c>
      <c r="DB22" s="171">
        <v>8245.1700680272115</v>
      </c>
      <c r="DC22" s="171">
        <v>8371.5463917525776</v>
      </c>
      <c r="DD22" s="171">
        <v>8632.2807017543873</v>
      </c>
      <c r="DE22" s="171">
        <f t="shared" si="13"/>
        <v>1.0900000000000001</v>
      </c>
      <c r="DF22" s="171">
        <f t="shared" si="14"/>
        <v>1.0876685295434572</v>
      </c>
      <c r="DG22" s="171">
        <f t="shared" si="15"/>
        <v>1.0853602191346818</v>
      </c>
      <c r="DH22" s="171">
        <f t="shared" si="16"/>
        <v>1.0830747253829864</v>
      </c>
      <c r="DI22" s="171">
        <f t="shared" si="17"/>
        <v>1.0785708478985447</v>
      </c>
    </row>
    <row r="23" spans="2:113" x14ac:dyDescent="0.15">
      <c r="B23" s="147"/>
      <c r="D23" s="71">
        <v>18</v>
      </c>
      <c r="E23" s="68">
        <v>0</v>
      </c>
      <c r="F23" s="75">
        <v>200</v>
      </c>
      <c r="G23" s="68">
        <v>1</v>
      </c>
      <c r="H23" s="108">
        <v>0</v>
      </c>
      <c r="I23" s="167">
        <v>0</v>
      </c>
      <c r="J23" s="108">
        <v>0</v>
      </c>
      <c r="K23" s="174">
        <f>IF(繁荣度奖励!$AP24=0,K22,繁荣度奖励!$AP24/24*2)</f>
        <v>200000</v>
      </c>
      <c r="L23" s="172">
        <f>ROUND(繁荣度奖励!I24/24*12/1000,0)*1000</f>
        <v>86000</v>
      </c>
      <c r="N23" s="142">
        <f>SUMPRODUCT(E$6:E23,村县营基础信息!$D$8:$D25)</f>
        <v>0</v>
      </c>
      <c r="O23" s="142">
        <f>SUMPRODUCT(F$6:F23,村县营基础信息!$D$8:$D25)</f>
        <v>13860</v>
      </c>
      <c r="P23" s="142">
        <f>SUMPRODUCT(G$6:G23,村县营基础信息!$D$8:$D25)</f>
        <v>81</v>
      </c>
      <c r="Q23" s="142">
        <f>SUMPRODUCT(H$6:H23,村县营基础信息!$D$8:$D25)</f>
        <v>0</v>
      </c>
      <c r="R23" s="167">
        <f>SUMPRODUCT(I$6:I23,村县营基础信息!$D$8:$D25)</f>
        <v>0</v>
      </c>
      <c r="S23" s="142">
        <f>SUMPRODUCT(J$6:J23,村县营基础信息!$D$8:$D25)</f>
        <v>0</v>
      </c>
      <c r="T23" s="142">
        <f>SUMPRODUCT(K$6:K23,村县营基础信息!$D$8:$D25)</f>
        <v>3779200</v>
      </c>
      <c r="U23" s="167">
        <f>SUMPRODUCT(L$6:L23,村县营基础信息!$D$8:$D25)</f>
        <v>3520000</v>
      </c>
      <c r="V23" s="142"/>
      <c r="W23" s="142"/>
      <c r="X23" s="68">
        <v>18</v>
      </c>
      <c r="Y23" s="203">
        <f>MAX(求节点(基础状态预期!F$7:F$27,$N$6:$N$26,$X23)+求节点(基础状态预期!F$7:F$27,$N$32:$N$52,$X23)+求节点(基础状态预期!F$7:F$27,$N$58:$N$78,$X23)+求节点(基础状态预期!F$7:F$27,$N$84:$N$104,$X23),Y22)</f>
        <v>26640</v>
      </c>
      <c r="Z23" s="203">
        <f>MAX(求节点(基础状态预期!G$7:G$27,$N$6:$N$26,$X23)+求节点(基础状态预期!G$7:G$27,$N$32:$N$52,$X23)+求节点(基础状态预期!G$7:G$27,$N$58:$N$78,$X23)+求节点(基础状态预期!G$7:G$27,$N$84:$N$104,$X23),Z22)</f>
        <v>26640</v>
      </c>
      <c r="AA23" s="203">
        <f>MAX(求节点(基础状态预期!H$7:H$27,$N$6:$N$26,$X23)+求节点(基础状态预期!H$7:H$27,$N$32:$N$52,$X23)+求节点(基础状态预期!H$7:H$27,$N$58:$N$78,$X23)+求节点(基础状态预期!H$7:H$27,$N$84:$N$104,$X23),AA22)</f>
        <v>26640</v>
      </c>
      <c r="AB23" s="203">
        <f>MAX(求节点(基础状态预期!I$7:I$27,$N$6:$N$26,$X23)+求节点(基础状态预期!I$7:I$27,$N$32:$N$52,$X23)+求节点(基础状态预期!I$7:I$27,$N$58:$N$78,$X23)+求节点(基础状态预期!I$7:I$27,$N$84:$N$104,$X23),AB22)</f>
        <v>26640</v>
      </c>
      <c r="AC23" s="203">
        <f>MAX(求节点(基础状态预期!J$7:J$27,$N$6:$N$26,$X23)+求节点(基础状态预期!J$7:J$27,$N$32:$N$52,$X23)+求节点(基础状态预期!J$7:J$27,$N$58:$N$78,$X23)+求节点(基础状态预期!J$7:J$27,$N$84:$N$104,$X23),AC22)</f>
        <v>26640</v>
      </c>
      <c r="AD23" s="63">
        <v>3206.6666666666665</v>
      </c>
      <c r="AE23" s="63">
        <v>3284.2424242424245</v>
      </c>
      <c r="AF23" s="63">
        <v>3363.4013605442174</v>
      </c>
      <c r="AG23" s="63">
        <v>3444.1924398625433</v>
      </c>
      <c r="AH23" s="63">
        <v>3610.8771929824561</v>
      </c>
      <c r="AI23" s="203">
        <f>MAX((求节点(基础状态预期!F$7:F$27,$P$6:$P$26,$X23)+求节点(基础状态预期!F$7:F$27,$P$32:$P$52,$X23)+求节点(基础状态预期!F$7:F$27,$P$58:$P$78,$X23)+求节点(基础状态预期!F$7:F$27,$P$84:$P$104,$X23))*240,AI22)</f>
        <v>8480</v>
      </c>
      <c r="AJ23" s="203">
        <f>MAX((求节点(基础状态预期!G$7:G$27,$P$6:$P$26,$X23)+求节点(基础状态预期!G$7:G$27,$P$32:$P$52,$X23)+求节点(基础状态预期!G$7:G$27,$P$58:$P$78,$X23)+求节点(基础状态预期!G$7:G$27,$P$84:$P$104,$X23))*240,AJ22)</f>
        <v>8581.818181818182</v>
      </c>
      <c r="AK23" s="203">
        <f>MAX((求节点(基础状态预期!H$7:H$27,$P$6:$P$26,$X23)+求节点(基础状态预期!H$7:H$27,$P$32:$P$52,$X23)+求节点(基础状态预期!H$7:H$27,$P$58:$P$78,$X23)+求节点(基础状态预期!H$7:H$27,$P$84:$P$104,$X23))*240,AK22)</f>
        <v>8685.7142857142862</v>
      </c>
      <c r="AL23" s="203">
        <f>MAX((求节点(基础状态预期!I$7:I$27,$P$6:$P$26,$X23)+求节点(基础状态预期!I$7:I$27,$P$32:$P$52,$X23)+求节点(基础状态预期!I$7:I$27,$P$58:$P$78,$X23)+求节点(基础状态预期!I$7:I$27,$P$84:$P$104,$X23))*240,AL22)</f>
        <v>8791.7525773195885</v>
      </c>
      <c r="AM23" s="203">
        <f>MAX((求节点(基础状态预期!J$7:J$27,$P$6:$P$26,$X23)+求节点(基础状态预期!J$7:J$27,$P$32:$P$52,$X23)+求节点(基础状态预期!J$7:J$27,$P$58:$P$78,$X23)+求节点(基础状态预期!J$7:J$27,$P$84:$P$104,$X23))*240,AM22)</f>
        <v>9010.5263157894715</v>
      </c>
      <c r="AN23" s="68">
        <f>(AI23-AI22)/节奏总纲!K21</f>
        <v>2401.4477186624799</v>
      </c>
      <c r="AO23" s="203">
        <f>MAX(求节点(基础状态预期!F$7:F$27,$T$6:$T$26,$X23)+求节点(基础状态预期!F$7:F$27,$T$32:$T$52,$X23)+求节点(基础状态预期!F$7:F$27,$T$58:$T$78,$X23)+求节点(基础状态预期!F$7:F$27,$T$84:$T$104,$X23),AO22)</f>
        <v>62133.333333333336</v>
      </c>
      <c r="AP23" s="203">
        <f>MAX(求节点(基础状态预期!G$7:G$27,$T$6:$T$26,$X23)+求节点(基础状态预期!G$7:G$27,$T$32:$T$52,$X23)+求节点(基础状态预期!G$7:G$27,$T$58:$T$78,$X23)+求节点(基础状态预期!G$7:G$27,$T$84:$T$104,$X23),AP22)</f>
        <v>63830.303030303032</v>
      </c>
      <c r="AQ23" s="203">
        <f>MAX(求节点(基础状态预期!H$7:H$27,$T$6:$T$26,$X23)+求节点(基础状态预期!H$7:H$27,$T$32:$T$52,$X23)+求节点(基础状态预期!H$7:H$27,$T$58:$T$78,$X23)+求节点(基础状态预期!H$7:H$27,$T$84:$T$104,$X23),AQ22)</f>
        <v>65561.904761904749</v>
      </c>
      <c r="AR23" s="203">
        <f>MAX(求节点(基础状态预期!I$7:I$27,$T$6:$T$26,$X23)+求节点(基础状态预期!I$7:I$27,$T$32:$T$52,$X23)+求节点(基础状态预期!I$7:I$27,$T$58:$T$78,$X23)+求节点(基础状态预期!I$7:I$27,$T$84:$T$104,$X23),AR22)</f>
        <v>67329.209621993141</v>
      </c>
      <c r="AS23" s="203">
        <f>MAX(求节点(基础状态预期!J$7:J$27,$T$6:$T$26,$X23)+求节点(基础状态预期!J$7:J$27,$T$32:$T$52,$X23)+求节点(基础状态预期!J$7:J$27,$T$58:$T$78,$X23)+求节点(基础状态预期!J$7:J$27,$T$84:$T$104,$X23),AS22)</f>
        <v>70975.438596491236</v>
      </c>
      <c r="AT23" s="203">
        <f>MAX(求节点(基础状态预期!F$7:F$27,$S$6:$S$26,$X23)+求节点(基础状态预期!F$7:F$27,$S$32:$S$52,$X23)+求节点(基础状态预期!F$7:F$27,$S$58:$S$78,$X23)+求节点(基础状态预期!F$7:F$27,$S$84:$S$104,$X23),AT22)</f>
        <v>900</v>
      </c>
      <c r="AU23" s="203">
        <f>MAX(求节点(基础状态预期!G$7:G$27,$S$6:$S$26,$X23)+求节点(基础状态预期!G$7:G$27,$S$32:$S$52,$X23)+求节点(基础状态预期!G$7:G$27,$S$58:$S$78,$X23)+求节点(基础状态预期!G$7:G$27,$S$84:$S$104,$X23),AU22)</f>
        <v>918.18181818181824</v>
      </c>
      <c r="AV23" s="203">
        <f>MAX(求节点(基础状态预期!H$7:H$27,$S$6:$S$26,$X23)+求节点(基础状态预期!H$7:H$27,$S$32:$S$52,$X23)+求节点(基础状态预期!H$7:H$27,$S$58:$S$78,$X23)+求节点(基础状态预期!H$7:H$27,$S$84:$S$104,$X23),AV22)</f>
        <v>936.73469387755097</v>
      </c>
      <c r="AW23" s="203">
        <f>MAX(求节点(基础状态预期!I$7:I$27,$S$6:$S$26,$X23)+求节点(基础状态预期!I$7:I$27,$S$32:$S$52,$X23)+求节点(基础状态预期!I$7:I$27,$S$58:$S$78,$X23)+求节点(基础状态预期!I$7:I$27,$S$84:$S$104,$X23),AW22)</f>
        <v>955.67010309278362</v>
      </c>
      <c r="AX23" s="203">
        <f>MAX(求节点(基础状态预期!J$7:J$27,$S$6:$S$26,$X23)+求节点(基础状态预期!J$7:J$27,$S$32:$S$52,$X23)+求节点(基础状态预期!J$7:J$27,$S$58:$S$78,$X23)+求节点(基础状态预期!J$7:J$27,$S$84:$S$104,$X23),AX22)</f>
        <v>994.73684210526324</v>
      </c>
      <c r="AY23" s="108">
        <f>(AT23-AT22)/节奏总纲!K21</f>
        <v>428.82994976115708</v>
      </c>
      <c r="AZ23" s="203">
        <f>MAX(求节点(基础状态预期!F$7:F$27,$U$6:$U$26,$X23)+求节点(基础状态预期!F$7:F$27,$U$32:$U$52,$X23)+求节点(基础状态预期!F$7:F$27,$U$58:$U$78,$X23)+求节点(基础状态预期!F$7:F$27,$U$84:$U$104,$X23),AZ22)</f>
        <v>279000</v>
      </c>
      <c r="BA23" s="203">
        <f>MAX(求节点(基础状态预期!G$7:G$27,$U$6:$U$26,$X23)+求节点(基础状态预期!G$7:G$27,$U$32:$U$52,$X23)+求节点(基础状态预期!G$7:G$27,$U$58:$U$78,$X23)+求节点(基础状态预期!G$7:G$27,$U$84:$U$104,$X23),BA22)</f>
        <v>285545.45454545459</v>
      </c>
      <c r="BB23" s="203">
        <f>MAX(求节点(基础状态预期!H$7:H$27,$U$6:$U$26,$X23)+求节点(基础状态预期!H$7:H$27,$U$32:$U$52,$X23)+求节点(基础状态预期!H$7:H$27,$U$58:$U$78,$X23)+求节点(基础状态预期!H$7:H$27,$U$84:$U$104,$X23),BB22)</f>
        <v>292224.48979591834</v>
      </c>
      <c r="BC23" s="203">
        <f>MAX(求节点(基础状态预期!I$7:I$27,$U$6:$U$26,$X23)+求节点(基础状态预期!I$7:I$27,$U$32:$U$52,$X23)+求节点(基础状态预期!I$7:I$27,$U$58:$U$78,$X23)+求节点(基础状态预期!I$7:I$27,$U$84:$U$104,$X23),BC22)</f>
        <v>299041.23711340211</v>
      </c>
      <c r="BD23" s="203">
        <f>MAX(求节点(基础状态预期!J$7:J$27,$U$6:$U$26,$X23)+求节点(基础状态预期!J$7:J$27,$U$32:$U$52,$X23)+求节点(基础状态预期!J$7:J$27,$U$58:$U$78,$X23)+求节点(基础状态预期!J$7:J$27,$U$84:$U$104,$X23),BD22)</f>
        <v>313105.26315789478</v>
      </c>
      <c r="BK23" s="108">
        <v>18</v>
      </c>
      <c r="BL23" s="194">
        <f t="shared" si="7"/>
        <v>9380</v>
      </c>
      <c r="BM23" s="194">
        <f t="shared" si="8"/>
        <v>9500</v>
      </c>
      <c r="BN23" s="194">
        <f t="shared" si="9"/>
        <v>9622.448979591838</v>
      </c>
      <c r="BO23" s="194">
        <f t="shared" si="10"/>
        <v>9747.4226804123718</v>
      </c>
      <c r="BP23" s="194">
        <f t="shared" si="11"/>
        <v>10005.263157894735</v>
      </c>
      <c r="BQ23" s="194">
        <f>(BL23-BL22)/节奏总纲!K21</f>
        <v>2830.2776684236369</v>
      </c>
      <c r="BS23" s="110">
        <f t="shared" si="5"/>
        <v>0.90405117270788915</v>
      </c>
      <c r="BT23" s="110">
        <f t="shared" si="12"/>
        <v>9.5948827292110878E-2</v>
      </c>
      <c r="BW23" s="167">
        <v>18</v>
      </c>
      <c r="BX23" s="194">
        <f>求节点(村县营基础信息!K$8:K$28,$P$6:$P$26,$CF23)+求节点(村县营基础信息!T$8:T$28,$P$32:$P$52,$CF23)+求节点(村县营基础信息!AC$8:AC$28,$P$58:$P$78,$CF23)+求节点(村县营基础信息!AL$8:AL$28,$P$84:$P$104,$CF23)</f>
        <v>35</v>
      </c>
      <c r="BY23" s="194">
        <f>求节点(村县营基础信息!L$8:L$28,$P$6:$P$26,$CF23)+求节点(村县营基础信息!U$8:U$28,$P$32:$P$52,$CF23)+求节点(村县营基础信息!AD$8:AD$28,$P$58:$P$78,$CF23)+求节点(村县营基础信息!AM$8:AM$28,$P$84:$P$104,$CF23)</f>
        <v>35.363636363636367</v>
      </c>
      <c r="BZ23" s="194">
        <f>求节点(村县营基础信息!M$8:M$28,$P$6:$P$26,$CF23)+求节点(村县营基础信息!V$8:V$28,$P$32:$P$52,$CF23)+求节点(村县营基础信息!AE$8:AE$28,$P$58:$P$78,$CF23)+求节点(村县营基础信息!AN$8:AN$28,$P$84:$P$104,$CF23)</f>
        <v>35.734693877551017</v>
      </c>
      <c r="CA23" s="194">
        <f>求节点(村县营基础信息!N$8:N$28,$P$6:$P$26,$CF23)+求节点(村县营基础信息!W$8:W$28,$P$32:$P$52,$CF23)+求节点(村县营基础信息!AF$8:AF$28,$P$58:$P$78,$CF23)+求节点(村县营基础信息!AO$8:AO$28,$P$84:$P$104,$CF23)</f>
        <v>36.192163963653556</v>
      </c>
      <c r="CB23" s="194">
        <f>求节点(村县营基础信息!O$8:O$28,$P$6:$P$26,$CF23)+求节点(村县营基础信息!X$8:X$28,$P$32:$P$52,$CF23)+求节点(村县营基础信息!AG$8:AG$28,$P$58:$P$78,$CF23)+求节点(村县营基础信息!AP$8:AP$28,$P$84:$P$104,$CF23)</f>
        <v>37.18695319886637</v>
      </c>
      <c r="CC23" s="194">
        <f>(BX23-BX22)/节奏总纲!K21</f>
        <v>8.5765989952231418</v>
      </c>
      <c r="CF23" s="167">
        <v>18</v>
      </c>
      <c r="CG23" s="194">
        <f>求节点(村县营基础信息!K$8:K$28,$Q$6:$Q$26,$CF23)+求节点(村县营基础信息!T$8:T$28,$Q$32:$Q$52,$CF23)+求节点(村县营基础信息!AC$8:AC$28,$Q$58:$Q$78,$CF23)+求节点(村县营基础信息!AL$8:AL$28,$Q$84:$Q$104,$CF23)</f>
        <v>8.6666666666666679</v>
      </c>
      <c r="CH23" s="194">
        <f>求节点(村县营基础信息!L$8:L$28,$Q$6:$Q$26,$CF23)+求节点(村县营基础信息!U$8:U$28,$Q$32:$Q$52,$CF23)+求节点(村县营基础信息!AD$8:AD$28,$Q$58:$Q$78,$CF23)+求节点(村县营基础信息!AM$8:AM$28,$Q$84:$Q$104,$CF23)</f>
        <v>8.787878787878789</v>
      </c>
      <c r="CI23" s="194">
        <f>求节点(村县营基础信息!M$8:M$28,$Q$6:$Q$26,$CF23)+求节点(村县营基础信息!V$8:V$28,$Q$32:$Q$52,$CF23)+求节点(村县营基础信息!AE$8:AE$28,$Q$58:$Q$78,$CF23)+求节点(村县营基础信息!AN$8:AN$28,$Q$84:$Q$104,$CF23)</f>
        <v>8.9115646258503389</v>
      </c>
      <c r="CJ23" s="194">
        <f>求节点(村县营基础信息!N$8:N$28,$Q$6:$Q$26,$CF23)+求节点(村县营基础信息!W$8:W$28,$Q$32:$Q$52,$CF23)+求节点(村县营基础信息!AF$8:AF$28,$Q$58:$Q$78,$CF23)+求节点(村县营基础信息!AO$8:AO$28,$Q$84:$Q$104,$CF23)</f>
        <v>9.1165625890831041</v>
      </c>
      <c r="CK23" s="194">
        <f>求节点(村县营基础信息!O$8:O$28,$Q$6:$Q$26,$CF23)+求节点(村县营基础信息!X$8:X$28,$Q$32:$Q$52,$CF23)+求节点(村县营基础信息!AG$8:AG$28,$Q$58:$Q$78,$CF23)+求节点(村县营基础信息!AP$8:AP$28,$Q$84:$Q$104,$CF23)</f>
        <v>9.5904619707961967</v>
      </c>
      <c r="CL23" s="194">
        <f>(CG23-CG22)/节奏总纲!K21</f>
        <v>2.8588663317410523</v>
      </c>
      <c r="CO23" s="167">
        <v>18</v>
      </c>
      <c r="CP23" s="194">
        <f>求节点(村县营基础信息!K$8:K$28,$R$6:$R$26,$CF23)+求节点(村县营基础信息!T$8:T$28,$R$32:$R$52,$CF23)+求节点(村县营基础信息!AC$8:AC$28,$R$58:$R$78,$CF23)+求节点(村县营基础信息!AL$8:AL$28,$R$84:$R$104,$CF23)</f>
        <v>3</v>
      </c>
      <c r="CQ23" s="194">
        <f>求节点(村县营基础信息!L$8:L$28,$R$6:$R$26,$CF23)+求节点(村县营基础信息!U$8:U$28,$R$32:$R$52,$CF23)+求节点(村县营基础信息!AD$8:AD$28,$R$58:$R$78,$CF23)+求节点(村县营基础信息!AM$8:AM$28,$R$84:$R$104,$CF23)</f>
        <v>3</v>
      </c>
      <c r="CR23" s="194">
        <f>求节点(村县营基础信息!M$8:M$28,$R$6:$R$26,$CF23)+求节点(村县营基础信息!V$8:V$28,$R$32:$R$52,$CF23)+求节点(村县营基础信息!AE$8:AE$28,$R$58:$R$78,$CF23)+求节点(村县营基础信息!AN$8:AN$28,$R$84:$R$104,$CF23)</f>
        <v>3</v>
      </c>
      <c r="CS23" s="194">
        <f>求节点(村县营基础信息!N$8:N$28,$R$6:$R$26,$CF23)+求节点(村县营基础信息!W$8:W$28,$R$32:$R$52,$CF23)+求节点(村县营基础信息!AF$8:AF$28,$R$58:$R$78,$CF23)+求节点(村县营基础信息!AO$8:AO$28,$R$84:$R$104,$CF23)</f>
        <v>3</v>
      </c>
      <c r="CT23" s="194">
        <f>求节点(村县营基础信息!O$8:O$28,$R$6:$R$26,$CF23)+求节点(村县营基础信息!X$8:X$28,$R$32:$R$52,$CF23)+求节点(村县营基础信息!AG$8:AG$28,$R$58:$R$78,$CF23)+求节点(村县营基础信息!AP$8:AP$28,$R$84:$R$104,$CF23)</f>
        <v>3</v>
      </c>
      <c r="CU23" s="194">
        <f>(CP23-CP22)/节奏总纲!K21</f>
        <v>0</v>
      </c>
      <c r="CW23" s="171"/>
      <c r="CX23" s="171"/>
      <c r="CY23" s="171">
        <v>18</v>
      </c>
      <c r="CZ23" s="171">
        <v>8706.6666666666661</v>
      </c>
      <c r="DA23" s="171">
        <v>8835.1515151515159</v>
      </c>
      <c r="DB23" s="171">
        <v>8966.2585034013591</v>
      </c>
      <c r="DC23" s="171">
        <v>9100.0687285223376</v>
      </c>
      <c r="DD23" s="171">
        <v>9376.1403508771928</v>
      </c>
      <c r="DE23" s="171">
        <f t="shared" si="13"/>
        <v>1.0773353751914243</v>
      </c>
      <c r="DF23" s="171">
        <f t="shared" si="14"/>
        <v>1.0752503772808339</v>
      </c>
      <c r="DG23" s="171">
        <f t="shared" si="15"/>
        <v>1.0731844253588665</v>
      </c>
      <c r="DH23" s="171">
        <f t="shared" si="16"/>
        <v>1.0711372596408018</v>
      </c>
      <c r="DI23" s="171">
        <f t="shared" si="17"/>
        <v>1.0670982710874932</v>
      </c>
    </row>
    <row r="24" spans="2:113" x14ac:dyDescent="0.15">
      <c r="B24" s="147"/>
      <c r="D24" s="71">
        <v>19</v>
      </c>
      <c r="E24" s="68">
        <v>0</v>
      </c>
      <c r="F24" s="75">
        <v>200</v>
      </c>
      <c r="G24" s="68">
        <v>1</v>
      </c>
      <c r="H24" s="108">
        <v>0</v>
      </c>
      <c r="I24" s="167">
        <v>0</v>
      </c>
      <c r="J24" s="108">
        <v>0</v>
      </c>
      <c r="K24" s="174">
        <f>IF(繁荣度奖励!$AP25=0,K23,繁荣度奖励!$AP25/24*2)</f>
        <v>320000</v>
      </c>
      <c r="L24" s="172">
        <f>ROUND(繁荣度奖励!I25/24*12/1000,0)*1000</f>
        <v>91000</v>
      </c>
      <c r="N24" s="142">
        <f>SUMPRODUCT(E$6:E24,村县营基础信息!$D$8:$D26)</f>
        <v>0</v>
      </c>
      <c r="O24" s="142">
        <f>SUMPRODUCT(F$6:F24,村县营基础信息!$D$8:$D26)</f>
        <v>15460</v>
      </c>
      <c r="P24" s="142">
        <f>SUMPRODUCT(G$6:G24,村县营基础信息!$D$8:$D26)</f>
        <v>89</v>
      </c>
      <c r="Q24" s="142">
        <f>SUMPRODUCT(H$6:H24,村县营基础信息!$D$8:$D26)</f>
        <v>0</v>
      </c>
      <c r="R24" s="167">
        <f>SUMPRODUCT(I$6:I24,村县营基础信息!$D$8:$D26)</f>
        <v>0</v>
      </c>
      <c r="S24" s="142">
        <f>SUMPRODUCT(J$6:J24,村县营基础信息!$D$8:$D26)</f>
        <v>0</v>
      </c>
      <c r="T24" s="142">
        <f>SUMPRODUCT(K$6:K24,村县营基础信息!$D$8:$D26)</f>
        <v>6339200</v>
      </c>
      <c r="U24" s="167">
        <f>SUMPRODUCT(L$6:L24,村县营基础信息!$D$8:$D26)</f>
        <v>4248000</v>
      </c>
      <c r="V24" s="142"/>
      <c r="W24" s="142"/>
      <c r="X24" s="68">
        <v>19</v>
      </c>
      <c r="Y24" s="203">
        <f>MAX(求节点(基础状态预期!F$7:F$27,$N$6:$N$26,$X24)+求节点(基础状态预期!F$7:F$27,$N$32:$N$52,$X24)+求节点(基础状态预期!F$7:F$27,$N$58:$N$78,$X24)+求节点(基础状态预期!F$7:F$27,$N$84:$N$104,$X24),Y23)</f>
        <v>26640</v>
      </c>
      <c r="Z24" s="203">
        <f>MAX(求节点(基础状态预期!G$7:G$27,$N$6:$N$26,$X24)+求节点(基础状态预期!G$7:G$27,$N$32:$N$52,$X24)+求节点(基础状态预期!G$7:G$27,$N$58:$N$78,$X24)+求节点(基础状态预期!G$7:G$27,$N$84:$N$104,$X24),Z23)</f>
        <v>26640</v>
      </c>
      <c r="AA24" s="203">
        <f>MAX(求节点(基础状态预期!H$7:H$27,$N$6:$N$26,$X24)+求节点(基础状态预期!H$7:H$27,$N$32:$N$52,$X24)+求节点(基础状态预期!H$7:H$27,$N$58:$N$78,$X24)+求节点(基础状态预期!H$7:H$27,$N$84:$N$104,$X24),AA23)</f>
        <v>26640</v>
      </c>
      <c r="AB24" s="203">
        <f>MAX(求节点(基础状态预期!I$7:I$27,$N$6:$N$26,$X24)+求节点(基础状态预期!I$7:I$27,$N$32:$N$52,$X24)+求节点(基础状态预期!I$7:I$27,$N$58:$N$78,$X24)+求节点(基础状态预期!I$7:I$27,$N$84:$N$104,$X24),AB23)</f>
        <v>26640</v>
      </c>
      <c r="AC24" s="203">
        <f>MAX(求节点(基础状态预期!J$7:J$27,$N$6:$N$26,$X24)+求节点(基础状态预期!J$7:J$27,$N$32:$N$52,$X24)+求节点(基础状态预期!J$7:J$27,$N$58:$N$78,$X24)+求节点(基础状态预期!J$7:J$27,$N$84:$N$104,$X24),AC23)</f>
        <v>26640</v>
      </c>
      <c r="AD24" s="63">
        <v>3633.333333333333</v>
      </c>
      <c r="AE24" s="63">
        <v>3715.2188552188554</v>
      </c>
      <c r="AF24" s="63">
        <v>3798.775510204081</v>
      </c>
      <c r="AG24" s="63">
        <v>3884.05498281787</v>
      </c>
      <c r="AH24" s="63">
        <v>4060</v>
      </c>
      <c r="AI24" s="203">
        <f>MAX((求节点(基础状态预期!F$7:F$27,$P$6:$P$26,$X24)+求节点(基础状态预期!F$7:F$27,$P$32:$P$52,$X24)+求节点(基础状态预期!F$7:F$27,$P$58:$P$78,$X24)+求节点(基础状态预期!F$7:F$27,$P$84:$P$104,$X24))*240,AI23)</f>
        <v>9040</v>
      </c>
      <c r="AJ24" s="203">
        <f>MAX((求节点(基础状态预期!G$7:G$27,$P$6:$P$26,$X24)+求节点(基础状态预期!G$7:G$27,$P$32:$P$52,$X24)+求节点(基础状态预期!G$7:G$27,$P$58:$P$78,$X24)+求节点(基础状态预期!G$7:G$27,$P$84:$P$104,$X24))*240,AJ23)</f>
        <v>9147.4747474747492</v>
      </c>
      <c r="AK24" s="203">
        <f>MAX((求节点(基础状态预期!H$7:H$27,$P$6:$P$26,$X24)+求节点(基础状态预期!H$7:H$27,$P$32:$P$52,$X24)+求节点(基础状态预期!H$7:H$27,$P$58:$P$78,$X24)+求节点(基础状态预期!H$7:H$27,$P$84:$P$104,$X24))*240,AK23)</f>
        <v>9257.1428571428551</v>
      </c>
      <c r="AL24" s="203">
        <f>MAX((求节点(基础状态预期!I$7:I$27,$P$6:$P$26,$X24)+求节点(基础状态预期!I$7:I$27,$P$32:$P$52,$X24)+求节点(基础状态预期!I$7:I$27,$P$58:$P$78,$X24)+求节点(基础状态预期!I$7:I$27,$P$84:$P$104,$X24))*240,AL23)</f>
        <v>9369.0721649484549</v>
      </c>
      <c r="AM24" s="203">
        <f>MAX((求节点(基础状态预期!J$7:J$27,$P$6:$P$26,$X24)+求节点(基础状态预期!J$7:J$27,$P$32:$P$52,$X24)+求节点(基础状态预期!J$7:J$27,$P$58:$P$78,$X24)+求节点(基础状态预期!J$7:J$27,$P$84:$P$104,$X24))*240,AM23)</f>
        <v>9600</v>
      </c>
      <c r="AN24" s="68">
        <f>(AI24-AI23)/节奏总纲!K22</f>
        <v>2240.6299489628959</v>
      </c>
      <c r="AO24" s="203">
        <f>MAX(求节点(基础状态预期!F$7:F$27,$T$6:$T$26,$X24)+求节点(基础状态预期!F$7:F$27,$T$32:$T$52,$X24)+求节点(基础状态预期!F$7:F$27,$T$58:$T$78,$X24)+求节点(基础状态预期!F$7:F$27,$T$84:$T$104,$X24),AO23)</f>
        <v>71466.666666666672</v>
      </c>
      <c r="AP24" s="203">
        <f>MAX(求节点(基础状态预期!G$7:G$27,$T$6:$T$26,$X24)+求节点(基础状态预期!G$7:G$27,$T$32:$T$52,$X24)+求节点(基础状态预期!G$7:G$27,$T$58:$T$78,$X24)+求节点(基础状态预期!G$7:G$27,$T$84:$T$104,$X24),AP23)</f>
        <v>73257.912457912462</v>
      </c>
      <c r="AQ24" s="203">
        <f>MAX(求节点(基础状态预期!H$7:H$27,$T$6:$T$26,$X24)+求节点(基础状态预期!H$7:H$27,$T$32:$T$52,$X24)+求节点(基础状态预期!H$7:H$27,$T$58:$T$78,$X24)+求节点(基础状态预期!H$7:H$27,$T$84:$T$104,$X24),AQ23)</f>
        <v>75085.714285714275</v>
      </c>
      <c r="AR24" s="203">
        <f>MAX(求节点(基础状态预期!I$7:I$27,$T$6:$T$26,$X24)+求节点(基础状态预期!I$7:I$27,$T$32:$T$52,$X24)+求节点(基础状态预期!I$7:I$27,$T$58:$T$78,$X24)+求节点(基础状态预期!I$7:I$27,$T$84:$T$104,$X24),AR23)</f>
        <v>76951.20274914091</v>
      </c>
      <c r="AS24" s="203">
        <f>MAX(求节点(基础状态预期!J$7:J$27,$T$6:$T$26,$X24)+求节点(基础状态预期!J$7:J$27,$T$32:$T$52,$X24)+求节点(基础状态预期!J$7:J$27,$T$58:$T$78,$X24)+求节点(基础状态预期!J$7:J$27,$T$84:$T$104,$X24),AS23)</f>
        <v>80800</v>
      </c>
      <c r="AT24" s="203">
        <f>MAX(求节点(基础状态预期!F$7:F$27,$S$6:$S$26,$X24)+求节点(基础状态预期!F$7:F$27,$S$32:$S$52,$X24)+求节点(基础状态预期!F$7:F$27,$S$58:$S$78,$X24)+求节点(基础状态预期!F$7:F$27,$S$84:$S$104,$X24),AT23)</f>
        <v>1000</v>
      </c>
      <c r="AU24" s="203">
        <f>MAX(求节点(基础状态预期!G$7:G$27,$S$6:$S$26,$X24)+求节点(基础状态预期!G$7:G$27,$S$32:$S$52,$X24)+求节点(基础状态预期!G$7:G$27,$S$58:$S$78,$X24)+求节点(基础状态预期!G$7:G$27,$S$84:$S$104,$X24),AU23)</f>
        <v>1019.1919191919192</v>
      </c>
      <c r="AV24" s="203">
        <f>MAX(求节点(基础状态预期!H$7:H$27,$S$6:$S$26,$X24)+求节点(基础状态预期!H$7:H$27,$S$32:$S$52,$X24)+求节点(基础状态预期!H$7:H$27,$S$58:$S$78,$X24)+求节点(基础状态预期!H$7:H$27,$S$84:$S$104,$X24),AV23)</f>
        <v>1038.7755102040815</v>
      </c>
      <c r="AW24" s="203">
        <f>MAX(求节点(基础状态预期!I$7:I$27,$S$6:$S$26,$X24)+求节点(基础状态预期!I$7:I$27,$S$32:$S$52,$X24)+求节点(基础状态预期!I$7:I$27,$S$58:$S$78,$X24)+求节点(基础状态预期!I$7:I$27,$S$84:$S$104,$X24),AW23)</f>
        <v>1058.7628865979382</v>
      </c>
      <c r="AX24" s="203">
        <f>MAX(求节点(基础状态预期!J$7:J$27,$S$6:$S$26,$X24)+求节点(基础状态预期!J$7:J$27,$S$32:$S$52,$X24)+求节点(基础状态预期!J$7:J$27,$S$58:$S$78,$X24)+求节点(基础状态预期!J$7:J$27,$S$84:$S$104,$X24),AX23)</f>
        <v>1100</v>
      </c>
      <c r="AY24" s="108">
        <f>(AT24-AT23)/节奏总纲!K22</f>
        <v>400.1124908862314</v>
      </c>
      <c r="AZ24" s="203">
        <f>MAX(求节点(基础状态预期!F$7:F$27,$U$6:$U$26,$X24)+求节点(基础状态预期!F$7:F$27,$U$32:$U$52,$X24)+求节点(基础状态预期!F$7:F$27,$U$58:$U$78,$X24)+求节点(基础状态预期!F$7:F$27,$U$84:$U$104,$X24),AZ23)</f>
        <v>315000</v>
      </c>
      <c r="BA24" s="203">
        <f>MAX(求节点(基础状态预期!G$7:G$27,$U$6:$U$26,$X24)+求节点(基础状态预期!G$7:G$27,$U$32:$U$52,$X24)+求节点(基础状态预期!G$7:G$27,$U$58:$U$78,$X24)+求节点(基础状态预期!G$7:G$27,$U$84:$U$104,$X24),BA23)</f>
        <v>321909.09090909088</v>
      </c>
      <c r="BB24" s="203">
        <f>MAX(求节点(基础状态预期!H$7:H$27,$U$6:$U$26,$X24)+求节点(基础状态预期!H$7:H$27,$U$32:$U$52,$X24)+求节点(基础状态预期!H$7:H$27,$U$58:$U$78,$X24)+求节点(基础状态预期!H$7:H$27,$U$84:$U$104,$X24),BB23)</f>
        <v>328959.18367346935</v>
      </c>
      <c r="BC24" s="203">
        <f>MAX(求节点(基础状态预期!I$7:I$27,$U$6:$U$26,$X24)+求节点(基础状态预期!I$7:I$27,$U$32:$U$52,$X24)+求节点(基础状态预期!I$7:I$27,$U$58:$U$78,$X24)+求节点(基础状态预期!I$7:I$27,$U$84:$U$104,$X24),BC23)</f>
        <v>336154.63917525776</v>
      </c>
      <c r="BD24" s="203">
        <f>MAX(求节点(基础状态预期!J$7:J$27,$U$6:$U$26,$X24)+求节点(基础状态预期!J$7:J$27,$U$32:$U$52,$X24)+求节点(基础状态预期!J$7:J$27,$U$58:$U$78,$X24)+求节点(基础状态预期!J$7:J$27,$U$84:$U$104,$X24),BD23)</f>
        <v>351000</v>
      </c>
      <c r="BK24" s="108">
        <v>19</v>
      </c>
      <c r="BL24" s="194">
        <f t="shared" si="7"/>
        <v>10040</v>
      </c>
      <c r="BM24" s="194">
        <f t="shared" si="8"/>
        <v>10166.666666666668</v>
      </c>
      <c r="BN24" s="194">
        <f t="shared" si="9"/>
        <v>10295.918367346936</v>
      </c>
      <c r="BO24" s="194">
        <f t="shared" si="10"/>
        <v>10427.835051546394</v>
      </c>
      <c r="BP24" s="194">
        <f t="shared" si="11"/>
        <v>10700</v>
      </c>
      <c r="BQ24" s="194">
        <f>(BL24-BL23)/节奏总纲!K22</f>
        <v>2640.7424398491275</v>
      </c>
      <c r="BS24" s="110">
        <f t="shared" si="5"/>
        <v>0.90039840637450197</v>
      </c>
      <c r="BT24" s="110">
        <f t="shared" si="12"/>
        <v>9.9601593625498003E-2</v>
      </c>
      <c r="BW24" s="167">
        <v>19</v>
      </c>
      <c r="BX24" s="194">
        <f>求节点(村县营基础信息!K$8:K$28,$P$6:$P$26,$CF24)+求节点(村县营基础信息!T$8:T$28,$P$32:$P$52,$CF24)+求节点(村县营基础信息!AC$8:AC$28,$P$58:$P$78,$CF24)+求节点(村县营基础信息!AL$8:AL$28,$P$84:$P$104,$CF24)</f>
        <v>37</v>
      </c>
      <c r="BY24" s="194">
        <f>求节点(村县营基础信息!L$8:L$28,$P$6:$P$26,$CF24)+求节点(村县营基础信息!U$8:U$28,$P$32:$P$52,$CF24)+求节点(村县营基础信息!AD$8:AD$28,$P$58:$P$78,$CF24)+求节点(村县营基础信息!AM$8:AM$28,$P$84:$P$104,$CF24)</f>
        <v>37.383838383838388</v>
      </c>
      <c r="BZ24" s="194">
        <f>求节点(村县营基础信息!M$8:M$28,$P$6:$P$26,$CF24)+求节点(村县营基础信息!V$8:V$28,$P$32:$P$52,$CF24)+求节点(村县营基础信息!AE$8:AE$28,$P$58:$P$78,$CF24)+求节点(村县营基础信息!AN$8:AN$28,$P$84:$P$104,$CF24)</f>
        <v>37.801476484963459</v>
      </c>
      <c r="CA24" s="194">
        <f>求节点(村县营基础信息!N$8:N$28,$P$6:$P$26,$CF24)+求节点(村县营基础信息!W$8:W$28,$P$32:$P$52,$CF24)+求节点(村县营基础信息!AF$8:AF$28,$P$58:$P$78,$CF24)+求节点(村县营基础信息!AO$8:AO$28,$P$84:$P$104,$CF24)</f>
        <v>38.527357766689391</v>
      </c>
      <c r="CB24" s="194">
        <f>求节点(村县营基础信息!O$8:O$28,$P$6:$P$26,$CF24)+求节点(村县营基础信息!X$8:X$28,$P$32:$P$52,$CF24)+求节点(村县营基础信息!AG$8:AG$28,$P$58:$P$78,$CF24)+求节点(村县营基础信息!AP$8:AP$28,$P$84:$P$104,$CF24)</f>
        <v>39.575170703641284</v>
      </c>
      <c r="CC24" s="194">
        <f>(BX24-BX23)/节奏总纲!K22</f>
        <v>8.0022498177246284</v>
      </c>
      <c r="CF24" s="167">
        <v>19</v>
      </c>
      <c r="CG24" s="194">
        <f>求节点(村县营基础信息!K$8:K$28,$Q$6:$Q$26,$CF24)+求节点(村县营基础信息!T$8:T$28,$Q$32:$Q$52,$CF24)+求节点(村县营基础信息!AC$8:AC$28,$Q$58:$Q$78,$CF24)+求节点(村县营基础信息!AL$8:AL$28,$Q$84:$Q$104,$CF24)</f>
        <v>9.3333333333333321</v>
      </c>
      <c r="CH24" s="194">
        <f>求节点(村县营基础信息!L$8:L$28,$Q$6:$Q$26,$CF24)+求节点(村县营基础信息!U$8:U$28,$Q$32:$Q$52,$CF24)+求节点(村县营基础信息!AD$8:AD$28,$Q$58:$Q$78,$CF24)+求节点(村县营基础信息!AM$8:AM$28,$Q$84:$Q$104,$CF24)</f>
        <v>9.4612794612794602</v>
      </c>
      <c r="CI24" s="194">
        <f>求节点(村县营基础信息!M$8:M$28,$Q$6:$Q$26,$CF24)+求节点(村县营基础信息!V$8:V$28,$Q$32:$Q$52,$CF24)+求节点(村县营基础信息!AE$8:AE$28,$Q$58:$Q$78,$CF24)+求节点(村县营基础信息!AN$8:AN$28,$Q$84:$Q$104,$CF24)</f>
        <v>9.6178030155757099</v>
      </c>
      <c r="CJ24" s="194">
        <f>求节点(村县营基础信息!N$8:N$28,$Q$6:$Q$26,$CF24)+求节点(村县营基础信息!W$8:W$28,$Q$32:$Q$52,$CF24)+求节点(村县营基础信息!AF$8:AF$28,$Q$58:$Q$78,$CF24)+求节点(村县营基础信息!AO$8:AO$28,$Q$84:$Q$104,$CF24)</f>
        <v>10.077185945383549</v>
      </c>
      <c r="CK24" s="194">
        <f>求节点(村县营基础信息!O$8:O$28,$Q$6:$Q$26,$CF24)+求节点(村县营基础信息!X$8:X$28,$Q$32:$Q$52,$CF24)+求节点(村县营基础信息!AG$8:AG$28,$Q$58:$Q$78,$CF24)+求节点(村县营基础信息!AP$8:AP$28,$Q$84:$Q$104,$CF24)</f>
        <v>10.575170703641284</v>
      </c>
      <c r="CL24" s="194">
        <f>(CG24-CG23)/节奏总纲!K22</f>
        <v>2.6674166059081998</v>
      </c>
      <c r="CO24" s="167">
        <v>19</v>
      </c>
      <c r="CP24" s="194">
        <f>求节点(村县营基础信息!K$8:K$28,$R$6:$R$26,$CF24)+求节点(村县营基础信息!T$8:T$28,$R$32:$R$52,$CF24)+求节点(村县营基础信息!AC$8:AC$28,$R$58:$R$78,$CF24)+求节点(村县营基础信息!AL$8:AL$28,$R$84:$R$104,$CF24)</f>
        <v>3</v>
      </c>
      <c r="CQ24" s="194">
        <f>求节点(村县营基础信息!L$8:L$28,$R$6:$R$26,$CF24)+求节点(村县营基础信息!U$8:U$28,$R$32:$R$52,$CF24)+求节点(村县营基础信息!AD$8:AD$28,$R$58:$R$78,$CF24)+求节点(村县营基础信息!AM$8:AM$28,$R$84:$R$104,$CF24)</f>
        <v>3</v>
      </c>
      <c r="CR24" s="194">
        <f>求节点(村县营基础信息!M$8:M$28,$R$6:$R$26,$CF24)+求节点(村县营基础信息!V$8:V$28,$R$32:$R$52,$CF24)+求节点(村县营基础信息!AE$8:AE$28,$R$58:$R$78,$CF24)+求节点(村县营基础信息!AN$8:AN$28,$R$84:$R$104,$CF24)</f>
        <v>3</v>
      </c>
      <c r="CS24" s="194">
        <f>求节点(村县营基础信息!N$8:N$28,$R$6:$R$26,$CF24)+求节点(村县营基础信息!W$8:W$28,$R$32:$R$52,$CF24)+求节点(村县营基础信息!AF$8:AF$28,$R$58:$R$78,$CF24)+求节点(村县营基础信息!AO$8:AO$28,$R$84:$R$104,$CF24)</f>
        <v>3</v>
      </c>
      <c r="CT24" s="194">
        <f>求节点(村县营基础信息!O$8:O$28,$R$6:$R$26,$CF24)+求节点(村县营基础信息!X$8:X$28,$R$32:$R$52,$CF24)+求节点(村县营基础信息!AG$8:AG$28,$R$58:$R$78,$CF24)+求节点(村县营基础信息!AP$8:AP$28,$R$84:$R$104,$CF24)</f>
        <v>3</v>
      </c>
      <c r="CU24" s="194">
        <f>(CP24-CP23)/节奏总纲!K22</f>
        <v>0</v>
      </c>
      <c r="CW24" s="171"/>
      <c r="CX24" s="171"/>
      <c r="CY24" s="171">
        <v>19</v>
      </c>
      <c r="CZ24" s="171">
        <v>9413.3333333333339</v>
      </c>
      <c r="DA24" s="171">
        <v>9548.9562289562291</v>
      </c>
      <c r="DB24" s="171">
        <v>9687.3469387755085</v>
      </c>
      <c r="DC24" s="171">
        <v>9828.5910652920975</v>
      </c>
      <c r="DD24" s="171">
        <v>10120</v>
      </c>
      <c r="DE24" s="171">
        <f t="shared" si="13"/>
        <v>1.06657223796034</v>
      </c>
      <c r="DF24" s="171">
        <f t="shared" si="14"/>
        <v>1.0646887914133794</v>
      </c>
      <c r="DG24" s="171">
        <f t="shared" si="15"/>
        <v>1.0628212690654757</v>
      </c>
      <c r="DH24" s="171">
        <f t="shared" si="16"/>
        <v>1.0609694698124554</v>
      </c>
      <c r="DI24" s="171">
        <f t="shared" si="17"/>
        <v>1.0573122529644268</v>
      </c>
    </row>
    <row r="25" spans="2:113" x14ac:dyDescent="0.15">
      <c r="B25" s="147"/>
      <c r="D25" s="71">
        <v>20</v>
      </c>
      <c r="E25" s="68">
        <v>0</v>
      </c>
      <c r="F25" s="75">
        <v>200</v>
      </c>
      <c r="G25" s="68">
        <v>1</v>
      </c>
      <c r="H25" s="108">
        <v>0</v>
      </c>
      <c r="I25" s="167">
        <v>0</v>
      </c>
      <c r="J25" s="108">
        <v>0</v>
      </c>
      <c r="K25" s="174">
        <f>IF(繁荣度奖励!$AP26=0,K24,繁荣度奖励!$AP26/24*2)</f>
        <v>480000</v>
      </c>
      <c r="L25" s="172">
        <f>ROUND(繁荣度奖励!I26/24*12/1000,0)*1000</f>
        <v>100000</v>
      </c>
      <c r="N25" s="142">
        <f>SUMPRODUCT(E$6:E25,村县营基础信息!$D$8:$D27)</f>
        <v>0</v>
      </c>
      <c r="O25" s="142">
        <f>SUMPRODUCT(F$6:F25,村县营基础信息!$D$8:$D27)</f>
        <v>17060</v>
      </c>
      <c r="P25" s="142">
        <f>SUMPRODUCT(G$6:G25,村县营基础信息!$D$8:$D27)</f>
        <v>97</v>
      </c>
      <c r="Q25" s="142">
        <f>SUMPRODUCT(H$6:H25,村县营基础信息!$D$8:$D27)</f>
        <v>0</v>
      </c>
      <c r="R25" s="167">
        <f>SUMPRODUCT(I$6:I25,村县营基础信息!$D$8:$D27)</f>
        <v>0</v>
      </c>
      <c r="S25" s="142">
        <f>SUMPRODUCT(J$6:J25,村县营基础信息!$D$8:$D27)</f>
        <v>0</v>
      </c>
      <c r="T25" s="142">
        <f>SUMPRODUCT(K$6:K25,村县营基础信息!$D$8:$D27)</f>
        <v>10179200</v>
      </c>
      <c r="U25" s="167">
        <f>SUMPRODUCT(L$6:L25,村县营基础信息!$D$8:$D27)</f>
        <v>5048000</v>
      </c>
      <c r="V25" s="142"/>
      <c r="W25" s="142"/>
      <c r="X25" s="68">
        <v>20</v>
      </c>
      <c r="Y25" s="203">
        <f>MAX(求节点(基础状态预期!F$7:F$27,$N$6:$N$26,$X25)+求节点(基础状态预期!F$7:F$27,$N$32:$N$52,$X25)+求节点(基础状态预期!F$7:F$27,$N$58:$N$78,$X25)+求节点(基础状态预期!F$7:F$27,$N$84:$N$104,$X25),Y24)</f>
        <v>26640</v>
      </c>
      <c r="Z25" s="203">
        <f>MAX(求节点(基础状态预期!G$7:G$27,$N$6:$N$26,$X25)+求节点(基础状态预期!G$7:G$27,$N$32:$N$52,$X25)+求节点(基础状态预期!G$7:G$27,$N$58:$N$78,$X25)+求节点(基础状态预期!G$7:G$27,$N$84:$N$104,$X25),Z24)</f>
        <v>27512.727272727268</v>
      </c>
      <c r="AA25" s="203">
        <f>MAX(求节点(基础状态预期!H$7:H$27,$N$6:$N$26,$X25)+求节点(基础状态预期!H$7:H$27,$N$32:$N$52,$X25)+求节点(基础状态预期!H$7:H$27,$N$58:$N$78,$X25)+求节点(基础状态预期!H$7:H$27,$N$84:$N$104,$X25),AA24)</f>
        <v>28403.265306122445</v>
      </c>
      <c r="AB25" s="203">
        <f>MAX(求节点(基础状态预期!I$7:I$27,$N$6:$N$26,$X25)+求节点(基础状态预期!I$7:I$27,$N$32:$N$52,$X25)+求节点(基础状态预期!I$7:I$27,$N$58:$N$78,$X25)+求节点(基础状态预期!I$7:I$27,$N$84:$N$104,$X25),AB24)</f>
        <v>29312.164948453614</v>
      </c>
      <c r="AC25" s="203">
        <f>MAX(求节点(基础状态预期!J$7:J$27,$N$6:$N$26,$X25)+求节点(基础状态预期!J$7:J$27,$N$32:$N$52,$X25)+求节点(基础状态预期!J$7:J$27,$N$58:$N$78,$X25)+求节点(基础状态预期!J$7:J$27,$N$84:$N$104,$X25),AC24)</f>
        <v>31187.368421052633</v>
      </c>
      <c r="AD25" s="63">
        <v>4060</v>
      </c>
      <c r="AE25" s="63">
        <v>4156.969696969697</v>
      </c>
      <c r="AF25" s="63">
        <v>4255.9183673469379</v>
      </c>
      <c r="AG25" s="63">
        <v>4356.9072164948457</v>
      </c>
      <c r="AH25" s="63">
        <v>4565.2631578947376</v>
      </c>
      <c r="AI25" s="203">
        <f>MAX((求节点(基础状态预期!F$7:F$27,$P$6:$P$26,$X25)+求节点(基础状态预期!F$7:F$27,$P$32:$P$52,$X25)+求节点(基础状态预期!F$7:F$27,$P$58:$P$78,$X25)+求节点(基础状态预期!F$7:F$27,$P$84:$P$104,$X25))*240,AI24)</f>
        <v>9600</v>
      </c>
      <c r="AJ25" s="203">
        <f>MAX((求节点(基础状态预期!G$7:G$27,$P$6:$P$26,$X25)+求节点(基础状态预期!G$7:G$27,$P$32:$P$52,$X25)+求节点(基础状态预期!G$7:G$27,$P$58:$P$78,$X25)+求节点(基础状态预期!G$7:G$27,$P$84:$P$104,$X25))*240,AJ24)</f>
        <v>9729.2929292929293</v>
      </c>
      <c r="AK25" s="203">
        <f>MAX((求节点(基础状态预期!H$7:H$27,$P$6:$P$26,$X25)+求节点(基础状态预期!H$7:H$27,$P$32:$P$52,$X25)+求节点(基础状态预期!H$7:H$27,$P$58:$P$78,$X25)+求节点(基础状态预期!H$7:H$27,$P$84:$P$104,$X25))*240,AK24)</f>
        <v>9861.2244897959172</v>
      </c>
      <c r="AL25" s="203">
        <f>MAX((求节点(基础状态预期!I$7:I$27,$P$6:$P$26,$X25)+求节点(基础状态预期!I$7:I$27,$P$32:$P$52,$X25)+求节点(基础状态预期!I$7:I$27,$P$58:$P$78,$X25)+求节点(基础状态预期!I$7:I$27,$P$84:$P$104,$X25))*240,AL24)</f>
        <v>9995.8762886597942</v>
      </c>
      <c r="AM25" s="203">
        <f>MAX((求节点(基础状态预期!J$7:J$27,$P$6:$P$26,$X25)+求节点(基础状态预期!J$7:J$27,$P$32:$P$52,$X25)+求节点(基础状态预期!J$7:J$27,$P$58:$P$78,$X25)+求节点(基础状态预期!J$7:J$27,$P$84:$P$104,$X25))*240,AM24)</f>
        <v>10273.684210526317</v>
      </c>
      <c r="AN25" s="68">
        <f>(AI25-AI24)/节奏总纲!K23</f>
        <v>2090.5816642078153</v>
      </c>
      <c r="AO25" s="203">
        <f>MAX(求节点(基础状态预期!F$7:F$27,$T$6:$T$26,$X25)+求节点(基础状态预期!F$7:F$27,$T$32:$T$52,$X25)+求节点(基础状态预期!F$7:F$27,$T$58:$T$78,$X25)+求节点(基础状态预期!F$7:F$27,$T$84:$T$104,$X25),AO24)</f>
        <v>80800</v>
      </c>
      <c r="AP25" s="203">
        <f>MAX(求节点(基础状态预期!G$7:G$27,$T$6:$T$26,$X25)+求节点(基础状态预期!G$7:G$27,$T$32:$T$52,$X25)+求节点(基础状态预期!G$7:G$27,$T$58:$T$78,$X25)+求节点(基础状态预期!G$7:G$27,$T$84:$T$104,$X25),AP24)</f>
        <v>83628.282828282827</v>
      </c>
      <c r="AQ25" s="203">
        <f>MAX(求节点(基础状态预期!H$7:H$27,$T$6:$T$26,$X25)+求节点(基础状态预期!H$7:H$27,$T$32:$T$52,$X25)+求节点(基础状态预期!H$7:H$27,$T$58:$T$78,$X25)+求节点(基础状态预期!H$7:H$27,$T$84:$T$104,$X25),AQ24)</f>
        <v>86514.285714285696</v>
      </c>
      <c r="AR25" s="203">
        <f>MAX(求节点(基础状态预期!I$7:I$27,$T$6:$T$26,$X25)+求节点(基础状态预期!I$7:I$27,$T$32:$T$52,$X25)+求节点(基础状态预期!I$7:I$27,$T$58:$T$78,$X25)+求节点(基础状态预期!I$7:I$27,$T$84:$T$104,$X25),AR24)</f>
        <v>89459.793814433011</v>
      </c>
      <c r="AS25" s="203">
        <f>MAX(求节点(基础状态预期!J$7:J$27,$T$6:$T$26,$X25)+求节点(基础状态预期!J$7:J$27,$T$32:$T$52,$X25)+求节点(基础状态预期!J$7:J$27,$T$58:$T$78,$X25)+求节点(基础状态预期!J$7:J$27,$T$84:$T$104,$X25),AS24)</f>
        <v>95536.842105263175</v>
      </c>
      <c r="AT25" s="203">
        <f>MAX(求节点(基础状态预期!F$7:F$27,$S$6:$S$26,$X25)+求节点(基础状态预期!F$7:F$27,$S$32:$S$52,$X25)+求节点(基础状态预期!F$7:F$27,$S$58:$S$78,$X25)+求节点(基础状态预期!F$7:F$27,$S$84:$S$104,$X25),AT24)</f>
        <v>1100</v>
      </c>
      <c r="AU25" s="203">
        <f>MAX(求节点(基础状态预期!G$7:G$27,$S$6:$S$26,$X25)+求节点(基础状态预期!G$7:G$27,$S$32:$S$52,$X25)+求节点(基础状态预期!G$7:G$27,$S$58:$S$78,$X25)+求节点(基础状态预期!G$7:G$27,$S$84:$S$104,$X25),AU24)</f>
        <v>1113.4680134680134</v>
      </c>
      <c r="AV25" s="203">
        <f>MAX(求节点(基础状态预期!H$7:H$27,$S$6:$S$26,$X25)+求节点(基础状态预期!H$7:H$27,$S$32:$S$52,$X25)+求节点(基础状态预期!H$7:H$27,$S$58:$S$78,$X25)+求节点(基础状态预期!H$7:H$27,$S$84:$S$104,$X25),AV24)</f>
        <v>1127.2108843537414</v>
      </c>
      <c r="AW25" s="203">
        <f>MAX(求节点(基础状态预期!I$7:I$27,$S$6:$S$26,$X25)+求节点(基础状态预期!I$7:I$27,$S$32:$S$52,$X25)+求节点(基础状态预期!I$7:I$27,$S$58:$S$78,$X25)+求节点(基础状态预期!I$7:I$27,$S$84:$S$104,$X25),AW24)</f>
        <v>1141.2371134020618</v>
      </c>
      <c r="AX25" s="203">
        <f>MAX(求节点(基础状态预期!J$7:J$27,$S$6:$S$26,$X25)+求节点(基础状态预期!J$7:J$27,$S$32:$S$52,$X25)+求节点(基础状态预期!J$7:J$27,$S$58:$S$78,$X25)+求节点(基础状态预期!J$7:J$27,$S$84:$S$104,$X25),AX24)</f>
        <v>1170.1754385964914</v>
      </c>
      <c r="AY25" s="108">
        <f>(AT25-AT24)/节奏总纲!K23</f>
        <v>373.31815432282411</v>
      </c>
      <c r="AZ25" s="203">
        <f>MAX(求节点(基础状态预期!F$7:F$27,$U$6:$U$26,$X25)+求节点(基础状态预期!F$7:F$27,$U$32:$U$52,$X25)+求节点(基础状态预期!F$7:F$27,$U$58:$U$78,$X25)+求节点(基础状态预期!F$7:F$27,$U$84:$U$104,$X25),AZ24)</f>
        <v>351000</v>
      </c>
      <c r="BA25" s="203">
        <f>MAX(求节点(基础状态预期!G$7:G$27,$U$6:$U$26,$X25)+求节点(基础状态预期!G$7:G$27,$U$32:$U$52,$X25)+求节点(基础状态预期!G$7:G$27,$U$58:$U$78,$X25)+求节点(基础状态预期!G$7:G$27,$U$84:$U$104,$X25),BA24)</f>
        <v>359080.80808080803</v>
      </c>
      <c r="BB25" s="203">
        <f>MAX(求节点(基础状态预期!H$7:H$27,$U$6:$U$26,$X25)+求节点(基础状态预期!H$7:H$27,$U$32:$U$52,$X25)+求节点(基础状态预期!H$7:H$27,$U$58:$U$78,$X25)+求节点(基础状态预期!H$7:H$27,$U$84:$U$104,$X25),BB24)</f>
        <v>367326.53061224485</v>
      </c>
      <c r="BC25" s="203">
        <f>MAX(求节点(基础状态预期!I$7:I$27,$U$6:$U$26,$X25)+求节点(基础状态预期!I$7:I$27,$U$32:$U$52,$X25)+求节点(基础状态预期!I$7:I$27,$U$58:$U$78,$X25)+求节点(基础状态预期!I$7:I$27,$U$84:$U$104,$X25),BC24)</f>
        <v>375742.2680412372</v>
      </c>
      <c r="BD25" s="203">
        <f>MAX(求节点(基础状态预期!J$7:J$27,$U$6:$U$26,$X25)+求节点(基础状态预期!J$7:J$27,$U$32:$U$52,$X25)+求节点(基础状态预期!J$7:J$27,$U$58:$U$78,$X25)+求节点(基础状态预期!J$7:J$27,$U$84:$U$104,$X25),BD24)</f>
        <v>393105.26315789478</v>
      </c>
      <c r="BK25" s="108">
        <v>20</v>
      </c>
      <c r="BL25" s="194">
        <f t="shared" si="7"/>
        <v>10700</v>
      </c>
      <c r="BM25" s="194">
        <f t="shared" si="8"/>
        <v>10842.760942760942</v>
      </c>
      <c r="BN25" s="194">
        <f t="shared" si="9"/>
        <v>10988.435374149658</v>
      </c>
      <c r="BO25" s="194">
        <f t="shared" si="10"/>
        <v>11137.113402061856</v>
      </c>
      <c r="BP25" s="194">
        <f t="shared" si="11"/>
        <v>11443.859649122809</v>
      </c>
      <c r="BQ25" s="194">
        <f>(BL25-BL24)/节奏总纲!K23</f>
        <v>2463.8998185306391</v>
      </c>
      <c r="BS25" s="110">
        <f t="shared" si="5"/>
        <v>0.89719626168224298</v>
      </c>
      <c r="BT25" s="110">
        <f t="shared" si="12"/>
        <v>0.10280373831775701</v>
      </c>
      <c r="BW25" s="167">
        <v>20</v>
      </c>
      <c r="BX25" s="194">
        <f>求节点(村县营基础信息!K$8:K$28,$P$6:$P$26,$CF25)+求节点(村县营基础信息!T$8:T$28,$P$32:$P$52,$CF25)+求节点(村县营基础信息!AC$8:AC$28,$P$58:$P$78,$CF25)+求节点(村县营基础信息!AL$8:AL$28,$P$84:$P$104,$CF25)</f>
        <v>39</v>
      </c>
      <c r="BY25" s="194">
        <f>求节点(村县营基础信息!L$8:L$28,$P$6:$P$26,$CF25)+求节点(村县营基础信息!U$8:U$28,$P$32:$P$52,$CF25)+求节点(村县营基础信息!AD$8:AD$28,$P$58:$P$78,$CF25)+求节点(村县营基础信息!AM$8:AM$28,$P$84:$P$104,$CF25)</f>
        <v>39.643538505958553</v>
      </c>
      <c r="BZ25" s="194">
        <f>求节点(村县营基础信息!M$8:M$28,$P$6:$P$26,$CF25)+求节点(村县营基础信息!V$8:V$28,$P$32:$P$52,$CF25)+求节点(村县营基础信息!AE$8:AE$28,$P$58:$P$78,$CF25)+求节点(村县营基础信息!AN$8:AN$28,$P$84:$P$104,$CF25)</f>
        <v>40.37854710748082</v>
      </c>
      <c r="CA25" s="194">
        <f>求节点(村县营基础信息!N$8:N$28,$P$6:$P$26,$CF25)+求节点(村县营基础信息!W$8:W$28,$P$32:$P$52,$CF25)+求节点(村县营基础信息!AF$8:AF$28,$P$58:$P$78,$CF25)+求节点(村县营基础信息!AO$8:AO$28,$P$84:$P$104,$CF25)</f>
        <v>41.274922703745851</v>
      </c>
      <c r="CB25" s="194">
        <f>求节点(村县营基础信息!O$8:O$28,$P$6:$P$26,$CF25)+求节点(村县营基础信息!X$8:X$28,$P$32:$P$52,$CF25)+求节点(村县营基础信息!AG$8:AG$28,$P$58:$P$78,$CF25)+求节点(村县营基础信息!AP$8:AP$28,$P$84:$P$104,$CF25)</f>
        <v>42.665142594381109</v>
      </c>
      <c r="CC25" s="194">
        <f>(BX25-BX24)/节奏总纲!K23</f>
        <v>7.4663630864564823</v>
      </c>
      <c r="CF25" s="167">
        <v>20</v>
      </c>
      <c r="CG25" s="194">
        <f>求节点(村县营基础信息!K$8:K$28,$Q$6:$Q$26,$CF25)+求节点(村县营基础信息!T$8:T$28,$Q$32:$Q$52,$CF25)+求节点(村县营基础信息!AC$8:AC$28,$Q$58:$Q$78,$CF25)+求节点(村县营基础信息!AL$8:AL$28,$Q$84:$Q$104,$CF25)</f>
        <v>10</v>
      </c>
      <c r="CH25" s="194">
        <f>求节点(村县营基础信息!L$8:L$28,$Q$6:$Q$26,$CF25)+求节点(村县营基础信息!U$8:U$28,$Q$32:$Q$52,$CF25)+求节点(村县营基础信息!AD$8:AD$28,$Q$58:$Q$78,$CF25)+求节点(村县营基础信息!AM$8:AM$28,$Q$84:$Q$104,$CF25)</f>
        <v>10.239498101918144</v>
      </c>
      <c r="CI25" s="194">
        <f>求节点(村县营基础信息!M$8:M$28,$Q$6:$Q$26,$CF25)+求节点(村县营基础信息!V$8:V$28,$Q$32:$Q$52,$CF25)+求节点(村县营基础信息!AE$8:AE$28,$Q$58:$Q$78,$CF25)+求节点(村县营基础信息!AN$8:AN$28,$Q$84:$Q$104,$CF25)</f>
        <v>10.562220576868583</v>
      </c>
      <c r="CJ25" s="194">
        <f>求节点(村县营基础信息!N$8:N$28,$Q$6:$Q$26,$CF25)+求节点(村县营基础信息!W$8:W$28,$Q$32:$Q$52,$CF25)+求节点(村县营基础信息!AF$8:AF$28,$Q$58:$Q$78,$CF25)+求节点(村县营基础信息!AO$8:AO$28,$Q$84:$Q$104,$CF25)</f>
        <v>11.037809301683994</v>
      </c>
      <c r="CK25" s="194">
        <f>求节点(村县营基础信息!O$8:O$28,$Q$6:$Q$26,$CF25)+求节点(村县营基础信息!X$8:X$28,$Q$32:$Q$52,$CF25)+求节点(村县营基础信息!AG$8:AG$28,$Q$58:$Q$78,$CF25)+求节点(村县营基础信息!AP$8:AP$28,$Q$84:$Q$104,$CF25)</f>
        <v>11.559879436486373</v>
      </c>
      <c r="CL25" s="194">
        <f>(CG25-CG24)/节奏总纲!K23</f>
        <v>2.4887876954854984</v>
      </c>
      <c r="CO25" s="167">
        <v>20</v>
      </c>
      <c r="CP25" s="194">
        <f>求节点(村县营基础信息!K$8:K$28,$R$6:$R$26,$CF25)+求节点(村县营基础信息!T$8:T$28,$R$32:$R$52,$CF25)+求节点(村县营基础信息!AC$8:AC$28,$R$58:$R$78,$CF25)+求节点(村县营基础信息!AL$8:AL$28,$R$84:$R$104,$CF25)</f>
        <v>3</v>
      </c>
      <c r="CQ25" s="194">
        <f>求节点(村县营基础信息!L$8:L$28,$R$6:$R$26,$CF25)+求节点(村县营基础信息!U$8:U$28,$R$32:$R$52,$CF25)+求节点(村县营基础信息!AD$8:AD$28,$R$58:$R$78,$CF25)+求节点(村县营基础信息!AM$8:AM$28,$R$84:$R$104,$CF25)</f>
        <v>3.067340067340067</v>
      </c>
      <c r="CR25" s="194">
        <f>求节点(村县营基础信息!M$8:M$28,$R$6:$R$26,$CF25)+求节点(村县营基础信息!V$8:V$28,$R$32:$R$52,$CF25)+求节点(村县营基础信息!AE$8:AE$28,$R$58:$R$78,$CF25)+求节点(村县营基础信息!AN$8:AN$28,$R$84:$R$104,$CF25)</f>
        <v>3.1360544217687072</v>
      </c>
      <c r="CS25" s="194">
        <f>求节点(村县营基础信息!N$8:N$28,$R$6:$R$26,$CF25)+求节点(村县营基础信息!W$8:W$28,$R$32:$R$52,$CF25)+求节点(村县营基础信息!AF$8:AF$28,$R$58:$R$78,$CF25)+求节点(村县营基础信息!AO$8:AO$28,$R$84:$R$104,$CF25)</f>
        <v>3.2061855670103099</v>
      </c>
      <c r="CT25" s="194">
        <f>求节点(村县营基础信息!O$8:O$28,$R$6:$R$26,$CF25)+求节点(村县营基础信息!X$8:X$28,$R$32:$R$52,$CF25)+求节点(村县营基础信息!AG$8:AG$28,$R$58:$R$78,$CF25)+求节点(村县营基础信息!AP$8:AP$28,$R$84:$R$104,$CF25)</f>
        <v>3.3508771929824563</v>
      </c>
      <c r="CU25" s="194">
        <f>(CP25-CP24)/节奏总纲!K23</f>
        <v>0</v>
      </c>
      <c r="CW25" s="171"/>
      <c r="CX25" s="171"/>
      <c r="CY25" s="171">
        <v>20</v>
      </c>
      <c r="CZ25" s="171">
        <v>10120</v>
      </c>
      <c r="DA25" s="171">
        <v>10262.760942760942</v>
      </c>
      <c r="DB25" s="171">
        <v>10408.435374149658</v>
      </c>
      <c r="DC25" s="171">
        <v>10557.113402061856</v>
      </c>
      <c r="DD25" s="171">
        <v>10863.859649122809</v>
      </c>
      <c r="DE25" s="171">
        <f t="shared" si="13"/>
        <v>1.0573122529644268</v>
      </c>
      <c r="DF25" s="171">
        <f t="shared" si="14"/>
        <v>1.0565150063647459</v>
      </c>
      <c r="DG25" s="171">
        <f t="shared" si="15"/>
        <v>1.0557240333586051</v>
      </c>
      <c r="DH25" s="171">
        <f t="shared" si="16"/>
        <v>1.0549392601851491</v>
      </c>
      <c r="DI25" s="171">
        <f t="shared" si="17"/>
        <v>1.0533880240294555</v>
      </c>
    </row>
    <row r="26" spans="2:113" x14ac:dyDescent="0.15">
      <c r="B26" s="147"/>
      <c r="D26" s="71">
        <v>21</v>
      </c>
      <c r="E26" s="68">
        <v>0</v>
      </c>
      <c r="F26" s="75">
        <v>200</v>
      </c>
      <c r="G26" s="68">
        <v>1</v>
      </c>
      <c r="H26" s="108">
        <v>0</v>
      </c>
      <c r="I26" s="167">
        <v>0</v>
      </c>
      <c r="J26" s="108">
        <v>0</v>
      </c>
      <c r="K26" s="174">
        <f>IF(繁荣度奖励!$AP27=0,K25,繁荣度奖励!$AP27/24*2)</f>
        <v>640000</v>
      </c>
      <c r="L26" s="172">
        <f>ROUND(繁荣度奖励!I27/24*12/1000,0)*1000</f>
        <v>116000</v>
      </c>
      <c r="N26" s="142">
        <f>SUMPRODUCT(E$6:E26,村县营基础信息!$D$8:$D28)</f>
        <v>0</v>
      </c>
      <c r="O26" s="142">
        <f>SUMPRODUCT(F$6:F26,村县营基础信息!$D$8:$D28)</f>
        <v>18660</v>
      </c>
      <c r="P26" s="142">
        <f>SUMPRODUCT(G$6:G26,村县营基础信息!$D$8:$D28)</f>
        <v>105</v>
      </c>
      <c r="Q26" s="142">
        <f>SUMPRODUCT(H$6:H26,村县营基础信息!$D$8:$D28)</f>
        <v>0</v>
      </c>
      <c r="R26" s="167">
        <f>SUMPRODUCT(I$6:I26,村县营基础信息!$D$8:$D28)</f>
        <v>0</v>
      </c>
      <c r="S26" s="142">
        <f>SUMPRODUCT(J$6:J26,村县营基础信息!$D$8:$D28)</f>
        <v>0</v>
      </c>
      <c r="T26" s="142">
        <f>SUMPRODUCT(K$6:K26,村县营基础信息!$D$8:$D28)</f>
        <v>15299200</v>
      </c>
      <c r="U26" s="167">
        <f>SUMPRODUCT(L$6:L26,村县营基础信息!$D$8:$D28)</f>
        <v>5976000</v>
      </c>
      <c r="V26" s="142"/>
      <c r="W26" s="142"/>
      <c r="X26" s="68">
        <v>21</v>
      </c>
      <c r="Y26" s="203">
        <f>MAX(求节点(基础状态预期!F$7:F$27,$N$6:$N$26,$X26)+求节点(基础状态预期!F$7:F$27,$N$32:$N$52,$X26)+求节点(基础状态预期!F$7:F$27,$N$58:$N$78,$X26)+求节点(基础状态预期!F$7:F$27,$N$84:$N$104,$X26),Y25)</f>
        <v>30960</v>
      </c>
      <c r="Z26" s="203">
        <f>MAX(求节点(基础状态预期!G$7:G$27,$N$6:$N$26,$X26)+求节点(基础状态预期!G$7:G$27,$N$32:$N$52,$X26)+求节点(基础状态预期!G$7:G$27,$N$58:$N$78,$X26)+求节点(基础状态预期!G$7:G$27,$N$84:$N$104,$X26),Z25)</f>
        <v>31876.363636363636</v>
      </c>
      <c r="AA26" s="203">
        <f>MAX(求节点(基础状态预期!H$7:H$27,$N$6:$N$26,$X26)+求节点(基础状态预期!H$7:H$27,$N$32:$N$52,$X26)+求节点(基础状态预期!H$7:H$27,$N$58:$N$78,$X26)+求节点(基础状态预期!H$7:H$27,$N$84:$N$104,$X26),AA25)</f>
        <v>32811.428571428572</v>
      </c>
      <c r="AB26" s="203">
        <f>MAX(求节点(基础状态预期!I$7:I$27,$N$6:$N$26,$X26)+求节点(基础状态预期!I$7:I$27,$N$32:$N$52,$X26)+求节点(基础状态预期!I$7:I$27,$N$58:$N$78,$X26)+求节点(基础状态预期!I$7:I$27,$N$84:$N$104,$X26),AB25)</f>
        <v>33765.773195876296</v>
      </c>
      <c r="AC26" s="203">
        <f>MAX(求节点(基础状态预期!J$7:J$27,$N$6:$N$26,$X26)+求节点(基础状态预期!J$7:J$27,$N$32:$N$52,$X26)+求节点(基础状态预期!J$7:J$27,$N$58:$N$78,$X26)+求节点(基础状态预期!J$7:J$27,$N$84:$N$104,$X26),AC25)</f>
        <v>35734.736842105267</v>
      </c>
      <c r="AD26" s="63">
        <v>4540</v>
      </c>
      <c r="AE26" s="63">
        <v>4641.818181818182</v>
      </c>
      <c r="AF26" s="63">
        <v>4745.7142857142853</v>
      </c>
      <c r="AG26" s="63">
        <v>4851.7525773195885</v>
      </c>
      <c r="AH26" s="63">
        <v>5070.5263157894742</v>
      </c>
      <c r="AI26" s="203">
        <f>MAX((求节点(基础状态预期!F$7:F$27,$P$6:$P$26,$X26)+求节点(基础状态预期!F$7:F$27,$P$32:$P$52,$X26)+求节点(基础状态预期!F$7:F$27,$P$58:$P$78,$X26)+求节点(基础状态预期!F$7:F$27,$P$84:$P$104,$X26))*240,AI25)</f>
        <v>10240</v>
      </c>
      <c r="AJ26" s="203">
        <f>MAX((求节点(基础状态预期!G$7:G$27,$P$6:$P$26,$X26)+求节点(基础状态预期!G$7:G$27,$P$32:$P$52,$X26)+求节点(基础状态预期!G$7:G$27,$P$58:$P$78,$X26)+求节点(基础状态预期!G$7:G$27,$P$84:$P$104,$X26))*240,AJ25)</f>
        <v>10375.757575757576</v>
      </c>
      <c r="AK26" s="203">
        <f>MAX((求节点(基础状态预期!H$7:H$27,$P$6:$P$26,$X26)+求节点(基础状态预期!H$7:H$27,$P$32:$P$52,$X26)+求节点(基础状态预期!H$7:H$27,$P$58:$P$78,$X26)+求节点(基础状态预期!H$7:H$27,$P$84:$P$104,$X26))*240,AK25)</f>
        <v>10514.285714285714</v>
      </c>
      <c r="AL26" s="203">
        <f>MAX((求节点(基础状态预期!I$7:I$27,$P$6:$P$26,$X26)+求节点(基础状态预期!I$7:I$27,$P$32:$P$52,$X26)+求节点(基础状态预期!I$7:I$27,$P$58:$P$78,$X26)+求节点(基础状态预期!I$7:I$27,$P$84:$P$104,$X26))*240,AL25)</f>
        <v>10655.670103092785</v>
      </c>
      <c r="AM26" s="203">
        <f>MAX((求节点(基础状态预期!J$7:J$27,$P$6:$P$26,$X26)+求节点(基础状态预期!J$7:J$27,$P$32:$P$52,$X26)+求节点(基础状态预期!J$7:J$27,$P$58:$P$78,$X26)+求节点(基础状态预期!J$7:J$27,$P$84:$P$104,$X26))*240,AM25)</f>
        <v>10947.368421052632</v>
      </c>
      <c r="AN26" s="68">
        <f>(AI26-AI25)/节奏总纲!K24</f>
        <v>2229.2361876660757</v>
      </c>
      <c r="AO26" s="203">
        <f>MAX(求节点(基础状态预期!F$7:F$27,$T$6:$T$26,$X26)+求节点(基础状态预期!F$7:F$27,$T$32:$T$52,$X26)+求节点(基础状态预期!F$7:F$27,$T$58:$T$78,$X26)+求节点(基础状态预期!F$7:F$27,$T$84:$T$104,$X26),AO25)</f>
        <v>94800</v>
      </c>
      <c r="AP26" s="203">
        <f>MAX(求节点(基础状态预期!G$7:G$27,$T$6:$T$26,$X26)+求节点(基础状态预期!G$7:G$27,$T$32:$T$52,$X26)+求节点(基础状态预期!G$7:G$27,$T$58:$T$78,$X26)+求节点(基础状态预期!G$7:G$27,$T$84:$T$104,$X26),AP25)</f>
        <v>97769.696969696975</v>
      </c>
      <c r="AQ26" s="203">
        <f>MAX(求节点(基础状态预期!H$7:H$27,$T$6:$T$26,$X26)+求节点(基础状态预期!H$7:H$27,$T$32:$T$52,$X26)+求节点(基础状态预期!H$7:H$27,$T$58:$T$78,$X26)+求节点(基础状态预期!H$7:H$27,$T$84:$T$104,$X26),AQ25)</f>
        <v>100800</v>
      </c>
      <c r="AR26" s="203">
        <f>MAX(求节点(基础状态预期!I$7:I$27,$T$6:$T$26,$X26)+求节点(基础状态预期!I$7:I$27,$T$32:$T$52,$X26)+求节点(基础状态预期!I$7:I$27,$T$58:$T$78,$X26)+求节点(基础状态预期!I$7:I$27,$T$84:$T$104,$X26),AR25)</f>
        <v>103892.78350515466</v>
      </c>
      <c r="AS26" s="203">
        <f>MAX(求节点(基础状态预期!J$7:J$27,$T$6:$T$26,$X26)+求节点(基础状态预期!J$7:J$27,$T$32:$T$52,$X26)+求节点(基础状态预期!J$7:J$27,$T$58:$T$78,$X26)+求节点(基础状态预期!J$7:J$27,$T$84:$T$104,$X26),AS25)</f>
        <v>110273.68421052635</v>
      </c>
      <c r="AT26" s="203">
        <f>MAX(求节点(基础状态预期!F$7:F$27,$S$6:$S$26,$X26)+求节点(基础状态预期!F$7:F$27,$S$32:$S$52,$X26)+求节点(基础状态预期!F$7:F$27,$S$58:$S$78,$X26)+求节点(基础状态预期!F$7:F$27,$S$84:$S$104,$X26),AT25)</f>
        <v>1166.6666666666665</v>
      </c>
      <c r="AU26" s="203">
        <f>MAX(求节点(基础状态预期!G$7:G$27,$S$6:$S$26,$X26)+求节点(基础状态预期!G$7:G$27,$S$32:$S$52,$X26)+求节点(基础状态预期!G$7:G$27,$S$58:$S$78,$X26)+求节点(基础状态预期!G$7:G$27,$S$84:$S$104,$X26),AU25)</f>
        <v>1180.8080808080808</v>
      </c>
      <c r="AV26" s="203">
        <f>MAX(求节点(基础状态预期!H$7:H$27,$S$6:$S$26,$X26)+求节点(基础状态预期!H$7:H$27,$S$32:$S$52,$X26)+求节点(基础状态预期!H$7:H$27,$S$58:$S$78,$X26)+求节点(基础状态预期!H$7:H$27,$S$84:$S$104,$X26),AV25)</f>
        <v>1195.2380952380952</v>
      </c>
      <c r="AW26" s="203">
        <f>MAX(求节点(基础状态预期!I$7:I$27,$S$6:$S$26,$X26)+求节点(基础状态预期!I$7:I$27,$S$32:$S$52,$X26)+求节点(基础状态预期!I$7:I$27,$S$58:$S$78,$X26)+求节点(基础状态预期!I$7:I$27,$S$84:$S$104,$X26),AW25)</f>
        <v>1209.9656357388317</v>
      </c>
      <c r="AX26" s="203">
        <f>MAX(求节点(基础状态预期!J$7:J$27,$S$6:$S$26,$X26)+求节点(基础状态预期!J$7:J$27,$S$32:$S$52,$X26)+求节点(基础状态预期!J$7:J$27,$S$58:$S$78,$X26)+求节点(基础状态预期!J$7:J$27,$S$84:$S$104,$X26),AX25)</f>
        <v>1240.3508771929826</v>
      </c>
      <c r="AY26" s="108">
        <f>(AT26-AT25)/节奏总纲!K24</f>
        <v>232.21210288188234</v>
      </c>
      <c r="AZ26" s="203">
        <f>MAX(求节点(基础状态预期!F$7:F$27,$U$6:$U$26,$X26)+求节点(基础状态预期!F$7:F$27,$U$32:$U$52,$X26)+求节点(基础状态预期!F$7:F$27,$U$58:$U$78,$X26)+求节点(基础状态预期!F$7:F$27,$U$84:$U$104,$X26),AZ25)</f>
        <v>391000</v>
      </c>
      <c r="BA26" s="203">
        <f>MAX(求节点(基础状态预期!G$7:G$27,$U$6:$U$26,$X26)+求节点(基础状态预期!G$7:G$27,$U$32:$U$52,$X26)+求节点(基础状态预期!G$7:G$27,$U$58:$U$78,$X26)+求节点(基础状态预期!G$7:G$27,$U$84:$U$104,$X26),BA25)</f>
        <v>399484.84848484845</v>
      </c>
      <c r="BB26" s="203">
        <f>MAX(求节点(基础状态预期!H$7:H$27,$U$6:$U$26,$X26)+求节点(基础状态预期!H$7:H$27,$U$32:$U$52,$X26)+求节点(基础状态预期!H$7:H$27,$U$58:$U$78,$X26)+求节点(基础状态预期!H$7:H$27,$U$84:$U$104,$X26),BB25)</f>
        <v>408142.85714285716</v>
      </c>
      <c r="BC26" s="203">
        <f>MAX(求节点(基础状态预期!I$7:I$27,$U$6:$U$26,$X26)+求节点(基础状态预期!I$7:I$27,$U$32:$U$52,$X26)+求节点(基础状态预期!I$7:I$27,$U$58:$U$78,$X26)+求节点(基础状态预期!I$7:I$27,$U$84:$U$104,$X26),BC25)</f>
        <v>416979.381443299</v>
      </c>
      <c r="BD26" s="203">
        <f>MAX(求节点(基础状态预期!J$7:J$27,$U$6:$U$26,$X26)+求节点(基础状态预期!J$7:J$27,$U$32:$U$52,$X26)+求节点(基础状态预期!J$7:J$27,$U$58:$U$78,$X26)+求节点(基础状态预期!J$7:J$27,$U$84:$U$104,$X26),BD25)</f>
        <v>435210.52631578955</v>
      </c>
      <c r="BK26" s="108">
        <v>21</v>
      </c>
      <c r="BL26" s="194">
        <f t="shared" si="7"/>
        <v>11406.666666666666</v>
      </c>
      <c r="BM26" s="194">
        <f t="shared" si="8"/>
        <v>11556.565656565657</v>
      </c>
      <c r="BN26" s="194">
        <f t="shared" si="9"/>
        <v>11709.523809523809</v>
      </c>
      <c r="BO26" s="194">
        <f t="shared" si="10"/>
        <v>11865.635738831617</v>
      </c>
      <c r="BP26" s="194">
        <f t="shared" si="11"/>
        <v>12187.719298245614</v>
      </c>
      <c r="BQ26" s="194">
        <f>(BL26-BL25)/节奏总纲!K24</f>
        <v>2461.4482905479563</v>
      </c>
      <c r="BS26" s="110">
        <f t="shared" si="5"/>
        <v>0.89772063120981882</v>
      </c>
      <c r="BT26" s="110">
        <f t="shared" si="12"/>
        <v>0.10227936879018117</v>
      </c>
      <c r="BW26" s="167">
        <v>21</v>
      </c>
      <c r="BX26" s="194">
        <f>求节点(村县营基础信息!K$8:K$28,$P$6:$P$26,$CF26)+求节点(村县营基础信息!T$8:T$28,$P$32:$P$52,$CF26)+求节点(村县营基础信息!AC$8:AC$28,$P$58:$P$78,$CF26)+求节点(村县营基础信息!AL$8:AL$28,$P$84:$P$104,$CF26)</f>
        <v>41.916666666666664</v>
      </c>
      <c r="BY26" s="194">
        <f>求节点(村县营基础信息!L$8:L$28,$P$6:$P$26,$CF26)+求节点(村县营基础信息!U$8:U$28,$P$32:$P$52,$CF26)+求节点(村县营基础信息!AD$8:AD$28,$P$58:$P$78,$CF26)+求节点(村县营基础信息!AM$8:AM$28,$P$84:$P$104,$CF26)</f>
        <v>42.594605764460269</v>
      </c>
      <c r="BZ26" s="194">
        <f>求节点(村县营基础信息!M$8:M$28,$P$6:$P$26,$CF26)+求节点(村县营基础信息!V$8:V$28,$P$32:$P$52,$CF26)+求节点(村县营基础信息!AE$8:AE$28,$P$58:$P$78,$CF26)+求节点(村县营基础信息!AN$8:AN$28,$P$84:$P$104,$CF26)</f>
        <v>43.363780995304317</v>
      </c>
      <c r="CA26" s="194">
        <f>求节点(村县营基础信息!N$8:N$28,$P$6:$P$26,$CF26)+求节点(村县营基础信息!W$8:W$28,$P$32:$P$52,$CF26)+求节点(村县营基础信息!AF$8:AF$28,$P$58:$P$78,$CF26)+求节点(村县营基础信息!AO$8:AO$28,$P$84:$P$104,$CF26)</f>
        <v>44.297401730149396</v>
      </c>
      <c r="CB26" s="194">
        <f>求节点(村县营基础信息!O$8:O$28,$P$6:$P$26,$CF26)+求节点(村县营基础信息!X$8:X$28,$P$32:$P$52,$CF26)+求节点(村县营基础信息!AG$8:AG$28,$P$58:$P$78,$CF26)+求节点(村县营基础信息!AP$8:AP$28,$P$84:$P$104,$CF26)</f>
        <v>45.614035087719301</v>
      </c>
      <c r="CC26" s="194">
        <f>(BX26-BX25)/节奏总纲!K24</f>
        <v>10.159279501082368</v>
      </c>
      <c r="CF26" s="167">
        <v>21</v>
      </c>
      <c r="CG26" s="194">
        <f>求节点(村县营基础信息!K$8:K$28,$Q$6:$Q$26,$CF26)+求节点(村县营基础信息!T$8:T$28,$Q$32:$Q$52,$CF26)+求节点(村县营基础信息!AC$8:AC$28,$Q$58:$Q$78,$CF26)+求节点(村县营基础信息!AL$8:AL$28,$Q$84:$Q$104,$CF26)</f>
        <v>10.916666666666666</v>
      </c>
      <c r="CH26" s="194">
        <f>求节点(村县营基础信息!L$8:L$28,$Q$6:$Q$26,$CF26)+求节点(村县营基础信息!U$8:U$28,$Q$32:$Q$52,$CF26)+求节点(村县营基础信息!AD$8:AD$28,$Q$58:$Q$78,$CF26)+求节点(村县营基础信息!AM$8:AM$28,$Q$84:$Q$104,$CF26)</f>
        <v>11.170363340217849</v>
      </c>
      <c r="CI26" s="194">
        <f>求节点(村县营基础信息!M$8:M$28,$Q$6:$Q$26,$CF26)+求节点(村县营基础信息!V$8:V$28,$Q$32:$Q$52,$CF26)+求节点(村县营基础信息!AE$8:AE$28,$Q$58:$Q$78,$CF26)+求节点(村县营基础信息!AN$8:AN$28,$Q$84:$Q$104,$CF26)</f>
        <v>11.506638138161458</v>
      </c>
      <c r="CJ26" s="194">
        <f>求节点(村县营基础信息!N$8:N$28,$Q$6:$Q$26,$CF26)+求节点(村县营基础信息!W$8:W$28,$Q$32:$Q$52,$CF26)+求节点(村县营基础信息!AF$8:AF$28,$Q$58:$Q$78,$CF26)+求节点(村县营基础信息!AO$8:AO$28,$Q$84:$Q$104,$CF26)</f>
        <v>11.998432657984441</v>
      </c>
      <c r="CK26" s="194">
        <f>求节点(村县营基础信息!O$8:O$28,$Q$6:$Q$26,$CF26)+求节点(村县营基础信息!X$8:X$28,$Q$32:$Q$52,$CF26)+求节点(村县营基础信息!AG$8:AG$28,$Q$58:$Q$78,$CF26)+求节点(村县营基础信息!AP$8:AP$28,$Q$84:$Q$104,$CF26)</f>
        <v>12.403508771929825</v>
      </c>
      <c r="CL26" s="194">
        <f>(CG26-CG25)/节奏总纲!K24</f>
        <v>3.1929164146258873</v>
      </c>
      <c r="CO26" s="167">
        <v>21</v>
      </c>
      <c r="CP26" s="194">
        <f>求节点(村县营基础信息!K$8:K$28,$R$6:$R$26,$CF26)+求节点(村县营基础信息!T$8:T$28,$R$32:$R$52,$CF26)+求节点(村县营基础信息!AC$8:AC$28,$R$58:$R$78,$CF26)+求节点(村县营基础信息!AL$8:AL$28,$R$84:$R$104,$CF26)</f>
        <v>3.3333333333333335</v>
      </c>
      <c r="CQ26" s="194">
        <f>求节点(村县营基础信息!L$8:L$28,$R$6:$R$26,$CF26)+求节点(村县营基础信息!U$8:U$28,$R$32:$R$52,$CF26)+求节点(村县营基础信息!AD$8:AD$28,$R$58:$R$78,$CF26)+求节点(村县营基础信息!AM$8:AM$28,$R$84:$R$104,$CF26)</f>
        <v>3.404040404040404</v>
      </c>
      <c r="CR26" s="194">
        <f>求节点(村县营基础信息!M$8:M$28,$R$6:$R$26,$CF26)+求节点(村县营基础信息!V$8:V$28,$R$32:$R$52,$CF26)+求节点(村县营基础信息!AE$8:AE$28,$R$58:$R$78,$CF26)+求节点(村县营基础信息!AN$8:AN$28,$R$84:$R$104,$CF26)</f>
        <v>3.4761904761904763</v>
      </c>
      <c r="CS26" s="194">
        <f>求节点(村县营基础信息!N$8:N$28,$R$6:$R$26,$CF26)+求节点(村县营基础信息!W$8:W$28,$R$32:$R$52,$CF26)+求节点(村县营基础信息!AF$8:AF$28,$R$58:$R$78,$CF26)+求节点(村县营基础信息!AO$8:AO$28,$R$84:$R$104,$CF26)</f>
        <v>3.5498281786941588</v>
      </c>
      <c r="CT26" s="194">
        <f>求节点(村县营基础信息!O$8:O$28,$R$6:$R$26,$CF26)+求节点(村县营基础信息!X$8:X$28,$R$32:$R$52,$CF26)+求节点(村县营基础信息!AG$8:AG$28,$R$58:$R$78,$CF26)+求节点(村县营基础信息!AP$8:AP$28,$R$84:$R$104,$CF26)</f>
        <v>3.7017543859649127</v>
      </c>
      <c r="CU26" s="194">
        <f>(CP26-CP25)/节奏总纲!K24</f>
        <v>1.1610605144094148</v>
      </c>
      <c r="CW26" s="171"/>
      <c r="CX26" s="171"/>
      <c r="CY26" s="171">
        <v>21</v>
      </c>
      <c r="CZ26" s="171">
        <v>10826.666666666666</v>
      </c>
      <c r="DA26" s="171">
        <v>10976.565656565657</v>
      </c>
      <c r="DB26" s="171">
        <v>11129.523809523809</v>
      </c>
      <c r="DC26" s="171">
        <v>11285.635738831617</v>
      </c>
      <c r="DD26" s="171">
        <v>11607.719298245614</v>
      </c>
      <c r="DE26" s="171">
        <f t="shared" si="13"/>
        <v>1.0535714285714286</v>
      </c>
      <c r="DF26" s="171">
        <f t="shared" si="14"/>
        <v>1.0528398424559209</v>
      </c>
      <c r="DG26" s="171">
        <f t="shared" si="15"/>
        <v>1.0521136402532945</v>
      </c>
      <c r="DH26" s="171">
        <f t="shared" si="16"/>
        <v>1.0513927627492297</v>
      </c>
      <c r="DI26" s="171">
        <f t="shared" si="17"/>
        <v>1.0499667492896438</v>
      </c>
    </row>
    <row r="27" spans="2:113" x14ac:dyDescent="0.15">
      <c r="W27" s="142"/>
      <c r="X27" s="68">
        <v>22</v>
      </c>
      <c r="Y27" s="203">
        <f>MAX(求节点(基础状态预期!F$7:F$27,$N$6:$N$26,$X27)+求节点(基础状态预期!F$7:F$27,$N$32:$N$52,$X27)+求节点(基础状态预期!F$7:F$27,$N$58:$N$78,$X27)+求节点(基础状态预期!F$7:F$27,$N$84:$N$104,$X27),Y26)</f>
        <v>35280</v>
      </c>
      <c r="Z27" s="203">
        <f>MAX(求节点(基础状态预期!G$7:G$27,$N$6:$N$26,$X27)+求节点(基础状态预期!G$7:G$27,$N$32:$N$52,$X27)+求节点(基础状态预期!G$7:G$27,$N$58:$N$78,$X27)+求节点(基础状态预期!G$7:G$27,$N$84:$N$104,$X27),Z26)</f>
        <v>36240</v>
      </c>
      <c r="AA27" s="203">
        <f>MAX(求节点(基础状态预期!H$7:H$27,$N$6:$N$26,$X27)+求节点(基础状态预期!H$7:H$27,$N$32:$N$52,$X27)+求节点(基础状态预期!H$7:H$27,$N$58:$N$78,$X27)+求节点(基础状态预期!H$7:H$27,$N$84:$N$104,$X27),AA26)</f>
        <v>37219.591836734697</v>
      </c>
      <c r="AB27" s="203">
        <f>MAX(求节点(基础状态预期!I$7:I$27,$N$6:$N$26,$X27)+求节点(基础状态预期!I$7:I$27,$N$32:$N$52,$X27)+求节点(基础状态预期!I$7:I$27,$N$58:$N$78,$X27)+求节点(基础状态预期!I$7:I$27,$N$84:$N$104,$X27),AB26)</f>
        <v>38219.381443298975</v>
      </c>
      <c r="AC27" s="203">
        <f>MAX(求节点(基础状态预期!J$7:J$27,$N$6:$N$26,$X27)+求节点(基础状态预期!J$7:J$27,$N$32:$N$52,$X27)+求节点(基础状态预期!J$7:J$27,$N$58:$N$78,$X27)+求节点(基础状态预期!J$7:J$27,$N$84:$N$104,$X27),AC26)</f>
        <v>39600</v>
      </c>
      <c r="AD27" s="63">
        <v>5020</v>
      </c>
      <c r="AE27" s="63">
        <v>5126.666666666667</v>
      </c>
      <c r="AF27" s="63">
        <v>5235.5102040816328</v>
      </c>
      <c r="AG27" s="63">
        <v>5346.5979381443303</v>
      </c>
      <c r="AH27" s="63">
        <v>5594.7368421052652</v>
      </c>
      <c r="AI27" s="203">
        <f>MAX((求节点(基础状态预期!F$7:F$27,$P$6:$P$26,$X27)+求节点(基础状态预期!F$7:F$27,$P$32:$P$52,$X27)+求节点(基础状态预期!F$7:F$27,$P$58:$P$78,$X27)+求节点(基础状态预期!F$7:F$27,$P$84:$P$104,$X27))*240,AI26)</f>
        <v>10880</v>
      </c>
      <c r="AJ27" s="203">
        <f>MAX((求节点(基础状态预期!G$7:G$27,$P$6:$P$26,$X27)+求节点(基础状态预期!G$7:G$27,$P$32:$P$52,$X27)+求节点(基础状态预期!G$7:G$27,$P$58:$P$78,$X27)+求节点(基础状态预期!G$7:G$27,$P$84:$P$104,$X27))*240,AJ26)</f>
        <v>11022.222222222223</v>
      </c>
      <c r="AK27" s="203">
        <f>MAX((求节点(基础状态预期!H$7:H$27,$P$6:$P$26,$X27)+求节点(基础状态预期!H$7:H$27,$P$32:$P$52,$X27)+求节点(基础状态预期!H$7:H$27,$P$58:$P$78,$X27)+求节点(基础状态预期!H$7:H$27,$P$84:$P$104,$X27))*240,AK26)</f>
        <v>11167.34693877551</v>
      </c>
      <c r="AL27" s="203">
        <f>MAX((求节点(基础状态预期!I$7:I$27,$P$6:$P$26,$X27)+求节点(基础状态预期!I$7:I$27,$P$32:$P$52,$X27)+求节点(基础状态预期!I$7:I$27,$P$58:$P$78,$X27)+求节点(基础状态预期!I$7:I$27,$P$84:$P$104,$X27))*240,AL26)</f>
        <v>11315.463917525774</v>
      </c>
      <c r="AM27" s="203">
        <f>MAX((求节点(基础状态预期!J$7:J$27,$P$6:$P$26,$X27)+求节点(基础状态预期!J$7:J$27,$P$32:$P$52,$X27)+求节点(基础状态预期!J$7:J$27,$P$58:$P$78,$X27)+求节点(基础状态预期!J$7:J$27,$P$84:$P$104,$X27))*240,AM26)</f>
        <v>11621.05263157895</v>
      </c>
      <c r="AN27" s="68">
        <f>(AI27-AI26)/节奏总纲!K25</f>
        <v>2079.9509090201882</v>
      </c>
      <c r="AO27" s="203">
        <f>MAX(求节点(基础状态预期!F$7:F$27,$T$6:$T$26,$X27)+求节点(基础状态预期!F$7:F$27,$T$32:$T$52,$X27)+求节点(基础状态预期!F$7:F$27,$T$58:$T$78,$X27)+求节点(基础状态预期!F$7:F$27,$T$84:$T$104,$X27),AO26)</f>
        <v>108800</v>
      </c>
      <c r="AP27" s="203">
        <f>MAX(求节点(基础状态预期!G$7:G$27,$T$6:$T$26,$X27)+求节点(基础状态预期!G$7:G$27,$T$32:$T$52,$X27)+求节点(基础状态预期!G$7:G$27,$T$58:$T$78,$X27)+求节点(基础状态预期!G$7:G$27,$T$84:$T$104,$X27),AP26)</f>
        <v>111911.11111111111</v>
      </c>
      <c r="AQ27" s="203">
        <f>MAX(求节点(基础状态预期!H$7:H$27,$T$6:$T$26,$X27)+求节点(基础状态预期!H$7:H$27,$T$32:$T$52,$X27)+求节点(基础状态预期!H$7:H$27,$T$58:$T$78,$X27)+求节点(基础状态预期!H$7:H$27,$T$84:$T$104,$X27),AQ26)</f>
        <v>115085.71428571429</v>
      </c>
      <c r="AR27" s="203">
        <f>MAX(求节点(基础状态预期!I$7:I$27,$T$6:$T$26,$X27)+求节点(基础状态预期!I$7:I$27,$T$32:$T$52,$X27)+求节点(基础状态预期!I$7:I$27,$T$58:$T$78,$X27)+求节点(基础状态预期!I$7:I$27,$T$84:$T$104,$X27),AR26)</f>
        <v>118325.7731958763</v>
      </c>
      <c r="AS27" s="203">
        <f>MAX(求节点(基础状态预期!J$7:J$27,$T$6:$T$26,$X27)+求节点(基础状态预期!J$7:J$27,$T$32:$T$52,$X27)+求节点(基础状态预期!J$7:J$27,$T$58:$T$78,$X27)+求节点(基础状态预期!J$7:J$27,$T$84:$T$104,$X27),AS26)</f>
        <v>126168.42105263162</v>
      </c>
      <c r="AT27" s="203">
        <f>MAX(求节点(基础状态预期!F$7:F$27,$S$6:$S$26,$X27)+求节点(基础状态预期!F$7:F$27,$S$32:$S$52,$X27)+求节点(基础状态预期!F$7:F$27,$S$58:$S$78,$X27)+求节点(基础状态预期!F$7:F$27,$S$84:$S$104,$X27),AT26)</f>
        <v>1233.3333333333335</v>
      </c>
      <c r="AU27" s="203">
        <f>MAX(求节点(基础状态预期!G$7:G$27,$S$6:$S$26,$X27)+求节点(基础状态预期!G$7:G$27,$S$32:$S$52,$X27)+求节点(基础状态预期!G$7:G$27,$S$58:$S$78,$X27)+求节点(基础状态预期!G$7:G$27,$S$84:$S$104,$X27),AU26)</f>
        <v>1248.1481481481483</v>
      </c>
      <c r="AV27" s="203">
        <f>MAX(求节点(基础状态预期!H$7:H$27,$S$6:$S$26,$X27)+求节点(基础状态预期!H$7:H$27,$S$32:$S$52,$X27)+求节点(基础状态预期!H$7:H$27,$S$58:$S$78,$X27)+求节点(基础状态预期!H$7:H$27,$S$84:$S$104,$X27),AV26)</f>
        <v>1263.2653061224491</v>
      </c>
      <c r="AW27" s="203">
        <f>MAX(求节点(基础状态预期!I$7:I$27,$S$6:$S$26,$X27)+求节点(基础状态预期!I$7:I$27,$S$32:$S$52,$X27)+求节点(基础状态预期!I$7:I$27,$S$58:$S$78,$X27)+求节点(基础状态预期!I$7:I$27,$S$84:$S$104,$X27),AW26)</f>
        <v>1278.6941580756015</v>
      </c>
      <c r="AX27" s="203">
        <f>MAX(求节点(基础状态预期!J$7:J$27,$S$6:$S$26,$X27)+求节点(基础状态预期!J$7:J$27,$S$32:$S$52,$X27)+求节点(基础状态预期!J$7:J$27,$S$58:$S$78,$X27)+求节点(基础状态预期!J$7:J$27,$S$84:$S$104,$X27),AX26)</f>
        <v>1315.7894736842109</v>
      </c>
      <c r="AY27" s="108">
        <f>(AT27-AT26)/节奏总纲!K25</f>
        <v>216.66155302293723</v>
      </c>
      <c r="AZ27" s="203">
        <f>MAX(求节点(基础状态预期!F$7:F$27,$U$6:$U$26,$X27)+求节点(基础状态预期!F$7:F$27,$U$32:$U$52,$X27)+求节点(基础状态预期!F$7:F$27,$U$58:$U$78,$X27)+求节点(基础状态预期!F$7:F$27,$U$84:$U$104,$X27),AZ26)</f>
        <v>431000</v>
      </c>
      <c r="BA27" s="203">
        <f>MAX(求节点(基础状态预期!G$7:G$27,$U$6:$U$26,$X27)+求节点(基础状态预期!G$7:G$27,$U$32:$U$52,$X27)+求节点(基础状态预期!G$7:G$27,$U$58:$U$78,$X27)+求节点(基础状态预期!G$7:G$27,$U$84:$U$104,$X27),BA26)</f>
        <v>439888.88888888888</v>
      </c>
      <c r="BB27" s="203">
        <f>MAX(求节点(基础状态预期!H$7:H$27,$U$6:$U$26,$X27)+求节点(基础状态预期!H$7:H$27,$U$32:$U$52,$X27)+求节点(基础状态预期!H$7:H$27,$U$58:$U$78,$X27)+求节点(基础状态预期!H$7:H$27,$U$84:$U$104,$X27),BB26)</f>
        <v>448959.18367346941</v>
      </c>
      <c r="BC27" s="203">
        <f>MAX(求节点(基础状态预期!I$7:I$27,$U$6:$U$26,$X27)+求节点(基础状态预期!I$7:I$27,$U$32:$U$52,$X27)+求节点(基础状态预期!I$7:I$27,$U$58:$U$78,$X27)+求节点(基础状态预期!I$7:I$27,$U$84:$U$104,$X27),BC26)</f>
        <v>458216.49484536087</v>
      </c>
      <c r="BD27" s="203">
        <f>MAX(求节点(基础状态预期!J$7:J$27,$U$6:$U$26,$X27)+求节点(基础状态预期!J$7:J$27,$U$32:$U$52,$X27)+求节点(基础状态预期!J$7:J$27,$U$58:$U$78,$X27)+求节点(基础状态预期!J$7:J$27,$U$84:$U$104,$X27),BD26)</f>
        <v>479421.05263157905</v>
      </c>
      <c r="BK27" s="108">
        <v>22</v>
      </c>
      <c r="BL27" s="194">
        <f t="shared" si="7"/>
        <v>12113.333333333334</v>
      </c>
      <c r="BM27" s="194">
        <f t="shared" si="8"/>
        <v>12270.37037037037</v>
      </c>
      <c r="BN27" s="194">
        <f t="shared" si="9"/>
        <v>12430.612244897959</v>
      </c>
      <c r="BO27" s="194">
        <f t="shared" si="10"/>
        <v>12594.158075601375</v>
      </c>
      <c r="BP27" s="194">
        <f t="shared" si="11"/>
        <v>12936.84210526316</v>
      </c>
      <c r="BQ27" s="194">
        <f>(BL27-BL26)/节奏总纲!K25</f>
        <v>2296.6124620431283</v>
      </c>
      <c r="BS27" s="110">
        <f t="shared" si="5"/>
        <v>0.89818381948266368</v>
      </c>
      <c r="BT27" s="110">
        <f t="shared" si="12"/>
        <v>0.10181618051733628</v>
      </c>
      <c r="BW27" s="167">
        <v>22</v>
      </c>
      <c r="BX27" s="194">
        <f>求节点(村县营基础信息!K$8:K$28,$P$6:$P$26,$CF27)+求节点(村县营基础信息!T$8:T$28,$P$32:$P$52,$CF27)+求节点(村县营基础信息!AC$8:AC$28,$P$58:$P$78,$CF27)+求节点(村县营基础信息!AL$8:AL$28,$P$84:$P$104,$CF27)</f>
        <v>44.833333333333336</v>
      </c>
      <c r="BY27" s="194">
        <f>求节点(村县营基础信息!L$8:L$28,$P$6:$P$26,$CF27)+求节点(村县营基础信息!U$8:U$28,$P$32:$P$52,$CF27)+求节点(村县营基础信息!AD$8:AD$28,$P$58:$P$78,$CF27)+求节点(村县营基础信息!AM$8:AM$28,$P$84:$P$104,$CF27)</f>
        <v>45.545673022961992</v>
      </c>
      <c r="BZ27" s="194">
        <f>求节点(村县营基础信息!M$8:M$28,$P$6:$P$26,$CF27)+求节点(村县营基础信息!V$8:V$28,$P$32:$P$52,$CF27)+求节点(村县营基础信息!AE$8:AE$28,$P$58:$P$78,$CF27)+求节点(村县营基础信息!AN$8:AN$28,$P$84:$P$104,$CF27)</f>
        <v>46.349014883127801</v>
      </c>
      <c r="CA27" s="194">
        <f>求节点(村县营基础信息!N$8:N$28,$P$6:$P$26,$CF27)+求节点(村县营基础信息!W$8:W$28,$P$32:$P$52,$CF27)+求节点(村县营基础信息!AF$8:AF$28,$P$58:$P$78,$CF27)+求节点(村县营基础信息!AO$8:AO$28,$P$84:$P$104,$CF27)</f>
        <v>47.147766323024058</v>
      </c>
      <c r="CB27" s="194">
        <f>求节点(村县营基础信息!O$8:O$28,$P$6:$P$26,$CF27)+求节点(村县营基础信息!X$8:X$28,$P$32:$P$52,$CF27)+求节点(村县营基础信息!AG$8:AG$28,$P$58:$P$78,$CF27)+求节点(村县营基础信息!AP$8:AP$28,$P$84:$P$104,$CF27)</f>
        <v>48.368421052631589</v>
      </c>
      <c r="CC27" s="194">
        <f>(BX27-BX26)/节奏总纲!K25</f>
        <v>9.4789429447534772</v>
      </c>
      <c r="CF27" s="167">
        <v>22</v>
      </c>
      <c r="CG27" s="194">
        <f>求节点(村县营基础信息!K$8:K$28,$Q$6:$Q$26,$CF27)+求节点(村县营基础信息!T$8:T$28,$Q$32:$Q$52,$CF27)+求节点(村县营基础信息!AC$8:AC$28,$Q$58:$Q$78,$CF27)+求节点(村县营基础信息!AL$8:AL$28,$Q$84:$Q$104,$CF27)</f>
        <v>11.833333333333334</v>
      </c>
      <c r="CH27" s="194">
        <f>求节点(村县营基础信息!L$8:L$28,$Q$6:$Q$26,$CF27)+求节点(村县营基础信息!U$8:U$28,$Q$32:$Q$52,$CF27)+求节点(村县营基础信息!AD$8:AD$28,$Q$58:$Q$78,$CF27)+求节点(村县营基础信息!AM$8:AM$28,$Q$84:$Q$104,$CF27)</f>
        <v>12.101228578517553</v>
      </c>
      <c r="CI27" s="194">
        <f>求节点(村县营基础信息!M$8:M$28,$Q$6:$Q$26,$CF27)+求节点(村县营基础信息!V$8:V$28,$Q$32:$Q$52,$CF27)+求节点(村县营基础信息!AE$8:AE$28,$Q$58:$Q$78,$CF27)+求节点(村县营基础信息!AN$8:AN$28,$Q$84:$Q$104,$CF27)</f>
        <v>12.451055699454333</v>
      </c>
      <c r="CJ27" s="194">
        <f>求节点(村县营基础信息!N$8:N$28,$Q$6:$Q$26,$CF27)+求节点(村县营基础信息!W$8:W$28,$Q$32:$Q$52,$CF27)+求节点(村县营基础信息!AF$8:AF$28,$Q$58:$Q$78,$CF27)+求节点(村县营基础信息!AO$8:AO$28,$Q$84:$Q$104,$CF27)</f>
        <v>12.786941580756015</v>
      </c>
      <c r="CK27" s="194">
        <f>求节点(村县营基础信息!O$8:O$28,$Q$6:$Q$26,$CF27)+求节点(村县营基础信息!X$8:X$28,$Q$32:$Q$52,$CF27)+求节点(村县营基础信息!AG$8:AG$28,$Q$58:$Q$78,$CF27)+求节点(村县营基础信息!AP$8:AP$28,$Q$84:$Q$104,$CF27)</f>
        <v>13.105263157894738</v>
      </c>
      <c r="CL27" s="194">
        <f>(CG27-CG26)/节奏总纲!K25</f>
        <v>2.9790963540653772</v>
      </c>
      <c r="CO27" s="167">
        <v>22</v>
      </c>
      <c r="CP27" s="194">
        <f>求节点(村县营基础信息!K$8:K$28,$R$6:$R$26,$CF27)+求节点(村县营基础信息!T$8:T$28,$R$32:$R$52,$CF27)+求节点(村县营基础信息!AC$8:AC$28,$R$58:$R$78,$CF27)+求节点(村县营基础信息!AL$8:AL$28,$R$84:$R$104,$CF27)</f>
        <v>3.6666666666666665</v>
      </c>
      <c r="CQ27" s="194">
        <f>求节点(村县营基础信息!L$8:L$28,$R$6:$R$26,$CF27)+求节点(村县营基础信息!U$8:U$28,$R$32:$R$52,$CF27)+求节点(村县营基础信息!AD$8:AD$28,$R$58:$R$78,$CF27)+求节点(村县营基础信息!AM$8:AM$28,$R$84:$R$104,$CF27)</f>
        <v>3.7407407407407409</v>
      </c>
      <c r="CR27" s="194">
        <f>求节点(村县营基础信息!M$8:M$28,$R$6:$R$26,$CF27)+求节点(村县营基础信息!V$8:V$28,$R$32:$R$52,$CF27)+求节点(村县营基础信息!AE$8:AE$28,$R$58:$R$78,$CF27)+求节点(村县营基础信息!AN$8:AN$28,$R$84:$R$104,$CF27)</f>
        <v>3.8163265306122449</v>
      </c>
      <c r="CS27" s="194">
        <f>求节点(村县营基础信息!N$8:N$28,$R$6:$R$26,$CF27)+求节点(村县营基础信息!W$8:W$28,$R$32:$R$52,$CF27)+求节点(村县营基础信息!AF$8:AF$28,$R$58:$R$78,$CF27)+求节点(村县营基础信息!AO$8:AO$28,$R$84:$R$104,$CF27)</f>
        <v>3.8934707903780073</v>
      </c>
      <c r="CT27" s="194">
        <f>求节点(村县营基础信息!O$8:O$28,$R$6:$R$26,$CF27)+求节点(村县营基础信息!X$8:X$28,$R$32:$R$52,$CF27)+求节点(村县营基础信息!AG$8:AG$28,$R$58:$R$78,$CF27)+求节点(村县营基础信息!AP$8:AP$28,$R$84:$R$104,$CF27)</f>
        <v>4</v>
      </c>
      <c r="CU27" s="194">
        <f>(CP27-CP26)/节奏总纲!K25</f>
        <v>1.0833077651146803</v>
      </c>
      <c r="CW27" s="171"/>
      <c r="CX27" s="171"/>
      <c r="CY27" s="171">
        <v>22</v>
      </c>
      <c r="CZ27" s="171">
        <v>11533.333333333334</v>
      </c>
      <c r="DA27" s="171">
        <v>11690.37037037037</v>
      </c>
      <c r="DB27" s="171">
        <v>11850.612244897959</v>
      </c>
      <c r="DC27" s="171">
        <v>12014.158075601375</v>
      </c>
      <c r="DD27" s="171">
        <v>12364.21052631579</v>
      </c>
      <c r="DE27" s="171">
        <f t="shared" si="13"/>
        <v>1.0502890173410404</v>
      </c>
      <c r="DF27" s="171">
        <f t="shared" si="14"/>
        <v>1.0496134837156255</v>
      </c>
      <c r="DG27" s="171">
        <f t="shared" si="15"/>
        <v>1.0489426189984157</v>
      </c>
      <c r="DH27" s="171">
        <f t="shared" si="16"/>
        <v>1.0482763749528048</v>
      </c>
      <c r="DI27" s="171">
        <f t="shared" si="17"/>
        <v>1.0463136386855101</v>
      </c>
    </row>
    <row r="28" spans="2:113" x14ac:dyDescent="0.15">
      <c r="W28" s="142"/>
      <c r="X28" s="68">
        <v>23</v>
      </c>
      <c r="Y28" s="203">
        <f>MAX(求节点(基础状态预期!F$7:F$27,$N$6:$N$26,$X28)+求节点(基础状态预期!F$7:F$27,$N$32:$N$52,$X28)+求节点(基础状态预期!F$7:F$27,$N$58:$N$78,$X28)+求节点(基础状态预期!F$7:F$27,$N$84:$N$104,$X28),Y27)</f>
        <v>39600</v>
      </c>
      <c r="Z28" s="203">
        <f>MAX(求节点(基础状态预期!G$7:G$27,$N$6:$N$26,$X28)+求节点(基础状态预期!G$7:G$27,$N$32:$N$52,$X28)+求节点(基础状态预期!G$7:G$27,$N$58:$N$78,$X28)+求节点(基础状态预期!G$7:G$27,$N$84:$N$104,$X28),Z27)</f>
        <v>39600</v>
      </c>
      <c r="AA28" s="203">
        <f>MAX(求节点(基础状态预期!H$7:H$27,$N$6:$N$26,$X28)+求节点(基础状态预期!H$7:H$27,$N$32:$N$52,$X28)+求节点(基础状态预期!H$7:H$27,$N$58:$N$78,$X28)+求节点(基础状态预期!H$7:H$27,$N$84:$N$104,$X28),AA27)</f>
        <v>39600</v>
      </c>
      <c r="AB28" s="203">
        <f>MAX(求节点(基础状态预期!I$7:I$27,$N$6:$N$26,$X28)+求节点(基础状态预期!I$7:I$27,$N$32:$N$52,$X28)+求节点(基础状态预期!I$7:I$27,$N$58:$N$78,$X28)+求节点(基础状态预期!I$7:I$27,$N$84:$N$104,$X28),AB27)</f>
        <v>39600</v>
      </c>
      <c r="AC28" s="203">
        <f>MAX(求节点(基础状态预期!J$7:J$27,$N$6:$N$26,$X28)+求节点(基础状态预期!J$7:J$27,$N$32:$N$52,$X28)+求节点(基础状态预期!J$7:J$27,$N$58:$N$78,$X28)+求节点(基础状态预期!J$7:J$27,$N$84:$N$104,$X28),AC27)</f>
        <v>39600</v>
      </c>
      <c r="AD28" s="63">
        <v>5500</v>
      </c>
      <c r="AE28" s="63">
        <v>5639.3939393939399</v>
      </c>
      <c r="AF28" s="63">
        <v>5781.632653061225</v>
      </c>
      <c r="AG28" s="63">
        <v>5926.8041237113412</v>
      </c>
      <c r="AH28" s="63">
        <v>6226.3157894736851</v>
      </c>
      <c r="AI28" s="203">
        <f>MAX((求节点(基础状态预期!F$7:F$27,$P$6:$P$26,$X28)+求节点(基础状态预期!F$7:F$27,$P$32:$P$52,$X28)+求节点(基础状态预期!F$7:F$27,$P$58:$P$78,$X28)+求节点(基础状态预期!F$7:F$27,$P$84:$P$104,$X28))*240,AI27)</f>
        <v>11520</v>
      </c>
      <c r="AJ28" s="203">
        <f>MAX((求节点(基础状态预期!G$7:G$27,$P$6:$P$26,$X28)+求节点(基础状态预期!G$7:G$27,$P$32:$P$52,$X28)+求节点(基础状态预期!G$7:G$27,$P$58:$P$78,$X28)+求节点(基础状态预期!G$7:G$27,$P$84:$P$104,$X28))*240,AJ27)</f>
        <v>11668.686868686869</v>
      </c>
      <c r="AK28" s="203">
        <f>MAX((求节点(基础状态预期!H$7:H$27,$P$6:$P$26,$X28)+求节点(基础状态预期!H$7:H$27,$P$32:$P$52,$X28)+求节点(基础状态预期!H$7:H$27,$P$58:$P$78,$X28)+求节点(基础状态预期!H$7:H$27,$P$84:$P$104,$X28))*240,AK27)</f>
        <v>11820.408163265307</v>
      </c>
      <c r="AL28" s="203">
        <f>MAX((求节点(基础状态预期!I$7:I$27,$P$6:$P$26,$X28)+求节点(基础状态预期!I$7:I$27,$P$32:$P$52,$X28)+求节点(基础状态预期!I$7:I$27,$P$58:$P$78,$X28)+求节点(基础状态预期!I$7:I$27,$P$84:$P$104,$X28))*240,AL27)</f>
        <v>11975.257731958765</v>
      </c>
      <c r="AM28" s="203">
        <f>MAX((求节点(基础状态预期!J$7:J$27,$P$6:$P$26,$X28)+求节点(基础状态预期!J$7:J$27,$P$32:$P$52,$X28)+求节点(基础状态预期!J$7:J$27,$P$58:$P$78,$X28)+求节点(基础状态预期!J$7:J$27,$P$84:$P$104,$X28))*240,AM27)</f>
        <v>12294.736842105263</v>
      </c>
      <c r="AN28" s="68">
        <f>(AI28-AI27)/节奏总纲!K26</f>
        <v>1940.6628188928071</v>
      </c>
      <c r="AO28" s="203">
        <f>MAX(求节点(基础状态预期!F$7:F$27,$T$6:$T$26,$X28)+求节点(基础状态预期!F$7:F$27,$T$32:$T$52,$X28)+求节点(基础状态预期!F$7:F$27,$T$58:$T$78,$X28)+求节点(基础状态预期!F$7:F$27,$T$84:$T$104,$X28),AO27)</f>
        <v>122800</v>
      </c>
      <c r="AP28" s="203">
        <f>MAX(求节点(基础状态预期!G$7:G$27,$T$6:$T$26,$X28)+求节点(基础状态预期!G$7:G$27,$T$32:$T$52,$X28)+求节点(基础状态预期!G$7:G$27,$T$58:$T$78,$X28)+求节点(基础状态预期!G$7:G$27,$T$84:$T$104,$X28),AP27)</f>
        <v>127756.22895622895</v>
      </c>
      <c r="AQ28" s="203">
        <f>MAX(求节点(基础状态预期!H$7:H$27,$T$6:$T$26,$X28)+求节点(基础状态预期!H$7:H$27,$T$32:$T$52,$X28)+求节点(基础状态预期!H$7:H$27,$T$58:$T$78,$X28)+求节点(基础状态预期!H$7:H$27,$T$84:$T$104,$X28),AQ27)</f>
        <v>132813.60544217686</v>
      </c>
      <c r="AR28" s="203">
        <f>MAX(求节点(基础状态预期!I$7:I$27,$T$6:$T$26,$X28)+求节点(基础状态预期!I$7:I$27,$T$32:$T$52,$X28)+求节点(基础状态预期!I$7:I$27,$T$58:$T$78,$X28)+求节点(基础状态预期!I$7:I$27,$T$84:$T$104,$X28),AR27)</f>
        <v>137975.25773195879</v>
      </c>
      <c r="AS28" s="203">
        <f>MAX(求节点(基础状态预期!J$7:J$27,$T$6:$T$26,$X28)+求节点(基础状态预期!J$7:J$27,$T$32:$T$52,$X28)+求节点(基础状态预期!J$7:J$27,$T$58:$T$78,$X28)+求节点(基础状态预期!J$7:J$27,$T$84:$T$104,$X28),AS27)</f>
        <v>148624.56140350879</v>
      </c>
      <c r="AT28" s="203">
        <f>MAX(求节点(基础状态预期!F$7:F$27,$S$6:$S$26,$X28)+求节点(基础状态预期!F$7:F$27,$S$32:$S$52,$X28)+求节点(基础状态预期!F$7:F$27,$S$58:$S$78,$X28)+求节点(基础状态预期!F$7:F$27,$S$84:$S$104,$X28),AT27)</f>
        <v>1300</v>
      </c>
      <c r="AU28" s="203">
        <f>MAX(求节点(基础状态预期!G$7:G$27,$S$6:$S$26,$X28)+求节点(基础状态预期!G$7:G$27,$S$32:$S$52,$X28)+求节点(基础状态预期!G$7:G$27,$S$58:$S$78,$X28)+求节点(基础状态预期!G$7:G$27,$S$84:$S$104,$X28),AU27)</f>
        <v>1323.2323232323233</v>
      </c>
      <c r="AV28" s="203">
        <f>MAX(求节点(基础状态预期!H$7:H$27,$S$6:$S$26,$X28)+求节点(基础状态预期!H$7:H$27,$S$32:$S$52,$X28)+求节点(基础状态预期!H$7:H$27,$S$58:$S$78,$X28)+求节点(基础状态预期!H$7:H$27,$S$84:$S$104,$X28),AV27)</f>
        <v>1346.9387755102041</v>
      </c>
      <c r="AW28" s="203">
        <f>MAX(求节点(基础状态预期!I$7:I$27,$S$6:$S$26,$X28)+求节点(基础状态预期!I$7:I$27,$S$32:$S$52,$X28)+求节点(基础状态预期!I$7:I$27,$S$58:$S$78,$X28)+求节点(基础状态预期!I$7:I$27,$S$84:$S$104,$X28),AW27)</f>
        <v>1371.1340206185569</v>
      </c>
      <c r="AX28" s="203">
        <f>MAX(求节点(基础状态预期!J$7:J$27,$S$6:$S$26,$X28)+求节点(基础状态预期!J$7:J$27,$S$32:$S$52,$X28)+求节点(基础状态预期!J$7:J$27,$S$58:$S$78,$X28)+求节点(基础状态预期!J$7:J$27,$S$84:$S$104,$X28),AX27)</f>
        <v>1421.0526315789475</v>
      </c>
      <c r="AY28" s="108">
        <f>(AT28-AT27)/节奏总纲!K26</f>
        <v>202.15237696800028</v>
      </c>
      <c r="AZ28" s="203">
        <f>MAX(求节点(基础状态预期!F$7:F$27,$U$6:$U$26,$X28)+求节点(基础状态预期!F$7:F$27,$U$32:$U$52,$X28)+求节点(基础状态预期!F$7:F$27,$U$58:$U$78,$X28)+求节点(基础状态预期!F$7:F$27,$U$84:$U$104,$X28),AZ27)</f>
        <v>471000</v>
      </c>
      <c r="BA28" s="203">
        <f>MAX(求节点(基础状态预期!G$7:G$27,$U$6:$U$26,$X28)+求节点(基础状态预期!G$7:G$27,$U$32:$U$52,$X28)+求节点(基础状态预期!G$7:G$27,$U$58:$U$78,$X28)+求节点(基础状态预期!G$7:G$27,$U$84:$U$104,$X28),BA27)</f>
        <v>483390.5723905724</v>
      </c>
      <c r="BB28" s="203">
        <f>MAX(求节点(基础状态预期!H$7:H$27,$U$6:$U$26,$X28)+求节点(基础状态预期!H$7:H$27,$U$32:$U$52,$X28)+求节点(基础状态预期!H$7:H$27,$U$58:$U$78,$X28)+求节点(基础状态预期!H$7:H$27,$U$84:$U$104,$X28),BB27)</f>
        <v>496034.01360544219</v>
      </c>
      <c r="BC28" s="203">
        <f>MAX(求节点(基础状态预期!I$7:I$27,$U$6:$U$26,$X28)+求节点(基础状态预期!I$7:I$27,$U$32:$U$52,$X28)+求节点(基础状态预期!I$7:I$27,$U$58:$U$78,$X28)+求节点(基础状态预期!I$7:I$27,$U$84:$U$104,$X28),BC27)</f>
        <v>508938.14432989695</v>
      </c>
      <c r="BD28" s="203">
        <f>MAX(求节点(基础状态预期!J$7:J$27,$U$6:$U$26,$X28)+求节点(基础状态预期!J$7:J$27,$U$32:$U$52,$X28)+求节点(基础状态预期!J$7:J$27,$U$58:$U$78,$X28)+求节点(基础状态预期!J$7:J$27,$U$84:$U$104,$X28),BD27)</f>
        <v>535561.40350877203</v>
      </c>
      <c r="BK28" s="108">
        <v>23</v>
      </c>
      <c r="BL28" s="194">
        <f t="shared" si="7"/>
        <v>12820</v>
      </c>
      <c r="BM28" s="194">
        <f t="shared" si="8"/>
        <v>12991.919191919193</v>
      </c>
      <c r="BN28" s="194">
        <f t="shared" si="9"/>
        <v>13167.34693877551</v>
      </c>
      <c r="BO28" s="194">
        <f t="shared" si="10"/>
        <v>13346.391752577321</v>
      </c>
      <c r="BP28" s="194">
        <f t="shared" si="11"/>
        <v>13715.78947368421</v>
      </c>
      <c r="BQ28" s="194">
        <f>(BL28-BL27)/节奏总纲!K26</f>
        <v>2142.8151958608059</v>
      </c>
      <c r="BS28" s="110">
        <f t="shared" si="5"/>
        <v>0.89859594383775354</v>
      </c>
      <c r="BT28" s="110">
        <f t="shared" si="12"/>
        <v>0.10140405616224649</v>
      </c>
      <c r="BW28" s="167">
        <v>23</v>
      </c>
      <c r="BX28" s="194">
        <f>求节点(村县营基础信息!K$8:K$28,$P$6:$P$26,$CF28)+求节点(村县营基础信息!T$8:T$28,$P$32:$P$52,$CF28)+求节点(村县营基础信息!AC$8:AC$28,$P$58:$P$78,$CF28)+求节点(村县营基础信息!AL$8:AL$28,$P$84:$P$104,$CF28)</f>
        <v>47.75</v>
      </c>
      <c r="BY28" s="194">
        <f>求节点(村县营基础信息!L$8:L$28,$P$6:$P$26,$CF28)+求节点(村县营基础信息!U$8:U$28,$P$32:$P$52,$CF28)+求节点(村县营基础信息!AD$8:AD$28,$P$58:$P$78,$CF28)+求节点(村县营基础信息!AM$8:AM$28,$P$84:$P$104,$CF28)</f>
        <v>48.419299204022643</v>
      </c>
      <c r="BZ28" s="194">
        <f>求节点(村县营基础信息!M$8:M$28,$P$6:$P$26,$CF28)+求节点(村县营基础信息!V$8:V$28,$P$32:$P$52,$CF28)+求节点(村县营基础信息!AE$8:AE$28,$P$58:$P$78,$CF28)+求节点(村县营基础信息!AN$8:AN$28,$P$84:$P$104,$CF28)</f>
        <v>49.095238095238095</v>
      </c>
      <c r="CA28" s="194">
        <f>求节点(村县营基础信息!N$8:N$28,$P$6:$P$26,$CF28)+求节点(村县营基础信息!W$8:W$28,$P$32:$P$52,$CF28)+求节点(村县营基础信息!AF$8:AF$28,$P$58:$P$78,$CF28)+求节点(村县营基础信息!AO$8:AO$28,$P$84:$P$104,$CF28)</f>
        <v>49.659793814432994</v>
      </c>
      <c r="CB28" s="194">
        <f>求节点(村县营基础信息!O$8:O$28,$P$6:$P$26,$CF28)+求节点(村县营基础信息!X$8:X$28,$P$32:$P$52,$CF28)+求节点(村县营基础信息!AG$8:AG$28,$P$58:$P$78,$CF28)+求节点(村县营基础信息!AP$8:AP$28,$P$84:$P$104,$CF28)</f>
        <v>50.824561403508774</v>
      </c>
      <c r="CC28" s="194">
        <f>(BX28-BX27)/节奏总纲!K26</f>
        <v>8.8441664923500252</v>
      </c>
      <c r="CF28" s="167">
        <v>23</v>
      </c>
      <c r="CG28" s="194">
        <f>求节点(村县营基础信息!K$8:K$28,$Q$6:$Q$26,$CF28)+求节点(村县营基础信息!T$8:T$28,$Q$32:$Q$52,$CF28)+求节点(村县营基础信息!AC$8:AC$28,$Q$58:$Q$78,$CF28)+求节点(村县营基础信息!AL$8:AL$28,$Q$84:$Q$104,$CF28)</f>
        <v>12.75</v>
      </c>
      <c r="CH28" s="194">
        <f>求节点(村县营基础信息!L$8:L$28,$Q$6:$Q$26,$CF28)+求节点(村县营基础信息!U$8:U$28,$Q$32:$Q$52,$CF28)+求节点(村县营基础信息!AD$8:AD$28,$Q$58:$Q$78,$CF28)+求节点(村县营基础信息!AM$8:AM$28,$Q$84:$Q$104,$CF28)</f>
        <v>13.032093816817257</v>
      </c>
      <c r="CI28" s="194">
        <f>求节点(村县营基础信息!M$8:M$28,$Q$6:$Q$26,$CF28)+求节点(村县营基础信息!V$8:V$28,$Q$32:$Q$52,$CF28)+求节点(村县营基础信息!AE$8:AE$28,$Q$58:$Q$78,$CF28)+求节点(村县营基础信息!AN$8:AN$28,$Q$84:$Q$104,$CF28)</f>
        <v>13.312925170068027</v>
      </c>
      <c r="CJ28" s="194">
        <f>求节点(村县营基础信息!N$8:N$28,$Q$6:$Q$26,$CF28)+求节点(村县营基础信息!W$8:W$28,$Q$32:$Q$52,$CF28)+求节点(村县营基础信息!AF$8:AF$28,$Q$58:$Q$78,$CF28)+求节点(村县营基础信息!AO$8:AO$28,$Q$84:$Q$104,$CF28)</f>
        <v>13.474226804123711</v>
      </c>
      <c r="CK28" s="194">
        <f>求节点(村县营基础信息!O$8:O$28,$Q$6:$Q$26,$CF28)+求节点(村县营基础信息!X$8:X$28,$Q$32:$Q$52,$CF28)+求节点(村县营基础信息!AG$8:AG$28,$Q$58:$Q$78,$CF28)+求节点(村县营基础信息!AP$8:AP$28,$Q$84:$Q$104,$CF28)</f>
        <v>13.807017543859651</v>
      </c>
      <c r="CL28" s="194">
        <f>(CG28-CG27)/节奏总纲!K26</f>
        <v>2.7795951833100081</v>
      </c>
      <c r="CO28" s="167">
        <v>23</v>
      </c>
      <c r="CP28" s="194">
        <f>求节点(村县营基础信息!K$8:K$28,$R$6:$R$26,$CF28)+求节点(村县营基础信息!T$8:T$28,$R$32:$R$52,$CF28)+求节点(村县营基础信息!AC$8:AC$28,$R$58:$R$78,$CF28)+求节点(村县营基础信息!AL$8:AL$28,$R$84:$R$104,$CF28)</f>
        <v>4</v>
      </c>
      <c r="CQ28" s="194">
        <f>求节点(村县营基础信息!L$8:L$28,$R$6:$R$26,$CF28)+求节点(村县营基础信息!U$8:U$28,$R$32:$R$52,$CF28)+求节点(村县营基础信息!AD$8:AD$28,$R$58:$R$78,$CF28)+求节点(村县营基础信息!AM$8:AM$28,$R$84:$R$104,$CF28)</f>
        <v>4</v>
      </c>
      <c r="CR28" s="194">
        <f>求节点(村县营基础信息!M$8:M$28,$R$6:$R$26,$CF28)+求节点(村县营基础信息!V$8:V$28,$R$32:$R$52,$CF28)+求节点(村县营基础信息!AE$8:AE$28,$R$58:$R$78,$CF28)+求节点(村县营基础信息!AN$8:AN$28,$R$84:$R$104,$CF28)</f>
        <v>4</v>
      </c>
      <c r="CS28" s="194">
        <f>求节点(村县营基础信息!N$8:N$28,$R$6:$R$26,$CF28)+求节点(村县营基础信息!W$8:W$28,$R$32:$R$52,$CF28)+求节点(村县营基础信息!AF$8:AF$28,$R$58:$R$78,$CF28)+求节点(村县营基础信息!AO$8:AO$28,$R$84:$R$104,$CF28)</f>
        <v>4</v>
      </c>
      <c r="CT28" s="194">
        <f>求节点(村县营基础信息!O$8:O$28,$R$6:$R$26,$CF28)+求节点(村县营基础信息!X$8:X$28,$R$32:$R$52,$CF28)+求节点(村县营基础信息!AG$8:AG$28,$R$58:$R$78,$CF28)+求节点(村县营基础信息!AP$8:AP$28,$R$84:$R$104,$CF28)</f>
        <v>4</v>
      </c>
      <c r="CU28" s="194">
        <f>(CP28-CP27)/节奏总纲!K26</f>
        <v>1.0107618848400042</v>
      </c>
      <c r="CW28" s="171"/>
      <c r="CX28" s="171"/>
      <c r="CY28" s="171">
        <v>23</v>
      </c>
      <c r="CZ28" s="171">
        <v>12240</v>
      </c>
      <c r="DA28" s="171">
        <v>12422.760942760944</v>
      </c>
      <c r="DB28" s="171">
        <v>12609.251700680272</v>
      </c>
      <c r="DC28" s="171">
        <v>12799.58762886598</v>
      </c>
      <c r="DD28" s="171">
        <v>13192.280701754387</v>
      </c>
      <c r="DE28" s="171">
        <f t="shared" si="13"/>
        <v>1.0473856209150327</v>
      </c>
      <c r="DF28" s="171">
        <f t="shared" si="14"/>
        <v>1.0458157612289811</v>
      </c>
      <c r="DG28" s="171">
        <f t="shared" si="15"/>
        <v>1.0442607738621896</v>
      </c>
      <c r="DH28" s="171">
        <f t="shared" si="16"/>
        <v>1.0427204484680563</v>
      </c>
      <c r="DI28" s="171">
        <f t="shared" si="17"/>
        <v>1.0396829618596732</v>
      </c>
    </row>
    <row r="29" spans="2:113" x14ac:dyDescent="0.15">
      <c r="W29" s="142"/>
      <c r="X29" s="68">
        <v>24</v>
      </c>
      <c r="Y29" s="203">
        <f>MAX(求节点(基础状态预期!F$7:F$27,$N$6:$N$26,$X29)+求节点(基础状态预期!F$7:F$27,$N$32:$N$52,$X29)+求节点(基础状态预期!F$7:F$27,$N$58:$N$78,$X29)+求节点(基础状态预期!F$7:F$27,$N$84:$N$104,$X29),Y28)</f>
        <v>39600</v>
      </c>
      <c r="Z29" s="203">
        <f>MAX(求节点(基础状态预期!G$7:G$27,$N$6:$N$26,$X29)+求节点(基础状态预期!G$7:G$27,$N$32:$N$52,$X29)+求节点(基础状态预期!G$7:G$27,$N$58:$N$78,$X29)+求节点(基础状态预期!G$7:G$27,$N$84:$N$104,$X29),Z28)</f>
        <v>39600</v>
      </c>
      <c r="AA29" s="203">
        <f>MAX(求节点(基础状态预期!H$7:H$27,$N$6:$N$26,$X29)+求节点(基础状态预期!H$7:H$27,$N$32:$N$52,$X29)+求节点(基础状态预期!H$7:H$27,$N$58:$N$78,$X29)+求节点(基础状态预期!H$7:H$27,$N$84:$N$104,$X29),AA28)</f>
        <v>39600</v>
      </c>
      <c r="AB29" s="203">
        <f>MAX(求节点(基础状态预期!I$7:I$27,$N$6:$N$26,$X29)+求节点(基础状态预期!I$7:I$27,$N$32:$N$52,$X29)+求节点(基础状态预期!I$7:I$27,$N$58:$N$78,$X29)+求节点(基础状态预期!I$7:I$27,$N$84:$N$104,$X29),AB28)</f>
        <v>39600</v>
      </c>
      <c r="AC29" s="203">
        <f>MAX(求节点(基础状态预期!J$7:J$27,$N$6:$N$26,$X29)+求节点(基础状态预期!J$7:J$27,$N$32:$N$52,$X29)+求节点(基础状态预期!J$7:J$27,$N$58:$N$78,$X29)+求节点(基础状态预期!J$7:J$27,$N$84:$N$104,$X29),AC28)</f>
        <v>39600</v>
      </c>
      <c r="AD29" s="63">
        <v>6100</v>
      </c>
      <c r="AE29" s="63">
        <v>6245.454545454546</v>
      </c>
      <c r="AF29" s="63">
        <v>6393.8775510204086</v>
      </c>
      <c r="AG29" s="63">
        <v>6545.360824742269</v>
      </c>
      <c r="AH29" s="63">
        <v>6857.8947368421059</v>
      </c>
      <c r="AI29" s="203">
        <f>MAX((求节点(基础状态预期!F$7:F$27,$P$6:$P$26,$X29)+求节点(基础状态预期!F$7:F$27,$P$32:$P$52,$X29)+求节点(基础状态预期!F$7:F$27,$P$58:$P$78,$X29)+求节点(基础状态预期!F$7:F$27,$P$84:$P$104,$X29))*240,AI28)</f>
        <v>12160.000000000002</v>
      </c>
      <c r="AJ29" s="203">
        <f>MAX((求节点(基础状态预期!G$7:G$27,$P$6:$P$26,$X29)+求节点(基础状态预期!G$7:G$27,$P$32:$P$52,$X29)+求节点(基础状态预期!G$7:G$27,$P$58:$P$78,$X29)+求节点(基础状态预期!G$7:G$27,$P$84:$P$104,$X29))*240,AJ28)</f>
        <v>12315.151515151516</v>
      </c>
      <c r="AK29" s="203">
        <f>MAX((求节点(基础状态预期!H$7:H$27,$P$6:$P$26,$X29)+求节点(基础状态预期!H$7:H$27,$P$32:$P$52,$X29)+求节点(基础状态预期!H$7:H$27,$P$58:$P$78,$X29)+求节点(基础状态预期!H$7:H$27,$P$84:$P$104,$X29))*240,AK28)</f>
        <v>12473.469387755104</v>
      </c>
      <c r="AL29" s="203">
        <f>MAX((求节点(基础状态预期!I$7:I$27,$P$6:$P$26,$X29)+求节点(基础状态预期!I$7:I$27,$P$32:$P$52,$X29)+求节点(基础状态预期!I$7:I$27,$P$58:$P$78,$X29)+求节点(基础状态预期!I$7:I$27,$P$84:$P$104,$X29))*240,AL28)</f>
        <v>12635.051546391755</v>
      </c>
      <c r="AM29" s="203">
        <f>MAX((求节点(基础状态预期!J$7:J$27,$P$6:$P$26,$X29)+求节点(基础状态预期!J$7:J$27,$P$32:$P$52,$X29)+求节点(基础状态预期!J$7:J$27,$P$58:$P$78,$X29)+求节点(基础状态预期!J$7:J$27,$P$84:$P$104,$X29))*240,AM28)</f>
        <v>12968.42105263158</v>
      </c>
      <c r="AN29" s="68">
        <f>(AI29-AI28)/节奏总纲!K27</f>
        <v>1810.7024354758103</v>
      </c>
      <c r="AO29" s="203">
        <f>MAX(求节点(基础状态预期!F$7:F$27,$T$6:$T$26,$X29)+求节点(基础状态预期!F$7:F$27,$T$32:$T$52,$X29)+求节点(基础状态预期!F$7:F$27,$T$58:$T$78,$X29)+求节点(基础状态预期!F$7:F$27,$T$84:$T$104,$X29),AO28)</f>
        <v>144133.33333333331</v>
      </c>
      <c r="AP29" s="203">
        <f>MAX(求节点(基础状态预期!G$7:G$27,$T$6:$T$26,$X29)+求节点(基础状态预期!G$7:G$27,$T$32:$T$52,$X29)+求节点(基础状态预期!G$7:G$27,$T$58:$T$78,$X29)+求节点(基础状态预期!G$7:G$27,$T$84:$T$104,$X29),AP28)</f>
        <v>149305.05050505052</v>
      </c>
      <c r="AQ29" s="203">
        <f>MAX(求节点(基础状态预期!H$7:H$27,$T$6:$T$26,$X29)+求节点(基础状态预期!H$7:H$27,$T$32:$T$52,$X29)+求节点(基础状态预期!H$7:H$27,$T$58:$T$78,$X29)+求节点(基础状态预期!H$7:H$27,$T$84:$T$104,$X29),AQ28)</f>
        <v>154582.31292517009</v>
      </c>
      <c r="AR29" s="203">
        <f>MAX(求节点(基础状态预期!I$7:I$27,$T$6:$T$26,$X29)+求节点(基础状态预期!I$7:I$27,$T$32:$T$52,$X29)+求节点(基础状态预期!I$7:I$27,$T$58:$T$78,$X29)+求节点(基础状态预期!I$7:I$27,$T$84:$T$104,$X29),AR28)</f>
        <v>159968.38487972511</v>
      </c>
      <c r="AS29" s="203">
        <f>MAX(求节点(基础状态预期!J$7:J$27,$T$6:$T$26,$X29)+求节点(基础状态预期!J$7:J$27,$T$32:$T$52,$X29)+求节点(基础状态预期!J$7:J$27,$T$58:$T$78,$X29)+求节点(基础状态预期!J$7:J$27,$T$84:$T$104,$X29),AS28)</f>
        <v>171080.70175438598</v>
      </c>
      <c r="AT29" s="203">
        <f>MAX(求节点(基础状态预期!F$7:F$27,$S$6:$S$26,$X29)+求节点(基础状态预期!F$7:F$27,$S$32:$S$52,$X29)+求节点(基础状态预期!F$7:F$27,$S$58:$S$78,$X29)+求节点(基础状态预期!F$7:F$27,$S$84:$S$104,$X29),AT28)</f>
        <v>1400</v>
      </c>
      <c r="AU29" s="203">
        <f>MAX(求节点(基础状态预期!G$7:G$27,$S$6:$S$26,$X29)+求节点(基础状态预期!G$7:G$27,$S$32:$S$52,$X29)+求节点(基础状态预期!G$7:G$27,$S$58:$S$78,$X29)+求节点(基础状态预期!G$7:G$27,$S$84:$S$104,$X29),AU28)</f>
        <v>1424.2424242424245</v>
      </c>
      <c r="AV29" s="203">
        <f>MAX(求节点(基础状态预期!H$7:H$27,$S$6:$S$26,$X29)+求节点(基础状态预期!H$7:H$27,$S$32:$S$52,$X29)+求节点(基础状态预期!H$7:H$27,$S$58:$S$78,$X29)+求节点(基础状态预期!H$7:H$27,$S$84:$S$104,$X29),AV28)</f>
        <v>1448.9795918367347</v>
      </c>
      <c r="AW29" s="203">
        <f>MAX(求节点(基础状态预期!I$7:I$27,$S$6:$S$26,$X29)+求节点(基础状态预期!I$7:I$27,$S$32:$S$52,$X29)+求节点(基础状态预期!I$7:I$27,$S$58:$S$78,$X29)+求节点(基础状态预期!I$7:I$27,$S$84:$S$104,$X29),AW28)</f>
        <v>1474.2268041237116</v>
      </c>
      <c r="AX29" s="203">
        <f>MAX(求节点(基础状态预期!J$7:J$27,$S$6:$S$26,$X29)+求节点(基础状态预期!J$7:J$27,$S$32:$S$52,$X29)+求节点(基础状态预期!J$7:J$27,$S$58:$S$78,$X29)+求节点(基础状态预期!J$7:J$27,$S$84:$S$104,$X29),AX28)</f>
        <v>1526.3157894736842</v>
      </c>
      <c r="AY29" s="108">
        <f>(AT29-AT28)/节奏总纲!K27</f>
        <v>282.92225554309454</v>
      </c>
      <c r="AZ29" s="203">
        <f>MAX(求节点(基础状态预期!F$7:F$27,$U$6:$U$26,$X29)+求节点(基础状态预期!F$7:F$27,$U$32:$U$52,$X29)+求节点(基础状态预期!F$7:F$27,$U$58:$U$78,$X29)+求节点(基础状态预期!F$7:F$27,$U$84:$U$104,$X29),AZ28)</f>
        <v>524333.33333333337</v>
      </c>
      <c r="BA29" s="203">
        <f>MAX(求节点(基础状态预期!G$7:G$27,$U$6:$U$26,$X29)+求节点(基础状态预期!G$7:G$27,$U$32:$U$52,$X29)+求节点(基础状态预期!G$7:G$27,$U$58:$U$78,$X29)+求节点(基础状态预期!G$7:G$27,$U$84:$U$104,$X29),BA28)</f>
        <v>537262.62626262626</v>
      </c>
      <c r="BB29" s="203">
        <f>MAX(求节点(基础状态预期!H$7:H$27,$U$6:$U$26,$X29)+求节点(基础状态预期!H$7:H$27,$U$32:$U$52,$X29)+求节点(基础状态预期!H$7:H$27,$U$58:$U$78,$X29)+求节点(基础状态预期!H$7:H$27,$U$84:$U$104,$X29),BB28)</f>
        <v>550455.78231292521</v>
      </c>
      <c r="BC29" s="203">
        <f>MAX(求节点(基础状态预期!I$7:I$27,$U$6:$U$26,$X29)+求节点(基础状态预期!I$7:I$27,$U$32:$U$52,$X29)+求节点(基础状态预期!I$7:I$27,$U$58:$U$78,$X29)+求节点(基础状态预期!I$7:I$27,$U$84:$U$104,$X29),BC28)</f>
        <v>563920.96219931275</v>
      </c>
      <c r="BD29" s="203">
        <f>MAX(求节点(基础状态预期!J$7:J$27,$U$6:$U$26,$X29)+求节点(基础状态预期!J$7:J$27,$U$32:$U$52,$X29)+求节点(基础状态预期!J$7:J$27,$U$58:$U$78,$X29)+求节点(基础状态预期!J$7:J$27,$U$84:$U$104,$X29),BD28)</f>
        <v>591701.75438596494</v>
      </c>
      <c r="BK29" s="108">
        <v>24</v>
      </c>
      <c r="BL29" s="194">
        <f t="shared" si="7"/>
        <v>13560.000000000002</v>
      </c>
      <c r="BM29" s="194">
        <f t="shared" si="8"/>
        <v>13739.39393939394</v>
      </c>
      <c r="BN29" s="194">
        <f t="shared" si="9"/>
        <v>13922.448979591838</v>
      </c>
      <c r="BO29" s="194">
        <f t="shared" si="10"/>
        <v>14109.278350515466</v>
      </c>
      <c r="BP29" s="194">
        <f t="shared" si="11"/>
        <v>14494.736842105263</v>
      </c>
      <c r="BQ29" s="194">
        <f>(BL29-BL28)/节奏总纲!K27</f>
        <v>2093.6246910189047</v>
      </c>
      <c r="BS29" s="110">
        <f t="shared" si="5"/>
        <v>0.89675516224188789</v>
      </c>
      <c r="BT29" s="110">
        <f t="shared" si="12"/>
        <v>0.10324483775811208</v>
      </c>
      <c r="BW29" s="167">
        <v>24</v>
      </c>
      <c r="BX29" s="194">
        <f>求节点(村县营基础信息!K$8:K$28,$P$6:$P$26,$CF29)+求节点(村县营基础信息!T$8:T$28,$P$32:$P$52,$CF29)+求节点(村县营基础信息!AC$8:AC$28,$P$58:$P$78,$CF29)+求节点(村县营基础信息!AL$8:AL$28,$P$84:$P$104,$CF29)</f>
        <v>50.333333333333336</v>
      </c>
      <c r="BY29" s="194">
        <f>求节点(村县营基础信息!L$8:L$28,$P$6:$P$26,$CF29)+求节点(村县营基础信息!U$8:U$28,$P$32:$P$52,$CF29)+求节点(村县营基础信息!AD$8:AD$28,$P$58:$P$78,$CF29)+求节点(村县营基础信息!AM$8:AM$28,$P$84:$P$104,$CF29)</f>
        <v>50.898989898989903</v>
      </c>
      <c r="BZ29" s="194">
        <f>求节点(村县营基础信息!M$8:M$28,$P$6:$P$26,$CF29)+求节点(村县营基础信息!V$8:V$28,$P$32:$P$52,$CF29)+求节点(村县营基础信息!AE$8:AE$28,$P$58:$P$78,$CF29)+求节点(村县营基础信息!AN$8:AN$28,$P$84:$P$104,$CF29)</f>
        <v>51.476190476190482</v>
      </c>
      <c r="CA29" s="194">
        <f>求节点(村县营基础信息!N$8:N$28,$P$6:$P$26,$CF29)+求节点(村县营基础信息!W$8:W$28,$P$32:$P$52,$CF29)+求节点(村县营基础信息!AF$8:AF$28,$P$58:$P$78,$CF29)+求节点(村县营基础信息!AO$8:AO$28,$P$84:$P$104,$CF29)</f>
        <v>52.065292096219935</v>
      </c>
      <c r="CB29" s="194">
        <f>求节点(村县营基础信息!O$8:O$28,$P$6:$P$26,$CF29)+求节点(村县营基础信息!X$8:X$28,$P$32:$P$52,$CF29)+求节点(村县营基础信息!AG$8:AG$28,$P$58:$P$78,$CF29)+求节点(村县营基础信息!AP$8:AP$28,$P$84:$P$104,$CF29)</f>
        <v>53.377095011236818</v>
      </c>
      <c r="CC29" s="194">
        <f>(BX29-BX28)/节奏总纲!K27</f>
        <v>7.3088249348632823</v>
      </c>
      <c r="CF29" s="167">
        <v>24</v>
      </c>
      <c r="CG29" s="194">
        <f>求节点(村县营基础信息!K$8:K$28,$Q$6:$Q$26,$CF29)+求节点(村县营基础信息!T$8:T$28,$Q$32:$Q$52,$CF29)+求节点(村县营基础信息!AC$8:AC$28,$Q$58:$Q$78,$CF29)+求节点(村县营基础信息!AL$8:AL$28,$Q$84:$Q$104,$CF29)</f>
        <v>13.666666666666666</v>
      </c>
      <c r="CH29" s="194">
        <f>求节点(村县营基础信息!L$8:L$28,$Q$6:$Q$26,$CF29)+求节点(村县营基础信息!U$8:U$28,$Q$32:$Q$52,$CF29)+求节点(村县营基础信息!AD$8:AD$28,$Q$58:$Q$78,$CF29)+求节点(村县营基础信息!AM$8:AM$28,$Q$84:$Q$104,$CF29)</f>
        <v>13.828282828282829</v>
      </c>
      <c r="CI29" s="194">
        <f>求节点(村县营基础信息!M$8:M$28,$Q$6:$Q$26,$CF29)+求节点(村县营基础信息!V$8:V$28,$Q$32:$Q$52,$CF29)+求节点(村县营基础信息!AE$8:AE$28,$Q$58:$Q$78,$CF29)+求节点(村县营基础信息!AN$8:AN$28,$Q$84:$Q$104,$CF29)</f>
        <v>13.993197278911564</v>
      </c>
      <c r="CJ29" s="194">
        <f>求节点(村县营基础信息!N$8:N$28,$Q$6:$Q$26,$CF29)+求节点(村县营基础信息!W$8:W$28,$Q$32:$Q$52,$CF29)+求节点(村县营基础信息!AF$8:AF$28,$Q$58:$Q$78,$CF29)+求节点(村县营基础信息!AO$8:AO$28,$Q$84:$Q$104,$CF29)</f>
        <v>14.16151202749141</v>
      </c>
      <c r="CK29" s="194">
        <f>求节点(村县营基础信息!O$8:O$28,$Q$6:$Q$26,$CF29)+求节点(村县营基础信息!X$8:X$28,$Q$32:$Q$52,$CF29)+求节点(村县营基础信息!AG$8:AG$28,$Q$58:$Q$78,$CF29)+求节点(村县营基础信息!AP$8:AP$28,$Q$84:$Q$104,$CF29)</f>
        <v>14.605165186675412</v>
      </c>
      <c r="CL29" s="194">
        <f>(CG29-CG28)/节奏总纲!K27</f>
        <v>2.5934540091450318</v>
      </c>
      <c r="CO29" s="167">
        <v>24</v>
      </c>
      <c r="CP29" s="194">
        <f>求节点(村县营基础信息!K$8:K$28,$R$6:$R$26,$CF29)+求节点(村县营基础信息!T$8:T$28,$R$32:$R$52,$CF29)+求节点(村县营基础信息!AC$8:AC$28,$R$58:$R$78,$CF29)+求节点(村县营基础信息!AL$8:AL$28,$R$84:$R$104,$CF29)</f>
        <v>4</v>
      </c>
      <c r="CQ29" s="194">
        <f>求节点(村县营基础信息!L$8:L$28,$R$6:$R$26,$CF29)+求节点(村县营基础信息!U$8:U$28,$R$32:$R$52,$CF29)+求节点(村县营基础信息!AD$8:AD$28,$R$58:$R$78,$CF29)+求节点(村县营基础信息!AM$8:AM$28,$R$84:$R$104,$CF29)</f>
        <v>4</v>
      </c>
      <c r="CR29" s="194">
        <f>求节点(村县营基础信息!M$8:M$28,$R$6:$R$26,$CF29)+求节点(村县营基础信息!V$8:V$28,$R$32:$R$52,$CF29)+求节点(村县营基础信息!AE$8:AE$28,$R$58:$R$78,$CF29)+求节点(村县营基础信息!AN$8:AN$28,$R$84:$R$104,$CF29)</f>
        <v>4</v>
      </c>
      <c r="CS29" s="194">
        <f>求节点(村县营基础信息!N$8:N$28,$R$6:$R$26,$CF29)+求节点(村县营基础信息!W$8:W$28,$R$32:$R$52,$CF29)+求节点(村县营基础信息!AF$8:AF$28,$R$58:$R$78,$CF29)+求节点(村县营基础信息!AO$8:AO$28,$R$84:$R$104,$CF29)</f>
        <v>4</v>
      </c>
      <c r="CT29" s="194">
        <f>求节点(村县营基础信息!O$8:O$28,$R$6:$R$26,$CF29)+求节点(村县营基础信息!X$8:X$28,$R$32:$R$52,$CF29)+求节点(村县营基础信息!AG$8:AG$28,$R$58:$R$78,$CF29)+求节点(村县营基础信息!AP$8:AP$28,$R$84:$R$104,$CF29)</f>
        <v>4</v>
      </c>
      <c r="CU29" s="194">
        <f>(CP29-CP28)/节奏总纲!K27</f>
        <v>0</v>
      </c>
      <c r="CW29" s="171"/>
      <c r="CX29" s="171"/>
      <c r="CY29" s="171">
        <v>24</v>
      </c>
      <c r="CZ29" s="171">
        <v>13026.666666666666</v>
      </c>
      <c r="DA29" s="171">
        <v>13217.373737373739</v>
      </c>
      <c r="DB29" s="171">
        <v>13411.972789115647</v>
      </c>
      <c r="DC29" s="171">
        <v>13610.584192439865</v>
      </c>
      <c r="DD29" s="171">
        <v>14020.350877192983</v>
      </c>
      <c r="DE29" s="171">
        <f t="shared" si="13"/>
        <v>1.0409416581371547</v>
      </c>
      <c r="DF29" s="171">
        <f t="shared" si="14"/>
        <v>1.0394950019869775</v>
      </c>
      <c r="DG29" s="171">
        <f t="shared" si="15"/>
        <v>1.0380612307005621</v>
      </c>
      <c r="DH29" s="171">
        <f t="shared" si="16"/>
        <v>1.0366401728996031</v>
      </c>
      <c r="DI29" s="171">
        <f t="shared" si="17"/>
        <v>1.0338355273036688</v>
      </c>
    </row>
    <row r="30" spans="2:113" x14ac:dyDescent="0.15">
      <c r="D30" s="68" t="s">
        <v>129</v>
      </c>
      <c r="E30" s="211" t="s">
        <v>291</v>
      </c>
      <c r="F30" s="211"/>
      <c r="G30" s="211"/>
      <c r="K30" s="142"/>
      <c r="N30" s="211" t="s">
        <v>293</v>
      </c>
      <c r="O30" s="211"/>
      <c r="P30" s="211"/>
      <c r="W30" s="142"/>
      <c r="X30" s="68">
        <v>25</v>
      </c>
      <c r="Y30" s="203">
        <f>MAX(求节点(基础状态预期!F$7:F$27,$N$6:$N$26,$X30)+求节点(基础状态预期!F$7:F$27,$N$32:$N$52,$X30)+求节点(基础状态预期!F$7:F$27,$N$58:$N$78,$X30)+求节点(基础状态预期!F$7:F$27,$N$84:$N$104,$X30),Y29)</f>
        <v>39600</v>
      </c>
      <c r="Z30" s="203">
        <f>MAX(求节点(基础状态预期!G$7:G$27,$N$6:$N$26,$X30)+求节点(基础状态预期!G$7:G$27,$N$32:$N$52,$X30)+求节点(基础状态预期!G$7:G$27,$N$58:$N$78,$X30)+求节点(基础状态预期!G$7:G$27,$N$84:$N$104,$X30),Z29)</f>
        <v>39600</v>
      </c>
      <c r="AA30" s="203">
        <f>MAX(求节点(基础状态预期!H$7:H$27,$N$6:$N$26,$X30)+求节点(基础状态预期!H$7:H$27,$N$32:$N$52,$X30)+求节点(基础状态预期!H$7:H$27,$N$58:$N$78,$X30)+求节点(基础状态预期!H$7:H$27,$N$84:$N$104,$X30),AA29)</f>
        <v>39600</v>
      </c>
      <c r="AB30" s="203">
        <f>MAX(求节点(基础状态预期!I$7:I$27,$N$6:$N$26,$X30)+求节点(基础状态预期!I$7:I$27,$N$32:$N$52,$X30)+求节点(基础状态预期!I$7:I$27,$N$58:$N$78,$X30)+求节点(基础状态预期!I$7:I$27,$N$84:$N$104,$X30),AB29)</f>
        <v>39600</v>
      </c>
      <c r="AC30" s="203">
        <f>MAX(求节点(基础状态预期!J$7:J$27,$N$6:$N$26,$X30)+求节点(基础状态预期!J$7:J$27,$N$32:$N$52,$X30)+求节点(基础状态预期!J$7:J$27,$N$58:$N$78,$X30)+求节点(基础状态预期!J$7:J$27,$N$84:$N$104,$X30),AC29)</f>
        <v>41191.578947368427</v>
      </c>
      <c r="AD30" s="63">
        <v>6700</v>
      </c>
      <c r="AE30" s="63">
        <v>6851.515151515152</v>
      </c>
      <c r="AF30" s="63">
        <v>7006.1224489795914</v>
      </c>
      <c r="AG30" s="63">
        <v>7163.9175257731968</v>
      </c>
      <c r="AH30" s="63">
        <v>7489.4736842105267</v>
      </c>
      <c r="AI30" s="203">
        <f>MAX((求节点(基础状态预期!F$7:F$27,$P$6:$P$26,$X30)+求节点(基础状态预期!F$7:F$27,$P$32:$P$52,$X30)+求节点(基础状态预期!F$7:F$27,$P$58:$P$78,$X30)+求节点(基础状态预期!F$7:F$27,$P$84:$P$104,$X30))*240,AI29)</f>
        <v>12799.999999999998</v>
      </c>
      <c r="AJ30" s="203">
        <f>MAX((求节点(基础状态预期!G$7:G$27,$P$6:$P$26,$X30)+求节点(基础状态预期!G$7:G$27,$P$32:$P$52,$X30)+求节点(基础状态预期!G$7:G$27,$P$58:$P$78,$X30)+求节点(基础状态预期!G$7:G$27,$P$84:$P$104,$X30))*240,AJ29)</f>
        <v>12961.616161616163</v>
      </c>
      <c r="AK30" s="203">
        <f>MAX((求节点(基础状态预期!H$7:H$27,$P$6:$P$26,$X30)+求节点(基础状态预期!H$7:H$27,$P$32:$P$52,$X30)+求节点(基础状态预期!H$7:H$27,$P$58:$P$78,$X30)+求节点(基础状态预期!H$7:H$27,$P$84:$P$104,$X30))*240,AK29)</f>
        <v>13126.5306122449</v>
      </c>
      <c r="AL30" s="203">
        <f>MAX((求节点(基础状态预期!I$7:I$27,$P$6:$P$26,$X30)+求节点(基础状态预期!I$7:I$27,$P$32:$P$52,$X30)+求节点(基础状态预期!I$7:I$27,$P$58:$P$78,$X30)+求节点(基础状态预期!I$7:I$27,$P$84:$P$104,$X30))*240,AL29)</f>
        <v>13294.845360824744</v>
      </c>
      <c r="AM30" s="203">
        <f>MAX((求节点(基础状态预期!J$7:J$27,$P$6:$P$26,$X30)+求节点(基础状态预期!J$7:J$27,$P$32:$P$52,$X30)+求节点(基础状态预期!J$7:J$27,$P$58:$P$78,$X30)+求节点(基础状态预期!J$7:J$27,$P$84:$P$104,$X30))*240,AM29)</f>
        <v>13667.368421052632</v>
      </c>
      <c r="AN30" s="68">
        <f>(AI30-AI29)/节奏总纲!K28</f>
        <v>1689.4451101549637</v>
      </c>
      <c r="AO30" s="203">
        <f>MAX(求节点(基础状态预期!F$7:F$27,$T$6:$T$26,$X30)+求节点(基础状态预期!F$7:F$27,$T$32:$T$52,$X30)+求节点(基础状态预期!F$7:F$27,$T$58:$T$78,$X30)+求节点(基础状态预期!F$7:F$27,$T$84:$T$104,$X30),AO29)</f>
        <v>165466.66666666669</v>
      </c>
      <c r="AP30" s="203">
        <f>MAX(求节点(基础状态预期!G$7:G$27,$T$6:$T$26,$X30)+求节点(基础状态预期!G$7:G$27,$T$32:$T$52,$X30)+求节点(基础状态预期!G$7:G$27,$T$58:$T$78,$X30)+求节点(基础状态预期!G$7:G$27,$T$84:$T$104,$X30),AP29)</f>
        <v>170853.87205387207</v>
      </c>
      <c r="AQ30" s="203">
        <f>MAX(求节点(基础状态预期!H$7:H$27,$T$6:$T$26,$X30)+求节点(基础状态预期!H$7:H$27,$T$32:$T$52,$X30)+求节点(基础状态预期!H$7:H$27,$T$58:$T$78,$X30)+求节点(基础状态预期!H$7:H$27,$T$84:$T$104,$X30),AQ29)</f>
        <v>176351.02040816325</v>
      </c>
      <c r="AR30" s="203">
        <f>MAX(求节点(基础状态预期!I$7:I$27,$T$6:$T$26,$X30)+求节点(基础状态预期!I$7:I$27,$T$32:$T$52,$X30)+求节点(基础状态预期!I$7:I$27,$T$58:$T$78,$X30)+求节点(基础状态预期!I$7:I$27,$T$84:$T$104,$X30),AR29)</f>
        <v>181961.51202749144</v>
      </c>
      <c r="AS30" s="203">
        <f>MAX(求节点(基础状态预期!J$7:J$27,$T$6:$T$26,$X30)+求节点(基础状态预期!J$7:J$27,$T$32:$T$52,$X30)+求节点(基础状态预期!J$7:J$27,$T$58:$T$78,$X30)+求节点(基础状态预期!J$7:J$27,$T$84:$T$104,$X30),AS29)</f>
        <v>193536.84210526317</v>
      </c>
      <c r="AT30" s="203">
        <f>MAX(求节点(基础状态预期!F$7:F$27,$S$6:$S$26,$X30)+求节点(基础状态预期!F$7:F$27,$S$32:$S$52,$X30)+求节点(基础状态预期!F$7:F$27,$S$58:$S$78,$X30)+求节点(基础状态预期!F$7:F$27,$S$84:$S$104,$X30),AT29)</f>
        <v>1500</v>
      </c>
      <c r="AU30" s="203">
        <f>MAX(求节点(基础状态预期!G$7:G$27,$S$6:$S$26,$X30)+求节点(基础状态预期!G$7:G$27,$S$32:$S$52,$X30)+求节点(基础状态预期!G$7:G$27,$S$58:$S$78,$X30)+求节点(基础状态预期!G$7:G$27,$S$84:$S$104,$X30),AU29)</f>
        <v>1525.2525252525254</v>
      </c>
      <c r="AV30" s="203">
        <f>MAX(求节点(基础状态预期!H$7:H$27,$S$6:$S$26,$X30)+求节点(基础状态预期!H$7:H$27,$S$32:$S$52,$X30)+求节点(基础状态预期!H$7:H$27,$S$58:$S$78,$X30)+求节点(基础状态预期!H$7:H$27,$S$84:$S$104,$X30),AV29)</f>
        <v>1551.0204081632651</v>
      </c>
      <c r="AW30" s="203">
        <f>MAX(求节点(基础状态预期!I$7:I$27,$S$6:$S$26,$X30)+求节点(基础状态预期!I$7:I$27,$S$32:$S$52,$X30)+求节点(基础状态预期!I$7:I$27,$S$58:$S$78,$X30)+求节点(基础状态预期!I$7:I$27,$S$84:$S$104,$X30),AW29)</f>
        <v>1577.319587628866</v>
      </c>
      <c r="AX30" s="203">
        <f>MAX(求节点(基础状态预期!J$7:J$27,$S$6:$S$26,$X30)+求节点(基础状态预期!J$7:J$27,$S$32:$S$52,$X30)+求节点(基础状态预期!J$7:J$27,$S$58:$S$78,$X30)+求节点(基础状态预期!J$7:J$27,$S$84:$S$104,$X30),AX29)</f>
        <v>1621.0526315789475</v>
      </c>
      <c r="AY30" s="108">
        <f>(AT30-AT29)/节奏总纲!K28</f>
        <v>263.97579846171453</v>
      </c>
      <c r="AZ30" s="203">
        <f>MAX(求节点(基础状态预期!F$7:F$27,$U$6:$U$26,$X30)+求节点(基础状态预期!F$7:F$27,$U$32:$U$52,$X30)+求节点(基础状态预期!F$7:F$27,$U$58:$U$78,$X30)+求节点(基础状态预期!F$7:F$27,$U$84:$U$104,$X30),AZ29)</f>
        <v>577666.66666666663</v>
      </c>
      <c r="BA30" s="203">
        <f>MAX(求节点(基础状态预期!G$7:G$27,$U$6:$U$26,$X30)+求节点(基础状态预期!G$7:G$27,$U$32:$U$52,$X30)+求节点(基础状态预期!G$7:G$27,$U$58:$U$78,$X30)+求节点(基础状态预期!G$7:G$27,$U$84:$U$104,$X30),BA29)</f>
        <v>591134.68013468024</v>
      </c>
      <c r="BB30" s="203">
        <f>MAX(求节点(基础状态预期!H$7:H$27,$U$6:$U$26,$X30)+求节点(基础状态预期!H$7:H$27,$U$32:$U$52,$X30)+求节点(基础状态预期!H$7:H$27,$U$58:$U$78,$X30)+求节点(基础状态预期!H$7:H$27,$U$84:$U$104,$X30),BB29)</f>
        <v>604877.55102040817</v>
      </c>
      <c r="BC30" s="203">
        <f>MAX(求节点(基础状态预期!I$7:I$27,$U$6:$U$26,$X30)+求节点(基础状态预期!I$7:I$27,$U$32:$U$52,$X30)+求节点(基础状态预期!I$7:I$27,$U$58:$U$78,$X30)+求节点(基础状态预期!I$7:I$27,$U$84:$U$104,$X30),BC29)</f>
        <v>618903.78006872861</v>
      </c>
      <c r="BD30" s="203">
        <f>MAX(求节点(基础状态预期!J$7:J$27,$U$6:$U$26,$X30)+求节点(基础状态预期!J$7:J$27,$U$32:$U$52,$X30)+求节点(基础状态预期!J$7:J$27,$U$58:$U$78,$X30)+求节点(基础状态预期!J$7:J$27,$U$84:$U$104,$X30),BD29)</f>
        <v>649947.3684210527</v>
      </c>
      <c r="BK30" s="108">
        <v>25</v>
      </c>
      <c r="BL30" s="194">
        <f t="shared" si="7"/>
        <v>14299.999999999998</v>
      </c>
      <c r="BM30" s="194">
        <f t="shared" si="8"/>
        <v>14486.868686868687</v>
      </c>
      <c r="BN30" s="194">
        <f t="shared" si="9"/>
        <v>14677.551020408166</v>
      </c>
      <c r="BO30" s="194">
        <f t="shared" si="10"/>
        <v>14872.16494845361</v>
      </c>
      <c r="BP30" s="194">
        <f t="shared" si="11"/>
        <v>15288.42105263158</v>
      </c>
      <c r="BQ30" s="194">
        <f>(BL30-BL29)/节奏总纲!K28</f>
        <v>1953.4209086166782</v>
      </c>
      <c r="BS30" s="110">
        <f t="shared" si="5"/>
        <v>0.8951048951048951</v>
      </c>
      <c r="BT30" s="110">
        <f t="shared" si="12"/>
        <v>0.10489510489510491</v>
      </c>
      <c r="BW30" s="167">
        <v>25</v>
      </c>
      <c r="BX30" s="194">
        <f>求节点(村县营基础信息!K$8:K$28,$P$6:$P$26,$CF30)+求节点(村县营基础信息!T$8:T$28,$P$32:$P$52,$CF30)+求节点(村县营基础信息!AC$8:AC$28,$P$58:$P$78,$CF30)+求节点(村县营基础信息!AL$8:AL$28,$P$84:$P$104,$CF30)</f>
        <v>52.666666666666664</v>
      </c>
      <c r="BY30" s="194">
        <f>求节点(村县营基础信息!L$8:L$28,$P$6:$P$26,$CF30)+求节点(村县营基础信息!U$8:U$28,$P$32:$P$52,$CF30)+求节点(村县营基础信息!AD$8:AD$28,$P$58:$P$78,$CF30)+求节点(村县营基础信息!AM$8:AM$28,$P$84:$P$104,$CF30)</f>
        <v>53.255892255892256</v>
      </c>
      <c r="BZ30" s="194">
        <f>求节点(村县营基础信息!M$8:M$28,$P$6:$P$26,$CF30)+求节点(村县营基础信息!V$8:V$28,$P$32:$P$52,$CF30)+求节点(村县营基础信息!AE$8:AE$28,$P$58:$P$78,$CF30)+求节点(村县营基础信息!AN$8:AN$28,$P$84:$P$104,$CF30)</f>
        <v>53.857142857142861</v>
      </c>
      <c r="CA30" s="194">
        <f>求节点(村县营基础信息!N$8:N$28,$P$6:$P$26,$CF30)+求节点(村县营基础信息!W$8:W$28,$P$32:$P$52,$CF30)+求节点(村县营基础信息!AF$8:AF$28,$P$58:$P$78,$CF30)+求节点(村县营基础信息!AO$8:AO$28,$P$84:$P$104,$CF30)</f>
        <v>54.530654882633982</v>
      </c>
      <c r="CB30" s="194">
        <f>求节点(村县营基础信息!O$8:O$28,$P$6:$P$26,$CF30)+求节点(村县营基础信息!X$8:X$28,$P$32:$P$52,$CF30)+求节点(村县营基础信息!AG$8:AG$28,$P$58:$P$78,$CF30)+求节点(村县营基础信息!AP$8:AP$28,$P$84:$P$104,$CF30)</f>
        <v>56.3770426007911</v>
      </c>
      <c r="CC30" s="194">
        <f>(BX30-BX29)/节奏总纲!K28</f>
        <v>6.1594352974399937</v>
      </c>
      <c r="CF30" s="167">
        <v>25</v>
      </c>
      <c r="CG30" s="194">
        <f>求节点(村县营基础信息!K$8:K$28,$Q$6:$Q$26,$CF30)+求节点(村县营基础信息!T$8:T$28,$Q$32:$Q$52,$CF30)+求节点(村县营基础信息!AC$8:AC$28,$Q$58:$Q$78,$CF30)+求节点(村县营基础信息!AL$8:AL$28,$Q$84:$Q$104,$CF30)</f>
        <v>14.333333333333334</v>
      </c>
      <c r="CH30" s="194">
        <f>求节点(村县营基础信息!L$8:L$28,$Q$6:$Q$26,$CF30)+求节点(村县营基础信息!U$8:U$28,$Q$32:$Q$52,$CF30)+求节点(村县营基础信息!AD$8:AD$28,$Q$58:$Q$78,$CF30)+求节点(村县营基础信息!AM$8:AM$28,$Q$84:$Q$104,$CF30)</f>
        <v>14.501683501683502</v>
      </c>
      <c r="CI30" s="194">
        <f>求节点(村县营基础信息!M$8:M$28,$Q$6:$Q$26,$CF30)+求节点(村县营基础信息!V$8:V$28,$Q$32:$Q$52,$CF30)+求节点(村县营基础信息!AE$8:AE$28,$Q$58:$Q$78,$CF30)+求节点(村县营基础信息!AN$8:AN$28,$Q$84:$Q$104,$CF30)</f>
        <v>14.673469387755102</v>
      </c>
      <c r="CJ30" s="194">
        <f>求节点(村县营基础信息!N$8:N$28,$Q$6:$Q$26,$CF30)+求节点(村县营基础信息!W$8:W$28,$Q$32:$Q$52,$CF30)+求节点(村县营基础信息!AF$8:AF$28,$Q$58:$Q$78,$CF30)+求节点(村县营基础信息!AO$8:AO$28,$Q$84:$Q$104,$CF30)</f>
        <v>14.908661755486211</v>
      </c>
      <c r="CK30" s="194">
        <f>求节点(村县营基础信息!O$8:O$28,$Q$6:$Q$26,$CF30)+求节点(村县营基础信息!X$8:X$28,$Q$32:$Q$52,$CF30)+求节点(村县营基础信息!AG$8:AG$28,$Q$58:$Q$78,$CF30)+求节点(村县营基础信息!AP$8:AP$28,$Q$84:$Q$104,$CF30)</f>
        <v>15.640200495527942</v>
      </c>
      <c r="CL30" s="194">
        <f>(CG30-CG29)/节奏总纲!K28</f>
        <v>1.7598386564114334</v>
      </c>
      <c r="CO30" s="167">
        <v>25</v>
      </c>
      <c r="CP30" s="194">
        <f>求节点(村县营基础信息!K$8:K$28,$R$6:$R$26,$CF30)+求节点(村县营基础信息!T$8:T$28,$R$32:$R$52,$CF30)+求节点(村县营基础信息!AC$8:AC$28,$R$58:$R$78,$CF30)+求节点(村县营基础信息!AL$8:AL$28,$R$84:$R$104,$CF30)</f>
        <v>4</v>
      </c>
      <c r="CQ30" s="194">
        <f>求节点(村县营基础信息!L$8:L$28,$R$6:$R$26,$CF30)+求节点(村县营基础信息!U$8:U$28,$R$32:$R$52,$CF30)+求节点(村县营基础信息!AD$8:AD$28,$R$58:$R$78,$CF30)+求节点(村县营基础信息!AM$8:AM$28,$R$84:$R$104,$CF30)</f>
        <v>4</v>
      </c>
      <c r="CR30" s="194">
        <f>求节点(村县营基础信息!M$8:M$28,$R$6:$R$26,$CF30)+求节点(村县营基础信息!V$8:V$28,$R$32:$R$52,$CF30)+求节点(村县营基础信息!AE$8:AE$28,$R$58:$R$78,$CF30)+求节点(村县营基础信息!AN$8:AN$28,$R$84:$R$104,$CF30)</f>
        <v>4</v>
      </c>
      <c r="CS30" s="194">
        <f>求节点(村县营基础信息!N$8:N$28,$R$6:$R$26,$CF30)+求节点(村县营基础信息!W$8:W$28,$R$32:$R$52,$CF30)+求节点(村县营基础信息!AF$8:AF$28,$R$58:$R$78,$CF30)+求节点(村县营基础信息!AO$8:AO$28,$R$84:$R$104,$CF30)</f>
        <v>4</v>
      </c>
      <c r="CT30" s="194">
        <f>求节点(村县营基础信息!O$8:O$28,$R$6:$R$26,$CF30)+求节点(村县营基础信息!X$8:X$28,$R$32:$R$52,$CF30)+求节点(村县营基础信息!AG$8:AG$28,$R$58:$R$78,$CF30)+求节点(村县营基础信息!AP$8:AP$28,$R$84:$R$104,$CF30)</f>
        <v>4.1052631578947372</v>
      </c>
      <c r="CU30" s="194">
        <f>(CP30-CP29)/节奏总纲!K28</f>
        <v>0</v>
      </c>
      <c r="CW30" s="171"/>
      <c r="CX30" s="171"/>
      <c r="CY30" s="171">
        <v>25</v>
      </c>
      <c r="CZ30" s="171">
        <v>13813.333333333334</v>
      </c>
      <c r="DA30" s="171">
        <v>14011.986531986531</v>
      </c>
      <c r="DB30" s="171">
        <v>14214.693877551021</v>
      </c>
      <c r="DC30" s="171">
        <v>14421.580756013747</v>
      </c>
      <c r="DD30" s="171">
        <v>14848.42105263158</v>
      </c>
      <c r="DE30" s="171">
        <f t="shared" si="13"/>
        <v>1.03523166023166</v>
      </c>
      <c r="DF30" s="171">
        <f t="shared" si="14"/>
        <v>1.0338911369774797</v>
      </c>
      <c r="DG30" s="171">
        <f t="shared" si="15"/>
        <v>1.0325618790558779</v>
      </c>
      <c r="DH30" s="171">
        <f t="shared" si="16"/>
        <v>1.0312437450556153</v>
      </c>
      <c r="DI30" s="171">
        <f t="shared" si="17"/>
        <v>1.0296327803771446</v>
      </c>
    </row>
    <row r="31" spans="2:113" x14ac:dyDescent="0.15">
      <c r="D31" s="71" t="s">
        <v>335</v>
      </c>
      <c r="E31" s="68" t="s">
        <v>90</v>
      </c>
      <c r="F31" s="68" t="s">
        <v>179</v>
      </c>
      <c r="G31" s="68" t="s">
        <v>332</v>
      </c>
      <c r="H31" s="168" t="s">
        <v>536</v>
      </c>
      <c r="I31" s="168" t="s">
        <v>381</v>
      </c>
      <c r="J31" s="104" t="s">
        <v>108</v>
      </c>
      <c r="K31" s="84" t="s">
        <v>347</v>
      </c>
      <c r="L31" s="167" t="s">
        <v>349</v>
      </c>
      <c r="N31" s="68" t="s">
        <v>131</v>
      </c>
      <c r="O31" s="68" t="s">
        <v>182</v>
      </c>
      <c r="P31" s="68" t="s">
        <v>332</v>
      </c>
      <c r="Q31" s="170" t="s">
        <v>536</v>
      </c>
      <c r="R31" s="170" t="s">
        <v>381</v>
      </c>
      <c r="S31" s="104" t="s">
        <v>108</v>
      </c>
      <c r="T31" s="84" t="s">
        <v>347</v>
      </c>
      <c r="U31" s="167" t="s">
        <v>349</v>
      </c>
      <c r="W31" s="142"/>
      <c r="X31" s="68">
        <v>26</v>
      </c>
      <c r="Y31" s="203">
        <f>MAX(求节点(基础状态预期!F$7:F$27,$N$6:$N$26,$X31)+求节点(基础状态预期!F$7:F$27,$N$32:$N$52,$X31)+求节点(基础状态预期!F$7:F$27,$N$58:$N$78,$X31)+求节点(基础状态预期!F$7:F$27,$N$84:$N$104,$X31),Y30)</f>
        <v>39600</v>
      </c>
      <c r="Z31" s="203">
        <f>MAX(求节点(基础状态预期!G$7:G$27,$N$6:$N$26,$X31)+求节点(基础状态预期!G$7:G$27,$N$32:$N$52,$X31)+求节点(基础状态预期!G$7:G$27,$N$58:$N$78,$X31)+求节点(基础状态预期!G$7:G$27,$N$84:$N$104,$X31),Z30)</f>
        <v>40923.636363636368</v>
      </c>
      <c r="AA31" s="203">
        <f>MAX(求节点(基础状态预期!H$7:H$27,$N$6:$N$26,$X31)+求节点(基础状态预期!H$7:H$27,$N$32:$N$52,$X31)+求节点(基础状态预期!H$7:H$27,$N$58:$N$78,$X31)+求节点(基础状态预期!H$7:H$27,$N$84:$N$104,$X31),AA30)</f>
        <v>42274.285714285717</v>
      </c>
      <c r="AB31" s="203">
        <f>MAX(求节点(基础状态预期!I$7:I$27,$N$6:$N$26,$X31)+求节点(基础状态预期!I$7:I$27,$N$32:$N$52,$X31)+求节点(基础状态预期!I$7:I$27,$N$58:$N$78,$X31)+求节点(基础状态预期!I$7:I$27,$N$84:$N$104,$X31),AB30)</f>
        <v>43652.783505154643</v>
      </c>
      <c r="AC31" s="203">
        <f>MAX(求节点(基础状态预期!J$7:J$27,$N$6:$N$26,$X31)+求节点(基础状态预期!J$7:J$27,$N$32:$N$52,$X31)+求节点(基础状态预期!J$7:J$27,$N$58:$N$78,$X31)+求节点(基础状态预期!J$7:J$27,$N$84:$N$104,$X31),AC30)</f>
        <v>46496.842105263167</v>
      </c>
      <c r="AD31" s="63">
        <v>7300</v>
      </c>
      <c r="AE31" s="63">
        <v>7457.575757575758</v>
      </c>
      <c r="AF31" s="63">
        <v>7618.3673469387759</v>
      </c>
      <c r="AG31" s="63">
        <v>7782.4742268041246</v>
      </c>
      <c r="AH31" s="63">
        <v>8121.0526315789484</v>
      </c>
      <c r="AI31" s="203">
        <f>MAX((求节点(基础状态预期!F$7:F$27,$P$6:$P$26,$X31)+求节点(基础状态预期!F$7:F$27,$P$32:$P$52,$X31)+求节点(基础状态预期!F$7:F$27,$P$58:$P$78,$X31)+求节点(基础状态预期!F$7:F$27,$P$84:$P$104,$X31))*240,AI30)</f>
        <v>13440</v>
      </c>
      <c r="AJ31" s="203">
        <f>MAX((求节点(基础状态预期!G$7:G$27,$P$6:$P$26,$X31)+求节点(基础状态预期!G$7:G$27,$P$32:$P$52,$X31)+求节点(基础状态预期!G$7:G$27,$P$58:$P$78,$X31)+求节点(基础状态预期!G$7:G$27,$P$84:$P$104,$X31))*240,AJ30)</f>
        <v>13629.090909090912</v>
      </c>
      <c r="AK31" s="203">
        <f>MAX((求节点(基础状态预期!H$7:H$27,$P$6:$P$26,$X31)+求节点(基础状态预期!H$7:H$27,$P$32:$P$52,$X31)+求节点(基础状态预期!H$7:H$27,$P$58:$P$78,$X31)+求节点(基础状态预期!H$7:H$27,$P$84:$P$104,$X31))*240,AK30)</f>
        <v>13822.040816326529</v>
      </c>
      <c r="AL31" s="203">
        <f>MAX((求节点(基础状态预期!I$7:I$27,$P$6:$P$26,$X31)+求节点(基础状态预期!I$7:I$27,$P$32:$P$52,$X31)+求节点(基础状态预期!I$7:I$27,$P$58:$P$78,$X31)+求节点(基础状态预期!I$7:I$27,$P$84:$P$104,$X31))*240,AL30)</f>
        <v>14018.969072164948</v>
      </c>
      <c r="AM31" s="203">
        <f>MAX((求节点(基础状态预期!J$7:J$27,$P$6:$P$26,$X31)+求节点(基础状态预期!J$7:J$27,$P$32:$P$52,$X31)+求节点(基础状态预期!J$7:J$27,$P$58:$P$78,$X31)+求节点(基础状态预期!J$7:J$27,$P$84:$P$104,$X31))*240,AM30)</f>
        <v>14425.263157894737</v>
      </c>
      <c r="AN31" s="68">
        <f>(AI31-AI30)/节奏总纲!K29</f>
        <v>1576.3080251651359</v>
      </c>
      <c r="AO31" s="203">
        <f>MAX(求节点(基础状态预期!F$7:F$27,$T$6:$T$26,$X31)+求节点(基础状态预期!F$7:F$27,$T$32:$T$52,$X31)+求节点(基础状态预期!F$7:F$27,$T$58:$T$78,$X31)+求节点(基础状态预期!F$7:F$27,$T$84:$T$104,$X31),AO30)</f>
        <v>186800</v>
      </c>
      <c r="AP31" s="203">
        <f>MAX(求节点(基础状态预期!G$7:G$27,$T$6:$T$26,$X31)+求节点(基础状态预期!G$7:G$27,$T$32:$T$52,$X31)+求节点(基础状态预期!G$7:G$27,$T$58:$T$78,$X31)+求节点(基础状态预期!G$7:G$27,$T$84:$T$104,$X31),AP30)</f>
        <v>192402.69360269365</v>
      </c>
      <c r="AQ31" s="203">
        <f>MAX(求节点(基础状态预期!H$7:H$27,$T$6:$T$26,$X31)+求节点(基础状态预期!H$7:H$27,$T$32:$T$52,$X31)+求节点(基础状态预期!H$7:H$27,$T$58:$T$78,$X31)+求节点(基础状态预期!H$7:H$27,$T$84:$T$104,$X31),AQ30)</f>
        <v>198119.72789115645</v>
      </c>
      <c r="AR31" s="203">
        <f>MAX(求节点(基础状态预期!I$7:I$27,$T$6:$T$26,$X31)+求节点(基础状态预期!I$7:I$27,$T$32:$T$52,$X31)+求节点(基础状态预期!I$7:I$27,$T$58:$T$78,$X31)+求节点(基础状态预期!I$7:I$27,$T$84:$T$104,$X31),AR30)</f>
        <v>203954.63917525776</v>
      </c>
      <c r="AS31" s="203">
        <f>MAX(求节点(基础状态预期!J$7:J$27,$T$6:$T$26,$X31)+求节点(基础状态预期!J$7:J$27,$T$32:$T$52,$X31)+求节点(基础状态预期!J$7:J$27,$T$58:$T$78,$X31)+求节点(基础状态预期!J$7:J$27,$T$84:$T$104,$X31),AS30)</f>
        <v>215992.98245614039</v>
      </c>
      <c r="AT31" s="203">
        <f>MAX(求节点(基础状态预期!F$7:F$27,$S$6:$S$26,$X31)+求节点(基础状态预期!F$7:F$27,$S$32:$S$52,$X31)+求节点(基础状态预期!F$7:F$27,$S$58:$S$78,$X31)+求节点(基础状态预期!F$7:F$27,$S$84:$S$104,$X31),AT30)</f>
        <v>1600</v>
      </c>
      <c r="AU31" s="203">
        <f>MAX(求节点(基础状态预期!G$7:G$27,$S$6:$S$26,$X31)+求节点(基础状态预期!G$7:G$27,$S$32:$S$52,$X31)+求节点(基础状态预期!G$7:G$27,$S$58:$S$78,$X31)+求节点(基础状态预期!G$7:G$27,$S$84:$S$104,$X31),AU30)</f>
        <v>1617.5084175084176</v>
      </c>
      <c r="AV31" s="203">
        <f>MAX(求节点(基础状态预期!H$7:H$27,$S$6:$S$26,$X31)+求节点(基础状态预期!H$7:H$27,$S$32:$S$52,$X31)+求节点(基础状态预期!H$7:H$27,$S$58:$S$78,$X31)+求节点(基础状态预期!H$7:H$27,$S$84:$S$104,$X31),AV30)</f>
        <v>1635.3741496598639</v>
      </c>
      <c r="AW31" s="203">
        <f>MAX(求节点(基础状态预期!I$7:I$27,$S$6:$S$26,$X31)+求节点(基础状态预期!I$7:I$27,$S$32:$S$52,$X31)+求节点(基础状态预期!I$7:I$27,$S$58:$S$78,$X31)+求节点(基础状态预期!I$7:I$27,$S$84:$S$104,$X31),AW30)</f>
        <v>1653.6082474226805</v>
      </c>
      <c r="AX31" s="203">
        <f>MAX(求节点(基础状态预期!J$7:J$27,$S$6:$S$26,$X31)+求节点(基础状态预期!J$7:J$27,$S$32:$S$52,$X31)+求节点(基础状态预期!J$7:J$27,$S$58:$S$78,$X31)+求节点(基础状态预期!J$7:J$27,$S$84:$S$104,$X31),AX30)</f>
        <v>1691.2280701754387</v>
      </c>
      <c r="AY31" s="108">
        <f>(AT31-AT30)/节奏总纲!K29</f>
        <v>246.29812893205178</v>
      </c>
      <c r="AZ31" s="203">
        <f>MAX(求节点(基础状态预期!F$7:F$27,$U$6:$U$26,$X31)+求节点(基础状态预期!F$7:F$27,$U$32:$U$52,$X31)+求节点(基础状态预期!F$7:F$27,$U$58:$U$78,$X31)+求节点(基础状态预期!F$7:F$27,$U$84:$U$104,$X31),AZ30)</f>
        <v>631000</v>
      </c>
      <c r="BA31" s="203">
        <f>MAX(求节点(基础状态预期!G$7:G$27,$U$6:$U$26,$X31)+求节点(基础状态预期!G$7:G$27,$U$32:$U$52,$X31)+求节点(基础状态预期!G$7:G$27,$U$58:$U$78,$X31)+求节点(基础状态预期!G$7:G$27,$U$84:$U$104,$X31),BA30)</f>
        <v>646757.5757575758</v>
      </c>
      <c r="BB31" s="203">
        <f>MAX(求节点(基础状态预期!H$7:H$27,$U$6:$U$26,$X31)+求节点(基础状态预期!H$7:H$27,$U$32:$U$52,$X31)+求节点(基础状态预期!H$7:H$27,$U$58:$U$78,$X31)+求节点(基础状态预期!H$7:H$27,$U$84:$U$104,$X31),BB30)</f>
        <v>662836.73469387752</v>
      </c>
      <c r="BC31" s="203">
        <f>MAX(求节点(基础状态预期!I$7:I$27,$U$6:$U$26,$X31)+求节点(基础状态预期!I$7:I$27,$U$32:$U$52,$X31)+求节点(基础状态预期!I$7:I$27,$U$58:$U$78,$X31)+求节点(基础状态预期!I$7:I$27,$U$84:$U$104,$X31),BC30)</f>
        <v>679247.42268041242</v>
      </c>
      <c r="BD31" s="203">
        <f>MAX(求节点(基础状态预期!J$7:J$27,$U$6:$U$26,$X31)+求节点(基础状态预期!J$7:J$27,$U$32:$U$52,$X31)+求节点(基础状态预期!J$7:J$27,$U$58:$U$78,$X31)+求节点(基础状态预期!J$7:J$27,$U$84:$U$104,$X31),BD30)</f>
        <v>713105.26315789483</v>
      </c>
      <c r="BK31" s="108">
        <v>26</v>
      </c>
      <c r="BL31" s="194">
        <f t="shared" si="7"/>
        <v>15040</v>
      </c>
      <c r="BM31" s="194">
        <f t="shared" si="8"/>
        <v>15246.599326599329</v>
      </c>
      <c r="BN31" s="194">
        <f t="shared" si="9"/>
        <v>15457.414965986392</v>
      </c>
      <c r="BO31" s="194">
        <f t="shared" si="10"/>
        <v>15672.577319587628</v>
      </c>
      <c r="BP31" s="194">
        <f t="shared" si="11"/>
        <v>16116.491228070176</v>
      </c>
      <c r="BQ31" s="194">
        <f>(BL31-BL30)/节奏总纲!K29</f>
        <v>1822.6061540971875</v>
      </c>
      <c r="BS31" s="110">
        <f t="shared" si="5"/>
        <v>0.8936170212765957</v>
      </c>
      <c r="BT31" s="110">
        <f t="shared" si="12"/>
        <v>0.10638297872340426</v>
      </c>
      <c r="BW31" s="167">
        <v>26</v>
      </c>
      <c r="BX31" s="194">
        <f>求节点(村县营基础信息!K$8:K$28,$P$6:$P$26,$CF31)+求节点(村县营基础信息!T$8:T$28,$P$32:$P$52,$CF31)+求节点(村县营基础信息!AC$8:AC$28,$P$58:$P$78,$CF31)+求节点(村县营基础信息!AL$8:AL$28,$P$84:$P$104,$CF31)</f>
        <v>55</v>
      </c>
      <c r="BY31" s="194">
        <f>求节点(村县营基础信息!L$8:L$28,$P$6:$P$26,$CF31)+求节点(村县营基础信息!U$8:U$28,$P$32:$P$52,$CF31)+求节点(村县营基础信息!AD$8:AD$28,$P$58:$P$78,$CF31)+求节点(村县营基础信息!AM$8:AM$28,$P$84:$P$104,$CF31)</f>
        <v>55.787878787878796</v>
      </c>
      <c r="BZ31" s="194">
        <f>求节点(村县营基础信息!M$8:M$28,$P$6:$P$26,$CF31)+求节点(村县营基础信息!V$8:V$28,$P$32:$P$52,$CF31)+求节点(村县营基础信息!AE$8:AE$28,$P$58:$P$78,$CF31)+求节点(村县营基础信息!AN$8:AN$28,$P$84:$P$104,$CF31)</f>
        <v>56.591836734693871</v>
      </c>
      <c r="CA31" s="194">
        <f>求节点(村县营基础信息!N$8:N$28,$P$6:$P$26,$CF31)+求节点(村县营基础信息!W$8:W$28,$P$32:$P$52,$CF31)+求节点(村县营基础信息!AF$8:AF$28,$P$58:$P$78,$CF31)+求节点(村县营基础信息!AO$8:AO$28,$P$84:$P$104,$CF31)</f>
        <v>57.815045863897538</v>
      </c>
      <c r="CB31" s="194">
        <f>求节点(村县营基础信息!O$8:O$28,$P$6:$P$26,$CF31)+求节点(村县营基础信息!X$8:X$28,$P$32:$P$52,$CF31)+求节点(村县营基础信息!AG$8:AG$28,$P$58:$P$78,$CF31)+求节点(村县营基础信息!AP$8:AP$28,$P$84:$P$104,$CF31)</f>
        <v>59.868218260520827</v>
      </c>
      <c r="CC31" s="194">
        <f>(BX31-BX30)/节奏总纲!K29</f>
        <v>5.7469563417478806</v>
      </c>
      <c r="CF31" s="167">
        <v>26</v>
      </c>
      <c r="CG31" s="194">
        <f>求节点(村县营基础信息!K$8:K$28,$Q$6:$Q$26,$CF31)+求节点(村县营基础信息!T$8:T$28,$Q$32:$Q$52,$CF31)+求节点(村县营基础信息!AC$8:AC$28,$Q$58:$Q$78,$CF31)+求节点(村县营基础信息!AL$8:AL$28,$Q$84:$Q$104,$CF31)</f>
        <v>15</v>
      </c>
      <c r="CH31" s="194">
        <f>求节点(村县营基础信息!L$8:L$28,$Q$6:$Q$26,$CF31)+求节点(村县营基础信息!U$8:U$28,$Q$32:$Q$52,$CF31)+求节点(村县营基础信息!AD$8:AD$28,$Q$58:$Q$78,$CF31)+求节点(村县营基础信息!AM$8:AM$28,$Q$84:$Q$104,$CF31)</f>
        <v>15.175084175084177</v>
      </c>
      <c r="CI31" s="194">
        <f>求节点(村县营基础信息!M$8:M$28,$Q$6:$Q$26,$CF31)+求节点(村县营基础信息!V$8:V$28,$Q$32:$Q$52,$CF31)+求节点(村县营基础信息!AE$8:AE$28,$Q$58:$Q$78,$CF31)+求节点(村县营基础信息!AN$8:AN$28,$Q$84:$Q$104,$CF31)</f>
        <v>15.353741496598639</v>
      </c>
      <c r="CJ31" s="194">
        <f>求节点(村县营基础信息!N$8:N$28,$Q$6:$Q$26,$CF31)+求节点(村县营基础信息!W$8:W$28,$Q$32:$Q$52,$CF31)+求节点(村县营基础信息!AF$8:AF$28,$Q$58:$Q$78,$CF31)+求节点(村县营基础信息!AO$8:AO$28,$Q$84:$Q$104,$CF31)</f>
        <v>15.93875720410373</v>
      </c>
      <c r="CK31" s="194">
        <f>求节点(村县营基础信息!O$8:O$28,$Q$6:$Q$26,$CF31)+求节点(村县营基础信息!X$8:X$28,$Q$32:$Q$52,$CF31)+求节点(村县营基础信息!AG$8:AG$28,$Q$58:$Q$78,$CF31)+求节点(村县营基础信息!AP$8:AP$28,$Q$84:$Q$104,$CF31)</f>
        <v>16.67523580438047</v>
      </c>
      <c r="CL31" s="194">
        <f>(CG31-CG30)/节奏总纲!K29</f>
        <v>1.6419875262136769</v>
      </c>
      <c r="CO31" s="167">
        <v>26</v>
      </c>
      <c r="CP31" s="194">
        <f>求节点(村县营基础信息!K$8:K$28,$R$6:$R$26,$CF31)+求节点(村县营基础信息!T$8:T$28,$R$32:$R$52,$CF31)+求节点(村县营基础信息!AC$8:AC$28,$R$58:$R$78,$CF31)+求节点(村县营基础信息!AL$8:AL$28,$R$84:$R$104,$CF31)</f>
        <v>4</v>
      </c>
      <c r="CQ31" s="194">
        <f>求节点(村县营基础信息!L$8:L$28,$R$6:$R$26,$CF31)+求节点(村县营基础信息!U$8:U$28,$R$32:$R$52,$CF31)+求节点(村县营基础信息!AD$8:AD$28,$R$58:$R$78,$CF31)+求节点(村县营基础信息!AM$8:AM$28,$R$84:$R$104,$CF31)</f>
        <v>4.0875420875420883</v>
      </c>
      <c r="CR31" s="194">
        <f>求节点(村县营基础信息!M$8:M$28,$R$6:$R$26,$CF31)+求节点(村县营基础信息!V$8:V$28,$R$32:$R$52,$CF31)+求节点(村县营基础信息!AE$8:AE$28,$R$58:$R$78,$CF31)+求节点(村县营基础信息!AN$8:AN$28,$R$84:$R$104,$CF31)</f>
        <v>4.1768707482993195</v>
      </c>
      <c r="CS31" s="194">
        <f>求节点(村县营基础信息!N$8:N$28,$R$6:$R$26,$CF31)+求节点(村县营基础信息!W$8:W$28,$R$32:$R$52,$CF31)+求节点(村县营基础信息!AF$8:AF$28,$R$58:$R$78,$CF31)+求节点(村县营基础信息!AO$8:AO$28,$R$84:$R$104,$CF31)</f>
        <v>4.2680412371134029</v>
      </c>
      <c r="CT31" s="194">
        <f>求节点(村县营基础信息!O$8:O$28,$R$6:$R$26,$CF31)+求节点(村县营基础信息!X$8:X$28,$R$32:$R$52,$CF31)+求节点(村县营基础信息!AG$8:AG$28,$R$58:$R$78,$CF31)+求节点(村县营基础信息!AP$8:AP$28,$R$84:$R$104,$CF31)</f>
        <v>4.4561403508771935</v>
      </c>
      <c r="CU31" s="194">
        <f>(CP31-CP30)/节奏总纲!K29</f>
        <v>0</v>
      </c>
      <c r="CW31" s="171"/>
      <c r="CX31" s="171"/>
      <c r="CY31" s="171">
        <v>26</v>
      </c>
      <c r="CZ31" s="171">
        <v>14600</v>
      </c>
      <c r="DA31" s="171">
        <v>14806.599326599329</v>
      </c>
      <c r="DB31" s="171">
        <v>15017.414965986394</v>
      </c>
      <c r="DC31" s="171">
        <v>15232.57731958763</v>
      </c>
      <c r="DD31" s="171">
        <v>15676.491228070176</v>
      </c>
      <c r="DE31" s="171">
        <f t="shared" si="13"/>
        <v>1.0301369863013699</v>
      </c>
      <c r="DF31" s="171">
        <f t="shared" si="14"/>
        <v>1.0297164791384312</v>
      </c>
      <c r="DG31" s="171">
        <f t="shared" si="15"/>
        <v>1.029299316892859</v>
      </c>
      <c r="DH31" s="171">
        <f t="shared" si="16"/>
        <v>1.0288854598121226</v>
      </c>
      <c r="DI31" s="171">
        <f t="shared" si="17"/>
        <v>1.0280675052598593</v>
      </c>
    </row>
    <row r="32" spans="2:113" x14ac:dyDescent="0.15">
      <c r="D32" s="71">
        <v>1</v>
      </c>
      <c r="E32" s="68">
        <f>繁荣度奖励!Y7/24*12</f>
        <v>0</v>
      </c>
      <c r="F32" s="137">
        <v>0</v>
      </c>
      <c r="G32" s="68">
        <v>2</v>
      </c>
      <c r="H32" s="167">
        <v>0</v>
      </c>
      <c r="I32" s="167">
        <v>1</v>
      </c>
      <c r="J32" s="171">
        <v>0</v>
      </c>
      <c r="K32" s="150">
        <f>K6</f>
        <v>200</v>
      </c>
      <c r="L32" s="167">
        <v>0</v>
      </c>
      <c r="N32" s="68">
        <f>SUMPRODUCT(E$32:E32,村县营基础信息!$E$8:$E8)</f>
        <v>0</v>
      </c>
      <c r="O32" s="137">
        <f>SUMPRODUCT(F$32:F32,村县营基础信息!$E$8:$E8)</f>
        <v>0</v>
      </c>
      <c r="P32" s="137">
        <f>SUMPRODUCT(G$32:G32,村县营基础信息!$E$8:$E8)</f>
        <v>0</v>
      </c>
      <c r="Q32" s="137">
        <f>SUMPRODUCT(H$32:H32,村县营基础信息!$E$8:$E8)</f>
        <v>0</v>
      </c>
      <c r="R32" s="167">
        <f>SUMPRODUCT(I$32:I32,村县营基础信息!$E$8:$E8)</f>
        <v>0</v>
      </c>
      <c r="S32" s="137">
        <f>SUMPRODUCT(J$32:J32,村县营基础信息!$E$8:$E8)</f>
        <v>0</v>
      </c>
      <c r="T32" s="137">
        <f>SUMPRODUCT(K$32:K32,村县营基础信息!$E$8:$E8)</f>
        <v>0</v>
      </c>
      <c r="U32" s="167">
        <f>SUMPRODUCT(L$32:L32,村县营基础信息!$E$8:$E8)</f>
        <v>0</v>
      </c>
      <c r="W32" s="142"/>
      <c r="X32" s="68">
        <v>27</v>
      </c>
      <c r="Y32" s="203">
        <f>MAX(求节点(基础状态预期!F$7:F$27,$N$6:$N$26,$X32)+求节点(基础状态预期!F$7:F$27,$N$32:$N$52,$X32)+求节点(基础状态预期!F$7:F$27,$N$58:$N$78,$X32)+求节点(基础状态预期!F$7:F$27,$N$84:$N$104,$X32),Y31)</f>
        <v>44640</v>
      </c>
      <c r="Z32" s="203">
        <f>MAX(求节点(基础状态预期!G$7:G$27,$N$6:$N$26,$X32)+求节点(基础状态预期!G$7:G$27,$N$32:$N$52,$X32)+求节点(基础状态预期!G$7:G$27,$N$58:$N$78,$X32)+求节点(基础状态预期!G$7:G$27,$N$84:$N$104,$X32),Z31)</f>
        <v>46014.545454545456</v>
      </c>
      <c r="AA32" s="203">
        <f>MAX(求节点(基础状态预期!H$7:H$27,$N$6:$N$26,$X32)+求节点(基础状态预期!H$7:H$27,$N$32:$N$52,$X32)+求节点(基础状态预期!H$7:H$27,$N$58:$N$78,$X32)+求节点(基础状态预期!H$7:H$27,$N$84:$N$104,$X32),AA31)</f>
        <v>47417.142857142862</v>
      </c>
      <c r="AB32" s="203">
        <f>MAX(求节点(基础状态预期!I$7:I$27,$N$6:$N$26,$X32)+求节点(基础状态预期!I$7:I$27,$N$32:$N$52,$X32)+求节点(基础状态预期!I$7:I$27,$N$58:$N$78,$X32)+求节点(基础状态预期!I$7:I$27,$N$84:$N$104,$X32),AB31)</f>
        <v>48848.65979381444</v>
      </c>
      <c r="AC32" s="203">
        <f>MAX(求节点(基础状态预期!J$7:J$27,$N$6:$N$26,$X32)+求节点(基础状态预期!J$7:J$27,$N$32:$N$52,$X32)+求节点(基础状态预期!J$7:J$27,$N$58:$N$78,$X32)+求节点(基础状态预期!J$7:J$27,$N$84:$N$104,$X32),AC31)</f>
        <v>51802.105263157908</v>
      </c>
      <c r="AD32" s="63">
        <v>7900</v>
      </c>
      <c r="AE32" s="63">
        <v>8063.636363636364</v>
      </c>
      <c r="AF32" s="63">
        <v>8230.6122448979604</v>
      </c>
      <c r="AG32" s="63">
        <v>8401.0309278350524</v>
      </c>
      <c r="AH32" s="63">
        <v>8752.6315789473701</v>
      </c>
      <c r="AI32" s="203">
        <f>MAX((求节点(基础状态预期!F$7:F$27,$P$6:$P$26,$X32)+求节点(基础状态预期!F$7:F$27,$P$32:$P$52,$X32)+求节点(基础状态预期!F$7:F$27,$P$58:$P$78,$X32)+求节点(基础状态预期!F$7:F$27,$P$84:$P$104,$X32))*240,AI31)</f>
        <v>14159.999999999998</v>
      </c>
      <c r="AJ32" s="203">
        <f>MAX((求节点(基础状态预期!G$7:G$27,$P$6:$P$26,$X32)+求节点(基础状态预期!G$7:G$27,$P$32:$P$52,$X32)+求节点(基础状态预期!G$7:G$27,$P$58:$P$78,$X32)+求节点(基础状态预期!G$7:G$27,$P$84:$P$104,$X32))*240,AJ31)</f>
        <v>14356.363636363638</v>
      </c>
      <c r="AK32" s="203">
        <f>MAX((求节点(基础状态预期!H$7:H$27,$P$6:$P$26,$X32)+求节点(基础状态预期!H$7:H$27,$P$32:$P$52,$X32)+求节点(基础状态预期!H$7:H$27,$P$58:$P$78,$X32)+求节点(基础状态预期!H$7:H$27,$P$84:$P$104,$X32))*240,AK31)</f>
        <v>14556.734693877552</v>
      </c>
      <c r="AL32" s="203">
        <f>MAX((求节点(基础状态预期!I$7:I$27,$P$6:$P$26,$X32)+求节点(基础状态预期!I$7:I$27,$P$32:$P$52,$X32)+求节点(基础状态预期!I$7:I$27,$P$58:$P$78,$X32)+求节点(基础状态预期!I$7:I$27,$P$84:$P$104,$X32))*240,AL31)</f>
        <v>14761.237113402063</v>
      </c>
      <c r="AM32" s="203">
        <f>MAX((求节点(基础状态预期!J$7:J$27,$P$6:$P$26,$X32)+求节点(基础状态预期!J$7:J$27,$P$32:$P$52,$X32)+求节点(基础状态预期!J$7:J$27,$P$58:$P$78,$X32)+求节点(基础状态预期!J$7:J$27,$P$84:$P$104,$X32))*240,AM31)</f>
        <v>15183.157894736843</v>
      </c>
      <c r="AN32" s="68">
        <f>(AI32-AI31)/节奏总纲!K30</f>
        <v>1654.5908163412014</v>
      </c>
      <c r="AO32" s="203">
        <f>MAX(求节点(基础状态预期!F$7:F$27,$T$6:$T$26,$X32)+求节点(基础状态预期!F$7:F$27,$T$32:$T$52,$X32)+求节点(基础状态预期!F$7:F$27,$T$58:$T$78,$X32)+求节点(基础状态预期!F$7:F$27,$T$84:$T$104,$X32),AO31)</f>
        <v>208133.33333333334</v>
      </c>
      <c r="AP32" s="203">
        <f>MAX(求节点(基础状态预期!G$7:G$27,$T$6:$T$26,$X32)+求节点(基础状态预期!G$7:G$27,$T$32:$T$52,$X32)+求节点(基础状态预期!G$7:G$27,$T$58:$T$78,$X32)+求节点(基础状态预期!G$7:G$27,$T$84:$T$104,$X32),AP31)</f>
        <v>213951.51515151517</v>
      </c>
      <c r="AQ32" s="203">
        <f>MAX(求节点(基础状态预期!H$7:H$27,$T$6:$T$26,$X32)+求节点(基础状态预期!H$7:H$27,$T$32:$T$52,$X32)+求节点(基础状态预期!H$7:H$27,$T$58:$T$78,$X32)+求节点(基础状态预期!H$7:H$27,$T$84:$T$104,$X32),AQ31)</f>
        <v>219888.43537414967</v>
      </c>
      <c r="AR32" s="203">
        <f>MAX(求节点(基础状态预期!I$7:I$27,$T$6:$T$26,$X32)+求节点(基础状态预期!I$7:I$27,$T$32:$T$52,$X32)+求节点(基础状态预期!I$7:I$27,$T$58:$T$78,$X32)+求节点(基础状态预期!I$7:I$27,$T$84:$T$104,$X32),AR31)</f>
        <v>225947.76632302409</v>
      </c>
      <c r="AS32" s="203">
        <f>MAX(求节点(基础状态预期!J$7:J$27,$T$6:$T$26,$X32)+求节点(基础状态预期!J$7:J$27,$T$32:$T$52,$X32)+求节点(基础状态预期!J$7:J$27,$T$58:$T$78,$X32)+求节点(基础状态预期!J$7:J$27,$T$84:$T$104,$X32),AS31)</f>
        <v>238449.12280701759</v>
      </c>
      <c r="AT32" s="203">
        <f>MAX(求节点(基础状态预期!F$7:F$27,$S$6:$S$26,$X32)+求节点(基础状态预期!F$7:F$27,$S$32:$S$52,$X32)+求节点(基础状态预期!F$7:F$27,$S$58:$S$78,$X32)+求节点(基础状态预期!F$7:F$27,$S$84:$S$104,$X32),AT31)</f>
        <v>1666.6666666666667</v>
      </c>
      <c r="AU32" s="203">
        <f>MAX(求节点(基础状态预期!G$7:G$27,$S$6:$S$26,$X32)+求节点(基础状态预期!G$7:G$27,$S$32:$S$52,$X32)+求节点(基础状态预期!G$7:G$27,$S$58:$S$78,$X32)+求节点(基础状态预期!G$7:G$27,$S$84:$S$104,$X32),AU31)</f>
        <v>1684.848484848485</v>
      </c>
      <c r="AV32" s="203">
        <f>MAX(求节点(基础状态预期!H$7:H$27,$S$6:$S$26,$X32)+求节点(基础状态预期!H$7:H$27,$S$32:$S$52,$X32)+求节点(基础状态预期!H$7:H$27,$S$58:$S$78,$X32)+求节点(基础状态预期!H$7:H$27,$S$84:$S$104,$X32),AV31)</f>
        <v>1703.4013605442178</v>
      </c>
      <c r="AW32" s="203">
        <f>MAX(求节点(基础状态预期!I$7:I$27,$S$6:$S$26,$X32)+求节点(基础状态预期!I$7:I$27,$S$32:$S$52,$X32)+求节点(基础状态预期!I$7:I$27,$S$58:$S$78,$X32)+求节点(基础状态预期!I$7:I$27,$S$84:$S$104,$X32),AW31)</f>
        <v>1722.3367697594504</v>
      </c>
      <c r="AX32" s="203">
        <f>MAX(求节点(基础状态预期!J$7:J$27,$S$6:$S$26,$X32)+求节点(基础状态预期!J$7:J$27,$S$32:$S$52,$X32)+求节点(基础状态预期!J$7:J$27,$S$58:$S$78,$X32)+求节点(基础状态预期!J$7:J$27,$S$84:$S$104,$X32),AX31)</f>
        <v>1761.4035087719299</v>
      </c>
      <c r="AY32" s="108">
        <f>(AT32-AT31)/节奏总纲!K30</f>
        <v>153.20285336492663</v>
      </c>
      <c r="AZ32" s="203">
        <f>MAX(求节点(基础状态预期!F$7:F$27,$U$6:$U$26,$X32)+求节点(基础状态预期!F$7:F$27,$U$32:$U$52,$X32)+求节点(基础状态预期!F$7:F$27,$U$58:$U$78,$X32)+求节点(基础状态预期!F$7:F$27,$U$84:$U$104,$X32),AZ31)</f>
        <v>691000</v>
      </c>
      <c r="BA32" s="203">
        <f>MAX(求节点(基础状态预期!G$7:G$27,$U$6:$U$26,$X32)+求节点(基础状态预期!G$7:G$27,$U$32:$U$52,$X32)+求节点(基础状态预期!G$7:G$27,$U$58:$U$78,$X32)+求节点(基础状态预期!G$7:G$27,$U$84:$U$104,$X32),BA31)</f>
        <v>707363.63636363635</v>
      </c>
      <c r="BB32" s="203">
        <f>MAX(求节点(基础状态预期!H$7:H$27,$U$6:$U$26,$X32)+求节点(基础状态预期!H$7:H$27,$U$32:$U$52,$X32)+求节点(基础状态预期!H$7:H$27,$U$58:$U$78,$X32)+求节点(基础状态预期!H$7:H$27,$U$84:$U$104,$X32),BB31)</f>
        <v>724061.22448979598</v>
      </c>
      <c r="BC32" s="203">
        <f>MAX(求节点(基础状态预期!I$7:I$27,$U$6:$U$26,$X32)+求节点(基础状态预期!I$7:I$27,$U$32:$U$52,$X32)+求节点(基础状态预期!I$7:I$27,$U$58:$U$78,$X32)+求节点(基础状态预期!I$7:I$27,$U$84:$U$104,$X32),BC31)</f>
        <v>741103.09278350521</v>
      </c>
      <c r="BD32" s="203">
        <f>MAX(求节点(基础状态预期!J$7:J$27,$U$6:$U$26,$X32)+求节点(基础状态预期!J$7:J$27,$U$32:$U$52,$X32)+求节点(基础状态预期!J$7:J$27,$U$58:$U$78,$X32)+求节点(基础状态预期!J$7:J$27,$U$84:$U$104,$X32),BD31)</f>
        <v>776263.15789473697</v>
      </c>
      <c r="BK32" s="108">
        <v>27</v>
      </c>
      <c r="BL32" s="194">
        <f t="shared" si="7"/>
        <v>15826.666666666664</v>
      </c>
      <c r="BM32" s="194">
        <f t="shared" si="8"/>
        <v>16041.212121212124</v>
      </c>
      <c r="BN32" s="194">
        <f t="shared" si="9"/>
        <v>16260.13605442177</v>
      </c>
      <c r="BO32" s="194">
        <f t="shared" si="10"/>
        <v>16483.573883161513</v>
      </c>
      <c r="BP32" s="194">
        <f t="shared" si="11"/>
        <v>16944.561403508775</v>
      </c>
      <c r="BQ32" s="194">
        <f>(BL32-BL31)/节奏总纲!K30</f>
        <v>1807.7936697061266</v>
      </c>
      <c r="BS32" s="110">
        <f t="shared" si="5"/>
        <v>0.89469250210615003</v>
      </c>
      <c r="BT32" s="110">
        <f t="shared" si="12"/>
        <v>0.10530749789385006</v>
      </c>
      <c r="BW32" s="167">
        <v>27</v>
      </c>
      <c r="BX32" s="194">
        <f>求节点(村县营基础信息!K$8:K$28,$P$6:$P$26,$CF32)+求节点(村县营基础信息!T$8:T$28,$P$32:$P$52,$CF32)+求节点(村县营基础信息!AC$8:AC$28,$P$58:$P$78,$CF32)+求节点(村县营基础信息!AL$8:AL$28,$P$84:$P$104,$CF32)</f>
        <v>57.999999999999993</v>
      </c>
      <c r="BY32" s="194">
        <f>求节点(村县营基础信息!L$8:L$28,$P$6:$P$26,$CF32)+求节点(村县营基础信息!U$8:U$28,$P$32:$P$52,$CF32)+求节点(村县营基础信息!AD$8:AD$28,$P$58:$P$78,$CF32)+求节点(村县营基础信息!AM$8:AM$28,$P$84:$P$104,$CF32)</f>
        <v>58.818181818181827</v>
      </c>
      <c r="BZ32" s="194">
        <f>求节点(村县营基础信息!M$8:M$28,$P$6:$P$26,$CF32)+求节点(村县营基础信息!V$8:V$28,$P$32:$P$52,$CF32)+求节点(村县营基础信息!AE$8:AE$28,$P$58:$P$78,$CF32)+求节点(村县营基础信息!AN$8:AN$28,$P$84:$P$104,$CF32)</f>
        <v>59.87795112206399</v>
      </c>
      <c r="CA32" s="194">
        <f>求节点(村县营基础信息!N$8:N$28,$P$6:$P$26,$CF32)+求节点(村县营基础信息!W$8:W$28,$P$32:$P$52,$CF32)+求节点(村县营基础信息!AF$8:AF$28,$P$58:$P$78,$CF32)+求节点(村县营基础信息!AO$8:AO$28,$P$84:$P$104,$CF32)</f>
        <v>61.250639594302008</v>
      </c>
      <c r="CB32" s="194">
        <f>求节点(村县营基础信息!O$8:O$28,$P$6:$P$26,$CF32)+求节点(村县营基础信息!X$8:X$28,$P$32:$P$52,$CF32)+求节点(村县营基础信息!AG$8:AG$28,$P$58:$P$78,$CF32)+求节点(村县营基础信息!AP$8:AP$28,$P$84:$P$104,$CF32)</f>
        <v>63.26315789473685</v>
      </c>
      <c r="CC32" s="194">
        <f>(BX32-BX31)/节奏总纲!K30</f>
        <v>6.8941284014216739</v>
      </c>
      <c r="CF32" s="167">
        <v>27</v>
      </c>
      <c r="CG32" s="194">
        <f>求节点(村县营基础信息!K$8:K$28,$Q$6:$Q$26,$CF32)+求节点(村县营基础信息!T$8:T$28,$Q$32:$Q$52,$CF32)+求节点(村县营基础信息!AC$8:AC$28,$Q$58:$Q$78,$CF32)+求节点(村县营基础信息!AL$8:AL$28,$Q$84:$Q$104,$CF32)</f>
        <v>15.666666666666666</v>
      </c>
      <c r="CH32" s="194">
        <f>求节点(村县营基础信息!L$8:L$28,$Q$6:$Q$26,$CF32)+求节点(村县营基础信息!U$8:U$28,$Q$32:$Q$52,$CF32)+求节点(村县营基础信息!AD$8:AD$28,$Q$58:$Q$78,$CF32)+求节点(村县营基础信息!AM$8:AM$28,$Q$84:$Q$104,$CF32)</f>
        <v>15.84848484848485</v>
      </c>
      <c r="CI32" s="194">
        <f>求节点(村县营基础信息!M$8:M$28,$Q$6:$Q$26,$CF32)+求节点(村县营基础信息!V$8:V$28,$Q$32:$Q$52,$CF32)+求节点(村县营基础信息!AE$8:AE$28,$Q$58:$Q$78,$CF32)+求节点(村县营基础信息!AN$8:AN$28,$Q$84:$Q$104,$CF32)</f>
        <v>16.258903503016374</v>
      </c>
      <c r="CJ32" s="194">
        <f>求节点(村县营基础信息!N$8:N$28,$Q$6:$Q$26,$CF32)+求节点(村县营基础信息!W$8:W$28,$Q$32:$Q$52,$CF32)+求节点(村县营基础信息!AF$8:AF$28,$Q$58:$Q$78,$CF32)+求节点(村县营基础信息!AO$8:AO$28,$Q$84:$Q$104,$CF32)</f>
        <v>16.968852652721246</v>
      </c>
      <c r="CK32" s="194">
        <f>求节点(村县营基础信息!O$8:O$28,$Q$6:$Q$26,$CF32)+求节点(村县营基础信息!X$8:X$28,$Q$32:$Q$52,$CF32)+求节点(村县营基础信息!AG$8:AG$28,$Q$58:$Q$78,$CF32)+求节点(村县营基础信息!AP$8:AP$28,$Q$84:$Q$104,$CF32)</f>
        <v>17.614035087719301</v>
      </c>
      <c r="CL32" s="194">
        <f>(CG32-CG31)/节奏总纲!K30</f>
        <v>1.5320285336492632</v>
      </c>
      <c r="CO32" s="167">
        <v>27</v>
      </c>
      <c r="CP32" s="194">
        <f>求节点(村县营基础信息!K$8:K$28,$R$6:$R$26,$CF32)+求节点(村县营基础信息!T$8:T$28,$R$32:$R$52,$CF32)+求节点(村县营基础信息!AC$8:AC$28,$R$58:$R$78,$CF32)+求节点(村县营基础信息!AL$8:AL$28,$R$84:$R$104,$CF32)</f>
        <v>4.333333333333333</v>
      </c>
      <c r="CQ32" s="194">
        <f>求节点(村县营基础信息!L$8:L$28,$R$6:$R$26,$CF32)+求节点(村县营基础信息!U$8:U$28,$R$32:$R$52,$CF32)+求节点(村县营基础信息!AD$8:AD$28,$R$58:$R$78,$CF32)+求节点(村县营基础信息!AM$8:AM$28,$R$84:$R$104,$CF32)</f>
        <v>4.4242424242424248</v>
      </c>
      <c r="CR32" s="194">
        <f>求节点(村县营基础信息!M$8:M$28,$R$6:$R$26,$CF32)+求节点(村县营基础信息!V$8:V$28,$R$32:$R$52,$CF32)+求节点(村县营基础信息!AE$8:AE$28,$R$58:$R$78,$CF32)+求节点(村县营基础信息!AN$8:AN$28,$R$84:$R$104,$CF32)</f>
        <v>4.517006802721089</v>
      </c>
      <c r="CS32" s="194">
        <f>求节点(村县营基础信息!N$8:N$28,$R$6:$R$26,$CF32)+求节点(村县营基础信息!W$8:W$28,$R$32:$R$52,$CF32)+求节点(村县营基础信息!AF$8:AF$28,$R$58:$R$78,$CF32)+求节点(村县营基础信息!AO$8:AO$28,$R$84:$R$104,$CF32)</f>
        <v>4.6116838487972514</v>
      </c>
      <c r="CT32" s="194">
        <f>求节点(村县营基础信息!O$8:O$28,$R$6:$R$26,$CF32)+求节点(村县营基础信息!X$8:X$28,$R$32:$R$52,$CF32)+求节点(村县营基础信息!AG$8:AG$28,$R$58:$R$78,$CF32)+求节点(村县营基础信息!AP$8:AP$28,$R$84:$R$104,$CF32)</f>
        <v>4.8070175438596499</v>
      </c>
      <c r="CU32" s="194">
        <f>(CP32-CP31)/节奏总纲!K30</f>
        <v>0.76601426682463158</v>
      </c>
      <c r="CW32" s="171"/>
      <c r="CX32" s="171"/>
      <c r="CY32" s="171">
        <v>27</v>
      </c>
      <c r="CZ32" s="171">
        <v>15386.666666666666</v>
      </c>
      <c r="DA32" s="171">
        <v>15601.212121212124</v>
      </c>
      <c r="DB32" s="171">
        <v>15820.136054421771</v>
      </c>
      <c r="DC32" s="171">
        <v>16043.573883161513</v>
      </c>
      <c r="DD32" s="171">
        <v>16504.561403508775</v>
      </c>
      <c r="DE32" s="171">
        <f t="shared" si="13"/>
        <v>1.0285961871750433</v>
      </c>
      <c r="DF32" s="171">
        <f t="shared" si="14"/>
        <v>1.0282029368347447</v>
      </c>
      <c r="DG32" s="171">
        <f t="shared" si="15"/>
        <v>1.027812655876434</v>
      </c>
      <c r="DH32" s="171">
        <f t="shared" si="16"/>
        <v>1.0274253107944857</v>
      </c>
      <c r="DI32" s="171">
        <f t="shared" si="17"/>
        <v>1.0266592967388068</v>
      </c>
    </row>
    <row r="33" spans="2:113" x14ac:dyDescent="0.15">
      <c r="B33" s="150"/>
      <c r="D33" s="71">
        <v>2</v>
      </c>
      <c r="E33" s="167">
        <f>繁荣度奖励!Y8/24*12</f>
        <v>0</v>
      </c>
      <c r="F33" s="137">
        <v>0</v>
      </c>
      <c r="G33" s="171">
        <v>2</v>
      </c>
      <c r="H33" s="167">
        <v>0</v>
      </c>
      <c r="I33" s="167">
        <v>1</v>
      </c>
      <c r="J33" s="171">
        <v>0</v>
      </c>
      <c r="K33" s="174">
        <f t="shared" ref="K33:K52" si="18">K7</f>
        <v>400</v>
      </c>
      <c r="L33" s="167">
        <v>0</v>
      </c>
      <c r="N33" s="137">
        <f>SUMPRODUCT(E$32:E33,村县营基础信息!$E$8:$E9)</f>
        <v>0</v>
      </c>
      <c r="O33" s="137">
        <f>SUMPRODUCT(F$32:F33,村县营基础信息!$E$8:$E9)</f>
        <v>0</v>
      </c>
      <c r="P33" s="137">
        <f>SUMPRODUCT(G$32:G33,村县营基础信息!$E$8:$E9)</f>
        <v>0</v>
      </c>
      <c r="Q33" s="167">
        <f>SUMPRODUCT(H$32:H33,村县营基础信息!$E$8:$E9)</f>
        <v>0</v>
      </c>
      <c r="R33" s="167">
        <f>SUMPRODUCT(I$32:I33,村县营基础信息!$E$8:$E9)</f>
        <v>0</v>
      </c>
      <c r="S33" s="137">
        <f>SUMPRODUCT(J$32:J33,村县营基础信息!$E$8:$E9)</f>
        <v>0</v>
      </c>
      <c r="T33" s="137">
        <f>SUMPRODUCT(K$32:K33,村县营基础信息!$E$8:$E9)</f>
        <v>0</v>
      </c>
      <c r="U33" s="167">
        <f>SUMPRODUCT(L$32:L33,村县营基础信息!$E$8:$E9)</f>
        <v>0</v>
      </c>
      <c r="W33" s="142"/>
      <c r="X33" s="68">
        <v>28</v>
      </c>
      <c r="Y33" s="203">
        <f>MAX(求节点(基础状态预期!F$7:F$27,$N$6:$N$26,$X33)+求节点(基础状态预期!F$7:F$27,$N$32:$N$52,$X33)+求节点(基础状态预期!F$7:F$27,$N$58:$N$78,$X33)+求节点(基础状态预期!F$7:F$27,$N$84:$N$104,$X33),Y32)</f>
        <v>49680</v>
      </c>
      <c r="Z33" s="203">
        <f>MAX(求节点(基础状态预期!G$7:G$27,$N$6:$N$26,$X33)+求节点(基础状态预期!G$7:G$27,$N$32:$N$52,$X33)+求节点(基础状态预期!G$7:G$27,$N$58:$N$78,$X33)+求节点(基础状态预期!G$7:G$27,$N$84:$N$104,$X33),Z32)</f>
        <v>51105.454545454544</v>
      </c>
      <c r="AA33" s="203">
        <f>MAX(求节点(基础状态预期!H$7:H$27,$N$6:$N$26,$X33)+求节点(基础状态预期!H$7:H$27,$N$32:$N$52,$X33)+求节点(基础状态预期!H$7:H$27,$N$58:$N$78,$X33)+求节点(基础状态预期!H$7:H$27,$N$84:$N$104,$X33),AA32)</f>
        <v>52560.000000000007</v>
      </c>
      <c r="AB33" s="203">
        <f>MAX(求节点(基础状态预期!I$7:I$27,$N$6:$N$26,$X33)+求节点(基础状态预期!I$7:I$27,$N$32:$N$52,$X33)+求节点(基础状态预期!I$7:I$27,$N$58:$N$78,$X33)+求节点(基础状态预期!I$7:I$27,$N$84:$N$104,$X33),AB32)</f>
        <v>54044.536082474231</v>
      </c>
      <c r="AC33" s="203">
        <f>MAX(求节点(基础状态预期!J$7:J$27,$N$6:$N$26,$X33)+求节点(基础状态预期!J$7:J$27,$N$32:$N$52,$X33)+求节点(基础状态预期!J$7:J$27,$N$58:$N$78,$X33)+求节点(基础状态预期!J$7:J$27,$N$84:$N$104,$X33),AC32)</f>
        <v>54720</v>
      </c>
      <c r="AD33" s="63">
        <v>8500</v>
      </c>
      <c r="AE33" s="63">
        <v>8669.69696969697</v>
      </c>
      <c r="AF33" s="63">
        <v>8842.8571428571449</v>
      </c>
      <c r="AG33" s="63">
        <v>9019.5876288659802</v>
      </c>
      <c r="AH33" s="63">
        <v>9313.1578947368434</v>
      </c>
      <c r="AI33" s="203">
        <f>MAX((求节点(基础状态预期!F$7:F$27,$P$6:$P$26,$X33)+求节点(基础状态预期!F$7:F$27,$P$32:$P$52,$X33)+求节点(基础状态预期!F$7:F$27,$P$58:$P$78,$X33)+求节点(基础状态预期!F$7:F$27,$P$84:$P$104,$X33))*240,AI32)</f>
        <v>14880.000000000002</v>
      </c>
      <c r="AJ33" s="203">
        <f>MAX((求节点(基础状态预期!G$7:G$27,$P$6:$P$26,$X33)+求节点(基础状态预期!G$7:G$27,$P$32:$P$52,$X33)+求节点(基础状态预期!G$7:G$27,$P$58:$P$78,$X33)+求节点(基础状态预期!G$7:G$27,$P$84:$P$104,$X33))*240,AJ32)</f>
        <v>15083.636363636364</v>
      </c>
      <c r="AK33" s="203">
        <f>MAX((求节点(基础状态预期!H$7:H$27,$P$6:$P$26,$X33)+求节点(基础状态预期!H$7:H$27,$P$32:$P$52,$X33)+求节点(基础状态预期!H$7:H$27,$P$58:$P$78,$X33)+求节点(基础状态预期!H$7:H$27,$P$84:$P$104,$X33))*240,AK32)</f>
        <v>15291.428571428572</v>
      </c>
      <c r="AL33" s="203">
        <f>MAX((求节点(基础状态预期!I$7:I$27,$P$6:$P$26,$X33)+求节点(基础状态预期!I$7:I$27,$P$32:$P$52,$X33)+求节点(基础状态预期!I$7:I$27,$P$58:$P$78,$X33)+求节点(基础状态预期!I$7:I$27,$P$84:$P$104,$X33))*240,AL32)</f>
        <v>15503.505154639177</v>
      </c>
      <c r="AM33" s="203">
        <f>MAX((求节点(基础状态预期!J$7:J$27,$P$6:$P$26,$X33)+求节点(基础状态预期!J$7:J$27,$P$32:$P$52,$X33)+求节点(基础状态预期!J$7:J$27,$P$58:$P$78,$X33)+求节点(基础状态预期!J$7:J$27,$P$84:$P$104,$X33))*240,AM32)</f>
        <v>15827.368421052632</v>
      </c>
      <c r="AN33" s="68">
        <f>(AI33-AI32)/节奏总纲!K31</f>
        <v>1543.7878191401792</v>
      </c>
      <c r="AO33" s="203">
        <f>MAX(求节点(基础状态预期!F$7:F$27,$T$6:$T$26,$X33)+求节点(基础状态预期!F$7:F$27,$T$32:$T$52,$X33)+求节点(基础状态预期!F$7:F$27,$T$58:$T$78,$X33)+求节点(基础状态预期!F$7:F$27,$T$84:$T$104,$X33),AO32)</f>
        <v>229466.66666666666</v>
      </c>
      <c r="AP33" s="203">
        <f>MAX(求节点(基础状态预期!G$7:G$27,$T$6:$T$26,$X33)+求节点(基础状态预期!G$7:G$27,$T$32:$T$52,$X33)+求节点(基础状态预期!G$7:G$27,$T$58:$T$78,$X33)+求节点(基础状态预期!G$7:G$27,$T$84:$T$104,$X33),AP32)</f>
        <v>235500.33670033669</v>
      </c>
      <c r="AQ33" s="203">
        <f>MAX(求节点(基础状态预期!H$7:H$27,$T$6:$T$26,$X33)+求节点(基础状态预期!H$7:H$27,$T$32:$T$52,$X33)+求节点(基础状态预期!H$7:H$27,$T$58:$T$78,$X33)+求节点(基础状态预期!H$7:H$27,$T$84:$T$104,$X33),AQ32)</f>
        <v>241657.1428571429</v>
      </c>
      <c r="AR33" s="203">
        <f>MAX(求节点(基础状态预期!I$7:I$27,$T$6:$T$26,$X33)+求节点(基础状态预期!I$7:I$27,$T$32:$T$52,$X33)+求节点(基础状态预期!I$7:I$27,$T$58:$T$78,$X33)+求节点(基础状态预期!I$7:I$27,$T$84:$T$104,$X33),AR32)</f>
        <v>247940.89347079041</v>
      </c>
      <c r="AS33" s="203">
        <f>MAX(求节点(基础状态预期!J$7:J$27,$T$6:$T$26,$X33)+求节点(基础状态预期!J$7:J$27,$T$32:$T$52,$X33)+求节点(基础状态预期!J$7:J$27,$T$58:$T$78,$X33)+求节点(基础状态预期!J$7:J$27,$T$84:$T$104,$X33),AS32)</f>
        <v>262168.42105263163</v>
      </c>
      <c r="AT33" s="203">
        <f>MAX(求节点(基础状态预期!F$7:F$27,$S$6:$S$26,$X33)+求节点(基础状态预期!F$7:F$27,$S$32:$S$52,$X33)+求节点(基础状态预期!F$7:F$27,$S$58:$S$78,$X33)+求节点(基础状态预期!F$7:F$27,$S$84:$S$104,$X33),AT32)</f>
        <v>1733.3333333333333</v>
      </c>
      <c r="AU33" s="203">
        <f>MAX(求节点(基础状态预期!G$7:G$27,$S$6:$S$26,$X33)+求节点(基础状态预期!G$7:G$27,$S$32:$S$52,$X33)+求节点(基础状态预期!G$7:G$27,$S$58:$S$78,$X33)+求节点(基础状态预期!G$7:G$27,$S$84:$S$104,$X33),AU32)</f>
        <v>1752.1885521885522</v>
      </c>
      <c r="AV33" s="203">
        <f>MAX(求节点(基础状态预期!H$7:H$27,$S$6:$S$26,$X33)+求节点(基础状态预期!H$7:H$27,$S$32:$S$52,$X33)+求节点(基础状态预期!H$7:H$27,$S$58:$S$78,$X33)+求节点(基础状态预期!H$7:H$27,$S$84:$S$104,$X33),AV32)</f>
        <v>1771.4285714285716</v>
      </c>
      <c r="AW33" s="203">
        <f>MAX(求节点(基础状态预期!I$7:I$27,$S$6:$S$26,$X33)+求节点(基础状态预期!I$7:I$27,$S$32:$S$52,$X33)+求节点(基础状态预期!I$7:I$27,$S$58:$S$78,$X33)+求节点(基础状态预期!I$7:I$27,$S$84:$S$104,$X33),AW32)</f>
        <v>1791.06529209622</v>
      </c>
      <c r="AX33" s="203">
        <f>MAX(求节点(基础状态预期!J$7:J$27,$S$6:$S$26,$X33)+求节点(基础状态预期!J$7:J$27,$S$32:$S$52,$X33)+求节点(基础状态预期!J$7:J$27,$S$58:$S$78,$X33)+求节点(基础状态预期!J$7:J$27,$S$84:$S$104,$X33),AX32)</f>
        <v>1835.5263157894738</v>
      </c>
      <c r="AY33" s="108">
        <f>(AT33-AT32)/节奏总纲!K31</f>
        <v>142.94331658705258</v>
      </c>
      <c r="AZ33" s="203">
        <f>MAX(求节点(基础状态预期!F$7:F$27,$U$6:$U$26,$X33)+求节点(基础状态预期!F$7:F$27,$U$32:$U$52,$X33)+求节点(基础状态预期!F$7:F$27,$U$58:$U$78,$X33)+求节点(基础状态预期!F$7:F$27,$U$84:$U$104,$X33),AZ32)</f>
        <v>751000</v>
      </c>
      <c r="BA33" s="203">
        <f>MAX(求节点(基础状态预期!G$7:G$27,$U$6:$U$26,$X33)+求节点(基础状态预期!G$7:G$27,$U$32:$U$52,$X33)+求节点(基础状态预期!G$7:G$27,$U$58:$U$78,$X33)+求节点(基础状态预期!G$7:G$27,$U$84:$U$104,$X33),BA32)</f>
        <v>767969.69696969702</v>
      </c>
      <c r="BB33" s="203">
        <f>MAX(求节点(基础状态预期!H$7:H$27,$U$6:$U$26,$X33)+求节点(基础状态预期!H$7:H$27,$U$32:$U$52,$X33)+求节点(基础状态预期!H$7:H$27,$U$58:$U$78,$X33)+求节点(基础状态预期!H$7:H$27,$U$84:$U$104,$X33),BB32)</f>
        <v>785285.71428571432</v>
      </c>
      <c r="BC33" s="203">
        <f>MAX(求节点(基础状态预期!I$7:I$27,$U$6:$U$26,$X33)+求节点(基础状态预期!I$7:I$27,$U$32:$U$52,$X33)+求节点(基础状态预期!I$7:I$27,$U$58:$U$78,$X33)+求节点(基础状态预期!I$7:I$27,$U$84:$U$104,$X33),BC32)</f>
        <v>802958.76288659801</v>
      </c>
      <c r="BD33" s="203">
        <f>MAX(求节点(基础状态预期!J$7:J$27,$U$6:$U$26,$X33)+求节点(基础状态预期!J$7:J$27,$U$32:$U$52,$X33)+求节点(基础状态预期!J$7:J$27,$U$58:$U$78,$X33)+求节点(基础状态预期!J$7:J$27,$U$84:$U$104,$X33),BD32)</f>
        <v>834092.10526315798</v>
      </c>
      <c r="BK33" s="108">
        <v>28</v>
      </c>
      <c r="BL33" s="194">
        <f t="shared" si="7"/>
        <v>16613.333333333336</v>
      </c>
      <c r="BM33" s="194">
        <f t="shared" si="8"/>
        <v>16835.824915824916</v>
      </c>
      <c r="BN33" s="194">
        <f t="shared" si="9"/>
        <v>17062.857142857145</v>
      </c>
      <c r="BO33" s="194">
        <f t="shared" si="10"/>
        <v>17294.570446735397</v>
      </c>
      <c r="BP33" s="194">
        <f t="shared" si="11"/>
        <v>17662.894736842107</v>
      </c>
      <c r="BQ33" s="194">
        <f>(BL33-BL32)/节奏总纲!K31</f>
        <v>1686.7311357272347</v>
      </c>
      <c r="BS33" s="110">
        <f t="shared" si="5"/>
        <v>0.8956661316211878</v>
      </c>
      <c r="BT33" s="110">
        <f t="shared" si="12"/>
        <v>0.10433386837881217</v>
      </c>
      <c r="BW33" s="167">
        <v>28</v>
      </c>
      <c r="BX33" s="194">
        <f>求节点(村县营基础信息!K$8:K$28,$P$6:$P$26,$CF33)+求节点(村县营基础信息!T$8:T$28,$P$32:$P$52,$CF33)+求节点(村县营基础信息!AC$8:AC$28,$P$58:$P$78,$CF33)+求节点(村县营基础信息!AL$8:AL$28,$P$84:$P$104,$CF33)</f>
        <v>61.000000000000007</v>
      </c>
      <c r="BY33" s="194">
        <f>求节点(村县营基础信息!L$8:L$28,$P$6:$P$26,$CF33)+求节点(村县营基础信息!U$8:U$28,$P$32:$P$52,$CF33)+求节点(村县营基础信息!AD$8:AD$28,$P$58:$P$78,$CF33)+求节点(村县营基础信息!AM$8:AM$28,$P$84:$P$104,$CF33)</f>
        <v>62.092329960203124</v>
      </c>
      <c r="BZ33" s="194">
        <f>求节点(村县营基础信息!M$8:M$28,$P$6:$P$26,$CF33)+求节点(村县营基础信息!V$8:V$28,$P$32:$P$52,$CF33)+求节点(村县营基础信息!AE$8:AE$28,$P$58:$P$78,$CF33)+求节点(村县营基础信息!AN$8:AN$28,$P$84:$P$104,$CF33)</f>
        <v>63.294596650824367</v>
      </c>
      <c r="CA33" s="194">
        <f>求节点(村县营基础信息!N$8:N$28,$P$6:$P$26,$CF33)+求节点(村县营基础信息!W$8:W$28,$P$32:$P$52,$CF33)+求节点(村县营基础信息!AF$8:AF$28,$P$58:$P$78,$CF33)+求节点(村县营基础信息!AO$8:AO$28,$P$84:$P$104,$CF33)</f>
        <v>64.597938144329902</v>
      </c>
      <c r="CB33" s="194">
        <f>求节点(村县营基础信息!O$8:O$28,$P$6:$P$26,$CF33)+求节点(村县营基础信息!X$8:X$28,$P$32:$P$52,$CF33)+求节点(村县营基础信息!AG$8:AG$28,$P$58:$P$78,$CF33)+求节点(村县营基础信息!AP$8:AP$28,$P$84:$P$104,$CF33)</f>
        <v>65.828947368421055</v>
      </c>
      <c r="CC33" s="194">
        <f>(BX33-BX32)/节奏总纲!K31</f>
        <v>6.432449246417411</v>
      </c>
      <c r="CF33" s="167">
        <v>28</v>
      </c>
      <c r="CG33" s="194">
        <f>求节点(村县营基础信息!K$8:K$28,$Q$6:$Q$26,$CF33)+求节点(村县营基础信息!T$8:T$28,$Q$32:$Q$52,$CF33)+求节点(村县营基础信息!AC$8:AC$28,$Q$58:$Q$78,$CF33)+求节点(村县营基础信息!AL$8:AL$28,$Q$84:$Q$104,$CF33)</f>
        <v>16.333333333333336</v>
      </c>
      <c r="CH33" s="194">
        <f>求节点(村县营基础信息!L$8:L$28,$Q$6:$Q$26,$CF33)+求节点(村县营基础信息!U$8:U$28,$Q$32:$Q$52,$CF33)+求节点(村县营基础信息!AD$8:AD$28,$Q$58:$Q$78,$CF33)+求节点(村县营基础信息!AM$8:AM$28,$Q$84:$Q$104,$CF33)</f>
        <v>16.765730633603791</v>
      </c>
      <c r="CI33" s="194">
        <f>求节点(村县营基础信息!M$8:M$28,$Q$6:$Q$26,$CF33)+求节点(村县营基础信息!V$8:V$28,$Q$32:$Q$52,$CF33)+求节点(村县营基础信息!AE$8:AE$28,$Q$58:$Q$78,$CF33)+求节点(村县营基础信息!AN$8:AN$28,$Q$84:$Q$104,$CF33)</f>
        <v>17.29459665082436</v>
      </c>
      <c r="CJ33" s="194">
        <f>求节点(村县营基础信息!N$8:N$28,$Q$6:$Q$26,$CF33)+求节点(村县营基础信息!W$8:W$28,$Q$32:$Q$52,$CF33)+求节点(村县营基础信息!AF$8:AF$28,$Q$58:$Q$78,$CF33)+求节点(村县营基础信息!AO$8:AO$28,$Q$84:$Q$104,$CF33)</f>
        <v>17.9106529209622</v>
      </c>
      <c r="CK33" s="194">
        <f>求节点(村县营基础信息!O$8:O$28,$Q$6:$Q$26,$CF33)+求节点(村县营基础信息!X$8:X$28,$Q$32:$Q$52,$CF33)+求节点(村县营基础信息!AG$8:AG$28,$Q$58:$Q$78,$CF33)+求节点(村县营基础信息!AP$8:AP$28,$Q$84:$Q$104,$CF33)</f>
        <v>18.236842105263158</v>
      </c>
      <c r="CL33" s="194">
        <f>(CG33-CG32)/节奏总纲!K31</f>
        <v>1.4294331658705355</v>
      </c>
      <c r="CO33" s="167">
        <v>28</v>
      </c>
      <c r="CP33" s="194">
        <f>求节点(村县营基础信息!K$8:K$28,$R$6:$R$26,$CF33)+求节点(村县营基础信息!T$8:T$28,$R$32:$R$52,$CF33)+求节点(村县营基础信息!AC$8:AC$28,$R$58:$R$78,$CF33)+求节点(村县营基础信息!AL$8:AL$28,$R$84:$R$104,$CF33)</f>
        <v>4.666666666666667</v>
      </c>
      <c r="CQ33" s="194">
        <f>求节点(村县营基础信息!L$8:L$28,$R$6:$R$26,$CF33)+求节点(村县营基础信息!U$8:U$28,$R$32:$R$52,$CF33)+求节点(村县营基础信息!AD$8:AD$28,$R$58:$R$78,$CF33)+求节点(村县营基础信息!AM$8:AM$28,$R$84:$R$104,$CF33)</f>
        <v>4.7609427609427613</v>
      </c>
      <c r="CR33" s="194">
        <f>求节点(村县营基础信息!M$8:M$28,$R$6:$R$26,$CF33)+求节点(村县营基础信息!V$8:V$28,$R$32:$R$52,$CF33)+求节点(村县营基础信息!AE$8:AE$28,$R$58:$R$78,$CF33)+求节点(村县营基础信息!AN$8:AN$28,$R$84:$R$104,$CF33)</f>
        <v>4.8571428571428577</v>
      </c>
      <c r="CS33" s="194">
        <f>求节点(村县营基础信息!N$8:N$28,$R$6:$R$26,$CF33)+求节点(村县营基础信息!W$8:W$28,$R$32:$R$52,$CF33)+求节点(村县营基础信息!AF$8:AF$28,$R$58:$R$78,$CF33)+求节点(村县营基础信息!AO$8:AO$28,$R$84:$R$104,$CF33)</f>
        <v>4.9553264604810998</v>
      </c>
      <c r="CT33" s="194">
        <f>求节点(村县营基础信息!O$8:O$28,$R$6:$R$26,$CF33)+求节点(村县营基础信息!X$8:X$28,$R$32:$R$52,$CF33)+求节点(村县营基础信息!AG$8:AG$28,$R$58:$R$78,$CF33)+求节点(村县营基础信息!AP$8:AP$28,$R$84:$R$104,$CF33)</f>
        <v>5</v>
      </c>
      <c r="CU33" s="194">
        <f>(CP33-CP32)/节奏总纲!K31</f>
        <v>0.71471658293526585</v>
      </c>
      <c r="CW33" s="171"/>
      <c r="CX33" s="171"/>
      <c r="CY33" s="171">
        <v>28</v>
      </c>
      <c r="CZ33" s="171">
        <v>16173.333333333334</v>
      </c>
      <c r="DA33" s="171">
        <v>16395.824915824916</v>
      </c>
      <c r="DB33" s="171">
        <v>16622.857142857145</v>
      </c>
      <c r="DC33" s="171">
        <v>16854.570446735397</v>
      </c>
      <c r="DD33" s="171">
        <v>17239.47368421053</v>
      </c>
      <c r="DE33" s="171">
        <f t="shared" si="13"/>
        <v>1.0272052761747734</v>
      </c>
      <c r="DF33" s="171">
        <f t="shared" si="14"/>
        <v>1.0268361001815358</v>
      </c>
      <c r="DG33" s="171">
        <f t="shared" si="15"/>
        <v>1.0264695771742867</v>
      </c>
      <c r="DH33" s="171">
        <f t="shared" si="16"/>
        <v>1.0261056786579348</v>
      </c>
      <c r="DI33" s="171">
        <f t="shared" si="17"/>
        <v>1.0245611357044724</v>
      </c>
    </row>
    <row r="34" spans="2:113" x14ac:dyDescent="0.15">
      <c r="B34" s="150"/>
      <c r="D34" s="71">
        <v>3</v>
      </c>
      <c r="E34" s="167">
        <f>繁荣度奖励!Y9/24*12</f>
        <v>7200</v>
      </c>
      <c r="F34" s="137">
        <v>0</v>
      </c>
      <c r="G34" s="171">
        <v>2</v>
      </c>
      <c r="H34" s="167">
        <v>0</v>
      </c>
      <c r="I34" s="167">
        <v>1</v>
      </c>
      <c r="J34" s="171">
        <v>0</v>
      </c>
      <c r="K34" s="174">
        <f t="shared" si="18"/>
        <v>800</v>
      </c>
      <c r="L34" s="167">
        <v>0</v>
      </c>
      <c r="N34" s="137">
        <f>SUMPRODUCT(E$32:E34,村县营基础信息!$E$8:$E10)</f>
        <v>7200</v>
      </c>
      <c r="O34" s="137">
        <f>SUMPRODUCT(F$32:F34,村县营基础信息!$E$8:$E10)</f>
        <v>0</v>
      </c>
      <c r="P34" s="137">
        <f>SUMPRODUCT(G$32:G34,村县营基础信息!$E$8:$E10)</f>
        <v>2</v>
      </c>
      <c r="Q34" s="167">
        <f>SUMPRODUCT(H$32:H34,村县营基础信息!$E$8:$E10)</f>
        <v>0</v>
      </c>
      <c r="R34" s="167">
        <f>SUMPRODUCT(I$32:I34,村县营基础信息!$E$8:$E10)</f>
        <v>1</v>
      </c>
      <c r="S34" s="137">
        <f>SUMPRODUCT(J$32:J34,村县营基础信息!$E$8:$E10)</f>
        <v>0</v>
      </c>
      <c r="T34" s="137">
        <f>SUMPRODUCT(K$32:K34,村县营基础信息!$E$8:$E10)</f>
        <v>800</v>
      </c>
      <c r="U34" s="167">
        <f>SUMPRODUCT(L$32:L34,村县营基础信息!$E$8:$E10)</f>
        <v>0</v>
      </c>
      <c r="W34" s="142"/>
      <c r="X34" s="68">
        <v>29</v>
      </c>
      <c r="Y34" s="203">
        <f>MAX(求节点(基础状态预期!F$7:F$27,$N$6:$N$26,$X34)+求节点(基础状态预期!F$7:F$27,$N$32:$N$52,$X34)+求节点(基础状态预期!F$7:F$27,$N$58:$N$78,$X34)+求节点(基础状态预期!F$7:F$27,$N$84:$N$104,$X34),Y33)</f>
        <v>54720</v>
      </c>
      <c r="Z34" s="203">
        <f>MAX(求节点(基础状态预期!G$7:G$27,$N$6:$N$26,$X34)+求节点(基础状态预期!G$7:G$27,$N$32:$N$52,$X34)+求节点(基础状态预期!G$7:G$27,$N$58:$N$78,$X34)+求节点(基础状态预期!G$7:G$27,$N$84:$N$104,$X34),Z33)</f>
        <v>54720</v>
      </c>
      <c r="AA34" s="203">
        <f>MAX(求节点(基础状态预期!H$7:H$27,$N$6:$N$26,$X34)+求节点(基础状态预期!H$7:H$27,$N$32:$N$52,$X34)+求节点(基础状态预期!H$7:H$27,$N$58:$N$78,$X34)+求节点(基础状态预期!H$7:H$27,$N$84:$N$104,$X34),AA33)</f>
        <v>54720</v>
      </c>
      <c r="AB34" s="203">
        <f>MAX(求节点(基础状态预期!I$7:I$27,$N$6:$N$26,$X34)+求节点(基础状态预期!I$7:I$27,$N$32:$N$52,$X34)+求节点(基础状态预期!I$7:I$27,$N$58:$N$78,$X34)+求节点(基础状态预期!I$7:I$27,$N$84:$N$104,$X34),AB33)</f>
        <v>54720</v>
      </c>
      <c r="AC34" s="203">
        <f>MAX(求节点(基础状态预期!J$7:J$27,$N$6:$N$26,$X34)+求节点(基础状态预期!J$7:J$27,$N$32:$N$52,$X34)+求节点(基础状态预期!J$7:J$27,$N$58:$N$78,$X34)+求节点(基础状态预期!J$7:J$27,$N$84:$N$104,$X34),AC33)</f>
        <v>54720</v>
      </c>
      <c r="AD34" s="63">
        <v>9100</v>
      </c>
      <c r="AE34" s="63">
        <v>9231.818181818182</v>
      </c>
      <c r="AF34" s="63">
        <v>9366.3265306122448</v>
      </c>
      <c r="AG34" s="63">
        <v>9503.6082474226823</v>
      </c>
      <c r="AH34" s="63">
        <v>9786.8421052631602</v>
      </c>
      <c r="AI34" s="203">
        <f>MAX((求节点(基础状态预期!F$7:F$27,$P$6:$P$26,$X34)+求节点(基础状态预期!F$7:F$27,$P$32:$P$52,$X34)+求节点(基础状态预期!F$7:F$27,$P$58:$P$78,$X34)+求节点(基础状态预期!F$7:F$27,$P$84:$P$104,$X34))*240,AI33)</f>
        <v>15600</v>
      </c>
      <c r="AJ34" s="203">
        <f>MAX((求节点(基础状态预期!G$7:G$27,$P$6:$P$26,$X34)+求节点(基础状态预期!G$7:G$27,$P$32:$P$52,$X34)+求节点(基础状态预期!G$7:G$27,$P$58:$P$78,$X34)+求节点(基础状态预期!G$7:G$27,$P$84:$P$104,$X34))*240,AJ33)</f>
        <v>15740.606060606058</v>
      </c>
      <c r="AK34" s="203">
        <f>MAX((求节点(基础状态预期!H$7:H$27,$P$6:$P$26,$X34)+求节点(基础状态预期!H$7:H$27,$P$32:$P$52,$X34)+求节点(基础状态预期!H$7:H$27,$P$58:$P$78,$X34)+求节点(基础状态预期!H$7:H$27,$P$84:$P$104,$X34))*240,AK33)</f>
        <v>15884.081632653062</v>
      </c>
      <c r="AL34" s="203">
        <f>MAX((求节点(基础状态预期!I$7:I$27,$P$6:$P$26,$X34)+求节点(基础状态预期!I$7:I$27,$P$32:$P$52,$X34)+求节点(基础状态预期!I$7:I$27,$P$58:$P$78,$X34)+求节点(基础状态预期!I$7:I$27,$P$84:$P$104,$X34))*240,AL33)</f>
        <v>16030.515463917525</v>
      </c>
      <c r="AM34" s="203">
        <f>MAX((求节点(基础状态预期!J$7:J$27,$P$6:$P$26,$X34)+求节点(基础状态预期!J$7:J$27,$P$32:$P$52,$X34)+求节点(基础状态预期!J$7:J$27,$P$58:$P$78,$X34)+求节点(基础状态预期!J$7:J$27,$P$84:$P$104,$X34))*240,AM33)</f>
        <v>16332.631578947368</v>
      </c>
      <c r="AN34" s="68">
        <f>(AI34-AI33)/节奏总纲!K32</f>
        <v>1440.404967190432</v>
      </c>
      <c r="AO34" s="203">
        <f>MAX(求节点(基础状态预期!F$7:F$27,$T$6:$T$26,$X34)+求节点(基础状态预期!F$7:F$27,$T$32:$T$52,$X34)+求节点(基础状态预期!F$7:F$27,$T$58:$T$78,$X34)+求节点(基础状态预期!F$7:F$27,$T$84:$T$104,$X34),AO33)</f>
        <v>250800</v>
      </c>
      <c r="AP34" s="203">
        <f>MAX(求节点(基础状态预期!G$7:G$27,$T$6:$T$26,$X34)+求节点(基础状态预期!G$7:G$27,$T$32:$T$52,$X34)+求节点(基础状态预期!G$7:G$27,$T$58:$T$78,$X34)+求节点(基础状态预期!G$7:G$27,$T$84:$T$104,$X34),AP33)</f>
        <v>257830.30303030301</v>
      </c>
      <c r="AQ34" s="203">
        <f>MAX(求节点(基础状态预期!H$7:H$27,$T$6:$T$26,$X34)+求节点(基础状态预期!H$7:H$27,$T$32:$T$52,$X34)+求节点(基础状态预期!H$7:H$27,$T$58:$T$78,$X34)+求节点(基础状态预期!H$7:H$27,$T$84:$T$104,$X34),AQ33)</f>
        <v>265004.08163265313</v>
      </c>
      <c r="AR34" s="203">
        <f>MAX(求节点(基础状态预期!I$7:I$27,$T$6:$T$26,$X34)+求节点(基础状态预期!I$7:I$27,$T$32:$T$52,$X34)+求节点(基础状态预期!I$7:I$27,$T$58:$T$78,$X34)+求节点(基础状态预期!I$7:I$27,$T$84:$T$104,$X34),AR33)</f>
        <v>272325.77319587633</v>
      </c>
      <c r="AS34" s="203">
        <f>MAX(求节点(基础状态预期!J$7:J$27,$T$6:$T$26,$X34)+求节点(基础状态预期!J$7:J$27,$T$32:$T$52,$X34)+求节点(基础状态预期!J$7:J$27,$T$58:$T$78,$X34)+求节点(基础状态预期!J$7:J$27,$T$84:$T$104,$X34),AS33)</f>
        <v>287431.57894736849</v>
      </c>
      <c r="AT34" s="203">
        <f>MAX(求节点(基础状态预期!F$7:F$27,$S$6:$S$26,$X34)+求节点(基础状态预期!F$7:F$27,$S$32:$S$52,$X34)+求节点(基础状态预期!F$7:F$27,$S$58:$S$78,$X34)+求节点(基础状态预期!F$7:F$27,$S$84:$S$104,$X34),AT33)</f>
        <v>1800</v>
      </c>
      <c r="AU34" s="203">
        <f>MAX(求节点(基础状态预期!G$7:G$27,$S$6:$S$26,$X34)+求节点(基础状态预期!G$7:G$27,$S$32:$S$52,$X34)+求节点(基础状态预期!G$7:G$27,$S$58:$S$78,$X34)+求节点(基础状态预期!G$7:G$27,$S$84:$S$104,$X34),AU33)</f>
        <v>1821.969696969697</v>
      </c>
      <c r="AV34" s="203">
        <f>MAX(求节点(基础状态预期!H$7:H$27,$S$6:$S$26,$X34)+求节点(基础状态预期!H$7:H$27,$S$32:$S$52,$X34)+求节点(基础状态预期!H$7:H$27,$S$58:$S$78,$X34)+求节点(基础状态预期!H$7:H$27,$S$84:$S$104,$X34),AV33)</f>
        <v>1844.387755102041</v>
      </c>
      <c r="AW34" s="203">
        <f>MAX(求节点(基础状态预期!I$7:I$27,$S$6:$S$26,$X34)+求节点(基础状态预期!I$7:I$27,$S$32:$S$52,$X34)+求节点(基础状态预期!I$7:I$27,$S$58:$S$78,$X34)+求节点(基础状态预期!I$7:I$27,$S$84:$S$104,$X34),AW33)</f>
        <v>1867.2680412371135</v>
      </c>
      <c r="AX34" s="203">
        <f>MAX(求节点(基础状态预期!J$7:J$27,$S$6:$S$26,$X34)+求节点(基础状态预期!J$7:J$27,$S$32:$S$52,$X34)+求节点(基础状态预期!J$7:J$27,$S$58:$S$78,$X34)+求节点(基础状态预期!J$7:J$27,$S$84:$S$104,$X34),AX33)</f>
        <v>1914.4736842105267</v>
      </c>
      <c r="AY34" s="108">
        <f>(AT34-AT33)/节奏总纲!K32</f>
        <v>133.37083029541085</v>
      </c>
      <c r="AZ34" s="203">
        <f>MAX(求节点(基础状态预期!F$7:F$27,$U$6:$U$26,$X34)+求节点(基础状态预期!F$7:F$27,$U$32:$U$52,$X34)+求节点(基础状态预期!F$7:F$27,$U$58:$U$78,$X34)+求节点(基础状态预期!F$7:F$27,$U$84:$U$104,$X34),AZ33)</f>
        <v>811000</v>
      </c>
      <c r="BA34" s="203">
        <f>MAX(求节点(基础状态预期!G$7:G$27,$U$6:$U$26,$X34)+求节点(基础状态预期!G$7:G$27,$U$32:$U$52,$X34)+求节点(基础状态预期!G$7:G$27,$U$58:$U$78,$X34)+求节点(基础状态预期!G$7:G$27,$U$84:$U$104,$X34),BA33)</f>
        <v>825280.30303030298</v>
      </c>
      <c r="BB34" s="203">
        <f>MAX(求节点(基础状态预期!H$7:H$27,$U$6:$U$26,$X34)+求节点(基础状态预期!H$7:H$27,$U$32:$U$52,$X34)+求节点(基础状态预期!H$7:H$27,$U$58:$U$78,$X34)+求节点(基础状态预期!H$7:H$27,$U$84:$U$104,$X34),BB33)</f>
        <v>839852.04081632663</v>
      </c>
      <c r="BC34" s="203">
        <f>MAX(求节点(基础状态预期!I$7:I$27,$U$6:$U$26,$X34)+求节点(基础状态预期!I$7:I$27,$U$32:$U$52,$X34)+求节点(基础状态预期!I$7:I$27,$U$58:$U$78,$X34)+求节点(基础状态预期!I$7:I$27,$U$84:$U$104,$X34),BC33)</f>
        <v>854724.22680412373</v>
      </c>
      <c r="BD34" s="203">
        <f>MAX(求节点(基础状态预期!J$7:J$27,$U$6:$U$26,$X34)+求节点(基础状态预期!J$7:J$27,$U$32:$U$52,$X34)+求节点(基础状态预期!J$7:J$27,$U$58:$U$78,$X34)+求节点(基础状态预期!J$7:J$27,$U$84:$U$104,$X34),BD33)</f>
        <v>885407.89473684225</v>
      </c>
      <c r="BK34" s="108">
        <v>29</v>
      </c>
      <c r="BL34" s="194">
        <f t="shared" si="7"/>
        <v>17400</v>
      </c>
      <c r="BM34" s="194">
        <f t="shared" si="8"/>
        <v>17562.575757575756</v>
      </c>
      <c r="BN34" s="194">
        <f t="shared" si="9"/>
        <v>17728.469387755104</v>
      </c>
      <c r="BO34" s="194">
        <f t="shared" si="10"/>
        <v>17897.783505154639</v>
      </c>
      <c r="BP34" s="194">
        <f t="shared" si="11"/>
        <v>18247.105263157893</v>
      </c>
      <c r="BQ34" s="194">
        <f>(BL34-BL33)/节奏总纲!K32</f>
        <v>1573.7757974858416</v>
      </c>
      <c r="BS34" s="110">
        <f t="shared" si="5"/>
        <v>0.89655172413793105</v>
      </c>
      <c r="BT34" s="110">
        <f t="shared" si="12"/>
        <v>0.10344827586206896</v>
      </c>
      <c r="BW34" s="167">
        <v>29</v>
      </c>
      <c r="BX34" s="194">
        <f>求节点(村县营基础信息!K$8:K$28,$P$6:$P$26,$CF34)+求节点(村县营基础信息!T$8:T$28,$P$32:$P$52,$CF34)+求节点(村县营基础信息!AC$8:AC$28,$P$58:$P$78,$CF34)+求节点(村县营基础信息!AL$8:AL$28,$P$84:$P$104,$CF34)</f>
        <v>64.333333333333329</v>
      </c>
      <c r="BY34" s="194">
        <f>求节点(村县营基础信息!L$8:L$28,$P$6:$P$26,$CF34)+求节点(村县营基础信息!U$8:U$28,$P$32:$P$52,$CF34)+求节点(村县营基础信息!AD$8:AD$28,$P$58:$P$78,$CF34)+求节点(村县营基础信息!AM$8:AM$28,$P$84:$P$104,$CF34)</f>
        <v>65.100847923219561</v>
      </c>
      <c r="BZ34" s="194">
        <f>求节点(村县营基础信息!M$8:M$28,$P$6:$P$26,$CF34)+求节点(村县营基础信息!V$8:V$28,$P$32:$P$52,$CF34)+求节点(村县营基础信息!AE$8:AE$28,$P$58:$P$78,$CF34)+求节点(村县营基础信息!AN$8:AN$28,$P$84:$P$104,$CF34)</f>
        <v>65.97144626121738</v>
      </c>
      <c r="CA34" s="194">
        <f>求节点(村县营基础信息!N$8:N$28,$P$6:$P$26,$CF34)+求节点(村县营基础信息!W$8:W$28,$P$32:$P$52,$CF34)+求节点(村县营基础信息!AF$8:AF$28,$P$58:$P$78,$CF34)+求节点(村县营基础信息!AO$8:AO$28,$P$84:$P$104,$CF34)</f>
        <v>66.569587628865975</v>
      </c>
      <c r="CB34" s="194">
        <f>求节点(村县营基础信息!O$8:O$28,$P$6:$P$26,$CF34)+求节点(村县营基础信息!X$8:X$28,$P$32:$P$52,$CF34)+求节点(村县营基础信息!AG$8:AG$28,$P$58:$P$78,$CF34)+求节点(村县营基础信息!AP$8:AP$28,$P$84:$P$104,$CF34)</f>
        <v>67.671052631578959</v>
      </c>
      <c r="CC34" s="194">
        <f>(BX34-BX33)/节奏总纲!K32</f>
        <v>6.6685415147705118</v>
      </c>
      <c r="CF34" s="167">
        <v>29</v>
      </c>
      <c r="CG34" s="194">
        <f>求节点(村县营基础信息!K$8:K$28,$Q$6:$Q$26,$CF34)+求节点(村县营基础信息!T$8:T$28,$Q$32:$Q$52,$CF34)+求节点(村县营基础信息!AC$8:AC$28,$Q$58:$Q$78,$CF34)+求节点(村县营基础信息!AL$8:AL$28,$Q$84:$Q$104,$CF34)</f>
        <v>17.333333333333332</v>
      </c>
      <c r="CH34" s="194">
        <f>求节点(村县营基础信息!L$8:L$28,$Q$6:$Q$26,$CF34)+求节点(村县营基础信息!U$8:U$28,$Q$32:$Q$52,$CF34)+求节点(村县营基础信息!AD$8:AD$28,$Q$58:$Q$78,$CF34)+求节点(村县营基础信息!AM$8:AM$28,$Q$84:$Q$104,$CF34)</f>
        <v>17.734686307057956</v>
      </c>
      <c r="CI34" s="194">
        <f>求节点(村县营基础信息!M$8:M$28,$Q$6:$Q$26,$CF34)+求节点(村县营基础信息!V$8:V$28,$Q$32:$Q$52,$CF34)+求节点(村县营基础信息!AE$8:AE$28,$Q$58:$Q$78,$CF34)+求节点(村县营基础信息!AN$8:AN$28,$Q$84:$Q$104,$CF34)</f>
        <v>18.231650342850031</v>
      </c>
      <c r="CJ34" s="194">
        <f>求节点(村县营基础信息!N$8:N$28,$Q$6:$Q$26,$CF34)+求节点(村县营基础信息!W$8:W$28,$Q$32:$Q$52,$CF34)+求节点(村县营基础信息!AF$8:AF$28,$Q$58:$Q$78,$CF34)+求节点(村县营基础信息!AO$8:AO$28,$Q$84:$Q$104,$CF34)</f>
        <v>18.448453608247423</v>
      </c>
      <c r="CK34" s="194">
        <f>求节点(村县营基础信息!O$8:O$28,$Q$6:$Q$26,$CF34)+求节点(村县营基础信息!X$8:X$28,$Q$32:$Q$52,$CF34)+求节点(村县营基础信息!AG$8:AG$28,$Q$58:$Q$78,$CF34)+求节点(村县营基础信息!AP$8:AP$28,$Q$84:$Q$104,$CF34)</f>
        <v>18.763157894736842</v>
      </c>
      <c r="CL34" s="194">
        <f>(CG34-CG33)/节奏总纲!K32</f>
        <v>2.0005624544311535</v>
      </c>
      <c r="CO34" s="167">
        <v>29</v>
      </c>
      <c r="CP34" s="194">
        <f>求节点(村县营基础信息!K$8:K$28,$R$6:$R$26,$CF34)+求节点(村县营基础信息!T$8:T$28,$R$32:$R$52,$CF34)+求节点(村县营基础信息!AC$8:AC$28,$R$58:$R$78,$CF34)+求节点(村县营基础信息!AL$8:AL$28,$R$84:$R$104,$CF34)</f>
        <v>5</v>
      </c>
      <c r="CQ34" s="194">
        <f>求节点(村县营基础信息!L$8:L$28,$R$6:$R$26,$CF34)+求节点(村县营基础信息!U$8:U$28,$R$32:$R$52,$CF34)+求节点(村县营基础信息!AD$8:AD$28,$R$58:$R$78,$CF34)+求节点(村县营基础信息!AM$8:AM$28,$R$84:$R$104,$CF34)</f>
        <v>5</v>
      </c>
      <c r="CR34" s="194">
        <f>求节点(村县营基础信息!M$8:M$28,$R$6:$R$26,$CF34)+求节点(村县营基础信息!V$8:V$28,$R$32:$R$52,$CF34)+求节点(村县营基础信息!AE$8:AE$28,$R$58:$R$78,$CF34)+求节点(村县营基础信息!AN$8:AN$28,$R$84:$R$104,$CF34)</f>
        <v>5</v>
      </c>
      <c r="CS34" s="194">
        <f>求节点(村县营基础信息!N$8:N$28,$R$6:$R$26,$CF34)+求节点(村县营基础信息!W$8:W$28,$R$32:$R$52,$CF34)+求节点(村县营基础信息!AF$8:AF$28,$R$58:$R$78,$CF34)+求节点(村县营基础信息!AO$8:AO$28,$R$84:$R$104,$CF34)</f>
        <v>5</v>
      </c>
      <c r="CT34" s="194">
        <f>求节点(村县营基础信息!O$8:O$28,$R$6:$R$26,$CF34)+求节点(村县营基础信息!X$8:X$28,$R$32:$R$52,$CF34)+求节点(村县营基础信息!AG$8:AG$28,$R$58:$R$78,$CF34)+求节点(村县营基础信息!AP$8:AP$28,$R$84:$R$104,$CF34)</f>
        <v>5</v>
      </c>
      <c r="CU34" s="194">
        <f>(CP34-CP33)/节奏总纲!K32</f>
        <v>0.66685415147705296</v>
      </c>
      <c r="CW34" s="171"/>
      <c r="CX34" s="171"/>
      <c r="CY34" s="171">
        <v>29</v>
      </c>
      <c r="CZ34" s="171">
        <v>16960</v>
      </c>
      <c r="DA34" s="171">
        <v>17132.828282828283</v>
      </c>
      <c r="DB34" s="171">
        <v>17309.18367346939</v>
      </c>
      <c r="DC34" s="171">
        <v>17489.17525773196</v>
      </c>
      <c r="DD34" s="171">
        <v>17860.526315789473</v>
      </c>
      <c r="DE34" s="171">
        <f t="shared" si="13"/>
        <v>1.0259433962264151</v>
      </c>
      <c r="DF34" s="171">
        <f t="shared" si="14"/>
        <v>1.0250832768328273</v>
      </c>
      <c r="DG34" s="171">
        <f t="shared" si="15"/>
        <v>1.0242233095560926</v>
      </c>
      <c r="DH34" s="171">
        <f t="shared" si="16"/>
        <v>1.0233634943558607</v>
      </c>
      <c r="DI34" s="171">
        <f t="shared" si="17"/>
        <v>1.0216443200235745</v>
      </c>
    </row>
    <row r="35" spans="2:113" x14ac:dyDescent="0.15">
      <c r="B35" s="150"/>
      <c r="D35" s="71">
        <v>4</v>
      </c>
      <c r="E35" s="167">
        <f>繁荣度奖励!Y10/24*12</f>
        <v>7920</v>
      </c>
      <c r="F35" s="137">
        <v>0</v>
      </c>
      <c r="G35" s="171">
        <v>2</v>
      </c>
      <c r="H35" s="167">
        <v>0</v>
      </c>
      <c r="I35" s="167">
        <v>1</v>
      </c>
      <c r="J35" s="171">
        <v>0</v>
      </c>
      <c r="K35" s="174">
        <f t="shared" si="18"/>
        <v>800</v>
      </c>
      <c r="L35" s="167">
        <v>0</v>
      </c>
      <c r="N35" s="137">
        <f>SUMPRODUCT(E$32:E35,村县营基础信息!$E$8:$E11)</f>
        <v>7200</v>
      </c>
      <c r="O35" s="137">
        <f>SUMPRODUCT(F$32:F35,村县营基础信息!$E$8:$E11)</f>
        <v>0</v>
      </c>
      <c r="P35" s="137">
        <f>SUMPRODUCT(G$32:G35,村县营基础信息!$E$8:$E11)</f>
        <v>2</v>
      </c>
      <c r="Q35" s="167">
        <f>SUMPRODUCT(H$32:H35,村县营基础信息!$E$8:$E11)</f>
        <v>0</v>
      </c>
      <c r="R35" s="167">
        <f>SUMPRODUCT(I$32:I35,村县营基础信息!$E$8:$E11)</f>
        <v>1</v>
      </c>
      <c r="S35" s="137">
        <f>SUMPRODUCT(J$32:J35,村县营基础信息!$E$8:$E11)</f>
        <v>0</v>
      </c>
      <c r="T35" s="137">
        <f>SUMPRODUCT(K$32:K35,村县营基础信息!$E$8:$E11)</f>
        <v>800</v>
      </c>
      <c r="U35" s="167">
        <f>SUMPRODUCT(L$32:L35,村县营基础信息!$E$8:$E11)</f>
        <v>0</v>
      </c>
      <c r="W35" s="142"/>
      <c r="X35" s="68">
        <v>30</v>
      </c>
      <c r="Y35" s="203">
        <f>MAX(求节点(基础状态预期!F$7:F$27,$N$6:$N$26,$X35)+求节点(基础状态预期!F$7:F$27,$N$32:$N$52,$X35)+求节点(基础状态预期!F$7:F$27,$N$58:$N$78,$X35)+求节点(基础状态预期!F$7:F$27,$N$84:$N$104,$X35),Y34)</f>
        <v>54720</v>
      </c>
      <c r="Z35" s="203">
        <f>MAX(求节点(基础状态预期!G$7:G$27,$N$6:$N$26,$X35)+求节点(基础状态预期!G$7:G$27,$N$32:$N$52,$X35)+求节点(基础状态预期!G$7:G$27,$N$58:$N$78,$X35)+求节点(基础状态预期!G$7:G$27,$N$84:$N$104,$X35),Z34)</f>
        <v>54720</v>
      </c>
      <c r="AA35" s="203">
        <f>MAX(求节点(基础状态预期!H$7:H$27,$N$6:$N$26,$X35)+求节点(基础状态预期!H$7:H$27,$N$32:$N$52,$X35)+求节点(基础状态预期!H$7:H$27,$N$58:$N$78,$X35)+求节点(基础状态预期!H$7:H$27,$N$84:$N$104,$X35),AA34)</f>
        <v>54720</v>
      </c>
      <c r="AB35" s="203">
        <f>MAX(求节点(基础状态预期!I$7:I$27,$N$6:$N$26,$X35)+求节点(基础状态预期!I$7:I$27,$N$32:$N$52,$X35)+求节点(基础状态预期!I$7:I$27,$N$58:$N$78,$X35)+求节点(基础状态预期!I$7:I$27,$N$84:$N$104,$X35),AB34)</f>
        <v>54720</v>
      </c>
      <c r="AC35" s="203">
        <f>MAX(求节点(基础状态预期!J$7:J$27,$N$6:$N$26,$X35)+求节点(基础状态预期!J$7:J$27,$N$32:$N$52,$X35)+求节点(基础状态预期!J$7:J$27,$N$58:$N$78,$X35)+求节点(基础状态预期!J$7:J$27,$N$84:$N$104,$X35),AC34)</f>
        <v>54720</v>
      </c>
      <c r="AD35" s="63">
        <v>9550</v>
      </c>
      <c r="AE35" s="63">
        <v>9686.363636363636</v>
      </c>
      <c r="AF35" s="63">
        <v>9825.5102040816346</v>
      </c>
      <c r="AG35" s="63">
        <v>9967.5257731958773</v>
      </c>
      <c r="AH35" s="63">
        <v>10260.526315789473</v>
      </c>
      <c r="AI35" s="203">
        <f>MAX((求节点(基础状态预期!F$7:F$27,$P$6:$P$26,$X35)+求节点(基础状态预期!F$7:F$27,$P$32:$P$52,$X35)+求节点(基础状态预期!F$7:F$27,$P$58:$P$78,$X35)+求节点(基础状态预期!F$7:F$27,$P$84:$P$104,$X35))*240,AI34)</f>
        <v>16080</v>
      </c>
      <c r="AJ35" s="203">
        <f>MAX((求节点(基础状态预期!G$7:G$27,$P$6:$P$26,$X35)+求节点(基础状态预期!G$7:G$27,$P$32:$P$52,$X35)+求节点(基础状态预期!G$7:G$27,$P$58:$P$78,$X35)+求节点(基础状态预期!G$7:G$27,$P$84:$P$104,$X35))*240,AJ34)</f>
        <v>16225.454545454542</v>
      </c>
      <c r="AK35" s="203">
        <f>MAX((求节点(基础状态预期!H$7:H$27,$P$6:$P$26,$X35)+求节点(基础状态预期!H$7:H$27,$P$32:$P$52,$X35)+求节点(基础状态预期!H$7:H$27,$P$58:$P$78,$X35)+求节点(基础状态预期!H$7:H$27,$P$84:$P$104,$X35))*240,AK34)</f>
        <v>16373.87755102041</v>
      </c>
      <c r="AL35" s="203">
        <f>MAX((求节点(基础状态预期!I$7:I$27,$P$6:$P$26,$X35)+求节点(基础状态预期!I$7:I$27,$P$32:$P$52,$X35)+求节点(基础状态预期!I$7:I$27,$P$58:$P$78,$X35)+求节点(基础状态预期!I$7:I$27,$P$84:$P$104,$X35))*240,AL34)</f>
        <v>16525.360824742267</v>
      </c>
      <c r="AM35" s="203">
        <f>MAX((求节点(基础状态预期!J$7:J$27,$P$6:$P$26,$X35)+求节点(基础状态预期!J$7:J$27,$P$32:$P$52,$X35)+求节点(基础状态预期!J$7:J$27,$P$58:$P$78,$X35)+求节点(基础状态预期!J$7:J$27,$P$84:$P$104,$X35))*240,AM34)</f>
        <v>16837.894736842107</v>
      </c>
      <c r="AN35" s="68">
        <f>(AI35-AI34)/节奏总纲!K33</f>
        <v>895.96357037477492</v>
      </c>
      <c r="AO35" s="203">
        <f>MAX(求节点(基础状态预期!F$7:F$27,$T$6:$T$26,$X35)+求节点(基础状态预期!F$7:F$27,$T$32:$T$52,$X35)+求节点(基础状态预期!F$7:F$27,$T$58:$T$78,$X35)+求节点(基础状态预期!F$7:F$27,$T$84:$T$104,$X35),AO34)</f>
        <v>274800</v>
      </c>
      <c r="AP35" s="203">
        <f>MAX(求节点(基础状态预期!G$7:G$27,$T$6:$T$26,$X35)+求节点(基础状态预期!G$7:G$27,$T$32:$T$52,$X35)+求节点(基础状态预期!G$7:G$27,$T$58:$T$78,$X35)+求节点(基础状态预期!G$7:G$27,$T$84:$T$104,$X35),AP34)</f>
        <v>282072.72727272724</v>
      </c>
      <c r="AQ35" s="203">
        <f>MAX(求节点(基础状态预期!H$7:H$27,$T$6:$T$26,$X35)+求节点(基础状态预期!H$7:H$27,$T$32:$T$52,$X35)+求节点(基础状态预期!H$7:H$27,$T$58:$T$78,$X35)+求节点(基础状态预期!H$7:H$27,$T$84:$T$104,$X35),AQ34)</f>
        <v>289493.87755102053</v>
      </c>
      <c r="AR35" s="203">
        <f>MAX(求节点(基础状态预期!I$7:I$27,$T$6:$T$26,$X35)+求节点(基础状态预期!I$7:I$27,$T$32:$T$52,$X35)+求节点(基础状态预期!I$7:I$27,$T$58:$T$78,$X35)+求节点(基础状态预期!I$7:I$27,$T$84:$T$104,$X35),AR34)</f>
        <v>297068.04123711347</v>
      </c>
      <c r="AS35" s="203">
        <f>MAX(求节点(基础状态预期!J$7:J$27,$T$6:$T$26,$X35)+求节点(基础状态预期!J$7:J$27,$T$32:$T$52,$X35)+求节点(基础状态预期!J$7:J$27,$T$58:$T$78,$X35)+求节点(基础状态预期!J$7:J$27,$T$84:$T$104,$X35),AS34)</f>
        <v>312694.73684210528</v>
      </c>
      <c r="AT35" s="203">
        <f>MAX(求节点(基础状态预期!F$7:F$27,$S$6:$S$26,$X35)+求节点(基础状态预期!F$7:F$27,$S$32:$S$52,$X35)+求节点(基础状态预期!F$7:F$27,$S$58:$S$78,$X35)+求节点(基础状态预期!F$7:F$27,$S$84:$S$104,$X35),AT34)</f>
        <v>1875</v>
      </c>
      <c r="AU35" s="203">
        <f>MAX(求节点(基础状态预期!G$7:G$27,$S$6:$S$26,$X35)+求节点(基础状态预期!G$7:G$27,$S$32:$S$52,$X35)+求节点(基础状态预期!G$7:G$27,$S$58:$S$78,$X35)+求节点(基础状态预期!G$7:G$27,$S$84:$S$104,$X35),AU34)</f>
        <v>1897.7272727272725</v>
      </c>
      <c r="AV35" s="203">
        <f>MAX(求节点(基础状态预期!H$7:H$27,$S$6:$S$26,$X35)+求节点(基础状态预期!H$7:H$27,$S$32:$S$52,$X35)+求节点(基础状态预期!H$7:H$27,$S$58:$S$78,$X35)+求节点(基础状态预期!H$7:H$27,$S$84:$S$104,$X35),AV34)</f>
        <v>1920.9183673469388</v>
      </c>
      <c r="AW35" s="203">
        <f>MAX(求节点(基础状态预期!I$7:I$27,$S$6:$S$26,$X35)+求节点(基础状态预期!I$7:I$27,$S$32:$S$52,$X35)+求节点(基础状态预期!I$7:I$27,$S$58:$S$78,$X35)+求节点(基础状态预期!I$7:I$27,$S$84:$S$104,$X35),AW34)</f>
        <v>1944.5876288659797</v>
      </c>
      <c r="AX35" s="203">
        <f>MAX(求节点(基础状态预期!J$7:J$27,$S$6:$S$26,$X35)+求节点(基础状态预期!J$7:J$27,$S$32:$S$52,$X35)+求节点(基础状态预期!J$7:J$27,$S$58:$S$78,$X35)+求节点(基础状态预期!J$7:J$27,$S$84:$S$104,$X35),AX34)</f>
        <v>1993.4210526315792</v>
      </c>
      <c r="AY35" s="108">
        <f>(AT35-AT34)/节奏总纲!K33</f>
        <v>139.99430787105857</v>
      </c>
      <c r="AZ35" s="203">
        <f>MAX(求节点(基础状态预期!F$7:F$27,$U$6:$U$26,$X35)+求节点(基础状态预期!F$7:F$27,$U$32:$U$52,$X35)+求节点(基础状态预期!F$7:F$27,$U$58:$U$78,$X35)+求节点(基础状态预期!F$7:F$27,$U$84:$U$104,$X35),AZ34)</f>
        <v>859750</v>
      </c>
      <c r="BA35" s="203">
        <f>MAX(求节点(基础状态预期!G$7:G$27,$U$6:$U$26,$X35)+求节点(基础状态预期!G$7:G$27,$U$32:$U$52,$X35)+求节点(基础状态预期!G$7:G$27,$U$58:$U$78,$X35)+求节点(基础状态预期!G$7:G$27,$U$84:$U$104,$X35),BA34)</f>
        <v>874522.72727272718</v>
      </c>
      <c r="BB35" s="203">
        <f>MAX(求节点(基础状态预期!H$7:H$27,$U$6:$U$26,$X35)+求节点(基础状态预期!H$7:H$27,$U$32:$U$52,$X35)+求节点(基础状态预期!H$7:H$27,$U$58:$U$78,$X35)+求节点(基础状态预期!H$7:H$27,$U$84:$U$104,$X35),BB34)</f>
        <v>889596.93877551029</v>
      </c>
      <c r="BC35" s="203">
        <f>MAX(求节点(基础状态预期!I$7:I$27,$U$6:$U$26,$X35)+求节点(基础状态预期!I$7:I$27,$U$32:$U$52,$X35)+求节点(基础状态预期!I$7:I$27,$U$58:$U$78,$X35)+求节点(基础状态预期!I$7:I$27,$U$84:$U$104,$X35),BC34)</f>
        <v>904981.9587628867</v>
      </c>
      <c r="BD35" s="203">
        <f>MAX(求节点(基础状态预期!J$7:J$27,$U$6:$U$26,$X35)+求节点(基础状态预期!J$7:J$27,$U$32:$U$52,$X35)+求节点(基础状态预期!J$7:J$27,$U$58:$U$78,$X35)+求节点(基础状态预期!J$7:J$27,$U$84:$U$104,$X35),BD34)</f>
        <v>936723.68421052641</v>
      </c>
      <c r="BK35" s="108">
        <v>30</v>
      </c>
      <c r="BL35" s="194">
        <f t="shared" si="7"/>
        <v>17955</v>
      </c>
      <c r="BM35" s="194">
        <f t="shared" si="8"/>
        <v>18123.181818181816</v>
      </c>
      <c r="BN35" s="194">
        <f t="shared" si="9"/>
        <v>18294.795918367348</v>
      </c>
      <c r="BO35" s="194">
        <f t="shared" si="10"/>
        <v>18469.948453608245</v>
      </c>
      <c r="BP35" s="194">
        <f t="shared" si="11"/>
        <v>18831.315789473687</v>
      </c>
      <c r="BQ35" s="194">
        <f>(BL35-BL34)/节奏总纲!K33</f>
        <v>1035.9578782458334</v>
      </c>
      <c r="BS35" s="110">
        <f t="shared" si="5"/>
        <v>0.89557226399331658</v>
      </c>
      <c r="BT35" s="110">
        <f t="shared" si="12"/>
        <v>0.10442773600668337</v>
      </c>
      <c r="BW35" s="167">
        <v>30</v>
      </c>
      <c r="BX35" s="194">
        <f>求节点(村县营基础信息!K$8:K$28,$P$6:$P$26,$CF35)+求节点(村县营基础信息!T$8:T$28,$P$32:$P$52,$CF35)+求节点(村县营基础信息!AC$8:AC$28,$P$58:$P$78,$CF35)+求节点(村县营基础信息!AL$8:AL$28,$P$84:$P$104,$CF35)</f>
        <v>66.416666666666671</v>
      </c>
      <c r="BY35" s="194">
        <f>求节点(村县营基础信息!L$8:L$28,$P$6:$P$26,$CF35)+求节点(村县营基础信息!U$8:U$28,$P$32:$P$52,$CF35)+求节点(村县营基础信息!AD$8:AD$28,$P$58:$P$78,$CF35)+求节点(村县营基础信息!AM$8:AM$28,$P$84:$P$104,$CF35)</f>
        <v>67.212901239771384</v>
      </c>
      <c r="BZ35" s="194">
        <f>求节点(村县营基础信息!M$8:M$28,$P$6:$P$26,$CF35)+求节点(村县营基础信息!V$8:V$28,$P$32:$P$52,$CF35)+求节点(村县营基础信息!AE$8:AE$28,$P$58:$P$78,$CF35)+求节点(村县营基础信息!AN$8:AN$28,$P$84:$P$104,$CF35)</f>
        <v>67.821428571428584</v>
      </c>
      <c r="CA35" s="194">
        <f>求节点(村县营基础信息!N$8:N$28,$P$6:$P$26,$CF35)+求节点(村县营基础信息!W$8:W$28,$P$32:$P$52,$CF35)+求节点(村县营基础信息!AF$8:AF$28,$P$58:$P$78,$CF35)+求节点(村县营基础信息!AO$8:AO$28,$P$84:$P$104,$CF35)</f>
        <v>68.373711340206185</v>
      </c>
      <c r="CB35" s="194">
        <f>求节点(村县营基础信息!O$8:O$28,$P$6:$P$26,$CF35)+求节点(村县营基础信息!X$8:X$28,$P$32:$P$52,$CF35)+求节点(村县营基础信息!AG$8:AG$28,$P$58:$P$78,$CF35)+求节点(村县营基础信息!AP$8:AP$28,$P$84:$P$104,$CF35)</f>
        <v>69.804948520443602</v>
      </c>
      <c r="CC35" s="194">
        <f>(BX35-BX34)/节奏总纲!K33</f>
        <v>3.8887307741960893</v>
      </c>
      <c r="CF35" s="167">
        <v>30</v>
      </c>
      <c r="CG35" s="194">
        <f>求节点(村县营基础信息!K$8:K$28,$Q$6:$Q$26,$CF35)+求节点(村县营基础信息!T$8:T$28,$Q$32:$Q$52,$CF35)+求节点(村县营基础信息!AC$8:AC$28,$Q$58:$Q$78,$CF35)+求节点(村县营基础信息!AL$8:AL$28,$Q$84:$Q$104,$CF35)</f>
        <v>18.166666666666668</v>
      </c>
      <c r="CH35" s="194">
        <f>求节点(村县营基础信息!L$8:L$28,$Q$6:$Q$26,$CF35)+求节点(村县营基础信息!U$8:U$28,$Q$32:$Q$52,$CF35)+求节点(村县营基础信息!AD$8:AD$28,$Q$58:$Q$78,$CF35)+求节点(村县营基础信息!AM$8:AM$28,$Q$84:$Q$104,$CF35)</f>
        <v>18.584113360983505</v>
      </c>
      <c r="CI35" s="194">
        <f>求节点(村县营基础信息!M$8:M$28,$Q$6:$Q$26,$CF35)+求节点(村县营基础信息!V$8:V$28,$Q$32:$Q$52,$CF35)+求节点(村县营基础信息!AE$8:AE$28,$Q$58:$Q$78,$CF35)+求节点(村县营基础信息!AN$8:AN$28,$Q$84:$Q$104,$CF35)</f>
        <v>18.806122448979593</v>
      </c>
      <c r="CJ35" s="194">
        <f>求节点(村县营基础信息!N$8:N$28,$Q$6:$Q$26,$CF35)+求节点(村县营基础信息!W$8:W$28,$Q$32:$Q$52,$CF35)+求节点(村县营基础信息!AF$8:AF$28,$Q$58:$Q$78,$CF35)+求节点(村县营基础信息!AO$8:AO$28,$Q$84:$Q$104,$CF35)</f>
        <v>18.963917525773198</v>
      </c>
      <c r="CK35" s="194">
        <f>求节点(村县营基础信息!O$8:O$28,$Q$6:$Q$26,$CF35)+求节点(村县营基础信息!X$8:X$28,$Q$32:$Q$52,$CF35)+求节点(村县营基础信息!AG$8:AG$28,$Q$58:$Q$78,$CF35)+求节点(村县营基础信息!AP$8:AP$28,$Q$84:$Q$104,$CF35)</f>
        <v>19.581264309917287</v>
      </c>
      <c r="CL35" s="194">
        <f>(CG35-CG34)/节奏总纲!K33</f>
        <v>1.555492309678433</v>
      </c>
      <c r="CO35" s="167">
        <v>30</v>
      </c>
      <c r="CP35" s="194">
        <f>求节点(村县营基础信息!K$8:K$28,$R$6:$R$26,$CF35)+求节点(村县营基础信息!T$8:T$28,$R$32:$R$52,$CF35)+求节点(村县营基础信息!AC$8:AC$28,$R$58:$R$78,$CF35)+求节点(村县营基础信息!AL$8:AL$28,$R$84:$R$104,$CF35)</f>
        <v>5</v>
      </c>
      <c r="CQ35" s="194">
        <f>求节点(村县营基础信息!L$8:L$28,$R$6:$R$26,$CF35)+求节点(村县营基础信息!U$8:U$28,$R$32:$R$52,$CF35)+求节点(村县营基础信息!AD$8:AD$28,$R$58:$R$78,$CF35)+求节点(村县营基础信息!AM$8:AM$28,$R$84:$R$104,$CF35)</f>
        <v>5</v>
      </c>
      <c r="CR35" s="194">
        <f>求节点(村县营基础信息!M$8:M$28,$R$6:$R$26,$CF35)+求节点(村县营基础信息!V$8:V$28,$R$32:$R$52,$CF35)+求节点(村县营基础信息!AE$8:AE$28,$R$58:$R$78,$CF35)+求节点(村县营基础信息!AN$8:AN$28,$R$84:$R$104,$CF35)</f>
        <v>5</v>
      </c>
      <c r="CS35" s="194">
        <f>求节点(村县营基础信息!N$8:N$28,$R$6:$R$26,$CF35)+求节点(村县营基础信息!W$8:W$28,$R$32:$R$52,$CF35)+求节点(村县营基础信息!AF$8:AF$28,$R$58:$R$78,$CF35)+求节点(村县营基础信息!AO$8:AO$28,$R$84:$R$104,$CF35)</f>
        <v>5</v>
      </c>
      <c r="CT35" s="194">
        <f>求节点(村县营基础信息!O$8:O$28,$R$6:$R$26,$CF35)+求节点(村县营基础信息!X$8:X$28,$R$32:$R$52,$CF35)+求节点(村县营基础信息!AG$8:AG$28,$R$58:$R$78,$CF35)+求节点(村县营基础信息!AP$8:AP$28,$R$84:$R$104,$CF35)</f>
        <v>5</v>
      </c>
      <c r="CU35" s="194">
        <f>(CP35-CP34)/节奏总纲!K33</f>
        <v>0</v>
      </c>
      <c r="CW35" s="171"/>
      <c r="CX35" s="171"/>
      <c r="CY35" s="171">
        <v>30</v>
      </c>
      <c r="CZ35" s="171">
        <v>17550</v>
      </c>
      <c r="DA35" s="171">
        <v>17728.787878787876</v>
      </c>
      <c r="DB35" s="171">
        <v>17911.224489795917</v>
      </c>
      <c r="DC35" s="171">
        <v>18097.422680412372</v>
      </c>
      <c r="DD35" s="171">
        <v>18481.578947368424</v>
      </c>
      <c r="DE35" s="171">
        <f t="shared" si="13"/>
        <v>1.023076923076923</v>
      </c>
      <c r="DF35" s="171">
        <f t="shared" si="14"/>
        <v>1.0222459618835997</v>
      </c>
      <c r="DG35" s="171">
        <f t="shared" si="15"/>
        <v>1.0214151427106479</v>
      </c>
      <c r="DH35" s="171">
        <f t="shared" si="16"/>
        <v>1.0205844655216609</v>
      </c>
      <c r="DI35" s="171">
        <f t="shared" si="17"/>
        <v>1.0189235369500214</v>
      </c>
    </row>
    <row r="36" spans="2:113" x14ac:dyDescent="0.15">
      <c r="B36" s="150"/>
      <c r="D36" s="71">
        <v>5</v>
      </c>
      <c r="E36" s="167">
        <f>繁荣度奖励!Y11/24*12</f>
        <v>9360</v>
      </c>
      <c r="F36" s="137">
        <v>0</v>
      </c>
      <c r="G36" s="171">
        <v>2</v>
      </c>
      <c r="H36" s="167">
        <v>0</v>
      </c>
      <c r="I36" s="167">
        <v>1</v>
      </c>
      <c r="J36" s="171">
        <v>0</v>
      </c>
      <c r="K36" s="174">
        <f t="shared" si="18"/>
        <v>2000</v>
      </c>
      <c r="L36" s="167">
        <v>0</v>
      </c>
      <c r="N36" s="137">
        <f>SUMPRODUCT(E$32:E36,村县营基础信息!$E$8:$E12)</f>
        <v>16560</v>
      </c>
      <c r="O36" s="137">
        <f>SUMPRODUCT(F$32:F36,村县营基础信息!$E$8:$E12)</f>
        <v>0</v>
      </c>
      <c r="P36" s="137">
        <f>SUMPRODUCT(G$32:G36,村县营基础信息!$E$8:$E12)</f>
        <v>4</v>
      </c>
      <c r="Q36" s="167">
        <f>SUMPRODUCT(H$32:H36,村县营基础信息!$E$8:$E12)</f>
        <v>0</v>
      </c>
      <c r="R36" s="167">
        <f>SUMPRODUCT(I$32:I36,村县营基础信息!$E$8:$E12)</f>
        <v>2</v>
      </c>
      <c r="S36" s="137">
        <f>SUMPRODUCT(J$32:J36,村县营基础信息!$E$8:$E12)</f>
        <v>0</v>
      </c>
      <c r="T36" s="137">
        <f>SUMPRODUCT(K$32:K36,村县营基础信息!$E$8:$E12)</f>
        <v>2800</v>
      </c>
      <c r="U36" s="167">
        <f>SUMPRODUCT(L$32:L36,村县营基础信息!$E$8:$E12)</f>
        <v>0</v>
      </c>
      <c r="W36" s="142"/>
      <c r="X36" s="68">
        <v>31</v>
      </c>
      <c r="Y36" s="203">
        <f>MAX(求节点(基础状态预期!F$7:F$27,$N$6:$N$26,$X36)+求节点(基础状态预期!F$7:F$27,$N$32:$N$52,$X36)+求节点(基础状态预期!F$7:F$27,$N$58:$N$78,$X36)+求节点(基础状态预期!F$7:F$27,$N$84:$N$104,$X36),Y35)</f>
        <v>54720</v>
      </c>
      <c r="Z36" s="203">
        <f>MAX(求节点(基础状态预期!G$7:G$27,$N$6:$N$26,$X36)+求节点(基础状态预期!G$7:G$27,$N$32:$N$52,$X36)+求节点(基础状态预期!G$7:G$27,$N$58:$N$78,$X36)+求节点(基础状态预期!G$7:G$27,$N$84:$N$104,$X36),Z35)</f>
        <v>54720</v>
      </c>
      <c r="AA36" s="203">
        <f>MAX(求节点(基础状态预期!H$7:H$27,$N$6:$N$26,$X36)+求节点(基础状态预期!H$7:H$27,$N$32:$N$52,$X36)+求节点(基础状态预期!H$7:H$27,$N$58:$N$78,$X36)+求节点(基础状态预期!H$7:H$27,$N$84:$N$104,$X36),AA35)</f>
        <v>54720</v>
      </c>
      <c r="AB36" s="203">
        <f>MAX(求节点(基础状态预期!I$7:I$27,$N$6:$N$26,$X36)+求节点(基础状态预期!I$7:I$27,$N$32:$N$52,$X36)+求节点(基础状态预期!I$7:I$27,$N$58:$N$78,$X36)+求节点(基础状态预期!I$7:I$27,$N$84:$N$104,$X36),AB35)</f>
        <v>54720</v>
      </c>
      <c r="AC36" s="203">
        <f>MAX(求节点(基础状态预期!J$7:J$27,$N$6:$N$26,$X36)+求节点(基础状态预期!J$7:J$27,$N$32:$N$52,$X36)+求节点(基础状态预期!J$7:J$27,$N$58:$N$78,$X36)+求节点(基础状态预期!J$7:J$27,$N$84:$N$104,$X36),AC35)</f>
        <v>54720</v>
      </c>
      <c r="AD36" s="63">
        <v>10000</v>
      </c>
      <c r="AE36" s="63">
        <v>10140.90909090909</v>
      </c>
      <c r="AF36" s="63">
        <v>10284.693877551021</v>
      </c>
      <c r="AG36" s="63">
        <v>10431.443298969072</v>
      </c>
      <c r="AH36" s="63">
        <v>10734.21052631579</v>
      </c>
      <c r="AI36" s="203">
        <f>MAX((求节点(基础状态预期!F$7:F$27,$P$6:$P$26,$X36)+求节点(基础状态预期!F$7:F$27,$P$32:$P$52,$X36)+求节点(基础状态预期!F$7:F$27,$P$58:$P$78,$X36)+求节点(基础状态预期!F$7:F$27,$P$84:$P$104,$X36))*240,AI35)</f>
        <v>16560</v>
      </c>
      <c r="AJ36" s="203">
        <f>MAX((求节点(基础状态预期!G$7:G$27,$P$6:$P$26,$X36)+求节点(基础状态预期!G$7:G$27,$P$32:$P$52,$X36)+求节点(基础状态预期!G$7:G$27,$P$58:$P$78,$X36)+求节点(基础状态预期!G$7:G$27,$P$84:$P$104,$X36))*240,AJ35)</f>
        <v>16710.303030303028</v>
      </c>
      <c r="AK36" s="203">
        <f>MAX((求节点(基础状态预期!H$7:H$27,$P$6:$P$26,$X36)+求节点(基础状态预期!H$7:H$27,$P$32:$P$52,$X36)+求节点(基础状态预期!H$7:H$27,$P$58:$P$78,$X36)+求节点(基础状态预期!H$7:H$27,$P$84:$P$104,$X36))*240,AK35)</f>
        <v>16863.673469387759</v>
      </c>
      <c r="AL36" s="203">
        <f>MAX((求节点(基础状态预期!I$7:I$27,$P$6:$P$26,$X36)+求节点(基础状态预期!I$7:I$27,$P$32:$P$52,$X36)+求节点(基础状态预期!I$7:I$27,$P$58:$P$78,$X36)+求节点(基础状态预期!I$7:I$27,$P$84:$P$104,$X36))*240,AL35)</f>
        <v>17020.206185567011</v>
      </c>
      <c r="AM36" s="203">
        <f>MAX((求节点(基础状态预期!J$7:J$27,$P$6:$P$26,$X36)+求节点(基础状态预期!J$7:J$27,$P$32:$P$52,$X36)+求节点(基础状态预期!J$7:J$27,$P$58:$P$78,$X36)+求节点(基础状态预期!J$7:J$27,$P$84:$P$104,$X36))*240,AM35)</f>
        <v>17343.157894736843</v>
      </c>
      <c r="AN36" s="68">
        <f>(AI36-AI35)/节奏总纲!K34</f>
        <v>835.96357037478094</v>
      </c>
      <c r="AO36" s="203">
        <f>MAX(求节点(基础状态预期!F$7:F$27,$T$6:$T$26,$X36)+求节点(基础状态预期!F$7:F$27,$T$32:$T$52,$X36)+求节点(基础状态预期!F$7:F$27,$T$58:$T$78,$X36)+求节点(基础状态预期!F$7:F$27,$T$84:$T$104,$X36),AO35)</f>
        <v>298800</v>
      </c>
      <c r="AP36" s="203">
        <f>MAX(求节点(基础状态预期!G$7:G$27,$T$6:$T$26,$X36)+求节点(基础状态预期!G$7:G$27,$T$32:$T$52,$X36)+求节点(基础状态预期!G$7:G$27,$T$58:$T$78,$X36)+求节点(基础状态预期!G$7:G$27,$T$84:$T$104,$X36),AP35)</f>
        <v>306315.15151515149</v>
      </c>
      <c r="AQ36" s="203">
        <f>MAX(求节点(基础状态预期!H$7:H$27,$T$6:$T$26,$X36)+求节点(基础状态预期!H$7:H$27,$T$32:$T$52,$X36)+求节点(基础状态预期!H$7:H$27,$T$58:$T$78,$X36)+求节点(基础状态预期!H$7:H$27,$T$84:$T$104,$X36),AQ35)</f>
        <v>313983.67346938781</v>
      </c>
      <c r="AR36" s="203">
        <f>MAX(求节点(基础状态预期!I$7:I$27,$T$6:$T$26,$X36)+求节点(基础状态预期!I$7:I$27,$T$32:$T$52,$X36)+求节点(基础状态预期!I$7:I$27,$T$58:$T$78,$X36)+求节点(基础状态预期!I$7:I$27,$T$84:$T$104,$X36),AR35)</f>
        <v>321810.30927835056</v>
      </c>
      <c r="AS36" s="203">
        <f>MAX(求节点(基础状态预期!J$7:J$27,$T$6:$T$26,$X36)+求节点(基础状态预期!J$7:J$27,$T$32:$T$52,$X36)+求节点(基础状态预期!J$7:J$27,$T$58:$T$78,$X36)+求节点(基础状态预期!J$7:J$27,$T$84:$T$104,$X36),AS35)</f>
        <v>337957.89473684214</v>
      </c>
      <c r="AT36" s="203">
        <f>MAX(求节点(基础状态预期!F$7:F$27,$S$6:$S$26,$X36)+求节点(基础状态预期!F$7:F$27,$S$32:$S$52,$X36)+求节点(基础状态预期!F$7:F$27,$S$58:$S$78,$X36)+求节点(基础状态预期!F$7:F$27,$S$84:$S$104,$X36),AT35)</f>
        <v>1950</v>
      </c>
      <c r="AU36" s="203">
        <f>MAX(求节点(基础状态预期!G$7:G$27,$S$6:$S$26,$X36)+求节点(基础状态预期!G$7:G$27,$S$32:$S$52,$X36)+求节点(基础状态预期!G$7:G$27,$S$58:$S$78,$X36)+求节点(基础状态预期!G$7:G$27,$S$84:$S$104,$X36),AU35)</f>
        <v>1973.4848484848485</v>
      </c>
      <c r="AV36" s="203">
        <f>MAX(求节点(基础状态预期!H$7:H$27,$S$6:$S$26,$X36)+求节点(基础状态预期!H$7:H$27,$S$32:$S$52,$X36)+求节点(基础状态预期!H$7:H$27,$S$58:$S$78,$X36)+求节点(基础状态预期!H$7:H$27,$S$84:$S$104,$X36),AV35)</f>
        <v>1997.4489795918369</v>
      </c>
      <c r="AW36" s="203">
        <f>MAX(求节点(基础状态预期!I$7:I$27,$S$6:$S$26,$X36)+求节点(基础状态预期!I$7:I$27,$S$32:$S$52,$X36)+求节点(基础状态预期!I$7:I$27,$S$58:$S$78,$X36)+求节点(基础状态预期!I$7:I$27,$S$84:$S$104,$X36),AW35)</f>
        <v>2021.9072164948457</v>
      </c>
      <c r="AX36" s="203">
        <f>MAX(求节点(基础状态预期!J$7:J$27,$S$6:$S$26,$X36)+求节点(基础状态预期!J$7:J$27,$S$32:$S$52,$X36)+求节点(基础状态预期!J$7:J$27,$S$58:$S$78,$X36)+求节点(基础状态预期!J$7:J$27,$S$84:$S$104,$X36),AX35)</f>
        <v>2072.3684210526317</v>
      </c>
      <c r="AY36" s="108">
        <f>(AT36-AT35)/节奏总纲!K34</f>
        <v>130.61930787105953</v>
      </c>
      <c r="AZ36" s="203">
        <f>MAX(求节点(基础状态预期!F$7:F$27,$U$6:$U$26,$X36)+求节点(基础状态预期!F$7:F$27,$U$32:$U$52,$X36)+求节点(基础状态预期!F$7:F$27,$U$58:$U$78,$X36)+求节点(基础状态预期!F$7:F$27,$U$84:$U$104,$X36),AZ35)</f>
        <v>908500</v>
      </c>
      <c r="BA36" s="203">
        <f>MAX(求节点(基础状态预期!G$7:G$27,$U$6:$U$26,$X36)+求节点(基础状态预期!G$7:G$27,$U$32:$U$52,$X36)+求节点(基础状态预期!G$7:G$27,$U$58:$U$78,$X36)+求节点(基础状态预期!G$7:G$27,$U$84:$U$104,$X36),BA35)</f>
        <v>923765.15151515149</v>
      </c>
      <c r="BB36" s="203">
        <f>MAX(求节点(基础状态预期!H$7:H$27,$U$6:$U$26,$X36)+求节点(基础状态预期!H$7:H$27,$U$32:$U$52,$X36)+求节点(基础状态预期!H$7:H$27,$U$58:$U$78,$X36)+求节点(基础状态预期!H$7:H$27,$U$84:$U$104,$X36),BB35)</f>
        <v>939341.83673469408</v>
      </c>
      <c r="BC36" s="203">
        <f>MAX(求节点(基础状态预期!I$7:I$27,$U$6:$U$26,$X36)+求节点(基础状态预期!I$7:I$27,$U$32:$U$52,$X36)+求节点(基础状态预期!I$7:I$27,$U$58:$U$78,$X36)+求节点(基础状态预期!I$7:I$27,$U$84:$U$104,$X36),BC35)</f>
        <v>955239.69072164956</v>
      </c>
      <c r="BD36" s="203">
        <f>MAX(求节点(基础状态预期!J$7:J$27,$U$6:$U$26,$X36)+求节点(基础状态预期!J$7:J$27,$U$32:$U$52,$X36)+求节点(基础状态预期!J$7:J$27,$U$58:$U$78,$X36)+求节点(基础状态预期!J$7:J$27,$U$84:$U$104,$X36),BD35)</f>
        <v>988039.47368421056</v>
      </c>
      <c r="BK36" s="108">
        <v>31</v>
      </c>
      <c r="BL36" s="194">
        <f t="shared" si="7"/>
        <v>18510</v>
      </c>
      <c r="BM36" s="194">
        <f t="shared" si="8"/>
        <v>18683.787878787876</v>
      </c>
      <c r="BN36" s="194">
        <f t="shared" si="9"/>
        <v>18861.122448979597</v>
      </c>
      <c r="BO36" s="194">
        <f t="shared" si="10"/>
        <v>19042.113402061856</v>
      </c>
      <c r="BP36" s="194">
        <f t="shared" si="11"/>
        <v>19415.526315789473</v>
      </c>
      <c r="BQ36" s="194">
        <f>(BL36-BL35)/节奏总纲!K34</f>
        <v>966.58287824584045</v>
      </c>
      <c r="BS36" s="110">
        <f t="shared" si="5"/>
        <v>0.89465153970826583</v>
      </c>
      <c r="BT36" s="110">
        <f t="shared" si="12"/>
        <v>0.1053484602917342</v>
      </c>
      <c r="BW36" s="167">
        <v>31</v>
      </c>
      <c r="BX36" s="194">
        <f>求节点(村县营基础信息!K$8:K$28,$P$6:$P$26,$CF36)+求节点(村县营基础信息!T$8:T$28,$P$32:$P$52,$CF36)+求节点(村县营基础信息!AC$8:AC$28,$P$58:$P$78,$CF36)+求节点(村县营基础信息!AL$8:AL$28,$P$84:$P$104,$CF36)</f>
        <v>68.5</v>
      </c>
      <c r="BY36" s="194">
        <f>求节点(村县营基础信息!L$8:L$28,$P$6:$P$26,$CF36)+求节点(村县营基础信息!U$8:U$28,$P$32:$P$52,$CF36)+求节点(村县营基础信息!AD$8:AD$28,$P$58:$P$78,$CF36)+求节点(村县营基础信息!AM$8:AM$28,$P$84:$P$104,$CF36)</f>
        <v>69.047979797979792</v>
      </c>
      <c r="BZ36" s="194">
        <f>求节点(村县营基础信息!M$8:M$28,$P$6:$P$26,$CF36)+求节点(村县营基础信息!V$8:V$28,$P$32:$P$52,$CF36)+求节点(村县营基础信息!AE$8:AE$28,$P$58:$P$78,$CF36)+求节点(村县营基础信息!AN$8:AN$28,$P$84:$P$104,$CF36)</f>
        <v>69.607142857142861</v>
      </c>
      <c r="CA36" s="194">
        <f>求节点(村县营基础信息!N$8:N$28,$P$6:$P$26,$CF36)+求节点(村县营基础信息!W$8:W$28,$P$32:$P$52,$CF36)+求节点(村县营基础信息!AF$8:AF$28,$P$58:$P$78,$CF36)+求节点(村县营基础信息!AO$8:AO$28,$P$84:$P$104,$CF36)</f>
        <v>70.458984754249784</v>
      </c>
      <c r="CB36" s="194">
        <f>求节点(村县营基础信息!O$8:O$28,$P$6:$P$26,$CF36)+求节点(村县营基础信息!X$8:X$28,$P$32:$P$52,$CF36)+求节点(村县营基础信息!AG$8:AG$28,$P$58:$P$78,$CF36)+求节点(村县营基础信息!AP$8:AP$28,$P$84:$P$104,$CF36)</f>
        <v>71.955675243063226</v>
      </c>
      <c r="CC36" s="194">
        <f>(BX36-BX35)/节奏总纲!K34</f>
        <v>3.6283141075294227</v>
      </c>
      <c r="CF36" s="167">
        <v>31</v>
      </c>
      <c r="CG36" s="194">
        <f>求节点(村县营基础信息!K$8:K$28,$Q$6:$Q$26,$CF36)+求节点(村县营基础信息!T$8:T$28,$Q$32:$Q$52,$CF36)+求节点(村县营基础信息!AC$8:AC$28,$Q$58:$Q$78,$CF36)+求节点(村县营基础信息!AL$8:AL$28,$Q$84:$Q$104,$CF36)</f>
        <v>19</v>
      </c>
      <c r="CH36" s="194">
        <f>求节点(村县营基础信息!L$8:L$28,$Q$6:$Q$26,$CF36)+求节点(村县营基础信息!U$8:U$28,$Q$32:$Q$52,$CF36)+求节点(村县营基础信息!AD$8:AD$28,$Q$58:$Q$78,$CF36)+求节点(村县营基础信息!AM$8:AM$28,$Q$84:$Q$104,$CF36)</f>
        <v>19.156565656565654</v>
      </c>
      <c r="CI36" s="194">
        <f>求节点(村县营基础信息!M$8:M$28,$Q$6:$Q$26,$CF36)+求节点(村县营基础信息!V$8:V$28,$Q$32:$Q$52,$CF36)+求节点(村县营基础信息!AE$8:AE$28,$Q$58:$Q$78,$CF36)+求节点(村县营基础信息!AN$8:AN$28,$Q$84:$Q$104,$CF36)</f>
        <v>19.316326530612244</v>
      </c>
      <c r="CJ36" s="194">
        <f>求节点(村县营基础信息!N$8:N$28,$Q$6:$Q$26,$CF36)+求节点(村县营基础信息!W$8:W$28,$Q$32:$Q$52,$CF36)+求节点(村县营基础信息!AF$8:AF$28,$Q$58:$Q$78,$CF36)+求节点(村县营基础信息!AO$8:AO$28,$Q$84:$Q$104,$CF36)</f>
        <v>19.760531146002364</v>
      </c>
      <c r="CK36" s="194">
        <f>求节点(村县营基础信息!O$8:O$28,$Q$6:$Q$26,$CF36)+求节点(村县营基础信息!X$8:X$28,$Q$32:$Q$52,$CF36)+求节点(村县营基础信息!AG$8:AG$28,$Q$58:$Q$78,$CF36)+求节点(村县营基础信息!AP$8:AP$28,$Q$84:$Q$104,$CF36)</f>
        <v>20.416201558852698</v>
      </c>
      <c r="CL36" s="194">
        <f>(CG36-CG35)/节奏总纲!K34</f>
        <v>1.4513256430117705</v>
      </c>
      <c r="CO36" s="167">
        <v>31</v>
      </c>
      <c r="CP36" s="194">
        <f>求节点(村县营基础信息!K$8:K$28,$R$6:$R$26,$CF36)+求节点(村县营基础信息!T$8:T$28,$R$32:$R$52,$CF36)+求节点(村县营基础信息!AC$8:AC$28,$R$58:$R$78,$CF36)+求节点(村县营基础信息!AL$8:AL$28,$R$84:$R$104,$CF36)</f>
        <v>5</v>
      </c>
      <c r="CQ36" s="194">
        <f>求节点(村县营基础信息!L$8:L$28,$R$6:$R$26,$CF36)+求节点(村县营基础信息!U$8:U$28,$R$32:$R$52,$CF36)+求节点(村县营基础信息!AD$8:AD$28,$R$58:$R$78,$CF36)+求节点(村县营基础信息!AM$8:AM$28,$R$84:$R$104,$CF36)</f>
        <v>5</v>
      </c>
      <c r="CR36" s="194">
        <f>求节点(村县营基础信息!M$8:M$28,$R$6:$R$26,$CF36)+求节点(村县营基础信息!V$8:V$28,$R$32:$R$52,$CF36)+求节点(村县营基础信息!AE$8:AE$28,$R$58:$R$78,$CF36)+求节点(村县营基础信息!AN$8:AN$28,$R$84:$R$104,$CF36)</f>
        <v>5</v>
      </c>
      <c r="CS36" s="194">
        <f>求节点(村县营基础信息!N$8:N$28,$R$6:$R$26,$CF36)+求节点(村县营基础信息!W$8:W$28,$R$32:$R$52,$CF36)+求节点(村县营基础信息!AF$8:AF$28,$R$58:$R$78,$CF36)+求节点(村县营基础信息!AO$8:AO$28,$R$84:$R$104,$CF36)</f>
        <v>5</v>
      </c>
      <c r="CT36" s="194">
        <f>求节点(村县营基础信息!O$8:O$28,$R$6:$R$26,$CF36)+求节点(村县营基础信息!X$8:X$28,$R$32:$R$52,$CF36)+求节点(村县营基础信息!AG$8:AG$28,$R$58:$R$78,$CF36)+求节点(村县营基础信息!AP$8:AP$28,$R$84:$R$104,$CF36)</f>
        <v>5</v>
      </c>
      <c r="CU36" s="194">
        <f>(CP36-CP35)/节奏总纲!K34</f>
        <v>0</v>
      </c>
      <c r="CW36" s="171"/>
      <c r="CX36" s="171"/>
      <c r="CY36" s="171">
        <v>31</v>
      </c>
      <c r="CZ36" s="171">
        <v>18140</v>
      </c>
      <c r="DA36" s="171">
        <v>18324.747474747473</v>
      </c>
      <c r="DB36" s="171">
        <v>18513.265306122448</v>
      </c>
      <c r="DC36" s="171">
        <v>18705.67010309278</v>
      </c>
      <c r="DD36" s="171">
        <v>19102.63157894737</v>
      </c>
      <c r="DE36" s="171">
        <f t="shared" si="13"/>
        <v>1.0203969128996693</v>
      </c>
      <c r="DF36" s="171">
        <f t="shared" si="14"/>
        <v>1.0195931979163795</v>
      </c>
      <c r="DG36" s="171">
        <f t="shared" si="15"/>
        <v>1.0187896158297969</v>
      </c>
      <c r="DH36" s="171">
        <f t="shared" si="16"/>
        <v>1.017986166606961</v>
      </c>
      <c r="DI36" s="171">
        <f t="shared" si="17"/>
        <v>1.0163796666207465</v>
      </c>
    </row>
    <row r="37" spans="2:113" x14ac:dyDescent="0.15">
      <c r="B37" s="150"/>
      <c r="D37" s="71">
        <v>6</v>
      </c>
      <c r="E37" s="167">
        <f>繁荣度奖励!Y12/24*12</f>
        <v>9360</v>
      </c>
      <c r="F37" s="137">
        <v>0</v>
      </c>
      <c r="G37" s="171">
        <v>2</v>
      </c>
      <c r="H37" s="167">
        <v>0</v>
      </c>
      <c r="I37" s="167">
        <v>1</v>
      </c>
      <c r="J37" s="171">
        <v>0</v>
      </c>
      <c r="K37" s="174">
        <f t="shared" si="18"/>
        <v>2000</v>
      </c>
      <c r="L37" s="167">
        <v>0</v>
      </c>
      <c r="N37" s="137">
        <f>SUMPRODUCT(E$32:E37,村县营基础信息!$E$8:$E13)</f>
        <v>16560</v>
      </c>
      <c r="O37" s="137">
        <f>SUMPRODUCT(F$32:F37,村县营基础信息!$E$8:$E13)</f>
        <v>0</v>
      </c>
      <c r="P37" s="137">
        <f>SUMPRODUCT(G$32:G37,村县营基础信息!$E$8:$E13)</f>
        <v>4</v>
      </c>
      <c r="Q37" s="167">
        <f>SUMPRODUCT(H$32:H37,村县营基础信息!$E$8:$E13)</f>
        <v>0</v>
      </c>
      <c r="R37" s="167">
        <f>SUMPRODUCT(I$32:I37,村县营基础信息!$E$8:$E13)</f>
        <v>2</v>
      </c>
      <c r="S37" s="137">
        <f>SUMPRODUCT(J$32:J37,村县营基础信息!$E$8:$E13)</f>
        <v>0</v>
      </c>
      <c r="T37" s="137">
        <f>SUMPRODUCT(K$32:K37,村县营基础信息!$E$8:$E13)</f>
        <v>2800</v>
      </c>
      <c r="U37" s="167">
        <f>SUMPRODUCT(L$32:L37,村县营基础信息!$E$8:$E13)</f>
        <v>0</v>
      </c>
      <c r="W37" s="142"/>
      <c r="X37" s="68">
        <v>32</v>
      </c>
      <c r="Y37" s="203">
        <f>MAX(求节点(基础状态预期!F$7:F$27,$N$6:$N$26,$X37)+求节点(基础状态预期!F$7:F$27,$N$32:$N$52,$X37)+求节点(基础状态预期!F$7:F$27,$N$58:$N$78,$X37)+求节点(基础状态预期!F$7:F$27,$N$84:$N$104,$X37),Y36)</f>
        <v>54720</v>
      </c>
      <c r="Z37" s="203">
        <f>MAX(求节点(基础状态预期!G$7:G$27,$N$6:$N$26,$X37)+求节点(基础状态预期!G$7:G$27,$N$32:$N$52,$X37)+求节点(基础状态预期!G$7:G$27,$N$58:$N$78,$X37)+求节点(基础状态预期!G$7:G$27,$N$84:$N$104,$X37),Z36)</f>
        <v>54720</v>
      </c>
      <c r="AA37" s="203">
        <f>MAX(求节点(基础状态预期!H$7:H$27,$N$6:$N$26,$X37)+求节点(基础状态预期!H$7:H$27,$N$32:$N$52,$X37)+求节点(基础状态预期!H$7:H$27,$N$58:$N$78,$X37)+求节点(基础状态预期!H$7:H$27,$N$84:$N$104,$X37),AA36)</f>
        <v>54720</v>
      </c>
      <c r="AB37" s="203">
        <f>MAX(求节点(基础状态预期!I$7:I$27,$N$6:$N$26,$X37)+求节点(基础状态预期!I$7:I$27,$N$32:$N$52,$X37)+求节点(基础状态预期!I$7:I$27,$N$58:$N$78,$X37)+求节点(基础状态预期!I$7:I$27,$N$84:$N$104,$X37),AB36)</f>
        <v>54720</v>
      </c>
      <c r="AC37" s="203">
        <f>MAX(求节点(基础状态预期!J$7:J$27,$N$6:$N$26,$X37)+求节点(基础状态预期!J$7:J$27,$N$32:$N$52,$X37)+求节点(基础状态预期!J$7:J$27,$N$58:$N$78,$X37)+求节点(基础状态预期!J$7:J$27,$N$84:$N$104,$X37),AC36)</f>
        <v>59153.684210526328</v>
      </c>
      <c r="AD37" s="63">
        <v>10450</v>
      </c>
      <c r="AE37" s="63">
        <v>10595.454545454544</v>
      </c>
      <c r="AF37" s="63">
        <v>10743.87755102041</v>
      </c>
      <c r="AG37" s="63">
        <v>10895.360824742269</v>
      </c>
      <c r="AH37" s="63">
        <v>11242.105263157897</v>
      </c>
      <c r="AI37" s="203">
        <f>MAX((求节点(基础状态预期!F$7:F$27,$P$6:$P$26,$X37)+求节点(基础状态预期!F$7:F$27,$P$32:$P$52,$X37)+求节点(基础状态预期!F$7:F$27,$P$58:$P$78,$X37)+求节点(基础状态预期!F$7:F$27,$P$84:$P$104,$X37))*240,AI36)</f>
        <v>17040</v>
      </c>
      <c r="AJ37" s="203">
        <f>MAX((求节点(基础状态预期!G$7:G$27,$P$6:$P$26,$X37)+求节点(基础状态预期!G$7:G$27,$P$32:$P$52,$X37)+求节点(基础状态预期!G$7:G$27,$P$58:$P$78,$X37)+求节点(基础状态预期!G$7:G$27,$P$84:$P$104,$X37))*240,AJ36)</f>
        <v>17195.151515151516</v>
      </c>
      <c r="AK37" s="203">
        <f>MAX((求节点(基础状态预期!H$7:H$27,$P$6:$P$26,$X37)+求节点(基础状态预期!H$7:H$27,$P$32:$P$52,$X37)+求节点(基础状态预期!H$7:H$27,$P$58:$P$78,$X37)+求节点(基础状态预期!H$7:H$27,$P$84:$P$104,$X37))*240,AK36)</f>
        <v>17353.469387755107</v>
      </c>
      <c r="AL37" s="203">
        <f>MAX((求节点(基础状态预期!I$7:I$27,$P$6:$P$26,$X37)+求节点(基础状态预期!I$7:I$27,$P$32:$P$52,$X37)+求节点(基础状态预期!I$7:I$27,$P$58:$P$78,$X37)+求节点(基础状态预期!I$7:I$27,$P$84:$P$104,$X37))*240,AL36)</f>
        <v>17515.051546391755</v>
      </c>
      <c r="AM37" s="203">
        <f>MAX((求节点(基础状态预期!J$7:J$27,$P$6:$P$26,$X37)+求节点(基础状态预期!J$7:J$27,$P$32:$P$52,$X37)+求节点(基础状态预期!J$7:J$27,$P$58:$P$78,$X37)+求节点(基础状态预期!J$7:J$27,$P$84:$P$104,$X37))*240,AM36)</f>
        <v>17930.526315789473</v>
      </c>
      <c r="AN37" s="68">
        <f>(AI37-AI36)/节奏总纲!K35</f>
        <v>779.9815908825683</v>
      </c>
      <c r="AO37" s="203">
        <f>MAX(求节点(基础状态预期!F$7:F$27,$T$6:$T$26,$X37)+求节点(基础状态预期!F$7:F$27,$T$32:$T$52,$X37)+求节点(基础状态预期!F$7:F$27,$T$58:$T$78,$X37)+求节点(基础状态预期!F$7:F$27,$T$84:$T$104,$X37),AO36)</f>
        <v>322800</v>
      </c>
      <c r="AP37" s="203">
        <f>MAX(求节点(基础状态预期!G$7:G$27,$T$6:$T$26,$X37)+求节点(基础状态预期!G$7:G$27,$T$32:$T$52,$X37)+求节点(基础状态预期!G$7:G$27,$T$58:$T$78,$X37)+求节点(基础状态预期!G$7:G$27,$T$84:$T$104,$X37),AP36)</f>
        <v>330557.57575757575</v>
      </c>
      <c r="AQ37" s="203">
        <f>MAX(求节点(基础状态预期!H$7:H$27,$T$6:$T$26,$X37)+求节点(基础状态预期!H$7:H$27,$T$32:$T$52,$X37)+求节点(基础状态预期!H$7:H$27,$T$58:$T$78,$X37)+求节点(基础状态预期!H$7:H$27,$T$84:$T$104,$X37),AQ36)</f>
        <v>338473.46938775521</v>
      </c>
      <c r="AR37" s="203">
        <f>MAX(求节点(基础状态预期!I$7:I$27,$T$6:$T$26,$X37)+求节点(基础状态预期!I$7:I$27,$T$32:$T$52,$X37)+求节点(基础状态预期!I$7:I$27,$T$58:$T$78,$X37)+求节点(基础状态预期!I$7:I$27,$T$84:$T$104,$X37),AR36)</f>
        <v>346552.5773195877</v>
      </c>
      <c r="AS37" s="203">
        <f>MAX(求节点(基础状态预期!J$7:J$27,$T$6:$T$26,$X37)+求节点(基础状态预期!J$7:J$27,$T$32:$T$52,$X37)+求节点(基础状态预期!J$7:J$27,$T$58:$T$78,$X37)+求节点(基础状态预期!J$7:J$27,$T$84:$T$104,$X37),AS36)</f>
        <v>371431.57894736849</v>
      </c>
      <c r="AT37" s="203">
        <f>MAX(求节点(基础状态预期!F$7:F$27,$S$6:$S$26,$X37)+求节点(基础状态预期!F$7:F$27,$S$32:$S$52,$X37)+求节点(基础状态预期!F$7:F$27,$S$58:$S$78,$X37)+求节点(基础状态预期!F$7:F$27,$S$84:$S$104,$X37),AT36)</f>
        <v>2025</v>
      </c>
      <c r="AU37" s="203">
        <f>MAX(求节点(基础状态预期!G$7:G$27,$S$6:$S$26,$X37)+求节点(基础状态预期!G$7:G$27,$S$32:$S$52,$X37)+求节点(基础状态预期!G$7:G$27,$S$58:$S$78,$X37)+求节点(基础状态预期!G$7:G$27,$S$84:$S$104,$X37),AU36)</f>
        <v>2049.242424242424</v>
      </c>
      <c r="AV37" s="203">
        <f>MAX(求节点(基础状态预期!H$7:H$27,$S$6:$S$26,$X37)+求节点(基础状态预期!H$7:H$27,$S$32:$S$52,$X37)+求节点(基础状态预期!H$7:H$27,$S$58:$S$78,$X37)+求节点(基础状态预期!H$7:H$27,$S$84:$S$104,$X37),AV36)</f>
        <v>2073.9795918367349</v>
      </c>
      <c r="AW37" s="203">
        <f>MAX(求节点(基础状态预期!I$7:I$27,$S$6:$S$26,$X37)+求节点(基础状态预期!I$7:I$27,$S$32:$S$52,$X37)+求节点(基础状态预期!I$7:I$27,$S$58:$S$78,$X37)+求节点(基础状态预期!I$7:I$27,$S$84:$S$104,$X37),AW36)</f>
        <v>2099.2268041237112</v>
      </c>
      <c r="AX37" s="203">
        <f>MAX(求节点(基础状态预期!J$7:J$27,$S$6:$S$26,$X37)+求节点(基础状态预期!J$7:J$27,$S$32:$S$52,$X37)+求节点(基础状态预期!J$7:J$27,$S$58:$S$78,$X37)+求节点(基础状态预期!J$7:J$27,$S$84:$S$104,$X37),AX36)</f>
        <v>2134.2105263157896</v>
      </c>
      <c r="AY37" s="108">
        <f>(AT37-AT36)/节奏总纲!K35</f>
        <v>121.87212357540129</v>
      </c>
      <c r="AZ37" s="203">
        <f>MAX(求节点(基础状态预期!F$7:F$27,$U$6:$U$26,$X37)+求节点(基础状态预期!F$7:F$27,$U$32:$U$52,$X37)+求节点(基础状态预期!F$7:F$27,$U$58:$U$78,$X37)+求节点(基础状态预期!F$7:F$27,$U$84:$U$104,$X37),AZ36)</f>
        <v>957250</v>
      </c>
      <c r="BA37" s="203">
        <f>MAX(求节点(基础状态预期!G$7:G$27,$U$6:$U$26,$X37)+求节点(基础状态预期!G$7:G$27,$U$32:$U$52,$X37)+求节点(基础状态预期!G$7:G$27,$U$58:$U$78,$X37)+求节点(基础状态预期!G$7:G$27,$U$84:$U$104,$X37),BA36)</f>
        <v>973007.57575757569</v>
      </c>
      <c r="BB37" s="203">
        <f>MAX(求节点(基础状态预期!H$7:H$27,$U$6:$U$26,$X37)+求节点(基础状态预期!H$7:H$27,$U$32:$U$52,$X37)+求节点(基础状态预期!H$7:H$27,$U$58:$U$78,$X37)+求节点(基础状态预期!H$7:H$27,$U$84:$U$104,$X37),BB36)</f>
        <v>989086.73469387775</v>
      </c>
      <c r="BC37" s="203">
        <f>MAX(求节点(基础状态预期!I$7:I$27,$U$6:$U$26,$X37)+求节点(基础状态预期!I$7:I$27,$U$32:$U$52,$X37)+求节点(基础状态预期!I$7:I$27,$U$58:$U$78,$X37)+求节点(基础状态预期!I$7:I$27,$U$84:$U$104,$X37),BC36)</f>
        <v>1005497.4226804124</v>
      </c>
      <c r="BD37" s="203">
        <f>MAX(求节点(基础状态预期!J$7:J$27,$U$6:$U$26,$X37)+求节点(基础状态预期!J$7:J$27,$U$32:$U$52,$X37)+求节点(基础状态预期!J$7:J$27,$U$58:$U$78,$X37)+求节点(基础状态预期!J$7:J$27,$U$84:$U$104,$X37),BD36)</f>
        <v>1050131.5789473685</v>
      </c>
      <c r="BK37" s="108">
        <v>32</v>
      </c>
      <c r="BL37" s="194">
        <f t="shared" si="7"/>
        <v>19065</v>
      </c>
      <c r="BM37" s="194">
        <f t="shared" si="8"/>
        <v>19244.39393939394</v>
      </c>
      <c r="BN37" s="194">
        <f t="shared" si="9"/>
        <v>19427.448979591842</v>
      </c>
      <c r="BO37" s="194">
        <f t="shared" si="10"/>
        <v>19614.278350515466</v>
      </c>
      <c r="BP37" s="194">
        <f t="shared" si="11"/>
        <v>20064.736842105263</v>
      </c>
      <c r="BQ37" s="194">
        <f>(BL37-BL36)/节奏总纲!K35</f>
        <v>901.85371445796955</v>
      </c>
      <c r="BS37" s="110">
        <f t="shared" si="5"/>
        <v>0.89378442171518491</v>
      </c>
      <c r="BT37" s="110">
        <f t="shared" si="12"/>
        <v>0.10621557828481511</v>
      </c>
      <c r="BW37" s="167">
        <v>32</v>
      </c>
      <c r="BX37" s="194">
        <f>求节点(村县营基础信息!K$8:K$28,$P$6:$P$26,$CF37)+求节点(村县营基础信息!T$8:T$28,$P$32:$P$52,$CF37)+求节点(村县营基础信息!AC$8:AC$28,$P$58:$P$78,$CF37)+求节点(村县营基础信息!AL$8:AL$28,$P$84:$P$104,$CF37)</f>
        <v>70.25</v>
      </c>
      <c r="BY37" s="194">
        <f>求节点(村县营基础信息!L$8:L$28,$P$6:$P$26,$CF37)+求节点(村县营基础信息!U$8:U$28,$P$32:$P$52,$CF37)+求节点(村县营基础信息!AD$8:AD$28,$P$58:$P$78,$CF37)+求节点(村县营基础信息!AM$8:AM$28,$P$84:$P$104,$CF37)</f>
        <v>70.815656565656568</v>
      </c>
      <c r="BZ37" s="194">
        <f>求节点(村县营基础信息!M$8:M$28,$P$6:$P$26,$CF37)+求节点(村县营基础信息!V$8:V$28,$P$32:$P$52,$CF37)+求节点(村县营基础信息!AE$8:AE$28,$P$58:$P$78,$CF37)+求节点(村县营基础信息!AN$8:AN$28,$P$84:$P$104,$CF37)</f>
        <v>71.488011433808126</v>
      </c>
      <c r="CA37" s="194">
        <f>求节点(村县营基础信息!N$8:N$28,$P$6:$P$26,$CF37)+求节点(村县营基础信息!W$8:W$28,$P$32:$P$52,$CF37)+求节点(村县营基础信息!AF$8:AF$28,$P$58:$P$78,$CF37)+求节点(村县营基础信息!AO$8:AO$28,$P$84:$P$104,$CF37)</f>
        <v>72.565236995998077</v>
      </c>
      <c r="CB37" s="194">
        <f>求节点(村县营基础信息!O$8:O$28,$P$6:$P$26,$CF37)+求节点(村县营基础信息!X$8:X$28,$P$32:$P$52,$CF37)+求节点(村县营基础信息!AG$8:AG$28,$P$58:$P$78,$CF37)+求节点(村县营基础信息!AP$8:AP$28,$P$84:$P$104,$CF37)</f>
        <v>74.619559860419699</v>
      </c>
      <c r="CC37" s="194">
        <f>(BX37-BX36)/节奏总纲!K35</f>
        <v>2.8436828834260299</v>
      </c>
      <c r="CF37" s="167">
        <v>32</v>
      </c>
      <c r="CG37" s="194">
        <f>求节点(村县营基础信息!K$8:K$28,$Q$6:$Q$26,$CF37)+求节点(村县营基础信息!T$8:T$28,$Q$32:$Q$52,$CF37)+求节点(村县营基础信息!AC$8:AC$28,$Q$58:$Q$78,$CF37)+求节点(村县营基础信息!AL$8:AL$28,$Q$84:$Q$104,$CF37)</f>
        <v>19.5</v>
      </c>
      <c r="CH37" s="194">
        <f>求节点(村县营基础信息!L$8:L$28,$Q$6:$Q$26,$CF37)+求节点(村县营基础信息!U$8:U$28,$Q$32:$Q$52,$CF37)+求节点(村县营基础信息!AD$8:AD$28,$Q$58:$Q$78,$CF37)+求节点(村县营基础信息!AM$8:AM$28,$Q$84:$Q$104,$CF37)</f>
        <v>19.661616161616159</v>
      </c>
      <c r="CI37" s="194">
        <f>求节点(村县营基础信息!M$8:M$28,$Q$6:$Q$26,$CF37)+求节点(村县营基础信息!V$8:V$28,$Q$32:$Q$52,$CF37)+求节点(村县营基础信息!AE$8:AE$28,$Q$58:$Q$78,$CF37)+求节点(村县营基础信息!AN$8:AN$28,$Q$84:$Q$104,$CF37)</f>
        <v>19.921684903195878</v>
      </c>
      <c r="CJ37" s="194">
        <f>求节点(村县营基础信息!N$8:N$28,$Q$6:$Q$26,$CF37)+求节点(村县营基础信息!W$8:W$28,$Q$32:$Q$52,$CF37)+求节点(村县营基础信息!AF$8:AF$28,$Q$58:$Q$78,$CF37)+求节点(村县营基础信息!AO$8:AO$28,$Q$84:$Q$104,$CF37)</f>
        <v>20.578123593936215</v>
      </c>
      <c r="CK37" s="194">
        <f>求节点(村县营基础信息!O$8:O$28,$Q$6:$Q$26,$CF37)+求节点(村县营基础信息!X$8:X$28,$Q$32:$Q$52,$CF37)+求节点(村县营基础信息!AG$8:AG$28,$Q$58:$Q$78,$CF37)+求节点(村县营基础信息!AP$8:AP$28,$Q$84:$Q$104,$CF37)</f>
        <v>21.251138807788116</v>
      </c>
      <c r="CL37" s="194">
        <f>(CG37-CG36)/节奏总纲!K35</f>
        <v>0.81248082383600861</v>
      </c>
      <c r="CO37" s="167">
        <v>32</v>
      </c>
      <c r="CP37" s="194">
        <f>求节点(村县营基础信息!K$8:K$28,$R$6:$R$26,$CF37)+求节点(村县营基础信息!T$8:T$28,$R$32:$R$52,$CF37)+求节点(村县营基础信息!AC$8:AC$28,$R$58:$R$78,$CF37)+求节点(村县营基础信息!AL$8:AL$28,$R$84:$R$104,$CF37)</f>
        <v>5</v>
      </c>
      <c r="CQ37" s="194">
        <f>求节点(村县营基础信息!L$8:L$28,$R$6:$R$26,$CF37)+求节点(村县营基础信息!U$8:U$28,$R$32:$R$52,$CF37)+求节点(村县营基础信息!AD$8:AD$28,$R$58:$R$78,$CF37)+求节点(村县营基础信息!AM$8:AM$28,$R$84:$R$104,$CF37)</f>
        <v>5</v>
      </c>
      <c r="CR37" s="194">
        <f>求节点(村县营基础信息!M$8:M$28,$R$6:$R$26,$CF37)+求节点(村县营基础信息!V$8:V$28,$R$32:$R$52,$CF37)+求节点(村县营基础信息!AE$8:AE$28,$R$58:$R$78,$CF37)+求节点(村县营基础信息!AN$8:AN$28,$R$84:$R$104,$CF37)</f>
        <v>5</v>
      </c>
      <c r="CS37" s="194">
        <f>求节点(村县营基础信息!N$8:N$28,$R$6:$R$26,$CF37)+求节点(村县营基础信息!W$8:W$28,$R$32:$R$52,$CF37)+求节点(村县营基础信息!AF$8:AF$28,$R$58:$R$78,$CF37)+求节点(村县营基础信息!AO$8:AO$28,$R$84:$R$104,$CF37)</f>
        <v>5</v>
      </c>
      <c r="CT37" s="194">
        <f>求节点(村县营基础信息!O$8:O$28,$R$6:$R$26,$CF37)+求节点(村县营基础信息!X$8:X$28,$R$32:$R$52,$CF37)+求节点(村县营基础信息!AG$8:AG$28,$R$58:$R$78,$CF37)+求节点(村县营基础信息!AP$8:AP$28,$R$84:$R$104,$CF37)</f>
        <v>5.1710526315789478</v>
      </c>
      <c r="CU37" s="194">
        <f>(CP37-CP36)/节奏总纲!K35</f>
        <v>0</v>
      </c>
      <c r="CW37" s="171"/>
      <c r="CX37" s="171"/>
      <c r="CY37" s="171">
        <v>32</v>
      </c>
      <c r="CZ37" s="171">
        <v>18730</v>
      </c>
      <c r="DA37" s="171">
        <v>18920.707070707067</v>
      </c>
      <c r="DB37" s="171">
        <v>19115.306122448979</v>
      </c>
      <c r="DC37" s="171">
        <v>19313.917525773195</v>
      </c>
      <c r="DD37" s="171">
        <v>19764.736842105263</v>
      </c>
      <c r="DE37" s="171">
        <f t="shared" si="13"/>
        <v>1.0178857447944474</v>
      </c>
      <c r="DF37" s="171">
        <f t="shared" si="14"/>
        <v>1.0171075461121641</v>
      </c>
      <c r="DG37" s="171">
        <f t="shared" si="15"/>
        <v>1.0163294720546632</v>
      </c>
      <c r="DH37" s="171">
        <f t="shared" si="16"/>
        <v>1.0155515225920095</v>
      </c>
      <c r="DI37" s="171">
        <f t="shared" si="17"/>
        <v>1.0151785476526509</v>
      </c>
    </row>
    <row r="38" spans="2:113" x14ac:dyDescent="0.15">
      <c r="B38" s="150"/>
      <c r="D38" s="71">
        <v>7</v>
      </c>
      <c r="E38" s="167">
        <f>繁荣度奖励!Y13/24*12</f>
        <v>10080</v>
      </c>
      <c r="F38" s="137">
        <v>0</v>
      </c>
      <c r="G38" s="171">
        <v>2</v>
      </c>
      <c r="H38" s="167">
        <v>0</v>
      </c>
      <c r="I38" s="167">
        <v>1</v>
      </c>
      <c r="J38" s="171">
        <v>0</v>
      </c>
      <c r="K38" s="174">
        <f t="shared" si="18"/>
        <v>4000</v>
      </c>
      <c r="L38" s="167">
        <v>0</v>
      </c>
      <c r="N38" s="137">
        <f>SUMPRODUCT(E$32:E38,村县营基础信息!$E$8:$E14)</f>
        <v>26640</v>
      </c>
      <c r="O38" s="137">
        <f>SUMPRODUCT(F$32:F38,村县营基础信息!$E$8:$E14)</f>
        <v>0</v>
      </c>
      <c r="P38" s="137">
        <f>SUMPRODUCT(G$32:G38,村县营基础信息!$E$8:$E14)</f>
        <v>6</v>
      </c>
      <c r="Q38" s="167">
        <f>SUMPRODUCT(H$32:H38,村县营基础信息!$E$8:$E14)</f>
        <v>0</v>
      </c>
      <c r="R38" s="167">
        <f>SUMPRODUCT(I$32:I38,村县营基础信息!$E$8:$E14)</f>
        <v>3</v>
      </c>
      <c r="S38" s="137">
        <f>SUMPRODUCT(J$32:J38,村县营基础信息!$E$8:$E14)</f>
        <v>0</v>
      </c>
      <c r="T38" s="137">
        <f>SUMPRODUCT(K$32:K38,村县营基础信息!$E$8:$E14)</f>
        <v>6800</v>
      </c>
      <c r="U38" s="167">
        <f>SUMPRODUCT(L$32:L38,村县营基础信息!$E$8:$E14)</f>
        <v>0</v>
      </c>
      <c r="W38" s="142"/>
      <c r="X38" s="68">
        <v>33</v>
      </c>
      <c r="Y38" s="203">
        <f>MAX(求节点(基础状态预期!F$7:F$27,$N$6:$N$26,$X38)+求节点(基础状态预期!F$7:F$27,$N$32:$N$52,$X38)+求节点(基础状态预期!F$7:F$27,$N$58:$N$78,$X38)+求节点(基础状态预期!F$7:F$27,$N$84:$N$104,$X38),Y37)</f>
        <v>54720</v>
      </c>
      <c r="Z38" s="203">
        <f>MAX(求节点(基础状态预期!G$7:G$27,$N$6:$N$26,$X38)+求节点(基础状态预期!G$7:G$27,$N$32:$N$52,$X38)+求节点(基础状态预期!G$7:G$27,$N$58:$N$78,$X38)+求节点(基础状态预期!G$7:G$27,$N$84:$N$104,$X38),Z37)</f>
        <v>56879.999999999985</v>
      </c>
      <c r="AA38" s="203">
        <f>MAX(求节点(基础状态预期!H$7:H$27,$N$6:$N$26,$X38)+求节点(基础状态预期!H$7:H$27,$N$32:$N$52,$X38)+求节点(基础状态预期!H$7:H$27,$N$58:$N$78,$X38)+求节点(基础状态预期!H$7:H$27,$N$84:$N$104,$X38),AA37)</f>
        <v>59084.081632653084</v>
      </c>
      <c r="AB38" s="203">
        <f>MAX(求节点(基础状态预期!I$7:I$27,$N$6:$N$26,$X38)+求节点(基础状态预期!I$7:I$27,$N$32:$N$52,$X38)+求节点(基础状态预期!I$7:I$27,$N$58:$N$78,$X38)+求节点(基础状态预期!I$7:I$27,$N$84:$N$104,$X38),AB37)</f>
        <v>61333.608247422686</v>
      </c>
      <c r="AC38" s="203">
        <f>MAX(求节点(基础状态预期!J$7:J$27,$N$6:$N$26,$X38)+求节点(基础状态预期!J$7:J$27,$N$32:$N$52,$X38)+求节点(基础状态预期!J$7:J$27,$N$58:$N$78,$X38)+求节点(基础状态预期!J$7:J$27,$N$84:$N$104,$X38),AC37)</f>
        <v>65974.736842105282</v>
      </c>
      <c r="AD38" s="63">
        <v>10900</v>
      </c>
      <c r="AE38" s="63">
        <v>11066.666666666664</v>
      </c>
      <c r="AF38" s="63">
        <v>11236.734693877552</v>
      </c>
      <c r="AG38" s="63">
        <v>11410.309278350516</v>
      </c>
      <c r="AH38" s="63">
        <v>11768.42105263158</v>
      </c>
      <c r="AI38" s="203">
        <f>MAX((求节点(基础状态预期!F$7:F$27,$P$6:$P$26,$X38)+求节点(基础状态预期!F$7:F$27,$P$32:$P$52,$X38)+求节点(基础状态预期!F$7:F$27,$P$58:$P$78,$X38)+求节点(基础状态预期!F$7:F$27,$P$84:$P$104,$X38))*240,AI37)</f>
        <v>17520</v>
      </c>
      <c r="AJ38" s="203">
        <f>MAX((求节点(基础状态预期!G$7:G$27,$P$6:$P$26,$X38)+求节点(基础状态预期!G$7:G$27,$P$32:$P$52,$X38)+求节点(基础状态预期!G$7:G$27,$P$58:$P$78,$X38)+求节点(基础状态预期!G$7:G$27,$P$84:$P$104,$X38))*240,AJ37)</f>
        <v>17720</v>
      </c>
      <c r="AK38" s="203">
        <f>MAX((求节点(基础状态预期!H$7:H$27,$P$6:$P$26,$X38)+求节点(基础状态预期!H$7:H$27,$P$32:$P$52,$X38)+求节点(基础状态预期!H$7:H$27,$P$58:$P$78,$X38)+求节点(基础状态预期!H$7:H$27,$P$84:$P$104,$X38))*240,AK37)</f>
        <v>17924.081632653066</v>
      </c>
      <c r="AL38" s="203">
        <f>MAX((求节点(基础状态预期!I$7:I$27,$P$6:$P$26,$X38)+求节点(基础状态预期!I$7:I$27,$P$32:$P$52,$X38)+求节点(基础状态预期!I$7:I$27,$P$58:$P$78,$X38)+求节点(基础状态预期!I$7:I$27,$P$84:$P$104,$X38))*240,AL37)</f>
        <v>18132.371134020621</v>
      </c>
      <c r="AM38" s="203">
        <f>MAX((求节点(基础状态预期!J$7:J$27,$P$6:$P$26,$X38)+求节点(基础状态预期!J$7:J$27,$P$32:$P$52,$X38)+求节点(基础状态预期!J$7:J$27,$P$58:$P$78,$X38)+求节点(基础状态预期!J$7:J$27,$P$84:$P$104,$X38))*240,AM37)</f>
        <v>18562.105263157897</v>
      </c>
      <c r="AN38" s="68">
        <f>(AI38-AI37)/节奏总纲!K36</f>
        <v>727.74855708480266</v>
      </c>
      <c r="AO38" s="203">
        <f>MAX(求节点(基础状态预期!F$7:F$27,$T$6:$T$26,$X38)+求节点(基础状态预期!F$7:F$27,$T$32:$T$52,$X38)+求节点(基础状态预期!F$7:F$27,$T$58:$T$78,$X38)+求节点(基础状态预期!F$7:F$27,$T$84:$T$104,$X38),AO37)</f>
        <v>346800</v>
      </c>
      <c r="AP38" s="203">
        <f>MAX(求节点(基础状态预期!G$7:G$27,$T$6:$T$26,$X38)+求节点(基础状态预期!G$7:G$27,$T$32:$T$52,$X38)+求节点(基础状态预期!G$7:G$27,$T$58:$T$78,$X38)+求节点(基础状态预期!G$7:G$27,$T$84:$T$104,$X38),AP37)</f>
        <v>358799.99999999988</v>
      </c>
      <c r="AQ38" s="203">
        <f>MAX(求节点(基础状态预期!H$7:H$27,$T$6:$T$26,$X38)+求节点(基础状态预期!H$7:H$27,$T$32:$T$52,$X38)+求节点(基础状态预期!H$7:H$27,$T$58:$T$78,$X38)+求节点(基础状态预期!H$7:H$27,$T$84:$T$104,$X38),AQ37)</f>
        <v>371044.89795918379</v>
      </c>
      <c r="AR38" s="203">
        <f>MAX(求节点(基础状态预期!I$7:I$27,$T$6:$T$26,$X38)+求节点(基础状态预期!I$7:I$27,$T$32:$T$52,$X38)+求节点(基础状态预期!I$7:I$27,$T$58:$T$78,$X38)+求节点(基础状态预期!I$7:I$27,$T$84:$T$104,$X38),AR37)</f>
        <v>383542.2680412372</v>
      </c>
      <c r="AS38" s="203">
        <f>MAX(求节点(基础状态预期!J$7:J$27,$T$6:$T$26,$X38)+求节点(基础状态预期!J$7:J$27,$T$32:$T$52,$X38)+求节点(基础状态预期!J$7:J$27,$T$58:$T$78,$X38)+求节点(基础状态预期!J$7:J$27,$T$84:$T$104,$X38),AS37)</f>
        <v>409326.31578947377</v>
      </c>
      <c r="AT38" s="203">
        <f>MAX(求节点(基础状态预期!F$7:F$27,$S$6:$S$26,$X38)+求节点(基础状态预期!F$7:F$27,$S$32:$S$52,$X38)+求节点(基础状态预期!F$7:F$27,$S$58:$S$78,$X38)+求节点(基础状态预期!F$7:F$27,$S$84:$S$104,$X38),AT37)</f>
        <v>2100</v>
      </c>
      <c r="AU38" s="203">
        <f>MAX(求节点(基础状态预期!G$7:G$27,$S$6:$S$26,$X38)+求节点(基础状态预期!G$7:G$27,$S$32:$S$52,$X38)+求节点(基础状态预期!G$7:G$27,$S$58:$S$78,$X38)+求节点(基础状态预期!G$7:G$27,$S$84:$S$104,$X38),AU37)</f>
        <v>2116.6666666666665</v>
      </c>
      <c r="AV38" s="203">
        <f>MAX(求节点(基础状态预期!H$7:H$27,$S$6:$S$26,$X38)+求节点(基础状态预期!H$7:H$27,$S$32:$S$52,$X38)+求节点(基础状态预期!H$7:H$27,$S$58:$S$78,$X38)+求节点(基础状态预期!H$7:H$27,$S$84:$S$104,$X38),AV37)</f>
        <v>2133.6734693877552</v>
      </c>
      <c r="AW38" s="203">
        <f>MAX(求节点(基础状态预期!I$7:I$27,$S$6:$S$26,$X38)+求节点(基础状态预期!I$7:I$27,$S$32:$S$52,$X38)+求节点(基础状态预期!I$7:I$27,$S$58:$S$78,$X38)+求节点(基础状态预期!I$7:I$27,$S$84:$S$104,$X38),AW37)</f>
        <v>2151.0309278350514</v>
      </c>
      <c r="AX38" s="203">
        <f>MAX(求节点(基础状态预期!J$7:J$27,$S$6:$S$26,$X38)+求节点(基础状态预期!J$7:J$27,$S$32:$S$52,$X38)+求节点(基础状态预期!J$7:J$27,$S$58:$S$78,$X38)+求节点(基础状态预期!J$7:J$27,$S$84:$S$104,$X38),AX37)</f>
        <v>2186.8421052631579</v>
      </c>
      <c r="AY38" s="108">
        <f>(AT38-AT37)/节奏总纲!K36</f>
        <v>113.71071204450041</v>
      </c>
      <c r="AZ38" s="203">
        <f>MAX(求节点(基础状态预期!F$7:F$27,$U$6:$U$26,$X38)+求节点(基础状态预期!F$7:F$27,$U$32:$U$52,$X38)+求节点(基础状态预期!F$7:F$27,$U$58:$U$78,$X38)+求节点(基础状态预期!F$7:F$27,$U$84:$U$104,$X38),AZ37)</f>
        <v>1006000</v>
      </c>
      <c r="BA38" s="203">
        <f>MAX(求节点(基础状态预期!G$7:G$27,$U$6:$U$26,$X38)+求节点(基础状态预期!G$7:G$27,$U$32:$U$52,$X38)+求节点(基础状态预期!G$7:G$27,$U$58:$U$78,$X38)+求节点(基础状态预期!G$7:G$27,$U$84:$U$104,$X38),BA37)</f>
        <v>1027499.9999999999</v>
      </c>
      <c r="BB38" s="203">
        <f>MAX(求节点(基础状态预期!H$7:H$27,$U$6:$U$26,$X38)+求节点(基础状态预期!H$7:H$27,$U$32:$U$52,$X38)+求节点(基础状态预期!H$7:H$27,$U$58:$U$78,$X38)+求节点(基础状态预期!H$7:H$27,$U$84:$U$104,$X38),BB37)</f>
        <v>1049438.7755102043</v>
      </c>
      <c r="BC38" s="203">
        <f>MAX(求节点(基础状态预期!I$7:I$27,$U$6:$U$26,$X38)+求节点(基础状态预期!I$7:I$27,$U$32:$U$52,$X38)+求节点(基础状态预期!I$7:I$27,$U$58:$U$78,$X38)+求节点(基础状态预期!I$7:I$27,$U$84:$U$104,$X38),BC37)</f>
        <v>1071829.8969072166</v>
      </c>
      <c r="BD38" s="203">
        <f>MAX(求节点(基础状态预期!J$7:J$27,$U$6:$U$26,$X38)+求节点(基础状态预期!J$7:J$27,$U$32:$U$52,$X38)+求节点(基础状态预期!J$7:J$27,$U$58:$U$78,$X38)+求节点(基础状态预期!J$7:J$27,$U$84:$U$104,$X38),BD37)</f>
        <v>1118026.3157894737</v>
      </c>
      <c r="BK38" s="108">
        <v>33</v>
      </c>
      <c r="BL38" s="194">
        <f t="shared" si="7"/>
        <v>19620</v>
      </c>
      <c r="BM38" s="194">
        <f t="shared" si="8"/>
        <v>19836.666666666668</v>
      </c>
      <c r="BN38" s="194">
        <f t="shared" si="9"/>
        <v>20057.755102040821</v>
      </c>
      <c r="BO38" s="194">
        <f t="shared" si="10"/>
        <v>20283.402061855671</v>
      </c>
      <c r="BP38" s="194">
        <f t="shared" si="11"/>
        <v>20748.947368421053</v>
      </c>
      <c r="BQ38" s="194">
        <f>(BL38-BL37)/节奏总纲!K36</f>
        <v>841.45926912930304</v>
      </c>
      <c r="BS38" s="110">
        <f t="shared" ref="BS38:BS69" si="19">AI38/BL38</f>
        <v>0.89296636085626913</v>
      </c>
      <c r="BT38" s="110">
        <f t="shared" si="12"/>
        <v>0.10703363914373089</v>
      </c>
      <c r="BW38" s="167">
        <v>33</v>
      </c>
      <c r="BX38" s="194">
        <f>求节点(村县营基础信息!K$8:K$28,$P$6:$P$26,$CF38)+求节点(村县营基础信息!T$8:T$28,$P$32:$P$52,$CF38)+求节点(村县营基础信息!AC$8:AC$28,$P$58:$P$78,$CF38)+求节点(村县营基础信息!AL$8:AL$28,$P$84:$P$104,$CF38)</f>
        <v>72</v>
      </c>
      <c r="BY38" s="194">
        <f>求节点(村县营基础信息!L$8:L$28,$P$6:$P$26,$CF38)+求节点(村县营基础信息!U$8:U$28,$P$32:$P$52,$CF38)+求节点(村县营基础信息!AD$8:AD$28,$P$58:$P$78,$CF38)+求节点(村县营基础信息!AM$8:AM$28,$P$84:$P$104,$CF38)</f>
        <v>72.851573862487896</v>
      </c>
      <c r="BZ38" s="194">
        <f>求节点(村县营基础信息!M$8:M$28,$P$6:$P$26,$CF38)+求节点(村县营基础信息!V$8:V$28,$P$32:$P$52,$CF38)+求节点(村县营基础信息!AE$8:AE$28,$P$58:$P$78,$CF38)+求节点(村县营基础信息!AN$8:AN$28,$P$84:$P$104,$CF38)</f>
        <v>74.030951346423407</v>
      </c>
      <c r="CA38" s="194">
        <f>求节点(村县营基础信息!N$8:N$28,$P$6:$P$26,$CF38)+求节点(村县营基础信息!W$8:W$28,$P$32:$P$52,$CF38)+求节点(村县营基础信息!AF$8:AF$28,$P$58:$P$78,$CF38)+求节点(村县营基础信息!AO$8:AO$28,$P$84:$P$104,$CF38)</f>
        <v>75.436953155272136</v>
      </c>
      <c r="CB38" s="194">
        <f>求节点(村县营基础信息!O$8:O$28,$P$6:$P$26,$CF38)+求节点(村县营基础信息!X$8:X$28,$P$32:$P$52,$CF38)+求节点(村县营基础信息!AG$8:AG$28,$P$58:$P$78,$CF38)+求节点(村县营基础信息!AP$8:AP$28,$P$84:$P$104,$CF38)</f>
        <v>77.342105263157904</v>
      </c>
      <c r="CC38" s="194">
        <f>(BX38-BX37)/节奏总纲!K36</f>
        <v>2.6532499477050098</v>
      </c>
      <c r="CF38" s="167">
        <v>33</v>
      </c>
      <c r="CG38" s="194">
        <f>求节点(村县营基础信息!K$8:K$28,$Q$6:$Q$26,$CF38)+求节点(村县营基础信息!T$8:T$28,$Q$32:$Q$52,$CF38)+求节点(村县营基础信息!AC$8:AC$28,$Q$58:$Q$78,$CF38)+求节点(村县营基础信息!AL$8:AL$28,$Q$84:$Q$104,$CF38)</f>
        <v>20</v>
      </c>
      <c r="CH38" s="194">
        <f>求节点(村县营基础信息!L$8:L$28,$Q$6:$Q$26,$CF38)+求节点(村县营基础信息!U$8:U$28,$Q$32:$Q$52,$CF38)+求节点(村县营基础信息!AD$8:AD$28,$Q$58:$Q$78,$CF38)+求节点(村县营基础信息!AM$8:AM$28,$Q$84:$Q$104,$CF38)</f>
        <v>20.184907195821232</v>
      </c>
      <c r="CI38" s="194">
        <f>求节点(村县营基础信息!M$8:M$28,$Q$6:$Q$26,$CF38)+求节点(村县营基础信息!V$8:V$28,$Q$32:$Q$52,$CF38)+求节点(村县营基础信息!AE$8:AE$28,$Q$58:$Q$78,$CF38)+求节点(村县营基础信息!AN$8:AN$28,$Q$84:$Q$104,$CF38)</f>
        <v>20.684012570913183</v>
      </c>
      <c r="CJ38" s="194">
        <f>求节点(村县营基础信息!N$8:N$28,$Q$6:$Q$26,$CF38)+求节点(村县营基础信息!W$8:W$28,$Q$32:$Q$52,$CF38)+求节点(村县营基础信息!AF$8:AF$28,$Q$58:$Q$78,$CF38)+求节点(村县营基础信息!AO$8:AO$28,$Q$84:$Q$104,$CF38)</f>
        <v>21.395716041870063</v>
      </c>
      <c r="CK38" s="194">
        <f>求节点(村县营基础信息!O$8:O$28,$Q$6:$Q$26,$CF38)+求节点(村县营基础信息!X$8:X$28,$Q$32:$Q$52,$CF38)+求节点(村县营基础信息!AG$8:AG$28,$Q$58:$Q$78,$CF38)+求节点(村县营基础信息!AP$8:AP$28,$Q$84:$Q$104,$CF38)</f>
        <v>21.868421052631579</v>
      </c>
      <c r="CL38" s="194">
        <f>(CG38-CG37)/节奏总纲!K36</f>
        <v>0.75807141363000274</v>
      </c>
      <c r="CO38" s="167">
        <v>33</v>
      </c>
      <c r="CP38" s="194">
        <f>求节点(村县营基础信息!K$8:K$28,$R$6:$R$26,$CF38)+求节点(村县营基础信息!T$8:T$28,$R$32:$R$52,$CF38)+求节点(村县营基础信息!AC$8:AC$28,$R$58:$R$78,$CF38)+求节点(村县营基础信息!AL$8:AL$28,$R$84:$R$104,$CF38)</f>
        <v>5</v>
      </c>
      <c r="CQ38" s="194">
        <f>求节点(村县营基础信息!L$8:L$28,$R$6:$R$26,$CF38)+求节点(村县营基础信息!U$8:U$28,$R$32:$R$52,$CF38)+求节点(村县营基础信息!AD$8:AD$28,$R$58:$R$78,$CF38)+求节点(村县营基础信息!AM$8:AM$28,$R$84:$R$104,$CF38)</f>
        <v>5.083333333333333</v>
      </c>
      <c r="CR38" s="194">
        <f>求节点(村县营基础信息!M$8:M$28,$R$6:$R$26,$CF38)+求节点(村县营基础信息!V$8:V$28,$R$32:$R$52,$CF38)+求节点(村县营基础信息!AE$8:AE$28,$R$58:$R$78,$CF38)+求节点(村县营基础信息!AN$8:AN$28,$R$84:$R$104,$CF38)</f>
        <v>5.1683673469387763</v>
      </c>
      <c r="CS38" s="194">
        <f>求节点(村县营基础信息!N$8:N$28,$R$6:$R$26,$CF38)+求节点(村县营基础信息!W$8:W$28,$R$32:$R$52,$CF38)+求节点(村县营基础信息!AF$8:AF$28,$R$58:$R$78,$CF38)+求节点(村县营基础信息!AO$8:AO$28,$R$84:$R$104,$CF38)</f>
        <v>5.2551546391752577</v>
      </c>
      <c r="CT38" s="194">
        <f>求节点(村县营基础信息!O$8:O$28,$R$6:$R$26,$CF38)+求节点(村县营基础信息!X$8:X$28,$R$32:$R$52,$CF38)+求节点(村县营基础信息!AG$8:AG$28,$R$58:$R$78,$CF38)+求节点(村县营基础信息!AP$8:AP$28,$R$84:$R$104,$CF38)</f>
        <v>5.4342105263157903</v>
      </c>
      <c r="CU38" s="194">
        <f>(CP38-CP37)/节奏总纲!K36</f>
        <v>0</v>
      </c>
      <c r="CW38" s="171"/>
      <c r="CX38" s="171"/>
      <c r="CY38" s="171">
        <v>33</v>
      </c>
      <c r="CZ38" s="171">
        <v>19320</v>
      </c>
      <c r="DA38" s="171">
        <v>19536.666666666668</v>
      </c>
      <c r="DB38" s="171">
        <v>19757.755102040821</v>
      </c>
      <c r="DC38" s="171">
        <v>19983.402061855671</v>
      </c>
      <c r="DD38" s="171">
        <v>20448.94736842105</v>
      </c>
      <c r="DE38" s="171">
        <f t="shared" si="13"/>
        <v>1.015527950310559</v>
      </c>
      <c r="DF38" s="171">
        <f t="shared" si="14"/>
        <v>1.0153557413410681</v>
      </c>
      <c r="DG38" s="171">
        <f t="shared" si="15"/>
        <v>1.0151839112515881</v>
      </c>
      <c r="DH38" s="171">
        <f t="shared" si="16"/>
        <v>1.0150124587931222</v>
      </c>
      <c r="DI38" s="171">
        <f t="shared" si="17"/>
        <v>1.0146706818006332</v>
      </c>
    </row>
    <row r="39" spans="2:113" x14ac:dyDescent="0.15">
      <c r="B39" s="150"/>
      <c r="D39" s="71">
        <v>8</v>
      </c>
      <c r="E39" s="167">
        <f>繁荣度奖励!Y14/24*12</f>
        <v>11520</v>
      </c>
      <c r="F39" s="137">
        <v>0</v>
      </c>
      <c r="G39" s="171">
        <v>2</v>
      </c>
      <c r="H39" s="167">
        <v>0</v>
      </c>
      <c r="I39" s="167">
        <v>1</v>
      </c>
      <c r="J39" s="171">
        <v>0</v>
      </c>
      <c r="K39" s="174">
        <f t="shared" si="18"/>
        <v>4000</v>
      </c>
      <c r="L39" s="167">
        <v>0</v>
      </c>
      <c r="N39" s="137">
        <f>SUMPRODUCT(E$32:E39,村县营基础信息!$E$8:$E15)</f>
        <v>26640</v>
      </c>
      <c r="O39" s="137">
        <f>SUMPRODUCT(F$32:F39,村县营基础信息!$E$8:$E15)</f>
        <v>0</v>
      </c>
      <c r="P39" s="137">
        <f>SUMPRODUCT(G$32:G39,村县营基础信息!$E$8:$E15)</f>
        <v>6</v>
      </c>
      <c r="Q39" s="167">
        <f>SUMPRODUCT(H$32:H39,村县营基础信息!$E$8:$E15)</f>
        <v>0</v>
      </c>
      <c r="R39" s="167">
        <f>SUMPRODUCT(I$32:I39,村县营基础信息!$E$8:$E15)</f>
        <v>3</v>
      </c>
      <c r="S39" s="137">
        <f>SUMPRODUCT(J$32:J39,村县营基础信息!$E$8:$E15)</f>
        <v>0</v>
      </c>
      <c r="T39" s="137">
        <f>SUMPRODUCT(K$32:K39,村县营基础信息!$E$8:$E15)</f>
        <v>6800</v>
      </c>
      <c r="U39" s="167">
        <f>SUMPRODUCT(L$32:L39,村县营基础信息!$E$8:$E15)</f>
        <v>0</v>
      </c>
      <c r="W39" s="142"/>
      <c r="X39" s="68">
        <v>34</v>
      </c>
      <c r="Y39" s="203">
        <f>MAX(求节点(基础状态预期!F$7:F$27,$N$6:$N$26,$X39)+求节点(基础状态预期!F$7:F$27,$N$32:$N$52,$X39)+求节点(基础状态预期!F$7:F$27,$N$58:$N$78,$X39)+求节点(基础状态预期!F$7:F$27,$N$84:$N$104,$X39),Y38)</f>
        <v>61200</v>
      </c>
      <c r="Z39" s="203">
        <f>MAX(求节点(基础状态预期!G$7:G$27,$N$6:$N$26,$X39)+求节点(基础状态预期!G$7:G$27,$N$32:$N$52,$X39)+求节点(基础状态预期!G$7:G$27,$N$58:$N$78,$X39)+求节点(基础状态预期!G$7:G$27,$N$84:$N$104,$X39),Z38)</f>
        <v>63425.45454545453</v>
      </c>
      <c r="AA39" s="203">
        <f>MAX(求节点(基础状态预期!H$7:H$27,$N$6:$N$26,$X39)+求节点(基础状态预期!H$7:H$27,$N$32:$N$52,$X39)+求节点(基础状态预期!H$7:H$27,$N$58:$N$78,$X39)+求节点(基础状态预期!H$7:H$27,$N$84:$N$104,$X39),AA38)</f>
        <v>65696.326530612263</v>
      </c>
      <c r="AB39" s="203">
        <f>MAX(求节点(基础状态预期!I$7:I$27,$N$6:$N$26,$X39)+求节点(基础状态预期!I$7:I$27,$N$32:$N$52,$X39)+求节点(基础状态预期!I$7:I$27,$N$58:$N$78,$X39)+求节点(基础状态预期!I$7:I$27,$N$84:$N$104,$X39),AB38)</f>
        <v>68014.020618556708</v>
      </c>
      <c r="AC39" s="203">
        <f>MAX(求节点(基础状态预期!J$7:J$27,$N$6:$N$26,$X39)+求节点(基础状态预期!J$7:J$27,$N$32:$N$52,$X39)+求节点(基础状态预期!J$7:J$27,$N$58:$N$78,$X39)+求节点(基础状态预期!J$7:J$27,$N$84:$N$104,$X39),AC38)</f>
        <v>72795.789473684214</v>
      </c>
      <c r="AD39" s="63">
        <v>11400</v>
      </c>
      <c r="AE39" s="63">
        <v>11571.71717171717</v>
      </c>
      <c r="AF39" s="63">
        <v>11746.938775510205</v>
      </c>
      <c r="AG39" s="63">
        <v>11925.773195876289</v>
      </c>
      <c r="AH39" s="63">
        <v>12294.736842105263</v>
      </c>
      <c r="AI39" s="203">
        <f>MAX((求节点(基础状态预期!F$7:F$27,$P$6:$P$26,$X39)+求节点(基础状态预期!F$7:F$27,$P$32:$P$52,$X39)+求节点(基础状态预期!F$7:F$27,$P$58:$P$78,$X39)+求节点(基础状态预期!F$7:F$27,$P$84:$P$104,$X39))*240,AI38)</f>
        <v>18120</v>
      </c>
      <c r="AJ39" s="203">
        <f>MAX((求节点(基础状态预期!G$7:G$27,$P$6:$P$26,$X39)+求节点(基础状态预期!G$7:G$27,$P$32:$P$52,$X39)+求节点(基础状态预期!G$7:G$27,$P$58:$P$78,$X39)+求节点(基础状态预期!G$7:G$27,$P$84:$P$104,$X39))*240,AJ38)</f>
        <v>18326.060606060604</v>
      </c>
      <c r="AK39" s="203">
        <f>MAX((求节点(基础状态预期!H$7:H$27,$P$6:$P$26,$X39)+求节点(基础状态预期!H$7:H$27,$P$32:$P$52,$X39)+求节点(基础状态预期!H$7:H$27,$P$58:$P$78,$X39)+求节点(基础状态预期!H$7:H$27,$P$84:$P$104,$X39))*240,AK38)</f>
        <v>18536.326530612245</v>
      </c>
      <c r="AL39" s="203">
        <f>MAX((求节点(基础状态预期!I$7:I$27,$P$6:$P$26,$X39)+求节点(基础状态预期!I$7:I$27,$P$32:$P$52,$X39)+求节点(基础状态预期!I$7:I$27,$P$58:$P$78,$X39)+求节点(基础状态预期!I$7:I$27,$P$84:$P$104,$X39))*240,AL38)</f>
        <v>18750.927835051545</v>
      </c>
      <c r="AM39" s="203">
        <f>MAX((求节点(基础状态预期!J$7:J$27,$P$6:$P$26,$X39)+求节点(基础状态预期!J$7:J$27,$P$32:$P$52,$X39)+求节点(基础状态预期!J$7:J$27,$P$58:$P$78,$X39)+求节点(基础状态预期!J$7:J$27,$P$84:$P$104,$X39))*240,AM38)</f>
        <v>19193.684210526317</v>
      </c>
      <c r="AN39" s="68">
        <f>(AI39-AI38)/节奏总纲!K37</f>
        <v>848.76676662928571</v>
      </c>
      <c r="AO39" s="203">
        <f>MAX(求节点(基础状态预期!F$7:F$27,$T$6:$T$26,$X39)+求节点(基础状态预期!F$7:F$27,$T$32:$T$52,$X39)+求节点(基础状态预期!F$7:F$27,$T$58:$T$78,$X39)+求节点(基础状态预期!F$7:F$27,$T$84:$T$104,$X39),AO38)</f>
        <v>382800</v>
      </c>
      <c r="AP39" s="203">
        <f>MAX(求节点(基础状态预期!G$7:G$27,$T$6:$T$26,$X39)+求节点(基础状态预期!G$7:G$27,$T$32:$T$52,$X39)+求节点(基础状态预期!G$7:G$27,$T$58:$T$78,$X39)+求节点(基础状态预期!G$7:G$27,$T$84:$T$104,$X39),AP38)</f>
        <v>395163.63636363629</v>
      </c>
      <c r="AQ39" s="203">
        <f>MAX(求节点(基础状态预期!H$7:H$27,$T$6:$T$26,$X39)+求节点(基础状态预期!H$7:H$27,$T$32:$T$52,$X39)+求节点(基础状态预期!H$7:H$27,$T$58:$T$78,$X39)+求节点(基础状态预期!H$7:H$27,$T$84:$T$104,$X39),AQ38)</f>
        <v>407779.59183673479</v>
      </c>
      <c r="AR39" s="203">
        <f>MAX(求节点(基础状态预期!I$7:I$27,$T$6:$T$26,$X39)+求节点(基础状态预期!I$7:I$27,$T$32:$T$52,$X39)+求节点(基础状态预期!I$7:I$27,$T$58:$T$78,$X39)+求节点(基础状态预期!I$7:I$27,$T$84:$T$104,$X39),AR38)</f>
        <v>420655.67010309279</v>
      </c>
      <c r="AS39" s="203">
        <f>MAX(求节点(基础状态预期!J$7:J$27,$T$6:$T$26,$X39)+求节点(基础状态预期!J$7:J$27,$T$32:$T$52,$X39)+求节点(基础状态预期!J$7:J$27,$T$58:$T$78,$X39)+求节点(基础状态预期!J$7:J$27,$T$84:$T$104,$X39),AS38)</f>
        <v>447221.05263157905</v>
      </c>
      <c r="AT39" s="203">
        <f>MAX(求节点(基础状态预期!F$7:F$27,$S$6:$S$26,$X39)+求节点(基础状态预期!F$7:F$27,$S$32:$S$52,$X39)+求节点(基础状态预期!F$7:F$27,$S$58:$S$78,$X39)+求节点(基础状态预期!F$7:F$27,$S$84:$S$104,$X39),AT38)</f>
        <v>2150</v>
      </c>
      <c r="AU39" s="203">
        <f>MAX(求节点(基础状态预期!G$7:G$27,$S$6:$S$26,$X39)+求节点(基础状态预期!G$7:G$27,$S$32:$S$52,$X39)+求节点(基础状态预期!G$7:G$27,$S$58:$S$78,$X39)+求节点(基础状态预期!G$7:G$27,$S$84:$S$104,$X39),AU38)</f>
        <v>2167.1717171717173</v>
      </c>
      <c r="AV39" s="203">
        <f>MAX(求节点(基础状态预期!H$7:H$27,$S$6:$S$26,$X39)+求节点(基础状态预期!H$7:H$27,$S$32:$S$52,$X39)+求节点(基础状态预期!H$7:H$27,$S$58:$S$78,$X39)+求节点(基础状态预期!H$7:H$27,$S$84:$S$104,$X39),AV38)</f>
        <v>2184.6938775510207</v>
      </c>
      <c r="AW39" s="203">
        <f>MAX(求节点(基础状态预期!I$7:I$27,$S$6:$S$26,$X39)+求节点(基础状态预期!I$7:I$27,$S$32:$S$52,$X39)+求节点(基础状态预期!I$7:I$27,$S$58:$S$78,$X39)+求节点(基础状态预期!I$7:I$27,$S$84:$S$104,$X39),AW38)</f>
        <v>2202.5773195876291</v>
      </c>
      <c r="AX39" s="203">
        <f>MAX(求节点(基础状态预期!J$7:J$27,$S$6:$S$26,$X39)+求节点(基础状态预期!J$7:J$27,$S$32:$S$52,$X39)+求节点(基础状态预期!J$7:J$27,$S$58:$S$78,$X39)+求节点(基础状态预期!J$7:J$27,$S$84:$S$104,$X39),AX38)</f>
        <v>2239.4736842105267</v>
      </c>
      <c r="AY39" s="108">
        <f>(AT39-AT38)/节奏总纲!K37</f>
        <v>70.730563885773819</v>
      </c>
      <c r="AZ39" s="203">
        <f>MAX(求节点(基础状态预期!F$7:F$27,$U$6:$U$26,$X39)+求节点(基础状态预期!F$7:F$27,$U$32:$U$52,$X39)+求节点(基础状态预期!F$7:F$27,$U$58:$U$78,$X39)+求节点(基础状态预期!F$7:F$27,$U$84:$U$104,$X39),AZ38)</f>
        <v>1070500</v>
      </c>
      <c r="BA39" s="203">
        <f>MAX(求节点(基础状态预期!G$7:G$27,$U$6:$U$26,$X39)+求节点(基础状态预期!G$7:G$27,$U$32:$U$52,$X39)+求节点(基础状态预期!G$7:G$27,$U$58:$U$78,$X39)+求节点(基础状态预期!G$7:G$27,$U$84:$U$104,$X39),BA38)</f>
        <v>1092651.5151515151</v>
      </c>
      <c r="BB39" s="203">
        <f>MAX(求节点(基础状态预期!H$7:H$27,$U$6:$U$26,$X39)+求节点(基础状态预期!H$7:H$27,$U$32:$U$52,$X39)+求节点(基础状态预期!H$7:H$27,$U$58:$U$78,$X39)+求节点(基础状态预期!H$7:H$27,$U$84:$U$104,$X39),BB38)</f>
        <v>1115255.1020408166</v>
      </c>
      <c r="BC39" s="203">
        <f>MAX(求节点(基础状态预期!I$7:I$27,$U$6:$U$26,$X39)+求节点(基础状态预期!I$7:I$27,$U$32:$U$52,$X39)+求节点(基础状态预期!I$7:I$27,$U$58:$U$78,$X39)+求节点(基础状态预期!I$7:I$27,$U$84:$U$104,$X39),BC38)</f>
        <v>1138324.7422680412</v>
      </c>
      <c r="BD39" s="203">
        <f>MAX(求节点(基础状态预期!J$7:J$27,$U$6:$U$26,$X39)+求节点(基础状态预期!J$7:J$27,$U$32:$U$52,$X39)+求节点(基础状态预期!J$7:J$27,$U$58:$U$78,$X39)+求节点(基础状态预期!J$7:J$27,$U$84:$U$104,$X39),BD38)</f>
        <v>1185921.0526315791</v>
      </c>
      <c r="BK39" s="108">
        <v>34</v>
      </c>
      <c r="BL39" s="194">
        <f t="shared" si="7"/>
        <v>20270</v>
      </c>
      <c r="BM39" s="194">
        <f t="shared" si="8"/>
        <v>20493.232323232322</v>
      </c>
      <c r="BN39" s="194">
        <f t="shared" si="9"/>
        <v>20721.020408163266</v>
      </c>
      <c r="BO39" s="194">
        <f t="shared" si="10"/>
        <v>20953.505154639173</v>
      </c>
      <c r="BP39" s="194">
        <f t="shared" si="11"/>
        <v>21433.157894736843</v>
      </c>
      <c r="BQ39" s="194">
        <f>(BL39-BL38)/节奏总纲!K37</f>
        <v>919.49733051505962</v>
      </c>
      <c r="BS39" s="110">
        <f t="shared" si="19"/>
        <v>0.89393191909225456</v>
      </c>
      <c r="BT39" s="110">
        <f t="shared" si="12"/>
        <v>0.10606808090774544</v>
      </c>
      <c r="BW39" s="167">
        <v>34</v>
      </c>
      <c r="BX39" s="194">
        <f>求节点(村县营基础信息!K$8:K$28,$P$6:$P$26,$CF39)+求节点(村县营基础信息!T$8:T$28,$P$32:$P$52,$CF39)+求节点(村县营基础信息!AC$8:AC$28,$P$58:$P$78,$CF39)+求节点(村县营基础信息!AL$8:AL$28,$P$84:$P$104,$CF39)</f>
        <v>74.5</v>
      </c>
      <c r="BY39" s="194">
        <f>求节点(村县营基础信息!L$8:L$28,$P$6:$P$26,$CF39)+求节点(村县营基础信息!U$8:U$28,$P$32:$P$52,$CF39)+求节点(村县营基础信息!AD$8:AD$28,$P$58:$P$78,$CF39)+求节点(村县营基础信息!AM$8:AM$28,$P$84:$P$104,$CF39)</f>
        <v>75.615528371437662</v>
      </c>
      <c r="BZ39" s="194">
        <f>求节点(村县营基础信息!M$8:M$28,$P$6:$P$26,$CF39)+求节点(村县营基础信息!V$8:V$28,$P$32:$P$52,$CF39)+求节点(村县营基础信息!AE$8:AE$28,$P$58:$P$78,$CF39)+求节点(村县营基础信息!AN$8:AN$28,$P$84:$P$104,$CF39)</f>
        <v>76.834095340671311</v>
      </c>
      <c r="CA39" s="194">
        <f>求节点(村县营基础信息!N$8:N$28,$P$6:$P$26,$CF39)+求节点(村县营基础信息!W$8:W$28,$P$32:$P$52,$CF39)+求节点(村县营基础信息!AF$8:AF$28,$P$58:$P$78,$CF39)+求节点(村县营基础信息!AO$8:AO$28,$P$84:$P$104,$CF39)</f>
        <v>78.128865979381445</v>
      </c>
      <c r="CB39" s="194">
        <f>求节点(村县营基础信息!O$8:O$28,$P$6:$P$26,$CF39)+求节点(村县营基础信息!X$8:X$28,$P$32:$P$52,$CF39)+求节点(村县营基础信息!AG$8:AG$28,$P$58:$P$78,$CF39)+求节点(村县营基础信息!AP$8:AP$28,$P$84:$P$104,$CF39)</f>
        <v>79.973684210526315</v>
      </c>
      <c r="CC39" s="194">
        <f>(BX39-BX38)/节奏总纲!K37</f>
        <v>3.5365281942886906</v>
      </c>
      <c r="CF39" s="167">
        <v>34</v>
      </c>
      <c r="CG39" s="194">
        <f>求节点(村县营基础信息!K$8:K$28,$Q$6:$Q$26,$CF39)+求节点(村县营基础信息!T$8:T$28,$Q$32:$Q$52,$CF39)+求节点(村县营基础信息!AC$8:AC$28,$Q$58:$Q$78,$CF39)+求节点(村县营基础信息!AL$8:AL$28,$Q$84:$Q$104,$CF39)</f>
        <v>20.5</v>
      </c>
      <c r="CH39" s="194">
        <f>求节点(村县营基础信息!L$8:L$28,$Q$6:$Q$26,$CF39)+求节点(村县营基础信息!U$8:U$28,$Q$32:$Q$52,$CF39)+求节点(村县营基础信息!AD$8:AD$28,$Q$58:$Q$78,$CF39)+求节点(村县营基础信息!AM$8:AM$28,$Q$84:$Q$104,$CF39)</f>
        <v>20.92865968456897</v>
      </c>
      <c r="CI39" s="194">
        <f>求节点(村县营基础信息!M$8:M$28,$Q$6:$Q$26,$CF39)+求节点(村县营基础信息!V$8:V$28,$Q$32:$Q$52,$CF39)+求节点(村县营基础信息!AE$8:AE$28,$Q$58:$Q$78,$CF39)+求节点(村县营基础信息!AN$8:AN$28,$Q$84:$Q$104,$CF39)</f>
        <v>21.446340238630491</v>
      </c>
      <c r="CJ39" s="194">
        <f>求节点(村县营基础信息!N$8:N$28,$Q$6:$Q$26,$CF39)+求节点(村县营基础信息!W$8:W$28,$Q$32:$Q$52,$CF39)+求节点(村县营基础信息!AF$8:AF$28,$Q$58:$Q$78,$CF39)+求节点(村县营基础信息!AO$8:AO$28,$Q$84:$Q$104,$CF39)</f>
        <v>22.02577319587629</v>
      </c>
      <c r="CK39" s="194">
        <f>求节点(村县营基础信息!O$8:O$28,$Q$6:$Q$26,$CF39)+求节点(村县营基础信息!X$8:X$28,$Q$32:$Q$52,$CF39)+求节点(村县营基础信息!AG$8:AG$28,$Q$58:$Q$78,$CF39)+求节点(村县营基础信息!AP$8:AP$28,$Q$84:$Q$104,$CF39)</f>
        <v>22.394736842105264</v>
      </c>
      <c r="CL39" s="194">
        <f>(CG39-CG38)/节奏总纲!K37</f>
        <v>0.70730563885773812</v>
      </c>
      <c r="CO39" s="167">
        <v>34</v>
      </c>
      <c r="CP39" s="194">
        <f>求节点(村县营基础信息!K$8:K$28,$R$6:$R$26,$CF39)+求节点(村县营基础信息!T$8:T$28,$R$32:$R$52,$CF39)+求节点(村县营基础信息!AC$8:AC$28,$R$58:$R$78,$CF39)+求节点(村县营基础信息!AL$8:AL$28,$R$84:$R$104,$CF39)</f>
        <v>5.25</v>
      </c>
      <c r="CQ39" s="194">
        <f>求节点(村县营基础信息!L$8:L$28,$R$6:$R$26,$CF39)+求节点(村县营基础信息!U$8:U$28,$R$32:$R$52,$CF39)+求节点(村县营基础信息!AD$8:AD$28,$R$58:$R$78,$CF39)+求节点(村县营基础信息!AM$8:AM$28,$R$84:$R$104,$CF39)</f>
        <v>5.3358585858585856</v>
      </c>
      <c r="CR39" s="194">
        <f>求节点(村县营基础信息!M$8:M$28,$R$6:$R$26,$CF39)+求节点(村县营基础信息!V$8:V$28,$R$32:$R$52,$CF39)+求节点(村县营基础信息!AE$8:AE$28,$R$58:$R$78,$CF39)+求节点(村县营基础信息!AN$8:AN$28,$R$84:$R$104,$CF39)</f>
        <v>5.4234693877551026</v>
      </c>
      <c r="CS39" s="194">
        <f>求节点(村县营基础信息!N$8:N$28,$R$6:$R$26,$CF39)+求节点(村县营基础信息!W$8:W$28,$R$32:$R$52,$CF39)+求节点(村县营基础信息!AF$8:AF$28,$R$58:$R$78,$CF39)+求节点(村县营基础信息!AO$8:AO$28,$R$84:$R$104,$CF39)</f>
        <v>5.5128865979381443</v>
      </c>
      <c r="CT39" s="194">
        <f>求节点(村县营基础信息!O$8:O$28,$R$6:$R$26,$CF39)+求节点(村县营基础信息!X$8:X$28,$R$32:$R$52,$CF39)+求节点(村县营基础信息!AG$8:AG$28,$R$58:$R$78,$CF39)+求节点(村县营基础信息!AP$8:AP$28,$R$84:$R$104,$CF39)</f>
        <v>5.6973684210526319</v>
      </c>
      <c r="CU39" s="194">
        <f>(CP39-CP38)/节奏总纲!K37</f>
        <v>0.35365281942886906</v>
      </c>
      <c r="CW39" s="171"/>
      <c r="CX39" s="171"/>
      <c r="CY39" s="171">
        <v>34</v>
      </c>
      <c r="CZ39" s="171">
        <v>19970</v>
      </c>
      <c r="DA39" s="171">
        <v>20193.232323232322</v>
      </c>
      <c r="DB39" s="171">
        <v>20421.020408163266</v>
      </c>
      <c r="DC39" s="171">
        <v>20653.505154639173</v>
      </c>
      <c r="DD39" s="171">
        <v>21133.157894736847</v>
      </c>
      <c r="DE39" s="171">
        <f t="shared" si="13"/>
        <v>1.0150225338007011</v>
      </c>
      <c r="DF39" s="171">
        <f t="shared" si="14"/>
        <v>1.0148564625612142</v>
      </c>
      <c r="DG39" s="171">
        <f t="shared" si="15"/>
        <v>1.0146907448307567</v>
      </c>
      <c r="DH39" s="171">
        <f t="shared" si="16"/>
        <v>1.0145253794817783</v>
      </c>
      <c r="DI39" s="171">
        <f t="shared" si="17"/>
        <v>1.0141957014419842</v>
      </c>
    </row>
    <row r="40" spans="2:113" x14ac:dyDescent="0.15">
      <c r="B40" s="150"/>
      <c r="D40" s="71">
        <v>9</v>
      </c>
      <c r="E40" s="167">
        <f>繁荣度奖励!Y15/24*12</f>
        <v>12960</v>
      </c>
      <c r="F40" s="137">
        <v>0</v>
      </c>
      <c r="G40" s="171">
        <v>2</v>
      </c>
      <c r="H40" s="167">
        <v>0</v>
      </c>
      <c r="I40" s="167">
        <v>1</v>
      </c>
      <c r="J40" s="171">
        <v>0</v>
      </c>
      <c r="K40" s="174">
        <f t="shared" si="18"/>
        <v>6000</v>
      </c>
      <c r="L40" s="167">
        <v>0</v>
      </c>
      <c r="N40" s="137">
        <f>SUMPRODUCT(E$32:E40,村县营基础信息!$E$8:$E16)</f>
        <v>39600</v>
      </c>
      <c r="O40" s="137">
        <f>SUMPRODUCT(F$32:F40,村县营基础信息!$E$8:$E16)</f>
        <v>0</v>
      </c>
      <c r="P40" s="137">
        <f>SUMPRODUCT(G$32:G40,村县营基础信息!$E$8:$E16)</f>
        <v>8</v>
      </c>
      <c r="Q40" s="167">
        <f>SUMPRODUCT(H$32:H40,村县营基础信息!$E$8:$E16)</f>
        <v>0</v>
      </c>
      <c r="R40" s="167">
        <f>SUMPRODUCT(I$32:I40,村县营基础信息!$E$8:$E16)</f>
        <v>4</v>
      </c>
      <c r="S40" s="137">
        <f>SUMPRODUCT(J$32:J40,村县营基础信息!$E$8:$E16)</f>
        <v>0</v>
      </c>
      <c r="T40" s="137">
        <f>SUMPRODUCT(K$32:K40,村县营基础信息!$E$8:$E16)</f>
        <v>12800</v>
      </c>
      <c r="U40" s="167">
        <f>SUMPRODUCT(L$32:L40,村县营基础信息!$E$8:$E16)</f>
        <v>0</v>
      </c>
      <c r="W40" s="142"/>
      <c r="X40" s="68">
        <v>35</v>
      </c>
      <c r="Y40" s="203">
        <f>MAX(求节点(基础状态预期!F$7:F$27,$N$6:$N$26,$X40)+求节点(基础状态预期!F$7:F$27,$N$32:$N$52,$X40)+求节点(基础状态预期!F$7:F$27,$N$58:$N$78,$X40)+求节点(基础状态预期!F$7:F$27,$N$84:$N$104,$X40),Y39)</f>
        <v>67680</v>
      </c>
      <c r="Z40" s="203">
        <f>MAX(求节点(基础状态预期!G$7:G$27,$N$6:$N$26,$X40)+求节点(基础状态预期!G$7:G$27,$N$32:$N$52,$X40)+求节点(基础状态预期!G$7:G$27,$N$58:$N$78,$X40)+求节点(基础状态预期!G$7:G$27,$N$84:$N$104,$X40),Z39)</f>
        <v>69970.909090909074</v>
      </c>
      <c r="AA40" s="203">
        <f>MAX(求节点(基础状态预期!H$7:H$27,$N$6:$N$26,$X40)+求节点(基础状态预期!H$7:H$27,$N$32:$N$52,$X40)+求节点(基础状态预期!H$7:H$27,$N$58:$N$78,$X40)+求节点(基础状态预期!H$7:H$27,$N$84:$N$104,$X40),AA39)</f>
        <v>72308.571428571449</v>
      </c>
      <c r="AB40" s="203">
        <f>MAX(求节点(基础状态预期!I$7:I$27,$N$6:$N$26,$X40)+求节点(基础状态预期!I$7:I$27,$N$32:$N$52,$X40)+求节点(基础状态预期!I$7:I$27,$N$58:$N$78,$X40)+求节点(基础状态预期!I$7:I$27,$N$84:$N$104,$X40),AB39)</f>
        <v>74694.432989690715</v>
      </c>
      <c r="AC40" s="203">
        <f>MAX(求节点(基础状态预期!J$7:J$27,$N$6:$N$26,$X40)+求节点(基础状态预期!J$7:J$27,$N$32:$N$52,$X40)+求节点(基础状态预期!J$7:J$27,$N$58:$N$78,$X40)+求节点(基础状态预期!J$7:J$27,$N$84:$N$104,$X40),AC39)</f>
        <v>79616.842105263175</v>
      </c>
      <c r="AD40" s="63">
        <v>11900</v>
      </c>
      <c r="AE40" s="63">
        <v>12076.767676767675</v>
      </c>
      <c r="AF40" s="63">
        <v>12257.142857142859</v>
      </c>
      <c r="AG40" s="63">
        <v>12441.237113402061</v>
      </c>
      <c r="AH40" s="63">
        <v>12821.052631578947</v>
      </c>
      <c r="AI40" s="203">
        <f>MAX((求节点(基础状态预期!F$7:F$27,$P$6:$P$26,$X40)+求节点(基础状态预期!F$7:F$27,$P$32:$P$52,$X40)+求节点(基础状态预期!F$7:F$27,$P$58:$P$78,$X40)+求节点(基础状态预期!F$7:F$27,$P$84:$P$104,$X40))*240,AI39)</f>
        <v>18720</v>
      </c>
      <c r="AJ40" s="203">
        <f>MAX((求节点(基础状态预期!G$7:G$27,$P$6:$P$26,$X40)+求节点(基础状态预期!G$7:G$27,$P$32:$P$52,$X40)+求节点(基础状态预期!G$7:G$27,$P$58:$P$78,$X40)+求节点(基础状态预期!G$7:G$27,$P$84:$P$104,$X40))*240,AJ39)</f>
        <v>18932.121212121208</v>
      </c>
      <c r="AK40" s="203">
        <f>MAX((求节点(基础状态预期!H$7:H$27,$P$6:$P$26,$X40)+求节点(基础状态预期!H$7:H$27,$P$32:$P$52,$X40)+求节点(基础状态预期!H$7:H$27,$P$58:$P$78,$X40)+求节点(基础状态预期!H$7:H$27,$P$84:$P$104,$X40))*240,AK39)</f>
        <v>19148.571428571431</v>
      </c>
      <c r="AL40" s="203">
        <f>MAX((求节点(基础状态预期!I$7:I$27,$P$6:$P$26,$X40)+求节点(基础状态预期!I$7:I$27,$P$32:$P$52,$X40)+求节点(基础状态预期!I$7:I$27,$P$58:$P$78,$X40)+求节点(基础状态预期!I$7:I$27,$P$84:$P$104,$X40))*240,AL39)</f>
        <v>19369.484536082473</v>
      </c>
      <c r="AM40" s="203">
        <f>MAX((求节点(基础状态预期!J$7:J$27,$P$6:$P$26,$X40)+求节点(基础状态预期!J$7:J$27,$P$32:$P$52,$X40)+求节点(基础状态预期!J$7:J$27,$P$58:$P$78,$X40)+求节点(基础状态预期!J$7:J$27,$P$84:$P$104,$X40))*240,AM39)</f>
        <v>19825.263157894737</v>
      </c>
      <c r="AN40" s="68">
        <f>(AI40-AI39)/节奏总纲!K38</f>
        <v>791.92739538514365</v>
      </c>
      <c r="AO40" s="203">
        <f>MAX(求节点(基础状态预期!F$7:F$27,$T$6:$T$26,$X40)+求节点(基础状态预期!F$7:F$27,$T$32:$T$52,$X40)+求节点(基础状态预期!F$7:F$27,$T$58:$T$78,$X40)+求节点(基础状态预期!F$7:F$27,$T$84:$T$104,$X40),AO39)</f>
        <v>418800</v>
      </c>
      <c r="AP40" s="203">
        <f>MAX(求节点(基础状态预期!G$7:G$27,$T$6:$T$26,$X40)+求节点(基础状态预期!G$7:G$27,$T$32:$T$52,$X40)+求节点(基础状态预期!G$7:G$27,$T$58:$T$78,$X40)+求节点(基础状态预期!G$7:G$27,$T$84:$T$104,$X40),AP39)</f>
        <v>431527.27272727265</v>
      </c>
      <c r="AQ40" s="203">
        <f>MAX(求节点(基础状态预期!H$7:H$27,$T$6:$T$26,$X40)+求节点(基础状态预期!H$7:H$27,$T$32:$T$52,$X40)+求节点(基础状态预期!H$7:H$27,$T$58:$T$78,$X40)+求节点(基础状态预期!H$7:H$27,$T$84:$T$104,$X40),AQ39)</f>
        <v>444514.28571428586</v>
      </c>
      <c r="AR40" s="203">
        <f>MAX(求节点(基础状态预期!I$7:I$27,$T$6:$T$26,$X40)+求节点(基础状态预期!I$7:I$27,$T$32:$T$52,$X40)+求节点(基础状态预期!I$7:I$27,$T$58:$T$78,$X40)+求节点(基础状态预期!I$7:I$27,$T$84:$T$104,$X40),AR39)</f>
        <v>457769.07216494851</v>
      </c>
      <c r="AS40" s="203">
        <f>MAX(求节点(基础状态预期!J$7:J$27,$T$6:$T$26,$X40)+求节点(基础状态预期!J$7:J$27,$T$32:$T$52,$X40)+求节点(基础状态预期!J$7:J$27,$T$58:$T$78,$X40)+求节点(基础状态预期!J$7:J$27,$T$84:$T$104,$X40),AS39)</f>
        <v>485115.78947368427</v>
      </c>
      <c r="AT40" s="203">
        <f>MAX(求节点(基础状态预期!F$7:F$27,$S$6:$S$26,$X40)+求节点(基础状态预期!F$7:F$27,$S$32:$S$52,$X40)+求节点(基础状态预期!F$7:F$27,$S$58:$S$78,$X40)+求节点(基础状态预期!F$7:F$27,$S$84:$S$104,$X40),AT39)</f>
        <v>2200</v>
      </c>
      <c r="AU40" s="203">
        <f>MAX(求节点(基础状态预期!G$7:G$27,$S$6:$S$26,$X40)+求节点(基础状态预期!G$7:G$27,$S$32:$S$52,$X40)+求节点(基础状态预期!G$7:G$27,$S$58:$S$78,$X40)+求节点(基础状态预期!G$7:G$27,$S$84:$S$104,$X40),AU39)</f>
        <v>2217.6767676767677</v>
      </c>
      <c r="AV40" s="203">
        <f>MAX(求节点(基础状态预期!H$7:H$27,$S$6:$S$26,$X40)+求节点(基础状态预期!H$7:H$27,$S$32:$S$52,$X40)+求节点(基础状态预期!H$7:H$27,$S$58:$S$78,$X40)+求节点(基础状态预期!H$7:H$27,$S$84:$S$104,$X40),AV39)</f>
        <v>2235.7142857142858</v>
      </c>
      <c r="AW40" s="203">
        <f>MAX(求节点(基础状态预期!I$7:I$27,$S$6:$S$26,$X40)+求节点(基础状态预期!I$7:I$27,$S$32:$S$52,$X40)+求节点(基础状态预期!I$7:I$27,$S$58:$S$78,$X40)+求节点(基础状态预期!I$7:I$27,$S$84:$S$104,$X40),AW39)</f>
        <v>2254.1237113402062</v>
      </c>
      <c r="AX40" s="203">
        <f>MAX(求节点(基础状态预期!J$7:J$27,$S$6:$S$26,$X40)+求节点(基础状态预期!J$7:J$27,$S$32:$S$52,$X40)+求节点(基础状态预期!J$7:J$27,$S$58:$S$78,$X40)+求节点(基础状态预期!J$7:J$27,$S$84:$S$104,$X40),AX39)</f>
        <v>2292.105263157895</v>
      </c>
      <c r="AY40" s="108">
        <f>(AT40-AT39)/节奏总纲!K38</f>
        <v>65.993949615428633</v>
      </c>
      <c r="AZ40" s="203">
        <f>MAX(求节点(基础状态预期!F$7:F$27,$U$6:$U$26,$X40)+求节点(基础状态预期!F$7:F$27,$U$32:$U$52,$X40)+求节点(基础状态预期!F$7:F$27,$U$58:$U$78,$X40)+求节点(基础状态预期!F$7:F$27,$U$84:$U$104,$X40),AZ39)</f>
        <v>1135000</v>
      </c>
      <c r="BA40" s="203">
        <f>MAX(求节点(基础状态预期!G$7:G$27,$U$6:$U$26,$X40)+求节点(基础状态预期!G$7:G$27,$U$32:$U$52,$X40)+求节点(基础状态预期!G$7:G$27,$U$58:$U$78,$X40)+求节点(基础状态预期!G$7:G$27,$U$84:$U$104,$X40),BA39)</f>
        <v>1157803.0303030303</v>
      </c>
      <c r="BB40" s="203">
        <f>MAX(求节点(基础状态预期!H$7:H$27,$U$6:$U$26,$X40)+求节点(基础状态预期!H$7:H$27,$U$32:$U$52,$X40)+求节点(基础状态预期!H$7:H$27,$U$58:$U$78,$X40)+求节点(基础状态预期!H$7:H$27,$U$84:$U$104,$X40),BB39)</f>
        <v>1181071.4285714286</v>
      </c>
      <c r="BC40" s="203">
        <f>MAX(求节点(基础状态预期!I$7:I$27,$U$6:$U$26,$X40)+求节点(基础状态预期!I$7:I$27,$U$32:$U$52,$X40)+求节点(基础状态预期!I$7:I$27,$U$58:$U$78,$X40)+求节点(基础状态预期!I$7:I$27,$U$84:$U$104,$X40),BC39)</f>
        <v>1204819.5876288661</v>
      </c>
      <c r="BD40" s="203">
        <f>MAX(求节点(基础状态预期!J$7:J$27,$U$6:$U$26,$X40)+求节点(基础状态预期!J$7:J$27,$U$32:$U$52,$X40)+求节点(基础状态预期!J$7:J$27,$U$58:$U$78,$X40)+求节点(基础状态预期!J$7:J$27,$U$84:$U$104,$X40),BD39)</f>
        <v>1253815.7894736843</v>
      </c>
      <c r="BK40" s="108">
        <v>35</v>
      </c>
      <c r="BL40" s="194">
        <f t="shared" si="7"/>
        <v>20920</v>
      </c>
      <c r="BM40" s="194">
        <f t="shared" si="8"/>
        <v>21149.797979797975</v>
      </c>
      <c r="BN40" s="194">
        <f t="shared" si="9"/>
        <v>21384.285714285717</v>
      </c>
      <c r="BO40" s="194">
        <f t="shared" si="10"/>
        <v>21623.608247422679</v>
      </c>
      <c r="BP40" s="194">
        <f t="shared" si="11"/>
        <v>22117.368421052633</v>
      </c>
      <c r="BQ40" s="194">
        <f>(BL40-BL39)/节奏总纲!K38</f>
        <v>857.92134500057227</v>
      </c>
      <c r="BS40" s="110">
        <f t="shared" si="19"/>
        <v>0.89483747609942643</v>
      </c>
      <c r="BT40" s="110">
        <f t="shared" si="12"/>
        <v>0.10516252390057361</v>
      </c>
      <c r="BW40" s="167">
        <v>35</v>
      </c>
      <c r="BX40" s="194">
        <f>求节点(村县营基础信息!K$8:K$28,$P$6:$P$26,$CF40)+求节点(村县营基础信息!T$8:T$28,$P$32:$P$52,$CF40)+求节点(村县营基础信息!AC$8:AC$28,$P$58:$P$78,$CF40)+求节点(村县营基础信息!AL$8:AL$28,$P$84:$P$104,$CF40)</f>
        <v>77.25</v>
      </c>
      <c r="BY40" s="194">
        <f>求节点(村县营基础信息!L$8:L$28,$P$6:$P$26,$CF40)+求节点(村县营基础信息!U$8:U$28,$P$32:$P$52,$CF40)+求节点(村县营基础信息!AD$8:AD$28,$P$58:$P$78,$CF40)+求节点(村县营基础信息!AM$8:AM$28,$P$84:$P$104,$CF40)</f>
        <v>78.3794828803874</v>
      </c>
      <c r="BZ40" s="194">
        <f>求节点(村县营基础信息!M$8:M$28,$P$6:$P$26,$CF40)+求节点(村县营基础信息!V$8:V$28,$P$32:$P$52,$CF40)+求节点(村县营基础信息!AE$8:AE$28,$P$58:$P$78,$CF40)+求节点(村县营基础信息!AN$8:AN$28,$P$84:$P$104,$CF40)</f>
        <v>79.637239334919229</v>
      </c>
      <c r="CA40" s="194">
        <f>求节点(村县营基础信息!N$8:N$28,$P$6:$P$26,$CF40)+求节点(村县营基础信息!W$8:W$28,$P$32:$P$52,$CF40)+求节点(村县营基础信息!AF$8:AF$28,$P$58:$P$78,$CF40)+求节点(村县营基础信息!AO$8:AO$28,$P$84:$P$104,$CF40)</f>
        <v>80.706185567010309</v>
      </c>
      <c r="CB40" s="194">
        <f>求节点(村县营基础信息!O$8:O$28,$P$6:$P$26,$CF40)+求节点(村县营基础信息!X$8:X$28,$P$32:$P$52,$CF40)+求节点(村县营基础信息!AG$8:AG$28,$P$58:$P$78,$CF40)+求节点(村县营基础信息!AP$8:AP$28,$P$84:$P$104,$CF40)</f>
        <v>82.60526315789474</v>
      </c>
      <c r="CC40" s="194">
        <f>(BX40-BX39)/节奏总纲!K38</f>
        <v>3.6296672288485752</v>
      </c>
      <c r="CF40" s="167">
        <v>35</v>
      </c>
      <c r="CG40" s="194">
        <f>求节点(村县营基础信息!K$8:K$28,$Q$6:$Q$26,$CF40)+求节点(村县营基础信息!T$8:T$28,$Q$32:$Q$52,$CF40)+求节点(村县营基础信息!AC$8:AC$28,$Q$58:$Q$78,$CF40)+求节点(村县营基础信息!AL$8:AL$28,$Q$84:$Q$104,$CF40)</f>
        <v>21.25</v>
      </c>
      <c r="CH40" s="194">
        <f>求节点(村县营基础信息!L$8:L$28,$Q$6:$Q$26,$CF40)+求节点(村县营基础信息!U$8:U$28,$Q$32:$Q$52,$CF40)+求节点(村县营基础信息!AD$8:AD$28,$Q$58:$Q$78,$CF40)+求节点(村县营基础信息!AM$8:AM$28,$Q$84:$Q$104,$CF40)</f>
        <v>21.672412173316712</v>
      </c>
      <c r="CI40" s="194">
        <f>求节点(村县营基础信息!M$8:M$28,$Q$6:$Q$26,$CF40)+求节点(村县营基础信息!V$8:V$28,$Q$32:$Q$52,$CF40)+求节点(村县营基础信息!AE$8:AE$28,$Q$58:$Q$78,$CF40)+求节点(村县营基础信息!AN$8:AN$28,$Q$84:$Q$104,$CF40)</f>
        <v>22.208667906347792</v>
      </c>
      <c r="CJ40" s="194">
        <f>求节点(村县营基础信息!N$8:N$28,$Q$6:$Q$26,$CF40)+求节点(村县营基础信息!W$8:W$28,$Q$32:$Q$52,$CF40)+求节点(村县营基础信息!AF$8:AF$28,$Q$58:$Q$78,$CF40)+求节点(村县营基础信息!AO$8:AO$28,$Q$84:$Q$104,$CF40)</f>
        <v>22.541237113402062</v>
      </c>
      <c r="CK40" s="194">
        <f>求节点(村县营基础信息!O$8:O$28,$Q$6:$Q$26,$CF40)+求节点(村县营基础信息!X$8:X$28,$Q$32:$Q$52,$CF40)+求节点(村县营基础信息!AG$8:AG$28,$Q$58:$Q$78,$CF40)+求节点(村县营基础信息!AP$8:AP$28,$Q$84:$Q$104,$CF40)</f>
        <v>22.921052631578949</v>
      </c>
      <c r="CL40" s="194">
        <f>(CG40-CG39)/节奏总纲!K38</f>
        <v>0.98990924423142956</v>
      </c>
      <c r="CO40" s="167">
        <v>35</v>
      </c>
      <c r="CP40" s="194">
        <f>求节点(村县营基础信息!K$8:K$28,$R$6:$R$26,$CF40)+求节点(村县营基础信息!T$8:T$28,$R$32:$R$52,$CF40)+求节点(村县营基础信息!AC$8:AC$28,$R$58:$R$78,$CF40)+求节点(村县营基础信息!AL$8:AL$28,$R$84:$R$104,$CF40)</f>
        <v>5.5</v>
      </c>
      <c r="CQ40" s="194">
        <f>求节点(村县营基础信息!L$8:L$28,$R$6:$R$26,$CF40)+求节点(村县营基础信息!U$8:U$28,$R$32:$R$52,$CF40)+求节点(村县营基础信息!AD$8:AD$28,$R$58:$R$78,$CF40)+求节点(村县营基础信息!AM$8:AM$28,$R$84:$R$104,$CF40)</f>
        <v>5.5883838383838382</v>
      </c>
      <c r="CR40" s="194">
        <f>求节点(村县营基础信息!M$8:M$28,$R$6:$R$26,$CF40)+求节点(村县营基础信息!V$8:V$28,$R$32:$R$52,$CF40)+求节点(村县营基础信息!AE$8:AE$28,$R$58:$R$78,$CF40)+求节点(村县营基础信息!AN$8:AN$28,$R$84:$R$104,$CF40)</f>
        <v>5.6785714285714288</v>
      </c>
      <c r="CS40" s="194">
        <f>求节点(村县营基础信息!N$8:N$28,$R$6:$R$26,$CF40)+求节点(村县营基础信息!W$8:W$28,$R$32:$R$52,$CF40)+求节点(村县营基础信息!AF$8:AF$28,$R$58:$R$78,$CF40)+求节点(村县营基础信息!AO$8:AO$28,$R$84:$R$104,$CF40)</f>
        <v>5.7706185567010309</v>
      </c>
      <c r="CT40" s="194">
        <f>求节点(村县营基础信息!O$8:O$28,$R$6:$R$26,$CF40)+求节点(村县营基础信息!X$8:X$28,$R$32:$R$52,$CF40)+求节点(村县营基础信息!AG$8:AG$28,$R$58:$R$78,$CF40)+求节点(村县营基础信息!AP$8:AP$28,$R$84:$R$104,$CF40)</f>
        <v>5.9605263157894743</v>
      </c>
      <c r="CU40" s="194">
        <f>(CP40-CP39)/节奏总纲!K38</f>
        <v>0.32996974807714319</v>
      </c>
      <c r="CW40" s="171"/>
      <c r="CX40" s="171"/>
      <c r="CY40" s="171">
        <v>35</v>
      </c>
      <c r="CZ40" s="171">
        <v>20620</v>
      </c>
      <c r="DA40" s="171">
        <v>20849.797979797975</v>
      </c>
      <c r="DB40" s="171">
        <v>21084.285714285717</v>
      </c>
      <c r="DC40" s="171">
        <v>21323.608247422679</v>
      </c>
      <c r="DD40" s="171">
        <v>21817.36842105263</v>
      </c>
      <c r="DE40" s="171">
        <f t="shared" si="13"/>
        <v>1.01454898157129</v>
      </c>
      <c r="DF40" s="171">
        <f t="shared" si="14"/>
        <v>1.0143886286231971</v>
      </c>
      <c r="DG40" s="171">
        <f t="shared" si="15"/>
        <v>1.0142286062741379</v>
      </c>
      <c r="DH40" s="171">
        <f t="shared" si="16"/>
        <v>1.0140689135027727</v>
      </c>
      <c r="DI40" s="171">
        <f t="shared" si="17"/>
        <v>1.0137505126287605</v>
      </c>
    </row>
    <row r="41" spans="2:113" x14ac:dyDescent="0.15">
      <c r="B41" s="150"/>
      <c r="D41" s="71">
        <v>10</v>
      </c>
      <c r="E41" s="167">
        <f>繁荣度奖励!Y16/24*12</f>
        <v>13680</v>
      </c>
      <c r="F41" s="137">
        <v>0</v>
      </c>
      <c r="G41" s="171">
        <v>2</v>
      </c>
      <c r="H41" s="167">
        <v>0</v>
      </c>
      <c r="I41" s="167">
        <v>1</v>
      </c>
      <c r="J41" s="171">
        <v>0</v>
      </c>
      <c r="K41" s="174">
        <f t="shared" si="18"/>
        <v>8000</v>
      </c>
      <c r="L41" s="167">
        <v>0</v>
      </c>
      <c r="N41" s="137">
        <f>SUMPRODUCT(E$32:E41,村县营基础信息!$E$8:$E17)</f>
        <v>39600</v>
      </c>
      <c r="O41" s="137">
        <f>SUMPRODUCT(F$32:F41,村县营基础信息!$E$8:$E17)</f>
        <v>0</v>
      </c>
      <c r="P41" s="137">
        <f>SUMPRODUCT(G$32:G41,村县营基础信息!$E$8:$E17)</f>
        <v>8</v>
      </c>
      <c r="Q41" s="167">
        <f>SUMPRODUCT(H$32:H41,村县营基础信息!$E$8:$E17)</f>
        <v>0</v>
      </c>
      <c r="R41" s="167">
        <f>SUMPRODUCT(I$32:I41,村县营基础信息!$E$8:$E17)</f>
        <v>4</v>
      </c>
      <c r="S41" s="137">
        <f>SUMPRODUCT(J$32:J41,村县营基础信息!$E$8:$E17)</f>
        <v>0</v>
      </c>
      <c r="T41" s="137">
        <f>SUMPRODUCT(K$32:K41,村县营基础信息!$E$8:$E17)</f>
        <v>12800</v>
      </c>
      <c r="U41" s="167">
        <f>SUMPRODUCT(L$32:L41,村县营基础信息!$E$8:$E17)</f>
        <v>0</v>
      </c>
      <c r="W41" s="142"/>
      <c r="X41" s="68">
        <v>36</v>
      </c>
      <c r="Y41" s="203">
        <f>MAX(求节点(基础状态预期!F$7:F$27,$N$6:$N$26,$X41)+求节点(基础状态预期!F$7:F$27,$N$32:$N$52,$X41)+求节点(基础状态预期!F$7:F$27,$N$58:$N$78,$X41)+求节点(基础状态预期!F$7:F$27,$N$84:$N$104,$X41),Y40)</f>
        <v>74160</v>
      </c>
      <c r="Z41" s="203">
        <f>MAX(求节点(基础状态预期!G$7:G$27,$N$6:$N$26,$X41)+求节点(基础状态预期!G$7:G$27,$N$32:$N$52,$X41)+求节点(基础状态预期!G$7:G$27,$N$58:$N$78,$X41)+求节点(基础状态预期!G$7:G$27,$N$84:$N$104,$X41),Z40)</f>
        <v>76516.363636363618</v>
      </c>
      <c r="AA41" s="203">
        <f>MAX(求节点(基础状态预期!H$7:H$27,$N$6:$N$26,$X41)+求节点(基础状态预期!H$7:H$27,$N$32:$N$52,$X41)+求节点(基础状态预期!H$7:H$27,$N$58:$N$78,$X41)+求节点(基础状态预期!H$7:H$27,$N$84:$N$104,$X41),AA40)</f>
        <v>78920.816326530621</v>
      </c>
      <c r="AB41" s="203">
        <f>MAX(求节点(基础状态预期!I$7:I$27,$N$6:$N$26,$X41)+求节点(基础状态预期!I$7:I$27,$N$32:$N$52,$X41)+求节点(基础状态预期!I$7:I$27,$N$58:$N$78,$X41)+求节点(基础状态预期!I$7:I$27,$N$84:$N$104,$X41),AB40)</f>
        <v>80640</v>
      </c>
      <c r="AC41" s="203">
        <f>MAX(求节点(基础状态预期!J$7:J$27,$N$6:$N$26,$X41)+求节点(基础状态预期!J$7:J$27,$N$32:$N$52,$X41)+求节点(基础状态预期!J$7:J$27,$N$58:$N$78,$X41)+求节点(基础状态预期!J$7:J$27,$N$84:$N$104,$X41),AC40)</f>
        <v>80640</v>
      </c>
      <c r="AD41" s="63">
        <v>12400</v>
      </c>
      <c r="AE41" s="63">
        <v>12581.81818181818</v>
      </c>
      <c r="AF41" s="63">
        <v>12767.34693877551</v>
      </c>
      <c r="AG41" s="63">
        <v>12954.432989690722</v>
      </c>
      <c r="AH41" s="63">
        <v>13329.473684210527</v>
      </c>
      <c r="AI41" s="203">
        <f>MAX((求节点(基础状态预期!F$7:F$27,$P$6:$P$26,$X41)+求节点(基础状态预期!F$7:F$27,$P$32:$P$52,$X41)+求节点(基础状态预期!F$7:F$27,$P$58:$P$78,$X41)+求节点(基础状态预期!F$7:F$27,$P$84:$P$104,$X41))*240,AI40)</f>
        <v>19320</v>
      </c>
      <c r="AJ41" s="203">
        <f>MAX((求节点(基础状态预期!G$7:G$27,$P$6:$P$26,$X41)+求节点(基础状态预期!G$7:G$27,$P$32:$P$52,$X41)+求节点(基础状态预期!G$7:G$27,$P$58:$P$78,$X41)+求节点(基础状态预期!G$7:G$27,$P$84:$P$104,$X41))*240,AJ40)</f>
        <v>19538.181818181816</v>
      </c>
      <c r="AK41" s="203">
        <f>MAX((求节点(基础状态预期!H$7:H$27,$P$6:$P$26,$X41)+求节点(基础状态预期!H$7:H$27,$P$32:$P$52,$X41)+求节点(基础状态预期!H$7:H$27,$P$58:$P$78,$X41)+求节点(基础状态预期!H$7:H$27,$P$84:$P$104,$X41))*240,AK40)</f>
        <v>19760.816326530614</v>
      </c>
      <c r="AL41" s="203">
        <f>MAX((求节点(基础状态预期!I$7:I$27,$P$6:$P$26,$X41)+求节点(基础状态预期!I$7:I$27,$P$32:$P$52,$X41)+求节点(基础状态预期!I$7:I$27,$P$58:$P$78,$X41)+求节点(基础状态预期!I$7:I$27,$P$84:$P$104,$X41))*240,AL40)</f>
        <v>19974.432989690718</v>
      </c>
      <c r="AM41" s="203">
        <f>MAX((求节点(基础状态预期!J$7:J$27,$P$6:$P$26,$X41)+求节点(基础状态预期!J$7:J$27,$P$32:$P$52,$X41)+求节点(基础状态预期!J$7:J$27,$P$58:$P$78,$X41)+求节点(基础状态预期!J$7:J$27,$P$84:$P$104,$X41))*240,AM40)</f>
        <v>20349.473684210527</v>
      </c>
      <c r="AN41" s="68">
        <f>(AI41-AI40)/节奏总纲!K39</f>
        <v>738.89438679615364</v>
      </c>
      <c r="AO41" s="203">
        <f>MAX(求节点(基础状态预期!F$7:F$27,$T$6:$T$26,$X41)+求节点(基础状态预期!F$7:F$27,$T$32:$T$52,$X41)+求节点(基础状态预期!F$7:F$27,$T$58:$T$78,$X41)+求节点(基础状态预期!F$7:F$27,$T$84:$T$104,$X41),AO40)</f>
        <v>454800</v>
      </c>
      <c r="AP41" s="203">
        <f>MAX(求节点(基础状态预期!G$7:G$27,$T$6:$T$26,$X41)+求节点(基础状态预期!G$7:G$27,$T$32:$T$52,$X41)+求节点(基础状态预期!G$7:G$27,$T$58:$T$78,$X41)+求节点(基础状态预期!G$7:G$27,$T$84:$T$104,$X41),AP40)</f>
        <v>467890.909090909</v>
      </c>
      <c r="AQ41" s="203">
        <f>MAX(求节点(基础状态预期!H$7:H$27,$T$6:$T$26,$X41)+求节点(基础状态预期!H$7:H$27,$T$32:$T$52,$X41)+求节点(基础状态预期!H$7:H$27,$T$58:$T$78,$X41)+求节点(基础状态预期!H$7:H$27,$T$84:$T$104,$X41),AQ40)</f>
        <v>481248.9795918368</v>
      </c>
      <c r="AR41" s="203">
        <f>MAX(求节点(基础状态预期!I$7:I$27,$T$6:$T$26,$X41)+求节点(基础状态预期!I$7:I$27,$T$32:$T$52,$X41)+求节点(基础状态预期!I$7:I$27,$T$58:$T$78,$X41)+求节点(基础状态预期!I$7:I$27,$T$84:$T$104,$X41),AR40)</f>
        <v>495336.08247422677</v>
      </c>
      <c r="AS41" s="203">
        <f>MAX(求节点(基础状态预期!J$7:J$27,$T$6:$T$26,$X41)+求节点(基础状态预期!J$7:J$27,$T$32:$T$52,$X41)+求节点(基础状态预期!J$7:J$27,$T$58:$T$78,$X41)+求节点(基础状态预期!J$7:J$27,$T$84:$T$104,$X41),AS40)</f>
        <v>526589.47368421056</v>
      </c>
      <c r="AT41" s="203">
        <f>MAX(求节点(基础状态预期!F$7:F$27,$S$6:$S$26,$X41)+求节点(基础状态预期!F$7:F$27,$S$32:$S$52,$X41)+求节点(基础状态预期!F$7:F$27,$S$58:$S$78,$X41)+求节点(基础状态预期!F$7:F$27,$S$84:$S$104,$X41),AT40)</f>
        <v>2250</v>
      </c>
      <c r="AU41" s="203">
        <f>MAX(求节点(基础状态预期!G$7:G$27,$S$6:$S$26,$X41)+求节点(基础状态预期!G$7:G$27,$S$32:$S$52,$X41)+求节点(基础状态预期!G$7:G$27,$S$58:$S$78,$X41)+求节点(基础状态预期!G$7:G$27,$S$84:$S$104,$X41),AU40)</f>
        <v>2268.181818181818</v>
      </c>
      <c r="AV41" s="203">
        <f>MAX(求节点(基础状态预期!H$7:H$27,$S$6:$S$26,$X41)+求节点(基础状态预期!H$7:H$27,$S$32:$S$52,$X41)+求节点(基础状态预期!H$7:H$27,$S$58:$S$78,$X41)+求节点(基础状态预期!H$7:H$27,$S$84:$S$104,$X41),AV40)</f>
        <v>2286.7346938775509</v>
      </c>
      <c r="AW41" s="203">
        <f>MAX(求节点(基础状态预期!I$7:I$27,$S$6:$S$26,$X41)+求节点(基础状态预期!I$7:I$27,$S$32:$S$52,$X41)+求节点(基础状态预期!I$7:I$27,$S$58:$S$78,$X41)+求节点(基础状态预期!I$7:I$27,$S$84:$S$104,$X41),AW40)</f>
        <v>2309.0721649484535</v>
      </c>
      <c r="AX41" s="203">
        <f>MAX(求节点(基础状态预期!J$7:J$27,$S$6:$S$26,$X41)+求节点(基础状态预期!J$7:J$27,$S$32:$S$52,$X41)+求节点(基础状态预期!J$7:J$27,$S$58:$S$78,$X41)+求节点(基础状态预期!J$7:J$27,$S$84:$S$104,$X41),AX40)</f>
        <v>2371.5789473684213</v>
      </c>
      <c r="AY41" s="108">
        <f>(AT41-AT40)/节奏总纲!K39</f>
        <v>61.57453223301281</v>
      </c>
      <c r="AZ41" s="203">
        <f>MAX(求节点(基础状态预期!F$7:F$27,$U$6:$U$26,$X41)+求节点(基础状态预期!F$7:F$27,$U$32:$U$52,$X41)+求节点(基础状态预期!F$7:F$27,$U$58:$U$78,$X41)+求节点(基础状态预期!F$7:F$27,$U$84:$U$104,$X41),AZ40)</f>
        <v>1199500</v>
      </c>
      <c r="BA41" s="203">
        <f>MAX(求节点(基础状态预期!G$7:G$27,$U$6:$U$26,$X41)+求节点(基础状态预期!G$7:G$27,$U$32:$U$52,$X41)+求节点(基础状态预期!G$7:G$27,$U$58:$U$78,$X41)+求节点(基础状态预期!G$7:G$27,$U$84:$U$104,$X41),BA40)</f>
        <v>1222954.5454545454</v>
      </c>
      <c r="BB41" s="203">
        <f>MAX(求节点(基础状态预期!H$7:H$27,$U$6:$U$26,$X41)+求节点(基础状态预期!H$7:H$27,$U$32:$U$52,$X41)+求节点(基础状态预期!H$7:H$27,$U$58:$U$78,$X41)+求节点(基础状态预期!H$7:H$27,$U$84:$U$104,$X41),BB40)</f>
        <v>1246887.7551020409</v>
      </c>
      <c r="BC41" s="203">
        <f>MAX(求节点(基础状态预期!I$7:I$27,$U$6:$U$26,$X41)+求节点(基础状态预期!I$7:I$27,$U$32:$U$52,$X41)+求节点(基础状态预期!I$7:I$27,$U$58:$U$78,$X41)+求节点(基础状态预期!I$7:I$27,$U$84:$U$104,$X41),BC40)</f>
        <v>1270531.9587628865</v>
      </c>
      <c r="BD41" s="203">
        <f>MAX(求节点(基础状态预期!J$7:J$27,$U$6:$U$26,$X41)+求节点(基础状态预期!J$7:J$27,$U$32:$U$52,$X41)+求节点(基础状态预期!J$7:J$27,$U$58:$U$78,$X41)+求节点(基础状态预期!J$7:J$27,$U$84:$U$104,$X41),BD40)</f>
        <v>1315536.8421052631</v>
      </c>
      <c r="BK41" s="108">
        <v>36</v>
      </c>
      <c r="BL41" s="194">
        <f t="shared" si="7"/>
        <v>21570</v>
      </c>
      <c r="BM41" s="194">
        <f t="shared" si="8"/>
        <v>21806.363636363632</v>
      </c>
      <c r="BN41" s="194">
        <f t="shared" si="9"/>
        <v>22047.551020408166</v>
      </c>
      <c r="BO41" s="194">
        <f t="shared" si="10"/>
        <v>22283.505154639173</v>
      </c>
      <c r="BP41" s="194">
        <f t="shared" si="11"/>
        <v>22721.052631578947</v>
      </c>
      <c r="BQ41" s="194">
        <f>(BL41-BL40)/节奏总纲!K39</f>
        <v>800.4689190291665</v>
      </c>
      <c r="BS41" s="110">
        <f t="shared" si="19"/>
        <v>0.89568845618915161</v>
      </c>
      <c r="BT41" s="110">
        <f t="shared" si="12"/>
        <v>0.10431154381084839</v>
      </c>
      <c r="BW41" s="167">
        <v>36</v>
      </c>
      <c r="BX41" s="194">
        <f>求节点(村县营基础信息!K$8:K$28,$P$6:$P$26,$CF41)+求节点(村县营基础信息!T$8:T$28,$P$32:$P$52,$CF41)+求节点(村县营基础信息!AC$8:AC$28,$P$58:$P$78,$CF41)+求节点(村县营基础信息!AL$8:AL$28,$P$84:$P$104,$CF41)</f>
        <v>80</v>
      </c>
      <c r="BY41" s="194">
        <f>求节点(村县营基础信息!L$8:L$28,$P$6:$P$26,$CF41)+求节点(村县营基础信息!U$8:U$28,$P$32:$P$52,$CF41)+求节点(村县营基础信息!AD$8:AD$28,$P$58:$P$78,$CF41)+求节点(村县营基础信息!AM$8:AM$28,$P$84:$P$104,$CF41)</f>
        <v>81.14343738933718</v>
      </c>
      <c r="BZ41" s="194">
        <f>求节点(村县营基础信息!M$8:M$28,$P$6:$P$26,$CF41)+求节点(村县营基础信息!V$8:V$28,$P$32:$P$52,$CF41)+求节点(村县营基础信息!AE$8:AE$28,$P$58:$P$78,$CF41)+求节点(村县营基础信息!AN$8:AN$28,$P$84:$P$104,$CF41)</f>
        <v>82.33673469387756</v>
      </c>
      <c r="CA41" s="194">
        <f>求节点(村县营基础信息!N$8:N$28,$P$6:$P$26,$CF41)+求节点(村县营基础信息!W$8:W$28,$P$32:$P$52,$CF41)+求节点(村县营基础信息!AF$8:AF$28,$P$58:$P$78,$CF41)+求节点(村县营基础信息!AO$8:AO$28,$P$84:$P$104,$CF41)</f>
        <v>83.204123711340202</v>
      </c>
      <c r="CB41" s="194">
        <f>求节点(村县营基础信息!O$8:O$28,$P$6:$P$26,$CF41)+求节点(村县营基础信息!X$8:X$28,$P$32:$P$52,$CF41)+求节点(村县营基础信息!AG$8:AG$28,$P$58:$P$78,$CF41)+求节点(村县营基础信息!AP$8:AP$28,$P$84:$P$104,$CF41)</f>
        <v>84.775829702545153</v>
      </c>
      <c r="CC41" s="194">
        <f>(BX41-BX40)/节奏总纲!K39</f>
        <v>3.3865992728157046</v>
      </c>
      <c r="CF41" s="167">
        <v>36</v>
      </c>
      <c r="CG41" s="194">
        <f>求节点(村县营基础信息!K$8:K$28,$Q$6:$Q$26,$CF41)+求节点(村县营基础信息!T$8:T$28,$Q$32:$Q$52,$CF41)+求节点(村县营基础信息!AC$8:AC$28,$Q$58:$Q$78,$CF41)+求节点(村县营基础信息!AL$8:AL$28,$Q$84:$Q$104,$CF41)</f>
        <v>22</v>
      </c>
      <c r="CH41" s="194">
        <f>求节点(村县营基础信息!L$8:L$28,$Q$6:$Q$26,$CF41)+求节点(村县营基础信息!U$8:U$28,$Q$32:$Q$52,$CF41)+求节点(村县营基础信息!AD$8:AD$28,$Q$58:$Q$78,$CF41)+求节点(村县营基础信息!AM$8:AM$28,$Q$84:$Q$104,$CF41)</f>
        <v>22.41616466206445</v>
      </c>
      <c r="CI41" s="194">
        <f>求节点(村县营基础信息!M$8:M$28,$Q$6:$Q$26,$CF41)+求节点(村县营基础信息!V$8:V$28,$Q$32:$Q$52,$CF41)+求节点(村县营基础信息!AE$8:AE$28,$Q$58:$Q$78,$CF41)+求节点(村县营基础信息!AN$8:AN$28,$Q$84:$Q$104,$CF41)</f>
        <v>22.867346938775512</v>
      </c>
      <c r="CJ41" s="194">
        <f>求节点(村县营基础信息!N$8:N$28,$Q$6:$Q$26,$CF41)+求节点(村县营基础信息!W$8:W$28,$Q$32:$Q$52,$CF41)+求节点(村县营基础信息!AF$8:AF$28,$Q$58:$Q$78,$CF41)+求节点(村县营基础信息!AO$8:AO$28,$Q$84:$Q$104,$CF41)</f>
        <v>23.068041237113402</v>
      </c>
      <c r="CK41" s="194">
        <f>求节点(村县营基础信息!O$8:O$28,$Q$6:$Q$26,$CF41)+求节点(村县营基础信息!X$8:X$28,$Q$32:$Q$52,$CF41)+求节点(村县营基础信息!AG$8:AG$28,$Q$58:$Q$78,$CF41)+求节点(村县营基础信息!AP$8:AP$28,$Q$84:$Q$104,$CF41)</f>
        <v>23.702145492018843</v>
      </c>
      <c r="CL41" s="194">
        <f>(CG41-CG40)/节奏总纲!K39</f>
        <v>0.92361798349519209</v>
      </c>
      <c r="CO41" s="167">
        <v>36</v>
      </c>
      <c r="CP41" s="194">
        <f>求节点(村县营基础信息!K$8:K$28,$R$6:$R$26,$CF41)+求节点(村县营基础信息!T$8:T$28,$R$32:$R$52,$CF41)+求节点(村县营基础信息!AC$8:AC$28,$R$58:$R$78,$CF41)+求节点(村县营基础信息!AL$8:AL$28,$R$84:$R$104,$CF41)</f>
        <v>5.75</v>
      </c>
      <c r="CQ41" s="194">
        <f>求节点(村县营基础信息!L$8:L$28,$R$6:$R$26,$CF41)+求节点(村县营基础信息!U$8:U$28,$R$32:$R$52,$CF41)+求节点(村县营基础信息!AD$8:AD$28,$R$58:$R$78,$CF41)+求节点(村县营基础信息!AM$8:AM$28,$R$84:$R$104,$CF41)</f>
        <v>5.8409090909090899</v>
      </c>
      <c r="CR41" s="194">
        <f>求节点(村县营基础信息!M$8:M$28,$R$6:$R$26,$CF41)+求节点(村县营基础信息!V$8:V$28,$R$32:$R$52,$CF41)+求节点(村县营基础信息!AE$8:AE$28,$R$58:$R$78,$CF41)+求节点(村县营基础信息!AN$8:AN$28,$R$84:$R$104,$CF41)</f>
        <v>5.933673469387756</v>
      </c>
      <c r="CS41" s="194">
        <f>求节点(村县营基础信息!N$8:N$28,$R$6:$R$26,$CF41)+求节点(村县营基础信息!W$8:W$28,$R$32:$R$52,$CF41)+求节点(村县营基础信息!AF$8:AF$28,$R$58:$R$78,$CF41)+求节点(村县营基础信息!AO$8:AO$28,$R$84:$R$104,$CF41)</f>
        <v>6</v>
      </c>
      <c r="CT41" s="194">
        <f>求节点(村县营基础信息!O$8:O$28,$R$6:$R$26,$CF41)+求节点(村县营基础信息!X$8:X$28,$R$32:$R$52,$CF41)+求节点(村县营基础信息!AG$8:AG$28,$R$58:$R$78,$CF41)+求节点(村县营基础信息!AP$8:AP$28,$R$84:$R$104,$CF41)</f>
        <v>6</v>
      </c>
      <c r="CU41" s="194">
        <f>(CP41-CP40)/节奏总纲!K39</f>
        <v>0.30787266116506407</v>
      </c>
      <c r="CW41" s="171"/>
      <c r="CX41" s="171"/>
      <c r="CY41" s="171">
        <v>36</v>
      </c>
      <c r="CZ41" s="171">
        <v>21270</v>
      </c>
      <c r="DA41" s="171">
        <v>21506.363636363632</v>
      </c>
      <c r="DB41" s="171">
        <v>21747.551020408166</v>
      </c>
      <c r="DC41" s="171">
        <v>21989.855670103094</v>
      </c>
      <c r="DD41" s="171">
        <v>22471.157894736843</v>
      </c>
      <c r="DE41" s="171">
        <f t="shared" si="13"/>
        <v>1.0141043723554302</v>
      </c>
      <c r="DF41" s="171">
        <f t="shared" si="14"/>
        <v>1.0139493595975821</v>
      </c>
      <c r="DG41" s="171">
        <f t="shared" si="15"/>
        <v>1.0137946566819629</v>
      </c>
      <c r="DH41" s="171">
        <f t="shared" si="16"/>
        <v>1.0133538613868811</v>
      </c>
      <c r="DI41" s="171">
        <f t="shared" si="17"/>
        <v>1.0111206880398733</v>
      </c>
    </row>
    <row r="42" spans="2:113" x14ac:dyDescent="0.15">
      <c r="B42" s="150"/>
      <c r="D42" s="71">
        <v>11</v>
      </c>
      <c r="E42" s="167">
        <f>繁荣度奖励!Y17/24*12</f>
        <v>15120</v>
      </c>
      <c r="F42" s="137">
        <v>0</v>
      </c>
      <c r="G42" s="171">
        <v>2</v>
      </c>
      <c r="H42" s="167">
        <v>0</v>
      </c>
      <c r="I42" s="167">
        <v>1</v>
      </c>
      <c r="J42" s="171">
        <v>0</v>
      </c>
      <c r="K42" s="174">
        <f t="shared" si="18"/>
        <v>8000</v>
      </c>
      <c r="L42" s="167">
        <v>0</v>
      </c>
      <c r="N42" s="137">
        <f>SUMPRODUCT(E$32:E42,村县营基础信息!$E$8:$E18)</f>
        <v>54720</v>
      </c>
      <c r="O42" s="137">
        <f>SUMPRODUCT(F$32:F42,村县营基础信息!$E$8:$E18)</f>
        <v>0</v>
      </c>
      <c r="P42" s="137">
        <f>SUMPRODUCT(G$32:G42,村县营基础信息!$E$8:$E18)</f>
        <v>10</v>
      </c>
      <c r="Q42" s="167">
        <f>SUMPRODUCT(H$32:H42,村县营基础信息!$E$8:$E18)</f>
        <v>0</v>
      </c>
      <c r="R42" s="167">
        <f>SUMPRODUCT(I$32:I42,村县营基础信息!$E$8:$E18)</f>
        <v>5</v>
      </c>
      <c r="S42" s="137">
        <f>SUMPRODUCT(J$32:J42,村县营基础信息!$E$8:$E18)</f>
        <v>0</v>
      </c>
      <c r="T42" s="137">
        <f>SUMPRODUCT(K$32:K42,村县营基础信息!$E$8:$E18)</f>
        <v>20800</v>
      </c>
      <c r="U42" s="167">
        <f>SUMPRODUCT(L$32:L42,村县营基础信息!$E$8:$E18)</f>
        <v>0</v>
      </c>
      <c r="W42" s="142"/>
      <c r="X42" s="68">
        <v>37</v>
      </c>
      <c r="Y42" s="203">
        <f>MAX(求节点(基础状态预期!F$7:F$27,$N$6:$N$26,$X42)+求节点(基础状态预期!F$7:F$27,$N$32:$N$52,$X42)+求节点(基础状态预期!F$7:F$27,$N$58:$N$78,$X42)+求节点(基础状态预期!F$7:F$27,$N$84:$N$104,$X42),Y41)</f>
        <v>80640</v>
      </c>
      <c r="Z42" s="203">
        <f>MAX(求节点(基础状态预期!G$7:G$27,$N$6:$N$26,$X42)+求节点(基础状态预期!G$7:G$27,$N$32:$N$52,$X42)+求节点(基础状态预期!G$7:G$27,$N$58:$N$78,$X42)+求节点(基础状态预期!G$7:G$27,$N$84:$N$104,$X42),Z41)</f>
        <v>80640</v>
      </c>
      <c r="AA42" s="203">
        <f>MAX(求节点(基础状态预期!H$7:H$27,$N$6:$N$26,$X42)+求节点(基础状态预期!H$7:H$27,$N$32:$N$52,$X42)+求节点(基础状态预期!H$7:H$27,$N$58:$N$78,$X42)+求节点(基础状态预期!H$7:H$27,$N$84:$N$104,$X42),AA41)</f>
        <v>80640</v>
      </c>
      <c r="AB42" s="203">
        <f>MAX(求节点(基础状态预期!I$7:I$27,$N$6:$N$26,$X42)+求节点(基础状态预期!I$7:I$27,$N$32:$N$52,$X42)+求节点(基础状态预期!I$7:I$27,$N$58:$N$78,$X42)+求节点(基础状态预期!I$7:I$27,$N$84:$N$104,$X42),AB41)</f>
        <v>80640</v>
      </c>
      <c r="AC42" s="203">
        <f>MAX(求节点(基础状态预期!J$7:J$27,$N$6:$N$26,$X42)+求节点(基础状态预期!J$7:J$27,$N$32:$N$52,$X42)+求节点(基础状态预期!J$7:J$27,$N$58:$N$78,$X42)+求节点(基础状态预期!J$7:J$27,$N$84:$N$104,$X42),AC41)</f>
        <v>80640</v>
      </c>
      <c r="AD42" s="63">
        <v>12900</v>
      </c>
      <c r="AE42" s="63">
        <v>13079.393939393938</v>
      </c>
      <c r="AF42" s="63">
        <v>13262.448979591838</v>
      </c>
      <c r="AG42" s="63">
        <v>13449.278350515464</v>
      </c>
      <c r="AH42" s="63">
        <v>13834.736842105263</v>
      </c>
      <c r="AI42" s="203">
        <f>MAX((求节点(基础状态预期!F$7:F$27,$P$6:$P$26,$X42)+求节点(基础状态预期!F$7:F$27,$P$32:$P$52,$X42)+求节点(基础状态预期!F$7:F$27,$P$58:$P$78,$X42)+求节点(基础状态预期!F$7:F$27,$P$84:$P$104,$X42))*240,AI41)</f>
        <v>19920</v>
      </c>
      <c r="AJ42" s="203">
        <f>MAX((求节点(基础状态预期!G$7:G$27,$P$6:$P$26,$X42)+求节点(基础状态预期!G$7:G$27,$P$32:$P$52,$X42)+求节点(基础状态预期!G$7:G$27,$P$58:$P$78,$X42)+求节点(基础状态预期!G$7:G$27,$P$84:$P$104,$X42))*240,AJ41)</f>
        <v>20099.393939393936</v>
      </c>
      <c r="AK42" s="203">
        <f>MAX((求节点(基础状态预期!H$7:H$27,$P$6:$P$26,$X42)+求节点(基础状态预期!H$7:H$27,$P$32:$P$52,$X42)+求节点(基础状态预期!H$7:H$27,$P$58:$P$78,$X42)+求节点(基础状态预期!H$7:H$27,$P$84:$P$104,$X42))*240,AK41)</f>
        <v>20282.448979591834</v>
      </c>
      <c r="AL42" s="203">
        <f>MAX((求节点(基础状态预期!I$7:I$27,$P$6:$P$26,$X42)+求节点(基础状态预期!I$7:I$27,$P$32:$P$52,$X42)+求节点(基础状态预期!I$7:I$27,$P$58:$P$78,$X42)+求节点(基础状态预期!I$7:I$27,$P$84:$P$104,$X42))*240,AL41)</f>
        <v>20469.278350515462</v>
      </c>
      <c r="AM42" s="203">
        <f>MAX((求节点(基础状态预期!J$7:J$27,$P$6:$P$26,$X42)+求节点(基础状态预期!J$7:J$27,$P$32:$P$52,$X42)+求节点(基础状态预期!J$7:J$27,$P$58:$P$78,$X42)+求节点(基础状态预期!J$7:J$27,$P$84:$P$104,$X42))*240,AM41)</f>
        <v>20854.736842105267</v>
      </c>
      <c r="AN42" s="68">
        <f>(AI42-AI41)/节奏总纲!K40</f>
        <v>689.41284014217047</v>
      </c>
      <c r="AO42" s="203">
        <f>MAX(求节点(基础状态预期!F$7:F$27,$T$6:$T$26,$X42)+求节点(基础状态预期!F$7:F$27,$T$32:$T$52,$X42)+求节点(基础状态预期!F$7:F$27,$T$58:$T$78,$X42)+求节点(基础状态预期!F$7:F$27,$T$84:$T$104,$X42),AO41)</f>
        <v>490800</v>
      </c>
      <c r="AP42" s="203">
        <f>MAX(求节点(基础状态预期!G$7:G$27,$T$6:$T$26,$X42)+求节点(基础状态预期!G$7:G$27,$T$32:$T$52,$X42)+求节点(基础状态预期!G$7:G$27,$T$58:$T$78,$X42)+求节点(基础状态预期!G$7:G$27,$T$84:$T$104,$X42),AP41)</f>
        <v>505749.49494949484</v>
      </c>
      <c r="AQ42" s="203">
        <f>MAX(求节点(基础状态预期!H$7:H$27,$T$6:$T$26,$X42)+求节点(基础状态预期!H$7:H$27,$T$32:$T$52,$X42)+求节点(基础状态预期!H$7:H$27,$T$58:$T$78,$X42)+求节点(基础状态预期!H$7:H$27,$T$84:$T$104,$X42),AQ41)</f>
        <v>521004.08163265313</v>
      </c>
      <c r="AR42" s="203">
        <f>MAX(求节点(基础状态预期!I$7:I$27,$T$6:$T$26,$X42)+求节点(基础状态预期!I$7:I$27,$T$32:$T$52,$X42)+求节点(基础状态预期!I$7:I$27,$T$58:$T$78,$X42)+求节点(基础状态预期!I$7:I$27,$T$84:$T$104,$X42),AR41)</f>
        <v>536573.19587628858</v>
      </c>
      <c r="AS42" s="203">
        <f>MAX(求节点(基础状态预期!J$7:J$27,$T$6:$T$26,$X42)+求节点(基础状态预期!J$7:J$27,$T$32:$T$52,$X42)+求节点(基础状态预期!J$7:J$27,$T$58:$T$78,$X42)+求节点(基础状态预期!J$7:J$27,$T$84:$T$104,$X42),AS41)</f>
        <v>568694.7368421054</v>
      </c>
      <c r="AT42" s="203">
        <f>MAX(求节点(基础状态预期!F$7:F$27,$S$6:$S$26,$X42)+求节点(基础状态预期!F$7:F$27,$S$32:$S$52,$X42)+求节点(基础状态预期!F$7:F$27,$S$58:$S$78,$X42)+求节点(基础状态预期!F$7:F$27,$S$84:$S$104,$X42),AT41)</f>
        <v>2300</v>
      </c>
      <c r="AU42" s="203">
        <f>MAX(求节点(基础状态预期!G$7:G$27,$S$6:$S$26,$X42)+求节点(基础状态预期!G$7:G$27,$S$32:$S$52,$X42)+求节点(基础状态预期!G$7:G$27,$S$58:$S$78,$X42)+求节点(基础状态预期!G$7:G$27,$S$84:$S$104,$X42),AU41)</f>
        <v>2329.8989898989898</v>
      </c>
      <c r="AV42" s="203">
        <f>MAX(求节点(基础状态预期!H$7:H$27,$S$6:$S$26,$X42)+求节点(基础状态预期!H$7:H$27,$S$32:$S$52,$X42)+求节点(基础状态预期!H$7:H$27,$S$58:$S$78,$X42)+求节点(基础状态预期!H$7:H$27,$S$84:$S$104,$X42),AV41)</f>
        <v>2360.4081632653065</v>
      </c>
      <c r="AW42" s="203">
        <f>MAX(求节点(基础状态预期!I$7:I$27,$S$6:$S$26,$X42)+求节点(基础状态预期!I$7:I$27,$S$32:$S$52,$X42)+求节点(基础状态预期!I$7:I$27,$S$58:$S$78,$X42)+求节点(基础状态预期!I$7:I$27,$S$84:$S$104,$X42),AW41)</f>
        <v>2391.5463917525772</v>
      </c>
      <c r="AX42" s="203">
        <f>MAX(求节点(基础状态预期!J$7:J$27,$S$6:$S$26,$X42)+求节点(基础状态预期!J$7:J$27,$S$32:$S$52,$X42)+求节点(基础状态预期!J$7:J$27,$S$58:$S$78,$X42)+求节点(基础状态预期!J$7:J$27,$S$84:$S$104,$X42),AX41)</f>
        <v>2455.7894736842109</v>
      </c>
      <c r="AY42" s="108">
        <f>(AT42-AT41)/节奏总纲!K40</f>
        <v>57.451070011847534</v>
      </c>
      <c r="AZ42" s="203">
        <f>MAX(求节点(基础状态预期!F$7:F$27,$U$6:$U$26,$X42)+求节点(基础状态预期!F$7:F$27,$U$32:$U$52,$X42)+求节点(基础状态预期!F$7:F$27,$U$58:$U$78,$X42)+求节点(基础状态预期!F$7:F$27,$U$84:$U$104,$X42),AZ41)</f>
        <v>1264000</v>
      </c>
      <c r="BA42" s="203">
        <f>MAX(求节点(基础状态预期!G$7:G$27,$U$6:$U$26,$X42)+求节点(基础状态预期!G$7:G$27,$U$32:$U$52,$X42)+求节点(基础状态预期!G$7:G$27,$U$58:$U$78,$X42)+求节点(基础状态预期!G$7:G$27,$U$84:$U$104,$X42),BA41)</f>
        <v>1285527.2727272727</v>
      </c>
      <c r="BB42" s="203">
        <f>MAX(求节点(基础状态预期!H$7:H$27,$U$6:$U$26,$X42)+求节点(基础状态预期!H$7:H$27,$U$32:$U$52,$X42)+求节点(基础状态预期!H$7:H$27,$U$58:$U$78,$X42)+求节点(基础状态预期!H$7:H$27,$U$84:$U$104,$X42),BB41)</f>
        <v>1307493.8775510206</v>
      </c>
      <c r="BC42" s="203">
        <f>MAX(求节点(基础状态预期!I$7:I$27,$U$6:$U$26,$X42)+求节点(基础状态预期!I$7:I$27,$U$32:$U$52,$X42)+求节点(基础状态预期!I$7:I$27,$U$58:$U$78,$X42)+求节点(基础状态预期!I$7:I$27,$U$84:$U$104,$X42),BC41)</f>
        <v>1329913.4020618557</v>
      </c>
      <c r="BD42" s="203">
        <f>MAX(求节点(基础状态预期!J$7:J$27,$U$6:$U$26,$X42)+求节点(基础状态预期!J$7:J$27,$U$32:$U$52,$X42)+求节点(基础状态预期!J$7:J$27,$U$58:$U$78,$X42)+求节点(基础状态预期!J$7:J$27,$U$84:$U$104,$X42),BD41)</f>
        <v>1376168.4210526317</v>
      </c>
      <c r="BK42" s="108">
        <v>37</v>
      </c>
      <c r="BL42" s="194">
        <f t="shared" si="7"/>
        <v>22220</v>
      </c>
      <c r="BM42" s="194">
        <f t="shared" si="8"/>
        <v>22429.292929292926</v>
      </c>
      <c r="BN42" s="194">
        <f t="shared" si="9"/>
        <v>22642.857142857141</v>
      </c>
      <c r="BO42" s="194">
        <f t="shared" si="10"/>
        <v>22860.82474226804</v>
      </c>
      <c r="BP42" s="194">
        <f t="shared" si="11"/>
        <v>23310.526315789477</v>
      </c>
      <c r="BQ42" s="194">
        <f>(BL42-BL41)/节奏总纲!K40</f>
        <v>746.86391015401796</v>
      </c>
      <c r="BS42" s="110">
        <f t="shared" si="19"/>
        <v>0.89648964896489647</v>
      </c>
      <c r="BT42" s="110">
        <f t="shared" si="12"/>
        <v>0.1035103510351035</v>
      </c>
      <c r="BW42" s="167">
        <v>37</v>
      </c>
      <c r="BX42" s="194">
        <f>求节点(村县营基础信息!K$8:K$28,$P$6:$P$26,$CF42)+求节点(村县营基础信息!T$8:T$28,$P$32:$P$52,$CF42)+求节点(村县营基础信息!AC$8:AC$28,$P$58:$P$78,$CF42)+求节点(村县营基础信息!AL$8:AL$28,$P$84:$P$104,$CF42)</f>
        <v>82.75</v>
      </c>
      <c r="BY42" s="194">
        <f>求节点(村县营基础信息!L$8:L$28,$P$6:$P$26,$CF42)+求节点(村县营基础信息!U$8:U$28,$P$32:$P$52,$CF42)+求节点(村县营基础信息!AD$8:AD$28,$P$58:$P$78,$CF42)+求节点(村县营基础信息!AM$8:AM$28,$P$84:$P$104,$CF42)</f>
        <v>83.645775736670771</v>
      </c>
      <c r="BZ42" s="194">
        <f>求节点(村县营基础信息!M$8:M$28,$P$6:$P$26,$CF42)+求节点(村县营基础信息!V$8:V$28,$P$32:$P$52,$CF42)+求节点(村县营基础信息!AE$8:AE$28,$P$58:$P$78,$CF42)+求节点(村县营基础信息!AN$8:AN$28,$P$84:$P$104,$CF42)</f>
        <v>84.359183673469389</v>
      </c>
      <c r="CA42" s="194">
        <f>求节点(村县营基础信息!N$8:N$28,$P$6:$P$26,$CF42)+求节点(村县营基础信息!W$8:W$28,$P$32:$P$52,$CF42)+求节点(村县营基础信息!AF$8:AF$28,$P$58:$P$78,$CF42)+求节点(村县营基础信息!AO$8:AO$28,$P$84:$P$104,$CF42)</f>
        <v>85.111085205272829</v>
      </c>
      <c r="CB42" s="194">
        <f>求节点(村县营基础信息!O$8:O$28,$P$6:$P$26,$CF42)+求节点(村县营基础信息!X$8:X$28,$P$32:$P$52,$CF42)+求节点(村县营基础信息!AG$8:AG$28,$P$58:$P$78,$CF42)+求节点(村县营基础信息!AP$8:AP$28,$P$84:$P$104,$CF42)</f>
        <v>86.958675046742314</v>
      </c>
      <c r="CC42" s="194">
        <f>(BX42-BX41)/节奏总纲!K40</f>
        <v>3.1598088506516144</v>
      </c>
      <c r="CF42" s="167">
        <v>37</v>
      </c>
      <c r="CG42" s="194">
        <f>求节点(村县营基础信息!K$8:K$28,$Q$6:$Q$26,$CF42)+求节点(村县营基础信息!T$8:T$28,$Q$32:$Q$52,$CF42)+求节点(村县营基础信息!AC$8:AC$28,$Q$58:$Q$78,$CF42)+求节点(村县营基础信息!AL$8:AL$28,$Q$84:$Q$104,$CF42)</f>
        <v>22.75</v>
      </c>
      <c r="CH42" s="194">
        <f>求节点(村县营基础信息!L$8:L$28,$Q$6:$Q$26,$CF42)+求节点(村县营基础信息!U$8:U$28,$Q$32:$Q$52,$CF42)+求节点(村县营基础信息!AD$8:AD$28,$Q$58:$Q$78,$CF42)+求节点(村县营基础信息!AM$8:AM$28,$Q$84:$Q$104,$CF42)</f>
        <v>23.197290888185929</v>
      </c>
      <c r="CI42" s="194">
        <f>求节点(村县营基础信息!M$8:M$28,$Q$6:$Q$26,$CF42)+求节点(村县营基础信息!V$8:V$28,$Q$32:$Q$52,$CF42)+求节点(村县营基础信息!AE$8:AE$28,$Q$58:$Q$78,$CF42)+求节点(村县营基础信息!AN$8:AN$28,$Q$84:$Q$104,$CF42)</f>
        <v>23.453061224489797</v>
      </c>
      <c r="CJ42" s="194">
        <f>求节点(村县营基础信息!N$8:N$28,$Q$6:$Q$26,$CF42)+求节点(村县营基础信息!W$8:W$28,$Q$32:$Q$52,$CF42)+求节点(村县营基础信息!AF$8:AF$28,$Q$58:$Q$78,$CF42)+求节点(村县营基础信息!AO$8:AO$28,$Q$84:$Q$104,$CF42)</f>
        <v>23.737889328984167</v>
      </c>
      <c r="CK42" s="194">
        <f>求节点(村县营基础信息!O$8:O$28,$Q$6:$Q$26,$CF42)+求节点(村县营基础信息!X$8:X$28,$Q$32:$Q$52,$CF42)+求节点(村县营基础信息!AG$8:AG$28,$Q$58:$Q$78,$CF42)+求节点(村县营基础信息!AP$8:AP$28,$Q$84:$Q$104,$CF42)</f>
        <v>24.621832941479141</v>
      </c>
      <c r="CL42" s="194">
        <f>(CG42-CG41)/节奏总纲!K40</f>
        <v>0.86176605017771302</v>
      </c>
      <c r="CO42" s="167">
        <v>37</v>
      </c>
      <c r="CP42" s="194">
        <f>求节点(村县营基础信息!K$8:K$28,$R$6:$R$26,$CF42)+求节点(村县营基础信息!T$8:T$28,$R$32:$R$52,$CF42)+求节点(村县营基础信息!AC$8:AC$28,$R$58:$R$78,$CF42)+求节点(村县营基础信息!AL$8:AL$28,$R$84:$R$104,$CF42)</f>
        <v>6</v>
      </c>
      <c r="CQ42" s="194">
        <f>求节点(村县营基础信息!L$8:L$28,$R$6:$R$26,$CF42)+求节点(村县营基础信息!U$8:U$28,$R$32:$R$52,$CF42)+求节点(村县营基础信息!AD$8:AD$28,$R$58:$R$78,$CF42)+求节点(村县营基础信息!AM$8:AM$28,$R$84:$R$104,$CF42)</f>
        <v>6</v>
      </c>
      <c r="CR42" s="194">
        <f>求节点(村县营基础信息!M$8:M$28,$R$6:$R$26,$CF42)+求节点(村县营基础信息!V$8:V$28,$R$32:$R$52,$CF42)+求节点(村县营基础信息!AE$8:AE$28,$R$58:$R$78,$CF42)+求节点(村县营基础信息!AN$8:AN$28,$R$84:$R$104,$CF42)</f>
        <v>6</v>
      </c>
      <c r="CS42" s="194">
        <f>求节点(村县营基础信息!N$8:N$28,$R$6:$R$26,$CF42)+求节点(村县营基础信息!W$8:W$28,$R$32:$R$52,$CF42)+求节点(村县营基础信息!AF$8:AF$28,$R$58:$R$78,$CF42)+求节点(村县营基础信息!AO$8:AO$28,$R$84:$R$104,$CF42)</f>
        <v>6</v>
      </c>
      <c r="CT42" s="194">
        <f>求节点(村县营基础信息!O$8:O$28,$R$6:$R$26,$CF42)+求节点(村县营基础信息!X$8:X$28,$R$32:$R$52,$CF42)+求节点(村县营基础信息!AG$8:AG$28,$R$58:$R$78,$CF42)+求节点(村县营基础信息!AP$8:AP$28,$R$84:$R$104,$CF42)</f>
        <v>6</v>
      </c>
      <c r="CU42" s="194">
        <f>(CP42-CP41)/节奏总纲!K40</f>
        <v>0.28725535005923769</v>
      </c>
      <c r="CW42" s="171"/>
      <c r="CX42" s="171"/>
      <c r="CY42" s="171">
        <v>37</v>
      </c>
      <c r="CZ42" s="171">
        <v>21920</v>
      </c>
      <c r="DA42" s="171">
        <v>22150.222222222219</v>
      </c>
      <c r="DB42" s="171">
        <v>22385.142857142859</v>
      </c>
      <c r="DC42" s="171">
        <v>22624.907216494845</v>
      </c>
      <c r="DD42" s="171">
        <v>23119.578947368424</v>
      </c>
      <c r="DE42" s="171">
        <f t="shared" si="13"/>
        <v>1.0136861313868613</v>
      </c>
      <c r="DF42" s="171">
        <f t="shared" si="14"/>
        <v>1.0125990025865623</v>
      </c>
      <c r="DG42" s="171">
        <f t="shared" si="15"/>
        <v>1.0115127380405369</v>
      </c>
      <c r="DH42" s="171">
        <f t="shared" si="16"/>
        <v>1.0104273367185876</v>
      </c>
      <c r="DI42" s="171">
        <f t="shared" si="17"/>
        <v>1.008259119634304</v>
      </c>
    </row>
    <row r="43" spans="2:113" x14ac:dyDescent="0.15">
      <c r="B43" s="150"/>
      <c r="D43" s="71">
        <v>12</v>
      </c>
      <c r="E43" s="167">
        <f>繁荣度奖励!Y18/24*12</f>
        <v>18720</v>
      </c>
      <c r="F43" s="137">
        <v>0</v>
      </c>
      <c r="G43" s="171">
        <v>2</v>
      </c>
      <c r="H43" s="167">
        <v>0</v>
      </c>
      <c r="I43" s="167">
        <v>1</v>
      </c>
      <c r="J43" s="171">
        <v>0</v>
      </c>
      <c r="K43" s="174">
        <f t="shared" si="18"/>
        <v>12000</v>
      </c>
      <c r="L43" s="167">
        <v>0</v>
      </c>
      <c r="N43" s="137">
        <f>SUMPRODUCT(E$32:E43,村县营基础信息!$E$8:$E19)</f>
        <v>54720</v>
      </c>
      <c r="O43" s="137">
        <f>SUMPRODUCT(F$32:F43,村县营基础信息!$E$8:$E19)</f>
        <v>0</v>
      </c>
      <c r="P43" s="137">
        <f>SUMPRODUCT(G$32:G43,村县营基础信息!$E$8:$E19)</f>
        <v>10</v>
      </c>
      <c r="Q43" s="167">
        <f>SUMPRODUCT(H$32:H43,村县营基础信息!$E$8:$E19)</f>
        <v>0</v>
      </c>
      <c r="R43" s="167">
        <f>SUMPRODUCT(I$32:I43,村县营基础信息!$E$8:$E19)</f>
        <v>5</v>
      </c>
      <c r="S43" s="137">
        <f>SUMPRODUCT(J$32:J43,村县营基础信息!$E$8:$E19)</f>
        <v>0</v>
      </c>
      <c r="T43" s="137">
        <f>SUMPRODUCT(K$32:K43,村县营基础信息!$E$8:$E19)</f>
        <v>20800</v>
      </c>
      <c r="U43" s="167">
        <f>SUMPRODUCT(L$32:L43,村县营基础信息!$E$8:$E19)</f>
        <v>0</v>
      </c>
      <c r="W43" s="142"/>
      <c r="X43" s="68">
        <v>38</v>
      </c>
      <c r="Y43" s="203">
        <f>MAX(求节点(基础状态预期!F$7:F$27,$N$6:$N$26,$X43)+求节点(基础状态预期!F$7:F$27,$N$32:$N$52,$X43)+求节点(基础状态预期!F$7:F$27,$N$58:$N$78,$X43)+求节点(基础状态预期!F$7:F$27,$N$84:$N$104,$X43),Y42)</f>
        <v>80640</v>
      </c>
      <c r="Z43" s="203">
        <f>MAX(求节点(基础状态预期!G$7:G$27,$N$6:$N$26,$X43)+求节点(基础状态预期!G$7:G$27,$N$32:$N$52,$X43)+求节点(基础状态预期!G$7:G$27,$N$58:$N$78,$X43)+求节点(基础状态预期!G$7:G$27,$N$84:$N$104,$X43),Z42)</f>
        <v>80640</v>
      </c>
      <c r="AA43" s="203">
        <f>MAX(求节点(基础状态预期!H$7:H$27,$N$6:$N$26,$X43)+求节点(基础状态预期!H$7:H$27,$N$32:$N$52,$X43)+求节点(基础状态预期!H$7:H$27,$N$58:$N$78,$X43)+求节点(基础状态预期!H$7:H$27,$N$84:$N$104,$X43),AA42)</f>
        <v>80640</v>
      </c>
      <c r="AB43" s="203">
        <f>MAX(求节点(基础状态预期!I$7:I$27,$N$6:$N$26,$X43)+求节点(基础状态预期!I$7:I$27,$N$32:$N$52,$X43)+求节点(基础状态预期!I$7:I$27,$N$58:$N$78,$X43)+求节点(基础状态预期!I$7:I$27,$N$84:$N$104,$X43),AB42)</f>
        <v>80640</v>
      </c>
      <c r="AC43" s="203">
        <f>MAX(求节点(基础状态预期!J$7:J$27,$N$6:$N$26,$X43)+求节点(基础状态预期!J$7:J$27,$N$32:$N$52,$X43)+求节点(基础状态预期!J$7:J$27,$N$58:$N$78,$X43)+求节点(基础状态预期!J$7:J$27,$N$84:$N$104,$X43),AC42)</f>
        <v>80640</v>
      </c>
      <c r="AD43" s="63">
        <v>13380</v>
      </c>
      <c r="AE43" s="63">
        <v>13564.242424242424</v>
      </c>
      <c r="AF43" s="63">
        <v>13752.244897959185</v>
      </c>
      <c r="AG43" s="63">
        <v>13944.123711340206</v>
      </c>
      <c r="AH43" s="63">
        <v>14340</v>
      </c>
      <c r="AI43" s="203">
        <f>MAX((求节点(基础状态预期!F$7:F$27,$P$6:$P$26,$X43)+求节点(基础状态预期!F$7:F$27,$P$32:$P$52,$X43)+求节点(基础状态预期!F$7:F$27,$P$58:$P$78,$X43)+求节点(基础状态预期!F$7:F$27,$P$84:$P$104,$X43))*240,AI42)</f>
        <v>20400.000000000004</v>
      </c>
      <c r="AJ43" s="203">
        <f>MAX((求节点(基础状态预期!G$7:G$27,$P$6:$P$26,$X43)+求节点(基础状态预期!G$7:G$27,$P$32:$P$52,$X43)+求节点(基础状态预期!G$7:G$27,$P$58:$P$78,$X43)+求节点(基础状态预期!G$7:G$27,$P$84:$P$104,$X43))*240,AJ42)</f>
        <v>20584.242424242424</v>
      </c>
      <c r="AK43" s="203">
        <f>MAX((求节点(基础状态预期!H$7:H$27,$P$6:$P$26,$X43)+求节点(基础状态预期!H$7:H$27,$P$32:$P$52,$X43)+求节点(基础状态预期!H$7:H$27,$P$58:$P$78,$X43)+求节点(基础状态预期!H$7:H$27,$P$84:$P$104,$X43))*240,AK42)</f>
        <v>20772.244897959179</v>
      </c>
      <c r="AL43" s="203">
        <f>MAX((求节点(基础状态预期!I$7:I$27,$P$6:$P$26,$X43)+求节点(基础状态预期!I$7:I$27,$P$32:$P$52,$X43)+求节点(基础状态预期!I$7:I$27,$P$58:$P$78,$X43)+求节点(基础状态预期!I$7:I$27,$P$84:$P$104,$X43))*240,AL42)</f>
        <v>20964.123711340206</v>
      </c>
      <c r="AM43" s="203">
        <f>MAX((求节点(基础状态预期!J$7:J$27,$P$6:$P$26,$X43)+求节点(基础状态预期!J$7:J$27,$P$32:$P$52,$X43)+求节点(基础状态预期!J$7:J$27,$P$58:$P$78,$X43)+求节点(基础状态预期!J$7:J$27,$P$84:$P$104,$X43))*240,AM42)</f>
        <v>21360</v>
      </c>
      <c r="AN43" s="68">
        <f>(AI43-AI42)/节奏总纲!K41</f>
        <v>514.59593971339336</v>
      </c>
      <c r="AO43" s="203">
        <f>MAX(求节点(基础状态预期!F$7:F$27,$T$6:$T$26,$X43)+求节点(基础状态预期!F$7:F$27,$T$32:$T$52,$X43)+求节点(基础状态预期!F$7:F$27,$T$58:$T$78,$X43)+求节点(基础状态预期!F$7:F$27,$T$84:$T$104,$X43),AO42)</f>
        <v>530800</v>
      </c>
      <c r="AP43" s="203">
        <f>MAX(求节点(基础状态预期!G$7:G$27,$T$6:$T$26,$X43)+求节点(基础状态预期!G$7:G$27,$T$32:$T$52,$X43)+求节点(基础状态预期!G$7:G$27,$T$58:$T$78,$X43)+求节点(基础状态预期!G$7:G$27,$T$84:$T$104,$X43),AP42)</f>
        <v>546153.53535353532</v>
      </c>
      <c r="AQ43" s="203">
        <f>MAX(求节点(基础状态预期!H$7:H$27,$T$6:$T$26,$X43)+求节点(基础状态预期!H$7:H$27,$T$32:$T$52,$X43)+求节点(基础状态预期!H$7:H$27,$T$58:$T$78,$X43)+求节点(基础状态预期!H$7:H$27,$T$84:$T$104,$X43),AQ42)</f>
        <v>561820.40816326533</v>
      </c>
      <c r="AR43" s="203">
        <f>MAX(求节点(基础状态预期!I$7:I$27,$T$6:$T$26,$X43)+求节点(基础状态预期!I$7:I$27,$T$32:$T$52,$X43)+求节点(基础状态预期!I$7:I$27,$T$58:$T$78,$X43)+求节点(基础状态预期!I$7:I$27,$T$84:$T$104,$X43),AR42)</f>
        <v>577810.30927835044</v>
      </c>
      <c r="AS43" s="203">
        <f>MAX(求节点(基础状态预期!J$7:J$27,$T$6:$T$26,$X43)+求节点(基础状态预期!J$7:J$27,$T$32:$T$52,$X43)+求节点(基础状态预期!J$7:J$27,$T$58:$T$78,$X43)+求节点(基础状态预期!J$7:J$27,$T$84:$T$104,$X43),AS42)</f>
        <v>610800.00000000012</v>
      </c>
      <c r="AT43" s="203">
        <f>MAX(求节点(基础状态预期!F$7:F$27,$S$6:$S$26,$X43)+求节点(基础状态预期!F$7:F$27,$S$32:$S$52,$X43)+求节点(基础状态预期!F$7:F$27,$S$58:$S$78,$X43)+求节点(基础状态预期!F$7:F$27,$S$84:$S$104,$X43),AT42)</f>
        <v>2380</v>
      </c>
      <c r="AU43" s="203">
        <f>MAX(求节点(基础状态预期!G$7:G$27,$S$6:$S$26,$X43)+求节点(基础状态预期!G$7:G$27,$S$32:$S$52,$X43)+求节点(基础状态预期!G$7:G$27,$S$58:$S$78,$X43)+求节点(基础状态预期!G$7:G$27,$S$84:$S$104,$X43),AU42)</f>
        <v>2410.7070707070707</v>
      </c>
      <c r="AV43" s="203">
        <f>MAX(求节点(基础状态预期!H$7:H$27,$S$6:$S$26,$X43)+求节点(基础状态预期!H$7:H$27,$S$32:$S$52,$X43)+求节点(基础状态预期!H$7:H$27,$S$58:$S$78,$X43)+求节点(基础状态预期!H$7:H$27,$S$84:$S$104,$X43),AV42)</f>
        <v>2442.0408163265311</v>
      </c>
      <c r="AW43" s="203">
        <f>MAX(求节点(基础状态预期!I$7:I$27,$S$6:$S$26,$X43)+求节点(基础状态预期!I$7:I$27,$S$32:$S$52,$X43)+求节点(基础状态预期!I$7:I$27,$S$58:$S$78,$X43)+求节点(基础状态预期!I$7:I$27,$S$84:$S$104,$X43),AW42)</f>
        <v>2474.0206185567008</v>
      </c>
      <c r="AX43" s="203">
        <f>MAX(求节点(基础状态预期!J$7:J$27,$S$6:$S$26,$X43)+求节点(基础状态预期!J$7:J$27,$S$32:$S$52,$X43)+求节点(基础状态预期!J$7:J$27,$S$58:$S$78,$X43)+求节点(基础状态预期!J$7:J$27,$S$84:$S$104,$X43),AX42)</f>
        <v>2540</v>
      </c>
      <c r="AY43" s="108">
        <f>(AT43-AT42)/节奏总纲!K41</f>
        <v>85.765989952231578</v>
      </c>
      <c r="AZ43" s="203">
        <f>MAX(求节点(基础状态预期!F$7:F$27,$U$6:$U$26,$X43)+求节点(基础状态预期!F$7:F$27,$U$32:$U$52,$X43)+求节点(基础状态预期!F$7:F$27,$U$58:$U$78,$X43)+求节点(基础状态预期!F$7:F$27,$U$84:$U$104,$X43),AZ42)</f>
        <v>1321600</v>
      </c>
      <c r="BA43" s="203">
        <f>MAX(求节点(基础状态预期!G$7:G$27,$U$6:$U$26,$X43)+求节点(基础状态预期!G$7:G$27,$U$32:$U$52,$X43)+求节点(基础状态预期!G$7:G$27,$U$58:$U$78,$X43)+求节点(基础状态预期!G$7:G$27,$U$84:$U$104,$X43),BA42)</f>
        <v>1343709.0909090908</v>
      </c>
      <c r="BB43" s="203">
        <f>MAX(求节点(基础状态预期!H$7:H$27,$U$6:$U$26,$X43)+求节点(基础状态预期!H$7:H$27,$U$32:$U$52,$X43)+求节点(基础状态预期!H$7:H$27,$U$58:$U$78,$X43)+求节点(基础状态预期!H$7:H$27,$U$84:$U$104,$X43),BB42)</f>
        <v>1366269.3877551022</v>
      </c>
      <c r="BC43" s="203">
        <f>MAX(求节点(基础状态预期!I$7:I$27,$U$6:$U$26,$X43)+求节点(基础状态预期!I$7:I$27,$U$32:$U$52,$X43)+求节点(基础状态预期!I$7:I$27,$U$58:$U$78,$X43)+求节点(基础状态预期!I$7:I$27,$U$84:$U$104,$X43),BC42)</f>
        <v>1389294.8453608246</v>
      </c>
      <c r="BD43" s="203">
        <f>MAX(求节点(基础状态预期!J$7:J$27,$U$6:$U$26,$X43)+求节点(基础状态预期!J$7:J$27,$U$32:$U$52,$X43)+求节点(基础状态预期!J$7:J$27,$U$58:$U$78,$X43)+求节点(基础状态预期!J$7:J$27,$U$84:$U$104,$X43),BD42)</f>
        <v>1436800</v>
      </c>
      <c r="BK43" s="108">
        <v>38</v>
      </c>
      <c r="BL43" s="194">
        <f t="shared" si="7"/>
        <v>22780.000000000004</v>
      </c>
      <c r="BM43" s="194">
        <f t="shared" si="8"/>
        <v>22994.949494949495</v>
      </c>
      <c r="BN43" s="194">
        <f t="shared" si="9"/>
        <v>23214.28571428571</v>
      </c>
      <c r="BO43" s="194">
        <f t="shared" si="10"/>
        <v>23438.144329896906</v>
      </c>
      <c r="BP43" s="194">
        <f t="shared" si="11"/>
        <v>23900</v>
      </c>
      <c r="BQ43" s="194">
        <f>(BL43-BL42)/节奏总纲!K41</f>
        <v>600.36192966562498</v>
      </c>
      <c r="BS43" s="110">
        <f t="shared" si="19"/>
        <v>0.89552238805970152</v>
      </c>
      <c r="BT43" s="110">
        <f t="shared" si="12"/>
        <v>0.10447761194029849</v>
      </c>
      <c r="BW43" s="167">
        <v>38</v>
      </c>
      <c r="BX43" s="194">
        <f>求节点(村县营基础信息!K$8:K$28,$P$6:$P$26,$CF43)+求节点(村县营基础信息!T$8:T$28,$P$32:$P$52,$CF43)+求节点(村县营基础信息!AC$8:AC$28,$P$58:$P$78,$CF43)+求节点(村县营基础信息!AL$8:AL$28,$P$84:$P$104,$CF43)</f>
        <v>84.800000000000011</v>
      </c>
      <c r="BY43" s="194">
        <f>求节点(村县营基础信息!L$8:L$28,$P$6:$P$26,$CF43)+求节点(村县营基础信息!U$8:U$28,$P$32:$P$52,$CF43)+求节点(村县营基础信息!AD$8:AD$28,$P$58:$P$78,$CF43)+求节点(村县营基础信息!AM$8:AM$28,$P$84:$P$104,$CF43)</f>
        <v>85.490909090909085</v>
      </c>
      <c r="BZ43" s="194">
        <f>求节点(村县营基础信息!M$8:M$28,$P$6:$P$26,$CF43)+求节点(村县营基础信息!V$8:V$28,$P$32:$P$52,$CF43)+求节点(村县营基础信息!AE$8:AE$28,$P$58:$P$78,$CF43)+求节点(村县营基础信息!AN$8:AN$28,$P$84:$P$104,$CF43)</f>
        <v>86.195918367346934</v>
      </c>
      <c r="CA43" s="194">
        <f>求节点(村县营基础信息!N$8:N$28,$P$6:$P$26,$CF43)+求节点(村县营基础信息!W$8:W$28,$P$32:$P$52,$CF43)+求节点(村县营基础信息!AF$8:AF$28,$P$58:$P$78,$CF43)+求节点(村县营基础信息!AO$8:AO$28,$P$84:$P$104,$CF43)</f>
        <v>87.242169602110721</v>
      </c>
      <c r="CB43" s="194">
        <f>求节点(村县营基础信息!O$8:O$28,$P$6:$P$26,$CF43)+求节点(村县营基础信息!X$8:X$28,$P$32:$P$52,$CF43)+求节点(村县营基础信息!AG$8:AG$28,$P$58:$P$78,$CF43)+求节点(村县营基础信息!AP$8:AP$28,$P$84:$P$104,$CF43)</f>
        <v>89.141520390939448</v>
      </c>
      <c r="CC43" s="194">
        <f>(BX43-BX42)/节奏总纲!K41</f>
        <v>2.1977534925259463</v>
      </c>
      <c r="CF43" s="167">
        <v>38</v>
      </c>
      <c r="CG43" s="194">
        <f>求节点(村县营基础信息!K$8:K$28,$Q$6:$Q$26,$CF43)+求节点(村县营基础信息!T$8:T$28,$Q$32:$Q$52,$CF43)+求节点(村县营基础信息!AC$8:AC$28,$Q$58:$Q$78,$CF43)+求节点(村县营基础信息!AL$8:AL$28,$Q$84:$Q$104,$CF43)</f>
        <v>23.6</v>
      </c>
      <c r="CH43" s="194">
        <f>求节点(村县营基础信息!L$8:L$28,$Q$6:$Q$26,$CF43)+求节点(村县营基础信息!U$8:U$28,$Q$32:$Q$52,$CF43)+求节点(村县营基础信息!AD$8:AD$28,$Q$58:$Q$78,$CF43)+求节点(村县营基础信息!AM$8:AM$28,$Q$84:$Q$104,$CF43)</f>
        <v>23.830303030303028</v>
      </c>
      <c r="CI43" s="194">
        <f>求节点(村县营基础信息!M$8:M$28,$Q$6:$Q$26,$CF43)+求节点(村县营基础信息!V$8:V$28,$Q$32:$Q$52,$CF43)+求节点(村县营基础信息!AE$8:AE$28,$Q$58:$Q$78,$CF43)+求节点(村县营基础信息!AN$8:AN$28,$Q$84:$Q$104,$CF43)</f>
        <v>24.06530612244898</v>
      </c>
      <c r="CJ43" s="194">
        <f>求节点(村县营基础信息!N$8:N$28,$Q$6:$Q$26,$CF43)+求节点(村县营基础信息!W$8:W$28,$Q$32:$Q$52,$CF43)+求节点(村县营基础信息!AF$8:AF$28,$Q$58:$Q$78,$CF43)+求节点(村县营基础信息!AO$8:AO$28,$Q$84:$Q$104,$CF43)</f>
        <v>24.631860323760208</v>
      </c>
      <c r="CK43" s="194">
        <f>求节点(村县营基础信息!O$8:O$28,$Q$6:$Q$26,$CF43)+求节点(村县营基础信息!X$8:X$28,$Q$32:$Q$52,$CF43)+求节点(村县营基础信息!AG$8:AG$28,$Q$58:$Q$78,$CF43)+求节点(村县营基础信息!AP$8:AP$28,$Q$84:$Q$104,$CF43)</f>
        <v>25.541520390939439</v>
      </c>
      <c r="CL43" s="194">
        <f>(CG43-CG42)/节奏总纲!K41</f>
        <v>0.91126364324246212</v>
      </c>
      <c r="CO43" s="167">
        <v>38</v>
      </c>
      <c r="CP43" s="194">
        <f>求节点(村县营基础信息!K$8:K$28,$R$6:$R$26,$CF43)+求节点(村县营基础信息!T$8:T$28,$R$32:$R$52,$CF43)+求节点(村县营基础信息!AC$8:AC$28,$R$58:$R$78,$CF43)+求节点(村县营基础信息!AL$8:AL$28,$R$84:$R$104,$CF43)</f>
        <v>6</v>
      </c>
      <c r="CQ43" s="194">
        <f>求节点(村县营基础信息!L$8:L$28,$R$6:$R$26,$CF43)+求节点(村县营基础信息!U$8:U$28,$R$32:$R$52,$CF43)+求节点(村县营基础信息!AD$8:AD$28,$R$58:$R$78,$CF43)+求节点(村县营基础信息!AM$8:AM$28,$R$84:$R$104,$CF43)</f>
        <v>6</v>
      </c>
      <c r="CR43" s="194">
        <f>求节点(村县营基础信息!M$8:M$28,$R$6:$R$26,$CF43)+求节点(村县营基础信息!V$8:V$28,$R$32:$R$52,$CF43)+求节点(村县营基础信息!AE$8:AE$28,$R$58:$R$78,$CF43)+求节点(村县营基础信息!AN$8:AN$28,$R$84:$R$104,$CF43)</f>
        <v>6</v>
      </c>
      <c r="CS43" s="194">
        <f>求节点(村县营基础信息!N$8:N$28,$R$6:$R$26,$CF43)+求节点(村县营基础信息!W$8:W$28,$R$32:$R$52,$CF43)+求节点(村县营基础信息!AF$8:AF$28,$R$58:$R$78,$CF43)+求节点(村县营基础信息!AO$8:AO$28,$R$84:$R$104,$CF43)</f>
        <v>6</v>
      </c>
      <c r="CT43" s="194">
        <f>求节点(村县营基础信息!O$8:O$28,$R$6:$R$26,$CF43)+求节点(村县营基础信息!X$8:X$28,$R$32:$R$52,$CF43)+求节点(村县营基础信息!AG$8:AG$28,$R$58:$R$78,$CF43)+求节点(村县营基础信息!AP$8:AP$28,$R$84:$R$104,$CF43)</f>
        <v>6</v>
      </c>
      <c r="CU43" s="194">
        <f>(CP43-CP42)/节奏总纲!K41</f>
        <v>0</v>
      </c>
      <c r="CW43" s="171"/>
      <c r="CX43" s="171"/>
      <c r="CY43" s="171">
        <v>38</v>
      </c>
      <c r="CZ43" s="171">
        <v>22536</v>
      </c>
      <c r="DA43" s="171">
        <v>22772.444444444445</v>
      </c>
      <c r="DB43" s="171">
        <v>23013.714285714286</v>
      </c>
      <c r="DC43" s="171">
        <v>23259.958762886596</v>
      </c>
      <c r="DD43" s="171">
        <v>23768</v>
      </c>
      <c r="DE43" s="171">
        <f t="shared" si="13"/>
        <v>1.0108271210507633</v>
      </c>
      <c r="DF43" s="171">
        <f t="shared" si="14"/>
        <v>1.0097708022100074</v>
      </c>
      <c r="DG43" s="171">
        <f t="shared" si="15"/>
        <v>1.0087153001936731</v>
      </c>
      <c r="DH43" s="171">
        <f t="shared" si="16"/>
        <v>1.0076606140546827</v>
      </c>
      <c r="DI43" s="171">
        <f t="shared" si="17"/>
        <v>1.0055536856277347</v>
      </c>
    </row>
    <row r="44" spans="2:113" x14ac:dyDescent="0.15">
      <c r="B44" s="150"/>
      <c r="D44" s="71">
        <v>13</v>
      </c>
      <c r="E44" s="167">
        <f>繁荣度奖励!Y19/24*12</f>
        <v>25920</v>
      </c>
      <c r="F44" s="137">
        <v>0</v>
      </c>
      <c r="G44" s="171">
        <v>2</v>
      </c>
      <c r="H44" s="167">
        <v>0</v>
      </c>
      <c r="I44" s="167">
        <v>1</v>
      </c>
      <c r="J44" s="171">
        <v>0</v>
      </c>
      <c r="K44" s="174">
        <f t="shared" si="18"/>
        <v>16000</v>
      </c>
      <c r="L44" s="167">
        <v>0</v>
      </c>
      <c r="N44" s="137">
        <f>SUMPRODUCT(E$32:E44,村县营基础信息!$E$8:$E20)</f>
        <v>80640</v>
      </c>
      <c r="O44" s="137">
        <f>SUMPRODUCT(F$32:F44,村县营基础信息!$E$8:$E20)</f>
        <v>0</v>
      </c>
      <c r="P44" s="137">
        <f>SUMPRODUCT(G$32:G44,村县营基础信息!$E$8:$E20)</f>
        <v>12</v>
      </c>
      <c r="Q44" s="167">
        <f>SUMPRODUCT(H$32:H44,村县营基础信息!$E$8:$E20)</f>
        <v>0</v>
      </c>
      <c r="R44" s="167">
        <f>SUMPRODUCT(I$32:I44,村县营基础信息!$E$8:$E20)</f>
        <v>6</v>
      </c>
      <c r="S44" s="137">
        <f>SUMPRODUCT(J$32:J44,村县营基础信息!$E$8:$E20)</f>
        <v>0</v>
      </c>
      <c r="T44" s="137">
        <f>SUMPRODUCT(K$32:K44,村县营基础信息!$E$8:$E20)</f>
        <v>36800</v>
      </c>
      <c r="U44" s="167">
        <f>SUMPRODUCT(L$32:L44,村县营基础信息!$E$8:$E20)</f>
        <v>0</v>
      </c>
      <c r="W44" s="142"/>
      <c r="X44" s="68">
        <v>39</v>
      </c>
      <c r="Y44" s="203">
        <f>MAX(求节点(基础状态预期!F$7:F$27,$N$6:$N$26,$X44)+求节点(基础状态预期!F$7:F$27,$N$32:$N$52,$X44)+求节点(基础状态预期!F$7:F$27,$N$58:$N$78,$X44)+求节点(基础状态预期!F$7:F$27,$N$84:$N$104,$X44),Y43)</f>
        <v>80640</v>
      </c>
      <c r="Z44" s="203">
        <f>MAX(求节点(基础状态预期!G$7:G$27,$N$6:$N$26,$X44)+求节点(基础状态预期!G$7:G$27,$N$32:$N$52,$X44)+求节点(基础状态预期!G$7:G$27,$N$58:$N$78,$X44)+求节点(基础状态预期!G$7:G$27,$N$84:$N$104,$X44),Z43)</f>
        <v>80640</v>
      </c>
      <c r="AA44" s="203">
        <f>MAX(求节点(基础状态预期!H$7:H$27,$N$6:$N$26,$X44)+求节点(基础状态预期!H$7:H$27,$N$32:$N$52,$X44)+求节点(基础状态预期!H$7:H$27,$N$58:$N$78,$X44)+求节点(基础状态预期!H$7:H$27,$N$84:$N$104,$X44),AA43)</f>
        <v>80640</v>
      </c>
      <c r="AB44" s="203">
        <f>MAX(求节点(基础状态预期!I$7:I$27,$N$6:$N$26,$X44)+求节点(基础状态预期!I$7:I$27,$N$32:$N$52,$X44)+求节点(基础状态预期!I$7:I$27,$N$58:$N$78,$X44)+求节点(基础状态预期!I$7:I$27,$N$84:$N$104,$X44),AB43)</f>
        <v>80640</v>
      </c>
      <c r="AC44" s="203">
        <f>MAX(求节点(基础状态预期!J$7:J$27,$N$6:$N$26,$X44)+求节点(基础状态预期!J$7:J$27,$N$32:$N$52,$X44)+求节点(基础状态预期!J$7:J$27,$N$58:$N$78,$X44)+求节点(基础状态预期!J$7:J$27,$N$84:$N$104,$X44),AC43)</f>
        <v>80640</v>
      </c>
      <c r="AD44" s="63">
        <v>13860</v>
      </c>
      <c r="AE44" s="63">
        <v>14049.090909090908</v>
      </c>
      <c r="AF44" s="63">
        <v>14242.040816326531</v>
      </c>
      <c r="AG44" s="63">
        <v>14438.969072164948</v>
      </c>
      <c r="AH44" s="63">
        <v>14845.263157894737</v>
      </c>
      <c r="AI44" s="203">
        <f>MAX((求节点(基础状态预期!F$7:F$27,$P$6:$P$26,$X44)+求节点(基础状态预期!F$7:F$27,$P$32:$P$52,$X44)+求节点(基础状态预期!F$7:F$27,$P$58:$P$78,$X44)+求节点(基础状态预期!F$7:F$27,$P$84:$P$104,$X44))*240,AI43)</f>
        <v>20880</v>
      </c>
      <c r="AJ44" s="203">
        <f>MAX((求节点(基础状态预期!G$7:G$27,$P$6:$P$26,$X44)+求节点(基础状态预期!G$7:G$27,$P$32:$P$52,$X44)+求节点(基础状态预期!G$7:G$27,$P$58:$P$78,$X44)+求节点(基础状态预期!G$7:G$27,$P$84:$P$104,$X44))*240,AJ43)</f>
        <v>21069.090909090912</v>
      </c>
      <c r="AK44" s="203">
        <f>MAX((求节点(基础状态预期!H$7:H$27,$P$6:$P$26,$X44)+求节点(基础状态预期!H$7:H$27,$P$32:$P$52,$X44)+求节点(基础状态预期!H$7:H$27,$P$58:$P$78,$X44)+求节点(基础状态预期!H$7:H$27,$P$84:$P$104,$X44))*240,AK43)</f>
        <v>21262.040816326531</v>
      </c>
      <c r="AL44" s="203">
        <f>MAX((求节点(基础状态预期!I$7:I$27,$P$6:$P$26,$X44)+求节点(基础状态预期!I$7:I$27,$P$32:$P$52,$X44)+求节点(基础状态预期!I$7:I$27,$P$58:$P$78,$X44)+求节点(基础状态预期!I$7:I$27,$P$84:$P$104,$X44))*240,AL43)</f>
        <v>21458.969072164949</v>
      </c>
      <c r="AM44" s="203">
        <f>MAX((求节点(基础状态预期!J$7:J$27,$P$6:$P$26,$X44)+求节点(基础状态预期!J$7:J$27,$P$32:$P$52,$X44)+求节点(基础状态预期!J$7:J$27,$P$58:$P$78,$X44)+求节点(基础状态预期!J$7:J$27,$P$84:$P$104,$X44))*240,AM43)</f>
        <v>21865.263157894737</v>
      </c>
      <c r="AN44" s="68">
        <f>(AI44-AI43)/节奏总纲!K42</f>
        <v>480.13498906347405</v>
      </c>
      <c r="AO44" s="203">
        <f>MAX(求节点(基础状态预期!F$7:F$27,$T$6:$T$26,$X44)+求节点(基础状态预期!F$7:F$27,$T$32:$T$52,$X44)+求节点(基础状态预期!F$7:F$27,$T$58:$T$78,$X44)+求节点(基础状态预期!F$7:F$27,$T$84:$T$104,$X44),AO43)</f>
        <v>570800</v>
      </c>
      <c r="AP44" s="203">
        <f>MAX(求节点(基础状态预期!G$7:G$27,$T$6:$T$26,$X44)+求节点(基础状态预期!G$7:G$27,$T$32:$T$52,$X44)+求节点(基础状态预期!G$7:G$27,$T$58:$T$78,$X44)+求节点(基础状态预期!G$7:G$27,$T$84:$T$104,$X44),AP43)</f>
        <v>586557.57575757569</v>
      </c>
      <c r="AQ44" s="203">
        <f>MAX(求节点(基础状态预期!H$7:H$27,$T$6:$T$26,$X44)+求节点(基础状态预期!H$7:H$27,$T$32:$T$52,$X44)+求节点(基础状态预期!H$7:H$27,$T$58:$T$78,$X44)+求节点(基础状态预期!H$7:H$27,$T$84:$T$104,$X44),AQ43)</f>
        <v>602636.73469387775</v>
      </c>
      <c r="AR44" s="203">
        <f>MAX(求节点(基础状态预期!I$7:I$27,$T$6:$T$26,$X44)+求节点(基础状态预期!I$7:I$27,$T$32:$T$52,$X44)+求节点(基础状态预期!I$7:I$27,$T$58:$T$78,$X44)+求节点(基础状态预期!I$7:I$27,$T$84:$T$104,$X44),AR43)</f>
        <v>619047.4226804123</v>
      </c>
      <c r="AS44" s="203">
        <f>MAX(求节点(基础状态预期!J$7:J$27,$T$6:$T$26,$X44)+求节点(基础状态预期!J$7:J$27,$T$32:$T$52,$X44)+求节点(基础状态预期!J$7:J$27,$T$58:$T$78,$X44)+求节点(基础状态预期!J$7:J$27,$T$84:$T$104,$X44),AS43)</f>
        <v>652905.26315789472</v>
      </c>
      <c r="AT44" s="203">
        <f>MAX(求节点(基础状态预期!F$7:F$27,$S$6:$S$26,$X44)+求节点(基础状态预期!F$7:F$27,$S$32:$S$52,$X44)+求节点(基础状态预期!F$7:F$27,$S$58:$S$78,$X44)+求节点(基础状态预期!F$7:F$27,$S$84:$S$104,$X44),AT43)</f>
        <v>2460</v>
      </c>
      <c r="AU44" s="203">
        <f>MAX(求节点(基础状态预期!G$7:G$27,$S$6:$S$26,$X44)+求节点(基础状态预期!G$7:G$27,$S$32:$S$52,$X44)+求节点(基础状态预期!G$7:G$27,$S$58:$S$78,$X44)+求节点(基础状态预期!G$7:G$27,$S$84:$S$104,$X44),AU43)</f>
        <v>2491.5151515151515</v>
      </c>
      <c r="AV44" s="203">
        <f>MAX(求节点(基础状态预期!H$7:H$27,$S$6:$S$26,$X44)+求节点(基础状态预期!H$7:H$27,$S$32:$S$52,$X44)+求节点(基础状态预期!H$7:H$27,$S$58:$S$78,$X44)+求节点(基础状态预期!H$7:H$27,$S$84:$S$104,$X44),AV43)</f>
        <v>2523.6734693877552</v>
      </c>
      <c r="AW44" s="203">
        <f>MAX(求节点(基础状态预期!I$7:I$27,$S$6:$S$26,$X44)+求节点(基础状态预期!I$7:I$27,$S$32:$S$52,$X44)+求节点(基础状态预期!I$7:I$27,$S$58:$S$78,$X44)+求节点(基础状态预期!I$7:I$27,$S$84:$S$104,$X44),AW43)</f>
        <v>2556.4948453608245</v>
      </c>
      <c r="AX44" s="203">
        <f>MAX(求节点(基础状态预期!J$7:J$27,$S$6:$S$26,$X44)+求节点(基础状态预期!J$7:J$27,$S$32:$S$52,$X44)+求节点(基础状态预期!J$7:J$27,$S$58:$S$78,$X44)+求节点(基础状态预期!J$7:J$27,$S$84:$S$104,$X44),AX43)</f>
        <v>2624.2105263157896</v>
      </c>
      <c r="AY44" s="108">
        <f>(AT44-AT43)/节奏总纲!K42</f>
        <v>80.022498177246291</v>
      </c>
      <c r="AZ44" s="203">
        <f>MAX(求节点(基础状态预期!F$7:F$27,$U$6:$U$26,$X44)+求节点(基础状态预期!F$7:F$27,$U$32:$U$52,$X44)+求节点(基础状态预期!F$7:F$27,$U$58:$U$78,$X44)+求节点(基础状态预期!F$7:F$27,$U$84:$U$104,$X44),AZ43)</f>
        <v>1379200</v>
      </c>
      <c r="BA44" s="203">
        <f>MAX(求节点(基础状态预期!G$7:G$27,$U$6:$U$26,$X44)+求节点(基础状态预期!G$7:G$27,$U$32:$U$52,$X44)+求节点(基础状态预期!G$7:G$27,$U$58:$U$78,$X44)+求节点(基础状态预期!G$7:G$27,$U$84:$U$104,$X44),BA43)</f>
        <v>1401890.9090909092</v>
      </c>
      <c r="BB44" s="203">
        <f>MAX(求节点(基础状态预期!H$7:H$27,$U$6:$U$26,$X44)+求节点(基础状态预期!H$7:H$27,$U$32:$U$52,$X44)+求节点(基础状态预期!H$7:H$27,$U$58:$U$78,$X44)+求节点(基础状态预期!H$7:H$27,$U$84:$U$104,$X44),BB43)</f>
        <v>1425044.8979591839</v>
      </c>
      <c r="BC44" s="203">
        <f>MAX(求节点(基础状态预期!I$7:I$27,$U$6:$U$26,$X44)+求节点(基础状态预期!I$7:I$27,$U$32:$U$52,$X44)+求节点(基础状态预期!I$7:I$27,$U$58:$U$78,$X44)+求节点(基础状态预期!I$7:I$27,$U$84:$U$104,$X44),BC43)</f>
        <v>1448676.2886597938</v>
      </c>
      <c r="BD44" s="203">
        <f>MAX(求节点(基础状态预期!J$7:J$27,$U$6:$U$26,$X44)+求节点(基础状态预期!J$7:J$27,$U$32:$U$52,$X44)+求节点(基础状态预期!J$7:J$27,$U$58:$U$78,$X44)+求节点(基础状态预期!J$7:J$27,$U$84:$U$104,$X44),BD43)</f>
        <v>1497431.5789473685</v>
      </c>
      <c r="BK44" s="108">
        <v>39</v>
      </c>
      <c r="BL44" s="194">
        <f t="shared" si="7"/>
        <v>23340</v>
      </c>
      <c r="BM44" s="194">
        <f t="shared" si="8"/>
        <v>23560.606060606064</v>
      </c>
      <c r="BN44" s="194">
        <f t="shared" si="9"/>
        <v>23785.714285714286</v>
      </c>
      <c r="BO44" s="194">
        <f t="shared" si="10"/>
        <v>24015.463917525773</v>
      </c>
      <c r="BP44" s="194">
        <f t="shared" si="11"/>
        <v>24489.473684210527</v>
      </c>
      <c r="BQ44" s="194">
        <f>(BL44-BL43)/节奏总纲!K42</f>
        <v>560.15748724072034</v>
      </c>
      <c r="BS44" s="110">
        <f t="shared" si="19"/>
        <v>0.8946015424164524</v>
      </c>
      <c r="BT44" s="110">
        <f t="shared" si="12"/>
        <v>0.10539845758354756</v>
      </c>
      <c r="BW44" s="167">
        <v>39</v>
      </c>
      <c r="BX44" s="194">
        <f>求节点(村县营基础信息!K$8:K$28,$P$6:$P$26,$CF44)+求节点(村县营基础信息!T$8:T$28,$P$32:$P$52,$CF44)+求节点(村县营基础信息!AC$8:AC$28,$P$58:$P$78,$CF44)+求节点(村县营基础信息!AL$8:AL$28,$P$84:$P$104,$CF44)</f>
        <v>86.6</v>
      </c>
      <c r="BY44" s="194">
        <f>求节点(村县营基础信息!L$8:L$28,$P$6:$P$26,$CF44)+求节点(村县营基础信息!U$8:U$28,$P$32:$P$52,$CF44)+求节点(村县营基础信息!AD$8:AD$28,$P$58:$P$78,$CF44)+求节点(村县营基础信息!AM$8:AM$28,$P$84:$P$104,$CF44)</f>
        <v>87.309090909090912</v>
      </c>
      <c r="BZ44" s="194">
        <f>求节点(村县营基础信息!M$8:M$28,$P$6:$P$26,$CF44)+求节点(村县营基础信息!V$8:V$28,$P$32:$P$52,$CF44)+求节点(村县营基础信息!AE$8:AE$28,$P$58:$P$78,$CF44)+求节点(村县营基础信息!AN$8:AN$28,$P$84:$P$104,$CF44)</f>
        <v>88.032653061224494</v>
      </c>
      <c r="CA44" s="194">
        <f>求节点(村县营基础信息!N$8:N$28,$P$6:$P$26,$CF44)+求节点(村县营基础信息!W$8:W$28,$P$32:$P$52,$CF44)+求节点(村县营基础信息!AF$8:AF$28,$P$58:$P$78,$CF44)+求节点(村县营基础信息!AO$8:AO$28,$P$84:$P$104,$CF44)</f>
        <v>89.373253998948627</v>
      </c>
      <c r="CB44" s="194">
        <f>求节点(村县营基础信息!O$8:O$28,$P$6:$P$26,$CF44)+求节点(村县营基础信息!X$8:X$28,$P$32:$P$52,$CF44)+求节点(村县营基础信息!AG$8:AG$28,$P$58:$P$78,$CF44)+求节点(村县营基础信息!AP$8:AP$28,$P$84:$P$104,$CF44)</f>
        <v>91.294736842105266</v>
      </c>
      <c r="CC44" s="194">
        <f>(BX44-BX43)/节奏总纲!K42</f>
        <v>1.8005062089880244</v>
      </c>
      <c r="CF44" s="167">
        <v>39</v>
      </c>
      <c r="CG44" s="194">
        <f>求节点(村县营基础信息!K$8:K$28,$Q$6:$Q$26,$CF44)+求节点(村县营基础信息!T$8:T$28,$Q$32:$Q$52,$CF44)+求节点(村县营基础信息!AC$8:AC$28,$Q$58:$Q$78,$CF44)+求节点(村县营基础信息!AL$8:AL$28,$Q$84:$Q$104,$CF44)</f>
        <v>24.2</v>
      </c>
      <c r="CH44" s="194">
        <f>求节点(村县营基础信息!L$8:L$28,$Q$6:$Q$26,$CF44)+求节点(村县营基础信息!U$8:U$28,$Q$32:$Q$52,$CF44)+求节点(村县营基础信息!AD$8:AD$28,$Q$58:$Q$78,$CF44)+求节点(村县营基础信息!AM$8:AM$28,$Q$84:$Q$104,$CF44)</f>
        <v>24.436363636363637</v>
      </c>
      <c r="CI44" s="194">
        <f>求节点(村县营基础信息!M$8:M$28,$Q$6:$Q$26,$CF44)+求节点(村县营基础信息!V$8:V$28,$Q$32:$Q$52,$CF44)+求节点(村县营基础信息!AE$8:AE$28,$Q$58:$Q$78,$CF44)+求节点(村县营基础信息!AN$8:AN$28,$Q$84:$Q$104,$CF44)</f>
        <v>24.677551020408163</v>
      </c>
      <c r="CJ44" s="194">
        <f>求节点(村县营基础信息!N$8:N$28,$Q$6:$Q$26,$CF44)+求节点(村县营基础信息!W$8:W$28,$Q$32:$Q$52,$CF44)+求节点(村县营基础信息!AF$8:AF$28,$Q$58:$Q$78,$CF44)+求节点(村县营基础信息!AO$8:AO$28,$Q$84:$Q$104,$CF44)</f>
        <v>25.525831318536255</v>
      </c>
      <c r="CK44" s="194">
        <f>求节点(村县营基础信息!O$8:O$28,$Q$6:$Q$26,$CF44)+求节点(村县营基础信息!X$8:X$28,$Q$32:$Q$52,$CF44)+求节点(村县营基础信息!AG$8:AG$28,$Q$58:$Q$78,$CF44)+求节点(村县营基础信息!AP$8:AP$28,$Q$84:$Q$104,$CF44)</f>
        <v>26.431578947368422</v>
      </c>
      <c r="CL44" s="194">
        <f>(CG44-CG43)/节奏总纲!K42</f>
        <v>0.60016873632934498</v>
      </c>
      <c r="CO44" s="167">
        <v>39</v>
      </c>
      <c r="CP44" s="194">
        <f>求节点(村县营基础信息!K$8:K$28,$R$6:$R$26,$CF44)+求节点(村县营基础信息!T$8:T$28,$R$32:$R$52,$CF44)+求节点(村县营基础信息!AC$8:AC$28,$R$58:$R$78,$CF44)+求节点(村县营基础信息!AL$8:AL$28,$R$84:$R$104,$CF44)</f>
        <v>6</v>
      </c>
      <c r="CQ44" s="194">
        <f>求节点(村县营基础信息!L$8:L$28,$R$6:$R$26,$CF44)+求节点(村县营基础信息!U$8:U$28,$R$32:$R$52,$CF44)+求节点(村县营基础信息!AD$8:AD$28,$R$58:$R$78,$CF44)+求节点(村县营基础信息!AM$8:AM$28,$R$84:$R$104,$CF44)</f>
        <v>6</v>
      </c>
      <c r="CR44" s="194">
        <f>求节点(村县营基础信息!M$8:M$28,$R$6:$R$26,$CF44)+求节点(村县营基础信息!V$8:V$28,$R$32:$R$52,$CF44)+求节点(村县营基础信息!AE$8:AE$28,$R$58:$R$78,$CF44)+求节点(村县营基础信息!AN$8:AN$28,$R$84:$R$104,$CF44)</f>
        <v>6</v>
      </c>
      <c r="CS44" s="194">
        <f>求节点(村县营基础信息!N$8:N$28,$R$6:$R$26,$CF44)+求节点(村县营基础信息!W$8:W$28,$R$32:$R$52,$CF44)+求节点(村县营基础信息!AF$8:AF$28,$R$58:$R$78,$CF44)+求节点(村县营基础信息!AO$8:AO$28,$R$84:$R$104,$CF44)</f>
        <v>6</v>
      </c>
      <c r="CT44" s="194">
        <f>求节点(村县营基础信息!O$8:O$28,$R$6:$R$26,$CF44)+求节点(村县营基础信息!X$8:X$28,$R$32:$R$52,$CF44)+求节点(村县营基础信息!AG$8:AG$28,$R$58:$R$78,$CF44)+求节点(村县营基础信息!AP$8:AP$28,$R$84:$R$104,$CF44)</f>
        <v>6</v>
      </c>
      <c r="CU44" s="194">
        <f>(CP44-CP43)/节奏总纲!K42</f>
        <v>0</v>
      </c>
      <c r="CW44" s="171"/>
      <c r="CX44" s="171"/>
      <c r="CY44" s="171">
        <v>39</v>
      </c>
      <c r="CZ44" s="171">
        <v>23152</v>
      </c>
      <c r="DA44" s="171">
        <v>23394.666666666668</v>
      </c>
      <c r="DB44" s="171">
        <v>23642.285714285717</v>
      </c>
      <c r="DC44" s="171">
        <v>23895.01030927835</v>
      </c>
      <c r="DD44" s="171">
        <v>24416.42105263158</v>
      </c>
      <c r="DE44" s="171">
        <f t="shared" si="13"/>
        <v>1.0081202487906011</v>
      </c>
      <c r="DF44" s="171">
        <f t="shared" si="14"/>
        <v>1.0070930437395729</v>
      </c>
      <c r="DG44" s="171">
        <f t="shared" si="15"/>
        <v>1.006066611881858</v>
      </c>
      <c r="DH44" s="171">
        <f t="shared" si="16"/>
        <v>1.0050409523447936</v>
      </c>
      <c r="DI44" s="171">
        <f t="shared" si="17"/>
        <v>1.0029919467485213</v>
      </c>
    </row>
    <row r="45" spans="2:113" x14ac:dyDescent="0.15">
      <c r="B45" s="150"/>
      <c r="D45" s="71">
        <v>14</v>
      </c>
      <c r="E45" s="167">
        <f>繁荣度奖励!Y20/24*12</f>
        <v>34560</v>
      </c>
      <c r="F45" s="137">
        <v>0</v>
      </c>
      <c r="G45" s="171">
        <v>2</v>
      </c>
      <c r="H45" s="167">
        <v>0</v>
      </c>
      <c r="I45" s="167">
        <v>1</v>
      </c>
      <c r="J45" s="171">
        <v>0</v>
      </c>
      <c r="K45" s="174">
        <f t="shared" si="18"/>
        <v>20000</v>
      </c>
      <c r="L45" s="167">
        <v>0</v>
      </c>
      <c r="N45" s="137">
        <f>SUMPRODUCT(E$32:E45,村县营基础信息!$E$8:$E21)</f>
        <v>80640</v>
      </c>
      <c r="O45" s="137">
        <f>SUMPRODUCT(F$32:F45,村县营基础信息!$E$8:$E21)</f>
        <v>0</v>
      </c>
      <c r="P45" s="137">
        <f>SUMPRODUCT(G$32:G45,村县营基础信息!$E$8:$E21)</f>
        <v>12</v>
      </c>
      <c r="Q45" s="167">
        <f>SUMPRODUCT(H$32:H45,村县营基础信息!$E$8:$E21)</f>
        <v>0</v>
      </c>
      <c r="R45" s="167">
        <f>SUMPRODUCT(I$32:I45,村县营基础信息!$E$8:$E21)</f>
        <v>6</v>
      </c>
      <c r="S45" s="137">
        <f>SUMPRODUCT(J$32:J45,村县营基础信息!$E$8:$E21)</f>
        <v>0</v>
      </c>
      <c r="T45" s="137">
        <f>SUMPRODUCT(K$32:K45,村县营基础信息!$E$8:$E21)</f>
        <v>36800</v>
      </c>
      <c r="U45" s="167">
        <f>SUMPRODUCT(L$32:L45,村县营基础信息!$E$8:$E21)</f>
        <v>0</v>
      </c>
      <c r="W45" s="142"/>
      <c r="X45" s="68">
        <v>40</v>
      </c>
      <c r="Y45" s="203">
        <f>MAX(求节点(基础状态预期!F$7:F$27,$N$6:$N$26,$X45)+求节点(基础状态预期!F$7:F$27,$N$32:$N$52,$X45)+求节点(基础状态预期!F$7:F$27,$N$58:$N$78,$X45)+求节点(基础状态预期!F$7:F$27,$N$84:$N$104,$X45),Y44)</f>
        <v>80640</v>
      </c>
      <c r="Z45" s="203">
        <f>MAX(求节点(基础状态预期!G$7:G$27,$N$6:$N$26,$X45)+求节点(基础状态预期!G$7:G$27,$N$32:$N$52,$X45)+求节点(基础状态预期!G$7:G$27,$N$58:$N$78,$X45)+求节点(基础状态预期!G$7:G$27,$N$84:$N$104,$X45),Z44)</f>
        <v>80640</v>
      </c>
      <c r="AA45" s="203">
        <f>MAX(求节点(基础状态预期!H$7:H$27,$N$6:$N$26,$X45)+求节点(基础状态预期!H$7:H$27,$N$32:$N$52,$X45)+求节点(基础状态预期!H$7:H$27,$N$58:$N$78,$X45)+求节点(基础状态预期!H$7:H$27,$N$84:$N$104,$X45),AA44)</f>
        <v>80640</v>
      </c>
      <c r="AB45" s="203">
        <f>MAX(求节点(基础状态预期!I$7:I$27,$N$6:$N$26,$X45)+求节点(基础状态预期!I$7:I$27,$N$32:$N$52,$X45)+求节点(基础状态预期!I$7:I$27,$N$58:$N$78,$X45)+求节点(基础状态预期!I$7:I$27,$N$84:$N$104,$X45),AB44)</f>
        <v>80640</v>
      </c>
      <c r="AC45" s="203">
        <f>MAX(求节点(基础状态预期!J$7:J$27,$N$6:$N$26,$X45)+求节点(基础状态预期!J$7:J$27,$N$32:$N$52,$X45)+求节点(基础状态预期!J$7:J$27,$N$58:$N$78,$X45)+求节点(基础状态预期!J$7:J$27,$N$84:$N$104,$X45),AC44)</f>
        <v>81410.526315789481</v>
      </c>
      <c r="AD45" s="63">
        <v>14340</v>
      </c>
      <c r="AE45" s="63">
        <v>14533.939393939394</v>
      </c>
      <c r="AF45" s="63">
        <v>14731.836734693879</v>
      </c>
      <c r="AG45" s="63">
        <v>14933.81443298969</v>
      </c>
      <c r="AH45" s="63">
        <v>15342.105263157897</v>
      </c>
      <c r="AI45" s="203">
        <f>MAX((求节点(基础状态预期!F$7:F$27,$P$6:$P$26,$X45)+求节点(基础状态预期!F$7:F$27,$P$32:$P$52,$X45)+求节点(基础状态预期!F$7:F$27,$P$58:$P$78,$X45)+求节点(基础状态预期!F$7:F$27,$P$84:$P$104,$X45))*240,AI44)</f>
        <v>21360</v>
      </c>
      <c r="AJ45" s="203">
        <f>MAX((求节点(基础状态预期!G$7:G$27,$P$6:$P$26,$X45)+求节点(基础状态预期!G$7:G$27,$P$32:$P$52,$X45)+求节点(基础状态预期!G$7:G$27,$P$58:$P$78,$X45)+求节点(基础状态预期!G$7:G$27,$P$84:$P$104,$X45))*240,AJ44)</f>
        <v>21553.939393939396</v>
      </c>
      <c r="AK45" s="203">
        <f>MAX((求节点(基础状态预期!H$7:H$27,$P$6:$P$26,$X45)+求节点(基础状态预期!H$7:H$27,$P$32:$P$52,$X45)+求节点(基础状态预期!H$7:H$27,$P$58:$P$78,$X45)+求节点(基础状态预期!H$7:H$27,$P$84:$P$104,$X45))*240,AK44)</f>
        <v>21751.836734693876</v>
      </c>
      <c r="AL45" s="203">
        <f>MAX((求节点(基础状态预期!I$7:I$27,$P$6:$P$26,$X45)+求节点(基础状态预期!I$7:I$27,$P$32:$P$52,$X45)+求节点(基础状态预期!I$7:I$27,$P$58:$P$78,$X45)+求节点(基础状态预期!I$7:I$27,$P$84:$P$104,$X45))*240,AL44)</f>
        <v>21953.814432989686</v>
      </c>
      <c r="AM45" s="203">
        <f>MAX((求节点(基础状态预期!J$7:J$27,$P$6:$P$26,$X45)+求节点(基础状态预期!J$7:J$27,$P$32:$P$52,$X45)+求节点(基础状态预期!J$7:J$27,$P$58:$P$78,$X45)+求节点(基础状态预期!J$7:J$27,$P$84:$P$104,$X45))*240,AM44)</f>
        <v>22366.315789473687</v>
      </c>
      <c r="AN45" s="68">
        <f>(AI45-AI44)/节奏总纲!K43</f>
        <v>447.9817851873882</v>
      </c>
      <c r="AO45" s="203">
        <f>MAX(求节点(基础状态预期!F$7:F$27,$T$6:$T$26,$X45)+求节点(基础状态预期!F$7:F$27,$T$32:$T$52,$X45)+求节点(基础状态预期!F$7:F$27,$T$58:$T$78,$X45)+求节点(基础状态预期!F$7:F$27,$T$84:$T$104,$X45),AO44)</f>
        <v>610800</v>
      </c>
      <c r="AP45" s="203">
        <f>MAX(求节点(基础状态预期!G$7:G$27,$T$6:$T$26,$X45)+求节点(基础状态预期!G$7:G$27,$T$32:$T$52,$X45)+求节点(基础状态预期!G$7:G$27,$T$58:$T$78,$X45)+求节点(基础状态预期!G$7:G$27,$T$84:$T$104,$X45),AP44)</f>
        <v>626961.61616161617</v>
      </c>
      <c r="AQ45" s="203">
        <f>MAX(求节点(基础状态预期!H$7:H$27,$T$6:$T$26,$X45)+求节点(基础状态预期!H$7:H$27,$T$32:$T$52,$X45)+求节点(基础状态预期!H$7:H$27,$T$58:$T$78,$X45)+求节点(基础状态预期!H$7:H$27,$T$84:$T$104,$X45),AQ44)</f>
        <v>643453.06122448994</v>
      </c>
      <c r="AR45" s="203">
        <f>MAX(求节点(基础状态预期!I$7:I$27,$T$6:$T$26,$X45)+求节点(基础状态预期!I$7:I$27,$T$32:$T$52,$X45)+求节点(基础状态预期!I$7:I$27,$T$58:$T$78,$X45)+求节点(基础状态预期!I$7:I$27,$T$84:$T$104,$X45),AR44)</f>
        <v>660284.53608247417</v>
      </c>
      <c r="AS45" s="203">
        <f>MAX(求节点(基础状态预期!J$7:J$27,$T$6:$T$26,$X45)+求节点(基础状态预期!J$7:J$27,$T$32:$T$52,$X45)+求节点(基础状态预期!J$7:J$27,$T$58:$T$78,$X45)+求节点(基础状态预期!J$7:J$27,$T$84:$T$104,$X45),AS44)</f>
        <v>704835.08771929843</v>
      </c>
      <c r="AT45" s="203">
        <f>MAX(求节点(基础状态预期!F$7:F$27,$S$6:$S$26,$X45)+求节点(基础状态预期!F$7:F$27,$S$32:$S$52,$X45)+求节点(基础状态预期!F$7:F$27,$S$58:$S$78,$X45)+求节点(基础状态预期!F$7:F$27,$S$84:$S$104,$X45),AT44)</f>
        <v>2540</v>
      </c>
      <c r="AU45" s="203">
        <f>MAX(求节点(基础状态预期!G$7:G$27,$S$6:$S$26,$X45)+求节点(基础状态预期!G$7:G$27,$S$32:$S$52,$X45)+求节点(基础状态预期!G$7:G$27,$S$58:$S$78,$X45)+求节点(基础状态预期!G$7:G$27,$S$84:$S$104,$X45),AU44)</f>
        <v>2572.3232323232323</v>
      </c>
      <c r="AV45" s="203">
        <f>MAX(求节点(基础状态预期!H$7:H$27,$S$6:$S$26,$X45)+求节点(基础状态预期!H$7:H$27,$S$32:$S$52,$X45)+求节点(基础状态预期!H$7:H$27,$S$58:$S$78,$X45)+求节点(基础状态预期!H$7:H$27,$S$84:$S$104,$X45),AV44)</f>
        <v>2605.3061224489797</v>
      </c>
      <c r="AW45" s="203">
        <f>MAX(求节点(基础状态预期!I$7:I$27,$S$6:$S$26,$X45)+求节点(基础状态预期!I$7:I$27,$S$32:$S$52,$X45)+求节点(基础状态预期!I$7:I$27,$S$58:$S$78,$X45)+求节点(基础状态预期!I$7:I$27,$S$84:$S$104,$X45),AW44)</f>
        <v>2638.9690721649486</v>
      </c>
      <c r="AX45" s="203">
        <f>MAX(求节点(基础状态预期!J$7:J$27,$S$6:$S$26,$X45)+求节点(基础状态预期!J$7:J$27,$S$32:$S$52,$X45)+求节点(基础状态预期!J$7:J$27,$S$58:$S$78,$X45)+求节点(基础状态预期!J$7:J$27,$S$84:$S$104,$X45),AX44)</f>
        <v>2705.2631578947371</v>
      </c>
      <c r="AY45" s="108">
        <f>(AT45-AT44)/节奏总纲!K43</f>
        <v>74.663630864564695</v>
      </c>
      <c r="AZ45" s="203">
        <f>MAX(求节点(基础状态预期!F$7:F$27,$U$6:$U$26,$X45)+求节点(基础状态预期!F$7:F$27,$U$32:$U$52,$X45)+求节点(基础状态预期!F$7:F$27,$U$58:$U$78,$X45)+求节点(基础状态预期!F$7:F$27,$U$84:$U$104,$X45),AZ44)</f>
        <v>1436800</v>
      </c>
      <c r="BA45" s="203">
        <f>MAX(求节点(基础状态预期!G$7:G$27,$U$6:$U$26,$X45)+求节点(基础状态预期!G$7:G$27,$U$32:$U$52,$X45)+求节点(基础状态预期!G$7:G$27,$U$58:$U$78,$X45)+求节点(基础状态预期!G$7:G$27,$U$84:$U$104,$X45),BA44)</f>
        <v>1460072.7272727273</v>
      </c>
      <c r="BB45" s="203">
        <f>MAX(求节点(基础状态预期!H$7:H$27,$U$6:$U$26,$X45)+求节点(基础状态预期!H$7:H$27,$U$32:$U$52,$X45)+求节点(基础状态预期!H$7:H$27,$U$58:$U$78,$X45)+求节点(基础状态预期!H$7:H$27,$U$84:$U$104,$X45),BB44)</f>
        <v>1483820.4081632656</v>
      </c>
      <c r="BC45" s="203">
        <f>MAX(求节点(基础状态预期!I$7:I$27,$U$6:$U$26,$X45)+求节点(基础状态预期!I$7:I$27,$U$32:$U$52,$X45)+求节点(基础状态预期!I$7:I$27,$U$58:$U$78,$X45)+求节点(基础状态预期!I$7:I$27,$U$84:$U$104,$X45),BC44)</f>
        <v>1508057.7319587627</v>
      </c>
      <c r="BD45" s="203">
        <f>MAX(求节点(基础状态预期!J$7:J$27,$U$6:$U$26,$X45)+求节点(基础状态预期!J$7:J$27,$U$32:$U$52,$X45)+求节点(基础状态预期!J$7:J$27,$U$58:$U$78,$X45)+求节点(基础状态预期!J$7:J$27,$U$84:$U$104,$X45),BD44)</f>
        <v>1557789.4736842106</v>
      </c>
      <c r="BK45" s="108">
        <v>40</v>
      </c>
      <c r="BL45" s="194">
        <f t="shared" si="7"/>
        <v>23900</v>
      </c>
      <c r="BM45" s="194">
        <f t="shared" si="8"/>
        <v>24126.262626262629</v>
      </c>
      <c r="BN45" s="194">
        <f t="shared" si="9"/>
        <v>24357.142857142855</v>
      </c>
      <c r="BO45" s="194">
        <f t="shared" si="10"/>
        <v>24592.783505154635</v>
      </c>
      <c r="BP45" s="194">
        <f t="shared" si="11"/>
        <v>25071.578947368424</v>
      </c>
      <c r="BQ45" s="194">
        <f>(BL45-BL44)/节奏总纲!K43</f>
        <v>522.64541605195291</v>
      </c>
      <c r="BS45" s="110">
        <f t="shared" si="19"/>
        <v>0.89372384937238492</v>
      </c>
      <c r="BT45" s="110">
        <f t="shared" si="12"/>
        <v>0.10627615062761506</v>
      </c>
      <c r="BW45" s="167">
        <v>40</v>
      </c>
      <c r="BX45" s="194">
        <f>求节点(村县营基础信息!K$8:K$28,$P$6:$P$26,$CF45)+求节点(村县营基础信息!T$8:T$28,$P$32:$P$52,$CF45)+求节点(村县营基础信息!AC$8:AC$28,$P$58:$P$78,$CF45)+求节点(村县营基础信息!AL$8:AL$28,$P$84:$P$104,$CF45)</f>
        <v>88.4</v>
      </c>
      <c r="BY45" s="194">
        <f>求节点(村县营基础信息!L$8:L$28,$P$6:$P$26,$CF45)+求节点(村县营基础信息!U$8:U$28,$P$32:$P$52,$CF45)+求节点(村县营基础信息!AD$8:AD$28,$P$58:$P$78,$CF45)+求节点(村县营基础信息!AM$8:AM$28,$P$84:$P$104,$CF45)</f>
        <v>89.127272727272739</v>
      </c>
      <c r="BZ45" s="194">
        <f>求节点(村县营基础信息!M$8:M$28,$P$6:$P$26,$CF45)+求节点(村县营基础信息!V$8:V$28,$P$32:$P$52,$CF45)+求节点(村县营基础信息!AE$8:AE$28,$P$58:$P$78,$CF45)+求节点(村县营基础信息!AN$8:AN$28,$P$84:$P$104,$CF45)</f>
        <v>89.979199146068339</v>
      </c>
      <c r="CA45" s="194">
        <f>求节点(村县营基础信息!N$8:N$28,$P$6:$P$26,$CF45)+求节点(村县营基础信息!W$8:W$28,$P$32:$P$52,$CF45)+求节点(村县营基础信息!AF$8:AF$28,$P$58:$P$78,$CF45)+求节点(村县营基础信息!AO$8:AO$28,$P$84:$P$104,$CF45)</f>
        <v>91.504338395786505</v>
      </c>
      <c r="CB45" s="194">
        <f>求节点(村县营基础信息!O$8:O$28,$P$6:$P$26,$CF45)+求节点(村县营基础信息!X$8:X$28,$P$32:$P$52,$CF45)+求节点(村县营基础信息!AG$8:AG$28,$P$58:$P$78,$CF45)+求节点(村县营基础信息!AP$8:AP$28,$P$84:$P$104,$CF45)</f>
        <v>93.192982456140356</v>
      </c>
      <c r="CC45" s="194">
        <f>(BX45-BX44)/节奏总纲!K43</f>
        <v>1.6799316944527163</v>
      </c>
      <c r="CF45" s="167">
        <v>40</v>
      </c>
      <c r="CG45" s="194">
        <f>求节点(村县营基础信息!K$8:K$28,$Q$6:$Q$26,$CF45)+求节点(村县营基础信息!T$8:T$28,$Q$32:$Q$52,$CF45)+求节点(村县营基础信息!AC$8:AC$28,$Q$58:$Q$78,$CF45)+求节点(村县营基础信息!AL$8:AL$28,$Q$84:$Q$104,$CF45)</f>
        <v>24.8</v>
      </c>
      <c r="CH45" s="194">
        <f>求节点(村县营基础信息!L$8:L$28,$Q$6:$Q$26,$CF45)+求节点(村县营基础信息!U$8:U$28,$Q$32:$Q$52,$CF45)+求节点(村县营基础信息!AD$8:AD$28,$Q$58:$Q$78,$CF45)+求节点(村县营基础信息!AM$8:AM$28,$Q$84:$Q$104,$CF45)</f>
        <v>25.042424242424243</v>
      </c>
      <c r="CI45" s="194">
        <f>求节点(村县营基础信息!M$8:M$28,$Q$6:$Q$26,$CF45)+求节点(村县营基础信息!V$8:V$28,$Q$32:$Q$52,$CF45)+求节点(村县营基础信息!AE$8:AE$28,$Q$58:$Q$78,$CF45)+求节点(村县营基础信息!AN$8:AN$28,$Q$84:$Q$104,$CF45)</f>
        <v>25.399607309333646</v>
      </c>
      <c r="CJ45" s="194">
        <f>求节点(村县营基础信息!N$8:N$28,$Q$6:$Q$26,$CF45)+求节点(村县营基础信息!W$8:W$28,$Q$32:$Q$52,$CF45)+求节点(村县营基础信息!AF$8:AF$28,$Q$58:$Q$78,$CF45)+求节点(村县营基础信息!AO$8:AO$28,$Q$84:$Q$104,$CF45)</f>
        <v>26.419802313312296</v>
      </c>
      <c r="CK45" s="194">
        <f>求节点(村县营基础信息!O$8:O$28,$Q$6:$Q$26,$CF45)+求节点(村县营基础信息!X$8:X$28,$Q$32:$Q$52,$CF45)+求节点(村县营基础信息!AG$8:AG$28,$Q$58:$Q$78,$CF45)+求节点(村县营基础信息!AP$8:AP$28,$Q$84:$Q$104,$CF45)</f>
        <v>27.05263157894737</v>
      </c>
      <c r="CL45" s="194">
        <f>(CG45-CG44)/节奏总纲!K43</f>
        <v>0.55997723148423661</v>
      </c>
      <c r="CO45" s="167">
        <v>40</v>
      </c>
      <c r="CP45" s="194">
        <f>求节点(村县营基础信息!K$8:K$28,$R$6:$R$26,$CF45)+求节点(村县营基础信息!T$8:T$28,$R$32:$R$52,$CF45)+求节点(村县营基础信息!AC$8:AC$28,$R$58:$R$78,$CF45)+求节点(村县营基础信息!AL$8:AL$28,$R$84:$R$104,$CF45)</f>
        <v>6</v>
      </c>
      <c r="CQ45" s="194">
        <f>求节点(村县营基础信息!L$8:L$28,$R$6:$R$26,$CF45)+求节点(村县营基础信息!U$8:U$28,$R$32:$R$52,$CF45)+求节点(村县营基础信息!AD$8:AD$28,$R$58:$R$78,$CF45)+求节点(村县营基础信息!AM$8:AM$28,$R$84:$R$104,$CF45)</f>
        <v>6</v>
      </c>
      <c r="CR45" s="194">
        <f>求节点(村县营基础信息!M$8:M$28,$R$6:$R$26,$CF45)+求节点(村县营基础信息!V$8:V$28,$R$32:$R$52,$CF45)+求节点(村县营基础信息!AE$8:AE$28,$R$58:$R$78,$CF45)+求节点(村县营基础信息!AN$8:AN$28,$R$84:$R$104,$CF45)</f>
        <v>6</v>
      </c>
      <c r="CS45" s="194">
        <f>求节点(村县营基础信息!N$8:N$28,$R$6:$R$26,$CF45)+求节点(村县营基础信息!W$8:W$28,$R$32:$R$52,$CF45)+求节点(村县营基础信息!AF$8:AF$28,$R$58:$R$78,$CF45)+求节点(村县营基础信息!AO$8:AO$28,$R$84:$R$104,$CF45)</f>
        <v>6</v>
      </c>
      <c r="CT45" s="194">
        <f>求节点(村县营基础信息!O$8:O$28,$R$6:$R$26,$CF45)+求节点(村县营基础信息!X$8:X$28,$R$32:$R$52,$CF45)+求节点(村县营基础信息!AG$8:AG$28,$R$58:$R$78,$CF45)+求节点(村县营基础信息!AP$8:AP$28,$R$84:$R$104,$CF45)</f>
        <v>6.0175438596491233</v>
      </c>
      <c r="CU45" s="194">
        <f>(CP45-CP44)/节奏总纲!K43</f>
        <v>0</v>
      </c>
      <c r="CW45" s="171"/>
      <c r="CX45" s="171"/>
      <c r="CY45" s="171">
        <v>40</v>
      </c>
      <c r="CZ45" s="171">
        <v>23768</v>
      </c>
      <c r="DA45" s="171">
        <v>24016.888888888887</v>
      </c>
      <c r="DB45" s="171">
        <v>24270.857142857145</v>
      </c>
      <c r="DC45" s="171">
        <v>24530.061855670101</v>
      </c>
      <c r="DD45" s="171">
        <v>25054.035087719298</v>
      </c>
      <c r="DE45" s="171">
        <f t="shared" si="13"/>
        <v>1.0055536856277347</v>
      </c>
      <c r="DF45" s="171">
        <f t="shared" si="14"/>
        <v>1.0045540343663888</v>
      </c>
      <c r="DG45" s="171">
        <f t="shared" si="15"/>
        <v>1.0035551160710079</v>
      </c>
      <c r="DH45" s="171">
        <f t="shared" si="16"/>
        <v>1.0025569299357489</v>
      </c>
      <c r="DI45" s="171">
        <f t="shared" si="17"/>
        <v>1.0007002408828638</v>
      </c>
    </row>
    <row r="46" spans="2:113" x14ac:dyDescent="0.15">
      <c r="B46" s="150"/>
      <c r="D46" s="71">
        <v>15</v>
      </c>
      <c r="E46" s="167">
        <f>繁荣度奖励!Y21/24*12</f>
        <v>43920</v>
      </c>
      <c r="F46" s="137">
        <v>0</v>
      </c>
      <c r="G46" s="171">
        <v>2</v>
      </c>
      <c r="H46" s="167">
        <v>0</v>
      </c>
      <c r="I46" s="167">
        <v>1</v>
      </c>
      <c r="J46" s="171">
        <v>0</v>
      </c>
      <c r="K46" s="174">
        <f t="shared" si="18"/>
        <v>80000</v>
      </c>
      <c r="L46" s="167">
        <v>0</v>
      </c>
      <c r="N46" s="137">
        <f>SUMPRODUCT(E$32:E46,村县营基础信息!$E$8:$E22)</f>
        <v>124560</v>
      </c>
      <c r="O46" s="137">
        <f>SUMPRODUCT(F$32:F46,村县营基础信息!$E$8:$E22)</f>
        <v>0</v>
      </c>
      <c r="P46" s="137">
        <f>SUMPRODUCT(G$32:G46,村县营基础信息!$E$8:$E22)</f>
        <v>14</v>
      </c>
      <c r="Q46" s="167">
        <f>SUMPRODUCT(H$32:H46,村县营基础信息!$E$8:$E22)</f>
        <v>0</v>
      </c>
      <c r="R46" s="167">
        <f>SUMPRODUCT(I$32:I46,村县营基础信息!$E$8:$E22)</f>
        <v>7</v>
      </c>
      <c r="S46" s="137">
        <f>SUMPRODUCT(J$32:J46,村县营基础信息!$E$8:$E22)</f>
        <v>0</v>
      </c>
      <c r="T46" s="137">
        <f>SUMPRODUCT(K$32:K46,村县营基础信息!$E$8:$E22)</f>
        <v>116800</v>
      </c>
      <c r="U46" s="167">
        <f>SUMPRODUCT(L$32:L46,村县营基础信息!$E$8:$E22)</f>
        <v>0</v>
      </c>
      <c r="W46" s="142"/>
      <c r="X46" s="68">
        <v>41</v>
      </c>
      <c r="Y46" s="203">
        <f>MAX(求节点(基础状态预期!F$7:F$27,$N$6:$N$26,$X46)+求节点(基础状态预期!F$7:F$27,$N$32:$N$52,$X46)+求节点(基础状态预期!F$7:F$27,$N$58:$N$78,$X46)+求节点(基础状态预期!F$7:F$27,$N$84:$N$104,$X46),Y45)</f>
        <v>80640</v>
      </c>
      <c r="Z46" s="203">
        <f>MAX(求节点(基础状态预期!G$7:G$27,$N$6:$N$26,$X46)+求节点(基础状态预期!G$7:G$27,$N$32:$N$52,$X46)+求节点(基础状态预期!G$7:G$27,$N$58:$N$78,$X46)+求节点(基础状态预期!G$7:G$27,$N$84:$N$104,$X46),Z45)</f>
        <v>80640</v>
      </c>
      <c r="AA46" s="203">
        <f>MAX(求节点(基础状态预期!H$7:H$27,$N$6:$N$26,$X46)+求节点(基础状态预期!H$7:H$27,$N$32:$N$52,$X46)+求节点(基础状态预期!H$7:H$27,$N$58:$N$78,$X46)+求节点(基础状态预期!H$7:H$27,$N$84:$N$104,$X46),AA45)</f>
        <v>80640</v>
      </c>
      <c r="AB46" s="203">
        <f>MAX(求节点(基础状态预期!I$7:I$27,$N$6:$N$26,$X46)+求节点(基础状态预期!I$7:I$27,$N$32:$N$52,$X46)+求节点(基础状态预期!I$7:I$27,$N$58:$N$78,$X46)+求节点(基础状态预期!I$7:I$27,$N$84:$N$104,$X46),AB45)</f>
        <v>82602.061855670094</v>
      </c>
      <c r="AC46" s="203">
        <f>MAX(求节点(基础状态预期!J$7:J$27,$N$6:$N$26,$X46)+求节点(基础状态预期!J$7:J$27,$N$32:$N$52,$X46)+求节点(基础状态预期!J$7:J$27,$N$58:$N$78,$X46)+求节点(基础状态预期!J$7:J$27,$N$84:$N$104,$X46),AC45)</f>
        <v>89115.789473684228</v>
      </c>
      <c r="AD46" s="63">
        <v>14820</v>
      </c>
      <c r="AE46" s="63">
        <v>15018.78787878788</v>
      </c>
      <c r="AF46" s="63">
        <v>15221.632653061228</v>
      </c>
      <c r="AG46" s="63">
        <v>15407.216494845361</v>
      </c>
      <c r="AH46" s="63">
        <v>15763.157894736843</v>
      </c>
      <c r="AI46" s="203">
        <f>MAX((求节点(基础状态预期!F$7:F$27,$P$6:$P$26,$X46)+求节点(基础状态预期!F$7:F$27,$P$32:$P$52,$X46)+求节点(基础状态预期!F$7:F$27,$P$58:$P$78,$X46)+求节点(基础状态预期!F$7:F$27,$P$84:$P$104,$X46))*240,AI45)</f>
        <v>21839.999999999996</v>
      </c>
      <c r="AJ46" s="203">
        <f>MAX((求节点(基础状态预期!G$7:G$27,$P$6:$P$26,$X46)+求节点(基础状态预期!G$7:G$27,$P$32:$P$52,$X46)+求节点(基础状态预期!G$7:G$27,$P$58:$P$78,$X46)+求节点(基础状态预期!G$7:G$27,$P$84:$P$104,$X46))*240,AJ45)</f>
        <v>22038.787878787876</v>
      </c>
      <c r="AK46" s="203">
        <f>MAX((求节点(基础状态预期!H$7:H$27,$P$6:$P$26,$X46)+求节点(基础状态预期!H$7:H$27,$P$32:$P$52,$X46)+求节点(基础状态预期!H$7:H$27,$P$58:$P$78,$X46)+求节点(基础状态预期!H$7:H$27,$P$84:$P$104,$X46))*240,AK45)</f>
        <v>22241.632653061224</v>
      </c>
      <c r="AL46" s="203">
        <f>MAX((求节点(基础状态预期!I$7:I$27,$P$6:$P$26,$X46)+求节点(基础状态预期!I$7:I$27,$P$32:$P$52,$X46)+求节点(基础状态预期!I$7:I$27,$P$58:$P$78,$X46)+求节点(基础状态预期!I$7:I$27,$P$84:$P$104,$X46))*240,AL45)</f>
        <v>22437.938144329899</v>
      </c>
      <c r="AM46" s="203">
        <f>MAX((求节点(基础状态预期!J$7:J$27,$P$6:$P$26,$X46)+求节点(基础状态预期!J$7:J$27,$P$32:$P$52,$X46)+求节点(基础状态预期!J$7:J$27,$P$58:$P$78,$X46)+求节点(基础状态预期!J$7:J$27,$P$84:$P$104,$X46))*240,AM45)</f>
        <v>22829.473684210527</v>
      </c>
      <c r="AN46" s="68">
        <f>(AI46-AI45)/节奏总纲!K44</f>
        <v>417.9817851873886</v>
      </c>
      <c r="AO46" s="203">
        <f>MAX(求节点(基础状态预期!F$7:F$27,$T$6:$T$26,$X46)+求节点(基础状态预期!F$7:F$27,$T$32:$T$52,$X46)+求节点(基础状态预期!F$7:F$27,$T$58:$T$78,$X46)+求节点(基础状态预期!F$7:F$27,$T$84:$T$104,$X46),AO45)</f>
        <v>650800</v>
      </c>
      <c r="AP46" s="203">
        <f>MAX(求节点(基础状态预期!G$7:G$27,$T$6:$T$26,$X46)+求节点(基础状态预期!G$7:G$27,$T$32:$T$52,$X46)+求节点(基础状态预期!G$7:G$27,$T$58:$T$78,$X46)+求节点(基础状态预期!G$7:G$27,$T$84:$T$104,$X46),AP45)</f>
        <v>667365.65656565665</v>
      </c>
      <c r="AQ46" s="203">
        <f>MAX(求节点(基础状态预期!H$7:H$27,$T$6:$T$26,$X46)+求节点(基础状态预期!H$7:H$27,$T$32:$T$52,$X46)+求节点(基础状态预期!H$7:H$27,$T$58:$T$78,$X46)+求节点(基础状态预期!H$7:H$27,$T$84:$T$104,$X46),AQ45)</f>
        <v>684269.38775510213</v>
      </c>
      <c r="AR46" s="203">
        <f>MAX(求节点(基础状态预期!I$7:I$27,$T$6:$T$26,$X46)+求节点(基础状态预期!I$7:I$27,$T$32:$T$52,$X46)+求节点(基础状态预期!I$7:I$27,$T$58:$T$78,$X46)+求节点(基础状态预期!I$7:I$27,$T$84:$T$104,$X46),AR45)</f>
        <v>726538.83161512006</v>
      </c>
      <c r="AS46" s="203">
        <f>MAX(求节点(基础状态预期!J$7:J$27,$T$6:$T$26,$X46)+求节点(基础状态预期!J$7:J$27,$T$32:$T$52,$X46)+求节点(基础状态预期!J$7:J$27,$T$58:$T$78,$X46)+求节点(基础状态预期!J$7:J$27,$T$84:$T$104,$X46),AS45)</f>
        <v>845185.96491228102</v>
      </c>
      <c r="AT46" s="203">
        <f>MAX(求节点(基础状态预期!F$7:F$27,$S$6:$S$26,$X46)+求节点(基础状态预期!F$7:F$27,$S$32:$S$52,$X46)+求节点(基础状态预期!F$7:F$27,$S$58:$S$78,$X46)+求节点(基础状态预期!F$7:F$27,$S$84:$S$104,$X46),AT45)</f>
        <v>2620</v>
      </c>
      <c r="AU46" s="203">
        <f>MAX(求节点(基础状态预期!G$7:G$27,$S$6:$S$26,$X46)+求节点(基础状态预期!G$7:G$27,$S$32:$S$52,$X46)+求节点(基础状态预期!G$7:G$27,$S$58:$S$78,$X46)+求节点(基础状态预期!G$7:G$27,$S$84:$S$104,$X46),AU45)</f>
        <v>2653.1313131313132</v>
      </c>
      <c r="AV46" s="203">
        <f>MAX(求节点(基础状态预期!H$7:H$27,$S$6:$S$26,$X46)+求节点(基础状态预期!H$7:H$27,$S$32:$S$52,$X46)+求节点(基础状态预期!H$7:H$27,$S$58:$S$78,$X46)+求节点(基础状态预期!H$7:H$27,$S$84:$S$104,$X46),AV45)</f>
        <v>2686.9387755102043</v>
      </c>
      <c r="AW46" s="203">
        <f>MAX(求节点(基础状态预期!I$7:I$27,$S$6:$S$26,$X46)+求节点(基础状态预期!I$7:I$27,$S$32:$S$52,$X46)+求节点(基础状态预期!I$7:I$27,$S$58:$S$78,$X46)+求节点(基础状态预期!I$7:I$27,$S$84:$S$104,$X46),AW45)</f>
        <v>2713.4020618556701</v>
      </c>
      <c r="AX46" s="203">
        <f>MAX(求节点(基础状态预期!J$7:J$27,$S$6:$S$26,$X46)+求节点(基础状态预期!J$7:J$27,$S$32:$S$52,$X46)+求节点(基础状态预期!J$7:J$27,$S$58:$S$78,$X46)+求节点(基础状态预期!J$7:J$27,$S$84:$S$104,$X46),AX45)</f>
        <v>2757.8947368421054</v>
      </c>
      <c r="AY46" s="108">
        <f>(AT46-AT45)/节奏总纲!K44</f>
        <v>69.663630864565292</v>
      </c>
      <c r="AZ46" s="203">
        <f>MAX(求节点(基础状态预期!F$7:F$27,$U$6:$U$26,$X46)+求节点(基础状态预期!F$7:F$27,$U$32:$U$52,$X46)+求节点(基础状态预期!F$7:F$27,$U$58:$U$78,$X46)+求节点(基础状态预期!F$7:F$27,$U$84:$U$104,$X46),AZ45)</f>
        <v>1494400</v>
      </c>
      <c r="BA46" s="203">
        <f>MAX(求节点(基础状态预期!G$7:G$27,$U$6:$U$26,$X46)+求节点(基础状态预期!G$7:G$27,$U$32:$U$52,$X46)+求节点(基础状态预期!G$7:G$27,$U$58:$U$78,$X46)+求节点(基础状态预期!G$7:G$27,$U$84:$U$104,$X46),BA45)</f>
        <v>1518254.5454545454</v>
      </c>
      <c r="BB46" s="203">
        <f>MAX(求节点(基础状态预期!H$7:H$27,$U$6:$U$26,$X46)+求节点(基础状态预期!H$7:H$27,$U$32:$U$52,$X46)+求节点(基础状态预期!H$7:H$27,$U$58:$U$78,$X46)+求节点(基础状态预期!H$7:H$27,$U$84:$U$104,$X46),BB45)</f>
        <v>1542595.9183673472</v>
      </c>
      <c r="BC46" s="203">
        <f>MAX(求节点(基础状态预期!I$7:I$27,$U$6:$U$26,$X46)+求节点(基础状态预期!I$7:I$27,$U$32:$U$52,$X46)+求节点(基础状态预期!I$7:I$27,$U$58:$U$78,$X46)+求节点(基础状态预期!I$7:I$27,$U$84:$U$104,$X46),BC45)</f>
        <v>1566742.268041237</v>
      </c>
      <c r="BD46" s="203">
        <f>MAX(求节点(基础状态预期!J$7:J$27,$U$6:$U$26,$X46)+求节点(基础状态预期!J$7:J$27,$U$32:$U$52,$X46)+求节点(基础状态预期!J$7:J$27,$U$58:$U$78,$X46)+求节点(基础状态预期!J$7:J$27,$U$84:$U$104,$X46),BD45)</f>
        <v>1615684.210526316</v>
      </c>
      <c r="BK46" s="108">
        <v>41</v>
      </c>
      <c r="BL46" s="194">
        <f t="shared" si="7"/>
        <v>24459.999999999996</v>
      </c>
      <c r="BM46" s="194">
        <f t="shared" si="8"/>
        <v>24691.919191919191</v>
      </c>
      <c r="BN46" s="194">
        <f t="shared" si="9"/>
        <v>24928.571428571428</v>
      </c>
      <c r="BO46" s="194">
        <f t="shared" si="10"/>
        <v>25151.34020618557</v>
      </c>
      <c r="BP46" s="194">
        <f t="shared" si="11"/>
        <v>25587.368421052633</v>
      </c>
      <c r="BQ46" s="194">
        <f>(BL46-BL45)/节奏总纲!K44</f>
        <v>487.64541605195387</v>
      </c>
      <c r="BS46" s="110">
        <f t="shared" si="19"/>
        <v>0.89288634505314801</v>
      </c>
      <c r="BT46" s="110">
        <f t="shared" si="12"/>
        <v>0.10711365494685202</v>
      </c>
      <c r="BW46" s="167">
        <v>41</v>
      </c>
      <c r="BX46" s="194">
        <f>求节点(村县营基础信息!K$8:K$28,$P$6:$P$26,$CF46)+求节点(村县营基础信息!T$8:T$28,$P$32:$P$52,$CF46)+求节点(村县营基础信息!AC$8:AC$28,$P$58:$P$78,$CF46)+求节点(村县营基础信息!AL$8:AL$28,$P$84:$P$104,$CF46)</f>
        <v>90.199999999999989</v>
      </c>
      <c r="BY46" s="194">
        <f>求节点(村县营基础信息!L$8:L$28,$P$6:$P$26,$CF46)+求节点(村县营基础信息!U$8:U$28,$P$32:$P$52,$CF46)+求节点(村县营基础信息!AD$8:AD$28,$P$58:$P$78,$CF46)+求节点(村县营基础信息!AM$8:AM$28,$P$84:$P$104,$CF46)</f>
        <v>90.945454545454538</v>
      </c>
      <c r="BZ46" s="194">
        <f>求节点(村县营基础信息!M$8:M$28,$P$6:$P$26,$CF46)+求节点(村县营基础信息!V$8:V$28,$P$32:$P$52,$CF46)+求节点(村县营基础信息!AE$8:AE$28,$P$58:$P$78,$CF46)+求节点(村县营基础信息!AN$8:AN$28,$P$84:$P$104,$CF46)</f>
        <v>92.028405913458158</v>
      </c>
      <c r="CA46" s="194">
        <f>求节点(村县营基础信息!N$8:N$28,$P$6:$P$26,$CF46)+求节点(村县营基础信息!W$8:W$28,$P$32:$P$52,$CF46)+求节点(村县营基础信息!AF$8:AF$28,$P$58:$P$78,$CF46)+求节点(村县营基础信息!AO$8:AO$28,$P$84:$P$104,$CF46)</f>
        <v>93.491408934707906</v>
      </c>
      <c r="CB46" s="194">
        <f>求节点(村县营基础信息!O$8:O$28,$P$6:$P$26,$CF46)+求节点(村县营基础信息!X$8:X$28,$P$32:$P$52,$CF46)+求节点(村县营基础信息!AG$8:AG$28,$P$58:$P$78,$CF46)+求节点(村县营基础信息!AP$8:AP$28,$P$84:$P$104,$CF46)</f>
        <v>95.122807017543863</v>
      </c>
      <c r="CC46" s="194">
        <f>(BX46-BX45)/节奏总纲!K44</f>
        <v>1.5674316944527042</v>
      </c>
      <c r="CF46" s="167">
        <v>41</v>
      </c>
      <c r="CG46" s="194">
        <f>求节点(村县营基础信息!K$8:K$28,$Q$6:$Q$26,$CF46)+求节点(村县营基础信息!T$8:T$28,$Q$32:$Q$52,$CF46)+求节点(村县营基础信息!AC$8:AC$28,$Q$58:$Q$78,$CF46)+求节点(村县营基础信息!AL$8:AL$28,$Q$84:$Q$104,$CF46)</f>
        <v>25.4</v>
      </c>
      <c r="CH46" s="194">
        <f>求节点(村县营基础信息!L$8:L$28,$Q$6:$Q$26,$CF46)+求节点(村县营基础信息!U$8:U$28,$Q$32:$Q$52,$CF46)+求节点(村县营基础信息!AD$8:AD$28,$Q$58:$Q$78,$CF46)+求节点(村县营基础信息!AM$8:AM$28,$Q$84:$Q$104,$CF46)</f>
        <v>25.648484848484848</v>
      </c>
      <c r="CI46" s="194">
        <f>求节点(村县营基础信息!M$8:M$28,$Q$6:$Q$26,$CF46)+求节点(村县营基础信息!V$8:V$28,$Q$32:$Q$52,$CF46)+求节点(村县营基础信息!AE$8:AE$28,$Q$58:$Q$78,$CF46)+求节点(村县营基础信息!AN$8:AN$28,$Q$84:$Q$104,$CF46)</f>
        <v>26.224324280805096</v>
      </c>
      <c r="CJ46" s="194">
        <f>求节点(村县营基础信息!N$8:N$28,$Q$6:$Q$26,$CF46)+求节点(村县营基础信息!W$8:W$28,$Q$32:$Q$52,$CF46)+求节点(村县营基础信息!AF$8:AF$28,$Q$58:$Q$78,$CF46)+求节点(村县营基础信息!AO$8:AO$28,$Q$84:$Q$104,$CF46)</f>
        <v>27.134020618556701</v>
      </c>
      <c r="CK46" s="194">
        <f>求节点(村县营基础信息!O$8:O$28,$Q$6:$Q$26,$CF46)+求节点(村县营基础信息!X$8:X$28,$Q$32:$Q$52,$CF46)+求节点(村县营基础信息!AG$8:AG$28,$Q$58:$Q$78,$CF46)+求节点(村县营基础信息!AP$8:AP$28,$Q$84:$Q$104,$CF46)</f>
        <v>27.578947368421055</v>
      </c>
      <c r="CL46" s="194">
        <f>(CG46-CG45)/节奏总纲!K44</f>
        <v>0.52247723148423786</v>
      </c>
      <c r="CO46" s="167">
        <v>41</v>
      </c>
      <c r="CP46" s="194">
        <f>求节点(村县营基础信息!K$8:K$28,$R$6:$R$26,$CF46)+求节点(村县营基础信息!T$8:T$28,$R$32:$R$52,$CF46)+求节点(村县营基础信息!AC$8:AC$28,$R$58:$R$78,$CF46)+求节点(村县营基础信息!AL$8:AL$28,$R$84:$R$104,$CF46)</f>
        <v>6</v>
      </c>
      <c r="CQ46" s="194">
        <f>求节点(村县营基础信息!L$8:L$28,$R$6:$R$26,$CF46)+求节点(村县营基础信息!U$8:U$28,$R$32:$R$52,$CF46)+求节点(村县营基础信息!AD$8:AD$28,$R$58:$R$78,$CF46)+求节点(村县营基础信息!AM$8:AM$28,$R$84:$R$104,$CF46)</f>
        <v>6</v>
      </c>
      <c r="CR46" s="194">
        <f>求节点(村县营基础信息!M$8:M$28,$R$6:$R$26,$CF46)+求节点(村县营基础信息!V$8:V$28,$R$32:$R$52,$CF46)+求节点(村县营基础信息!AE$8:AE$28,$R$58:$R$78,$CF46)+求节点(村县营基础信息!AN$8:AN$28,$R$84:$R$104,$CF46)</f>
        <v>6</v>
      </c>
      <c r="CS46" s="194">
        <f>求节点(村县营基础信息!N$8:N$28,$R$6:$R$26,$CF46)+求节点(村县营基础信息!W$8:W$28,$R$32:$R$52,$CF46)+求节点(村县营基础信息!AF$8:AF$28,$R$58:$R$78,$CF46)+求节点(村县营基础信息!AO$8:AO$28,$R$84:$R$104,$CF46)</f>
        <v>6.0446735395189002</v>
      </c>
      <c r="CT46" s="194">
        <f>求节点(村县营基础信息!O$8:O$28,$R$6:$R$26,$CF46)+求节点(村县营基础信息!X$8:X$28,$R$32:$R$52,$CF46)+求节点(村县营基础信息!AG$8:AG$28,$R$58:$R$78,$CF46)+求节点(村县营基础信息!AP$8:AP$28,$R$84:$R$104,$CF46)</f>
        <v>6.192982456140351</v>
      </c>
      <c r="CU46" s="194">
        <f>(CP46-CP45)/节奏总纲!K44</f>
        <v>0</v>
      </c>
      <c r="CW46" s="171"/>
      <c r="CX46" s="171"/>
      <c r="CY46" s="171">
        <v>41</v>
      </c>
      <c r="CZ46" s="171">
        <v>24384</v>
      </c>
      <c r="DA46" s="171">
        <v>24639.111111111113</v>
      </c>
      <c r="DB46" s="171">
        <v>24899.428571428576</v>
      </c>
      <c r="DC46" s="171">
        <v>25137.594501718213</v>
      </c>
      <c r="DD46" s="171">
        <v>25594.385964912282</v>
      </c>
      <c r="DE46" s="171">
        <f t="shared" si="13"/>
        <v>1.0031167979002624</v>
      </c>
      <c r="DF46" s="171">
        <f t="shared" si="14"/>
        <v>1.0021432624159994</v>
      </c>
      <c r="DG46" s="171">
        <f t="shared" si="15"/>
        <v>1.0011704227291502</v>
      </c>
      <c r="DH46" s="171">
        <f t="shared" si="16"/>
        <v>1.0005468186093311</v>
      </c>
      <c r="DI46" s="171">
        <f t="shared" si="17"/>
        <v>0.99972581706514585</v>
      </c>
    </row>
    <row r="47" spans="2:113" x14ac:dyDescent="0.15">
      <c r="B47" s="150"/>
      <c r="D47" s="71">
        <v>16</v>
      </c>
      <c r="E47" s="167">
        <f>繁荣度奖励!Y22/24*12</f>
        <v>54000</v>
      </c>
      <c r="F47" s="137">
        <v>0</v>
      </c>
      <c r="G47" s="171">
        <v>2</v>
      </c>
      <c r="H47" s="167">
        <v>0</v>
      </c>
      <c r="I47" s="167">
        <v>1</v>
      </c>
      <c r="J47" s="171">
        <v>0</v>
      </c>
      <c r="K47" s="174">
        <f t="shared" si="18"/>
        <v>90000</v>
      </c>
      <c r="L47" s="167">
        <v>0</v>
      </c>
      <c r="N47" s="137">
        <f>SUMPRODUCT(E$32:E47,村县营基础信息!$E$8:$E23)</f>
        <v>124560</v>
      </c>
      <c r="O47" s="137">
        <f>SUMPRODUCT(F$32:F47,村县营基础信息!$E$8:$E23)</f>
        <v>0</v>
      </c>
      <c r="P47" s="137">
        <f>SUMPRODUCT(G$32:G47,村县营基础信息!$E$8:$E23)</f>
        <v>14</v>
      </c>
      <c r="Q47" s="167">
        <f>SUMPRODUCT(H$32:H47,村县营基础信息!$E$8:$E23)</f>
        <v>0</v>
      </c>
      <c r="R47" s="167">
        <f>SUMPRODUCT(I$32:I47,村县营基础信息!$E$8:$E23)</f>
        <v>7</v>
      </c>
      <c r="S47" s="137">
        <f>SUMPRODUCT(J$32:J47,村县营基础信息!$E$8:$E23)</f>
        <v>0</v>
      </c>
      <c r="T47" s="137">
        <f>SUMPRODUCT(K$32:K47,村县营基础信息!$E$8:$E23)</f>
        <v>116800</v>
      </c>
      <c r="U47" s="167">
        <f>SUMPRODUCT(L$32:L47,村县营基础信息!$E$8:$E23)</f>
        <v>0</v>
      </c>
      <c r="W47" s="142"/>
      <c r="X47" s="68">
        <v>42</v>
      </c>
      <c r="Y47" s="203">
        <f>MAX(求节点(基础状态预期!F$7:F$27,$N$6:$N$26,$X47)+求节点(基础状态预期!F$7:F$27,$N$32:$N$52,$X47)+求节点(基础状态预期!F$7:F$27,$N$58:$N$78,$X47)+求节点(基础状态预期!F$7:F$27,$N$84:$N$104,$X47),Y46)</f>
        <v>80640</v>
      </c>
      <c r="Z47" s="203">
        <f>MAX(求节点(基础状态预期!G$7:G$27,$N$6:$N$26,$X47)+求节点(基础状态预期!G$7:G$27,$N$32:$N$52,$X47)+求节点(基础状态预期!G$7:G$27,$N$58:$N$78,$X47)+求节点(基础状态预期!G$7:G$27,$N$84:$N$104,$X47),Z46)</f>
        <v>83745.454545454559</v>
      </c>
      <c r="AA47" s="203">
        <f>MAX(求节点(基础状态预期!H$7:H$27,$N$6:$N$26,$X47)+求节点(基础状态预期!H$7:H$27,$N$32:$N$52,$X47)+求节点(基础状态预期!H$7:H$27,$N$58:$N$78,$X47)+求节点(基础状态预期!H$7:H$27,$N$84:$N$104,$X47),AA46)</f>
        <v>86914.285714285739</v>
      </c>
      <c r="AB47" s="203">
        <f>MAX(求节点(基础状态预期!I$7:I$27,$N$6:$N$26,$X47)+求节点(基础状态预期!I$7:I$27,$N$32:$N$52,$X47)+求节点(基础状态预期!I$7:I$27,$N$58:$N$78,$X47)+求节点(基础状态预期!I$7:I$27,$N$84:$N$104,$X47),AB46)</f>
        <v>90148.453608247408</v>
      </c>
      <c r="AC47" s="203">
        <f>MAX(求节点(基础状态预期!J$7:J$27,$N$6:$N$26,$X47)+求节点(基础状态预期!J$7:J$27,$N$32:$N$52,$X47)+求节点(基础状态预期!J$7:J$27,$N$58:$N$78,$X47)+求节点(基础状态预期!J$7:J$27,$N$84:$N$104,$X47),AC46)</f>
        <v>96821.052631578976</v>
      </c>
      <c r="AD47" s="63">
        <v>15300</v>
      </c>
      <c r="AE47" s="63">
        <v>15469.696969696972</v>
      </c>
      <c r="AF47" s="63">
        <v>15642.857142857145</v>
      </c>
      <c r="AG47" s="63">
        <v>15819.587628865978</v>
      </c>
      <c r="AH47" s="63">
        <v>16184.21052631579</v>
      </c>
      <c r="AI47" s="203">
        <f>MAX((求节点(基础状态预期!F$7:F$27,$P$6:$P$26,$X47)+求节点(基础状态预期!F$7:F$27,$P$32:$P$52,$X47)+求节点(基础状态预期!F$7:F$27,$P$58:$P$78,$X47)+求节点(基础状态预期!F$7:F$27,$P$84:$P$104,$X47))*240,AI46)</f>
        <v>22320</v>
      </c>
      <c r="AJ47" s="203">
        <f>MAX((求节点(基础状态预期!G$7:G$27,$P$6:$P$26,$X47)+求节点(基础状态预期!G$7:G$27,$P$32:$P$52,$X47)+求节点(基础状态预期!G$7:G$27,$P$58:$P$78,$X47)+求节点(基础状态预期!G$7:G$27,$P$84:$P$104,$X47))*240,AJ46)</f>
        <v>22506.666666666668</v>
      </c>
      <c r="AK47" s="203">
        <f>MAX((求节点(基础状态预期!H$7:H$27,$P$6:$P$26,$X47)+求节点(基础状态预期!H$7:H$27,$P$32:$P$52,$X47)+求节点(基础状态预期!H$7:H$27,$P$58:$P$78,$X47)+求节点(基础状态预期!H$7:H$27,$P$84:$P$104,$X47))*240,AK46)</f>
        <v>22697.142857142859</v>
      </c>
      <c r="AL47" s="203">
        <f>MAX((求节点(基础状态预期!I$7:I$27,$P$6:$P$26,$X47)+求节点(基础状态预期!I$7:I$27,$P$32:$P$52,$X47)+求节点(基础状态预期!I$7:I$27,$P$58:$P$78,$X47)+求节点(基础状态预期!I$7:I$27,$P$84:$P$104,$X47))*240,AL46)</f>
        <v>22891.546391752574</v>
      </c>
      <c r="AM47" s="203">
        <f>MAX((求节点(基础状态预期!J$7:J$27,$P$6:$P$26,$X47)+求节点(基础状态预期!J$7:J$27,$P$32:$P$52,$X47)+求节点(基础状态预期!J$7:J$27,$P$58:$P$78,$X47)+求节点(基础状态预期!J$7:J$27,$P$84:$P$104,$X47))*240,AM46)</f>
        <v>23292.631578947374</v>
      </c>
      <c r="AN47" s="68">
        <f>(AI47-AI46)/节奏总纲!K45</f>
        <v>389.99079544128597</v>
      </c>
      <c r="AO47" s="203">
        <f>MAX(求节点(基础状态预期!F$7:F$27,$T$6:$T$26,$X47)+求节点(基础状态预期!F$7:F$27,$T$32:$T$52,$X47)+求节点(基础状态预期!F$7:F$27,$T$58:$T$78,$X47)+求节点(基础状态预期!F$7:F$27,$T$84:$T$104,$X47),AO46)</f>
        <v>690800</v>
      </c>
      <c r="AP47" s="203">
        <f>MAX(求节点(基础状态预期!G$7:G$27,$T$6:$T$26,$X47)+求节点(基础状态预期!G$7:G$27,$T$32:$T$52,$X47)+求节点(基础状态预期!G$7:G$27,$T$58:$T$78,$X47)+求节点(基础状态预期!G$7:G$27,$T$84:$T$104,$X47),AP46)</f>
        <v>747365.65656565677</v>
      </c>
      <c r="AQ47" s="203">
        <f>MAX(求节点(基础状态预期!H$7:H$27,$T$6:$T$26,$X47)+求节点(基础状态预期!H$7:H$27,$T$32:$T$52,$X47)+求节点(基础状态预期!H$7:H$27,$T$58:$T$78,$X47)+求节点(基础状态预期!H$7:H$27,$T$84:$T$104,$X47),AQ46)</f>
        <v>805085.71428571467</v>
      </c>
      <c r="AR47" s="203">
        <f>MAX(求节点(基础状态预期!I$7:I$27,$T$6:$T$26,$X47)+求节点(基础状态预期!I$7:I$27,$T$32:$T$52,$X47)+求节点(基础状态预期!I$7:I$27,$T$58:$T$78,$X47)+求节点(基础状态预期!I$7:I$27,$T$84:$T$104,$X47),AR46)</f>
        <v>863995.87628865952</v>
      </c>
      <c r="AS47" s="203">
        <f>MAX(求节点(基础状态预期!J$7:J$27,$T$6:$T$26,$X47)+求节点(基础状态预期!J$7:J$27,$T$32:$T$52,$X47)+求节点(基础状态预期!J$7:J$27,$T$58:$T$78,$X47)+求节点(基础状态预期!J$7:J$27,$T$84:$T$104,$X47),AS46)</f>
        <v>985536.84210526361</v>
      </c>
      <c r="AT47" s="203">
        <f>MAX(求节点(基础状态预期!F$7:F$27,$S$6:$S$26,$X47)+求节点(基础状态预期!F$7:F$27,$S$32:$S$52,$X47)+求节点(基础状态预期!F$7:F$27,$S$58:$S$78,$X47)+求节点(基础状态预期!F$7:F$27,$S$84:$S$104,$X47),AT46)</f>
        <v>2700</v>
      </c>
      <c r="AU47" s="203">
        <f>MAX(求节点(基础状态预期!G$7:G$27,$S$6:$S$26,$X47)+求节点(基础状态预期!G$7:G$27,$S$32:$S$52,$X47)+求节点(基础状态预期!G$7:G$27,$S$58:$S$78,$X47)+求节点(基础状态预期!G$7:G$27,$S$84:$S$104,$X47),AU46)</f>
        <v>2721.2121212121215</v>
      </c>
      <c r="AV47" s="203">
        <f>MAX(求节点(基础状态预期!H$7:H$27,$S$6:$S$26,$X47)+求节点(基础状态预期!H$7:H$27,$S$32:$S$52,$X47)+求节点(基础状态预期!H$7:H$27,$S$58:$S$78,$X47)+求节点(基础状态预期!H$7:H$27,$S$84:$S$104,$X47),AV46)</f>
        <v>2742.8571428571431</v>
      </c>
      <c r="AW47" s="203">
        <f>MAX(求节点(基础状态预期!I$7:I$27,$S$6:$S$26,$X47)+求节点(基础状态预期!I$7:I$27,$S$32:$S$52,$X47)+求节点(基础状态预期!I$7:I$27,$S$58:$S$78,$X47)+求节点(基础状态预期!I$7:I$27,$S$84:$S$104,$X47),AW46)</f>
        <v>2764.9484536082473</v>
      </c>
      <c r="AX47" s="203">
        <f>MAX(求节点(基础状态预期!J$7:J$27,$S$6:$S$26,$X47)+求节点(基础状态预期!J$7:J$27,$S$32:$S$52,$X47)+求节点(基础状态预期!J$7:J$27,$S$58:$S$78,$X47)+求节点(基础状态预期!J$7:J$27,$S$84:$S$104,$X47),AX46)</f>
        <v>2810.5263157894738</v>
      </c>
      <c r="AY47" s="108">
        <f>(AT47-AT46)/节奏总纲!K45</f>
        <v>64.998465906880497</v>
      </c>
      <c r="AZ47" s="203">
        <f>MAX(求节点(基础状态预期!F$7:F$27,$U$6:$U$26,$X47)+求节点(基础状态预期!F$7:F$27,$U$32:$U$52,$X47)+求节点(基础状态预期!F$7:F$27,$U$58:$U$78,$X47)+求节点(基础状态预期!F$7:F$27,$U$84:$U$104,$X47),AZ46)</f>
        <v>1552000</v>
      </c>
      <c r="BA47" s="203">
        <f>MAX(求节点(基础状态预期!G$7:G$27,$U$6:$U$26,$X47)+求节点(基础状态预期!G$7:G$27,$U$32:$U$52,$X47)+求节点(基础状态预期!G$7:G$27,$U$58:$U$78,$X47)+求节点(基础状态预期!G$7:G$27,$U$84:$U$104,$X47),BA46)</f>
        <v>1575333.3333333335</v>
      </c>
      <c r="BB47" s="203">
        <f>MAX(求节点(基础状态预期!H$7:H$27,$U$6:$U$26,$X47)+求节点(基础状态预期!H$7:H$27,$U$32:$U$52,$X47)+求节点(基础状态预期!H$7:H$27,$U$58:$U$78,$X47)+求节点(基础状态预期!H$7:H$27,$U$84:$U$104,$X47),BB46)</f>
        <v>1599142.8571428573</v>
      </c>
      <c r="BC47" s="203">
        <f>MAX(求节点(基础状态预期!I$7:I$27,$U$6:$U$26,$X47)+求节点(基础状态预期!I$7:I$27,$U$32:$U$52,$X47)+求节点(基础状态预期!I$7:I$27,$U$58:$U$78,$X47)+求节点(基础状态预期!I$7:I$27,$U$84:$U$104,$X47),BC46)</f>
        <v>1623443.2989690721</v>
      </c>
      <c r="BD47" s="203">
        <f>MAX(求节点(基础状态预期!J$7:J$27,$U$6:$U$26,$X47)+求节点(基础状态预期!J$7:J$27,$U$32:$U$52,$X47)+求节点(基础状态预期!J$7:J$27,$U$58:$U$78,$X47)+求节点(基础状态预期!J$7:J$27,$U$84:$U$104,$X47),BD46)</f>
        <v>1673578.9473684211</v>
      </c>
      <c r="BK47" s="108">
        <v>42</v>
      </c>
      <c r="BL47" s="194">
        <f t="shared" si="7"/>
        <v>25020</v>
      </c>
      <c r="BM47" s="194">
        <f t="shared" si="8"/>
        <v>25227.878787878788</v>
      </c>
      <c r="BN47" s="194">
        <f t="shared" si="9"/>
        <v>25440</v>
      </c>
      <c r="BO47" s="194">
        <f t="shared" si="10"/>
        <v>25656.494845360823</v>
      </c>
      <c r="BP47" s="194">
        <f t="shared" si="11"/>
        <v>26103.157894736847</v>
      </c>
      <c r="BQ47" s="194">
        <f>(BL47-BL46)/节奏总纲!K45</f>
        <v>454.98926134816645</v>
      </c>
      <c r="BS47" s="110">
        <f t="shared" si="19"/>
        <v>0.8920863309352518</v>
      </c>
      <c r="BT47" s="110">
        <f t="shared" si="12"/>
        <v>0.1079136690647482</v>
      </c>
      <c r="BW47" s="167">
        <v>42</v>
      </c>
      <c r="BX47" s="194">
        <f>求节点(村县营基础信息!K$8:K$28,$P$6:$P$26,$CF47)+求节点(村县营基础信息!T$8:T$28,$P$32:$P$52,$CF47)+求节点(村县营基础信息!AC$8:AC$28,$P$58:$P$78,$CF47)+求节点(村县营基础信息!AL$8:AL$28,$P$84:$P$104,$CF47)</f>
        <v>92</v>
      </c>
      <c r="BY47" s="194">
        <f>求节点(村县营基础信息!L$8:L$28,$P$6:$P$26,$CF47)+求节点(村县营基础信息!U$8:U$28,$P$32:$P$52,$CF47)+求节点(村县营基础信息!AD$8:AD$28,$P$58:$P$78,$CF47)+求节点(村县营基础信息!AM$8:AM$28,$P$84:$P$104,$CF47)</f>
        <v>92.959876053872776</v>
      </c>
      <c r="BZ47" s="194">
        <f>求节点(村县营基础信息!M$8:M$28,$P$6:$P$26,$CF47)+求节点(村县营基础信息!V$8:V$28,$P$32:$P$52,$CF47)+求节点(村县营基础信息!AE$8:AE$28,$P$58:$P$78,$CF47)+求节点(村县营基础信息!AN$8:AN$28,$P$84:$P$104,$CF47)</f>
        <v>94.106184109419416</v>
      </c>
      <c r="CA47" s="194">
        <f>求节点(村县营基础信息!N$8:N$28,$P$6:$P$26,$CF47)+求节点(村县营基础信息!W$8:W$28,$P$32:$P$52,$CF47)+求节点(村县营基础信息!AF$8:AF$28,$P$58:$P$78,$CF47)+求节点(村县营基础信息!AO$8:AO$28,$P$84:$P$104,$CF47)</f>
        <v>95.38144329896906</v>
      </c>
      <c r="CB47" s="194">
        <f>求节点(村县营基础信息!O$8:O$28,$P$6:$P$26,$CF47)+求节点(村县营基础信息!X$8:X$28,$P$32:$P$52,$CF47)+求节点(村县营基础信息!AG$8:AG$28,$P$58:$P$78,$CF47)+求节点(村县营基础信息!AP$8:AP$28,$P$84:$P$104,$CF47)</f>
        <v>97.052631578947384</v>
      </c>
      <c r="CC47" s="194">
        <f>(BX47-BX46)/节奏总纲!K45</f>
        <v>1.4624654829048205</v>
      </c>
      <c r="CF47" s="167">
        <v>42</v>
      </c>
      <c r="CG47" s="194">
        <f>求节点(村县营基础信息!K$8:K$28,$Q$6:$Q$26,$CF47)+求节点(村县营基础信息!T$8:T$28,$Q$32:$Q$52,$CF47)+求节点(村县营基础信息!AC$8:AC$28,$Q$58:$Q$78,$CF47)+求节点(村县营基础信息!AL$8:AL$28,$Q$84:$Q$104,$CF47)</f>
        <v>26</v>
      </c>
      <c r="CH47" s="194">
        <f>求节点(村县营基础信息!L$8:L$28,$Q$6:$Q$26,$CF47)+求节点(村县营基础信息!U$8:U$28,$Q$32:$Q$52,$CF47)+求节点(村县营基础信息!AD$8:AD$28,$Q$58:$Q$78,$CF47)+求节点(村县营基础信息!AM$8:AM$28,$Q$84:$Q$104,$CF47)</f>
        <v>26.394219488216198</v>
      </c>
      <c r="CI47" s="194">
        <f>求节点(村县营基础信息!M$8:M$28,$Q$6:$Q$26,$CF47)+求节点(村县营基础信息!V$8:V$28,$Q$32:$Q$52,$CF47)+求节点(村县营基础信息!AE$8:AE$28,$Q$58:$Q$78,$CF47)+求节点(村县营基础信息!AN$8:AN$28,$Q$84:$Q$104,$CF47)</f>
        <v>26.96332696656226</v>
      </c>
      <c r="CJ47" s="194">
        <f>求节点(村县营基础信息!N$8:N$28,$Q$6:$Q$26,$CF47)+求节点(村县营基础信息!W$8:W$28,$Q$32:$Q$52,$CF47)+求节点(村县营基础信息!AF$8:AF$28,$Q$58:$Q$78,$CF47)+求节点(村县营基础信息!AO$8:AO$28,$Q$84:$Q$104,$CF47)</f>
        <v>27.649484536082472</v>
      </c>
      <c r="CK47" s="194">
        <f>求节点(村县营基础信息!O$8:O$28,$Q$6:$Q$26,$CF47)+求节点(村县营基础信息!X$8:X$28,$Q$32:$Q$52,$CF47)+求节点(村县营基础信息!AG$8:AG$28,$Q$58:$Q$78,$CF47)+求节点(村县营基础信息!AP$8:AP$28,$Q$84:$Q$104,$CF47)</f>
        <v>28.10526315789474</v>
      </c>
      <c r="CL47" s="194">
        <f>(CG47-CG46)/节奏总纲!K45</f>
        <v>0.4874884943016049</v>
      </c>
      <c r="CO47" s="167">
        <v>42</v>
      </c>
      <c r="CP47" s="194">
        <f>求节点(村县营基础信息!K$8:K$28,$R$6:$R$26,$CF47)+求节点(村县营基础信息!T$8:T$28,$R$32:$R$52,$CF47)+求节点(村县营基础信息!AC$8:AC$28,$R$58:$R$78,$CF47)+求节点(村县营基础信息!AL$8:AL$28,$R$84:$R$104,$CF47)</f>
        <v>6</v>
      </c>
      <c r="CQ47" s="194">
        <f>求节点(村县营基础信息!L$8:L$28,$R$6:$R$26,$CF47)+求节点(村县营基础信息!U$8:U$28,$R$32:$R$52,$CF47)+求节点(村县营基础信息!AD$8:AD$28,$R$58:$R$78,$CF47)+求节点(村县营基础信息!AM$8:AM$28,$R$84:$R$104,$CF47)</f>
        <v>6.0707070707070709</v>
      </c>
      <c r="CR47" s="194">
        <f>求节点(村县营基础信息!M$8:M$28,$R$6:$R$26,$CF47)+求节点(村县营基础信息!V$8:V$28,$R$32:$R$52,$CF47)+求节点(村县营基础信息!AE$8:AE$28,$R$58:$R$78,$CF47)+求节点(村县营基础信息!AN$8:AN$28,$R$84:$R$104,$CF47)</f>
        <v>6.1428571428571432</v>
      </c>
      <c r="CS47" s="194">
        <f>求节点(村县营基础信息!N$8:N$28,$R$6:$R$26,$CF47)+求节点(村县营基础信息!W$8:W$28,$R$32:$R$52,$CF47)+求节点(村县营基础信息!AF$8:AF$28,$R$58:$R$78,$CF47)+求节点(村县营基础信息!AO$8:AO$28,$R$84:$R$104,$CF47)</f>
        <v>6.216494845360824</v>
      </c>
      <c r="CT47" s="194">
        <f>求节点(村县营基础信息!O$8:O$28,$R$6:$R$26,$CF47)+求节点(村县营基础信息!X$8:X$28,$R$32:$R$52,$CF47)+求节点(村县营基础信息!AG$8:AG$28,$R$58:$R$78,$CF47)+求节点(村县营基础信息!AP$8:AP$28,$R$84:$R$104,$CF47)</f>
        <v>6.3684210526315796</v>
      </c>
      <c r="CU47" s="194">
        <f>(CP47-CP46)/节奏总纲!K45</f>
        <v>0</v>
      </c>
      <c r="CW47" s="171"/>
      <c r="CX47" s="171"/>
      <c r="CY47" s="171">
        <v>42</v>
      </c>
      <c r="CZ47" s="171">
        <v>25000</v>
      </c>
      <c r="DA47" s="171">
        <v>25217.777777777781</v>
      </c>
      <c r="DB47" s="171">
        <v>25440</v>
      </c>
      <c r="DC47" s="171">
        <v>25666.804123711339</v>
      </c>
      <c r="DD47" s="171">
        <v>26134.736842105267</v>
      </c>
      <c r="DE47" s="171">
        <f t="shared" si="13"/>
        <v>1.0007999999999999</v>
      </c>
      <c r="DF47" s="171">
        <f t="shared" si="14"/>
        <v>1.0004005511583938</v>
      </c>
      <c r="DG47" s="171">
        <f t="shared" si="15"/>
        <v>1</v>
      </c>
      <c r="DH47" s="171">
        <f t="shared" si="16"/>
        <v>0.99959834195559261</v>
      </c>
      <c r="DI47" s="171">
        <f t="shared" si="17"/>
        <v>0.9987916868052199</v>
      </c>
    </row>
    <row r="48" spans="2:113" x14ac:dyDescent="0.15">
      <c r="B48" s="150"/>
      <c r="D48" s="71">
        <v>17</v>
      </c>
      <c r="E48" s="167">
        <f>繁荣度奖励!Y23/24*12</f>
        <v>64800</v>
      </c>
      <c r="F48" s="137">
        <v>0</v>
      </c>
      <c r="G48" s="171">
        <v>2</v>
      </c>
      <c r="H48" s="167">
        <v>0</v>
      </c>
      <c r="I48" s="167">
        <v>1</v>
      </c>
      <c r="J48" s="171">
        <v>0</v>
      </c>
      <c r="K48" s="174">
        <f t="shared" si="18"/>
        <v>120000</v>
      </c>
      <c r="L48" s="167">
        <v>0</v>
      </c>
      <c r="N48" s="137">
        <f>SUMPRODUCT(E$32:E48,村县营基础信息!$E$8:$E24)</f>
        <v>189360</v>
      </c>
      <c r="O48" s="137">
        <f>SUMPRODUCT(F$32:F48,村县营基础信息!$E$8:$E24)</f>
        <v>0</v>
      </c>
      <c r="P48" s="137">
        <f>SUMPRODUCT(G$32:G48,村县营基础信息!$E$8:$E24)</f>
        <v>16</v>
      </c>
      <c r="Q48" s="167">
        <f>SUMPRODUCT(H$32:H48,村县营基础信息!$E$8:$E24)</f>
        <v>0</v>
      </c>
      <c r="R48" s="167">
        <f>SUMPRODUCT(I$32:I48,村县营基础信息!$E$8:$E24)</f>
        <v>8</v>
      </c>
      <c r="S48" s="137">
        <f>SUMPRODUCT(J$32:J48,村县营基础信息!$E$8:$E24)</f>
        <v>0</v>
      </c>
      <c r="T48" s="137">
        <f>SUMPRODUCT(K$32:K48,村县营基础信息!$E$8:$E24)</f>
        <v>236800</v>
      </c>
      <c r="U48" s="167">
        <f>SUMPRODUCT(L$32:L48,村县营基础信息!$E$8:$E24)</f>
        <v>0</v>
      </c>
      <c r="W48" s="142"/>
      <c r="X48" s="68">
        <v>43</v>
      </c>
      <c r="Y48" s="203">
        <f>MAX(求节点(基础状态预期!F$7:F$27,$N$6:$N$26,$X48)+求节点(基础状态预期!F$7:F$27,$N$32:$N$52,$X48)+求节点(基础状态预期!F$7:F$27,$N$58:$N$78,$X48)+求节点(基础状态预期!F$7:F$27,$N$84:$N$104,$X48),Y47)</f>
        <v>87960</v>
      </c>
      <c r="Z48" s="203">
        <f>MAX(求节点(基础状态预期!G$7:G$27,$N$6:$N$26,$X48)+求节点(基础状态预期!G$7:G$27,$N$32:$N$52,$X48)+求节点(基础状态预期!G$7:G$27,$N$58:$N$78,$X48)+求节点(基础状态预期!G$7:G$27,$N$84:$N$104,$X48),Z47)</f>
        <v>91139.393939393951</v>
      </c>
      <c r="AA48" s="203">
        <f>MAX(求节点(基础状态预期!H$7:H$27,$N$6:$N$26,$X48)+求节点(基础状态预期!H$7:H$27,$N$32:$N$52,$X48)+求节点(基础状态预期!H$7:H$27,$N$58:$N$78,$X48)+求节点(基础状态预期!H$7:H$27,$N$84:$N$104,$X48),AA47)</f>
        <v>94383.673469387781</v>
      </c>
      <c r="AB48" s="203">
        <f>MAX(求节点(基础状态预期!I$7:I$27,$N$6:$N$26,$X48)+求节点(基础状态预期!I$7:I$27,$N$32:$N$52,$X48)+求节点(基础状态预期!I$7:I$27,$N$58:$N$78,$X48)+求节点(基础状态预期!I$7:I$27,$N$84:$N$104,$X48),AB47)</f>
        <v>97694.845360824722</v>
      </c>
      <c r="AC48" s="203">
        <f>MAX(求节点(基础状态预期!J$7:J$27,$N$6:$N$26,$X48)+求节点(基础状态预期!J$7:J$27,$N$32:$N$52,$X48)+求节点(基础状态预期!J$7:J$27,$N$58:$N$78,$X48)+求节点(基础状态预期!J$7:J$27,$N$84:$N$104,$X48),AC47)</f>
        <v>104526.31578947371</v>
      </c>
      <c r="AD48" s="63">
        <v>15700</v>
      </c>
      <c r="AE48" s="63">
        <v>15873.737373737375</v>
      </c>
      <c r="AF48" s="63">
        <v>16051.020408163266</v>
      </c>
      <c r="AG48" s="63">
        <v>16231.958762886596</v>
      </c>
      <c r="AH48" s="63">
        <v>16605.26315789474</v>
      </c>
      <c r="AI48" s="203">
        <f>MAX((求节点(基础状态预期!F$7:F$27,$P$6:$P$26,$X48)+求节点(基础状态预期!F$7:F$27,$P$32:$P$52,$X48)+求节点(基础状态预期!F$7:F$27,$P$58:$P$78,$X48)+求节点(基础状态预期!F$7:F$27,$P$84:$P$104,$X48))*240,AI47)</f>
        <v>22760</v>
      </c>
      <c r="AJ48" s="203">
        <f>MAX((求节点(基础状态预期!G$7:G$27,$P$6:$P$26,$X48)+求节点(基础状态预期!G$7:G$27,$P$32:$P$52,$X48)+求节点(基础状态预期!G$7:G$27,$P$58:$P$78,$X48)+求节点(基础状态预期!G$7:G$27,$P$84:$P$104,$X48))*240,AJ47)</f>
        <v>22951.111111111117</v>
      </c>
      <c r="AK48" s="203">
        <f>MAX((求节点(基础状态预期!H$7:H$27,$P$6:$P$26,$X48)+求节点(基础状态预期!H$7:H$27,$P$32:$P$52,$X48)+求节点(基础状态预期!H$7:H$27,$P$58:$P$78,$X48)+求节点(基础状态预期!H$7:H$27,$P$84:$P$104,$X48))*240,AK47)</f>
        <v>23146.122448979593</v>
      </c>
      <c r="AL48" s="203">
        <f>MAX((求节点(基础状态预期!I$7:I$27,$P$6:$P$26,$X48)+求节点(基础状态预期!I$7:I$27,$P$32:$P$52,$X48)+求节点(基础状态预期!I$7:I$27,$P$58:$P$78,$X48)+求节点(基础状态预期!I$7:I$27,$P$84:$P$104,$X48))*240,AL47)</f>
        <v>23345.15463917526</v>
      </c>
      <c r="AM48" s="203">
        <f>MAX((求节点(基础状态预期!J$7:J$27,$P$6:$P$26,$X48)+求节点(基础状态预期!J$7:J$27,$P$32:$P$52,$X48)+求节点(基础状态预期!J$7:J$27,$P$58:$P$78,$X48)+求节点(基础状态预期!J$7:J$27,$P$84:$P$104,$X48))*240,AM47)</f>
        <v>23755.789473684214</v>
      </c>
      <c r="AN48" s="68">
        <f>(AI48-AI47)/节奏总纲!K46</f>
        <v>333.55142199720029</v>
      </c>
      <c r="AO48" s="203">
        <f>MAX(求节点(基础状态预期!F$7:F$27,$T$6:$T$26,$X48)+求节点(基础状态预期!F$7:F$27,$T$32:$T$52,$X48)+求节点(基础状态预期!F$7:F$27,$T$58:$T$78,$X48)+求节点(基础状态预期!F$7:F$27,$T$84:$T$104,$X48),AO47)</f>
        <v>824133.33333333337</v>
      </c>
      <c r="AP48" s="203">
        <f>MAX(求节点(基础状态预期!G$7:G$27,$T$6:$T$26,$X48)+求节点(基础状态预期!G$7:G$27,$T$32:$T$52,$X48)+求节点(基础状态预期!G$7:G$27,$T$58:$T$78,$X48)+求节点(基础状态预期!G$7:G$27,$T$84:$T$104,$X48),AP47)</f>
        <v>882045.7912457916</v>
      </c>
      <c r="AQ48" s="203">
        <f>MAX(求节点(基础状态预期!H$7:H$27,$T$6:$T$26,$X48)+求节点(基础状态预期!H$7:H$27,$T$32:$T$52,$X48)+求节点(基础状态预期!H$7:H$27,$T$58:$T$78,$X48)+求节点(基础状态预期!H$7:H$27,$T$84:$T$104,$X48),AQ47)</f>
        <v>941140.13605442212</v>
      </c>
      <c r="AR48" s="203">
        <f>MAX(求节点(基础状态预期!I$7:I$27,$T$6:$T$26,$X48)+求节点(基础状态预期!I$7:I$27,$T$32:$T$52,$X48)+求节点(基础状态预期!I$7:I$27,$T$58:$T$78,$X48)+求节点(基础状态预期!I$7:I$27,$T$84:$T$104,$X48),AR47)</f>
        <v>1001452.9209621989</v>
      </c>
      <c r="AS48" s="203">
        <f>MAX(求节点(基础状态预期!J$7:J$27,$T$6:$T$26,$X48)+求节点(基础状态预期!J$7:J$27,$T$32:$T$52,$X48)+求节点(基础状态预期!J$7:J$27,$T$58:$T$78,$X48)+求节点(基础状态预期!J$7:J$27,$T$84:$T$104,$X48),AS47)</f>
        <v>1125887.7192982461</v>
      </c>
      <c r="AT48" s="203">
        <f>MAX(求节点(基础状态预期!F$7:F$27,$S$6:$S$26,$X48)+求节点(基础状态预期!F$7:F$27,$S$32:$S$52,$X48)+求节点(基础状态预期!F$7:F$27,$S$58:$S$78,$X48)+求节点(基础状态预期!F$7:F$27,$S$84:$S$104,$X48),AT47)</f>
        <v>2750</v>
      </c>
      <c r="AU48" s="203">
        <f>MAX(求节点(基础状态预期!G$7:G$27,$S$6:$S$26,$X48)+求节点(基础状态预期!G$7:G$27,$S$32:$S$52,$X48)+求节点(基础状态预期!G$7:G$27,$S$58:$S$78,$X48)+求节点(基础状态预期!G$7:G$27,$S$84:$S$104,$X48),AU47)</f>
        <v>2771.7171717171718</v>
      </c>
      <c r="AV48" s="203">
        <f>MAX(求节点(基础状态预期!H$7:H$27,$S$6:$S$26,$X48)+求节点(基础状态预期!H$7:H$27,$S$32:$S$52,$X48)+求节点(基础状态预期!H$7:H$27,$S$58:$S$78,$X48)+求节点(基础状态预期!H$7:H$27,$S$84:$S$104,$X48),AV47)</f>
        <v>2793.8775510204082</v>
      </c>
      <c r="AW48" s="203">
        <f>MAX(求节点(基础状态预期!I$7:I$27,$S$6:$S$26,$X48)+求节点(基础状态预期!I$7:I$27,$S$32:$S$52,$X48)+求节点(基础状态预期!I$7:I$27,$S$58:$S$78,$X48)+求节点(基础状态预期!I$7:I$27,$S$84:$S$104,$X48),AW47)</f>
        <v>2816.4948453608245</v>
      </c>
      <c r="AX48" s="203">
        <f>MAX(求节点(基础状态预期!J$7:J$27,$S$6:$S$26,$X48)+求节点(基础状态预期!J$7:J$27,$S$32:$S$52,$X48)+求节点(基础状态预期!J$7:J$27,$S$58:$S$78,$X48)+求节点(基础状态预期!J$7:J$27,$S$84:$S$104,$X48),AX47)</f>
        <v>2863.1578947368425</v>
      </c>
      <c r="AY48" s="108">
        <f>(AT48-AT47)/节奏总纲!K46</f>
        <v>37.903570681500035</v>
      </c>
      <c r="AZ48" s="203">
        <f>MAX(求节点(基础状态预期!F$7:F$27,$U$6:$U$26,$X48)+求节点(基础状态预期!F$7:F$27,$U$32:$U$52,$X48)+求节点(基础状态预期!F$7:F$27,$U$58:$U$78,$X48)+求节点(基础状态预期!F$7:F$27,$U$84:$U$104,$X48),AZ47)</f>
        <v>1607000</v>
      </c>
      <c r="BA48" s="203">
        <f>MAX(求节点(基础状态预期!G$7:G$27,$U$6:$U$26,$X48)+求节点(基础状态预期!G$7:G$27,$U$32:$U$52,$X48)+求节点(基础状态预期!G$7:G$27,$U$58:$U$78,$X48)+求节点(基础状态预期!G$7:G$27,$U$84:$U$104,$X48),BA47)</f>
        <v>1630888.888888889</v>
      </c>
      <c r="BB48" s="203">
        <f>MAX(求节点(基础状态预期!H$7:H$27,$U$6:$U$26,$X48)+求节点(基础状态预期!H$7:H$27,$U$32:$U$52,$X48)+求节点(基础状态预期!H$7:H$27,$U$58:$U$78,$X48)+求节点(基础状态预期!H$7:H$27,$U$84:$U$104,$X48),BB47)</f>
        <v>1655265.3061224492</v>
      </c>
      <c r="BC48" s="203">
        <f>MAX(求节点(基础状态预期!I$7:I$27,$U$6:$U$26,$X48)+求节点(基础状态预期!I$7:I$27,$U$32:$U$52,$X48)+求节点(基础状态预期!I$7:I$27,$U$58:$U$78,$X48)+求节点(基础状态预期!I$7:I$27,$U$84:$U$104,$X48),BC47)</f>
        <v>1680144.3298969071</v>
      </c>
      <c r="BD48" s="203">
        <f>MAX(求节点(基础状态预期!J$7:J$27,$U$6:$U$26,$X48)+求节点(基础状态预期!J$7:J$27,$U$32:$U$52,$X48)+求节点(基础状态预期!J$7:J$27,$U$58:$U$78,$X48)+求节点(基础状态预期!J$7:J$27,$U$84:$U$104,$X48),BD47)</f>
        <v>1731473.6842105265</v>
      </c>
      <c r="BK48" s="108">
        <v>43</v>
      </c>
      <c r="BL48" s="194">
        <f t="shared" si="7"/>
        <v>25510</v>
      </c>
      <c r="BM48" s="194">
        <f t="shared" si="8"/>
        <v>25722.82828282829</v>
      </c>
      <c r="BN48" s="194">
        <f t="shared" si="9"/>
        <v>25940</v>
      </c>
      <c r="BO48" s="194">
        <f t="shared" si="10"/>
        <v>26161.649484536083</v>
      </c>
      <c r="BP48" s="194">
        <f t="shared" si="11"/>
        <v>26618.947368421057</v>
      </c>
      <c r="BQ48" s="194">
        <f>(BL48-BL47)/节奏总纲!K46</f>
        <v>371.45499267870036</v>
      </c>
      <c r="BS48" s="110">
        <f t="shared" si="19"/>
        <v>0.89219913759310077</v>
      </c>
      <c r="BT48" s="110">
        <f t="shared" si="12"/>
        <v>0.10780086240689926</v>
      </c>
      <c r="BW48" s="167">
        <v>43</v>
      </c>
      <c r="BX48" s="194">
        <f>求节点(村县营基础信息!K$8:K$28,$P$6:$P$26,$CF48)+求节点(村县营基础信息!T$8:T$28,$P$32:$P$52,$CF48)+求节点(村县营基础信息!AC$8:AC$28,$P$58:$P$78,$CF48)+求节点(村县营基础信息!AL$8:AL$28,$P$84:$P$104,$CF48)</f>
        <v>94.033333333333331</v>
      </c>
      <c r="BY48" s="194">
        <f>求节点(村县营基础信息!L$8:L$28,$P$6:$P$26,$CF48)+求节点(村县营基础信息!U$8:U$28,$P$32:$P$52,$CF48)+求节点(村县营基础信息!AD$8:AD$28,$P$58:$P$78,$CF48)+求节点(村县营基础信息!AM$8:AM$28,$P$84:$P$104,$CF48)</f>
        <v>95.014208462550741</v>
      </c>
      <c r="BZ48" s="194">
        <f>求节点(村县营基础信息!M$8:M$28,$P$6:$P$26,$CF48)+求节点(村县营基础信息!V$8:V$28,$P$32:$P$52,$CF48)+求节点(村县营基础信息!AE$8:AE$28,$P$58:$P$78,$CF48)+求节点(村县营基础信息!AN$8:AN$28,$P$84:$P$104,$CF48)</f>
        <v>96.189404482251391</v>
      </c>
      <c r="CA48" s="194">
        <f>求节点(村县营基础信息!N$8:N$28,$P$6:$P$26,$CF48)+求节点(村县营基础信息!W$8:W$28,$P$32:$P$52,$CF48)+求节点(村县营基础信息!AF$8:AF$28,$P$58:$P$78,$CF48)+求节点(村县营基础信息!AO$8:AO$28,$P$84:$P$104,$CF48)</f>
        <v>97.271477663230243</v>
      </c>
      <c r="CB48" s="194">
        <f>求节点(村县营基础信息!O$8:O$28,$P$6:$P$26,$CF48)+求节点(村县营基础信息!X$8:X$28,$P$32:$P$52,$CF48)+求节点(村县营基础信息!AG$8:AG$28,$P$58:$P$78,$CF48)+求节点(村县营基础信息!AP$8:AP$28,$P$84:$P$104,$CF48)</f>
        <v>98.982456140350891</v>
      </c>
      <c r="CC48" s="194">
        <f>(BX48-BX47)/节奏总纲!K46</f>
        <v>1.5414118743809999</v>
      </c>
      <c r="CF48" s="167">
        <v>43</v>
      </c>
      <c r="CG48" s="194">
        <f>求节点(村县营基础信息!K$8:K$28,$Q$6:$Q$26,$CF48)+求节点(村县营基础信息!T$8:T$28,$Q$32:$Q$52,$CF48)+求节点(村县营基础信息!AC$8:AC$28,$Q$58:$Q$78,$CF48)+求节点(村县营基础信息!AL$8:AL$28,$Q$84:$Q$104,$CF48)</f>
        <v>26.7</v>
      </c>
      <c r="CH48" s="194">
        <f>求节点(村县营基础信息!L$8:L$28,$Q$6:$Q$26,$CF48)+求节点(村县营基础信息!U$8:U$28,$Q$32:$Q$52,$CF48)+求节点(村县营基础信息!AD$8:AD$28,$Q$58:$Q$78,$CF48)+求节点(村县营基础信息!AM$8:AM$28,$Q$84:$Q$104,$CF48)</f>
        <v>27.10175055009281</v>
      </c>
      <c r="CI48" s="194">
        <f>求节点(村县营基础信息!M$8:M$28,$Q$6:$Q$26,$CF48)+求节点(村县营基础信息!V$8:V$28,$Q$32:$Q$52,$CF48)+求节点(村县营基础信息!AE$8:AE$28,$Q$58:$Q$78,$CF48)+求节点(村县营基础信息!AN$8:AN$28,$Q$84:$Q$104,$CF48)</f>
        <v>27.686003121707177</v>
      </c>
      <c r="CJ48" s="194">
        <f>求节点(村县营基础信息!N$8:N$28,$Q$6:$Q$26,$CF48)+求节点(村县营基础信息!W$8:W$28,$Q$32:$Q$52,$CF48)+求节点(村县营基础信息!AF$8:AF$28,$Q$58:$Q$78,$CF48)+求节点(村县营基础信息!AO$8:AO$28,$Q$84:$Q$104,$CF48)</f>
        <v>28.164948453608247</v>
      </c>
      <c r="CK48" s="194">
        <f>求节点(村县营基础信息!O$8:O$28,$Q$6:$Q$26,$CF48)+求节点(村县营基础信息!X$8:X$28,$Q$32:$Q$52,$CF48)+求节点(村县营基础信息!AG$8:AG$28,$Q$58:$Q$78,$CF48)+求节点(村县营基础信息!AP$8:AP$28,$Q$84:$Q$104,$CF48)</f>
        <v>28.631578947368425</v>
      </c>
      <c r="CL48" s="194">
        <f>(CG48-CG47)/节奏总纲!K46</f>
        <v>0.53064998954099996</v>
      </c>
      <c r="CO48" s="167">
        <v>43</v>
      </c>
      <c r="CP48" s="194">
        <f>求节点(村县营基础信息!K$8:K$28,$R$6:$R$26,$CF48)+求节点(村县营基础信息!T$8:T$28,$R$32:$R$52,$CF48)+求节点(村县营基础信息!AC$8:AC$28,$R$58:$R$78,$CF48)+求节点(村县营基础信息!AL$8:AL$28,$R$84:$R$104,$CF48)</f>
        <v>6.166666666666667</v>
      </c>
      <c r="CQ48" s="194">
        <f>求节点(村县营基础信息!L$8:L$28,$R$6:$R$26,$CF48)+求节点(村县营基础信息!U$8:U$28,$R$32:$R$52,$CF48)+求节点(村县营基础信息!AD$8:AD$28,$R$58:$R$78,$CF48)+求节点(村县营基础信息!AM$8:AM$28,$R$84:$R$104,$CF48)</f>
        <v>6.2390572390572396</v>
      </c>
      <c r="CR48" s="194">
        <f>求节点(村县营基础信息!M$8:M$28,$R$6:$R$26,$CF48)+求节点(村县营基础信息!V$8:V$28,$R$32:$R$52,$CF48)+求节点(村县营基础信息!AE$8:AE$28,$R$58:$R$78,$CF48)+求节点(村县营基础信息!AN$8:AN$28,$R$84:$R$104,$CF48)</f>
        <v>6.312925170068028</v>
      </c>
      <c r="CS48" s="194">
        <f>求节点(村县营基础信息!N$8:N$28,$R$6:$R$26,$CF48)+求节点(村县营基础信息!W$8:W$28,$R$32:$R$52,$CF48)+求节点(村县营基础信息!AF$8:AF$28,$R$58:$R$78,$CF48)+求节点(村县营基础信息!AO$8:AO$28,$R$84:$R$104,$CF48)</f>
        <v>6.3883161512027486</v>
      </c>
      <c r="CT48" s="194">
        <f>求节点(村县营基础信息!O$8:O$28,$R$6:$R$26,$CF48)+求节点(村县营基础信息!X$8:X$28,$R$32:$R$52,$CF48)+求节点(村县营基础信息!AG$8:AG$28,$R$58:$R$78,$CF48)+求节点(村县营基础信息!AP$8:AP$28,$R$84:$R$104,$CF48)</f>
        <v>6.5438596491228074</v>
      </c>
      <c r="CU48" s="194">
        <f>(CP48-CP47)/节奏总纲!K46</f>
        <v>0.12634523560500036</v>
      </c>
      <c r="CW48" s="171"/>
      <c r="CX48" s="171"/>
      <c r="CY48" s="171">
        <v>43</v>
      </c>
      <c r="CZ48" s="171">
        <v>25513.333333333332</v>
      </c>
      <c r="DA48" s="171">
        <v>25736.296296296299</v>
      </c>
      <c r="DB48" s="171">
        <v>25963.809523809523</v>
      </c>
      <c r="DC48" s="171">
        <v>26196.013745704466</v>
      </c>
      <c r="DD48" s="171">
        <v>26675.087719298248</v>
      </c>
      <c r="DE48" s="171">
        <f t="shared" si="13"/>
        <v>0.99986934935981187</v>
      </c>
      <c r="DF48" s="171">
        <f t="shared" si="14"/>
        <v>0.99947669185523225</v>
      </c>
      <c r="DG48" s="171">
        <f t="shared" si="15"/>
        <v>0.99908297263590351</v>
      </c>
      <c r="DH48" s="171">
        <f t="shared" si="16"/>
        <v>0.9986881873898078</v>
      </c>
      <c r="DI48" s="171">
        <f t="shared" si="17"/>
        <v>0.99789540145217304</v>
      </c>
    </row>
    <row r="49" spans="1:113" x14ac:dyDescent="0.15">
      <c r="B49" s="150"/>
      <c r="D49" s="71">
        <v>18</v>
      </c>
      <c r="E49" s="167">
        <f>繁荣度奖励!Y24/24*12</f>
        <v>72720</v>
      </c>
      <c r="F49" s="137">
        <v>0</v>
      </c>
      <c r="G49" s="171">
        <v>2</v>
      </c>
      <c r="H49" s="167">
        <v>0</v>
      </c>
      <c r="I49" s="167">
        <v>1</v>
      </c>
      <c r="J49" s="171">
        <v>0</v>
      </c>
      <c r="K49" s="174">
        <f t="shared" si="18"/>
        <v>200000</v>
      </c>
      <c r="L49" s="167">
        <v>0</v>
      </c>
      <c r="N49" s="137">
        <f>SUMPRODUCT(E$32:E49,村县营基础信息!$E$8:$E25)</f>
        <v>189360</v>
      </c>
      <c r="O49" s="137">
        <f>SUMPRODUCT(F$32:F49,村县营基础信息!$E$8:$E25)</f>
        <v>0</v>
      </c>
      <c r="P49" s="137">
        <f>SUMPRODUCT(G$32:G49,村县营基础信息!$E$8:$E25)</f>
        <v>16</v>
      </c>
      <c r="Q49" s="167">
        <f>SUMPRODUCT(H$32:H49,村县营基础信息!$E$8:$E25)</f>
        <v>0</v>
      </c>
      <c r="R49" s="167">
        <f>SUMPRODUCT(I$32:I49,村县营基础信息!$E$8:$E25)</f>
        <v>8</v>
      </c>
      <c r="S49" s="137">
        <f>SUMPRODUCT(J$32:J49,村县营基础信息!$E$8:$E25)</f>
        <v>0</v>
      </c>
      <c r="T49" s="137">
        <f>SUMPRODUCT(K$32:K49,村县营基础信息!$E$8:$E25)</f>
        <v>236800</v>
      </c>
      <c r="U49" s="167">
        <f>SUMPRODUCT(L$32:L49,村县营基础信息!$E$8:$E25)</f>
        <v>0</v>
      </c>
      <c r="W49" s="142"/>
      <c r="X49" s="68">
        <v>44</v>
      </c>
      <c r="Y49" s="203">
        <f>MAX(求节点(基础状态预期!F$7:F$27,$N$6:$N$26,$X49)+求节点(基础状态预期!F$7:F$27,$N$32:$N$52,$X49)+求节点(基础状态预期!F$7:F$27,$N$58:$N$78,$X49)+求节点(基础状态预期!F$7:F$27,$N$84:$N$104,$X49),Y48)</f>
        <v>95280</v>
      </c>
      <c r="Z49" s="203">
        <f>MAX(求节点(基础状态预期!G$7:G$27,$N$6:$N$26,$X49)+求节点(基础状态预期!G$7:G$27,$N$32:$N$52,$X49)+求节点(基础状态预期!G$7:G$27,$N$58:$N$78,$X49)+求节点(基础状态预期!G$7:G$27,$N$84:$N$104,$X49),Z48)</f>
        <v>98533.333333333358</v>
      </c>
      <c r="AA49" s="203">
        <f>MAX(求节点(基础状态预期!H$7:H$27,$N$6:$N$26,$X49)+求节点(基础状态预期!H$7:H$27,$N$32:$N$52,$X49)+求节点(基础状态预期!H$7:H$27,$N$58:$N$78,$X49)+求节点(基础状态预期!H$7:H$27,$N$84:$N$104,$X49),AA48)</f>
        <v>101853.06122448981</v>
      </c>
      <c r="AB49" s="203">
        <f>MAX(求节点(基础状态预期!I$7:I$27,$N$6:$N$26,$X49)+求节点(基础状态预期!I$7:I$27,$N$32:$N$52,$X49)+求节点(基础状态预期!I$7:I$27,$N$58:$N$78,$X49)+求节点(基础状态预期!I$7:I$27,$N$84:$N$104,$X49),AB48)</f>
        <v>105241.23711340205</v>
      </c>
      <c r="AC49" s="203">
        <f>MAX(求节点(基础状态预期!J$7:J$27,$N$6:$N$26,$X49)+求节点(基础状态预期!J$7:J$27,$N$32:$N$52,$X49)+求节点(基础状态预期!J$7:J$27,$N$58:$N$78,$X49)+求节点(基础状态预期!J$7:J$27,$N$84:$N$104,$X49),AC48)</f>
        <v>112231.57894736846</v>
      </c>
      <c r="AD49" s="63">
        <v>16100</v>
      </c>
      <c r="AE49" s="63">
        <v>16277.777777777777</v>
      </c>
      <c r="AF49" s="63">
        <v>16459.18367346939</v>
      </c>
      <c r="AG49" s="63">
        <v>16644.329896907217</v>
      </c>
      <c r="AH49" s="63">
        <v>17026.315789473687</v>
      </c>
      <c r="AI49" s="203">
        <f>MAX((求节点(基础状态预期!F$7:F$27,$P$6:$P$26,$X49)+求节点(基础状态预期!F$7:F$27,$P$32:$P$52,$X49)+求节点(基础状态预期!F$7:F$27,$P$58:$P$78,$X49)+求节点(基础状态预期!F$7:F$27,$P$84:$P$104,$X49))*240,AI48)</f>
        <v>23200</v>
      </c>
      <c r="AJ49" s="203">
        <f>MAX((求节点(基础状态预期!G$7:G$27,$P$6:$P$26,$X49)+求节点(基础状态预期!G$7:G$27,$P$32:$P$52,$X49)+求节点(基础状态预期!G$7:G$27,$P$58:$P$78,$X49)+求节点(基础状态预期!G$7:G$27,$P$84:$P$104,$X49))*240,AJ48)</f>
        <v>23395.555555555558</v>
      </c>
      <c r="AK49" s="203">
        <f>MAX((求节点(基础状态预期!H$7:H$27,$P$6:$P$26,$X49)+求节点(基础状态预期!H$7:H$27,$P$32:$P$52,$X49)+求节点(基础状态预期!H$7:H$27,$P$58:$P$78,$X49)+求节点(基础状态预期!H$7:H$27,$P$84:$P$104,$X49))*240,AK48)</f>
        <v>23595.102040816328</v>
      </c>
      <c r="AL49" s="203">
        <f>MAX((求节点(基础状态预期!I$7:I$27,$P$6:$P$26,$X49)+求节点(基础状态预期!I$7:I$27,$P$32:$P$52,$X49)+求节点(基础状态预期!I$7:I$27,$P$58:$P$78,$X49)+求节点(基础状态预期!I$7:I$27,$P$84:$P$104,$X49))*240,AL48)</f>
        <v>23798.762886597935</v>
      </c>
      <c r="AM49" s="203">
        <f>MAX((求节点(基础状态预期!J$7:J$27,$P$6:$P$26,$X49)+求节点(基础状态预期!J$7:J$27,$P$32:$P$52,$X49)+求节点(基础状态预期!J$7:J$27,$P$58:$P$78,$X49)+求节点(基础状态预期!J$7:J$27,$P$84:$P$104,$X49))*240,AM48)</f>
        <v>24218.947368421057</v>
      </c>
      <c r="AN49" s="68">
        <f>(AI49-AI48)/节奏总纲!K47</f>
        <v>311.21448109740476</v>
      </c>
      <c r="AO49" s="203">
        <f>MAX(求节点(基础状态预期!F$7:F$27,$T$6:$T$26,$X49)+求节点(基础状态预期!F$7:F$27,$T$32:$T$52,$X49)+求节点(基础状态预期!F$7:F$27,$T$58:$T$78,$X49)+求节点(基础状态预期!F$7:F$27,$T$84:$T$104,$X49),AO48)</f>
        <v>957466.66666666663</v>
      </c>
      <c r="AP49" s="203">
        <f>MAX(求节点(基础状态预期!G$7:G$27,$T$6:$T$26,$X49)+求节点(基础状态预期!G$7:G$27,$T$32:$T$52,$X49)+求节点(基础状态预期!G$7:G$27,$T$58:$T$78,$X49)+求节点(基础状态预期!G$7:G$27,$T$84:$T$104,$X49),AP48)</f>
        <v>1016725.9259259262</v>
      </c>
      <c r="AQ49" s="203">
        <f>MAX(求节点(基础状态预期!H$7:H$27,$T$6:$T$26,$X49)+求节点(基础状态预期!H$7:H$27,$T$32:$T$52,$X49)+求节点(基础状态预期!H$7:H$27,$T$58:$T$78,$X49)+求节点(基础状态预期!H$7:H$27,$T$84:$T$104,$X49),AQ48)</f>
        <v>1077194.5578231297</v>
      </c>
      <c r="AR49" s="203">
        <f>MAX(求节点(基础状态预期!I$7:I$27,$T$6:$T$26,$X49)+求节点(基础状态预期!I$7:I$27,$T$32:$T$52,$X49)+求节点(基础状态预期!I$7:I$27,$T$58:$T$78,$X49)+求节点(基础状态预期!I$7:I$27,$T$84:$T$104,$X49),AR48)</f>
        <v>1138909.9656357386</v>
      </c>
      <c r="AS49" s="203">
        <f>MAX(求节点(基础状态预期!J$7:J$27,$T$6:$T$26,$X49)+求节点(基础状态预期!J$7:J$27,$T$32:$T$52,$X49)+求节点(基础状态预期!J$7:J$27,$T$58:$T$78,$X49)+求节点(基础状态预期!J$7:J$27,$T$84:$T$104,$X49),AS48)</f>
        <v>1266238.5964912286</v>
      </c>
      <c r="AT49" s="203">
        <f>MAX(求节点(基础状态预期!F$7:F$27,$S$6:$S$26,$X49)+求节点(基础状态预期!F$7:F$27,$S$32:$S$52,$X49)+求节点(基础状态预期!F$7:F$27,$S$58:$S$78,$X49)+求节点(基础状态预期!F$7:F$27,$S$84:$S$104,$X49),AT48)</f>
        <v>2800</v>
      </c>
      <c r="AU49" s="203">
        <f>MAX(求节点(基础状态预期!G$7:G$27,$S$6:$S$26,$X49)+求节点(基础状态预期!G$7:G$27,$S$32:$S$52,$X49)+求节点(基础状态预期!G$7:G$27,$S$58:$S$78,$X49)+求节点(基础状态预期!G$7:G$27,$S$84:$S$104,$X49),AU48)</f>
        <v>2822.2222222222222</v>
      </c>
      <c r="AV49" s="203">
        <f>MAX(求节点(基础状态预期!H$7:H$27,$S$6:$S$26,$X49)+求节点(基础状态预期!H$7:H$27,$S$32:$S$52,$X49)+求节点(基础状态预期!H$7:H$27,$S$58:$S$78,$X49)+求节点(基础状态预期!H$7:H$27,$S$84:$S$104,$X49),AV48)</f>
        <v>2844.8979591836737</v>
      </c>
      <c r="AW49" s="203">
        <f>MAX(求节点(基础状态预期!I$7:I$27,$S$6:$S$26,$X49)+求节点(基础状态预期!I$7:I$27,$S$32:$S$52,$X49)+求节点(基础状态预期!I$7:I$27,$S$58:$S$78,$X49)+求节点(基础状态预期!I$7:I$27,$S$84:$S$104,$X49),AW48)</f>
        <v>2868.0412371134021</v>
      </c>
      <c r="AX49" s="203">
        <f>MAX(求节点(基础状态预期!J$7:J$27,$S$6:$S$26,$X49)+求节点(基础状态预期!J$7:J$27,$S$32:$S$52,$X49)+求节点(基础状态预期!J$7:J$27,$S$58:$S$78,$X49)+求节点(基础状态预期!J$7:J$27,$S$84:$S$104,$X49),AX48)</f>
        <v>2915.7894736842109</v>
      </c>
      <c r="AY49" s="108">
        <f>(AT49-AT48)/节奏总纲!K47</f>
        <v>35.365281942886909</v>
      </c>
      <c r="AZ49" s="203">
        <f>MAX(求节点(基础状态预期!F$7:F$27,$U$6:$U$26,$X49)+求节点(基础状态预期!F$7:F$27,$U$32:$U$52,$X49)+求节点(基础状态预期!F$7:F$27,$U$58:$U$78,$X49)+求节点(基础状态预期!F$7:F$27,$U$84:$U$104,$X49),AZ48)</f>
        <v>1662000</v>
      </c>
      <c r="BA49" s="203">
        <f>MAX(求节点(基础状态预期!G$7:G$27,$U$6:$U$26,$X49)+求节点(基础状态预期!G$7:G$27,$U$32:$U$52,$X49)+求节点(基础状态预期!G$7:G$27,$U$58:$U$78,$X49)+求节点(基础状态预期!G$7:G$27,$U$84:$U$104,$X49),BA48)</f>
        <v>1686444.4444444445</v>
      </c>
      <c r="BB49" s="203">
        <f>MAX(求节点(基础状态预期!H$7:H$27,$U$6:$U$26,$X49)+求节点(基础状态预期!H$7:H$27,$U$32:$U$52,$X49)+求节点(基础状态预期!H$7:H$27,$U$58:$U$78,$X49)+求节点(基础状态预期!H$7:H$27,$U$84:$U$104,$X49),BB48)</f>
        <v>1711387.7551020409</v>
      </c>
      <c r="BC49" s="203">
        <f>MAX(求节点(基础状态预期!I$7:I$27,$U$6:$U$26,$X49)+求节点(基础状态预期!I$7:I$27,$U$32:$U$52,$X49)+求节点(基础状态预期!I$7:I$27,$U$58:$U$78,$X49)+求节点(基础状态预期!I$7:I$27,$U$84:$U$104,$X49),BC48)</f>
        <v>1736845.3608247421</v>
      </c>
      <c r="BD49" s="203">
        <f>MAX(求节点(基础状态预期!J$7:J$27,$U$6:$U$26,$X49)+求节点(基础状态预期!J$7:J$27,$U$32:$U$52,$X49)+求节点(基础状态预期!J$7:J$27,$U$58:$U$78,$X49)+求节点(基础状态预期!J$7:J$27,$U$84:$U$104,$X49),BD48)</f>
        <v>1789368.4210526319</v>
      </c>
      <c r="BK49" s="108">
        <v>44</v>
      </c>
      <c r="BL49" s="194">
        <f t="shared" si="7"/>
        <v>26000</v>
      </c>
      <c r="BM49" s="194">
        <f t="shared" si="8"/>
        <v>26217.777777777781</v>
      </c>
      <c r="BN49" s="194">
        <f t="shared" si="9"/>
        <v>26440</v>
      </c>
      <c r="BO49" s="194">
        <f t="shared" si="10"/>
        <v>26666.804123711336</v>
      </c>
      <c r="BP49" s="194">
        <f t="shared" si="11"/>
        <v>27134.736842105267</v>
      </c>
      <c r="BQ49" s="194">
        <f>(BL49-BL48)/节奏总纲!K47</f>
        <v>346.57976304029171</v>
      </c>
      <c r="BS49" s="110">
        <f t="shared" si="19"/>
        <v>0.89230769230769236</v>
      </c>
      <c r="BT49" s="110">
        <f t="shared" si="12"/>
        <v>0.1076923076923077</v>
      </c>
      <c r="BW49" s="167">
        <v>44</v>
      </c>
      <c r="BX49" s="194">
        <f>求节点(村县营基础信息!K$8:K$28,$P$6:$P$26,$CF49)+求节点(村县营基础信息!T$8:T$28,$P$32:$P$52,$CF49)+求节点(村县营基础信息!AC$8:AC$28,$P$58:$P$78,$CF49)+求节点(村县营基础信息!AL$8:AL$28,$P$84:$P$104,$CF49)</f>
        <v>96.066666666666677</v>
      </c>
      <c r="BY49" s="194">
        <f>求节点(村县营基础信息!L$8:L$28,$P$6:$P$26,$CF49)+求节点(村县营基础信息!U$8:U$28,$P$32:$P$52,$CF49)+求节点(村县营基础信息!AD$8:AD$28,$P$58:$P$78,$CF49)+求节点(村县营基础信息!AM$8:AM$28,$P$84:$P$104,$CF49)</f>
        <v>97.068540871228691</v>
      </c>
      <c r="BZ49" s="194">
        <f>求节点(村县营基础信息!M$8:M$28,$P$6:$P$26,$CF49)+求节点(村县营基础信息!V$8:V$28,$P$32:$P$52,$CF49)+求节点(村县营基础信息!AE$8:AE$28,$P$58:$P$78,$CF49)+求节点(村县营基础信息!AN$8:AN$28,$P$84:$P$104,$CF49)</f>
        <v>98.272624855083393</v>
      </c>
      <c r="CA49" s="194">
        <f>求节点(村县营基础信息!N$8:N$28,$P$6:$P$26,$CF49)+求节点(村县营基础信息!W$8:W$28,$P$32:$P$52,$CF49)+求节点(村县营基础信息!AF$8:AF$28,$P$58:$P$78,$CF49)+求节点(村县营基础信息!AO$8:AO$28,$P$84:$P$104,$CF49)</f>
        <v>99.161512027491398</v>
      </c>
      <c r="CB49" s="194">
        <f>求节点(村县营基础信息!O$8:O$28,$P$6:$P$26,$CF49)+求节点(村县营基础信息!X$8:X$28,$P$32:$P$52,$CF49)+求节点(村县营基础信息!AG$8:AG$28,$P$58:$P$78,$CF49)+求节点(村县营基础信息!AP$8:AP$28,$P$84:$P$104,$CF49)</f>
        <v>100.9122807017544</v>
      </c>
      <c r="CC49" s="194">
        <f>(BX49-BX48)/节奏总纲!K47</f>
        <v>1.4381881323440762</v>
      </c>
      <c r="CF49" s="167">
        <v>44</v>
      </c>
      <c r="CG49" s="194">
        <f>求节点(村县营基础信息!K$8:K$28,$Q$6:$Q$26,$CF49)+求节点(村县营基础信息!T$8:T$28,$Q$32:$Q$52,$CF49)+求节点(村县营基础信息!AC$8:AC$28,$Q$58:$Q$78,$CF49)+求节点(村县营基础信息!AL$8:AL$28,$Q$84:$Q$104,$CF49)</f>
        <v>27.4</v>
      </c>
      <c r="CH49" s="194">
        <f>求节点(村县营基础信息!L$8:L$28,$Q$6:$Q$26,$CF49)+求节点(村县营基础信息!U$8:U$28,$Q$32:$Q$52,$CF49)+求节点(村县营基础信息!AD$8:AD$28,$Q$58:$Q$78,$CF49)+求节点(村县营基础信息!AM$8:AM$28,$Q$84:$Q$104,$CF49)</f>
        <v>27.809281611969418</v>
      </c>
      <c r="CI49" s="194">
        <f>求节点(村县营基础信息!M$8:M$28,$Q$6:$Q$26,$CF49)+求节点(村县营基础信息!V$8:V$28,$Q$32:$Q$52,$CF49)+求节点(村县营基础信息!AE$8:AE$28,$Q$58:$Q$78,$CF49)+求节点(村县营基础信息!AN$8:AN$28,$Q$84:$Q$104,$CF49)</f>
        <v>28.408679276852098</v>
      </c>
      <c r="CJ49" s="194">
        <f>求节点(村县营基础信息!N$8:N$28,$Q$6:$Q$26,$CF49)+求节点(村县营基础信息!W$8:W$28,$Q$32:$Q$52,$CF49)+求节点(村县营基础信息!AF$8:AF$28,$Q$58:$Q$78,$CF49)+求节点(村县营基础信息!AO$8:AO$28,$Q$84:$Q$104,$CF49)</f>
        <v>28.680412371134018</v>
      </c>
      <c r="CK49" s="194">
        <f>求节点(村县营基础信息!O$8:O$28,$Q$6:$Q$26,$CF49)+求节点(村县营基础信息!X$8:X$28,$Q$32:$Q$52,$CF49)+求节点(村县营基础信息!AG$8:AG$28,$Q$58:$Q$78,$CF49)+求节点(村县营基础信息!AP$8:AP$28,$Q$84:$Q$104,$CF49)</f>
        <v>29.157894736842106</v>
      </c>
      <c r="CL49" s="194">
        <f>(CG49-CG48)/节奏总纲!K47</f>
        <v>0.49511394720041618</v>
      </c>
      <c r="CO49" s="167">
        <v>44</v>
      </c>
      <c r="CP49" s="194">
        <f>求节点(村县营基础信息!K$8:K$28,$R$6:$R$26,$CF49)+求节点(村县营基础信息!T$8:T$28,$R$32:$R$52,$CF49)+求节点(村县营基础信息!AC$8:AC$28,$R$58:$R$78,$CF49)+求节点(村县营基础信息!AL$8:AL$28,$R$84:$R$104,$CF49)</f>
        <v>6.333333333333333</v>
      </c>
      <c r="CQ49" s="194">
        <f>求节点(村县营基础信息!L$8:L$28,$R$6:$R$26,$CF49)+求节点(村县营基础信息!U$8:U$28,$R$32:$R$52,$CF49)+求节点(村县营基础信息!AD$8:AD$28,$R$58:$R$78,$CF49)+求节点(村县营基础信息!AM$8:AM$28,$R$84:$R$104,$CF49)</f>
        <v>6.4074074074074074</v>
      </c>
      <c r="CR49" s="194">
        <f>求节点(村县营基础信息!M$8:M$28,$R$6:$R$26,$CF49)+求节点(村县营基础信息!V$8:V$28,$R$32:$R$52,$CF49)+求节点(村县营基础信息!AE$8:AE$28,$R$58:$R$78,$CF49)+求节点(村县营基础信息!AN$8:AN$28,$R$84:$R$104,$CF49)</f>
        <v>6.4829931972789119</v>
      </c>
      <c r="CS49" s="194">
        <f>求节点(村县营基础信息!N$8:N$28,$R$6:$R$26,$CF49)+求节点(村县营基础信息!W$8:W$28,$R$32:$R$52,$CF49)+求节点(村县营基础信息!AF$8:AF$28,$R$58:$R$78,$CF49)+求节点(村县营基础信息!AO$8:AO$28,$R$84:$R$104,$CF49)</f>
        <v>6.5601374570446733</v>
      </c>
      <c r="CT49" s="194">
        <f>求节点(村县营基础信息!O$8:O$28,$R$6:$R$26,$CF49)+求节点(村县营基础信息!X$8:X$28,$R$32:$R$52,$CF49)+求节点(村县营基础信息!AG$8:AG$28,$R$58:$R$78,$CF49)+求节点(村县营基础信息!AP$8:AP$28,$R$84:$R$104,$CF49)</f>
        <v>6.719298245614036</v>
      </c>
      <c r="CU49" s="194">
        <f>(CP49-CP48)/节奏总纲!K47</f>
        <v>0.11788427314295594</v>
      </c>
      <c r="CW49" s="171"/>
      <c r="CX49" s="171"/>
      <c r="CY49" s="171">
        <v>44</v>
      </c>
      <c r="CZ49" s="171">
        <v>26026.666666666668</v>
      </c>
      <c r="DA49" s="171">
        <v>26254.814814814818</v>
      </c>
      <c r="DB49" s="171">
        <v>26487.619047619046</v>
      </c>
      <c r="DC49" s="171">
        <v>26725.223367697592</v>
      </c>
      <c r="DD49" s="171">
        <v>27215.438596491229</v>
      </c>
      <c r="DE49" s="171">
        <f t="shared" si="13"/>
        <v>0.99897540983606548</v>
      </c>
      <c r="DF49" s="171">
        <f t="shared" si="14"/>
        <v>0.99858932400406275</v>
      </c>
      <c r="DG49" s="171">
        <f t="shared" si="15"/>
        <v>0.99820221487127869</v>
      </c>
      <c r="DH49" s="171">
        <f t="shared" si="16"/>
        <v>0.99781407836400471</v>
      </c>
      <c r="DI49" s="171">
        <f t="shared" si="17"/>
        <v>0.99703470682275297</v>
      </c>
    </row>
    <row r="50" spans="1:113" x14ac:dyDescent="0.15">
      <c r="B50" s="150"/>
      <c r="D50" s="71">
        <v>19</v>
      </c>
      <c r="E50" s="167">
        <f>繁荣度奖励!Y25/24*12</f>
        <v>76320</v>
      </c>
      <c r="F50" s="137">
        <v>0</v>
      </c>
      <c r="G50" s="171">
        <v>2</v>
      </c>
      <c r="H50" s="167">
        <v>0</v>
      </c>
      <c r="I50" s="167">
        <v>1</v>
      </c>
      <c r="J50" s="171">
        <v>0</v>
      </c>
      <c r="K50" s="174">
        <f t="shared" si="18"/>
        <v>320000</v>
      </c>
      <c r="L50" s="167">
        <v>0</v>
      </c>
      <c r="N50" s="137">
        <f>SUMPRODUCT(E$32:E50,村县营基础信息!$E$8:$E26)</f>
        <v>265680</v>
      </c>
      <c r="O50" s="137">
        <f>SUMPRODUCT(F$32:F50,村县营基础信息!$E$8:$E26)</f>
        <v>0</v>
      </c>
      <c r="P50" s="137">
        <f>SUMPRODUCT(G$32:G50,村县营基础信息!$E$8:$E26)</f>
        <v>18</v>
      </c>
      <c r="Q50" s="167">
        <f>SUMPRODUCT(H$32:H50,村县营基础信息!$E$8:$E26)</f>
        <v>0</v>
      </c>
      <c r="R50" s="167">
        <f>SUMPRODUCT(I$32:I50,村县营基础信息!$E$8:$E26)</f>
        <v>9</v>
      </c>
      <c r="S50" s="137">
        <f>SUMPRODUCT(J$32:J50,村县营基础信息!$E$8:$E26)</f>
        <v>0</v>
      </c>
      <c r="T50" s="137">
        <f>SUMPRODUCT(K$32:K50,村县营基础信息!$E$8:$E26)</f>
        <v>556800</v>
      </c>
      <c r="U50" s="167">
        <f>SUMPRODUCT(L$32:L50,村县营基础信息!$E$8:$E26)</f>
        <v>0</v>
      </c>
      <c r="W50" s="142"/>
      <c r="X50" s="68">
        <v>45</v>
      </c>
      <c r="Y50" s="203">
        <f>MAX(求节点(基础状态预期!F$7:F$27,$N$6:$N$26,$X50)+求节点(基础状态预期!F$7:F$27,$N$32:$N$52,$X50)+求节点(基础状态预期!F$7:F$27,$N$58:$N$78,$X50)+求节点(基础状态预期!F$7:F$27,$N$84:$N$104,$X50),Y49)</f>
        <v>102600</v>
      </c>
      <c r="Z50" s="203">
        <f>MAX(求节点(基础状态预期!G$7:G$27,$N$6:$N$26,$X50)+求节点(基础状态预期!G$7:G$27,$N$32:$N$52,$X50)+求节点(基础状态预期!G$7:G$27,$N$58:$N$78,$X50)+求节点(基础状态预期!G$7:G$27,$N$84:$N$104,$X50),Z49)</f>
        <v>105927.27272727275</v>
      </c>
      <c r="AA50" s="203">
        <f>MAX(求节点(基础状态预期!H$7:H$27,$N$6:$N$26,$X50)+求节点(基础状态预期!H$7:H$27,$N$32:$N$52,$X50)+求节点(基础状态预期!H$7:H$27,$N$58:$N$78,$X50)+求节点(基础状态预期!H$7:H$27,$N$84:$N$104,$X50),AA49)</f>
        <v>109322.44897959185</v>
      </c>
      <c r="AB50" s="203">
        <f>MAX(求节点(基础状态预期!I$7:I$27,$N$6:$N$26,$X50)+求节点(基础状态预期!I$7:I$27,$N$32:$N$52,$X50)+求节点(基础状态预期!I$7:I$27,$N$58:$N$78,$X50)+求节点(基础状态预期!I$7:I$27,$N$84:$N$104,$X50),AB49)</f>
        <v>112787.62886597936</v>
      </c>
      <c r="AC50" s="203">
        <f>MAX(求节点(基础状态预期!J$7:J$27,$N$6:$N$26,$X50)+求节点(基础状态预期!J$7:J$27,$N$32:$N$52,$X50)+求节点(基础状态预期!J$7:J$27,$N$58:$N$78,$X50)+求节点(基础状态预期!J$7:J$27,$N$84:$N$104,$X50),AC49)</f>
        <v>119936.8421052632</v>
      </c>
      <c r="AD50" s="63">
        <v>16500</v>
      </c>
      <c r="AE50" s="63">
        <v>16681.818181818184</v>
      </c>
      <c r="AF50" s="63">
        <v>16867.34693877551</v>
      </c>
      <c r="AG50" s="63">
        <v>17056.701030927834</v>
      </c>
      <c r="AH50" s="63">
        <v>17447.368421052633</v>
      </c>
      <c r="AI50" s="203">
        <f>MAX((求节点(基础状态预期!F$7:F$27,$P$6:$P$26,$X50)+求节点(基础状态预期!F$7:F$27,$P$32:$P$52,$X50)+求节点(基础状态预期!F$7:F$27,$P$58:$P$78,$X50)+求节点(基础状态预期!F$7:F$27,$P$84:$P$104,$X50))*240,AI49)</f>
        <v>23640</v>
      </c>
      <c r="AJ50" s="203">
        <f>MAX((求节点(基础状态预期!G$7:G$27,$P$6:$P$26,$X50)+求节点(基础状态预期!G$7:G$27,$P$32:$P$52,$X50)+求节点(基础状态预期!G$7:G$27,$P$58:$P$78,$X50)+求节点(基础状态预期!G$7:G$27,$P$84:$P$104,$X50))*240,AJ49)</f>
        <v>23840.000000000004</v>
      </c>
      <c r="AK50" s="203">
        <f>MAX((求节点(基础状态预期!H$7:H$27,$P$6:$P$26,$X50)+求节点(基础状态预期!H$7:H$27,$P$32:$P$52,$X50)+求节点(基础状态预期!H$7:H$27,$P$58:$P$78,$X50)+求节点(基础状态预期!H$7:H$27,$P$84:$P$104,$X50))*240,AK49)</f>
        <v>24044.081632653066</v>
      </c>
      <c r="AL50" s="203">
        <f>MAX((求节点(基础状态预期!I$7:I$27,$P$6:$P$26,$X50)+求节点(基础状态预期!I$7:I$27,$P$32:$P$52,$X50)+求节点(基础状态预期!I$7:I$27,$P$58:$P$78,$X50)+求节点(基础状态预期!I$7:I$27,$P$84:$P$104,$X50))*240,AL49)</f>
        <v>24252.371134020617</v>
      </c>
      <c r="AM50" s="203">
        <f>MAX((求节点(基础状态预期!J$7:J$27,$P$6:$P$26,$X50)+求节点(基础状态预期!J$7:J$27,$P$32:$P$52,$X50)+求节点(基础状态预期!J$7:J$27,$P$58:$P$78,$X50)+求节点(基础状态预期!J$7:J$27,$P$84:$P$104,$X50))*240,AM49)</f>
        <v>24682.105263157897</v>
      </c>
      <c r="AN50" s="68">
        <f>(AI50-AI49)/节奏总纲!K48</f>
        <v>290.3733783078867</v>
      </c>
      <c r="AO50" s="203">
        <f>MAX(求节点(基础状态预期!F$7:F$27,$T$6:$T$26,$X50)+求节点(基础状态预期!F$7:F$27,$T$32:$T$52,$X50)+求节点(基础状态预期!F$7:F$27,$T$58:$T$78,$X50)+求节点(基础状态预期!F$7:F$27,$T$84:$T$104,$X50),AO49)</f>
        <v>1090800</v>
      </c>
      <c r="AP50" s="203">
        <f>MAX(求节点(基础状态预期!G$7:G$27,$T$6:$T$26,$X50)+求节点(基础状态预期!G$7:G$27,$T$32:$T$52,$X50)+求节点(基础状态预期!G$7:G$27,$T$58:$T$78,$X50)+求节点(基础状态预期!G$7:G$27,$T$84:$T$104,$X50),AP49)</f>
        <v>1151406.060606061</v>
      </c>
      <c r="AQ50" s="203">
        <f>MAX(求节点(基础状态预期!H$7:H$27,$T$6:$T$26,$X50)+求节点(基础状态预期!H$7:H$27,$T$32:$T$52,$X50)+求节点(基础状态预期!H$7:H$27,$T$58:$T$78,$X50)+求节点(基础状态预期!H$7:H$27,$T$84:$T$104,$X50),AQ49)</f>
        <v>1213248.9795918372</v>
      </c>
      <c r="AR50" s="203">
        <f>MAX(求节点(基础状态预期!I$7:I$27,$T$6:$T$26,$X50)+求节点(基础状态预期!I$7:I$27,$T$32:$T$52,$X50)+求节点(基础状态预期!I$7:I$27,$T$58:$T$78,$X50)+求节点(基础状态预期!I$7:I$27,$T$84:$T$104,$X50),AR49)</f>
        <v>1276367.010309278</v>
      </c>
      <c r="AS50" s="203">
        <f>MAX(求节点(基础状态预期!J$7:J$27,$T$6:$T$26,$X50)+求节点(基础状态预期!J$7:J$27,$T$32:$T$52,$X50)+求节点(基础状态预期!J$7:J$27,$T$58:$T$78,$X50)+求节点(基础状态预期!J$7:J$27,$T$84:$T$104,$X50),AS49)</f>
        <v>1406589.4736842113</v>
      </c>
      <c r="AT50" s="203">
        <f>MAX(求节点(基础状态预期!F$7:F$27,$S$6:$S$26,$X50)+求节点(基础状态预期!F$7:F$27,$S$32:$S$52,$X50)+求节点(基础状态预期!F$7:F$27,$S$58:$S$78,$X50)+求节点(基础状态预期!F$7:F$27,$S$84:$S$104,$X50),AT49)</f>
        <v>2850</v>
      </c>
      <c r="AU50" s="203">
        <f>MAX(求节点(基础状态预期!G$7:G$27,$S$6:$S$26,$X50)+求节点(基础状态预期!G$7:G$27,$S$32:$S$52,$X50)+求节点(基础状态预期!G$7:G$27,$S$58:$S$78,$X50)+求节点(基础状态预期!G$7:G$27,$S$84:$S$104,$X50),AU49)</f>
        <v>2872.727272727273</v>
      </c>
      <c r="AV50" s="203">
        <f>MAX(求节点(基础状态预期!H$7:H$27,$S$6:$S$26,$X50)+求节点(基础状态预期!H$7:H$27,$S$32:$S$52,$X50)+求节点(基础状态预期!H$7:H$27,$S$58:$S$78,$X50)+求节点(基础状态预期!H$7:H$27,$S$84:$S$104,$X50),AV49)</f>
        <v>2895.9183673469388</v>
      </c>
      <c r="AW50" s="203">
        <f>MAX(求节点(基础状态预期!I$7:I$27,$S$6:$S$26,$X50)+求节点(基础状态预期!I$7:I$27,$S$32:$S$52,$X50)+求节点(基础状态预期!I$7:I$27,$S$58:$S$78,$X50)+求节点(基础状态预期!I$7:I$27,$S$84:$S$104,$X50),AW49)</f>
        <v>2919.5876288659792</v>
      </c>
      <c r="AX50" s="203">
        <f>MAX(求节点(基础状态预期!J$7:J$27,$S$6:$S$26,$X50)+求节点(基础状态预期!J$7:J$27,$S$32:$S$52,$X50)+求节点(基础状态预期!J$7:J$27,$S$58:$S$78,$X50)+求节点(基础状态预期!J$7:J$27,$S$84:$S$104,$X50),AX49)</f>
        <v>2968.4210526315792</v>
      </c>
      <c r="AY50" s="108">
        <f>(AT50-AT49)/节奏总纲!K48</f>
        <v>32.996974807714395</v>
      </c>
      <c r="AZ50" s="203">
        <f>MAX(求节点(基础状态预期!F$7:F$27,$U$6:$U$26,$X50)+求节点(基础状态预期!F$7:F$27,$U$32:$U$52,$X50)+求节点(基础状态预期!F$7:F$27,$U$58:$U$78,$X50)+求节点(基础状态预期!F$7:F$27,$U$84:$U$104,$X50),AZ49)</f>
        <v>1717000</v>
      </c>
      <c r="BA50" s="203">
        <f>MAX(求节点(基础状态预期!G$7:G$27,$U$6:$U$26,$X50)+求节点(基础状态预期!G$7:G$27,$U$32:$U$52,$X50)+求节点(基础状态预期!G$7:G$27,$U$58:$U$78,$X50)+求节点(基础状态预期!G$7:G$27,$U$84:$U$104,$X50),BA49)</f>
        <v>1742000.0000000002</v>
      </c>
      <c r="BB50" s="203">
        <f>MAX(求节点(基础状态预期!H$7:H$27,$U$6:$U$26,$X50)+求节点(基础状态预期!H$7:H$27,$U$32:$U$52,$X50)+求节点(基础状态预期!H$7:H$27,$U$58:$U$78,$X50)+求节点(基础状态预期!H$7:H$27,$U$84:$U$104,$X50),BB49)</f>
        <v>1767510.2040816327</v>
      </c>
      <c r="BC50" s="203">
        <f>MAX(求节点(基础状态预期!I$7:I$27,$U$6:$U$26,$X50)+求节点(基础状态预期!I$7:I$27,$U$32:$U$52,$X50)+求节点(基础状态预期!I$7:I$27,$U$58:$U$78,$X50)+求节点(基础状态预期!I$7:I$27,$U$84:$U$104,$X50),BC49)</f>
        <v>1793546.3917525772</v>
      </c>
      <c r="BD50" s="203">
        <f>MAX(求节点(基础状态预期!J$7:J$27,$U$6:$U$26,$X50)+求节点(基础状态预期!J$7:J$27,$U$32:$U$52,$X50)+求节点(基础状态预期!J$7:J$27,$U$58:$U$78,$X50)+求节点(基础状态预期!J$7:J$27,$U$84:$U$104,$X50),BD49)</f>
        <v>1847263.1578947371</v>
      </c>
      <c r="BK50" s="108">
        <v>45</v>
      </c>
      <c r="BL50" s="194">
        <f t="shared" si="7"/>
        <v>26490</v>
      </c>
      <c r="BM50" s="194">
        <f t="shared" si="8"/>
        <v>26712.727272727276</v>
      </c>
      <c r="BN50" s="194">
        <f t="shared" si="9"/>
        <v>26940.000000000004</v>
      </c>
      <c r="BO50" s="194">
        <f t="shared" si="10"/>
        <v>27171.958762886596</v>
      </c>
      <c r="BP50" s="194">
        <f t="shared" si="11"/>
        <v>27650.526315789477</v>
      </c>
      <c r="BQ50" s="194">
        <f>(BL50-BL49)/节奏总纲!K48</f>
        <v>323.37035311560112</v>
      </c>
      <c r="BS50" s="110">
        <f t="shared" si="19"/>
        <v>0.89241223103057754</v>
      </c>
      <c r="BT50" s="110">
        <f t="shared" si="12"/>
        <v>0.10758776896942242</v>
      </c>
      <c r="BW50" s="167">
        <v>45</v>
      </c>
      <c r="BX50" s="194">
        <f>求节点(村县营基础信息!K$8:K$28,$P$6:$P$26,$CF50)+求节点(村县营基础信息!T$8:T$28,$P$32:$P$52,$CF50)+求节点(村县营基础信息!AC$8:AC$28,$P$58:$P$78,$CF50)+求节点(村县营基础信息!AL$8:AL$28,$P$84:$P$104,$CF50)</f>
        <v>98.1</v>
      </c>
      <c r="BY50" s="194">
        <f>求节点(村县营基础信息!L$8:L$28,$P$6:$P$26,$CF50)+求节点(村县营基础信息!U$8:U$28,$P$32:$P$52,$CF50)+求节点(村县营基础信息!AD$8:AD$28,$P$58:$P$78,$CF50)+求节点(村县营基础信息!AM$8:AM$28,$P$84:$P$104,$CF50)</f>
        <v>99.122873279906642</v>
      </c>
      <c r="BZ50" s="194">
        <f>求节点(村县营基础信息!M$8:M$28,$P$6:$P$26,$CF50)+求节点(村县营基础信息!V$8:V$28,$P$32:$P$52,$CF50)+求节点(村县营基础信息!AE$8:AE$28,$P$58:$P$78,$CF50)+求节点(村县营基础信息!AN$8:AN$28,$P$84:$P$104,$CF50)</f>
        <v>100.18367346938777</v>
      </c>
      <c r="CA50" s="194">
        <f>求节点(村县营基础信息!N$8:N$28,$P$6:$P$26,$CF50)+求节点(村县营基础信息!W$8:W$28,$P$32:$P$52,$CF50)+求节点(村县营基础信息!AF$8:AF$28,$P$58:$P$78,$CF50)+求节点(村县营基础信息!AO$8:AO$28,$P$84:$P$104,$CF50)</f>
        <v>101.05154639175257</v>
      </c>
      <c r="CB50" s="194">
        <f>求节点(村县营基础信息!O$8:O$28,$P$6:$P$26,$CF50)+求节点(村县营基础信息!X$8:X$28,$P$32:$P$52,$CF50)+求节点(村县营基础信息!AG$8:AG$28,$P$58:$P$78,$CF50)+求节点(村县营基础信息!AP$8:AP$28,$P$84:$P$104,$CF50)</f>
        <v>102.97861215700235</v>
      </c>
      <c r="CC50" s="194">
        <f>(BX50-BX49)/节奏总纲!K48</f>
        <v>1.3418769755137081</v>
      </c>
      <c r="CF50" s="167">
        <v>45</v>
      </c>
      <c r="CG50" s="194">
        <f>求节点(村县营基础信息!K$8:K$28,$Q$6:$Q$26,$CF50)+求节点(村县营基础信息!T$8:T$28,$Q$32:$Q$52,$CF50)+求节点(村县营基础信息!AC$8:AC$28,$Q$58:$Q$78,$CF50)+求节点(村县营基础信息!AL$8:AL$28,$Q$84:$Q$104,$CF50)</f>
        <v>28.1</v>
      </c>
      <c r="CH50" s="194">
        <f>求节点(村县营基础信息!L$8:L$28,$Q$6:$Q$26,$CF50)+求节点(村县营基础信息!U$8:U$28,$Q$32:$Q$52,$CF50)+求节点(村县营基础信息!AD$8:AD$28,$Q$58:$Q$78,$CF50)+求节点(村县营基础信息!AM$8:AM$28,$Q$84:$Q$104,$CF50)</f>
        <v>28.516812673846029</v>
      </c>
      <c r="CI50" s="194">
        <f>求节点(村县营基础信息!M$8:M$28,$Q$6:$Q$26,$CF50)+求节点(村县营基础信息!V$8:V$28,$Q$32:$Q$52,$CF50)+求节点(村县营基础信息!AE$8:AE$28,$Q$58:$Q$78,$CF50)+求节点(村县营基础信息!AN$8:AN$28,$Q$84:$Q$104,$CF50)</f>
        <v>28.95918367346939</v>
      </c>
      <c r="CJ50" s="194">
        <f>求节点(村县营基础信息!N$8:N$28,$Q$6:$Q$26,$CF50)+求节点(村县营基础信息!W$8:W$28,$Q$32:$Q$52,$CF50)+求节点(村县营基础信息!AF$8:AF$28,$Q$58:$Q$78,$CF50)+求节点(村县营基础信息!AO$8:AO$28,$Q$84:$Q$104,$CF50)</f>
        <v>29.195876288659793</v>
      </c>
      <c r="CK50" s="194">
        <f>求节点(村县营基础信息!O$8:O$28,$Q$6:$Q$26,$CF50)+求节点(村县营基础信息!X$8:X$28,$Q$32:$Q$52,$CF50)+求节点(村县营基础信息!AG$8:AG$28,$Q$58:$Q$78,$CF50)+求节点(村县营基础信息!AP$8:AP$28,$Q$84:$Q$104,$CF50)</f>
        <v>29.820717420160236</v>
      </c>
      <c r="CL50" s="194">
        <f>(CG50-CG49)/节奏总纲!K48</f>
        <v>0.46195764730800343</v>
      </c>
      <c r="CO50" s="167">
        <v>45</v>
      </c>
      <c r="CP50" s="194">
        <f>求节点(村县营基础信息!K$8:K$28,$R$6:$R$26,$CF50)+求节点(村县营基础信息!T$8:T$28,$R$32:$R$52,$CF50)+求节点(村县营基础信息!AC$8:AC$28,$R$58:$R$78,$CF50)+求节点(村县营基础信息!AL$8:AL$28,$R$84:$R$104,$CF50)</f>
        <v>6.5</v>
      </c>
      <c r="CQ50" s="194">
        <f>求节点(村县营基础信息!L$8:L$28,$R$6:$R$26,$CF50)+求节点(村县营基础信息!U$8:U$28,$R$32:$R$52,$CF50)+求节点(村县营基础信息!AD$8:AD$28,$R$58:$R$78,$CF50)+求节点(村县营基础信息!AM$8:AM$28,$R$84:$R$104,$CF50)</f>
        <v>6.5757575757575761</v>
      </c>
      <c r="CR50" s="194">
        <f>求节点(村县营基础信息!M$8:M$28,$R$6:$R$26,$CF50)+求节点(村县营基础信息!V$8:V$28,$R$32:$R$52,$CF50)+求节点(村县营基础信息!AE$8:AE$28,$R$58:$R$78,$CF50)+求节点(村县营基础信息!AN$8:AN$28,$R$84:$R$104,$CF50)</f>
        <v>6.6530612244897966</v>
      </c>
      <c r="CS50" s="194">
        <f>求节点(村县营基础信息!N$8:N$28,$R$6:$R$26,$CF50)+求节点(村县营基础信息!W$8:W$28,$R$32:$R$52,$CF50)+求节点(村县营基础信息!AF$8:AF$28,$R$58:$R$78,$CF50)+求节点(村县营基础信息!AO$8:AO$28,$R$84:$R$104,$CF50)</f>
        <v>6.7319587628865971</v>
      </c>
      <c r="CT50" s="194">
        <f>求节点(村县营基础信息!O$8:O$28,$R$6:$R$26,$CF50)+求节点(村县营基础信息!X$8:X$28,$R$32:$R$52,$CF50)+求节点(村县营基础信息!AG$8:AG$28,$R$58:$R$78,$CF50)+求节点(村县营基础信息!AP$8:AP$28,$R$84:$R$104,$CF50)</f>
        <v>6.8947368421052637</v>
      </c>
      <c r="CU50" s="194">
        <f>(CP50-CP49)/节奏总纲!K48</f>
        <v>0.10998991602571485</v>
      </c>
      <c r="CW50" s="171"/>
      <c r="CX50" s="171"/>
      <c r="CY50" s="171">
        <v>45</v>
      </c>
      <c r="CZ50" s="171">
        <v>26540</v>
      </c>
      <c r="DA50" s="171">
        <v>26773.333333333336</v>
      </c>
      <c r="DB50" s="171">
        <v>27011.428571428572</v>
      </c>
      <c r="DC50" s="171">
        <v>27254.432989690722</v>
      </c>
      <c r="DD50" s="171">
        <v>27755.789473684214</v>
      </c>
      <c r="DE50" s="171">
        <f t="shared" si="13"/>
        <v>0.99811605124340619</v>
      </c>
      <c r="DF50" s="171">
        <f t="shared" si="14"/>
        <v>0.99773632741760232</v>
      </c>
      <c r="DG50" s="171">
        <f t="shared" si="15"/>
        <v>0.99735561667019257</v>
      </c>
      <c r="DH50" s="171">
        <f t="shared" si="16"/>
        <v>0.99697391514858069</v>
      </c>
      <c r="DI50" s="171">
        <f t="shared" si="17"/>
        <v>0.99620752427184467</v>
      </c>
    </row>
    <row r="51" spans="1:113" x14ac:dyDescent="0.15">
      <c r="B51" s="150"/>
      <c r="D51" s="71">
        <v>20</v>
      </c>
      <c r="E51" s="167">
        <f>繁荣度奖励!Y26/24*12</f>
        <v>80640</v>
      </c>
      <c r="F51" s="137">
        <v>0</v>
      </c>
      <c r="G51" s="171">
        <v>2</v>
      </c>
      <c r="H51" s="167">
        <v>0</v>
      </c>
      <c r="I51" s="167">
        <v>1</v>
      </c>
      <c r="J51" s="171">
        <v>0</v>
      </c>
      <c r="K51" s="174">
        <f t="shared" si="18"/>
        <v>480000</v>
      </c>
      <c r="L51" s="167">
        <v>0</v>
      </c>
      <c r="N51" s="137">
        <f>SUMPRODUCT(E$32:E51,村县营基础信息!$E$8:$E27)</f>
        <v>265680</v>
      </c>
      <c r="O51" s="137">
        <f>SUMPRODUCT(F$32:F51,村县营基础信息!$E$8:$E27)</f>
        <v>0</v>
      </c>
      <c r="P51" s="137">
        <f>SUMPRODUCT(G$32:G51,村县营基础信息!$E$8:$E27)</f>
        <v>18</v>
      </c>
      <c r="Q51" s="167">
        <f>SUMPRODUCT(H$32:H51,村县营基础信息!$E$8:$E27)</f>
        <v>0</v>
      </c>
      <c r="R51" s="167">
        <f>SUMPRODUCT(I$32:I51,村县营基础信息!$E$8:$E27)</f>
        <v>9</v>
      </c>
      <c r="S51" s="137">
        <f>SUMPRODUCT(J$32:J51,村县营基础信息!$E$8:$E27)</f>
        <v>0</v>
      </c>
      <c r="T51" s="137">
        <f>SUMPRODUCT(K$32:K51,村县营基础信息!$E$8:$E27)</f>
        <v>556800</v>
      </c>
      <c r="U51" s="167">
        <f>SUMPRODUCT(L$32:L51,村县营基础信息!$E$8:$E27)</f>
        <v>0</v>
      </c>
      <c r="W51" s="142"/>
      <c r="X51" s="68">
        <v>46</v>
      </c>
      <c r="Y51" s="203">
        <f>MAX(求节点(基础状态预期!F$7:F$27,$N$6:$N$26,$X51)+求节点(基础状态预期!F$7:F$27,$N$32:$N$52,$X51)+求节点(基础状态预期!F$7:F$27,$N$58:$N$78,$X51)+求节点(基础状态预期!F$7:F$27,$N$84:$N$104,$X51),Y50)</f>
        <v>109920</v>
      </c>
      <c r="Z51" s="203">
        <f>MAX(求节点(基础状态预期!G$7:G$27,$N$6:$N$26,$X51)+求节点(基础状态预期!G$7:G$27,$N$32:$N$52,$X51)+求节点(基础状态预期!G$7:G$27,$N$58:$N$78,$X51)+求节点(基础状态预期!G$7:G$27,$N$84:$N$104,$X51),Z50)</f>
        <v>113321.21212121214</v>
      </c>
      <c r="AA51" s="203">
        <f>MAX(求节点(基础状态预期!H$7:H$27,$N$6:$N$26,$X51)+求节点(基础状态预期!H$7:H$27,$N$32:$N$52,$X51)+求节点(基础状态预期!H$7:H$27,$N$58:$N$78,$X51)+求节点(基础状态预期!H$7:H$27,$N$84:$N$104,$X51),AA50)</f>
        <v>116791.83673469389</v>
      </c>
      <c r="AB51" s="203">
        <f>MAX(求节点(基础状态预期!I$7:I$27,$N$6:$N$26,$X51)+求节点(基础状态预期!I$7:I$27,$N$32:$N$52,$X51)+求节点(基础状态预期!I$7:I$27,$N$58:$N$78,$X51)+求节点(基础状态预期!I$7:I$27,$N$84:$N$104,$X51),AB50)</f>
        <v>120334.02061855668</v>
      </c>
      <c r="AC51" s="203">
        <f>MAX(求节点(基础状态预期!J$7:J$27,$N$6:$N$26,$X51)+求节点(基础状态预期!J$7:J$27,$N$32:$N$52,$X51)+求节点(基础状态预期!J$7:J$27,$N$58:$N$78,$X51)+求节点(基础状态预期!J$7:J$27,$N$84:$N$104,$X51),AC50)</f>
        <v>124560</v>
      </c>
      <c r="AD51" s="63">
        <v>16900</v>
      </c>
      <c r="AE51" s="63">
        <v>17085.858585858587</v>
      </c>
      <c r="AF51" s="63">
        <v>17275.510204081635</v>
      </c>
      <c r="AG51" s="63">
        <v>17469.072164948451</v>
      </c>
      <c r="AH51" s="63">
        <v>17882.456140350881</v>
      </c>
      <c r="AI51" s="203">
        <f>MAX((求节点(基础状态预期!F$7:F$27,$P$6:$P$26,$X51)+求节点(基础状态预期!F$7:F$27,$P$32:$P$52,$X51)+求节点(基础状态预期!F$7:F$27,$P$58:$P$78,$X51)+求节点(基础状态预期!F$7:F$27,$P$84:$P$104,$X51))*240,AI50)</f>
        <v>24080</v>
      </c>
      <c r="AJ51" s="203">
        <f>MAX((求节点(基础状态预期!G$7:G$27,$P$6:$P$26,$X51)+求节点(基础状态预期!G$7:G$27,$P$32:$P$52,$X51)+求节点(基础状态预期!G$7:G$27,$P$58:$P$78,$X51)+求节点(基础状态预期!G$7:G$27,$P$84:$P$104,$X51))*240,AJ50)</f>
        <v>24284.444444444445</v>
      </c>
      <c r="AK51" s="203">
        <f>MAX((求节点(基础状态预期!H$7:H$27,$P$6:$P$26,$X51)+求节点(基础状态预期!H$7:H$27,$P$32:$P$52,$X51)+求节点(基础状态预期!H$7:H$27,$P$58:$P$78,$X51)+求节点(基础状态预期!H$7:H$27,$P$84:$P$104,$X51))*240,AK50)</f>
        <v>24493.061224489793</v>
      </c>
      <c r="AL51" s="203">
        <f>MAX((求节点(基础状态预期!I$7:I$27,$P$6:$P$26,$X51)+求节点(基础状态预期!I$7:I$27,$P$32:$P$52,$X51)+求节点(基础状态预期!I$7:I$27,$P$58:$P$78,$X51)+求节点(基础状态预期!I$7:I$27,$P$84:$P$104,$X51))*240,AL50)</f>
        <v>24705.979381443296</v>
      </c>
      <c r="AM51" s="203">
        <f>MAX((求节点(基础状态预期!J$7:J$27,$P$6:$P$26,$X51)+求节点(基础状态预期!J$7:J$27,$P$32:$P$52,$X51)+求节点(基础状态预期!J$7:J$27,$P$58:$P$78,$X51)+求节点(基础状态预期!J$7:J$27,$P$84:$P$104,$X51))*240,AM50)</f>
        <v>25145.26315789474</v>
      </c>
      <c r="AN51" s="68">
        <f>(AI51-AI50)/节奏总纲!K49</f>
        <v>270.92794182525813</v>
      </c>
      <c r="AO51" s="203">
        <f>MAX(求节点(基础状态预期!F$7:F$27,$T$6:$T$26,$X51)+求节点(基础状态预期!F$7:F$27,$T$32:$T$52,$X51)+求节点(基础状态预期!F$7:F$27,$T$58:$T$78,$X51)+求节点(基础状态预期!F$7:F$27,$T$84:$T$104,$X51),AO50)</f>
        <v>1224133.3333333335</v>
      </c>
      <c r="AP51" s="203">
        <f>MAX(求节点(基础状态预期!G$7:G$27,$T$6:$T$26,$X51)+求节点(基础状态预期!G$7:G$27,$T$32:$T$52,$X51)+求节点(基础状态预期!G$7:G$27,$T$58:$T$78,$X51)+求节点(基础状态预期!G$7:G$27,$T$84:$T$104,$X51),AP50)</f>
        <v>1286086.1952861957</v>
      </c>
      <c r="AQ51" s="203">
        <f>MAX(求节点(基础状态预期!H$7:H$27,$T$6:$T$26,$X51)+求节点(基础状态预期!H$7:H$27,$T$32:$T$52,$X51)+求节点(基础状态预期!H$7:H$27,$T$58:$T$78,$X51)+求节点(基础状态预期!H$7:H$27,$T$84:$T$104,$X51),AQ50)</f>
        <v>1349303.4013605444</v>
      </c>
      <c r="AR51" s="203">
        <f>MAX(求节点(基础状态预期!I$7:I$27,$T$6:$T$26,$X51)+求节点(基础状态预期!I$7:I$27,$T$32:$T$52,$X51)+求节点(基础状态预期!I$7:I$27,$T$58:$T$78,$X51)+求节点(基础状态预期!I$7:I$27,$T$84:$T$104,$X51),AR50)</f>
        <v>1413824.0549828175</v>
      </c>
      <c r="AS51" s="203">
        <f>MAX(求节点(基础状态预期!J$7:J$27,$T$6:$T$26,$X51)+求节点(基础状态预期!J$7:J$27,$T$32:$T$52,$X51)+求节点(基础状态预期!J$7:J$27,$T$58:$T$78,$X51)+求节点(基础状态预期!J$7:J$27,$T$84:$T$104,$X51),AS50)</f>
        <v>1560273.6842105272</v>
      </c>
      <c r="AT51" s="203">
        <f>MAX(求节点(基础状态预期!F$7:F$27,$S$6:$S$26,$X51)+求节点(基础状态预期!F$7:F$27,$S$32:$S$52,$X51)+求节点(基础状态预期!F$7:F$27,$S$58:$S$78,$X51)+求节点(基础状态预期!F$7:F$27,$S$84:$S$104,$X51),AT50)</f>
        <v>2900</v>
      </c>
      <c r="AU51" s="203">
        <f>MAX(求节点(基础状态预期!G$7:G$27,$S$6:$S$26,$X51)+求节点(基础状态预期!G$7:G$27,$S$32:$S$52,$X51)+求节点(基础状态预期!G$7:G$27,$S$58:$S$78,$X51)+求节点(基础状态预期!G$7:G$27,$S$84:$S$104,$X51),AU50)</f>
        <v>2923.2323232323233</v>
      </c>
      <c r="AV51" s="203">
        <f>MAX(求节点(基础状态预期!H$7:H$27,$S$6:$S$26,$X51)+求节点(基础状态预期!H$7:H$27,$S$32:$S$52,$X51)+求节点(基础状态预期!H$7:H$27,$S$58:$S$78,$X51)+求节点(基础状态预期!H$7:H$27,$S$84:$S$104,$X51),AV50)</f>
        <v>2946.9387755102043</v>
      </c>
      <c r="AW51" s="203">
        <f>MAX(求节点(基础状态预期!I$7:I$27,$S$6:$S$26,$X51)+求节点(基础状态预期!I$7:I$27,$S$32:$S$52,$X51)+求节点(基础状态预期!I$7:I$27,$S$58:$S$78,$X51)+求节点(基础状态预期!I$7:I$27,$S$84:$S$104,$X51),AW50)</f>
        <v>2971.1340206185564</v>
      </c>
      <c r="AX51" s="203">
        <f>MAX(求节点(基础状态预期!J$7:J$27,$S$6:$S$26,$X51)+求节点(基础状态预期!J$7:J$27,$S$32:$S$52,$X51)+求节点(基础状态预期!J$7:J$27,$S$58:$S$78,$X51)+求节点(基础状态预期!J$7:J$27,$S$84:$S$104,$X51),AX50)</f>
        <v>3028.0701754385968</v>
      </c>
      <c r="AY51" s="108">
        <f>(AT51-AT50)/节奏总纲!K49</f>
        <v>30.787266116506608</v>
      </c>
      <c r="AZ51" s="203">
        <f>MAX(求节点(基础状态预期!F$7:F$27,$U$6:$U$26,$X51)+求节点(基础状态预期!F$7:F$27,$U$32:$U$52,$X51)+求节点(基础状态预期!F$7:F$27,$U$58:$U$78,$X51)+求节点(基础状态预期!F$7:F$27,$U$84:$U$104,$X51),AZ50)</f>
        <v>1772000</v>
      </c>
      <c r="BA51" s="203">
        <f>MAX(求节点(基础状态预期!G$7:G$27,$U$6:$U$26,$X51)+求节点(基础状态预期!G$7:G$27,$U$32:$U$52,$X51)+求节点(基础状态预期!G$7:G$27,$U$58:$U$78,$X51)+求节点(基础状态预期!G$7:G$27,$U$84:$U$104,$X51),BA50)</f>
        <v>1797555.5555555557</v>
      </c>
      <c r="BB51" s="203">
        <f>MAX(求节点(基础状态预期!H$7:H$27,$U$6:$U$26,$X51)+求节点(基础状态预期!H$7:H$27,$U$32:$U$52,$X51)+求节点(基础状态预期!H$7:H$27,$U$58:$U$78,$X51)+求节点(基础状态预期!H$7:H$27,$U$84:$U$104,$X51),BB50)</f>
        <v>1823632.6530612246</v>
      </c>
      <c r="BC51" s="203">
        <f>MAX(求节点(基础状态预期!I$7:I$27,$U$6:$U$26,$X51)+求节点(基础状态预期!I$7:I$27,$U$32:$U$52,$X51)+求节点(基础状态预期!I$7:I$27,$U$58:$U$78,$X51)+求节点(基础状态预期!I$7:I$27,$U$84:$U$104,$X51),BC50)</f>
        <v>1850247.4226804122</v>
      </c>
      <c r="BD51" s="203">
        <f>MAX(求节点(基础状态预期!J$7:J$27,$U$6:$U$26,$X51)+求节点(基础状态预期!J$7:J$27,$U$32:$U$52,$X51)+求节点(基础状态预期!J$7:J$27,$U$58:$U$78,$X51)+求节点(基础状态预期!J$7:J$27,$U$84:$U$104,$X51),BD50)</f>
        <v>1916385.9649122811</v>
      </c>
      <c r="BK51" s="108">
        <v>46</v>
      </c>
      <c r="BL51" s="194">
        <f t="shared" si="7"/>
        <v>26980</v>
      </c>
      <c r="BM51" s="194">
        <f t="shared" si="8"/>
        <v>27207.67676767677</v>
      </c>
      <c r="BN51" s="194">
        <f t="shared" si="9"/>
        <v>27439.999999999996</v>
      </c>
      <c r="BO51" s="194">
        <f t="shared" si="10"/>
        <v>27677.113402061852</v>
      </c>
      <c r="BP51" s="194">
        <f t="shared" si="11"/>
        <v>28173.333333333336</v>
      </c>
      <c r="BQ51" s="194">
        <f>(BL51-BL50)/节奏总纲!K49</f>
        <v>301.71520794176473</v>
      </c>
      <c r="BS51" s="110">
        <f t="shared" si="19"/>
        <v>0.8925129725722758</v>
      </c>
      <c r="BT51" s="110">
        <f t="shared" si="12"/>
        <v>0.10748702742772424</v>
      </c>
      <c r="BW51" s="167">
        <v>46</v>
      </c>
      <c r="BX51" s="194">
        <f>求节点(村县营基础信息!K$8:K$28,$P$6:$P$26,$CF51)+求节点(村县营基础信息!T$8:T$28,$P$32:$P$52,$CF51)+求节点(村县营基础信息!AC$8:AC$28,$P$58:$P$78,$CF51)+求节点(村县营基础信息!AL$8:AL$28,$P$84:$P$104,$CF51)</f>
        <v>100.13333333333333</v>
      </c>
      <c r="BY51" s="194">
        <f>求节点(村县营基础信息!L$8:L$28,$P$6:$P$26,$CF51)+求节点(村县营基础信息!U$8:U$28,$P$32:$P$52,$CF51)+求节点(村县营基础信息!AD$8:AD$28,$P$58:$P$78,$CF51)+求节点(村县营基础信息!AM$8:AM$28,$P$84:$P$104,$CF51)</f>
        <v>101.17720568858459</v>
      </c>
      <c r="BZ51" s="194">
        <f>求节点(村县营基础信息!M$8:M$28,$P$6:$P$26,$CF51)+求节点(村县营基础信息!V$8:V$28,$P$32:$P$52,$CF51)+求节点(村县营基础信息!AE$8:AE$28,$P$58:$P$78,$CF51)+求节点(村县营基础信息!AN$8:AN$28,$P$84:$P$104,$CF51)</f>
        <v>102.05442176870747</v>
      </c>
      <c r="CA51" s="194">
        <f>求节点(村县营基础信息!N$8:N$28,$P$6:$P$26,$CF51)+求节点(村县营基础信息!W$8:W$28,$P$32:$P$52,$CF51)+求节点(村县营基础信息!AF$8:AF$28,$P$58:$P$78,$CF51)+求节点(村县营基础信息!AO$8:AO$28,$P$84:$P$104,$CF51)</f>
        <v>102.94158075601374</v>
      </c>
      <c r="CB51" s="194">
        <f>求节点(村县营基础信息!O$8:O$28,$P$6:$P$26,$CF51)+求节点(村县营基础信息!X$8:X$28,$P$32:$P$52,$CF51)+求节点(村县营基础信息!AG$8:AG$28,$P$58:$P$78,$CF51)+求节点(村县营基础信息!AP$8:AP$28,$P$84:$P$104,$CF51)</f>
        <v>104.99382682602344</v>
      </c>
      <c r="CC51" s="194">
        <f>(BX51-BX50)/节奏总纲!K49</f>
        <v>1.2520154887379342</v>
      </c>
      <c r="CF51" s="167">
        <v>46</v>
      </c>
      <c r="CG51" s="194">
        <f>求节点(村县营基础信息!K$8:K$28,$Q$6:$Q$26,$CF51)+求节点(村县营基础信息!T$8:T$28,$Q$32:$Q$52,$CF51)+求节点(村县营基础信息!AC$8:AC$28,$Q$58:$Q$78,$CF51)+求节点(村县营基础信息!AL$8:AL$28,$Q$84:$Q$104,$CF51)</f>
        <v>28.8</v>
      </c>
      <c r="CH51" s="194">
        <f>求节点(村县营基础信息!L$8:L$28,$Q$6:$Q$26,$CF51)+求节点(村县营基础信息!U$8:U$28,$Q$32:$Q$52,$CF51)+求节点(村县营基础信息!AD$8:AD$28,$Q$58:$Q$78,$CF51)+求节点(村县营基础信息!AM$8:AM$28,$Q$84:$Q$104,$CF51)</f>
        <v>29.224343735722638</v>
      </c>
      <c r="CI51" s="194">
        <f>求节点(村县营基础信息!M$8:M$28,$Q$6:$Q$26,$CF51)+求节点(村县营基础信息!V$8:V$28,$Q$32:$Q$52,$CF51)+求节点(村县营基础信息!AE$8:AE$28,$Q$58:$Q$78,$CF51)+求节点(村县营基础信息!AN$8:AN$28,$Q$84:$Q$104,$CF51)</f>
        <v>29.469387755102041</v>
      </c>
      <c r="CJ51" s="194">
        <f>求节点(村县营基础信息!N$8:N$28,$Q$6:$Q$26,$CF51)+求节点(村县营基础信息!W$8:W$28,$Q$32:$Q$52,$CF51)+求节点(村县营基础信息!AF$8:AF$28,$Q$58:$Q$78,$CF51)+求节点(村县营基础信息!AO$8:AO$28,$Q$84:$Q$104,$CF51)</f>
        <v>29.711340206185564</v>
      </c>
      <c r="CK51" s="194">
        <f>求节点(村县营基础信息!O$8:O$28,$Q$6:$Q$26,$CF51)+求节点(村县营基础信息!X$8:X$28,$Q$32:$Q$52,$CF51)+求节点(村县营基础信息!AG$8:AG$28,$Q$58:$Q$78,$CF51)+求节点(村县营基础信息!AP$8:AP$28,$Q$84:$Q$104,$CF51)</f>
        <v>30.502598755847981</v>
      </c>
      <c r="CL51" s="194">
        <f>(CG51-CG50)/节奏总纲!K49</f>
        <v>0.43102172563109203</v>
      </c>
      <c r="CO51" s="167">
        <v>46</v>
      </c>
      <c r="CP51" s="194">
        <f>求节点(村县营基础信息!K$8:K$28,$R$6:$R$26,$CF51)+求节点(村县营基础信息!T$8:T$28,$R$32:$R$52,$CF51)+求节点(村县营基础信息!AC$8:AC$28,$R$58:$R$78,$CF51)+求节点(村县营基础信息!AL$8:AL$28,$R$84:$R$104,$CF51)</f>
        <v>6.666666666666667</v>
      </c>
      <c r="CQ51" s="194">
        <f>求节点(村县营基础信息!L$8:L$28,$R$6:$R$26,$CF51)+求节点(村县营基础信息!U$8:U$28,$R$32:$R$52,$CF51)+求节点(村县营基础信息!AD$8:AD$28,$R$58:$R$78,$CF51)+求节点(村县营基础信息!AM$8:AM$28,$R$84:$R$104,$CF51)</f>
        <v>6.7441077441077448</v>
      </c>
      <c r="CR51" s="194">
        <f>求节点(村县营基础信息!M$8:M$28,$R$6:$R$26,$CF51)+求节点(村县营基础信息!V$8:V$28,$R$32:$R$52,$CF51)+求节点(村县营基础信息!AE$8:AE$28,$R$58:$R$78,$CF51)+求节点(村县营基础信息!AN$8:AN$28,$R$84:$R$104,$CF51)</f>
        <v>6.8231292517006805</v>
      </c>
      <c r="CS51" s="194">
        <f>求节点(村县营基础信息!N$8:N$28,$R$6:$R$26,$CF51)+求节点(村县营基础信息!W$8:W$28,$R$32:$R$52,$CF51)+求节点(村县营基础信息!AF$8:AF$28,$R$58:$R$78,$CF51)+求节点(村县营基础信息!AO$8:AO$28,$R$84:$R$104,$CF51)</f>
        <v>6.9037800687285218</v>
      </c>
      <c r="CT51" s="194">
        <f>求节点(村县营基础信息!O$8:O$28,$R$6:$R$26,$CF51)+求节点(村县营基础信息!X$8:X$28,$R$32:$R$52,$CF51)+求节点(村县营基础信息!AG$8:AG$28,$R$58:$R$78,$CF51)+求节点(村县营基础信息!AP$8:AP$28,$R$84:$R$104,$CF51)</f>
        <v>7</v>
      </c>
      <c r="CU51" s="194">
        <f>(CP51-CP50)/节奏总纲!K49</f>
        <v>0.10262422038835553</v>
      </c>
      <c r="CW51" s="171"/>
      <c r="CX51" s="171"/>
      <c r="CY51" s="171">
        <v>46</v>
      </c>
      <c r="CZ51" s="171">
        <v>27053.333333333332</v>
      </c>
      <c r="DA51" s="171">
        <v>27291.851851851854</v>
      </c>
      <c r="DB51" s="171">
        <v>27535.238095238095</v>
      </c>
      <c r="DC51" s="171">
        <v>27783.642611683845</v>
      </c>
      <c r="DD51" s="171">
        <v>28312.982456140355</v>
      </c>
      <c r="DE51" s="171">
        <f t="shared" si="13"/>
        <v>0.99728930507639235</v>
      </c>
      <c r="DF51" s="171">
        <f t="shared" si="14"/>
        <v>0.99691574303451413</v>
      </c>
      <c r="DG51" s="171">
        <f t="shared" si="15"/>
        <v>0.99654122855561689</v>
      </c>
      <c r="DH51" s="171">
        <f t="shared" si="16"/>
        <v>0.99616575799253937</v>
      </c>
      <c r="DI51" s="171">
        <f t="shared" si="17"/>
        <v>0.99506766470034202</v>
      </c>
    </row>
    <row r="52" spans="1:113" x14ac:dyDescent="0.15">
      <c r="B52" s="150"/>
      <c r="D52" s="71">
        <v>21</v>
      </c>
      <c r="E52" s="167">
        <f>繁荣度奖励!Y27/24*12</f>
        <v>84960</v>
      </c>
      <c r="F52" s="137">
        <v>0</v>
      </c>
      <c r="G52" s="171">
        <v>2</v>
      </c>
      <c r="H52" s="68">
        <v>0</v>
      </c>
      <c r="I52" s="167">
        <v>1</v>
      </c>
      <c r="J52" s="137">
        <v>0</v>
      </c>
      <c r="K52" s="174">
        <f t="shared" si="18"/>
        <v>640000</v>
      </c>
      <c r="L52" s="167">
        <v>0</v>
      </c>
      <c r="N52" s="137">
        <f>SUMPRODUCT(E$32:E52,村县营基础信息!$E$8:$E28)</f>
        <v>350640</v>
      </c>
      <c r="O52" s="137">
        <f>SUMPRODUCT(F$32:F52,村县营基础信息!$E$8:$E28)</f>
        <v>0</v>
      </c>
      <c r="P52" s="137">
        <f>SUMPRODUCT(G$32:G52,村县营基础信息!$E$8:$E28)</f>
        <v>20</v>
      </c>
      <c r="Q52" s="167">
        <f>SUMPRODUCT(H$32:H52,村县营基础信息!$E$8:$E28)</f>
        <v>0</v>
      </c>
      <c r="R52" s="167">
        <f>SUMPRODUCT(I$32:I52,村县营基础信息!$E$8:$E28)</f>
        <v>10</v>
      </c>
      <c r="S52" s="137">
        <f>SUMPRODUCT(J$32:J52,村县营基础信息!$E$8:$E28)</f>
        <v>0</v>
      </c>
      <c r="T52" s="137">
        <f>SUMPRODUCT(K$32:K52,村县营基础信息!$E$8:$E28)</f>
        <v>1196800</v>
      </c>
      <c r="U52" s="167">
        <f>SUMPRODUCT(L$32:L52,村县营基础信息!$E$8:$E28)</f>
        <v>0</v>
      </c>
      <c r="W52" s="142"/>
      <c r="X52" s="68">
        <v>47</v>
      </c>
      <c r="Y52" s="203">
        <f>MAX(求节点(基础状态预期!F$7:F$27,$N$6:$N$26,$X52)+求节点(基础状态预期!F$7:F$27,$N$32:$N$52,$X52)+求节点(基础状态预期!F$7:F$27,$N$58:$N$78,$X52)+求节点(基础状态预期!F$7:F$27,$N$84:$N$104,$X52),Y51)</f>
        <v>117240</v>
      </c>
      <c r="Z52" s="203">
        <f>MAX(求节点(基础状态预期!G$7:G$27,$N$6:$N$26,$X52)+求节点(基础状态预期!G$7:G$27,$N$32:$N$52,$X52)+求节点(基础状态预期!G$7:G$27,$N$58:$N$78,$X52)+求节点(基础状态预期!G$7:G$27,$N$84:$N$104,$X52),Z51)</f>
        <v>120715.15151515155</v>
      </c>
      <c r="AA52" s="203">
        <f>MAX(求节点(基础状态预期!H$7:H$27,$N$6:$N$26,$X52)+求节点(基础状态预期!H$7:H$27,$N$32:$N$52,$X52)+求节点(基础状态预期!H$7:H$27,$N$58:$N$78,$X52)+求节点(基础状态预期!H$7:H$27,$N$84:$N$104,$X52),AA51)</f>
        <v>124261.22448979592</v>
      </c>
      <c r="AB52" s="203">
        <f>MAX(求节点(基础状态预期!I$7:I$27,$N$6:$N$26,$X52)+求节点(基础状态预期!I$7:I$27,$N$32:$N$52,$X52)+求节点(基础状态预期!I$7:I$27,$N$58:$N$78,$X52)+求节点(基础状态预期!I$7:I$27,$N$84:$N$104,$X52),AB51)</f>
        <v>124560</v>
      </c>
      <c r="AC52" s="203">
        <f>MAX(求节点(基础状态预期!J$7:J$27,$N$6:$N$26,$X52)+求节点(基础状态预期!J$7:J$27,$N$32:$N$52,$X52)+求节点(基础状态预期!J$7:J$27,$N$58:$N$78,$X52)+求节点(基础状态预期!J$7:J$27,$N$84:$N$104,$X52),AC51)</f>
        <v>124560</v>
      </c>
      <c r="AD52" s="63">
        <v>17300</v>
      </c>
      <c r="AE52" s="63">
        <v>17489.898989898993</v>
      </c>
      <c r="AF52" s="63">
        <v>17683.673469387755</v>
      </c>
      <c r="AG52" s="63">
        <v>17896.563573883162</v>
      </c>
      <c r="AH52" s="63">
        <v>18338.596491228072</v>
      </c>
      <c r="AI52" s="203">
        <f>MAX((求节点(基础状态预期!F$7:F$27,$P$6:$P$26,$X52)+求节点(基础状态预期!F$7:F$27,$P$32:$P$52,$X52)+求节点(基础状态预期!F$7:F$27,$P$58:$P$78,$X52)+求节点(基础状态预期!F$7:F$27,$P$84:$P$104,$X52))*240,AI51)</f>
        <v>24520</v>
      </c>
      <c r="AJ52" s="203">
        <f>MAX((求节点(基础状态预期!G$7:G$27,$P$6:$P$26,$X52)+求节点(基础状态预期!G$7:G$27,$P$32:$P$52,$X52)+求节点(基础状态预期!G$7:G$27,$P$58:$P$78,$X52)+求节点(基础状态预期!G$7:G$27,$P$84:$P$104,$X52))*240,AJ51)</f>
        <v>24728.888888888891</v>
      </c>
      <c r="AK52" s="203">
        <f>MAX((求节点(基础状态预期!H$7:H$27,$P$6:$P$26,$X52)+求节点(基础状态预期!H$7:H$27,$P$32:$P$52,$X52)+求节点(基础状态预期!H$7:H$27,$P$58:$P$78,$X52)+求节点(基础状态预期!H$7:H$27,$P$84:$P$104,$X52))*240,AK51)</f>
        <v>24942.040816326531</v>
      </c>
      <c r="AL52" s="203">
        <f>MAX((求节点(基础状态预期!I$7:I$27,$P$6:$P$26,$X52)+求节点(基础状态预期!I$7:I$27,$P$32:$P$52,$X52)+求节点(基础状态预期!I$7:I$27,$P$58:$P$78,$X52)+求节点(基础状态预期!I$7:I$27,$P$84:$P$104,$X52))*240,AL51)</f>
        <v>25159.587628865978</v>
      </c>
      <c r="AM52" s="203">
        <f>MAX((求节点(基础状态预期!J$7:J$27,$P$6:$P$26,$X52)+求节点(基础状态预期!J$7:J$27,$P$32:$P$52,$X52)+求节点(基础状态预期!J$7:J$27,$P$58:$P$78,$X52)+求节点(基础状态预期!J$7:J$27,$P$84:$P$104,$X52))*240,AM51)</f>
        <v>25608.421052631584</v>
      </c>
      <c r="AN52" s="68">
        <f>(AI52-AI51)/节奏总纲!K50</f>
        <v>252.7847080521276</v>
      </c>
      <c r="AO52" s="203">
        <f>MAX(求节点(基础状态预期!F$7:F$27,$T$6:$T$26,$X52)+求节点(基础状态预期!F$7:F$27,$T$32:$T$52,$X52)+求节点(基础状态预期!F$7:F$27,$T$58:$T$78,$X52)+求节点(基础状态预期!F$7:F$27,$T$84:$T$104,$X52),AO51)</f>
        <v>1357466.6666666665</v>
      </c>
      <c r="AP52" s="203">
        <f>MAX(求节点(基础状态预期!G$7:G$27,$T$6:$T$26,$X52)+求节点(基础状态预期!G$7:G$27,$T$32:$T$52,$X52)+求节点(基础状态预期!G$7:G$27,$T$58:$T$78,$X52)+求节点(基础状态预期!G$7:G$27,$T$84:$T$104,$X52),AP51)</f>
        <v>1420766.3299663304</v>
      </c>
      <c r="AQ52" s="203">
        <f>MAX(求节点(基础状态预期!H$7:H$27,$T$6:$T$26,$X52)+求节点(基础状态预期!H$7:H$27,$T$32:$T$52,$X52)+求节点(基础状态预期!H$7:H$27,$T$58:$T$78,$X52)+求节点(基础状态预期!H$7:H$27,$T$84:$T$104,$X52),AQ51)</f>
        <v>1485357.8231292516</v>
      </c>
      <c r="AR52" s="203">
        <f>MAX(求节点(基础状态预期!I$7:I$27,$T$6:$T$26,$X52)+求节点(基础状态预期!I$7:I$27,$T$32:$T$52,$X52)+求节点(基础状态预期!I$7:I$27,$T$58:$T$78,$X52)+求节点(基础状态预期!I$7:I$27,$T$84:$T$104,$X52),AR51)</f>
        <v>1565645.3608247421</v>
      </c>
      <c r="AS52" s="203">
        <f>MAX(求节点(基础状态预期!J$7:J$27,$T$6:$T$26,$X52)+求节点(基础状态预期!J$7:J$27,$T$32:$T$52,$X52)+求节点(基础状态预期!J$7:J$27,$T$58:$T$78,$X52)+求节点(基础状态预期!J$7:J$27,$T$84:$T$104,$X52),AS51)</f>
        <v>1733957.8947368432</v>
      </c>
      <c r="AT52" s="203">
        <f>MAX(求节点(基础状态预期!F$7:F$27,$S$6:$S$26,$X52)+求节点(基础状态预期!F$7:F$27,$S$32:$S$52,$X52)+求节点(基础状态预期!F$7:F$27,$S$58:$S$78,$X52)+求节点(基础状态预期!F$7:F$27,$S$84:$S$104,$X52),AT51)</f>
        <v>2950</v>
      </c>
      <c r="AU52" s="203">
        <f>MAX(求节点(基础状态预期!G$7:G$27,$S$6:$S$26,$X52)+求节点(基础状态预期!G$7:G$27,$S$32:$S$52,$X52)+求节点(基础状态预期!G$7:G$27,$S$58:$S$78,$X52)+求节点(基础状态预期!G$7:G$27,$S$84:$S$104,$X52),AU51)</f>
        <v>2973.7373737373741</v>
      </c>
      <c r="AV52" s="203">
        <f>MAX(求节点(基础状态预期!H$7:H$27,$S$6:$S$26,$X52)+求节点(基础状态预期!H$7:H$27,$S$32:$S$52,$X52)+求节点(基础状态预期!H$7:H$27,$S$58:$S$78,$X52)+求节点(基础状态预期!H$7:H$27,$S$84:$S$104,$X52),AV51)</f>
        <v>2997.9591836734694</v>
      </c>
      <c r="AW52" s="203">
        <f>MAX(求节点(基础状态预期!I$7:I$27,$S$6:$S$26,$X52)+求节点(基础状态预期!I$7:I$27,$S$32:$S$52,$X52)+求节点(基础状态预期!I$7:I$27,$S$58:$S$78,$X52)+求节点(基础状态预期!I$7:I$27,$S$84:$S$104,$X52),AW51)</f>
        <v>3030.2405498281787</v>
      </c>
      <c r="AX52" s="203">
        <f>MAX(求节点(基础状态预期!J$7:J$27,$S$6:$S$26,$X52)+求节点(基础状态预期!J$7:J$27,$S$32:$S$52,$X52)+求节点(基础状态预期!J$7:J$27,$S$58:$S$78,$X52)+求节点(基础状态预期!J$7:J$27,$S$84:$S$104,$X52),AX51)</f>
        <v>3098.2456140350878</v>
      </c>
      <c r="AY52" s="108">
        <f>(AT52-AT51)/节奏总纲!K50</f>
        <v>28.725535005923593</v>
      </c>
      <c r="AZ52" s="203">
        <f>MAX(求节点(基础状态预期!F$7:F$27,$U$6:$U$26,$X52)+求节点(基础状态预期!F$7:F$27,$U$32:$U$52,$X52)+求节点(基础状态预期!F$7:F$27,$U$58:$U$78,$X52)+求节点(基础状态预期!F$7:F$27,$U$84:$U$104,$X52),AZ51)</f>
        <v>1827000</v>
      </c>
      <c r="BA52" s="203">
        <f>MAX(求节点(基础状态预期!G$7:G$27,$U$6:$U$26,$X52)+求节点(基础状态预期!G$7:G$27,$U$32:$U$52,$X52)+求节点(基础状态预期!G$7:G$27,$U$58:$U$78,$X52)+求节点(基础状态预期!G$7:G$27,$U$84:$U$104,$X52),BA51)</f>
        <v>1853111.1111111112</v>
      </c>
      <c r="BB52" s="203">
        <f>MAX(求节点(基础状态预期!H$7:H$27,$U$6:$U$26,$X52)+求节点(基础状态预期!H$7:H$27,$U$32:$U$52,$X52)+求节点(基础状态预期!H$7:H$27,$U$58:$U$78,$X52)+求节点(基础状态预期!H$7:H$27,$U$84:$U$104,$X52),BB51)</f>
        <v>1879755.1020408163</v>
      </c>
      <c r="BC52" s="203">
        <f>MAX(求节点(基础状态预期!I$7:I$27,$U$6:$U$26,$X52)+求节点(基础状态预期!I$7:I$27,$U$32:$U$52,$X52)+求节点(基础状态预期!I$7:I$27,$U$58:$U$78,$X52)+求节点(基础状态预期!I$7:I$27,$U$84:$U$104,$X52),BC51)</f>
        <v>1919044.6735395188</v>
      </c>
      <c r="BD52" s="203">
        <f>MAX(求节点(基础状态预期!J$7:J$27,$U$6:$U$26,$X52)+求节点(基础状态预期!J$7:J$27,$U$32:$U$52,$X52)+求节点(基础状态预期!J$7:J$27,$U$58:$U$78,$X52)+求节点(基础状态预期!J$7:J$27,$U$84:$U$104,$X52),BD51)</f>
        <v>2002350.8771929829</v>
      </c>
      <c r="BK52" s="108">
        <v>47</v>
      </c>
      <c r="BL52" s="194">
        <f t="shared" si="7"/>
        <v>27470</v>
      </c>
      <c r="BM52" s="194">
        <f t="shared" si="8"/>
        <v>27702.626262626265</v>
      </c>
      <c r="BN52" s="194">
        <f t="shared" si="9"/>
        <v>27940</v>
      </c>
      <c r="BO52" s="194">
        <f t="shared" si="10"/>
        <v>28189.828178694159</v>
      </c>
      <c r="BP52" s="194">
        <f t="shared" si="11"/>
        <v>28706.666666666672</v>
      </c>
      <c r="BQ52" s="194">
        <f>(BL52-BL51)/节奏总纲!K50</f>
        <v>281.51024305805117</v>
      </c>
      <c r="BS52" s="110">
        <f t="shared" si="19"/>
        <v>0.89261012013105201</v>
      </c>
      <c r="BT52" s="110">
        <f t="shared" si="12"/>
        <v>0.10738987986894795</v>
      </c>
      <c r="BW52" s="167">
        <v>47</v>
      </c>
      <c r="BX52" s="194">
        <f>求节点(村县营基础信息!K$8:K$28,$P$6:$P$26,$CF52)+求节点(村县营基础信息!T$8:T$28,$P$32:$P$52,$CF52)+求节点(村县营基础信息!AC$8:AC$28,$P$58:$P$78,$CF52)+求节点(村县营基础信息!AL$8:AL$28,$P$84:$P$104,$CF52)</f>
        <v>102.16666666666667</v>
      </c>
      <c r="BY52" s="194">
        <f>求节点(村县营基础信息!L$8:L$28,$P$6:$P$26,$CF52)+求节点(村县营基础信息!U$8:U$28,$P$32:$P$52,$CF52)+求节点(村县营基础信息!AD$8:AD$28,$P$58:$P$78,$CF52)+求节点(村县营基础信息!AM$8:AM$28,$P$84:$P$104,$CF52)</f>
        <v>103.03703703703704</v>
      </c>
      <c r="BZ52" s="194">
        <f>求节点(村县营基础信息!M$8:M$28,$P$6:$P$26,$CF52)+求节点(村县营基础信息!V$8:V$28,$P$32:$P$52,$CF52)+求节点(村县营基础信息!AE$8:AE$28,$P$58:$P$78,$CF52)+求节点(村县营基础信息!AN$8:AN$28,$P$84:$P$104,$CF52)</f>
        <v>103.92517006802721</v>
      </c>
      <c r="CA52" s="194">
        <f>求节点(村县营基础信息!N$8:N$28,$P$6:$P$26,$CF52)+求节点(村县营基础信息!W$8:W$28,$P$32:$P$52,$CF52)+求节点(村县营基础信息!AF$8:AF$28,$P$58:$P$78,$CF52)+求节点(村县营基础信息!AO$8:AO$28,$P$84:$P$104,$CF52)</f>
        <v>104.91792752494294</v>
      </c>
      <c r="CB52" s="194">
        <f>求节点(村县营基础信息!O$8:O$28,$P$6:$P$26,$CF52)+求节点(村县营基础信息!X$8:X$28,$P$32:$P$52,$CF52)+求节点(村县营基础信息!AG$8:AG$28,$P$58:$P$78,$CF52)+求节点(村县营基础信息!AP$8:AP$28,$P$84:$P$104,$CF52)</f>
        <v>106.90377833714977</v>
      </c>
      <c r="CC52" s="194">
        <f>(BX52-BX51)/节奏总纲!K50</f>
        <v>1.1681717569075665</v>
      </c>
      <c r="CF52" s="167">
        <v>47</v>
      </c>
      <c r="CG52" s="194">
        <f>求节点(村县营基础信息!K$8:K$28,$Q$6:$Q$26,$CF52)+求节点(村县营基础信息!T$8:T$28,$Q$32:$Q$52,$CF52)+求节点(村县营基础信息!AC$8:AC$28,$Q$58:$Q$78,$CF52)+求节点(村县营基础信息!AL$8:AL$28,$Q$84:$Q$104,$CF52)</f>
        <v>29.5</v>
      </c>
      <c r="CH52" s="194">
        <f>求节点(村县营基础信息!L$8:L$28,$Q$6:$Q$26,$CF52)+求节点(村县营基础信息!U$8:U$28,$Q$32:$Q$52,$CF52)+求节点(村县营基础信息!AD$8:AD$28,$Q$58:$Q$78,$CF52)+求节点(村县营基础信息!AM$8:AM$28,$Q$84:$Q$104,$CF52)</f>
        <v>29.737373737373737</v>
      </c>
      <c r="CI52" s="194">
        <f>求节点(村县营基础信息!M$8:M$28,$Q$6:$Q$26,$CF52)+求节点(村县营基础信息!V$8:V$28,$Q$32:$Q$52,$CF52)+求节点(村县营基础信息!AE$8:AE$28,$Q$58:$Q$78,$CF52)+求节点(村县营基础信息!AN$8:AN$28,$Q$84:$Q$104,$CF52)</f>
        <v>29.979591836734695</v>
      </c>
      <c r="CJ52" s="194">
        <f>求节点(村县营基础信息!N$8:N$28,$Q$6:$Q$26,$CF52)+求节点(村县营基础信息!W$8:W$28,$Q$32:$Q$52,$CF52)+求节点(村县营基础信息!AF$8:AF$28,$Q$58:$Q$78,$CF52)+求节点(村县营基础信息!AO$8:AO$28,$Q$84:$Q$104,$CF52)</f>
        <v>30.388717902949828</v>
      </c>
      <c r="CK52" s="194">
        <f>求节点(村县营基础信息!O$8:O$28,$Q$6:$Q$26,$CF52)+求节点(村县营基础信息!X$8:X$28,$Q$32:$Q$52,$CF52)+求节点(村县营基础信息!AG$8:AG$28,$Q$58:$Q$78,$CF52)+求节点(村县营基础信息!AP$8:AP$28,$Q$84:$Q$104,$CF52)</f>
        <v>31.184480091535725</v>
      </c>
      <c r="CL52" s="194">
        <f>(CG52-CG51)/节奏总纲!K50</f>
        <v>0.40215749008292989</v>
      </c>
      <c r="CO52" s="167">
        <v>47</v>
      </c>
      <c r="CP52" s="194">
        <f>求节点(村县营基础信息!K$8:K$28,$R$6:$R$26,$CF52)+求节点(村县营基础信息!T$8:T$28,$R$32:$R$52,$CF52)+求节点(村县营基础信息!AC$8:AC$28,$R$58:$R$78,$CF52)+求节点(村县营基础信息!AL$8:AL$28,$R$84:$R$104,$CF52)</f>
        <v>6.833333333333333</v>
      </c>
      <c r="CQ52" s="194">
        <f>求节点(村县营基础信息!L$8:L$28,$R$6:$R$26,$CF52)+求节点(村县营基础信息!U$8:U$28,$R$32:$R$52,$CF52)+求节点(村县营基础信息!AD$8:AD$28,$R$58:$R$78,$CF52)+求节点(村县营基础信息!AM$8:AM$28,$R$84:$R$104,$CF52)</f>
        <v>6.9124579124579135</v>
      </c>
      <c r="CR52" s="194">
        <f>求节点(村县营基础信息!M$8:M$28,$R$6:$R$26,$CF52)+求节点(村县营基础信息!V$8:V$28,$R$32:$R$52,$CF52)+求节点(村县营基础信息!AE$8:AE$28,$R$58:$R$78,$CF52)+求节点(村县营基础信息!AN$8:AN$28,$R$84:$R$104,$CF52)</f>
        <v>6.9931972789115644</v>
      </c>
      <c r="CS52" s="194">
        <f>求节点(村县营基础信息!N$8:N$28,$R$6:$R$26,$CF52)+求节点(村县营基础信息!W$8:W$28,$R$32:$R$52,$CF52)+求节点(村县营基础信息!AF$8:AF$28,$R$58:$R$78,$CF52)+求节点(村县营基础信息!AO$8:AO$28,$R$84:$R$104,$CF52)</f>
        <v>7</v>
      </c>
      <c r="CT52" s="194">
        <f>求节点(村县营基础信息!O$8:O$28,$R$6:$R$26,$CF52)+求节点(村县营基础信息!X$8:X$28,$R$32:$R$52,$CF52)+求节点(村县营基础信息!AG$8:AG$28,$R$58:$R$78,$CF52)+求节点(村县营基础信息!AP$8:AP$28,$R$84:$R$104,$CF52)</f>
        <v>7</v>
      </c>
      <c r="CU52" s="194">
        <f>(CP52-CP51)/节奏总纲!K50</f>
        <v>9.5751783353078296E-2</v>
      </c>
      <c r="CW52" s="171"/>
      <c r="CX52" s="171"/>
      <c r="CY52" s="171">
        <v>47</v>
      </c>
      <c r="CZ52" s="171">
        <v>27566.666666666668</v>
      </c>
      <c r="DA52" s="171">
        <v>27810.370370370372</v>
      </c>
      <c r="DB52" s="171">
        <v>28059.047619047618</v>
      </c>
      <c r="DC52" s="171">
        <v>28330.996563573884</v>
      </c>
      <c r="DD52" s="171">
        <v>28895.438596491229</v>
      </c>
      <c r="DE52" s="171">
        <f t="shared" si="13"/>
        <v>0.99649334945586454</v>
      </c>
      <c r="DF52" s="171">
        <f t="shared" si="14"/>
        <v>0.99612575789861113</v>
      </c>
      <c r="DG52" s="171">
        <f t="shared" si="15"/>
        <v>0.99575724662276832</v>
      </c>
      <c r="DH52" s="171">
        <f t="shared" si="16"/>
        <v>0.99501717546140855</v>
      </c>
      <c r="DI52" s="171">
        <f t="shared" si="17"/>
        <v>0.99346706819506525</v>
      </c>
    </row>
    <row r="53" spans="1:113" x14ac:dyDescent="0.15">
      <c r="W53" s="142"/>
      <c r="X53" s="68">
        <v>48</v>
      </c>
      <c r="Y53" s="203">
        <f>MAX(求节点(基础状态预期!F$7:F$27,$N$6:$N$26,$X53)+求节点(基础状态预期!F$7:F$27,$N$32:$N$52,$X53)+求节点(基础状态预期!F$7:F$27,$N$58:$N$78,$X53)+求节点(基础状态预期!F$7:F$27,$N$84:$N$104,$X53),Y52)</f>
        <v>124560</v>
      </c>
      <c r="Z53" s="203">
        <f>MAX(求节点(基础状态预期!G$7:G$27,$N$6:$N$26,$X53)+求节点(基础状态预期!G$7:G$27,$N$32:$N$52,$X53)+求节点(基础状态预期!G$7:G$27,$N$58:$N$78,$X53)+求节点(基础状态预期!G$7:G$27,$N$84:$N$104,$X53),Z52)</f>
        <v>124560</v>
      </c>
      <c r="AA53" s="203">
        <f>MAX(求节点(基础状态预期!H$7:H$27,$N$6:$N$26,$X53)+求节点(基础状态预期!H$7:H$27,$N$32:$N$52,$X53)+求节点(基础状态预期!H$7:H$27,$N$58:$N$78,$X53)+求节点(基础状态预期!H$7:H$27,$N$84:$N$104,$X53),AA52)</f>
        <v>124560</v>
      </c>
      <c r="AB53" s="203">
        <f>MAX(求节点(基础状态预期!I$7:I$27,$N$6:$N$26,$X53)+求节点(基础状态预期!I$7:I$27,$N$32:$N$52,$X53)+求节点(基础状态预期!I$7:I$27,$N$58:$N$78,$X53)+求节点(基础状态预期!I$7:I$27,$N$84:$N$104,$X53),AB52)</f>
        <v>124560</v>
      </c>
      <c r="AC53" s="203">
        <f>MAX(求节点(基础状态预期!J$7:J$27,$N$6:$N$26,$X53)+求节点(基础状态预期!J$7:J$27,$N$32:$N$52,$X53)+求节点(基础状态预期!J$7:J$27,$N$58:$N$78,$X53)+求节点(基础状态预期!J$7:J$27,$N$84:$N$104,$X53),AC52)</f>
        <v>124560</v>
      </c>
      <c r="AD53" s="63">
        <v>17700</v>
      </c>
      <c r="AE53" s="63">
        <v>17910.101010101011</v>
      </c>
      <c r="AF53" s="63">
        <v>18124.489795918369</v>
      </c>
      <c r="AG53" s="63">
        <v>18343.298969072166</v>
      </c>
      <c r="AH53" s="63">
        <v>18794.736842105267</v>
      </c>
      <c r="AI53" s="203">
        <f>MAX((求节点(基础状态预期!F$7:F$27,$P$6:$P$26,$X53)+求节点(基础状态预期!F$7:F$27,$P$32:$P$52,$X53)+求节点(基础状态预期!F$7:F$27,$P$58:$P$78,$X53)+求节点(基础状态预期!F$7:F$27,$P$84:$P$104,$X53))*240,AI52)</f>
        <v>24960</v>
      </c>
      <c r="AJ53" s="203">
        <f>MAX((求节点(基础状态预期!G$7:G$27,$P$6:$P$26,$X53)+求节点(基础状态预期!G$7:G$27,$P$32:$P$52,$X53)+求节点(基础状态预期!G$7:G$27,$P$58:$P$78,$X53)+求节点(基础状态预期!G$7:G$27,$P$84:$P$104,$X53))*240,AJ52)</f>
        <v>25173.333333333336</v>
      </c>
      <c r="AK53" s="203">
        <f>MAX((求节点(基础状态预期!H$7:H$27,$P$6:$P$26,$X53)+求节点(基础状态预期!H$7:H$27,$P$32:$P$52,$X53)+求节点(基础状态预期!H$7:H$27,$P$58:$P$78,$X53)+求节点(基础状态预期!H$7:H$27,$P$84:$P$104,$X53))*240,AK52)</f>
        <v>25391.020408163266</v>
      </c>
      <c r="AL53" s="203">
        <f>MAX((求节点(基础状态预期!I$7:I$27,$P$6:$P$26,$X53)+求节点(基础状态预期!I$7:I$27,$P$32:$P$52,$X53)+求节点(基础状态预期!I$7:I$27,$P$58:$P$78,$X53)+求节点(基础状态预期!I$7:I$27,$P$84:$P$104,$X53))*240,AL52)</f>
        <v>25613.195876288657</v>
      </c>
      <c r="AM53" s="203">
        <f>MAX((求节点(基础状态预期!J$7:J$27,$P$6:$P$26,$X53)+求节点(基础状态预期!J$7:J$27,$P$32:$P$52,$X53)+求节点(基础状态预期!J$7:J$27,$P$58:$P$78,$X53)+求节点(基础状态预期!J$7:J$27,$P$84:$P$104,$X53))*240,AM52)</f>
        <v>26071.578947368424</v>
      </c>
      <c r="AN53" s="68">
        <f>(AI53-AI52)/节奏总纲!K51</f>
        <v>235.85647236863642</v>
      </c>
      <c r="AO53" s="203">
        <f>MAX(求节点(基础状态预期!F$7:F$27,$T$6:$T$26,$X53)+求节点(基础状态预期!F$7:F$27,$T$32:$T$52,$X53)+求节点(基础状态预期!F$7:F$27,$T$58:$T$78,$X53)+求节点(基础状态预期!F$7:F$27,$T$84:$T$104,$X53),AO52)</f>
        <v>1490800</v>
      </c>
      <c r="AP53" s="203">
        <f>MAX(求节点(基础状态预期!G$7:G$27,$T$6:$T$26,$X53)+求节点(基础状态预期!G$7:G$27,$T$32:$T$52,$X53)+求节点(基础状态预期!G$7:G$27,$T$58:$T$78,$X53)+求节点(基础状态预期!G$7:G$27,$T$84:$T$104,$X53),AP52)</f>
        <v>1570800.0000000007</v>
      </c>
      <c r="AQ53" s="203">
        <f>MAX(求节点(基础状态预期!H$7:H$27,$T$6:$T$26,$X53)+求节点(基础状态预期!H$7:H$27,$T$32:$T$52,$X53)+求节点(基础状态预期!H$7:H$27,$T$58:$T$78,$X53)+求节点(基础状态预期!H$7:H$27,$T$84:$T$104,$X53),AQ52)</f>
        <v>1652432.6530612246</v>
      </c>
      <c r="AR53" s="203">
        <f>MAX(求节点(基础状态预期!I$7:I$27,$T$6:$T$26,$X53)+求节点(基础状态预期!I$7:I$27,$T$32:$T$52,$X53)+求节点(基础状态预期!I$7:I$27,$T$58:$T$78,$X53)+求节点(基础状态预期!I$7:I$27,$T$84:$T$104,$X53),AR52)</f>
        <v>1735748.4536082472</v>
      </c>
      <c r="AS53" s="203">
        <f>MAX(求节点(基础状态预期!J$7:J$27,$T$6:$T$26,$X53)+求节点(基础状态预期!J$7:J$27,$T$32:$T$52,$X53)+求节点(基础状态预期!J$7:J$27,$T$58:$T$78,$X53)+求节点(基础状态预期!J$7:J$27,$T$84:$T$104,$X53),AS52)</f>
        <v>1907642.1052631587</v>
      </c>
      <c r="AT53" s="203">
        <f>MAX(求节点(基础状态预期!F$7:F$27,$S$6:$S$26,$X53)+求节点(基础状态预期!F$7:F$27,$S$32:$S$52,$X53)+求节点(基础状态预期!F$7:F$27,$S$58:$S$78,$X53)+求节点(基础状态预期!F$7:F$27,$S$84:$S$104,$X53),AT52)</f>
        <v>3000</v>
      </c>
      <c r="AU53" s="203">
        <f>MAX(求节点(基础状态预期!G$7:G$27,$S$6:$S$26,$X53)+求节点(基础状态预期!G$7:G$27,$S$32:$S$52,$X53)+求节点(基础状态预期!G$7:G$27,$S$58:$S$78,$X53)+求节点(基础状态预期!G$7:G$27,$S$84:$S$104,$X53),AU52)</f>
        <v>3032.3232323232323</v>
      </c>
      <c r="AV53" s="203">
        <f>MAX(求节点(基础状态预期!H$7:H$27,$S$6:$S$26,$X53)+求节点(基础状态预期!H$7:H$27,$S$32:$S$52,$X53)+求节点(基础状态预期!H$7:H$27,$S$58:$S$78,$X53)+求节点(基础状态预期!H$7:H$27,$S$84:$S$104,$X53),AV52)</f>
        <v>3065.3061224489797</v>
      </c>
      <c r="AW53" s="203">
        <f>MAX(求节点(基础状态预期!I$7:I$27,$S$6:$S$26,$X53)+求节点(基础状态预期!I$7:I$27,$S$32:$S$52,$X53)+求节点(基础状态预期!I$7:I$27,$S$58:$S$78,$X53)+求节点(基础状态预期!I$7:I$27,$S$84:$S$104,$X53),AW52)</f>
        <v>3098.9690721649486</v>
      </c>
      <c r="AX53" s="203">
        <f>MAX(求节点(基础状态预期!J$7:J$27,$S$6:$S$26,$X53)+求节点(基础状态预期!J$7:J$27,$S$32:$S$52,$X53)+求节点(基础状态预期!J$7:J$27,$S$58:$S$78,$X53)+求节点(基础状态预期!J$7:J$27,$S$84:$S$104,$X53),AX52)</f>
        <v>3168.4210526315792</v>
      </c>
      <c r="AY53" s="108">
        <f>(AT53-AT52)/节奏总纲!K51</f>
        <v>26.801871860072318</v>
      </c>
      <c r="AZ53" s="203">
        <f>MAX(求节点(基础状态预期!F$7:F$27,$U$6:$U$26,$X53)+求节点(基础状态预期!F$7:F$27,$U$32:$U$52,$X53)+求节点(基础状态预期!F$7:F$27,$U$58:$U$78,$X53)+求节点(基础状态预期!F$7:F$27,$U$84:$U$104,$X53),AZ52)</f>
        <v>1882000</v>
      </c>
      <c r="BA53" s="203">
        <f>MAX(求节点(基础状态预期!G$7:G$27,$U$6:$U$26,$X53)+求节点(基础状态预期!G$7:G$27,$U$32:$U$52,$X53)+求节点(基础状态预期!G$7:G$27,$U$58:$U$78,$X53)+求节点(基础状态预期!G$7:G$27,$U$84:$U$104,$X53),BA52)</f>
        <v>1921595.9595959599</v>
      </c>
      <c r="BB53" s="203">
        <f>MAX(求节点(基础状态预期!H$7:H$27,$U$6:$U$26,$X53)+求节点(基础状态预期!H$7:H$27,$U$32:$U$52,$X53)+求节点(基础状态预期!H$7:H$27,$U$58:$U$78,$X53)+求节点(基础状态预期!H$7:H$27,$U$84:$U$104,$X53),BB52)</f>
        <v>1962000</v>
      </c>
      <c r="BC53" s="203">
        <f>MAX(求节点(基础状态预期!I$7:I$27,$U$6:$U$26,$X53)+求节点(基础状态预期!I$7:I$27,$U$32:$U$52,$X53)+求节点(基础状态预期!I$7:I$27,$U$58:$U$78,$X53)+求节点(基础状态预期!I$7:I$27,$U$84:$U$104,$X53),BC52)</f>
        <v>2003237.1134020619</v>
      </c>
      <c r="BD53" s="203">
        <f>MAX(求节点(基础状态预期!J$7:J$27,$U$6:$U$26,$X53)+求节点(基础状态预期!J$7:J$27,$U$32:$U$52,$X53)+求节点(基础状态预期!J$7:J$27,$U$58:$U$78,$X53)+求节点(基础状态预期!J$7:J$27,$U$84:$U$104,$X53),BD52)</f>
        <v>2088315.7894736845</v>
      </c>
      <c r="BK53" s="108">
        <v>48</v>
      </c>
      <c r="BL53" s="194">
        <f t="shared" si="7"/>
        <v>27960</v>
      </c>
      <c r="BM53" s="194">
        <f t="shared" si="8"/>
        <v>28205.656565656569</v>
      </c>
      <c r="BN53" s="194">
        <f t="shared" si="9"/>
        <v>28456.326530612245</v>
      </c>
      <c r="BO53" s="194">
        <f t="shared" si="10"/>
        <v>28712.164948453606</v>
      </c>
      <c r="BP53" s="194">
        <f t="shared" si="11"/>
        <v>29240.000000000004</v>
      </c>
      <c r="BQ53" s="194">
        <f>(BL53-BL52)/节奏总纲!K51</f>
        <v>262.6583442287087</v>
      </c>
      <c r="BS53" s="110">
        <f t="shared" si="19"/>
        <v>0.89270386266094426</v>
      </c>
      <c r="BT53" s="110">
        <f t="shared" si="12"/>
        <v>0.1072961373390558</v>
      </c>
      <c r="BW53" s="167">
        <v>48</v>
      </c>
      <c r="BX53" s="194">
        <f>求节点(村县营基础信息!K$8:K$28,$P$6:$P$26,$CF53)+求节点(村县营基础信息!T$8:T$28,$P$32:$P$52,$CF53)+求节点(村县营基础信息!AC$8:AC$28,$P$58:$P$78,$CF53)+求节点(村县营基础信息!AL$8:AL$28,$P$84:$P$104,$CF53)</f>
        <v>104</v>
      </c>
      <c r="BY53" s="194">
        <f>求节点(村县营基础信息!L$8:L$28,$P$6:$P$26,$CF53)+求节点(村县营基础信息!U$8:U$28,$P$32:$P$52,$CF53)+求节点(村县营基础信息!AD$8:AD$28,$P$58:$P$78,$CF53)+求节点(村县营基础信息!AM$8:AM$28,$P$84:$P$104,$CF53)</f>
        <v>104.80808080808082</v>
      </c>
      <c r="BZ53" s="194">
        <f>求节点(村县营基础信息!M$8:M$28,$P$6:$P$26,$CF53)+求节点(村县营基础信息!V$8:V$28,$P$32:$P$52,$CF53)+求节点(村县营基础信息!AE$8:AE$28,$P$58:$P$78,$CF53)+求节点(村县营基础信息!AN$8:AN$28,$P$84:$P$104,$CF53)</f>
        <v>105.63265306122449</v>
      </c>
      <c r="CA53" s="194">
        <f>求节点(村县营基础信息!N$8:N$28,$P$6:$P$26,$CF53)+求节点(村县营基础信息!W$8:W$28,$P$32:$P$52,$CF53)+求节点(村县营基础信息!AF$8:AF$28,$P$58:$P$78,$CF53)+求节点(村县营基础信息!AO$8:AO$28,$P$84:$P$104,$CF53)</f>
        <v>106.80165418599115</v>
      </c>
      <c r="CB53" s="194">
        <f>求节点(村县营基础信息!O$8:O$28,$P$6:$P$26,$CF53)+求节点(村县营基础信息!X$8:X$28,$P$32:$P$52,$CF53)+求节点(村县营基础信息!AG$8:AG$28,$P$58:$P$78,$CF53)+求节点(村县营基础信息!AP$8:AP$28,$P$84:$P$104,$CF53)</f>
        <v>108.8137298482761</v>
      </c>
      <c r="CC53" s="194">
        <f>(BX53-BX52)/节奏总纲!K51</f>
        <v>0.98273530153598243</v>
      </c>
      <c r="CF53" s="167">
        <v>48</v>
      </c>
      <c r="CG53" s="194">
        <f>求节点(村县营基础信息!K$8:K$28,$Q$6:$Q$26,$CF53)+求节点(村县营基础信息!T$8:T$28,$Q$32:$Q$52,$CF53)+求节点(村县营基础信息!AC$8:AC$28,$Q$58:$Q$78,$CF53)+求节点(村县营基础信息!AL$8:AL$28,$Q$84:$Q$104,$CF53)</f>
        <v>30</v>
      </c>
      <c r="CH53" s="194">
        <f>求节点(村县营基础信息!L$8:L$28,$Q$6:$Q$26,$CF53)+求节点(村县营基础信息!U$8:U$28,$Q$32:$Q$52,$CF53)+求节点(村县营基础信息!AD$8:AD$28,$Q$58:$Q$78,$CF53)+求节点(村县营基础信息!AM$8:AM$28,$Q$84:$Q$104,$CF53)</f>
        <v>30.242424242424246</v>
      </c>
      <c r="CI53" s="194">
        <f>求节点(村县营基础信息!M$8:M$28,$Q$6:$Q$26,$CF53)+求节点(村县营基础信息!V$8:V$28,$Q$32:$Q$52,$CF53)+求节点(村县营基础信息!AE$8:AE$28,$Q$58:$Q$78,$CF53)+求节点(村县营基础信息!AN$8:AN$28,$Q$84:$Q$104,$CF53)</f>
        <v>30.489795918367346</v>
      </c>
      <c r="CJ53" s="194">
        <f>求节点(村县营基础信息!N$8:N$28,$Q$6:$Q$26,$CF53)+求节点(村县营基础信息!W$8:W$28,$Q$32:$Q$52,$CF53)+求节点(村县营基础信息!AF$8:AF$28,$Q$58:$Q$78,$CF53)+求节点(村县营基础信息!AO$8:AO$28,$Q$84:$Q$104,$CF53)</f>
        <v>31.069695423104566</v>
      </c>
      <c r="CK53" s="194">
        <f>求节点(村县营基础信息!O$8:O$28,$Q$6:$Q$26,$CF53)+求节点(村县营基础信息!X$8:X$28,$Q$32:$Q$52,$CF53)+求节点(村县营基础信息!AG$8:AG$28,$Q$58:$Q$78,$CF53)+求节点(村县营基础信息!AP$8:AP$28,$Q$84:$Q$104,$CF53)</f>
        <v>31.86636142722347</v>
      </c>
      <c r="CL53" s="194">
        <f>(CG53-CG52)/节奏总纲!K51</f>
        <v>0.26801871860072318</v>
      </c>
      <c r="CO53" s="167">
        <v>48</v>
      </c>
      <c r="CP53" s="194">
        <f>求节点(村县营基础信息!K$8:K$28,$R$6:$R$26,$CF53)+求节点(村县营基础信息!T$8:T$28,$R$32:$R$52,$CF53)+求节点(村县营基础信息!AC$8:AC$28,$R$58:$R$78,$CF53)+求节点(村县营基础信息!AL$8:AL$28,$R$84:$R$104,$CF53)</f>
        <v>7</v>
      </c>
      <c r="CQ53" s="194">
        <f>求节点(村县营基础信息!L$8:L$28,$R$6:$R$26,$CF53)+求节点(村县营基础信息!U$8:U$28,$R$32:$R$52,$CF53)+求节点(村县营基础信息!AD$8:AD$28,$R$58:$R$78,$CF53)+求节点(村县营基础信息!AM$8:AM$28,$R$84:$R$104,$CF53)</f>
        <v>7</v>
      </c>
      <c r="CR53" s="194">
        <f>求节点(村县营基础信息!M$8:M$28,$R$6:$R$26,$CF53)+求节点(村县营基础信息!V$8:V$28,$R$32:$R$52,$CF53)+求节点(村县营基础信息!AE$8:AE$28,$R$58:$R$78,$CF53)+求节点(村县营基础信息!AN$8:AN$28,$R$84:$R$104,$CF53)</f>
        <v>7</v>
      </c>
      <c r="CS53" s="194">
        <f>求节点(村县营基础信息!N$8:N$28,$R$6:$R$26,$CF53)+求节点(村县营基础信息!W$8:W$28,$R$32:$R$52,$CF53)+求节点(村县营基础信息!AF$8:AF$28,$R$58:$R$78,$CF53)+求节点(村县营基础信息!AO$8:AO$28,$R$84:$R$104,$CF53)</f>
        <v>7</v>
      </c>
      <c r="CT53" s="194">
        <f>求节点(村县营基础信息!O$8:O$28,$R$6:$R$26,$CF53)+求节点(村县营基础信息!X$8:X$28,$R$32:$R$52,$CF53)+求节点(村县营基础信息!AG$8:AG$28,$R$58:$R$78,$CF53)+求节点(村县营基础信息!AP$8:AP$28,$R$84:$R$104,$CF53)</f>
        <v>7</v>
      </c>
      <c r="CU53" s="194">
        <f>(CP53-CP52)/节奏总纲!K51</f>
        <v>8.9339572866907885E-2</v>
      </c>
      <c r="CW53" s="171"/>
      <c r="CX53" s="171"/>
      <c r="CY53" s="171">
        <v>48</v>
      </c>
      <c r="CZ53" s="171">
        <v>28080</v>
      </c>
      <c r="DA53" s="171">
        <v>28348.282828282827</v>
      </c>
      <c r="DB53" s="171">
        <v>28622.040816326531</v>
      </c>
      <c r="DC53" s="171">
        <v>28901.443298969072</v>
      </c>
      <c r="DD53" s="171">
        <v>29477.89473684211</v>
      </c>
      <c r="DE53" s="171">
        <f t="shared" si="13"/>
        <v>0.99572649572649574</v>
      </c>
      <c r="DF53" s="171">
        <f t="shared" si="14"/>
        <v>0.99496878652261922</v>
      </c>
      <c r="DG53" s="171">
        <f t="shared" si="15"/>
        <v>0.99421025611773428</v>
      </c>
      <c r="DH53" s="171">
        <f t="shared" si="16"/>
        <v>0.99345090317609785</v>
      </c>
      <c r="DI53" s="171">
        <f t="shared" si="17"/>
        <v>0.99192972432509641</v>
      </c>
    </row>
    <row r="54" spans="1:113" x14ac:dyDescent="0.15">
      <c r="W54" s="142"/>
      <c r="X54" s="68">
        <v>49</v>
      </c>
      <c r="Y54" s="203">
        <f>MAX(求节点(基础状态预期!F$7:F$27,$N$6:$N$26,$X54)+求节点(基础状态预期!F$7:F$27,$N$32:$N$52,$X54)+求节点(基础状态预期!F$7:F$27,$N$58:$N$78,$X54)+求节点(基础状态预期!F$7:F$27,$N$84:$N$104,$X54),Y53)</f>
        <v>124560</v>
      </c>
      <c r="Z54" s="203">
        <f>MAX(求节点(基础状态预期!G$7:G$27,$N$6:$N$26,$X54)+求节点(基础状态预期!G$7:G$27,$N$32:$N$52,$X54)+求节点(基础状态预期!G$7:G$27,$N$58:$N$78,$X54)+求节点(基础状态预期!G$7:G$27,$N$84:$N$104,$X54),Z53)</f>
        <v>124560</v>
      </c>
      <c r="AA54" s="203">
        <f>MAX(求节点(基础状态预期!H$7:H$27,$N$6:$N$26,$X54)+求节点(基础状态预期!H$7:H$27,$N$32:$N$52,$X54)+求节点(基础状态预期!H$7:H$27,$N$58:$N$78,$X54)+求节点(基础状态预期!H$7:H$27,$N$84:$N$104,$X54),AA53)</f>
        <v>124560</v>
      </c>
      <c r="AB54" s="203">
        <f>MAX(求节点(基础状态预期!I$7:I$27,$N$6:$N$26,$X54)+求节点(基础状态预期!I$7:I$27,$N$32:$N$52,$X54)+求节点(基础状态预期!I$7:I$27,$N$58:$N$78,$X54)+求节点(基础状态预期!I$7:I$27,$N$84:$N$104,$X54),AB53)</f>
        <v>124560</v>
      </c>
      <c r="AC54" s="203">
        <f>MAX(求节点(基础状态预期!J$7:J$27,$N$6:$N$26,$X54)+求节点(基础状态预期!J$7:J$27,$N$32:$N$52,$X54)+求节点(基础状态预期!J$7:J$27,$N$58:$N$78,$X54)+求节点(基础状态预期!J$7:J$27,$N$84:$N$104,$X54),AC53)</f>
        <v>124560</v>
      </c>
      <c r="AD54" s="63">
        <v>18133.333333333336</v>
      </c>
      <c r="AE54" s="63">
        <v>18347.811447811451</v>
      </c>
      <c r="AF54" s="63">
        <v>18566.666666666664</v>
      </c>
      <c r="AG54" s="63">
        <v>18790.03436426117</v>
      </c>
      <c r="AH54" s="63">
        <v>19250.877192982458</v>
      </c>
      <c r="AI54" s="203">
        <f>MAX((求节点(基础状态预期!F$7:F$27,$P$6:$P$26,$X54)+求节点(基础状态预期!F$7:F$27,$P$32:$P$52,$X54)+求节点(基础状态预期!F$7:F$27,$P$58:$P$78,$X54)+求节点(基础状态预期!F$7:F$27,$P$84:$P$104,$X54))*240,AI53)</f>
        <v>25400</v>
      </c>
      <c r="AJ54" s="203">
        <f>MAX((求节点(基础状态预期!G$7:G$27,$P$6:$P$26,$X54)+求节点(基础状态预期!G$7:G$27,$P$32:$P$52,$X54)+求节点(基础状态预期!G$7:G$27,$P$58:$P$78,$X54)+求节点(基础状态预期!G$7:G$27,$P$84:$P$104,$X54))*240,AJ53)</f>
        <v>25617.777777777781</v>
      </c>
      <c r="AK54" s="203">
        <f>MAX((求节点(基础状态预期!H$7:H$27,$P$6:$P$26,$X54)+求节点(基础状态预期!H$7:H$27,$P$32:$P$52,$X54)+求节点(基础状态预期!H$7:H$27,$P$58:$P$78,$X54)+求节点(基础状态预期!H$7:H$27,$P$84:$P$104,$X54))*240,AK53)</f>
        <v>25840</v>
      </c>
      <c r="AL54" s="203">
        <f>MAX((求节点(基础状态预期!I$7:I$27,$P$6:$P$26,$X54)+求节点(基础状态预期!I$7:I$27,$P$32:$P$52,$X54)+求节点(基础状态预期!I$7:I$27,$P$58:$P$78,$X54)+求节点(基础状态预期!I$7:I$27,$P$84:$P$104,$X54))*240,AL53)</f>
        <v>26066.804123711343</v>
      </c>
      <c r="AM54" s="203">
        <f>MAX((求节点(基础状态预期!J$7:J$27,$P$6:$P$26,$X54)+求节点(基础状态预期!J$7:J$27,$P$32:$P$52,$X54)+求节点(基础状态预期!J$7:J$27,$P$58:$P$78,$X54)+求节点(基础状态预期!J$7:J$27,$P$84:$P$104,$X54))*240,AM53)</f>
        <v>26534.736842105263</v>
      </c>
      <c r="AN54" s="68">
        <f>(AI54-AI53)/节奏总纲!K52</f>
        <v>220.06186998742729</v>
      </c>
      <c r="AO54" s="203">
        <f>MAX(求节点(基础状态预期!F$7:F$27,$T$6:$T$26,$X54)+求节点(基础状态预期!F$7:F$27,$T$32:$T$52,$X54)+求节点(基础状态预期!F$7:F$27,$T$58:$T$78,$X54)+求节点(基础状态预期!F$7:F$27,$T$84:$T$104,$X54),AO53)</f>
        <v>1655800</v>
      </c>
      <c r="AP54" s="203">
        <f>MAX(求节点(基础状态预期!G$7:G$27,$T$6:$T$26,$X54)+求节点(基础状态预期!G$7:G$27,$T$32:$T$52,$X54)+求节点(基础状态预期!G$7:G$27,$T$58:$T$78,$X54)+求节点(基础状态预期!G$7:G$27,$T$84:$T$104,$X54),AP53)</f>
        <v>1737466.6666666672</v>
      </c>
      <c r="AQ54" s="203">
        <f>MAX(求节点(基础状态预期!H$7:H$27,$T$6:$T$26,$X54)+求节点(基础状态预期!H$7:H$27,$T$32:$T$52,$X54)+求节点(基础状态预期!H$7:H$27,$T$58:$T$78,$X54)+求节点(基础状态预期!H$7:H$27,$T$84:$T$104,$X54),AQ53)</f>
        <v>1820800</v>
      </c>
      <c r="AR54" s="203">
        <f>MAX(求节点(基础状态预期!I$7:I$27,$T$6:$T$26,$X54)+求节点(基础状态预期!I$7:I$27,$T$32:$T$52,$X54)+求节点(基础状态预期!I$7:I$27,$T$58:$T$78,$X54)+求节点(基础状态预期!I$7:I$27,$T$84:$T$104,$X54),AR53)</f>
        <v>1905851.5463917528</v>
      </c>
      <c r="AS54" s="203">
        <f>MAX(求节点(基础状态预期!J$7:J$27,$T$6:$T$26,$X54)+求节点(基础状态预期!J$7:J$27,$T$32:$T$52,$X54)+求节点(基础状态预期!J$7:J$27,$T$58:$T$78,$X54)+求节点(基础状态预期!J$7:J$27,$T$84:$T$104,$X54),AS53)</f>
        <v>2081326.3157894746</v>
      </c>
      <c r="AT54" s="203">
        <f>MAX(求节点(基础状态预期!F$7:F$27,$S$6:$S$26,$X54)+求节点(基础状态预期!F$7:F$27,$S$32:$S$52,$X54)+求节点(基础状态预期!F$7:F$27,$S$58:$S$78,$X54)+求节点(基础状态预期!F$7:F$27,$S$84:$S$104,$X54),AT53)</f>
        <v>3066.6666666666665</v>
      </c>
      <c r="AU54" s="203">
        <f>MAX(求节点(基础状态预期!G$7:G$27,$S$6:$S$26,$X54)+求节点(基础状态预期!G$7:G$27,$S$32:$S$52,$X54)+求节点(基础状态预期!G$7:G$27,$S$58:$S$78,$X54)+求节点(基础状态预期!G$7:G$27,$S$84:$S$104,$X54),AU53)</f>
        <v>3099.6632996632998</v>
      </c>
      <c r="AV54" s="203">
        <f>MAX(求节点(基础状态预期!H$7:H$27,$S$6:$S$26,$X54)+求节点(基础状态预期!H$7:H$27,$S$32:$S$52,$X54)+求节点(基础状态预期!H$7:H$27,$S$58:$S$78,$X54)+求节点(基础状态预期!H$7:H$27,$S$84:$S$104,$X54),AV53)</f>
        <v>3133.3333333333335</v>
      </c>
      <c r="AW54" s="203">
        <f>MAX(求节点(基础状态预期!I$7:I$27,$S$6:$S$26,$X54)+求节点(基础状态预期!I$7:I$27,$S$32:$S$52,$X54)+求节点(基础状态预期!I$7:I$27,$S$58:$S$78,$X54)+求节点(基础状态预期!I$7:I$27,$S$84:$S$104,$X54),AW53)</f>
        <v>3167.6975945017184</v>
      </c>
      <c r="AX54" s="203">
        <f>MAX(求节点(基础状态预期!J$7:J$27,$S$6:$S$26,$X54)+求节点(基础状态预期!J$7:J$27,$S$32:$S$52,$X54)+求节点(基础状态预期!J$7:J$27,$S$58:$S$78,$X54)+求节点(基础状态预期!J$7:J$27,$S$84:$S$104,$X54),AX53)</f>
        <v>3238.5964912280706</v>
      </c>
      <c r="AY54" s="108">
        <f>(AT54-AT53)/节奏总纲!K52</f>
        <v>33.342707573852543</v>
      </c>
      <c r="AZ54" s="203">
        <f>MAX(求节点(基础状态预期!F$7:F$27,$U$6:$U$26,$X54)+求节点(基础状态预期!F$7:F$27,$U$32:$U$52,$X54)+求节点(基础状态预期!F$7:F$27,$U$58:$U$78,$X54)+求节点(基础状态预期!F$7:F$27,$U$84:$U$104,$X54),AZ53)</f>
        <v>1963666.6666666667</v>
      </c>
      <c r="BA54" s="203">
        <f>MAX(求节点(基础状态预期!G$7:G$27,$U$6:$U$26,$X54)+求节点(基础状态预期!G$7:G$27,$U$32:$U$52,$X54)+求节点(基础状态预期!G$7:G$27,$U$58:$U$78,$X54)+求节点(基础状态预期!G$7:G$27,$U$84:$U$104,$X54),BA53)</f>
        <v>2004087.5420875424</v>
      </c>
      <c r="BB54" s="203">
        <f>MAX(求节点(基础状态预期!H$7:H$27,$U$6:$U$26,$X54)+求节点(基础状态预期!H$7:H$27,$U$32:$U$52,$X54)+求节点(基础状态预期!H$7:H$27,$U$58:$U$78,$X54)+求节点(基础状态预期!H$7:H$27,$U$84:$U$104,$X54),BB53)</f>
        <v>2045333.3333333333</v>
      </c>
      <c r="BC54" s="203">
        <f>MAX(求节点(基础状态预期!I$7:I$27,$U$6:$U$26,$X54)+求节点(基础状态预期!I$7:I$27,$U$32:$U$52,$X54)+求节点(基础状态预期!I$7:I$27,$U$58:$U$78,$X54)+求节点(基础状态预期!I$7:I$27,$U$84:$U$104,$X54),BC53)</f>
        <v>2087429.5532646049</v>
      </c>
      <c r="BD54" s="203">
        <f>MAX(求节点(基础状态预期!J$7:J$27,$U$6:$U$26,$X54)+求节点(基础状态预期!J$7:J$27,$U$32:$U$52,$X54)+求节点(基础状态预期!J$7:J$27,$U$58:$U$78,$X54)+求节点(基础状态预期!J$7:J$27,$U$84:$U$104,$X54),BD53)</f>
        <v>2174280.7017543865</v>
      </c>
      <c r="BK54" s="108">
        <v>49</v>
      </c>
      <c r="BL54" s="194">
        <f t="shared" si="7"/>
        <v>28466.666666666668</v>
      </c>
      <c r="BM54" s="194">
        <f t="shared" si="8"/>
        <v>28717.441077441079</v>
      </c>
      <c r="BN54" s="194">
        <f t="shared" si="9"/>
        <v>28973.333333333332</v>
      </c>
      <c r="BO54" s="194">
        <f t="shared" si="10"/>
        <v>29234.501718213061</v>
      </c>
      <c r="BP54" s="194">
        <f t="shared" si="11"/>
        <v>29773.333333333336</v>
      </c>
      <c r="BQ54" s="194">
        <f>(BL54-BL53)/节奏总纲!K52</f>
        <v>253.40457756128052</v>
      </c>
      <c r="BS54" s="110">
        <f t="shared" si="19"/>
        <v>0.89227166276346603</v>
      </c>
      <c r="BT54" s="110">
        <f t="shared" si="12"/>
        <v>0.10772833723653395</v>
      </c>
      <c r="BW54" s="167">
        <v>49</v>
      </c>
      <c r="BX54" s="194">
        <f>求节点(村县营基础信息!K$8:K$28,$P$6:$P$26,$CF54)+求节点(村县营基础信息!T$8:T$28,$P$32:$P$52,$CF54)+求节点(村县营基础信息!AC$8:AC$28,$P$58:$P$78,$CF54)+求节点(村县营基础信息!AL$8:AL$28,$P$84:$P$104,$CF54)</f>
        <v>105.66666666666666</v>
      </c>
      <c r="BY54" s="194">
        <f>求节点(村县营基础信息!L$8:L$28,$P$6:$P$26,$CF54)+求节点(村县营基础信息!U$8:U$28,$P$32:$P$52,$CF54)+求节点(村县营基础信息!AD$8:AD$28,$P$58:$P$78,$CF54)+求节点(村县营基础信息!AM$8:AM$28,$P$84:$P$104,$CF54)</f>
        <v>106.49158249158251</v>
      </c>
      <c r="BZ54" s="194">
        <f>求节点(村县营基础信息!M$8:M$28,$P$6:$P$26,$CF54)+求节点(村县营基础信息!V$8:V$28,$P$32:$P$52,$CF54)+求节点(村县营基础信息!AE$8:AE$28,$P$58:$P$78,$CF54)+求节点(村县营基础信息!AN$8:AN$28,$P$84:$P$104,$CF54)</f>
        <v>107.33333333333334</v>
      </c>
      <c r="CA54" s="194">
        <f>求节点(村县营基础信息!N$8:N$28,$P$6:$P$26,$CF54)+求节点(村县营基础信息!W$8:W$28,$P$32:$P$52,$CF54)+求节点(村县营基础信息!AF$8:AF$28,$P$58:$P$78,$CF54)+求节点(村县营基础信息!AO$8:AO$28,$P$84:$P$104,$CF54)</f>
        <v>108.68538084703937</v>
      </c>
      <c r="CB54" s="194">
        <f>求节点(村县营基础信息!O$8:O$28,$P$6:$P$26,$CF54)+求节点(村县营基础信息!X$8:X$28,$P$32:$P$52,$CF54)+求节点(村县营基础信息!AG$8:AG$28,$P$58:$P$78,$CF54)+求节点(村县营基础信息!AP$8:AP$28,$P$84:$P$104,$CF54)</f>
        <v>110.72368135940243</v>
      </c>
      <c r="CC54" s="194">
        <f>(BX54-BX53)/节奏总纲!K52</f>
        <v>0.83356768934631076</v>
      </c>
      <c r="CF54" s="167">
        <v>49</v>
      </c>
      <c r="CG54" s="194">
        <f>求节点(村县营基础信息!K$8:K$28,$Q$6:$Q$26,$CF54)+求节点(村县营基础信息!T$8:T$28,$Q$32:$Q$52,$CF54)+求节点(村县营基础信息!AC$8:AC$28,$Q$58:$Q$78,$CF54)+求节点(村县营基础信息!AL$8:AL$28,$Q$84:$Q$104,$CF54)</f>
        <v>30.5</v>
      </c>
      <c r="CH54" s="194">
        <f>求节点(村县营基础信息!L$8:L$28,$Q$6:$Q$26,$CF54)+求节点(村县营基础信息!U$8:U$28,$Q$32:$Q$52,$CF54)+求节点(村县营基础信息!AD$8:AD$28,$Q$58:$Q$78,$CF54)+求节点(村县营基础信息!AM$8:AM$28,$Q$84:$Q$104,$CF54)</f>
        <v>30.747474747474747</v>
      </c>
      <c r="CI54" s="194">
        <f>求节点(村县营基础信息!M$8:M$28,$Q$6:$Q$26,$CF54)+求节点(村县营基础信息!V$8:V$28,$Q$32:$Q$52,$CF54)+求节点(村县营基础信息!AE$8:AE$28,$Q$58:$Q$78,$CF54)+求节点(村县营基础信息!AN$8:AN$28,$Q$84:$Q$104,$CF54)</f>
        <v>31</v>
      </c>
      <c r="CJ54" s="194">
        <f>求节点(村县营基础信息!N$8:N$28,$Q$6:$Q$26,$CF54)+求节点(村县营基础信息!W$8:W$28,$Q$32:$Q$52,$CF54)+求节点(村县营基础信息!AF$8:AF$28,$Q$58:$Q$78,$CF54)+求节点(村县营基础信息!AO$8:AO$28,$Q$84:$Q$104,$CF54)</f>
        <v>31.7506729432593</v>
      </c>
      <c r="CK54" s="194">
        <f>求节点(村县营基础信息!O$8:O$28,$Q$6:$Q$26,$CF54)+求节点(村县营基础信息!X$8:X$28,$Q$32:$Q$52,$CF54)+求节点(村县营基础信息!AG$8:AG$28,$Q$58:$Q$78,$CF54)+求节点(村县营基础信息!AP$8:AP$28,$Q$84:$Q$104,$CF54)</f>
        <v>32.548242762911215</v>
      </c>
      <c r="CL54" s="194">
        <f>(CG54-CG53)/节奏总纲!K52</f>
        <v>0.25007030680389464</v>
      </c>
      <c r="CO54" s="167">
        <v>49</v>
      </c>
      <c r="CP54" s="194">
        <f>求节点(村县营基础信息!K$8:K$28,$R$6:$R$26,$CF54)+求节点(村县营基础信息!T$8:T$28,$R$32:$R$52,$CF54)+求节点(村县营基础信息!AC$8:AC$28,$R$58:$R$78,$CF54)+求节点(村县营基础信息!AL$8:AL$28,$R$84:$R$104,$CF54)</f>
        <v>7</v>
      </c>
      <c r="CQ54" s="194">
        <f>求节点(村县营基础信息!L$8:L$28,$R$6:$R$26,$CF54)+求节点(村县营基础信息!U$8:U$28,$R$32:$R$52,$CF54)+求节点(村县营基础信息!AD$8:AD$28,$R$58:$R$78,$CF54)+求节点(村县营基础信息!AM$8:AM$28,$R$84:$R$104,$CF54)</f>
        <v>7</v>
      </c>
      <c r="CR54" s="194">
        <f>求节点(村县营基础信息!M$8:M$28,$R$6:$R$26,$CF54)+求节点(村县营基础信息!V$8:V$28,$R$32:$R$52,$CF54)+求节点(村县营基础信息!AE$8:AE$28,$R$58:$R$78,$CF54)+求节点(村县营基础信息!AN$8:AN$28,$R$84:$R$104,$CF54)</f>
        <v>7</v>
      </c>
      <c r="CS54" s="194">
        <f>求节点(村县营基础信息!N$8:N$28,$R$6:$R$26,$CF54)+求节点(村县营基础信息!W$8:W$28,$R$32:$R$52,$CF54)+求节点(村县营基础信息!AF$8:AF$28,$R$58:$R$78,$CF54)+求节点(村县营基础信息!AO$8:AO$28,$R$84:$R$104,$CF54)</f>
        <v>7</v>
      </c>
      <c r="CT54" s="194">
        <f>求节点(村县营基础信息!O$8:O$28,$R$6:$R$26,$CF54)+求节点(村县营基础信息!X$8:X$28,$R$32:$R$52,$CF54)+求节点(村县营基础信息!AG$8:AG$28,$R$58:$R$78,$CF54)+求节点(村县营基础信息!AP$8:AP$28,$R$84:$R$104,$CF54)</f>
        <v>7</v>
      </c>
      <c r="CU54" s="194">
        <f>(CP54-CP53)/节奏总纲!K52</f>
        <v>0</v>
      </c>
      <c r="CW54" s="171"/>
      <c r="CX54" s="171"/>
      <c r="CY54" s="171">
        <v>49</v>
      </c>
      <c r="CZ54" s="171">
        <v>28633.333333333328</v>
      </c>
      <c r="DA54" s="171">
        <v>28907.205387205388</v>
      </c>
      <c r="DB54" s="171">
        <v>29186.666666666672</v>
      </c>
      <c r="DC54" s="171">
        <v>29471.89003436426</v>
      </c>
      <c r="DD54" s="171">
        <v>30060.350877192985</v>
      </c>
      <c r="DE54" s="171">
        <f t="shared" si="13"/>
        <v>0.99417927823050078</v>
      </c>
      <c r="DF54" s="171">
        <f t="shared" si="14"/>
        <v>0.9934353976033844</v>
      </c>
      <c r="DG54" s="171">
        <f t="shared" si="15"/>
        <v>0.99269072635906785</v>
      </c>
      <c r="DH54" s="171">
        <f t="shared" si="16"/>
        <v>0.9919452632364465</v>
      </c>
      <c r="DI54" s="171">
        <f t="shared" si="17"/>
        <v>0.99045195629844063</v>
      </c>
    </row>
    <row r="55" spans="1:113" x14ac:dyDescent="0.15">
      <c r="W55" s="142"/>
      <c r="X55" s="68">
        <v>50</v>
      </c>
      <c r="Y55" s="203">
        <f>MAX(求节点(基础状态预期!F$7:F$27,$N$6:$N$26,$X55)+求节点(基础状态预期!F$7:F$27,$N$32:$N$52,$X55)+求节点(基础状态预期!F$7:F$27,$N$58:$N$78,$X55)+求节点(基础状态预期!F$7:F$27,$N$84:$N$104,$X55),Y54)</f>
        <v>124560</v>
      </c>
      <c r="Z55" s="203">
        <f>MAX(求节点(基础状态预期!G$7:G$27,$N$6:$N$26,$X55)+求节点(基础状态预期!G$7:G$27,$N$32:$N$52,$X55)+求节点(基础状态预期!G$7:G$27,$N$58:$N$78,$X55)+求节点(基础状态预期!G$7:G$27,$N$84:$N$104,$X55),Z54)</f>
        <v>124560</v>
      </c>
      <c r="AA55" s="203">
        <f>MAX(求节点(基础状态预期!H$7:H$27,$N$6:$N$26,$X55)+求节点(基础状态预期!H$7:H$27,$N$32:$N$52,$X55)+求节点(基础状态预期!H$7:H$27,$N$58:$N$78,$X55)+求节点(基础状态预期!H$7:H$27,$N$84:$N$104,$X55),AA54)</f>
        <v>124560</v>
      </c>
      <c r="AB55" s="203">
        <f>MAX(求节点(基础状态预期!I$7:I$27,$N$6:$N$26,$X55)+求节点(基础状态预期!I$7:I$27,$N$32:$N$52,$X55)+求节点(基础状态预期!I$7:I$27,$N$58:$N$78,$X55)+求节点(基础状态预期!I$7:I$27,$N$84:$N$104,$X55),AB54)</f>
        <v>124560</v>
      </c>
      <c r="AC55" s="203">
        <f>MAX(求节点(基础状态预期!J$7:J$27,$N$6:$N$26,$X55)+求节点(基础状态预期!J$7:J$27,$N$32:$N$52,$X55)+求节点(基础状态预期!J$7:J$27,$N$58:$N$78,$X55)+求节点(基础状态预期!J$7:J$27,$N$84:$N$104,$X55),AC54)</f>
        <v>124560</v>
      </c>
      <c r="AD55" s="63">
        <v>18566.666666666664</v>
      </c>
      <c r="AE55" s="63">
        <v>18785.521885521885</v>
      </c>
      <c r="AF55" s="63">
        <v>19008.843537414967</v>
      </c>
      <c r="AG55" s="63">
        <v>19236.769759450173</v>
      </c>
      <c r="AH55" s="63">
        <v>19707.017543859649</v>
      </c>
      <c r="AI55" s="203">
        <f>MAX((求节点(基础状态预期!F$7:F$27,$P$6:$P$26,$X55)+求节点(基础状态预期!F$7:F$27,$P$32:$P$52,$X55)+求节点(基础状态预期!F$7:F$27,$P$58:$P$78,$X55)+求节点(基础状态预期!F$7:F$27,$P$84:$P$104,$X55))*240,AI54)</f>
        <v>25840</v>
      </c>
      <c r="AJ55" s="203">
        <f>MAX((求节点(基础状态预期!G$7:G$27,$P$6:$P$26,$X55)+求节点(基础状态预期!G$7:G$27,$P$32:$P$52,$X55)+求节点(基础状态预期!G$7:G$27,$P$58:$P$78,$X55)+求节点(基础状态预期!G$7:G$27,$P$84:$P$104,$X55))*240,AJ54)</f>
        <v>26062.222222222223</v>
      </c>
      <c r="AK55" s="203">
        <f>MAX((求节点(基础状态预期!H$7:H$27,$P$6:$P$26,$X55)+求节点(基础状态预期!H$7:H$27,$P$32:$P$52,$X55)+求节点(基础状态预期!H$7:H$27,$P$58:$P$78,$X55)+求节点(基础状态预期!H$7:H$27,$P$84:$P$104,$X55))*240,AK54)</f>
        <v>26288.979591836731</v>
      </c>
      <c r="AL55" s="203">
        <f>MAX((求节点(基础状态预期!I$7:I$27,$P$6:$P$26,$X55)+求节点(基础状态预期!I$7:I$27,$P$32:$P$52,$X55)+求节点(基础状态预期!I$7:I$27,$P$58:$P$78,$X55)+求节点(基础状态预期!I$7:I$27,$P$84:$P$104,$X55))*240,AL54)</f>
        <v>26520.412371134022</v>
      </c>
      <c r="AM55" s="203">
        <f>MAX((求节点(基础状态预期!J$7:J$27,$P$6:$P$26,$X55)+求节点(基础状态预期!J$7:J$27,$P$32:$P$52,$X55)+求节点(基础状态预期!J$7:J$27,$P$58:$P$78,$X55)+求节点(基础状态预期!J$7:J$27,$P$84:$P$104,$X55))*240,AM54)</f>
        <v>26997.894736842107</v>
      </c>
      <c r="AN55" s="68">
        <f>(AI55-AI54)/节奏总纲!K53</f>
        <v>205.32498487755328</v>
      </c>
      <c r="AO55" s="203">
        <f>MAX(求节点(基础状态预期!F$7:F$27,$T$6:$T$26,$X55)+求节点(基础状态预期!F$7:F$27,$T$32:$T$52,$X55)+求节点(基础状态预期!F$7:F$27,$T$58:$T$78,$X55)+求节点(基础状态预期!F$7:F$27,$T$84:$T$104,$X55),AO54)</f>
        <v>1820800</v>
      </c>
      <c r="AP55" s="203">
        <f>MAX(求节点(基础状态预期!G$7:G$27,$T$6:$T$26,$X55)+求节点(基础状态预期!G$7:G$27,$T$32:$T$52,$X55)+求节点(基础状态预期!G$7:G$27,$T$58:$T$78,$X55)+求节点(基础状态预期!G$7:G$27,$T$84:$T$104,$X55),AP54)</f>
        <v>1904133.3333333337</v>
      </c>
      <c r="AQ55" s="203">
        <f>MAX(求节点(基础状态预期!H$7:H$27,$T$6:$T$26,$X55)+求节点(基础状态预期!H$7:H$27,$T$32:$T$52,$X55)+求节点(基础状态预期!H$7:H$27,$T$58:$T$78,$X55)+求节点(基础状态预期!H$7:H$27,$T$84:$T$104,$X55),AQ54)</f>
        <v>1989167.3469387754</v>
      </c>
      <c r="AR55" s="203">
        <f>MAX(求节点(基础状态预期!I$7:I$27,$T$6:$T$26,$X55)+求节点(基础状态预期!I$7:I$27,$T$32:$T$52,$X55)+求节点(基础状态预期!I$7:I$27,$T$58:$T$78,$X55)+求节点(基础状态预期!I$7:I$27,$T$84:$T$104,$X55),AR54)</f>
        <v>2075954.6391752581</v>
      </c>
      <c r="AS55" s="203">
        <f>MAX(求节点(基础状态预期!J$7:J$27,$T$6:$T$26,$X55)+求节点(基础状态预期!J$7:J$27,$T$32:$T$52,$X55)+求节点(基础状态预期!J$7:J$27,$T$58:$T$78,$X55)+求节点(基础状态预期!J$7:J$27,$T$84:$T$104,$X55),AS54)</f>
        <v>2255010.5263157901</v>
      </c>
      <c r="AT55" s="203">
        <f>MAX(求节点(基础状态预期!F$7:F$27,$S$6:$S$26,$X55)+求节点(基础状态预期!F$7:F$27,$S$32:$S$52,$X55)+求节点(基础状态预期!F$7:F$27,$S$58:$S$78,$X55)+求节点(基础状态预期!F$7:F$27,$S$84:$S$104,$X55),AT54)</f>
        <v>3133.3333333333335</v>
      </c>
      <c r="AU55" s="203">
        <f>MAX(求节点(基础状态预期!G$7:G$27,$S$6:$S$26,$X55)+求节点(基础状态预期!G$7:G$27,$S$32:$S$52,$X55)+求节点(基础状态预期!G$7:G$27,$S$58:$S$78,$X55)+求节点(基础状态预期!G$7:G$27,$S$84:$S$104,$X55),AU54)</f>
        <v>3167.0033670033672</v>
      </c>
      <c r="AV55" s="203">
        <f>MAX(求节点(基础状态预期!H$7:H$27,$S$6:$S$26,$X55)+求节点(基础状态预期!H$7:H$27,$S$32:$S$52,$X55)+求节点(基础状态预期!H$7:H$27,$S$58:$S$78,$X55)+求节点(基础状态预期!H$7:H$27,$S$84:$S$104,$X55),AV54)</f>
        <v>3201.3605442176872</v>
      </c>
      <c r="AW55" s="203">
        <f>MAX(求节点(基础状态预期!I$7:I$27,$S$6:$S$26,$X55)+求节点(基础状态预期!I$7:I$27,$S$32:$S$52,$X55)+求节点(基础状态预期!I$7:I$27,$S$58:$S$78,$X55)+求节点(基础状态预期!I$7:I$27,$S$84:$S$104,$X55),AW54)</f>
        <v>3236.4261168384883</v>
      </c>
      <c r="AX55" s="203">
        <f>MAX(求节点(基础状态预期!J$7:J$27,$S$6:$S$26,$X55)+求节点(基础状态预期!J$7:J$27,$S$32:$S$52,$X55)+求节点(基础状态预期!J$7:J$27,$S$58:$S$78,$X55)+求节点(基础状态预期!J$7:J$27,$S$84:$S$104,$X55),AX54)</f>
        <v>3308.7719298245615</v>
      </c>
      <c r="AY55" s="108">
        <f>(AT55-AT54)/节奏总纲!K53</f>
        <v>31.109846193568817</v>
      </c>
      <c r="AZ55" s="203">
        <f>MAX(求节点(基础状态预期!F$7:F$27,$U$6:$U$26,$X55)+求节点(基础状态预期!F$7:F$27,$U$32:$U$52,$X55)+求节点(基础状态预期!F$7:F$27,$U$58:$U$78,$X55)+求节点(基础状态预期!F$7:F$27,$U$84:$U$104,$X55),AZ54)</f>
        <v>2045333.3333333333</v>
      </c>
      <c r="BA55" s="203">
        <f>MAX(求节点(基础状态预期!G$7:G$27,$U$6:$U$26,$X55)+求节点(基础状态预期!G$7:G$27,$U$32:$U$52,$X55)+求节点(基础状态预期!G$7:G$27,$U$58:$U$78,$X55)+求节点(基础状态预期!G$7:G$27,$U$84:$U$104,$X55),BA54)</f>
        <v>2086579.1245791246</v>
      </c>
      <c r="BB55" s="203">
        <f>MAX(求节点(基础状态预期!H$7:H$27,$U$6:$U$26,$X55)+求节点(基础状态预期!H$7:H$27,$U$32:$U$52,$X55)+求节点(基础状态预期!H$7:H$27,$U$58:$U$78,$X55)+求节点(基础状态预期!H$7:H$27,$U$84:$U$104,$X55),BB54)</f>
        <v>2128666.6666666665</v>
      </c>
      <c r="BC55" s="203">
        <f>MAX(求节点(基础状态预期!I$7:I$27,$U$6:$U$26,$X55)+求节点(基础状态预期!I$7:I$27,$U$32:$U$52,$X55)+求节点(基础状态预期!I$7:I$27,$U$58:$U$78,$X55)+求节点(基础状态预期!I$7:I$27,$U$84:$U$104,$X55),BC54)</f>
        <v>2171621.9931271477</v>
      </c>
      <c r="BD55" s="203">
        <f>MAX(求节点(基础状态预期!J$7:J$27,$U$6:$U$26,$X55)+求节点(基础状态预期!J$7:J$27,$U$32:$U$52,$X55)+求节点(基础状态预期!J$7:J$27,$U$58:$U$78,$X55)+求节点(基础状态预期!J$7:J$27,$U$84:$U$104,$X55),BD54)</f>
        <v>2260245.6140350881</v>
      </c>
      <c r="BK55" s="108">
        <v>50</v>
      </c>
      <c r="BL55" s="194">
        <f t="shared" si="7"/>
        <v>28973.333333333332</v>
      </c>
      <c r="BM55" s="194">
        <f t="shared" si="8"/>
        <v>29229.225589225589</v>
      </c>
      <c r="BN55" s="194">
        <f t="shared" si="9"/>
        <v>29490.340136054419</v>
      </c>
      <c r="BO55" s="194">
        <f t="shared" si="10"/>
        <v>29756.838487972509</v>
      </c>
      <c r="BP55" s="194">
        <f t="shared" si="11"/>
        <v>30306.666666666668</v>
      </c>
      <c r="BQ55" s="194">
        <f>(BL55-BL54)/节奏总纲!K53</f>
        <v>236.43483107112081</v>
      </c>
      <c r="BS55" s="110">
        <f t="shared" si="19"/>
        <v>0.89185457892314779</v>
      </c>
      <c r="BT55" s="110">
        <f t="shared" si="12"/>
        <v>0.10814542107685229</v>
      </c>
      <c r="BW55" s="167">
        <v>50</v>
      </c>
      <c r="BX55" s="194">
        <f>求节点(村县营基础信息!K$8:K$28,$P$6:$P$26,$CF55)+求节点(村县营基础信息!T$8:T$28,$P$32:$P$52,$CF55)+求节点(村县营基础信息!AC$8:AC$28,$P$58:$P$78,$CF55)+求节点(村县营基础信息!AL$8:AL$28,$P$84:$P$104,$CF55)</f>
        <v>107.33333333333334</v>
      </c>
      <c r="BY55" s="194">
        <f>求节点(村县营基础信息!L$8:L$28,$P$6:$P$26,$CF55)+求节点(村县营基础信息!U$8:U$28,$P$32:$P$52,$CF55)+求节点(村县营基础信息!AD$8:AD$28,$P$58:$P$78,$CF55)+求节点(村县营基础信息!AM$8:AM$28,$P$84:$P$104,$CF55)</f>
        <v>108.17508417508418</v>
      </c>
      <c r="BZ55" s="194">
        <f>求节点(村县营基础信息!M$8:M$28,$P$6:$P$26,$CF55)+求节点(村县营基础信息!V$8:V$28,$P$32:$P$52,$CF55)+求节点(村县营基础信息!AE$8:AE$28,$P$58:$P$78,$CF55)+求节点(村县营基础信息!AN$8:AN$28,$P$84:$P$104,$CF55)</f>
        <v>109.07387258808632</v>
      </c>
      <c r="CA55" s="194">
        <f>求节点(村县营基础信息!N$8:N$28,$P$6:$P$26,$CF55)+求节点(村县营基础信息!W$8:W$28,$P$32:$P$52,$CF55)+求节点(村县营基础信息!AF$8:AF$28,$P$58:$P$78,$CF55)+求节点(村县营基础信息!AO$8:AO$28,$P$84:$P$104,$CF55)</f>
        <v>110.56910750808758</v>
      </c>
      <c r="CB55" s="194">
        <f>求节点(村县营基础信息!O$8:O$28,$P$6:$P$26,$CF55)+求节点(村县营基础信息!X$8:X$28,$P$32:$P$52,$CF55)+求节点(村县营基础信息!AG$8:AG$28,$P$58:$P$78,$CF55)+求节点(村县营基础信息!AP$8:AP$28,$P$84:$P$104,$CF55)</f>
        <v>112.6336328705288</v>
      </c>
      <c r="CC55" s="194">
        <f>(BX55-BX54)/节奏总纲!K53</f>
        <v>0.77774615483922571</v>
      </c>
      <c r="CF55" s="167">
        <v>50</v>
      </c>
      <c r="CG55" s="194">
        <f>求节点(村县营基础信息!K$8:K$28,$Q$6:$Q$26,$CF55)+求节点(村县营基础信息!T$8:T$28,$Q$32:$Q$52,$CF55)+求节点(村县营基础信息!AC$8:AC$28,$Q$58:$Q$78,$CF55)+求节点(村县营基础信息!AL$8:AL$28,$Q$84:$Q$104,$CF55)</f>
        <v>31</v>
      </c>
      <c r="CH55" s="194">
        <f>求节点(村县营基础信息!L$8:L$28,$Q$6:$Q$26,$CF55)+求节点(村县营基础信息!U$8:U$28,$Q$32:$Q$52,$CF55)+求节点(村县营基础信息!AD$8:AD$28,$Q$58:$Q$78,$CF55)+求节点(村县营基础信息!AM$8:AM$28,$Q$84:$Q$104,$CF55)</f>
        <v>31.252525252525253</v>
      </c>
      <c r="CI55" s="194">
        <f>求节点(村县营基础信息!M$8:M$28,$Q$6:$Q$26,$CF55)+求节点(村县营基础信息!V$8:V$28,$Q$32:$Q$52,$CF55)+求节点(村县营基础信息!AE$8:AE$28,$Q$58:$Q$78,$CF55)+求节点(村县营基础信息!AN$8:AN$28,$Q$84:$Q$104,$CF55)</f>
        <v>31.550063064276802</v>
      </c>
      <c r="CJ55" s="194">
        <f>求节点(村县营基础信息!N$8:N$28,$Q$6:$Q$26,$CF55)+求节点(村县营基础信息!W$8:W$28,$Q$32:$Q$52,$CF55)+求节点(村县营基础信息!AF$8:AF$28,$Q$58:$Q$78,$CF55)+求节点(村县营基础信息!AO$8:AO$28,$Q$84:$Q$104,$CF55)</f>
        <v>32.431650463414037</v>
      </c>
      <c r="CK55" s="194">
        <f>求节点(村县营基础信息!O$8:O$28,$Q$6:$Q$26,$CF55)+求节点(村县营基础信息!X$8:X$28,$Q$32:$Q$52,$CF55)+求节点(村县营基础信息!AG$8:AG$28,$Q$58:$Q$78,$CF55)+求节点(村县营基础信息!AP$8:AP$28,$Q$84:$Q$104,$CF55)</f>
        <v>33.230124098598957</v>
      </c>
      <c r="CL55" s="194">
        <f>(CG55-CG54)/节奏总纲!K53</f>
        <v>0.23332384645176507</v>
      </c>
      <c r="CO55" s="167">
        <v>50</v>
      </c>
      <c r="CP55" s="194">
        <f>求节点(村县营基础信息!K$8:K$28,$R$6:$R$26,$CF55)+求节点(村县营基础信息!T$8:T$28,$R$32:$R$52,$CF55)+求节点(村县营基础信息!AC$8:AC$28,$R$58:$R$78,$CF55)+求节点(村县营基础信息!AL$8:AL$28,$R$84:$R$104,$CF55)</f>
        <v>7</v>
      </c>
      <c r="CQ55" s="194">
        <f>求节点(村县营基础信息!L$8:L$28,$R$6:$R$26,$CF55)+求节点(村县营基础信息!U$8:U$28,$R$32:$R$52,$CF55)+求节点(村县营基础信息!AD$8:AD$28,$R$58:$R$78,$CF55)+求节点(村县营基础信息!AM$8:AM$28,$R$84:$R$104,$CF55)</f>
        <v>7</v>
      </c>
      <c r="CR55" s="194">
        <f>求节点(村县营基础信息!M$8:M$28,$R$6:$R$26,$CF55)+求节点(村县营基础信息!V$8:V$28,$R$32:$R$52,$CF55)+求节点(村县营基础信息!AE$8:AE$28,$R$58:$R$78,$CF55)+求节点(村县营基础信息!AN$8:AN$28,$R$84:$R$104,$CF55)</f>
        <v>7</v>
      </c>
      <c r="CS55" s="194">
        <f>求节点(村县营基础信息!N$8:N$28,$R$6:$R$26,$CF55)+求节点(村县营基础信息!W$8:W$28,$R$32:$R$52,$CF55)+求节点(村县营基础信息!AF$8:AF$28,$R$58:$R$78,$CF55)+求节点(村县营基础信息!AO$8:AO$28,$R$84:$R$104,$CF55)</f>
        <v>7</v>
      </c>
      <c r="CT55" s="194">
        <f>求节点(村县营基础信息!O$8:O$28,$R$6:$R$26,$CF55)+求节点(村县营基础信息!X$8:X$28,$R$32:$R$52,$CF55)+求节点(村县营基础信息!AG$8:AG$28,$R$58:$R$78,$CF55)+求节点(村县营基础信息!AP$8:AP$28,$R$84:$R$104,$CF55)</f>
        <v>7</v>
      </c>
      <c r="CU55" s="194">
        <f>(CP55-CP54)/节奏总纲!K53</f>
        <v>0</v>
      </c>
      <c r="CW55" s="171"/>
      <c r="CX55" s="171"/>
      <c r="CY55" s="171">
        <v>50</v>
      </c>
      <c r="CZ55" s="171">
        <v>29186.666666666672</v>
      </c>
      <c r="DA55" s="171">
        <v>29466.127946127948</v>
      </c>
      <c r="DB55" s="171">
        <v>29751.292517006801</v>
      </c>
      <c r="DC55" s="171">
        <v>30042.336769759451</v>
      </c>
      <c r="DD55" s="171">
        <v>30642.807017543862</v>
      </c>
      <c r="DE55" s="171">
        <f t="shared" si="13"/>
        <v>0.99269072635906785</v>
      </c>
      <c r="DF55" s="171">
        <f t="shared" si="14"/>
        <v>0.9919601802674759</v>
      </c>
      <c r="DG55" s="171">
        <f t="shared" si="15"/>
        <v>0.99122887246652513</v>
      </c>
      <c r="DH55" s="171">
        <f t="shared" si="16"/>
        <v>0.99049680176429133</v>
      </c>
      <c r="DI55" s="171">
        <f t="shared" si="17"/>
        <v>0.98903036687583012</v>
      </c>
    </row>
    <row r="56" spans="1:113" x14ac:dyDescent="0.15">
      <c r="D56" s="104" t="s">
        <v>378</v>
      </c>
      <c r="E56" s="211" t="s">
        <v>379</v>
      </c>
      <c r="F56" s="211"/>
      <c r="G56" s="211"/>
      <c r="H56" s="104"/>
      <c r="K56" s="137"/>
      <c r="L56" s="104"/>
      <c r="N56" s="211" t="s">
        <v>380</v>
      </c>
      <c r="O56" s="211"/>
      <c r="P56" s="211"/>
      <c r="Q56" s="104"/>
      <c r="T56" s="104"/>
      <c r="W56" s="142"/>
      <c r="X56" s="68">
        <v>51</v>
      </c>
      <c r="Y56" s="203">
        <f>MAX(求节点(基础状态预期!F$7:F$27,$N$6:$N$26,$X56)+求节点(基础状态预期!F$7:F$27,$N$32:$N$52,$X56)+求节点(基础状态预期!F$7:F$27,$N$58:$N$78,$X56)+求节点(基础状态预期!F$7:F$27,$N$84:$N$104,$X56),Y55)</f>
        <v>124560</v>
      </c>
      <c r="Z56" s="203">
        <f>MAX(求节点(基础状态预期!G$7:G$27,$N$6:$N$26,$X56)+求节点(基础状态预期!G$7:G$27,$N$32:$N$52,$X56)+求节点(基础状态预期!G$7:G$27,$N$58:$N$78,$X56)+求节点(基础状态预期!G$7:G$27,$N$84:$N$104,$X56),Z55)</f>
        <v>124560</v>
      </c>
      <c r="AA56" s="203">
        <f>MAX(求节点(基础状态预期!H$7:H$27,$N$6:$N$26,$X56)+求节点(基础状态预期!H$7:H$27,$N$32:$N$52,$X56)+求节点(基础状态预期!H$7:H$27,$N$58:$N$78,$X56)+求节点(基础状态预期!H$7:H$27,$N$84:$N$104,$X56),AA55)</f>
        <v>124560</v>
      </c>
      <c r="AB56" s="203">
        <f>MAX(求节点(基础状态预期!I$7:I$27,$N$6:$N$26,$X56)+求节点(基础状态预期!I$7:I$27,$N$32:$N$52,$X56)+求节点(基础状态预期!I$7:I$27,$N$58:$N$78,$X56)+求节点(基础状态预期!I$7:I$27,$N$84:$N$104,$X56),AB55)</f>
        <v>124560</v>
      </c>
      <c r="AC56" s="203">
        <f>MAX(求节点(基础状态预期!J$7:J$27,$N$6:$N$26,$X56)+求节点(基础状态预期!J$7:J$27,$N$32:$N$52,$X56)+求节点(基础状态预期!J$7:J$27,$N$58:$N$78,$X56)+求节点(基础状态预期!J$7:J$27,$N$84:$N$104,$X56),AC55)</f>
        <v>124560</v>
      </c>
      <c r="AD56" s="63">
        <v>19000</v>
      </c>
      <c r="AE56" s="63">
        <v>19223.232323232325</v>
      </c>
      <c r="AF56" s="63">
        <v>19451.020408163266</v>
      </c>
      <c r="AG56" s="63">
        <v>19683.505154639177</v>
      </c>
      <c r="AH56" s="63">
        <v>20163.157894736843</v>
      </c>
      <c r="AI56" s="203">
        <f>MAX((求节点(基础状态预期!F$7:F$27,$P$6:$P$26,$X56)+求节点(基础状态预期!F$7:F$27,$P$32:$P$52,$X56)+求节点(基础状态预期!F$7:F$27,$P$58:$P$78,$X56)+求节点(基础状态预期!F$7:F$27,$P$84:$P$104,$X56))*240,AI55)</f>
        <v>26280</v>
      </c>
      <c r="AJ56" s="203">
        <f>MAX((求节点(基础状态预期!G$7:G$27,$P$6:$P$26,$X56)+求节点(基础状态预期!G$7:G$27,$P$32:$P$52,$X56)+求节点(基础状态预期!G$7:G$27,$P$58:$P$78,$X56)+求节点(基础状态预期!G$7:G$27,$P$84:$P$104,$X56))*240,AJ55)</f>
        <v>26506.666666666668</v>
      </c>
      <c r="AK56" s="203">
        <f>MAX((求节点(基础状态预期!H$7:H$27,$P$6:$P$26,$X56)+求节点(基础状态预期!H$7:H$27,$P$32:$P$52,$X56)+求节点(基础状态预期!H$7:H$27,$P$58:$P$78,$X56)+求节点(基础状态预期!H$7:H$27,$P$84:$P$104,$X56))*240,AK55)</f>
        <v>26737.959183673469</v>
      </c>
      <c r="AL56" s="203">
        <f>MAX((求节点(基础状态预期!I$7:I$27,$P$6:$P$26,$X56)+求节点(基础状态预期!I$7:I$27,$P$32:$P$52,$X56)+求节点(基础状态预期!I$7:I$27,$P$58:$P$78,$X56)+求节点(基础状态预期!I$7:I$27,$P$84:$P$104,$X56))*240,AL55)</f>
        <v>26974.020618556704</v>
      </c>
      <c r="AM56" s="203">
        <f>MAX((求节点(基础状态预期!J$7:J$27,$P$6:$P$26,$X56)+求节点(基础状态预期!J$7:J$27,$P$32:$P$52,$X56)+求节点(基础状态预期!J$7:J$27,$P$58:$P$78,$X56)+求节点(基础状态预期!J$7:J$27,$P$84:$P$104,$X56))*240,AM55)</f>
        <v>27461.05263157895</v>
      </c>
      <c r="AN56" s="68">
        <f>(AI56-AI55)/节奏总纲!K54</f>
        <v>191.57498487755456</v>
      </c>
      <c r="AO56" s="203">
        <f>MAX(求节点(基础状态预期!F$7:F$27,$T$6:$T$26,$X56)+求节点(基础状态预期!F$7:F$27,$T$32:$T$52,$X56)+求节点(基础状态预期!F$7:F$27,$T$58:$T$78,$X56)+求节点(基础状态预期!F$7:F$27,$T$84:$T$104,$X56),AO55)</f>
        <v>1985800</v>
      </c>
      <c r="AP56" s="203">
        <f>MAX(求节点(基础状态预期!G$7:G$27,$T$6:$T$26,$X56)+求节点(基础状态预期!G$7:G$27,$T$32:$T$52,$X56)+求节点(基础状态预期!G$7:G$27,$T$58:$T$78,$X56)+求节点(基础状态预期!G$7:G$27,$T$84:$T$104,$X56),AP55)</f>
        <v>2070800.0000000002</v>
      </c>
      <c r="AQ56" s="203">
        <f>MAX(求节点(基础状态预期!H$7:H$27,$T$6:$T$26,$X56)+求节点(基础状态预期!H$7:H$27,$T$32:$T$52,$X56)+求节点(基础状态预期!H$7:H$27,$T$58:$T$78,$X56)+求节点(基础状态预期!H$7:H$27,$T$84:$T$104,$X56),AQ55)</f>
        <v>2157534.6938775508</v>
      </c>
      <c r="AR56" s="203">
        <f>MAX(求节点(基础状态预期!I$7:I$27,$T$6:$T$26,$X56)+求节点(基础状态预期!I$7:I$27,$T$32:$T$52,$X56)+求节点(基础状态预期!I$7:I$27,$T$58:$T$78,$X56)+求节点(基础状态预期!I$7:I$27,$T$84:$T$104,$X56),AR55)</f>
        <v>2246057.7319587632</v>
      </c>
      <c r="AS56" s="203">
        <f>MAX(求节点(基础状态预期!J$7:J$27,$T$6:$T$26,$X56)+求节点(基础状态预期!J$7:J$27,$T$32:$T$52,$X56)+求节点(基础状态预期!J$7:J$27,$T$58:$T$78,$X56)+求节点(基础状态预期!J$7:J$27,$T$84:$T$104,$X56),AS55)</f>
        <v>2428694.7368421061</v>
      </c>
      <c r="AT56" s="203">
        <f>MAX(求节点(基础状态预期!F$7:F$27,$S$6:$S$26,$X56)+求节点(基础状态预期!F$7:F$27,$S$32:$S$52,$X56)+求节点(基础状态预期!F$7:F$27,$S$58:$S$78,$X56)+求节点(基础状态预期!F$7:F$27,$S$84:$S$104,$X56),AT55)</f>
        <v>3200</v>
      </c>
      <c r="AU56" s="203">
        <f>MAX(求节点(基础状态预期!G$7:G$27,$S$6:$S$26,$X56)+求节点(基础状态预期!G$7:G$27,$S$32:$S$52,$X56)+求节点(基础状态预期!G$7:G$27,$S$58:$S$78,$X56)+求节点(基础状态预期!G$7:G$27,$S$84:$S$104,$X56),AU55)</f>
        <v>3234.3434343434346</v>
      </c>
      <c r="AV56" s="203">
        <f>MAX(求节点(基础状态预期!H$7:H$27,$S$6:$S$26,$X56)+求节点(基础状态预期!H$7:H$27,$S$32:$S$52,$X56)+求节点(基础状态预期!H$7:H$27,$S$58:$S$78,$X56)+求节点(基础状态预期!H$7:H$27,$S$84:$S$104,$X56),AV55)</f>
        <v>3269.3877551020405</v>
      </c>
      <c r="AW56" s="203">
        <f>MAX(求节点(基础状态预期!I$7:I$27,$S$6:$S$26,$X56)+求节点(基础状态预期!I$7:I$27,$S$32:$S$52,$X56)+求节点(基础状态预期!I$7:I$27,$S$58:$S$78,$X56)+求节点(基础状态预期!I$7:I$27,$S$84:$S$104,$X56),AW55)</f>
        <v>3305.1546391752581</v>
      </c>
      <c r="AX56" s="203">
        <f>MAX(求节点(基础状态预期!J$7:J$27,$S$6:$S$26,$X56)+求节点(基础状态预期!J$7:J$27,$S$32:$S$52,$X56)+求节点(基础状态预期!J$7:J$27,$S$58:$S$78,$X56)+求节点(基础状态预期!J$7:J$27,$S$84:$S$104,$X56),AX55)</f>
        <v>3378.9473684210529</v>
      </c>
      <c r="AY56" s="108">
        <f>(AT56-AT55)/节奏总纲!K54</f>
        <v>29.026512860235474</v>
      </c>
      <c r="AZ56" s="203">
        <f>MAX(求节点(基础状态预期!F$7:F$27,$U$6:$U$26,$X56)+求节点(基础状态预期!F$7:F$27,$U$32:$U$52,$X56)+求节点(基础状态预期!F$7:F$27,$U$58:$U$78,$X56)+求节点(基础状态预期!F$7:F$27,$U$84:$U$104,$X56),AZ55)</f>
        <v>2127000</v>
      </c>
      <c r="BA56" s="203">
        <f>MAX(求节点(基础状态预期!G$7:G$27,$U$6:$U$26,$X56)+求节点(基础状态预期!G$7:G$27,$U$32:$U$52,$X56)+求节点(基础状态预期!G$7:G$27,$U$58:$U$78,$X56)+求节点(基础状态预期!G$7:G$27,$U$84:$U$104,$X56),BA55)</f>
        <v>2169070.7070707073</v>
      </c>
      <c r="BB56" s="203">
        <f>MAX(求节点(基础状态预期!H$7:H$27,$U$6:$U$26,$X56)+求节点(基础状态预期!H$7:H$27,$U$32:$U$52,$X56)+求节点(基础状态预期!H$7:H$27,$U$58:$U$78,$X56)+求节点(基础状态预期!H$7:H$27,$U$84:$U$104,$X56),BB55)</f>
        <v>2212000</v>
      </c>
      <c r="BC56" s="203">
        <f>MAX(求节点(基础状态预期!I$7:I$27,$U$6:$U$26,$X56)+求节点(基础状态预期!I$7:I$27,$U$32:$U$52,$X56)+求节点(基础状态预期!I$7:I$27,$U$58:$U$78,$X56)+求节点(基础状态预期!I$7:I$27,$U$84:$U$104,$X56),BC55)</f>
        <v>2255814.4329896909</v>
      </c>
      <c r="BD56" s="203">
        <f>MAX(求节点(基础状态预期!J$7:J$27,$U$6:$U$26,$X56)+求节点(基础状态预期!J$7:J$27,$U$32:$U$52,$X56)+求节点(基础状态预期!J$7:J$27,$U$58:$U$78,$X56)+求节点(基础状态预期!J$7:J$27,$U$84:$U$104,$X56),BD55)</f>
        <v>2346210.5263157897</v>
      </c>
      <c r="BK56" s="108">
        <v>51</v>
      </c>
      <c r="BL56" s="194">
        <f t="shared" si="7"/>
        <v>29480</v>
      </c>
      <c r="BM56" s="194">
        <f t="shared" si="8"/>
        <v>29741.010101010103</v>
      </c>
      <c r="BN56" s="194">
        <f t="shared" si="9"/>
        <v>30007.34693877551</v>
      </c>
      <c r="BO56" s="194">
        <f t="shared" si="10"/>
        <v>30279.175257731964</v>
      </c>
      <c r="BP56" s="194">
        <f t="shared" si="11"/>
        <v>30840.000000000004</v>
      </c>
      <c r="BQ56" s="194">
        <f>(BL56-BL55)/节奏总纲!K54</f>
        <v>220.60149773779062</v>
      </c>
      <c r="BS56" s="110">
        <f t="shared" si="19"/>
        <v>0.89145183175033926</v>
      </c>
      <c r="BT56" s="110">
        <f t="shared" si="12"/>
        <v>0.10854816824966079</v>
      </c>
      <c r="BW56" s="167">
        <v>51</v>
      </c>
      <c r="BX56" s="194">
        <f>求节点(村县营基础信息!K$8:K$28,$P$6:$P$26,$CF56)+求节点(村县营基础信息!T$8:T$28,$P$32:$P$52,$CF56)+求节点(村县营基础信息!AC$8:AC$28,$P$58:$P$78,$CF56)+求节点(村县营基础信息!AL$8:AL$28,$P$84:$P$104,$CF56)</f>
        <v>109</v>
      </c>
      <c r="BY56" s="194">
        <f>求节点(村县营基础信息!L$8:L$28,$P$6:$P$26,$CF56)+求节点(村县营基础信息!U$8:U$28,$P$32:$P$52,$CF56)+求节点(村县营基础信息!AD$8:AD$28,$P$58:$P$78,$CF56)+求节点(村县营基础信息!AM$8:AM$28,$P$84:$P$104,$CF56)</f>
        <v>109.85858585858585</v>
      </c>
      <c r="BZ56" s="194">
        <f>求节点(村县营基础信息!M$8:M$28,$P$6:$P$26,$CF56)+求节点(村县营基础信息!V$8:V$28,$P$32:$P$52,$CF56)+求节点(村县营基础信息!AE$8:AE$28,$P$58:$P$78,$CF56)+求节点(村县营基础信息!AN$8:AN$28,$P$84:$P$104,$CF56)</f>
        <v>110.99348204556988</v>
      </c>
      <c r="CA56" s="194">
        <f>求节点(村县营基础信息!N$8:N$28,$P$6:$P$26,$CF56)+求节点(村县营基础信息!W$8:W$28,$P$32:$P$52,$CF56)+求节点(村县营基础信息!AF$8:AF$28,$P$58:$P$78,$CF56)+求节点(村县营基础信息!AO$8:AO$28,$P$84:$P$104,$CF56)</f>
        <v>112.45283416913578</v>
      </c>
      <c r="CB56" s="194">
        <f>求节点(村县营基础信息!O$8:O$28,$P$6:$P$26,$CF56)+求节点(村县营基础信息!X$8:X$28,$P$32:$P$52,$CF56)+求节点(村县营基础信息!AG$8:AG$28,$P$58:$P$78,$CF56)+求节点(村县营基础信息!AP$8:AP$28,$P$84:$P$104,$CF56)</f>
        <v>114.47368421052633</v>
      </c>
      <c r="CC56" s="194">
        <f>(BX56-BX55)/节奏总纲!K54</f>
        <v>0.72566282150588435</v>
      </c>
      <c r="CF56" s="167">
        <v>51</v>
      </c>
      <c r="CG56" s="194">
        <f>求节点(村县营基础信息!K$8:K$28,$Q$6:$Q$26,$CF56)+求节点(村县营基础信息!T$8:T$28,$Q$32:$Q$52,$CF56)+求节点(村县营基础信息!AC$8:AC$28,$Q$58:$Q$78,$CF56)+求节点(村县营基础信息!AL$8:AL$28,$Q$84:$Q$104,$CF56)</f>
        <v>31.5</v>
      </c>
      <c r="CH56" s="194">
        <f>求节点(村县营基础信息!L$8:L$28,$Q$6:$Q$26,$CF56)+求节点(村县营基础信息!U$8:U$28,$Q$32:$Q$52,$CF56)+求节点(村县营基础信息!AD$8:AD$28,$Q$58:$Q$78,$CF56)+求节点(村县营基础信息!AM$8:AM$28,$Q$84:$Q$104,$CF56)</f>
        <v>31.757575757575758</v>
      </c>
      <c r="CI56" s="194">
        <f>求节点(村县营基础信息!M$8:M$28,$Q$6:$Q$26,$CF56)+求节点(村县营基础信息!V$8:V$28,$Q$32:$Q$52,$CF56)+求节点(村县营基础信息!AE$8:AE$28,$Q$58:$Q$78,$CF56)+求节点(村县营基础信息!AN$8:AN$28,$Q$84:$Q$104,$CF56)</f>
        <v>32.279196331284169</v>
      </c>
      <c r="CJ56" s="194">
        <f>求节点(村县营基础信息!N$8:N$28,$Q$6:$Q$26,$CF56)+求节点(村县营基础信息!W$8:W$28,$Q$32:$Q$52,$CF56)+求节点(村县营基础信息!AF$8:AF$28,$Q$58:$Q$78,$CF56)+求节点(村县营基础信息!AO$8:AO$28,$Q$84:$Q$104,$CF56)</f>
        <v>33.112627983568771</v>
      </c>
      <c r="CK56" s="194">
        <f>求节点(村县营基础信息!O$8:O$28,$Q$6:$Q$26,$CF56)+求节点(村县营基础信息!X$8:X$28,$Q$32:$Q$52,$CF56)+求节点(村县营基础信息!AG$8:AG$28,$Q$58:$Q$78,$CF56)+求节点(村县营基础信息!AP$8:AP$28,$Q$84:$Q$104,$CF56)</f>
        <v>33.842105263157897</v>
      </c>
      <c r="CL56" s="194">
        <f>(CG56-CG55)/节奏总纲!K54</f>
        <v>0.21769884645176654</v>
      </c>
      <c r="CO56" s="167">
        <v>51</v>
      </c>
      <c r="CP56" s="194">
        <f>求节点(村县营基础信息!K$8:K$28,$R$6:$R$26,$CF56)+求节点(村县营基础信息!T$8:T$28,$R$32:$R$52,$CF56)+求节点(村县营基础信息!AC$8:AC$28,$R$58:$R$78,$CF56)+求节点(村县营基础信息!AL$8:AL$28,$R$84:$R$104,$CF56)</f>
        <v>7</v>
      </c>
      <c r="CQ56" s="194">
        <f>求节点(村县营基础信息!L$8:L$28,$R$6:$R$26,$CF56)+求节点(村县营基础信息!U$8:U$28,$R$32:$R$52,$CF56)+求节点(村县营基础信息!AD$8:AD$28,$R$58:$R$78,$CF56)+求节点(村县营基础信息!AM$8:AM$28,$R$84:$R$104,$CF56)</f>
        <v>7</v>
      </c>
      <c r="CR56" s="194">
        <f>求节点(村县营基础信息!M$8:M$28,$R$6:$R$26,$CF56)+求节点(村县营基础信息!V$8:V$28,$R$32:$R$52,$CF56)+求节点(村县营基础信息!AE$8:AE$28,$R$58:$R$78,$CF56)+求节点(村县营基础信息!AN$8:AN$28,$R$84:$R$104,$CF56)</f>
        <v>7</v>
      </c>
      <c r="CS56" s="194">
        <f>求节点(村县营基础信息!N$8:N$28,$R$6:$R$26,$CF56)+求节点(村县营基础信息!W$8:W$28,$R$32:$R$52,$CF56)+求节点(村县营基础信息!AF$8:AF$28,$R$58:$R$78,$CF56)+求节点(村县营基础信息!AO$8:AO$28,$R$84:$R$104,$CF56)</f>
        <v>7</v>
      </c>
      <c r="CT56" s="194">
        <f>求节点(村县营基础信息!O$8:O$28,$R$6:$R$26,$CF56)+求节点(村县营基础信息!X$8:X$28,$R$32:$R$52,$CF56)+求节点(村县营基础信息!AG$8:AG$28,$R$58:$R$78,$CF56)+求节点(村县营基础信息!AP$8:AP$28,$R$84:$R$104,$CF56)</f>
        <v>7</v>
      </c>
      <c r="CU56" s="194">
        <f>(CP56-CP55)/节奏总纲!K54</f>
        <v>0</v>
      </c>
      <c r="CW56" s="171"/>
      <c r="CX56" s="171"/>
      <c r="CY56" s="171">
        <v>51</v>
      </c>
      <c r="CZ56" s="171">
        <v>29740</v>
      </c>
      <c r="DA56" s="171">
        <v>30025.050505050505</v>
      </c>
      <c r="DB56" s="171">
        <v>30315.918367346938</v>
      </c>
      <c r="DC56" s="171">
        <v>30612.783505154639</v>
      </c>
      <c r="DD56" s="171">
        <v>31225.26315789474</v>
      </c>
      <c r="DE56" s="171">
        <f t="shared" si="13"/>
        <v>0.99125756556825828</v>
      </c>
      <c r="DF56" s="171">
        <f t="shared" si="14"/>
        <v>0.99053988588653252</v>
      </c>
      <c r="DG56" s="171">
        <f t="shared" si="15"/>
        <v>0.9898214718474837</v>
      </c>
      <c r="DH56" s="171">
        <f t="shared" si="16"/>
        <v>0.98910232232340123</v>
      </c>
      <c r="DI56" s="171">
        <f t="shared" si="17"/>
        <v>0.98766181229773464</v>
      </c>
    </row>
    <row r="57" spans="1:113" x14ac:dyDescent="0.15">
      <c r="D57" s="104" t="s">
        <v>335</v>
      </c>
      <c r="E57" s="104" t="s">
        <v>90</v>
      </c>
      <c r="F57" s="104" t="s">
        <v>179</v>
      </c>
      <c r="G57" s="104" t="s">
        <v>332</v>
      </c>
      <c r="H57" s="168" t="s">
        <v>536</v>
      </c>
      <c r="I57" s="168" t="s">
        <v>381</v>
      </c>
      <c r="J57" s="104" t="s">
        <v>108</v>
      </c>
      <c r="K57" s="104" t="s">
        <v>347</v>
      </c>
      <c r="L57" s="167" t="s">
        <v>349</v>
      </c>
      <c r="N57" s="104" t="s">
        <v>90</v>
      </c>
      <c r="O57" s="104" t="s">
        <v>179</v>
      </c>
      <c r="P57" s="104" t="s">
        <v>332</v>
      </c>
      <c r="Q57" s="170" t="s">
        <v>536</v>
      </c>
      <c r="R57" s="170" t="s">
        <v>381</v>
      </c>
      <c r="S57" s="104" t="s">
        <v>108</v>
      </c>
      <c r="T57" s="104" t="s">
        <v>347</v>
      </c>
      <c r="U57" s="167" t="s">
        <v>349</v>
      </c>
      <c r="W57" s="142"/>
      <c r="X57" s="68">
        <v>52</v>
      </c>
      <c r="Y57" s="203">
        <f>MAX(求节点(基础状态预期!F$7:F$27,$N$6:$N$26,$X57)+求节点(基础状态预期!F$7:F$27,$N$32:$N$52,$X57)+求节点(基础状态预期!F$7:F$27,$N$58:$N$78,$X57)+求节点(基础状态预期!F$7:F$27,$N$84:$N$104,$X57),Y56)</f>
        <v>124560</v>
      </c>
      <c r="Z57" s="203">
        <f>MAX(求节点(基础状态预期!G$7:G$27,$N$6:$N$26,$X57)+求节点(基础状态预期!G$7:G$27,$N$32:$N$52,$X57)+求节点(基础状态预期!G$7:G$27,$N$58:$N$78,$X57)+求节点(基础状态预期!G$7:G$27,$N$84:$N$104,$X57),Z56)</f>
        <v>124560</v>
      </c>
      <c r="AA57" s="203">
        <f>MAX(求节点(基础状态预期!H$7:H$27,$N$6:$N$26,$X57)+求节点(基础状态预期!H$7:H$27,$N$32:$N$52,$X57)+求节点(基础状态预期!H$7:H$27,$N$58:$N$78,$X57)+求节点(基础状态预期!H$7:H$27,$N$84:$N$104,$X57),AA56)</f>
        <v>124560</v>
      </c>
      <c r="AB57" s="203">
        <f>MAX(求节点(基础状态预期!I$7:I$27,$N$6:$N$26,$X57)+求节点(基础状态预期!I$7:I$27,$N$32:$N$52,$X57)+求节点(基础状态预期!I$7:I$27,$N$58:$N$78,$X57)+求节点(基础状态预期!I$7:I$27,$N$84:$N$104,$X57),AB56)</f>
        <v>124560</v>
      </c>
      <c r="AC57" s="203">
        <f>MAX(求节点(基础状态预期!J$7:J$27,$N$6:$N$26,$X57)+求节点(基础状态预期!J$7:J$27,$N$32:$N$52,$X57)+求节点(基础状态预期!J$7:J$27,$N$58:$N$78,$X57)+求节点(基础状态预期!J$7:J$27,$N$84:$N$104,$X57),AC56)</f>
        <v>132517.89473684214</v>
      </c>
      <c r="AD57" s="63">
        <v>19433.333333333336</v>
      </c>
      <c r="AE57" s="63">
        <v>19660.942760942762</v>
      </c>
      <c r="AF57" s="63">
        <v>19893.197278911564</v>
      </c>
      <c r="AG57" s="63">
        <v>20130.240549828181</v>
      </c>
      <c r="AH57" s="63">
        <v>20619.298245614038</v>
      </c>
      <c r="AI57" s="203">
        <f>MAX((求节点(基础状态预期!F$7:F$27,$P$6:$P$26,$X57)+求节点(基础状态预期!F$7:F$27,$P$32:$P$52,$X57)+求节点(基础状态预期!F$7:F$27,$P$58:$P$78,$X57)+求节点(基础状态预期!F$7:F$27,$P$84:$P$104,$X57))*240,AI56)</f>
        <v>26720.000000000004</v>
      </c>
      <c r="AJ57" s="203">
        <f>MAX((求节点(基础状态预期!G$7:G$27,$P$6:$P$26,$X57)+求节点(基础状态预期!G$7:G$27,$P$32:$P$52,$X57)+求节点(基础状态预期!G$7:G$27,$P$58:$P$78,$X57)+求节点(基础状态预期!G$7:G$27,$P$84:$P$104,$X57))*240,AJ56)</f>
        <v>26951.111111111113</v>
      </c>
      <c r="AK57" s="203">
        <f>MAX((求节点(基础状态预期!H$7:H$27,$P$6:$P$26,$X57)+求节点(基础状态预期!H$7:H$27,$P$32:$P$52,$X57)+求节点(基础状态预期!H$7:H$27,$P$58:$P$78,$X57)+求节点(基础状态预期!H$7:H$27,$P$84:$P$104,$X57))*240,AK56)</f>
        <v>27186.938775510203</v>
      </c>
      <c r="AL57" s="203">
        <f>MAX((求节点(基础状态预期!I$7:I$27,$P$6:$P$26,$X57)+求节点(基础状态预期!I$7:I$27,$P$32:$P$52,$X57)+求节点(基础状态预期!I$7:I$27,$P$58:$P$78,$X57)+求节点(基础状态预期!I$7:I$27,$P$84:$P$104,$X57))*240,AL56)</f>
        <v>27427.628865979383</v>
      </c>
      <c r="AM57" s="203">
        <f>MAX((求节点(基础状态预期!J$7:J$27,$P$6:$P$26,$X57)+求节点(基础状态预期!J$7:J$27,$P$32:$P$52,$X57)+求节点(基础状态预期!J$7:J$27,$P$58:$P$78,$X57)+求节点(基础状态预期!J$7:J$27,$P$84:$P$104,$X57))*240,AM56)</f>
        <v>27953.684210526317</v>
      </c>
      <c r="AN57" s="68">
        <f>(AI57-AI56)/节奏总纲!K55</f>
        <v>178.74578124392232</v>
      </c>
      <c r="AO57" s="203">
        <f>MAX(求节点(基础状态预期!F$7:F$27,$T$6:$T$26,$X57)+求节点(基础状态预期!F$7:F$27,$T$32:$T$52,$X57)+求节点(基础状态预期!F$7:F$27,$T$58:$T$78,$X57)+求节点(基础状态预期!F$7:F$27,$T$84:$T$104,$X57),AO56)</f>
        <v>2150800</v>
      </c>
      <c r="AP57" s="203">
        <f>MAX(求节点(基础状态预期!G$7:G$27,$T$6:$T$26,$X57)+求节点(基础状态预期!G$7:G$27,$T$32:$T$52,$X57)+求节点(基础状态预期!G$7:G$27,$T$58:$T$78,$X57)+求节点(基础状态预期!G$7:G$27,$T$84:$T$104,$X57),AP56)</f>
        <v>2237466.666666667</v>
      </c>
      <c r="AQ57" s="203">
        <f>MAX(求节点(基础状态预期!H$7:H$27,$T$6:$T$26,$X57)+求节点(基础状态预期!H$7:H$27,$T$32:$T$52,$X57)+求节点(基础状态预期!H$7:H$27,$T$58:$T$78,$X57)+求节点(基础状态预期!H$7:H$27,$T$84:$T$104,$X57),AQ56)</f>
        <v>2325902.0408163266</v>
      </c>
      <c r="AR57" s="203">
        <f>MAX(求节点(基础状态预期!I$7:I$27,$T$6:$T$26,$X57)+求节点(基础状态预期!I$7:I$27,$T$32:$T$52,$X57)+求节点(基础状态预期!I$7:I$27,$T$58:$T$78,$X57)+求节点(基础状态预期!I$7:I$27,$T$84:$T$104,$X57),AR56)</f>
        <v>2416160.8247422688</v>
      </c>
      <c r="AS57" s="203">
        <f>MAX(求节点(基础状态预期!J$7:J$27,$T$6:$T$26,$X57)+求节点(基础状态预期!J$7:J$27,$T$32:$T$52,$X57)+求节点(基础状态预期!J$7:J$27,$T$58:$T$78,$X57)+求节点(基础状态预期!J$7:J$27,$T$84:$T$104,$X57),AS56)</f>
        <v>2642905.2631578953</v>
      </c>
      <c r="AT57" s="203">
        <f>MAX(求节点(基础状态预期!F$7:F$27,$S$6:$S$26,$X57)+求节点(基础状态预期!F$7:F$27,$S$32:$S$52,$X57)+求节点(基础状态预期!F$7:F$27,$S$58:$S$78,$X57)+求节点(基础状态预期!F$7:F$27,$S$84:$S$104,$X57),AT56)</f>
        <v>3266.6666666666665</v>
      </c>
      <c r="AU57" s="203">
        <f>MAX(求节点(基础状态预期!G$7:G$27,$S$6:$S$26,$X57)+求节点(基础状态预期!G$7:G$27,$S$32:$S$52,$X57)+求节点(基础状态预期!G$7:G$27,$S$58:$S$78,$X57)+求节点(基础状态预期!G$7:G$27,$S$84:$S$104,$X57),AU56)</f>
        <v>3301.6835016835016</v>
      </c>
      <c r="AV57" s="203">
        <f>MAX(求节点(基础状态预期!H$7:H$27,$S$6:$S$26,$X57)+求节点(基础状态预期!H$7:H$27,$S$32:$S$52,$X57)+求节点(基础状态预期!H$7:H$27,$S$58:$S$78,$X57)+求节点(基础状态预期!H$7:H$27,$S$84:$S$104,$X57),AV56)</f>
        <v>3337.4149659863942</v>
      </c>
      <c r="AW57" s="203">
        <f>MAX(求节点(基础状态预期!I$7:I$27,$S$6:$S$26,$X57)+求节点(基础状态预期!I$7:I$27,$S$32:$S$52,$X57)+求节点(基础状态预期!I$7:I$27,$S$58:$S$78,$X57)+求节点(基础状态预期!I$7:I$27,$S$84:$S$104,$X57),AW56)</f>
        <v>3373.883161512028</v>
      </c>
      <c r="AX57" s="203">
        <f>MAX(求节点(基础状态预期!J$7:J$27,$S$6:$S$26,$X57)+求节点(基础状态预期!J$7:J$27,$S$32:$S$52,$X57)+求节点(基础状态预期!J$7:J$27,$S$58:$S$78,$X57)+求节点(基础状态预期!J$7:J$27,$S$84:$S$104,$X57),AX56)</f>
        <v>3436.8421052631579</v>
      </c>
      <c r="AY57" s="108">
        <f>(AT57-AT56)/节奏总纲!K55</f>
        <v>27.082694127866734</v>
      </c>
      <c r="AZ57" s="203">
        <f>MAX(求节点(基础状态预期!F$7:F$27,$U$6:$U$26,$X57)+求节点(基础状态预期!F$7:F$27,$U$32:$U$52,$X57)+求节点(基础状态预期!F$7:F$27,$U$58:$U$78,$X57)+求节点(基础状态预期!F$7:F$27,$U$84:$U$104,$X57),AZ56)</f>
        <v>2208666.6666666665</v>
      </c>
      <c r="BA57" s="203">
        <f>MAX(求节点(基础状态预期!G$7:G$27,$U$6:$U$26,$X57)+求节点(基础状态预期!G$7:G$27,$U$32:$U$52,$X57)+求节点(基础状态预期!G$7:G$27,$U$58:$U$78,$X57)+求节点(基础状态预期!G$7:G$27,$U$84:$U$104,$X57),BA56)</f>
        <v>2251562.2895622896</v>
      </c>
      <c r="BB57" s="203">
        <f>MAX(求节点(基础状态预期!H$7:H$27,$U$6:$U$26,$X57)+求节点(基础状态预期!H$7:H$27,$U$32:$U$52,$X57)+求节点(基础状态预期!H$7:H$27,$U$58:$U$78,$X57)+求节点(基础状态预期!H$7:H$27,$U$84:$U$104,$X57),BB56)</f>
        <v>2295333.333333333</v>
      </c>
      <c r="BC57" s="203">
        <f>MAX(求节点(基础状态预期!I$7:I$27,$U$6:$U$26,$X57)+求节点(基础状态预期!I$7:I$27,$U$32:$U$52,$X57)+求节点(基础状态预期!I$7:I$27,$U$58:$U$78,$X57)+求节点(基础状态预期!I$7:I$27,$U$84:$U$104,$X57),BC56)</f>
        <v>2340006.8728522342</v>
      </c>
      <c r="BD57" s="203">
        <f>MAX(求节点(基础状态预期!J$7:J$27,$U$6:$U$26,$X57)+求节点(基础状态预期!J$7:J$27,$U$32:$U$52,$X57)+求节点(基础状态预期!J$7:J$27,$U$58:$U$78,$X57)+求节点(基础状态预期!J$7:J$27,$U$84:$U$104,$X57),BD56)</f>
        <v>2439052.6315789474</v>
      </c>
      <c r="BK57" s="108">
        <v>52</v>
      </c>
      <c r="BL57" s="194">
        <f t="shared" si="7"/>
        <v>29986.666666666672</v>
      </c>
      <c r="BM57" s="194">
        <f t="shared" si="8"/>
        <v>30252.794612794616</v>
      </c>
      <c r="BN57" s="194">
        <f t="shared" si="9"/>
        <v>30524.353741496598</v>
      </c>
      <c r="BO57" s="194">
        <f t="shared" si="10"/>
        <v>30801.512027491412</v>
      </c>
      <c r="BP57" s="194">
        <f t="shared" si="11"/>
        <v>31390.526315789473</v>
      </c>
      <c r="BQ57" s="194">
        <f>(BL57-BL56)/节奏总纲!K55</f>
        <v>205.82847537178964</v>
      </c>
      <c r="BS57" s="110">
        <f t="shared" si="19"/>
        <v>0.89106269453090259</v>
      </c>
      <c r="BT57" s="110">
        <f t="shared" si="12"/>
        <v>0.10893730546909736</v>
      </c>
      <c r="BW57" s="167">
        <v>52</v>
      </c>
      <c r="BX57" s="194">
        <f>求节点(村县营基础信息!K$8:K$28,$P$6:$P$26,$CF57)+求节点(村县营基础信息!T$8:T$28,$P$32:$P$52,$CF57)+求节点(村县营基础信息!AC$8:AC$28,$P$58:$P$78,$CF57)+求节点(村县营基础信息!AL$8:AL$28,$P$84:$P$104,$CF57)</f>
        <v>110.66666666666667</v>
      </c>
      <c r="BY57" s="194">
        <f>求节点(村县营基础信息!L$8:L$28,$P$6:$P$26,$CF57)+求节点(村县营基础信息!U$8:U$28,$P$32:$P$52,$CF57)+求节点(村县营基础信息!AD$8:AD$28,$P$58:$P$78,$CF57)+求节点(村县营基础信息!AM$8:AM$28,$P$84:$P$104,$CF57)</f>
        <v>111.54208754208756</v>
      </c>
      <c r="BZ57" s="194">
        <f>求节点(村县营基础信息!M$8:M$28,$P$6:$P$26,$CF57)+求节点(村县营基础信息!V$8:V$28,$P$32:$P$52,$CF57)+求节点(村县营基础信息!AE$8:AE$28,$P$58:$P$78,$CF57)+求节点(村县营基础信息!AN$8:AN$28,$P$84:$P$104,$CF57)</f>
        <v>112.91309150305344</v>
      </c>
      <c r="CA57" s="194">
        <f>求节点(村县营基础信息!N$8:N$28,$P$6:$P$26,$CF57)+求节点(村县营基础信息!W$8:W$28,$P$32:$P$52,$CF57)+求节点(村县营基础信息!AF$8:AF$28,$P$58:$P$78,$CF57)+求节点(村县营基础信息!AO$8:AO$28,$P$84:$P$104,$CF57)</f>
        <v>114.336560830184</v>
      </c>
      <c r="CB57" s="194">
        <f>求节点(村县营基础信息!O$8:O$28,$P$6:$P$26,$CF57)+求节点(村县营基础信息!X$8:X$28,$P$32:$P$52,$CF57)+求节点(村县营基础信息!AG$8:AG$28,$P$58:$P$78,$CF57)+求节点(村县营基础信息!AP$8:AP$28,$P$84:$P$104,$CF57)</f>
        <v>116.47368421052632</v>
      </c>
      <c r="CC57" s="194">
        <f>(BX57-BX56)/节奏总纲!K55</f>
        <v>0.67706735319667188</v>
      </c>
      <c r="CF57" s="167">
        <v>52</v>
      </c>
      <c r="CG57" s="194">
        <f>求节点(村县营基础信息!K$8:K$28,$Q$6:$Q$26,$CF57)+求节点(村县营基础信息!T$8:T$28,$Q$32:$Q$52,$CF57)+求节点(村县营基础信息!AC$8:AC$28,$Q$58:$Q$78,$CF57)+求节点(村县营基础信息!AL$8:AL$28,$Q$84:$Q$104,$CF57)</f>
        <v>32</v>
      </c>
      <c r="CH57" s="194">
        <f>求节点(村县营基础信息!L$8:L$28,$Q$6:$Q$26,$CF57)+求节点(村县营基础信息!U$8:U$28,$Q$32:$Q$52,$CF57)+求节点(村县营基础信息!AD$8:AD$28,$Q$58:$Q$78,$CF57)+求节点(村县营基础信息!AM$8:AM$28,$Q$84:$Q$104,$CF57)</f>
        <v>32.262626262626263</v>
      </c>
      <c r="CI57" s="194">
        <f>求节点(村县营基础信息!M$8:M$28,$Q$6:$Q$26,$CF57)+求节点(村县营基础信息!V$8:V$28,$Q$32:$Q$52,$CF57)+求节点(村县营基础信息!AE$8:AE$28,$Q$58:$Q$78,$CF57)+求节点(村县营基础信息!AN$8:AN$28,$Q$84:$Q$104,$CF57)</f>
        <v>33.008329598291539</v>
      </c>
      <c r="CJ57" s="194">
        <f>求节点(村县营基础信息!N$8:N$28,$Q$6:$Q$26,$CF57)+求节点(村县营基础信息!W$8:W$28,$Q$32:$Q$52,$CF57)+求节点(村县营基础信息!AF$8:AF$28,$Q$58:$Q$78,$CF57)+求节点(村县营基础信息!AO$8:AO$28,$Q$84:$Q$104,$CF57)</f>
        <v>33.793605503723505</v>
      </c>
      <c r="CK57" s="194">
        <f>求节点(村县营基础信息!O$8:O$28,$Q$6:$Q$26,$CF57)+求节点(村县营基础信息!X$8:X$28,$Q$32:$Q$52,$CF57)+求节点(村县营基础信息!AG$8:AG$28,$Q$58:$Q$78,$CF57)+求节点(村县营基础信息!AP$8:AP$28,$Q$84:$Q$104,$CF57)</f>
        <v>34.368421052631575</v>
      </c>
      <c r="CL57" s="194">
        <f>(CG57-CG56)/节奏总纲!K55</f>
        <v>0.20312020595900099</v>
      </c>
      <c r="CO57" s="167">
        <v>52</v>
      </c>
      <c r="CP57" s="194">
        <f>求节点(村县营基础信息!K$8:K$28,$R$6:$R$26,$CF57)+求节点(村县营基础信息!T$8:T$28,$R$32:$R$52,$CF57)+求节点(村县营基础信息!AC$8:AC$28,$R$58:$R$78,$CF57)+求节点(村县营基础信息!AL$8:AL$28,$R$84:$R$104,$CF57)</f>
        <v>7</v>
      </c>
      <c r="CQ57" s="194">
        <f>求节点(村县营基础信息!L$8:L$28,$R$6:$R$26,$CF57)+求节点(村县营基础信息!U$8:U$28,$R$32:$R$52,$CF57)+求节点(村县营基础信息!AD$8:AD$28,$R$58:$R$78,$CF57)+求节点(村县营基础信息!AM$8:AM$28,$R$84:$R$104,$CF57)</f>
        <v>7</v>
      </c>
      <c r="CR57" s="194">
        <f>求节点(村县营基础信息!M$8:M$28,$R$6:$R$26,$CF57)+求节点(村县营基础信息!V$8:V$28,$R$32:$R$52,$CF57)+求节点(村县营基础信息!AE$8:AE$28,$R$58:$R$78,$CF57)+求节点(村县营基础信息!AN$8:AN$28,$R$84:$R$104,$CF57)</f>
        <v>7</v>
      </c>
      <c r="CS57" s="194">
        <f>求节点(村县营基础信息!N$8:N$28,$R$6:$R$26,$CF57)+求节点(村县营基础信息!W$8:W$28,$R$32:$R$52,$CF57)+求节点(村县营基础信息!AF$8:AF$28,$R$58:$R$78,$CF57)+求节点(村县营基础信息!AO$8:AO$28,$R$84:$R$104,$CF57)</f>
        <v>7</v>
      </c>
      <c r="CT57" s="194">
        <f>求节点(村县营基础信息!O$8:O$28,$R$6:$R$26,$CF57)+求节点(村县营基础信息!X$8:X$28,$R$32:$R$52,$CF57)+求节点(村县营基础信息!AG$8:AG$28,$R$58:$R$78,$CF57)+求节点(村县营基础信息!AP$8:AP$28,$R$84:$R$104,$CF57)</f>
        <v>7.1228070175438605</v>
      </c>
      <c r="CU57" s="194">
        <f>(CP57-CP56)/节奏总纲!K55</f>
        <v>0</v>
      </c>
      <c r="CW57" s="171"/>
      <c r="CX57" s="171"/>
      <c r="CY57" s="171">
        <v>52</v>
      </c>
      <c r="CZ57" s="171">
        <v>30293.333333333332</v>
      </c>
      <c r="DA57" s="171">
        <v>30583.973063973066</v>
      </c>
      <c r="DB57" s="171">
        <v>30880.544217687071</v>
      </c>
      <c r="DC57" s="171">
        <v>31183.230240549834</v>
      </c>
      <c r="DD57" s="171">
        <v>31807.719298245611</v>
      </c>
      <c r="DE57" s="171">
        <f t="shared" si="13"/>
        <v>0.98987676056338048</v>
      </c>
      <c r="DF57" s="171">
        <f t="shared" si="14"/>
        <v>0.98917150330711712</v>
      </c>
      <c r="DG57" s="171">
        <f t="shared" si="15"/>
        <v>0.98846553759935152</v>
      </c>
      <c r="DH57" s="171">
        <f t="shared" si="16"/>
        <v>0.98775886237205646</v>
      </c>
      <c r="DI57" s="171">
        <f t="shared" si="17"/>
        <v>0.98688390769095014</v>
      </c>
    </row>
    <row r="58" spans="1:113" x14ac:dyDescent="0.15">
      <c r="B58" s="150"/>
      <c r="D58" s="104">
        <v>1</v>
      </c>
      <c r="E58" s="104">
        <v>0</v>
      </c>
      <c r="F58" s="104">
        <f>F6*2</f>
        <v>40</v>
      </c>
      <c r="G58" s="104">
        <v>1</v>
      </c>
      <c r="H58" s="104">
        <v>1</v>
      </c>
      <c r="I58" s="167">
        <v>0</v>
      </c>
      <c r="J58" s="104">
        <v>100</v>
      </c>
      <c r="K58" s="174">
        <f>K32</f>
        <v>200</v>
      </c>
      <c r="L58" s="167">
        <v>0</v>
      </c>
      <c r="N58" s="104">
        <f>SUMPRODUCT(E$58:E58,村县营基础信息!$F$8:$F8)</f>
        <v>0</v>
      </c>
      <c r="O58" s="137">
        <f>SUMPRODUCT(F$58:F58,村县营基础信息!$F$8:$F8)</f>
        <v>0</v>
      </c>
      <c r="P58" s="137">
        <f>SUMPRODUCT(G$58:G58,村县营基础信息!$F$8:$F8)</f>
        <v>0</v>
      </c>
      <c r="Q58" s="137">
        <f>SUMPRODUCT(H$58:H58,村县营基础信息!$F$8:$F8)</f>
        <v>0</v>
      </c>
      <c r="R58" s="167">
        <f>SUMPRODUCT(I$58:I58,村县营基础信息!$F$8:$F8)</f>
        <v>0</v>
      </c>
      <c r="S58" s="137">
        <f>SUMPRODUCT(J$58:J58,村县营基础信息!$F$8:$F8)</f>
        <v>0</v>
      </c>
      <c r="T58" s="137">
        <f>SUMPRODUCT(K$58:K58,村县营基础信息!$F$8:$F8)</f>
        <v>0</v>
      </c>
      <c r="U58" s="167">
        <f>SUMPRODUCT(L$58:L58,村县营基础信息!$F$8:$F8)</f>
        <v>0</v>
      </c>
      <c r="W58" s="142"/>
      <c r="X58" s="68">
        <v>53</v>
      </c>
      <c r="Y58" s="203">
        <f>MAX(求节点(基础状态预期!F$7:F$27,$N$6:$N$26,$X58)+求节点(基础状态预期!F$7:F$27,$N$32:$N$52,$X58)+求节点(基础状态预期!F$7:F$27,$N$58:$N$78,$X58)+求节点(基础状态预期!F$7:F$27,$N$84:$N$104,$X58),Y57)</f>
        <v>124560</v>
      </c>
      <c r="Z58" s="203">
        <f>MAX(求节点(基础状态预期!G$7:G$27,$N$6:$N$26,$X58)+求节点(基础状态预期!G$7:G$27,$N$32:$N$52,$X58)+求节点(基础状态预期!G$7:G$27,$N$58:$N$78,$X58)+求节点(基础状态预期!G$7:G$27,$N$84:$N$104,$X58),Z57)</f>
        <v>124560</v>
      </c>
      <c r="AA58" s="203">
        <f>MAX(求节点(基础状态预期!H$7:H$27,$N$6:$N$26,$X58)+求节点(基础状态预期!H$7:H$27,$N$32:$N$52,$X58)+求节点(基础状态预期!H$7:H$27,$N$58:$N$78,$X58)+求节点(基础状态预期!H$7:H$27,$N$84:$N$104,$X58),AA57)</f>
        <v>125441.63265306121</v>
      </c>
      <c r="AB58" s="203">
        <f>MAX(求节点(基础状态预期!I$7:I$27,$N$6:$N$26,$X58)+求节点(基础状态预期!I$7:I$27,$N$32:$N$52,$X58)+求节点(基础状态预期!I$7:I$27,$N$58:$N$78,$X58)+求节点(基础状态预期!I$7:I$27,$N$84:$N$104,$X58),AB57)</f>
        <v>131463.09278350521</v>
      </c>
      <c r="AC58" s="203">
        <f>MAX(求节点(基础状态预期!J$7:J$27,$N$6:$N$26,$X58)+求节点(基础状态预期!J$7:J$27,$N$32:$N$52,$X58)+求节点(基础状态预期!J$7:J$27,$N$58:$N$78,$X58)+求节点(基础状态预期!J$7:J$27,$N$84:$N$104,$X58),AC57)</f>
        <v>143886.31578947371</v>
      </c>
      <c r="AD58" s="63">
        <v>19866.666666666664</v>
      </c>
      <c r="AE58" s="63">
        <v>20098.653198653199</v>
      </c>
      <c r="AF58" s="63">
        <v>20335.374149659863</v>
      </c>
      <c r="AG58" s="63">
        <v>20576.975945017184</v>
      </c>
      <c r="AH58" s="63">
        <v>21075.438596491229</v>
      </c>
      <c r="AI58" s="203">
        <f>MAX((求节点(基础状态预期!F$7:F$27,$P$6:$P$26,$X58)+求节点(基础状态预期!F$7:F$27,$P$32:$P$52,$X58)+求节点(基础状态预期!F$7:F$27,$P$58:$P$78,$X58)+求节点(基础状态预期!F$7:F$27,$P$84:$P$104,$X58))*240,AI57)</f>
        <v>27159.999999999996</v>
      </c>
      <c r="AJ58" s="203">
        <f>MAX((求节点(基础状态预期!G$7:G$27,$P$6:$P$26,$X58)+求节点(基础状态预期!G$7:G$27,$P$32:$P$52,$X58)+求节点(基础状态预期!G$7:G$27,$P$58:$P$78,$X58)+求节点(基础状态预期!G$7:G$27,$P$84:$P$104,$X58))*240,AJ57)</f>
        <v>27395.555555555555</v>
      </c>
      <c r="AK58" s="203">
        <f>MAX((求节点(基础状态预期!H$7:H$27,$P$6:$P$26,$X58)+求节点(基础状态预期!H$7:H$27,$P$32:$P$52,$X58)+求节点(基础状态预期!H$7:H$27,$P$58:$P$78,$X58)+求节点(基础状态预期!H$7:H$27,$P$84:$P$104,$X58))*240,AK57)</f>
        <v>27639.183673469386</v>
      </c>
      <c r="AL58" s="203">
        <f>MAX((求节点(基础状态预期!I$7:I$27,$P$6:$P$26,$X58)+求节点(基础状态预期!I$7:I$27,$P$32:$P$52,$X58)+求节点(基础状态预期!I$7:I$27,$P$58:$P$78,$X58)+求节点(基础状态预期!I$7:I$27,$P$84:$P$104,$X58))*240,AL57)</f>
        <v>27906.804123711343</v>
      </c>
      <c r="AM58" s="203">
        <f>MAX((求节点(基础状态预期!J$7:J$27,$P$6:$P$26,$X58)+求节点(基础状态预期!J$7:J$27,$P$32:$P$52,$X58)+求节点(基础状态预期!J$7:J$27,$P$58:$P$78,$X58)+求节点(基础状态预期!J$7:J$27,$P$84:$P$104,$X58))*240,AM57)</f>
        <v>28458.947368421053</v>
      </c>
      <c r="AN58" s="68">
        <f>(AI58-AI57)/节奏总纲!K56</f>
        <v>166.77571099859875</v>
      </c>
      <c r="AO58" s="203">
        <f>MAX(求节点(基础状态预期!F$7:F$27,$T$6:$T$26,$X58)+求节点(基础状态预期!F$7:F$27,$T$32:$T$52,$X58)+求节点(基础状态预期!F$7:F$27,$T$58:$T$78,$X58)+求节点(基础状态预期!F$7:F$27,$T$84:$T$104,$X58),AO57)</f>
        <v>2315800</v>
      </c>
      <c r="AP58" s="203">
        <f>MAX(求节点(基础状态预期!G$7:G$27,$T$6:$T$26,$X58)+求节点(基础状态预期!G$7:G$27,$T$32:$T$52,$X58)+求节点(基础状态预期!G$7:G$27,$T$58:$T$78,$X58)+求节点(基础状态预期!G$7:G$27,$T$84:$T$104,$X58),AP57)</f>
        <v>2404133.3333333335</v>
      </c>
      <c r="AQ58" s="203">
        <f>MAX(求节点(基础状态预期!H$7:H$27,$T$6:$T$26,$X58)+求节点(基础状态预期!H$7:H$27,$T$32:$T$52,$X58)+求节点(基础状态预期!H$7:H$27,$T$58:$T$78,$X58)+求节点(基础状态预期!H$7:H$27,$T$84:$T$104,$X58),AQ57)</f>
        <v>2498759.1836734689</v>
      </c>
      <c r="AR58" s="203">
        <f>MAX(求节点(基础状态预期!I$7:I$27,$T$6:$T$26,$X58)+求节点(基础状态预期!I$7:I$27,$T$32:$T$52,$X58)+求节点(基础状态预期!I$7:I$27,$T$58:$T$78,$X58)+求节点(基础状态预期!I$7:I$27,$T$84:$T$104,$X58),AR57)</f>
        <v>2621418.556701032</v>
      </c>
      <c r="AS58" s="203">
        <f>MAX(求节点(基础状态预期!J$7:J$27,$T$6:$T$26,$X58)+求节点(基础状态预期!J$7:J$27,$T$32:$T$52,$X58)+求节点(基础状态预期!J$7:J$27,$T$58:$T$78,$X58)+求节点(基础状态预期!J$7:J$27,$T$84:$T$104,$X58),AS57)</f>
        <v>2874484.2105263164</v>
      </c>
      <c r="AT58" s="203">
        <f>MAX(求节点(基础状态预期!F$7:F$27,$S$6:$S$26,$X58)+求节点(基础状态预期!F$7:F$27,$S$32:$S$52,$X58)+求节点(基础状态预期!F$7:F$27,$S$58:$S$78,$X58)+求节点(基础状态预期!F$7:F$27,$S$84:$S$104,$X58),AT57)</f>
        <v>3333.3333333333335</v>
      </c>
      <c r="AU58" s="203">
        <f>MAX(求节点(基础状态预期!G$7:G$27,$S$6:$S$26,$X58)+求节点(基础状态预期!G$7:G$27,$S$32:$S$52,$X58)+求节点(基础状态预期!G$7:G$27,$S$58:$S$78,$X58)+求节点(基础状态预期!G$7:G$27,$S$84:$S$104,$X58),AU57)</f>
        <v>3369.0235690235691</v>
      </c>
      <c r="AV58" s="203">
        <f>MAX(求节点(基础状态预期!H$7:H$27,$S$6:$S$26,$X58)+求节点(基础状态预期!H$7:H$27,$S$32:$S$52,$X58)+求节点(基础状态预期!H$7:H$27,$S$58:$S$78,$X58)+求节点(基础状态预期!H$7:H$27,$S$84:$S$104,$X58),AV57)</f>
        <v>3404.0816326530612</v>
      </c>
      <c r="AW58" s="203">
        <f>MAX(求节点(基础状态预期!I$7:I$27,$S$6:$S$26,$X58)+求节点(基础状态预期!I$7:I$27,$S$32:$S$52,$X58)+求节点(基础状态预期!I$7:I$27,$S$58:$S$78,$X58)+求节点(基础状态预期!I$7:I$27,$S$84:$S$104,$X58),AW57)</f>
        <v>3431.9587628865984</v>
      </c>
      <c r="AX58" s="203">
        <f>MAX(求节点(基础状态预期!J$7:J$27,$S$6:$S$26,$X58)+求节点(基础状态预期!J$7:J$27,$S$32:$S$52,$X58)+求节点(基础状态预期!J$7:J$27,$S$58:$S$78,$X58)+求节点(基础状态预期!J$7:J$27,$S$84:$S$104,$X58),AX57)</f>
        <v>3489.4736842105262</v>
      </c>
      <c r="AY58" s="108">
        <f>(AT58-AT57)/节奏总纲!K56</f>
        <v>25.269047121000344</v>
      </c>
      <c r="AZ58" s="203">
        <f>MAX(求节点(基础状态预期!F$7:F$27,$U$6:$U$26,$X58)+求节点(基础状态预期!F$7:F$27,$U$32:$U$52,$X58)+求节点(基础状态预期!F$7:F$27,$U$58:$U$78,$X58)+求节点(基础状态预期!F$7:F$27,$U$84:$U$104,$X58),AZ57)</f>
        <v>2290333.3333333335</v>
      </c>
      <c r="BA58" s="203">
        <f>MAX(求节点(基础状态预期!G$7:G$27,$U$6:$U$26,$X58)+求节点(基础状态预期!G$7:G$27,$U$32:$U$52,$X58)+求节点(基础状态预期!G$7:G$27,$U$58:$U$78,$X58)+求节点(基础状态预期!G$7:G$27,$U$84:$U$104,$X58),BA57)</f>
        <v>2334053.8720538719</v>
      </c>
      <c r="BB58" s="203">
        <f>MAX(求节点(基础状态预期!H$7:H$27,$U$6:$U$26,$X58)+求节点(基础状态预期!H$7:H$27,$U$32:$U$52,$X58)+求节点(基础状态预期!H$7:H$27,$U$58:$U$78,$X58)+求节点(基础状态预期!H$7:H$27,$U$84:$U$104,$X58),BB57)</f>
        <v>2379428.5714285714</v>
      </c>
      <c r="BC58" s="203">
        <f>MAX(求节点(基础状态预期!I$7:I$27,$U$6:$U$26,$X58)+求节点(基础状态预期!I$7:I$27,$U$32:$U$52,$X58)+求节点(基础状态预期!I$7:I$27,$U$58:$U$78,$X58)+求节点(基础状态预期!I$7:I$27,$U$84:$U$104,$X58),BC57)</f>
        <v>2430164.9484536089</v>
      </c>
      <c r="BD58" s="203">
        <f>MAX(求节点(基础状态预期!J$7:J$27,$U$6:$U$26,$X58)+求节点(基础状态预期!J$7:J$27,$U$32:$U$52,$X58)+求节点(基础状态预期!J$7:J$27,$U$58:$U$78,$X58)+求节点(基础状态预期!J$7:J$27,$U$84:$U$104,$X58),BD57)</f>
        <v>2534842.1052631582</v>
      </c>
      <c r="BK58" s="108">
        <v>53</v>
      </c>
      <c r="BL58" s="194">
        <f t="shared" si="7"/>
        <v>30493.333333333328</v>
      </c>
      <c r="BM58" s="194">
        <f t="shared" si="8"/>
        <v>30764.579124579122</v>
      </c>
      <c r="BN58" s="194">
        <f t="shared" si="9"/>
        <v>31043.265306122448</v>
      </c>
      <c r="BO58" s="194">
        <f t="shared" si="10"/>
        <v>31338.762886597942</v>
      </c>
      <c r="BP58" s="194">
        <f t="shared" si="11"/>
        <v>31948.42105263158</v>
      </c>
      <c r="BQ58" s="194">
        <f>(BL58-BL57)/节奏总纲!K56</f>
        <v>192.04475811959804</v>
      </c>
      <c r="BS58" s="110">
        <f t="shared" si="19"/>
        <v>0.89068648885002188</v>
      </c>
      <c r="BT58" s="110">
        <f t="shared" si="12"/>
        <v>0.10931351114997816</v>
      </c>
      <c r="BW58" s="167">
        <v>53</v>
      </c>
      <c r="BX58" s="194">
        <f>求节点(村县营基础信息!K$8:K$28,$P$6:$P$26,$CF58)+求节点(村县营基础信息!T$8:T$28,$P$32:$P$52,$CF58)+求节点(村县营基础信息!AC$8:AC$28,$P$58:$P$78,$CF58)+求节点(村县营基础信息!AL$8:AL$28,$P$84:$P$104,$CF58)</f>
        <v>112.33333333333333</v>
      </c>
      <c r="BY58" s="194">
        <f>求节点(村县营基础信息!L$8:L$28,$P$6:$P$26,$CF58)+求节点(村县营基础信息!U$8:U$28,$P$32:$P$52,$CF58)+求节点(村县营基础信息!AD$8:AD$28,$P$58:$P$78,$CF58)+求节点(村县营基础信息!AM$8:AM$28,$P$84:$P$104,$CF58)</f>
        <v>113.384702143667</v>
      </c>
      <c r="BZ58" s="194">
        <f>求节点(村县营基础信息!M$8:M$28,$P$6:$P$26,$CF58)+求节点(村县营基础信息!V$8:V$28,$P$32:$P$52,$CF58)+求节点(村县营基础信息!AE$8:AE$28,$P$58:$P$78,$CF58)+求节点(村县营基础信息!AN$8:AN$28,$P$84:$P$104,$CF58)</f>
        <v>114.85991184489073</v>
      </c>
      <c r="CA58" s="194">
        <f>求节点(村县营基础信息!N$8:N$28,$P$6:$P$26,$CF58)+求节点(村县营基础信息!W$8:W$28,$P$32:$P$52,$CF58)+求节点(村县营基础信息!AF$8:AF$28,$P$58:$P$78,$CF58)+求节点(村县营基础信息!AO$8:AO$28,$P$84:$P$104,$CF58)</f>
        <v>116.27835051546393</v>
      </c>
      <c r="CB58" s="194">
        <f>求节点(村县营基础信息!O$8:O$28,$P$6:$P$26,$CF58)+求节点(村县营基础信息!X$8:X$28,$P$32:$P$52,$CF58)+求节点(村县营基础信息!AG$8:AG$28,$P$58:$P$78,$CF58)+求节点(村县营基础信息!AP$8:AP$28,$P$84:$P$104,$CF58)</f>
        <v>118.57894736842105</v>
      </c>
      <c r="CC58" s="194">
        <f>(BX58-BX57)/节奏总纲!K56</f>
        <v>0.63172617802500208</v>
      </c>
      <c r="CF58" s="167">
        <v>53</v>
      </c>
      <c r="CG58" s="194">
        <f>求节点(村县营基础信息!K$8:K$28,$Q$6:$Q$26,$CF58)+求节点(村县营基础信息!T$8:T$28,$Q$32:$Q$52,$CF58)+求节点(村县营基础信息!AC$8:AC$28,$Q$58:$Q$78,$CF58)+求节点(村县营基础信息!AL$8:AL$28,$Q$84:$Q$104,$CF58)</f>
        <v>32.5</v>
      </c>
      <c r="CH58" s="194">
        <f>求节点(村县营基础信息!L$8:L$28,$Q$6:$Q$26,$CF58)+求节点(村县营基础信息!U$8:U$28,$Q$32:$Q$52,$CF58)+求节点(村县营基础信息!AD$8:AD$28,$Q$58:$Q$78,$CF58)+求节点(村县营基础信息!AM$8:AM$28,$Q$84:$Q$104,$CF58)</f>
        <v>32.926789685754535</v>
      </c>
      <c r="CI58" s="194">
        <f>求节点(村县营基础信息!M$8:M$28,$Q$6:$Q$26,$CF58)+求节点(村县营基础信息!V$8:V$28,$Q$32:$Q$52,$CF58)+求节点(村县营基础信息!AE$8:AE$28,$Q$58:$Q$78,$CF58)+求节点(村县营基础信息!AN$8:AN$28,$Q$84:$Q$104,$CF58)</f>
        <v>33.737462865298909</v>
      </c>
      <c r="CJ58" s="194">
        <f>求节点(村县营基础信息!N$8:N$28,$Q$6:$Q$26,$CF58)+求节点(村县营基础信息!W$8:W$28,$Q$32:$Q$52,$CF58)+求节点(村县营基础信息!AF$8:AF$28,$Q$58:$Q$78,$CF58)+求节点(村县营基础信息!AO$8:AO$28,$Q$84:$Q$104,$CF58)</f>
        <v>34.319587628865982</v>
      </c>
      <c r="CK58" s="194">
        <f>求节点(村县营基础信息!O$8:O$28,$Q$6:$Q$26,$CF58)+求节点(村县营基础信息!X$8:X$28,$Q$32:$Q$52,$CF58)+求节点(村县营基础信息!AG$8:AG$28,$Q$58:$Q$78,$CF58)+求节点(村县营基础信息!AP$8:AP$28,$Q$84:$Q$104,$CF58)</f>
        <v>34.89473684210526</v>
      </c>
      <c r="CL58" s="194">
        <f>(CG58-CG57)/节奏总纲!K56</f>
        <v>0.18951785340750171</v>
      </c>
      <c r="CO58" s="167">
        <v>53</v>
      </c>
      <c r="CP58" s="194">
        <f>求节点(村县营基础信息!K$8:K$28,$R$6:$R$26,$CF58)+求节点(村县营基础信息!T$8:T$28,$R$32:$R$52,$CF58)+求节点(村县营基础信息!AC$8:AC$28,$R$58:$R$78,$CF58)+求节点(村县营基础信息!AL$8:AL$28,$R$84:$R$104,$CF58)</f>
        <v>7</v>
      </c>
      <c r="CQ58" s="194">
        <f>求节点(村县营基础信息!L$8:L$28,$R$6:$R$26,$CF58)+求节点(村县营基础信息!U$8:U$28,$R$32:$R$52,$CF58)+求节点(村县营基础信息!AD$8:AD$28,$R$58:$R$78,$CF58)+求节点(村县营基础信息!AM$8:AM$28,$R$84:$R$104,$CF58)</f>
        <v>7</v>
      </c>
      <c r="CR58" s="194">
        <f>求节点(村县营基础信息!M$8:M$28,$R$6:$R$26,$CF58)+求节点(村县营基础信息!V$8:V$28,$R$32:$R$52,$CF58)+求节点(村县营基础信息!AE$8:AE$28,$R$58:$R$78,$CF58)+求节点(村县营基础信息!AN$8:AN$28,$R$84:$R$104,$CF58)</f>
        <v>7.0136054421768703</v>
      </c>
      <c r="CS58" s="194">
        <f>求节点(村县营基础信息!N$8:N$28,$R$6:$R$26,$CF58)+求节点(村县营基础信息!W$8:W$28,$R$32:$R$52,$CF58)+求节点(村县营基础信息!AF$8:AF$28,$R$58:$R$78,$CF58)+求节点(村县营基础信息!AO$8:AO$28,$R$84:$R$104,$CF58)</f>
        <v>7.1065292096219936</v>
      </c>
      <c r="CT58" s="194">
        <f>求节点(村县营基础信息!O$8:O$28,$R$6:$R$26,$CF58)+求节点(村县营基础信息!X$8:X$28,$R$32:$R$52,$CF58)+求节点(村县营基础信息!AG$8:AG$28,$R$58:$R$78,$CF58)+求节点(村县营基础信息!AP$8:AP$28,$R$84:$R$104,$CF58)</f>
        <v>7.2982456140350882</v>
      </c>
      <c r="CU58" s="194">
        <f>(CP58-CP57)/节奏总纲!K56</f>
        <v>0</v>
      </c>
      <c r="CW58" s="171"/>
      <c r="CX58" s="171"/>
      <c r="CY58" s="171">
        <v>53</v>
      </c>
      <c r="CZ58" s="171">
        <v>30846.666666666668</v>
      </c>
      <c r="DA58" s="171">
        <v>31142.895622895623</v>
      </c>
      <c r="DB58" s="171">
        <v>31445.170068027208</v>
      </c>
      <c r="DC58" s="171">
        <v>31753.676975945018</v>
      </c>
      <c r="DD58" s="171">
        <v>32390.175438596492</v>
      </c>
      <c r="DE58" s="171">
        <f t="shared" si="13"/>
        <v>0.98854549384050117</v>
      </c>
      <c r="DF58" s="171">
        <f t="shared" si="14"/>
        <v>0.98785223754086726</v>
      </c>
      <c r="DG58" s="171">
        <f t="shared" si="15"/>
        <v>0.98721887141855824</v>
      </c>
      <c r="DH58" s="171">
        <f t="shared" si="16"/>
        <v>0.98693335295747342</v>
      </c>
      <c r="DI58" s="171">
        <f t="shared" si="17"/>
        <v>0.98636146979807604</v>
      </c>
    </row>
    <row r="59" spans="1:113" x14ac:dyDescent="0.15">
      <c r="B59" s="150"/>
      <c r="C59" s="108"/>
      <c r="D59" s="104">
        <v>2</v>
      </c>
      <c r="E59" s="104">
        <v>0</v>
      </c>
      <c r="F59" s="137">
        <f t="shared" ref="F59:F78" si="20">F7*2</f>
        <v>80</v>
      </c>
      <c r="G59" s="171">
        <v>1</v>
      </c>
      <c r="H59" s="108">
        <v>1</v>
      </c>
      <c r="I59" s="167">
        <v>0</v>
      </c>
      <c r="J59" s="171">
        <v>100</v>
      </c>
      <c r="K59" s="174">
        <f t="shared" ref="K59:K78" si="21">K33</f>
        <v>400</v>
      </c>
      <c r="L59" s="167">
        <v>0</v>
      </c>
      <c r="N59" s="137">
        <f>SUMPRODUCT(E$58:E59,村县营基础信息!$F$8:$F9)</f>
        <v>0</v>
      </c>
      <c r="O59" s="137">
        <f>SUMPRODUCT(F$58:F59,村县营基础信息!$F$8:$F9)</f>
        <v>80</v>
      </c>
      <c r="P59" s="137">
        <f>SUMPRODUCT(G$58:G59,村县营基础信息!$F$8:$F9)</f>
        <v>1</v>
      </c>
      <c r="Q59" s="137">
        <f>SUMPRODUCT(H$58:H59,村县营基础信息!$F$8:$F9)</f>
        <v>1</v>
      </c>
      <c r="R59" s="167">
        <f>SUMPRODUCT(I$58:I59,村县营基础信息!$F$8:$F9)</f>
        <v>0</v>
      </c>
      <c r="S59" s="137">
        <f>SUMPRODUCT(J$58:J59,村县营基础信息!$F$8:$F9)</f>
        <v>100</v>
      </c>
      <c r="T59" s="137">
        <f>SUMPRODUCT(K$58:K59,村县营基础信息!$F$8:$F9)</f>
        <v>400</v>
      </c>
      <c r="U59" s="167">
        <f>SUMPRODUCT(L$58:L59,村县营基础信息!$F$8:$F9)</f>
        <v>0</v>
      </c>
      <c r="W59" s="142"/>
      <c r="X59" s="68">
        <v>54</v>
      </c>
      <c r="Y59" s="203">
        <f>MAX(求节点(基础状态预期!F$7:F$27,$N$6:$N$26,$X59)+求节点(基础状态预期!F$7:F$27,$N$32:$N$52,$X59)+求节点(基础状态预期!F$7:F$27,$N$58:$N$78,$X59)+求节点(基础状态预期!F$7:F$27,$N$84:$N$104,$X59),Y58)</f>
        <v>124560</v>
      </c>
      <c r="Z59" s="203">
        <f>MAX(求节点(基础状态预期!G$7:G$27,$N$6:$N$26,$X59)+求节点(基础状态预期!G$7:G$27,$N$32:$N$52,$X59)+求节点(基础状态预期!G$7:G$27,$N$58:$N$78,$X59)+求节点(基础状态预期!G$7:G$27,$N$84:$N$104,$X59),Z58)</f>
        <v>130450.90909090909</v>
      </c>
      <c r="AA59" s="203">
        <f>MAX(求节点(基础状态预期!H$7:H$27,$N$6:$N$26,$X59)+求节点(基础状态预期!H$7:H$27,$N$32:$N$52,$X59)+求节点(基础状态预期!H$7:H$27,$N$58:$N$78,$X59)+求节点(基础状态预期!H$7:H$27,$N$84:$N$104,$X59),AA58)</f>
        <v>136462.04081632651</v>
      </c>
      <c r="AB59" s="203">
        <f>MAX(求节点(基础状态预期!I$7:I$27,$N$6:$N$26,$X59)+求节点(基础状态预期!I$7:I$27,$N$32:$N$52,$X59)+求节点(基础状态预期!I$7:I$27,$N$58:$N$78,$X59)+求节点(基础状态预期!I$7:I$27,$N$84:$N$104,$X59),AB58)</f>
        <v>142597.11340206192</v>
      </c>
      <c r="AC59" s="203">
        <f>MAX(求节点(基础状态预期!J$7:J$27,$N$6:$N$26,$X59)+求节点(基础状态预期!J$7:J$27,$N$32:$N$52,$X59)+求节点(基础状态预期!J$7:J$27,$N$58:$N$78,$X59)+求节点(基础状态预期!J$7:J$27,$N$84:$N$104,$X59),AC58)</f>
        <v>155254.73684210528</v>
      </c>
      <c r="AD59" s="63">
        <v>20300</v>
      </c>
      <c r="AE59" s="63">
        <v>20536.363636363636</v>
      </c>
      <c r="AF59" s="63">
        <v>20777.551020408162</v>
      </c>
      <c r="AG59" s="63">
        <v>21023.711340206188</v>
      </c>
      <c r="AH59" s="63">
        <v>21531.57894736842</v>
      </c>
      <c r="AI59" s="203">
        <f>MAX((求节点(基础状态预期!F$7:F$27,$P$6:$P$26,$X59)+求节点(基础状态预期!F$7:F$27,$P$32:$P$52,$X59)+求节点(基础状态预期!F$7:F$27,$P$58:$P$78,$X59)+求节点(基础状态预期!F$7:F$27,$P$84:$P$104,$X59))*240,AI58)</f>
        <v>27600</v>
      </c>
      <c r="AJ59" s="203">
        <f>MAX((求节点(基础状态预期!G$7:G$27,$P$6:$P$26,$X59)+求节点(基础状态预期!G$7:G$27,$P$32:$P$52,$X59)+求节点(基础状态预期!G$7:G$27,$P$58:$P$78,$X59)+求节点(基础状态预期!G$7:G$27,$P$84:$P$104,$X59))*240,AJ58)</f>
        <v>27861.818181818184</v>
      </c>
      <c r="AK59" s="203">
        <f>MAX((求节点(基础状态预期!H$7:H$27,$P$6:$P$26,$X59)+求节点(基础状态预期!H$7:H$27,$P$32:$P$52,$X59)+求节点(基础状态预期!H$7:H$27,$P$58:$P$78,$X59)+求节点(基础状态预期!H$7:H$27,$P$84:$P$104,$X59))*240,AK58)</f>
        <v>28128.979591836734</v>
      </c>
      <c r="AL59" s="203">
        <f>MAX((求节点(基础状态预期!I$7:I$27,$P$6:$P$26,$X59)+求节点(基础状态预期!I$7:I$27,$P$32:$P$52,$X59)+求节点(基础状态预期!I$7:I$27,$P$58:$P$78,$X59)+求节点(基础状态预期!I$7:I$27,$P$84:$P$104,$X59))*240,AL58)</f>
        <v>28401.649484536087</v>
      </c>
      <c r="AM59" s="203">
        <f>MAX((求节点(基础状态预期!J$7:J$27,$P$6:$P$26,$X59)+求节点(基础状态预期!J$7:J$27,$P$32:$P$52,$X59)+求节点(基础状态预期!J$7:J$27,$P$58:$P$78,$X59)+求节点(基础状态预期!J$7:J$27,$P$84:$P$104,$X59))*240,AM58)</f>
        <v>28964.21052631579</v>
      </c>
      <c r="AN59" s="68">
        <f>(AI59-AI58)/节奏总纲!K57</f>
        <v>155.60724054870289</v>
      </c>
      <c r="AO59" s="203">
        <f>MAX(求节点(基础状态预期!F$7:F$27,$T$6:$T$26,$X59)+求节点(基础状态预期!F$7:F$27,$T$32:$T$52,$X59)+求节点(基础状态预期!F$7:F$27,$T$58:$T$78,$X59)+求节点(基础状态预期!F$7:F$27,$T$84:$T$104,$X59),AO58)</f>
        <v>2480800</v>
      </c>
      <c r="AP59" s="203">
        <f>MAX(求节点(基础状态预期!G$7:G$27,$T$6:$T$26,$X59)+求节点(基础状态预期!G$7:G$27,$T$32:$T$52,$X59)+求节点(基础状态预期!G$7:G$27,$T$58:$T$78,$X59)+求节点(基础状态预期!G$7:G$27,$T$84:$T$104,$X59),AP58)</f>
        <v>2600800</v>
      </c>
      <c r="AQ59" s="203">
        <f>MAX(求节点(基础状态预期!H$7:H$27,$T$6:$T$26,$X59)+求节点(基础状态预期!H$7:H$27,$T$32:$T$52,$X59)+求节点(基础状态预期!H$7:H$27,$T$58:$T$78,$X59)+求节点(基础状态预期!H$7:H$27,$T$84:$T$104,$X59),AQ58)</f>
        <v>2723248.9795918367</v>
      </c>
      <c r="AR59" s="203">
        <f>MAX(求节点(基础状态预期!I$7:I$27,$T$6:$T$26,$X59)+求节点(基础状态预期!I$7:I$27,$T$32:$T$52,$X59)+求节点(基础状态预期!I$7:I$27,$T$58:$T$78,$X59)+求节点(基础状态预期!I$7:I$27,$T$84:$T$104,$X59),AR58)</f>
        <v>2848222.6804123721</v>
      </c>
      <c r="AS59" s="203">
        <f>MAX(求节点(基础状态预期!J$7:J$27,$T$6:$T$26,$X59)+求节点(基础状态预期!J$7:J$27,$T$32:$T$52,$X59)+求节点(基础状态预期!J$7:J$27,$T$58:$T$78,$X59)+求节点(基础状态预期!J$7:J$27,$T$84:$T$104,$X59),AS58)</f>
        <v>3106063.1578947371</v>
      </c>
      <c r="AT59" s="203">
        <f>MAX(求节点(基础状态预期!F$7:F$27,$S$6:$S$26,$X59)+求节点(基础状态预期!F$7:F$27,$S$32:$S$52,$X59)+求节点(基础状态预期!F$7:F$27,$S$58:$S$78,$X59)+求节点(基础状态预期!F$7:F$27,$S$84:$S$104,$X59),AT58)</f>
        <v>3400</v>
      </c>
      <c r="AU59" s="203">
        <f>MAX(求节点(基础状态预期!G$7:G$27,$S$6:$S$26,$X59)+求节点(基础状态预期!G$7:G$27,$S$32:$S$52,$X59)+求节点(基础状态预期!G$7:G$27,$S$58:$S$78,$X59)+求节点(基础状态预期!G$7:G$27,$S$84:$S$104,$X59),AU58)</f>
        <v>3427.272727272727</v>
      </c>
      <c r="AV59" s="203">
        <f>MAX(求节点(基础状态预期!H$7:H$27,$S$6:$S$26,$X59)+求节点(基础状态预期!H$7:H$27,$S$32:$S$52,$X59)+求节点(基础状态预期!H$7:H$27,$S$58:$S$78,$X59)+求节点(基础状态预期!H$7:H$27,$S$84:$S$104,$X59),AV58)</f>
        <v>3455.1020408163263</v>
      </c>
      <c r="AW59" s="203">
        <f>MAX(求节点(基础状态预期!I$7:I$27,$S$6:$S$26,$X59)+求节点(基础状态预期!I$7:I$27,$S$32:$S$52,$X59)+求节点(基础状态预期!I$7:I$27,$S$58:$S$78,$X59)+求节点(基础状态预期!I$7:I$27,$S$84:$S$104,$X59),AW58)</f>
        <v>3483.5051546391755</v>
      </c>
      <c r="AX59" s="203">
        <f>MAX(求节点(基础状态预期!J$7:J$27,$S$6:$S$26,$X59)+求节点(基础状态预期!J$7:J$27,$S$32:$S$52,$X59)+求节点(基础状态预期!J$7:J$27,$S$58:$S$78,$X59)+求节点(基础状态预期!J$7:J$27,$S$84:$S$104,$X59),AX58)</f>
        <v>3542.105263157895</v>
      </c>
      <c r="AY59" s="108">
        <f>(AT59-AT58)/节奏总纲!K57</f>
        <v>23.5768546285911</v>
      </c>
      <c r="AZ59" s="203">
        <f>MAX(求节点(基础状态预期!F$7:F$27,$U$6:$U$26,$X59)+求节点(基础状态预期!F$7:F$27,$U$32:$U$52,$X59)+求节点(基础状态预期!F$7:F$27,$U$58:$U$78,$X59)+求节点(基础状态预期!F$7:F$27,$U$84:$U$104,$X59),AZ58)</f>
        <v>2372000</v>
      </c>
      <c r="BA59" s="203">
        <f>MAX(求节点(基础状态预期!G$7:G$27,$U$6:$U$26,$X59)+求节点(基础状态预期!G$7:G$27,$U$32:$U$52,$X59)+求节点(基础状态预期!G$7:G$27,$U$58:$U$78,$X59)+求节点(基础状态预期!G$7:G$27,$U$84:$U$104,$X59),BA58)</f>
        <v>2421636.3636363638</v>
      </c>
      <c r="BB59" s="203">
        <f>MAX(求节点(基础状态预期!H$7:H$27,$U$6:$U$26,$X59)+求节点(基础状态预期!H$7:H$27,$U$32:$U$52,$X59)+求节点(基础状态预期!H$7:H$27,$U$58:$U$78,$X59)+求节点(基础状态预期!H$7:H$27,$U$84:$U$104,$X59),BB58)</f>
        <v>2472285.7142857141</v>
      </c>
      <c r="BC59" s="203">
        <f>MAX(求节点(基础状态预期!I$7:I$27,$U$6:$U$26,$X59)+求节点(基础状态预期!I$7:I$27,$U$32:$U$52,$X59)+求节点(基础状态预期!I$7:I$27,$U$58:$U$78,$X59)+求节点(基础状态预期!I$7:I$27,$U$84:$U$104,$X59),BC58)</f>
        <v>2523979.3814432994</v>
      </c>
      <c r="BD59" s="203">
        <f>MAX(求节点(基础状态预期!J$7:J$27,$U$6:$U$26,$X59)+求节点(基础状态预期!J$7:J$27,$U$32:$U$52,$X59)+求节点(基础状态预期!J$7:J$27,$U$58:$U$78,$X59)+求节点(基础状态预期!J$7:J$27,$U$84:$U$104,$X59),BD58)</f>
        <v>2630631.5789473685</v>
      </c>
      <c r="BK59" s="108">
        <v>54</v>
      </c>
      <c r="BL59" s="194">
        <f t="shared" si="7"/>
        <v>31000</v>
      </c>
      <c r="BM59" s="194">
        <f t="shared" si="8"/>
        <v>31289.090909090912</v>
      </c>
      <c r="BN59" s="194">
        <f t="shared" si="9"/>
        <v>31584.081632653062</v>
      </c>
      <c r="BO59" s="194">
        <f t="shared" si="10"/>
        <v>31885.154639175264</v>
      </c>
      <c r="BP59" s="194">
        <f t="shared" si="11"/>
        <v>32506.315789473687</v>
      </c>
      <c r="BQ59" s="194">
        <f>(BL59-BL58)/节奏总纲!K57</f>
        <v>179.18409517729447</v>
      </c>
      <c r="BS59" s="110">
        <f t="shared" si="19"/>
        <v>0.89032258064516134</v>
      </c>
      <c r="BT59" s="110">
        <f t="shared" si="12"/>
        <v>0.10967741935483871</v>
      </c>
      <c r="BW59" s="167">
        <v>54</v>
      </c>
      <c r="BX59" s="194">
        <f>求节点(村县营基础信息!K$8:K$28,$P$6:$P$26,$CF59)+求节点(村县营基础信息!T$8:T$28,$P$32:$P$52,$CF59)+求节点(村县营基础信息!AC$8:AC$28,$P$58:$P$78,$CF59)+求节点(村县营基础信息!AL$8:AL$28,$P$84:$P$104,$CF59)</f>
        <v>114.16666666666667</v>
      </c>
      <c r="BY59" s="194">
        <f>求节点(村县营基础信息!L$8:L$28,$P$6:$P$26,$CF59)+求节点(村县营基础信息!U$8:U$28,$P$32:$P$52,$CF59)+求节点(村县营基础信息!AD$8:AD$28,$P$58:$P$78,$CF59)+求节点(村县营基础信息!AM$8:AM$28,$P$84:$P$104,$CF59)</f>
        <v>115.42068449026489</v>
      </c>
      <c r="BZ59" s="194">
        <f>求节点(村县营基础信息!M$8:M$28,$P$6:$P$26,$CF59)+求节点(村县营基础信息!V$8:V$28,$P$32:$P$52,$CF59)+求节点(村县营基础信息!AE$8:AE$28,$P$58:$P$78,$CF59)+求节点(村县营基础信息!AN$8:AN$28,$P$84:$P$104,$CF59)</f>
        <v>117.11965735679607</v>
      </c>
      <c r="CA59" s="194">
        <f>求节点(村县营基础信息!N$8:N$28,$P$6:$P$26,$CF59)+求节点(村县营基础信息!W$8:W$28,$P$32:$P$52,$CF59)+求节点(村县营基础信息!AF$8:AF$28,$P$58:$P$78,$CF59)+求节点(村县营基础信息!AO$8:AO$28,$P$84:$P$104,$CF59)</f>
        <v>118.34020618556703</v>
      </c>
      <c r="CB59" s="194">
        <f>求节点(村县营基础信息!O$8:O$28,$P$6:$P$26,$CF59)+求节点(村县营基础信息!X$8:X$28,$P$32:$P$52,$CF59)+求节点(村县营基础信息!AG$8:AG$28,$P$58:$P$78,$CF59)+求节点(村县营基础信息!AP$8:AP$28,$P$84:$P$104,$CF59)</f>
        <v>120.68421052631579</v>
      </c>
      <c r="CC59" s="194">
        <f>(BX59-BX58)/节奏总纲!K57</f>
        <v>0.64836350228626005</v>
      </c>
      <c r="CF59" s="167">
        <v>54</v>
      </c>
      <c r="CG59" s="194">
        <f>求节点(村县营基础信息!K$8:K$28,$Q$6:$Q$26,$CF59)+求节点(村县营基础信息!T$8:T$28,$Q$32:$Q$52,$CF59)+求节点(村县营基础信息!AC$8:AC$28,$Q$58:$Q$78,$CF59)+求节点(村县营基础信息!AL$8:AL$28,$Q$84:$Q$104,$CF59)</f>
        <v>33.166666666666664</v>
      </c>
      <c r="CH59" s="194">
        <f>求节点(村县营基础信息!L$8:L$28,$Q$6:$Q$26,$CF59)+求节点(村县营基础信息!U$8:U$28,$Q$32:$Q$52,$CF59)+求节点(村县营基础信息!AD$8:AD$28,$Q$58:$Q$78,$CF59)+求节点(村县营基础信息!AM$8:AM$28,$Q$84:$Q$104,$CF59)</f>
        <v>33.60250267208307</v>
      </c>
      <c r="CI59" s="194">
        <f>求节点(村县营基础信息!M$8:M$28,$Q$6:$Q$26,$CF59)+求节点(村县营基础信息!V$8:V$28,$Q$32:$Q$52,$CF59)+求节点(村县营基础信息!AE$8:AE$28,$Q$58:$Q$78,$CF59)+求节点(村县营基础信息!AN$8:AN$28,$Q$84:$Q$104,$CF59)</f>
        <v>34.466596132306279</v>
      </c>
      <c r="CJ59" s="194">
        <f>求节点(村县营基础信息!N$8:N$28,$Q$6:$Q$26,$CF59)+求节点(村县营基础信息!W$8:W$28,$Q$32:$Q$52,$CF59)+求节点(村县营基础信息!AF$8:AF$28,$Q$58:$Q$78,$CF59)+求节点(村县营基础信息!AO$8:AO$28,$Q$84:$Q$104,$CF59)</f>
        <v>34.835051546391753</v>
      </c>
      <c r="CK59" s="194">
        <f>求节点(村县营基础信息!O$8:O$28,$Q$6:$Q$26,$CF59)+求节点(村县营基础信息!X$8:X$28,$Q$32:$Q$52,$CF59)+求节点(村县营基础信息!AG$8:AG$28,$Q$58:$Q$78,$CF59)+求节点(村县营基础信息!AP$8:AP$28,$Q$84:$Q$104,$CF59)</f>
        <v>35.421052631578945</v>
      </c>
      <c r="CL59" s="194">
        <f>(CG59-CG58)/节奏总纲!K57</f>
        <v>0.23576854628591068</v>
      </c>
      <c r="CO59" s="167">
        <v>54</v>
      </c>
      <c r="CP59" s="194">
        <f>求节点(村县营基础信息!K$8:K$28,$R$6:$R$26,$CF59)+求节点(村县营基础信息!T$8:T$28,$R$32:$R$52,$CF59)+求节点(村县营基础信息!AC$8:AC$28,$R$58:$R$78,$CF59)+求节点(村县营基础信息!AL$8:AL$28,$R$84:$R$104,$CF59)</f>
        <v>7</v>
      </c>
      <c r="CQ59" s="194">
        <f>求节点(村县营基础信息!L$8:L$28,$R$6:$R$26,$CF59)+求节点(村县营基础信息!U$8:U$28,$R$32:$R$52,$CF59)+求节点(村县营基础信息!AD$8:AD$28,$R$58:$R$78,$CF59)+求节点(村县营基础信息!AM$8:AM$28,$R$84:$R$104,$CF59)</f>
        <v>7.0909090909090908</v>
      </c>
      <c r="CR59" s="194">
        <f>求节点(村县营基础信息!M$8:M$28,$R$6:$R$26,$CF59)+求节点(村县营基础信息!V$8:V$28,$R$32:$R$52,$CF59)+求节点(村县营基础信息!AE$8:AE$28,$R$58:$R$78,$CF59)+求节点(村县营基础信息!AN$8:AN$28,$R$84:$R$104,$CF59)</f>
        <v>7.1836734693877551</v>
      </c>
      <c r="CS59" s="194">
        <f>求节点(村县营基础信息!N$8:N$28,$R$6:$R$26,$CF59)+求节点(村县营基础信息!W$8:W$28,$R$32:$R$52,$CF59)+求节点(村县营基础信息!AF$8:AF$28,$R$58:$R$78,$CF59)+求节点(村县营基础信息!AO$8:AO$28,$R$84:$R$104,$CF59)</f>
        <v>7.2783505154639183</v>
      </c>
      <c r="CT59" s="194">
        <f>求节点(村县营基础信息!O$8:O$28,$R$6:$R$26,$CF59)+求节点(村县营基础信息!X$8:X$28,$R$32:$R$52,$CF59)+求节点(村县营基础信息!AG$8:AG$28,$R$58:$R$78,$CF59)+求节点(村县营基础信息!AP$8:AP$28,$R$84:$R$104,$CF59)</f>
        <v>7.4736842105263159</v>
      </c>
      <c r="CU59" s="194">
        <f>(CP59-CP58)/节奏总纲!K57</f>
        <v>0</v>
      </c>
      <c r="CW59" s="171"/>
      <c r="CX59" s="171"/>
      <c r="CY59" s="171">
        <v>54</v>
      </c>
      <c r="CZ59" s="171">
        <v>31400</v>
      </c>
      <c r="DA59" s="171">
        <v>31701.818181818184</v>
      </c>
      <c r="DB59" s="171">
        <v>32009.795918367348</v>
      </c>
      <c r="DC59" s="171">
        <v>32324.123711340209</v>
      </c>
      <c r="DD59" s="171">
        <v>32972.631578947374</v>
      </c>
      <c r="DE59" s="171">
        <f t="shared" si="13"/>
        <v>0.98726114649681529</v>
      </c>
      <c r="DF59" s="171">
        <f t="shared" si="14"/>
        <v>0.98698095893553572</v>
      </c>
      <c r="DG59" s="171">
        <f t="shared" si="15"/>
        <v>0.9867004998469856</v>
      </c>
      <c r="DH59" s="171">
        <f t="shared" si="16"/>
        <v>0.98641976883627192</v>
      </c>
      <c r="DI59" s="171">
        <f t="shared" si="17"/>
        <v>0.98585748946494689</v>
      </c>
    </row>
    <row r="60" spans="1:113" x14ac:dyDescent="0.15">
      <c r="B60" s="150"/>
      <c r="C60" s="108"/>
      <c r="D60" s="104">
        <v>3</v>
      </c>
      <c r="E60" s="104">
        <v>0</v>
      </c>
      <c r="F60" s="137">
        <f t="shared" si="20"/>
        <v>120</v>
      </c>
      <c r="G60" s="171">
        <v>1</v>
      </c>
      <c r="H60" s="108">
        <v>1</v>
      </c>
      <c r="I60" s="167">
        <v>0</v>
      </c>
      <c r="J60" s="171">
        <v>100</v>
      </c>
      <c r="K60" s="174">
        <f t="shared" si="21"/>
        <v>800</v>
      </c>
      <c r="L60" s="167">
        <v>0</v>
      </c>
      <c r="N60" s="137">
        <f>SUMPRODUCT(E$58:E60,村县营基础信息!$F$8:$F10)</f>
        <v>0</v>
      </c>
      <c r="O60" s="137">
        <f>SUMPRODUCT(F$58:F60,村县营基础信息!$F$8:$F10)</f>
        <v>200</v>
      </c>
      <c r="P60" s="137">
        <f>SUMPRODUCT(G$58:G60,村县营基础信息!$F$8:$F10)</f>
        <v>2</v>
      </c>
      <c r="Q60" s="137">
        <f>SUMPRODUCT(H$58:H60,村县营基础信息!$F$8:$F10)</f>
        <v>2</v>
      </c>
      <c r="R60" s="167">
        <f>SUMPRODUCT(I$58:I60,村县营基础信息!$F$8:$F10)</f>
        <v>0</v>
      </c>
      <c r="S60" s="137">
        <f>SUMPRODUCT(J$58:J60,村县营基础信息!$F$8:$F10)</f>
        <v>200</v>
      </c>
      <c r="T60" s="137">
        <f>SUMPRODUCT(K$58:K60,村县营基础信息!$F$8:$F10)</f>
        <v>1200</v>
      </c>
      <c r="U60" s="167">
        <f>SUMPRODUCT(L$58:L60,村县营基础信息!$F$8:$F10)</f>
        <v>0</v>
      </c>
      <c r="W60" s="142"/>
      <c r="X60" s="68">
        <v>55</v>
      </c>
      <c r="Y60" s="203">
        <f>MAX(求节点(基础状态预期!F$7:F$27,$N$6:$N$26,$X60)+求节点(基础状态预期!F$7:F$27,$N$32:$N$52,$X60)+求节点(基础状态预期!F$7:F$27,$N$58:$N$78,$X60)+求节点(基础状态预期!F$7:F$27,$N$84:$N$104,$X60),Y59)</f>
        <v>135360</v>
      </c>
      <c r="Z60" s="203">
        <f>MAX(求节点(基础状态预期!G$7:G$27,$N$6:$N$26,$X60)+求节点(基础状态预期!G$7:G$27,$N$32:$N$52,$X60)+求节点(基础状态预期!G$7:G$27,$N$58:$N$78,$X60)+求节点(基础状态预期!G$7:G$27,$N$84:$N$104,$X60),Z59)</f>
        <v>141360</v>
      </c>
      <c r="AA60" s="203">
        <f>MAX(求节点(基础状态预期!H$7:H$27,$N$6:$N$26,$X60)+求节点(基础状态预期!H$7:H$27,$N$32:$N$52,$X60)+求节点(基础状态预期!H$7:H$27,$N$58:$N$78,$X60)+求节点(基础状态预期!H$7:H$27,$N$84:$N$104,$X60),AA59)</f>
        <v>147482.44897959183</v>
      </c>
      <c r="AB60" s="203">
        <f>MAX(求节点(基础状态预期!I$7:I$27,$N$6:$N$26,$X60)+求节点(基础状态预期!I$7:I$27,$N$32:$N$52,$X60)+求节点(基础状态预期!I$7:I$27,$N$58:$N$78,$X60)+求节点(基础状态预期!I$7:I$27,$N$84:$N$104,$X60),AB59)</f>
        <v>153731.1340206186</v>
      </c>
      <c r="AC60" s="203">
        <f>MAX(求节点(基础状态预期!J$7:J$27,$N$6:$N$26,$X60)+求节点(基础状态预期!J$7:J$27,$N$32:$N$52,$X60)+求节点(基础状态预期!J$7:J$27,$N$58:$N$78,$X60)+求节点(基础状态预期!J$7:J$27,$N$84:$N$104,$X60),AC59)</f>
        <v>166623.15789473685</v>
      </c>
      <c r="AD60" s="63">
        <v>20733.333333333336</v>
      </c>
      <c r="AE60" s="63">
        <v>20974.074074074073</v>
      </c>
      <c r="AF60" s="63">
        <v>21219.727891156464</v>
      </c>
      <c r="AG60" s="63">
        <v>21470.446735395191</v>
      </c>
      <c r="AH60" s="63">
        <v>21987.719298245614</v>
      </c>
      <c r="AI60" s="203">
        <f>MAX((求节点(基础状态预期!F$7:F$27,$P$6:$P$26,$X60)+求节点(基础状态预期!F$7:F$27,$P$32:$P$52,$X60)+求节点(基础状态预期!F$7:F$27,$P$58:$P$78,$X60)+求节点(基础状态预期!F$7:F$27,$P$84:$P$104,$X60))*240,AI59)</f>
        <v>28080</v>
      </c>
      <c r="AJ60" s="203">
        <f>MAX((求节点(基础状态预期!G$7:G$27,$P$6:$P$26,$X60)+求节点(基础状态预期!G$7:G$27,$P$32:$P$52,$X60)+求节点(基础状态预期!G$7:G$27,$P$58:$P$78,$X60)+求节点(基础状态预期!G$7:G$27,$P$84:$P$104,$X60))*240,AJ59)</f>
        <v>28346.666666666668</v>
      </c>
      <c r="AK60" s="203">
        <f>MAX((求节点(基础状态预期!H$7:H$27,$P$6:$P$26,$X60)+求节点(基础状态预期!H$7:H$27,$P$32:$P$52,$X60)+求节点(基础状态预期!H$7:H$27,$P$58:$P$78,$X60)+求节点(基础状态预期!H$7:H$27,$P$84:$P$104,$X60))*240,AK59)</f>
        <v>28618.775510204083</v>
      </c>
      <c r="AL60" s="203">
        <f>MAX((求节点(基础状态预期!I$7:I$27,$P$6:$P$26,$X60)+求节点(基础状态预期!I$7:I$27,$P$32:$P$52,$X60)+求节点(基础状态预期!I$7:I$27,$P$58:$P$78,$X60)+求节点(基础状态预期!I$7:I$27,$P$84:$P$104,$X60))*240,AL59)</f>
        <v>28896.494845360827</v>
      </c>
      <c r="AM60" s="203">
        <f>MAX((求节点(基础状态预期!J$7:J$27,$P$6:$P$26,$X60)+求节点(基础状态预期!J$7:J$27,$P$32:$P$52,$X60)+求节点(基础状态预期!J$7:J$27,$P$58:$P$78,$X60)+求节点(基础状态预期!J$7:J$27,$P$84:$P$104,$X60))*240,AM59)</f>
        <v>29469.473684210527</v>
      </c>
      <c r="AN60" s="68">
        <f>(AI60-AI59)/节奏总纲!K58</f>
        <v>158.38547907702875</v>
      </c>
      <c r="AO60" s="203">
        <f>MAX(求节点(基础状态预期!F$7:F$27,$T$6:$T$26,$X60)+求节点(基础状态预期!F$7:F$27,$T$32:$T$52,$X60)+求节点(基础状态预期!F$7:F$27,$T$58:$T$78,$X60)+求节点(基础状态预期!F$7:F$27,$T$84:$T$104,$X60),AO59)</f>
        <v>2700800</v>
      </c>
      <c r="AP60" s="203">
        <f>MAX(求节点(基础状态预期!G$7:G$27,$T$6:$T$26,$X60)+求节点(基础状态预期!G$7:G$27,$T$32:$T$52,$X60)+求节点(基础状态预期!G$7:G$27,$T$58:$T$78,$X60)+求节点(基础状态预期!G$7:G$27,$T$84:$T$104,$X60),AP59)</f>
        <v>2823022.222222222</v>
      </c>
      <c r="AQ60" s="203">
        <f>MAX(求节点(基础状态预期!H$7:H$27,$T$6:$T$26,$X60)+求节点(基础状态预期!H$7:H$27,$T$32:$T$52,$X60)+求节点(基础状态预期!H$7:H$27,$T$58:$T$78,$X60)+求节点(基础状态预期!H$7:H$27,$T$84:$T$104,$X60),AQ59)</f>
        <v>2947738.775510204</v>
      </c>
      <c r="AR60" s="203">
        <f>MAX(求节点(基础状态预期!I$7:I$27,$T$6:$T$26,$X60)+求节点(基础状态预期!I$7:I$27,$T$32:$T$52,$X60)+求节点(基础状态预期!I$7:I$27,$T$58:$T$78,$X60)+求节点(基础状态预期!I$7:I$27,$T$84:$T$104,$X60),AR59)</f>
        <v>3075026.8041237122</v>
      </c>
      <c r="AS60" s="203">
        <f>MAX(求节点(基础状态预期!J$7:J$27,$T$6:$T$26,$X60)+求节点(基础状态预期!J$7:J$27,$T$32:$T$52,$X60)+求节点(基础状态预期!J$7:J$27,$T$58:$T$78,$X60)+求节点(基础状态预期!J$7:J$27,$T$84:$T$104,$X60),AS59)</f>
        <v>3337642.1052631582</v>
      </c>
      <c r="AT60" s="203">
        <f>MAX(求节点(基础状态预期!F$7:F$27,$S$6:$S$26,$X60)+求节点(基础状态预期!F$7:F$27,$S$32:$S$52,$X60)+求节点(基础状态预期!F$7:F$27,$S$58:$S$78,$X60)+求节点(基础状态预期!F$7:F$27,$S$84:$S$104,$X60),AT59)</f>
        <v>3450</v>
      </c>
      <c r="AU60" s="203">
        <f>MAX(求节点(基础状态预期!G$7:G$27,$S$6:$S$26,$X60)+求节点(基础状态预期!G$7:G$27,$S$32:$S$52,$X60)+求节点(基础状态预期!G$7:G$27,$S$58:$S$78,$X60)+求节点(基础状态预期!G$7:G$27,$S$84:$S$104,$X60),AU59)</f>
        <v>3477.7777777777778</v>
      </c>
      <c r="AV60" s="203">
        <f>MAX(求节点(基础状态预期!H$7:H$27,$S$6:$S$26,$X60)+求节点(基础状态预期!H$7:H$27,$S$32:$S$52,$X60)+求节点(基础状态预期!H$7:H$27,$S$58:$S$78,$X60)+求节点(基础状态预期!H$7:H$27,$S$84:$S$104,$X60),AV59)</f>
        <v>3506.1224489795918</v>
      </c>
      <c r="AW60" s="203">
        <f>MAX(求节点(基础状态预期!I$7:I$27,$S$6:$S$26,$X60)+求节点(基础状态预期!I$7:I$27,$S$32:$S$52,$X60)+求节点(基础状态预期!I$7:I$27,$S$58:$S$78,$X60)+求节点(基础状态预期!I$7:I$27,$S$84:$S$104,$X60),AW59)</f>
        <v>3535.0515463917527</v>
      </c>
      <c r="AX60" s="203">
        <f>MAX(求节点(基础状态预期!J$7:J$27,$S$6:$S$26,$X60)+求节点(基础状态预期!J$7:J$27,$S$32:$S$52,$X60)+求节点(基础状态预期!J$7:J$27,$S$58:$S$78,$X60)+求节点(基础状态预期!J$7:J$27,$S$84:$S$104,$X60),AX59)</f>
        <v>3594.7368421052633</v>
      </c>
      <c r="AY60" s="108">
        <f>(AT60-AT59)/节奏总纲!K58</f>
        <v>16.498487403857158</v>
      </c>
      <c r="AZ60" s="203">
        <f>MAX(求节点(基础状态预期!F$7:F$27,$U$6:$U$26,$X60)+求节点(基础状态预期!F$7:F$27,$U$32:$U$52,$X60)+求节点(基础状态预期!F$7:F$27,$U$58:$U$78,$X60)+求节点(基础状态预期!F$7:F$27,$U$84:$U$104,$X60),AZ59)</f>
        <v>2463000</v>
      </c>
      <c r="BA60" s="203">
        <f>MAX(求节点(基础状态预期!G$7:G$27,$U$6:$U$26,$X60)+求节点(基础状态预期!G$7:G$27,$U$32:$U$52,$X60)+求节点(基础状态预期!G$7:G$27,$U$58:$U$78,$X60)+求节点(基础状态预期!G$7:G$27,$U$84:$U$104,$X60),BA59)</f>
        <v>2513555.5555555555</v>
      </c>
      <c r="BB60" s="203">
        <f>MAX(求节点(基础状态预期!H$7:H$27,$U$6:$U$26,$X60)+求节点(基础状态预期!H$7:H$27,$U$32:$U$52,$X60)+求节点(基础状态预期!H$7:H$27,$U$58:$U$78,$X60)+求节点(基础状态预期!H$7:H$27,$U$84:$U$104,$X60),BB59)</f>
        <v>2565142.8571428573</v>
      </c>
      <c r="BC60" s="203">
        <f>MAX(求节点(基础状态预期!I$7:I$27,$U$6:$U$26,$X60)+求节点(基础状态预期!I$7:I$27,$U$32:$U$52,$X60)+求节点(基础状态预期!I$7:I$27,$U$58:$U$78,$X60)+求节点(基础状态预期!I$7:I$27,$U$84:$U$104,$X60),BC59)</f>
        <v>2617793.8144329903</v>
      </c>
      <c r="BD60" s="203">
        <f>MAX(求节点(基础状态预期!J$7:J$27,$U$6:$U$26,$X60)+求节点(基础状态预期!J$7:J$27,$U$32:$U$52,$X60)+求节点(基础状态预期!J$7:J$27,$U$58:$U$78,$X60)+求节点(基础状态预期!J$7:J$27,$U$84:$U$104,$X60),BD59)</f>
        <v>2726421.0526315789</v>
      </c>
      <c r="BK60" s="108">
        <v>55</v>
      </c>
      <c r="BL60" s="194">
        <f t="shared" si="7"/>
        <v>31530</v>
      </c>
      <c r="BM60" s="194">
        <f t="shared" si="8"/>
        <v>31824.444444444445</v>
      </c>
      <c r="BN60" s="194">
        <f t="shared" si="9"/>
        <v>32124.897959183676</v>
      </c>
      <c r="BO60" s="194">
        <f t="shared" si="10"/>
        <v>32431.546391752578</v>
      </c>
      <c r="BP60" s="194">
        <f t="shared" si="11"/>
        <v>33064.210526315786</v>
      </c>
      <c r="BQ60" s="194">
        <f>(BL60-BL59)/节奏总纲!K58</f>
        <v>174.8839664808859</v>
      </c>
      <c r="BS60" s="110">
        <f t="shared" si="19"/>
        <v>0.89058039961941005</v>
      </c>
      <c r="BT60" s="110">
        <f t="shared" si="12"/>
        <v>0.10941960038058991</v>
      </c>
      <c r="BW60" s="167">
        <v>55</v>
      </c>
      <c r="BX60" s="194">
        <f>求节点(村县营基础信息!K$8:K$28,$P$6:$P$26,$CF60)+求节点(村县营基础信息!T$8:T$28,$P$32:$P$52,$CF60)+求节点(村县营基础信息!AC$8:AC$28,$P$58:$P$78,$CF60)+求节点(村县营基础信息!AL$8:AL$28,$P$84:$P$104,$CF60)</f>
        <v>116.33333333333333</v>
      </c>
      <c r="BY60" s="194">
        <f>求节点(村县营基础信息!L$8:L$28,$P$6:$P$26,$CF60)+求节点(村县营基础信息!U$8:U$28,$P$32:$P$52,$CF60)+求节点(村县营基础信息!AD$8:AD$28,$P$58:$P$78,$CF60)+求节点(村县营基础信息!AM$8:AM$28,$P$84:$P$104,$CF60)</f>
        <v>117.61154899174494</v>
      </c>
      <c r="BZ60" s="194">
        <f>求节点(村县营基础信息!M$8:M$28,$P$6:$P$26,$CF60)+求节点(村县营基础信息!V$8:V$28,$P$32:$P$52,$CF60)+求节点(村县营基础信息!AE$8:AE$28,$P$58:$P$78,$CF60)+求节点(村县营基础信息!AN$8:AN$28,$P$84:$P$104,$CF60)</f>
        <v>119.24489795918367</v>
      </c>
      <c r="CA60" s="194">
        <f>求节点(村县营基础信息!N$8:N$28,$P$6:$P$26,$CF60)+求节点(村县营基础信息!W$8:W$28,$P$32:$P$52,$CF60)+求节点(村县营基础信息!AF$8:AF$28,$P$58:$P$78,$CF60)+求节点(村县营基础信息!AO$8:AO$28,$P$84:$P$104,$CF60)</f>
        <v>120.40206185567011</v>
      </c>
      <c r="CB60" s="194">
        <f>求节点(村县营基础信息!O$8:O$28,$P$6:$P$26,$CF60)+求节点(村县营基础信息!X$8:X$28,$P$32:$P$52,$CF60)+求节点(村县营基础信息!AG$8:AG$28,$P$58:$P$78,$CF60)+求节点(村县营基础信息!AP$8:AP$28,$P$84:$P$104,$CF60)</f>
        <v>122.78947368421052</v>
      </c>
      <c r="CC60" s="194">
        <f>(BX60-BX59)/节奏总纲!K58</f>
        <v>0.71493445416714052</v>
      </c>
      <c r="CF60" s="167">
        <v>55</v>
      </c>
      <c r="CG60" s="194">
        <f>求节点(村县营基础信息!K$8:K$28,$Q$6:$Q$26,$CF60)+求节点(村县营基础信息!T$8:T$28,$Q$32:$Q$52,$CF60)+求节点(村县营基础信息!AC$8:AC$28,$Q$58:$Q$78,$CF60)+求节点(村县营基础信息!AL$8:AL$28,$Q$84:$Q$104,$CF60)</f>
        <v>33.833333333333336</v>
      </c>
      <c r="CH60" s="194">
        <f>求节点(村县营基础信息!L$8:L$28,$Q$6:$Q$26,$CF60)+求节点(村县营基础信息!U$8:U$28,$Q$32:$Q$52,$CF60)+求节点(村县营基础信息!AD$8:AD$28,$Q$58:$Q$78,$CF60)+求节点(村县营基础信息!AM$8:AM$28,$Q$84:$Q$104,$CF60)</f>
        <v>34.278215658411604</v>
      </c>
      <c r="CI60" s="194">
        <f>求节点(村县营基础信息!M$8:M$28,$Q$6:$Q$26,$CF60)+求节点(村县营基础信息!V$8:V$28,$Q$32:$Q$52,$CF60)+求节点(村县营基础信息!AE$8:AE$28,$Q$58:$Q$78,$CF60)+求节点(村县营基础信息!AN$8:AN$28,$Q$84:$Q$104,$CF60)</f>
        <v>35.061224489795919</v>
      </c>
      <c r="CJ60" s="194">
        <f>求节点(村县营基础信息!N$8:N$28,$Q$6:$Q$26,$CF60)+求节点(村县营基础信息!W$8:W$28,$Q$32:$Q$52,$CF60)+求节点(村县营基础信息!AF$8:AF$28,$Q$58:$Q$78,$CF60)+求节点(村县营基础信息!AO$8:AO$28,$Q$84:$Q$104,$CF60)</f>
        <v>35.350515463917532</v>
      </c>
      <c r="CK60" s="194">
        <f>求节点(村县营基础信息!O$8:O$28,$Q$6:$Q$26,$CF60)+求节点(村县营基础信息!X$8:X$28,$Q$32:$Q$52,$CF60)+求节点(村县营基础信息!AG$8:AG$28,$Q$58:$Q$78,$CF60)+求节点(村县营基础信息!AP$8:AP$28,$Q$84:$Q$104,$CF60)</f>
        <v>35.94736842105263</v>
      </c>
      <c r="CL60" s="194">
        <f>(CG60-CG59)/节奏总纲!K58</f>
        <v>0.21997983205143037</v>
      </c>
      <c r="CO60" s="167">
        <v>55</v>
      </c>
      <c r="CP60" s="194">
        <f>求节点(村县营基础信息!K$8:K$28,$R$6:$R$26,$CF60)+求节点(村县营基础信息!T$8:T$28,$R$32:$R$52,$CF60)+求节点(村县营基础信息!AC$8:AC$28,$R$58:$R$78,$CF60)+求节点(村县营基础信息!AL$8:AL$28,$R$84:$R$104,$CF60)</f>
        <v>7.166666666666667</v>
      </c>
      <c r="CQ60" s="194">
        <f>求节点(村县营基础信息!L$8:L$28,$R$6:$R$26,$CF60)+求节点(村县营基础信息!U$8:U$28,$R$32:$R$52,$CF60)+求节点(村县营基础信息!AD$8:AD$28,$R$58:$R$78,$CF60)+求节点(村县营基础信息!AM$8:AM$28,$R$84:$R$104,$CF60)</f>
        <v>7.2592592592592595</v>
      </c>
      <c r="CR60" s="194">
        <f>求节点(村县营基础信息!M$8:M$28,$R$6:$R$26,$CF60)+求节点(村县营基础信息!V$8:V$28,$R$32:$R$52,$CF60)+求节点(村县营基础信息!AE$8:AE$28,$R$58:$R$78,$CF60)+求节点(村县营基础信息!AN$8:AN$28,$R$84:$R$104,$CF60)</f>
        <v>7.3537414965986398</v>
      </c>
      <c r="CS60" s="194">
        <f>求节点(村县营基础信息!N$8:N$28,$R$6:$R$26,$CF60)+求节点(村县营基础信息!W$8:W$28,$R$32:$R$52,$CF60)+求节点(村县营基础信息!AF$8:AF$28,$R$58:$R$78,$CF60)+求节点(村县营基础信息!AO$8:AO$28,$R$84:$R$104,$CF60)</f>
        <v>7.450171821305843</v>
      </c>
      <c r="CT60" s="194">
        <f>求节点(村县营基础信息!O$8:O$28,$R$6:$R$26,$CF60)+求节点(村县营基础信息!X$8:X$28,$R$32:$R$52,$CF60)+求节点(村县营基础信息!AG$8:AG$28,$R$58:$R$78,$CF60)+求节点(村县营基础信息!AP$8:AP$28,$R$84:$R$104,$CF60)</f>
        <v>7.6491228070175437</v>
      </c>
      <c r="CU60" s="194">
        <f>(CP60-CP59)/节奏总纲!K58</f>
        <v>5.4994958012857295E-2</v>
      </c>
      <c r="CW60" s="171"/>
      <c r="CX60" s="171"/>
      <c r="CY60" s="171">
        <v>55</v>
      </c>
      <c r="CZ60" s="171">
        <v>31953.333333333332</v>
      </c>
      <c r="DA60" s="171">
        <v>32260.740740740737</v>
      </c>
      <c r="DB60" s="171">
        <v>32574.421768707485</v>
      </c>
      <c r="DC60" s="171">
        <v>32894.570446735393</v>
      </c>
      <c r="DD60" s="171">
        <v>33555.087719298252</v>
      </c>
      <c r="DE60" s="171">
        <f t="shared" si="13"/>
        <v>0.98675151262257466</v>
      </c>
      <c r="DF60" s="171">
        <f t="shared" si="14"/>
        <v>0.98647593681116841</v>
      </c>
      <c r="DG60" s="171">
        <f t="shared" si="15"/>
        <v>0.98620009857072455</v>
      </c>
      <c r="DH60" s="171">
        <f t="shared" si="16"/>
        <v>0.98592399752620064</v>
      </c>
      <c r="DI60" s="171">
        <f t="shared" si="17"/>
        <v>0.98537100552116419</v>
      </c>
    </row>
    <row r="61" spans="1:113" x14ac:dyDescent="0.15">
      <c r="B61" s="150"/>
      <c r="C61" s="108"/>
      <c r="D61" s="104">
        <v>4</v>
      </c>
      <c r="E61" s="104">
        <v>0</v>
      </c>
      <c r="F61" s="137">
        <f t="shared" si="20"/>
        <v>160</v>
      </c>
      <c r="G61" s="171">
        <v>1</v>
      </c>
      <c r="H61" s="108">
        <v>1</v>
      </c>
      <c r="I61" s="167">
        <v>0</v>
      </c>
      <c r="J61" s="171">
        <v>100</v>
      </c>
      <c r="K61" s="174">
        <f t="shared" si="21"/>
        <v>800</v>
      </c>
      <c r="L61" s="167">
        <v>0</v>
      </c>
      <c r="N61" s="137">
        <f>SUMPRODUCT(E$58:E61,村县营基础信息!$F$8:$F11)</f>
        <v>0</v>
      </c>
      <c r="O61" s="137">
        <f>SUMPRODUCT(F$58:F61,村县营基础信息!$F$8:$F11)</f>
        <v>360</v>
      </c>
      <c r="P61" s="137">
        <f>SUMPRODUCT(G$58:G61,村县营基础信息!$F$8:$F11)</f>
        <v>3</v>
      </c>
      <c r="Q61" s="137">
        <f>SUMPRODUCT(H$58:H61,村县营基础信息!$F$8:$F11)</f>
        <v>3</v>
      </c>
      <c r="R61" s="167">
        <f>SUMPRODUCT(I$58:I61,村县营基础信息!$F$8:$F11)</f>
        <v>0</v>
      </c>
      <c r="S61" s="137">
        <f>SUMPRODUCT(J$58:J61,村县营基础信息!$F$8:$F11)</f>
        <v>300</v>
      </c>
      <c r="T61" s="137">
        <f>SUMPRODUCT(K$58:K61,村县营基础信息!$F$8:$F11)</f>
        <v>2000</v>
      </c>
      <c r="U61" s="167">
        <f>SUMPRODUCT(L$58:L61,村县营基础信息!$F$8:$F11)</f>
        <v>0</v>
      </c>
      <c r="W61" s="142"/>
      <c r="X61" s="68">
        <v>56</v>
      </c>
      <c r="Y61" s="203">
        <f>MAX(求节点(基础状态预期!F$7:F$27,$N$6:$N$26,$X61)+求节点(基础状态预期!F$7:F$27,$N$32:$N$52,$X61)+求节点(基础状态预期!F$7:F$27,$N$58:$N$78,$X61)+求节点(基础状态预期!F$7:F$27,$N$84:$N$104,$X61),Y60)</f>
        <v>146160</v>
      </c>
      <c r="Z61" s="203">
        <f>MAX(求节点(基础状态预期!G$7:G$27,$N$6:$N$26,$X61)+求节点(基础状态预期!G$7:G$27,$N$32:$N$52,$X61)+求节点(基础状态预期!G$7:G$27,$N$58:$N$78,$X61)+求节点(基础状态预期!G$7:G$27,$N$84:$N$104,$X61),Z60)</f>
        <v>152269.09090909091</v>
      </c>
      <c r="AA61" s="203">
        <f>MAX(求节点(基础状态预期!H$7:H$27,$N$6:$N$26,$X61)+求节点(基础状态预期!H$7:H$27,$N$32:$N$52,$X61)+求节点(基础状态预期!H$7:H$27,$N$58:$N$78,$X61)+求节点(基础状态预期!H$7:H$27,$N$84:$N$104,$X61),AA60)</f>
        <v>158502.85714285716</v>
      </c>
      <c r="AB61" s="203">
        <f>MAX(求节点(基础状态预期!I$7:I$27,$N$6:$N$26,$X61)+求节点(基础状态预期!I$7:I$27,$N$32:$N$52,$X61)+求节点(基础状态预期!I$7:I$27,$N$58:$N$78,$X61)+求节点(基础状态预期!I$7:I$27,$N$84:$N$104,$X61),AB60)</f>
        <v>164865.15463917531</v>
      </c>
      <c r="AC61" s="203">
        <f>MAX(求节点(基础状态预期!J$7:J$27,$N$6:$N$26,$X61)+求节点(基础状态预期!J$7:J$27,$N$32:$N$52,$X61)+求节点(基础状态预期!J$7:J$27,$N$58:$N$78,$X61)+求节点(基础状态预期!J$7:J$27,$N$84:$N$104,$X61),AC60)</f>
        <v>177991.57894736843</v>
      </c>
      <c r="AD61" s="63">
        <v>21166.666666666664</v>
      </c>
      <c r="AE61" s="63">
        <v>21411.784511784514</v>
      </c>
      <c r="AF61" s="63">
        <v>21661.904761904763</v>
      </c>
      <c r="AG61" s="63">
        <v>21917.182130584195</v>
      </c>
      <c r="AH61" s="63">
        <v>22443.859649122809</v>
      </c>
      <c r="AI61" s="203">
        <f>MAX((求节点(基础状态预期!F$7:F$27,$P$6:$P$26,$X61)+求节点(基础状态预期!F$7:F$27,$P$32:$P$52,$X61)+求节点(基础状态预期!F$7:F$27,$P$58:$P$78,$X61)+求节点(基础状态预期!F$7:F$27,$P$84:$P$104,$X61))*240,AI60)</f>
        <v>28560</v>
      </c>
      <c r="AJ61" s="203">
        <f>MAX((求节点(基础状态预期!G$7:G$27,$P$6:$P$26,$X61)+求节点(基础状态预期!G$7:G$27,$P$32:$P$52,$X61)+求节点(基础状态预期!G$7:G$27,$P$58:$P$78,$X61)+求节点(基础状态预期!G$7:G$27,$P$84:$P$104,$X61))*240,AJ60)</f>
        <v>28831.515151515152</v>
      </c>
      <c r="AK61" s="203">
        <f>MAX((求节点(基础状态预期!H$7:H$27,$P$6:$P$26,$X61)+求节点(基础状态预期!H$7:H$27,$P$32:$P$52,$X61)+求节点(基础状态预期!H$7:H$27,$P$58:$P$78,$X61)+求节点(基础状态预期!H$7:H$27,$P$84:$P$104,$X61))*240,AK60)</f>
        <v>29108.571428571431</v>
      </c>
      <c r="AL61" s="203">
        <f>MAX((求节点(基础状态预期!I$7:I$27,$P$6:$P$26,$X61)+求节点(基础状态预期!I$7:I$27,$P$32:$P$52,$X61)+求节点(基础状态预期!I$7:I$27,$P$58:$P$78,$X61)+求节点(基础状态预期!I$7:I$27,$P$84:$P$104,$X61))*240,AL60)</f>
        <v>29391.34020618557</v>
      </c>
      <c r="AM61" s="203">
        <f>MAX((求节点(基础状态预期!J$7:J$27,$P$6:$P$26,$X61)+求节点(基础状态预期!J$7:J$27,$P$32:$P$52,$X61)+求节点(基础状态预期!J$7:J$27,$P$58:$P$78,$X61)+求节点(基础状态预期!J$7:J$27,$P$84:$P$104,$X61))*240,AM60)</f>
        <v>29974.736842105263</v>
      </c>
      <c r="AN61" s="68">
        <f>(AI61-AI60)/节奏总纲!K59</f>
        <v>147.7788773592317</v>
      </c>
      <c r="AO61" s="203">
        <f>MAX(求节点(基础状态预期!F$7:F$27,$T$6:$T$26,$X61)+求节点(基础状态预期!F$7:F$27,$T$32:$T$52,$X61)+求节点(基础状态预期!F$7:F$27,$T$58:$T$78,$X61)+求节点(基础状态预期!F$7:F$27,$T$84:$T$104,$X61),AO60)</f>
        <v>2920800</v>
      </c>
      <c r="AP61" s="203">
        <f>MAX(求节点(基础状态预期!G$7:G$27,$T$6:$T$26,$X61)+求节点(基础状态预期!G$7:G$27,$T$32:$T$52,$X61)+求节点(基础状态预期!G$7:G$27,$T$58:$T$78,$X61)+求节点(基础状态预期!G$7:G$27,$T$84:$T$104,$X61),AP60)</f>
        <v>3045244.4444444445</v>
      </c>
      <c r="AQ61" s="203">
        <f>MAX(求节点(基础状态预期!H$7:H$27,$T$6:$T$26,$X61)+求节点(基础状态预期!H$7:H$27,$T$32:$T$52,$X61)+求节点(基础状态预期!H$7:H$27,$T$58:$T$78,$X61)+求节点(基础状态预期!H$7:H$27,$T$84:$T$104,$X61),AQ60)</f>
        <v>3172228.5714285714</v>
      </c>
      <c r="AR61" s="203">
        <f>MAX(求节点(基础状态预期!I$7:I$27,$T$6:$T$26,$X61)+求节点(基础状态预期!I$7:I$27,$T$32:$T$52,$X61)+求节点(基础状态预期!I$7:I$27,$T$58:$T$78,$X61)+求节点(基础状态预期!I$7:I$27,$T$84:$T$104,$X61),AR60)</f>
        <v>3301830.9278350524</v>
      </c>
      <c r="AS61" s="203">
        <f>MAX(求节点(基础状态预期!J$7:J$27,$T$6:$T$26,$X61)+求节点(基础状态预期!J$7:J$27,$T$32:$T$52,$X61)+求节点(基础状态预期!J$7:J$27,$T$58:$T$78,$X61)+求节点(基础状态预期!J$7:J$27,$T$84:$T$104,$X61),AS60)</f>
        <v>3569221.0526315793</v>
      </c>
      <c r="AT61" s="203">
        <f>MAX(求节点(基础状态预期!F$7:F$27,$S$6:$S$26,$X61)+求节点(基础状态预期!F$7:F$27,$S$32:$S$52,$X61)+求节点(基础状态预期!F$7:F$27,$S$58:$S$78,$X61)+求节点(基础状态预期!F$7:F$27,$S$84:$S$104,$X61),AT60)</f>
        <v>3500</v>
      </c>
      <c r="AU61" s="203">
        <f>MAX(求节点(基础状态预期!G$7:G$27,$S$6:$S$26,$X61)+求节点(基础状态预期!G$7:G$27,$S$32:$S$52,$X61)+求节点(基础状态预期!G$7:G$27,$S$58:$S$78,$X61)+求节点(基础状态预期!G$7:G$27,$S$84:$S$104,$X61),AU60)</f>
        <v>3528.2828282828282</v>
      </c>
      <c r="AV61" s="203">
        <f>MAX(求节点(基础状态预期!H$7:H$27,$S$6:$S$26,$X61)+求节点(基础状态预期!H$7:H$27,$S$32:$S$52,$X61)+求节点(基础状态预期!H$7:H$27,$S$58:$S$78,$X61)+求节点(基础状态预期!H$7:H$27,$S$84:$S$104,$X61),AV60)</f>
        <v>3557.1428571428573</v>
      </c>
      <c r="AW61" s="203">
        <f>MAX(求节点(基础状态预期!I$7:I$27,$S$6:$S$26,$X61)+求节点(基础状态预期!I$7:I$27,$S$32:$S$52,$X61)+求节点(基础状态预期!I$7:I$27,$S$58:$S$78,$X61)+求节点(基础状态预期!I$7:I$27,$S$84:$S$104,$X61),AW60)</f>
        <v>3586.5979381443303</v>
      </c>
      <c r="AX61" s="203">
        <f>MAX(求节点(基础状态预期!J$7:J$27,$S$6:$S$26,$X61)+求节点(基础状态预期!J$7:J$27,$S$32:$S$52,$X61)+求节点(基础状态预期!J$7:J$27,$S$58:$S$78,$X61)+求节点(基础状态预期!J$7:J$27,$S$84:$S$104,$X61),AX60)</f>
        <v>3647.3684210526317</v>
      </c>
      <c r="AY61" s="108">
        <f>(AT61-AT60)/节奏总纲!K59</f>
        <v>15.393633058253304</v>
      </c>
      <c r="AZ61" s="203">
        <f>MAX(求节点(基础状态预期!F$7:F$27,$U$6:$U$26,$X61)+求节点(基础状态预期!F$7:F$27,$U$32:$U$52,$X61)+求节点(基础状态预期!F$7:F$27,$U$58:$U$78,$X61)+求节点(基础状态预期!F$7:F$27,$U$84:$U$104,$X61),AZ60)</f>
        <v>2554000</v>
      </c>
      <c r="BA61" s="203">
        <f>MAX(求节点(基础状态预期!G$7:G$27,$U$6:$U$26,$X61)+求节点(基础状态预期!G$7:G$27,$U$32:$U$52,$X61)+求节点(基础状态预期!G$7:G$27,$U$58:$U$78,$X61)+求节点(基础状态预期!G$7:G$27,$U$84:$U$104,$X61),BA60)</f>
        <v>2605474.7474747477</v>
      </c>
      <c r="BB61" s="203">
        <f>MAX(求节点(基础状态预期!H$7:H$27,$U$6:$U$26,$X61)+求节点(基础状态预期!H$7:H$27,$U$32:$U$52,$X61)+求节点(基础状态预期!H$7:H$27,$U$58:$U$78,$X61)+求节点(基础状态预期!H$7:H$27,$U$84:$U$104,$X61),BB60)</f>
        <v>2658000</v>
      </c>
      <c r="BC61" s="203">
        <f>MAX(求节点(基础状态预期!I$7:I$27,$U$6:$U$26,$X61)+求节点(基础状态预期!I$7:I$27,$U$32:$U$52,$X61)+求节点(基础状态预期!I$7:I$27,$U$58:$U$78,$X61)+求节点(基础状态预期!I$7:I$27,$U$84:$U$104,$X61),BC60)</f>
        <v>2711608.2474226807</v>
      </c>
      <c r="BD61" s="203">
        <f>MAX(求节点(基础状态预期!J$7:J$27,$U$6:$U$26,$X61)+求节点(基础状态预期!J$7:J$27,$U$32:$U$52,$X61)+求节点(基础状态预期!J$7:J$27,$U$58:$U$78,$X61)+求节点(基础状态预期!J$7:J$27,$U$84:$U$104,$X61),BD60)</f>
        <v>2822210.5263157897</v>
      </c>
      <c r="BK61" s="108">
        <v>56</v>
      </c>
      <c r="BL61" s="194">
        <f t="shared" si="7"/>
        <v>32060</v>
      </c>
      <c r="BM61" s="194">
        <f t="shared" si="8"/>
        <v>32359.797979797979</v>
      </c>
      <c r="BN61" s="194">
        <f t="shared" si="9"/>
        <v>32665.71428571429</v>
      </c>
      <c r="BO61" s="194">
        <f t="shared" si="10"/>
        <v>32977.938144329899</v>
      </c>
      <c r="BP61" s="194">
        <f t="shared" si="11"/>
        <v>33622.105263157893</v>
      </c>
      <c r="BQ61" s="194">
        <f>(BL61-BL60)/节奏总纲!K59</f>
        <v>163.172510417485</v>
      </c>
      <c r="BS61" s="110">
        <f t="shared" si="19"/>
        <v>0.89082969432314407</v>
      </c>
      <c r="BT61" s="110">
        <f t="shared" si="12"/>
        <v>0.1091703056768559</v>
      </c>
      <c r="BW61" s="167">
        <v>56</v>
      </c>
      <c r="BX61" s="194">
        <f>求节点(村县营基础信息!K$8:K$28,$P$6:$P$26,$CF61)+求节点(村县营基础信息!T$8:T$28,$P$32:$P$52,$CF61)+求节点(村县营基础信息!AC$8:AC$28,$P$58:$P$78,$CF61)+求节点(村县营基础信息!AL$8:AL$28,$P$84:$P$104,$CF61)</f>
        <v>118.5</v>
      </c>
      <c r="BY61" s="194">
        <f>求节点(村县营基础信息!L$8:L$28,$P$6:$P$26,$CF61)+求节点(村县营基础信息!U$8:U$28,$P$32:$P$52,$CF61)+求节点(村县营基础信息!AD$8:AD$28,$P$58:$P$78,$CF61)+求节点(村县营基础信息!AM$8:AM$28,$P$84:$P$104,$CF61)</f>
        <v>119.80241349322499</v>
      </c>
      <c r="BZ61" s="194">
        <f>求节点(村县营基础信息!M$8:M$28,$P$6:$P$26,$CF61)+求节点(村县营基础信息!V$8:V$28,$P$32:$P$52,$CF61)+求节点(村县营基础信息!AE$8:AE$28,$P$58:$P$78,$CF61)+求节点(村县营基础信息!AN$8:AN$28,$P$84:$P$104,$CF61)</f>
        <v>121.28571428571429</v>
      </c>
      <c r="CA61" s="194">
        <f>求节点(村县营基础信息!N$8:N$28,$P$6:$P$26,$CF61)+求节点(村县营基础信息!W$8:W$28,$P$32:$P$52,$CF61)+求节点(村县营基础信息!AF$8:AF$28,$P$58:$P$78,$CF61)+求节点(村县营基础信息!AO$8:AO$28,$P$84:$P$104,$CF61)</f>
        <v>122.46391752577321</v>
      </c>
      <c r="CB61" s="194">
        <f>求节点(村县营基础信息!O$8:O$28,$P$6:$P$26,$CF61)+求节点(村县营基础信息!X$8:X$28,$P$32:$P$52,$CF61)+求节点(村县营基础信息!AG$8:AG$28,$P$58:$P$78,$CF61)+求节点(村县营基础信息!AP$8:AP$28,$P$84:$P$104,$CF61)</f>
        <v>124.89473684210526</v>
      </c>
      <c r="CC61" s="194">
        <f>(BX61-BX60)/节奏总纲!K59</f>
        <v>0.66705743252431127</v>
      </c>
      <c r="CF61" s="167">
        <v>56</v>
      </c>
      <c r="CG61" s="194">
        <f>求节点(村县营基础信息!K$8:K$28,$Q$6:$Q$26,$CF61)+求节点(村县营基础信息!T$8:T$28,$Q$32:$Q$52,$CF61)+求节点(村县营基础信息!AC$8:AC$28,$Q$58:$Q$78,$CF61)+求节点(村县营基础信息!AL$8:AL$28,$Q$84:$Q$104,$CF61)</f>
        <v>34.5</v>
      </c>
      <c r="CH61" s="194">
        <f>求节点(村县营基础信息!L$8:L$28,$Q$6:$Q$26,$CF61)+求节点(村县营基础信息!U$8:U$28,$Q$32:$Q$52,$CF61)+求节点(村县营基础信息!AD$8:AD$28,$Q$58:$Q$78,$CF61)+求节点(村县营基础信息!AM$8:AM$28,$Q$84:$Q$104,$CF61)</f>
        <v>34.953928644740145</v>
      </c>
      <c r="CI61" s="194">
        <f>求节点(村县营基础信息!M$8:M$28,$Q$6:$Q$26,$CF61)+求节点(村县营基础信息!V$8:V$28,$Q$32:$Q$52,$CF61)+求节点(村县营基础信息!AE$8:AE$28,$Q$58:$Q$78,$CF61)+求节点(村县营基础信息!AN$8:AN$28,$Q$84:$Q$104,$CF61)</f>
        <v>35.571428571428569</v>
      </c>
      <c r="CJ61" s="194">
        <f>求节点(村县营基础信息!N$8:N$28,$Q$6:$Q$26,$CF61)+求节点(村县营基础信息!W$8:W$28,$Q$32:$Q$52,$CF61)+求节点(村县营基础信息!AF$8:AF$28,$Q$58:$Q$78,$CF61)+求节点(村县营基础信息!AO$8:AO$28,$Q$84:$Q$104,$CF61)</f>
        <v>35.865979381443303</v>
      </c>
      <c r="CK61" s="194">
        <f>求节点(村县营基础信息!O$8:O$28,$Q$6:$Q$26,$CF61)+求节点(村县营基础信息!X$8:X$28,$Q$32:$Q$52,$CF61)+求节点(村县营基础信息!AG$8:AG$28,$Q$58:$Q$78,$CF61)+求节点(村县营基础信息!AP$8:AP$28,$Q$84:$Q$104,$CF61)</f>
        <v>36.473684210526315</v>
      </c>
      <c r="CL61" s="194">
        <f>(CG61-CG60)/节奏总纲!K59</f>
        <v>0.20524844077670998</v>
      </c>
      <c r="CO61" s="167">
        <v>56</v>
      </c>
      <c r="CP61" s="194">
        <f>求节点(村县营基础信息!K$8:K$28,$R$6:$R$26,$CF61)+求节点(村县营基础信息!T$8:T$28,$R$32:$R$52,$CF61)+求节点(村县营基础信息!AC$8:AC$28,$R$58:$R$78,$CF61)+求节点(村县营基础信息!AL$8:AL$28,$R$84:$R$104,$CF61)</f>
        <v>7.333333333333333</v>
      </c>
      <c r="CQ61" s="194">
        <f>求节点(村县营基础信息!L$8:L$28,$R$6:$R$26,$CF61)+求节点(村县营基础信息!U$8:U$28,$R$32:$R$52,$CF61)+求节点(村县营基础信息!AD$8:AD$28,$R$58:$R$78,$CF61)+求节点(村县营基础信息!AM$8:AM$28,$R$84:$R$104,$CF61)</f>
        <v>7.4276094276094273</v>
      </c>
      <c r="CR61" s="194">
        <f>求节点(村县营基础信息!M$8:M$28,$R$6:$R$26,$CF61)+求节点(村县营基础信息!V$8:V$28,$R$32:$R$52,$CF61)+求节点(村县营基础信息!AE$8:AE$28,$R$58:$R$78,$CF61)+求节点(村县营基础信息!AN$8:AN$28,$R$84:$R$104,$CF61)</f>
        <v>7.5238095238095237</v>
      </c>
      <c r="CS61" s="194">
        <f>求节点(村县营基础信息!N$8:N$28,$R$6:$R$26,$CF61)+求节点(村县营基础信息!W$8:W$28,$R$32:$R$52,$CF61)+求节点(村县营基础信息!AF$8:AF$28,$R$58:$R$78,$CF61)+求节点(村县营基础信息!AO$8:AO$28,$R$84:$R$104,$CF61)</f>
        <v>7.6219931271477668</v>
      </c>
      <c r="CT61" s="194">
        <f>求节点(村县营基础信息!O$8:O$28,$R$6:$R$26,$CF61)+求节点(村县营基础信息!X$8:X$28,$R$32:$R$52,$CF61)+求节点(村县营基础信息!AG$8:AG$28,$R$58:$R$78,$CF61)+求节点(村县营基础信息!AP$8:AP$28,$R$84:$R$104,$CF61)</f>
        <v>7.8245614035087723</v>
      </c>
      <c r="CU61" s="194">
        <f>(CP61-CP60)/节奏总纲!K59</f>
        <v>5.1312110194177495E-2</v>
      </c>
      <c r="CW61" s="171"/>
      <c r="CX61" s="171"/>
      <c r="CY61" s="171">
        <v>56</v>
      </c>
      <c r="CZ61" s="171">
        <v>32506.666666666668</v>
      </c>
      <c r="DA61" s="171">
        <v>32819.663299663298</v>
      </c>
      <c r="DB61" s="171">
        <v>33139.047619047618</v>
      </c>
      <c r="DC61" s="171">
        <v>33465.017182130585</v>
      </c>
      <c r="DD61" s="171">
        <v>34137.543859649122</v>
      </c>
      <c r="DE61" s="171">
        <f t="shared" si="13"/>
        <v>0.98625922887612794</v>
      </c>
      <c r="DF61" s="171">
        <f t="shared" si="14"/>
        <v>0.98598811585400892</v>
      </c>
      <c r="DG61" s="171">
        <f t="shared" si="15"/>
        <v>0.98571674905161533</v>
      </c>
      <c r="DH61" s="171">
        <f t="shared" si="16"/>
        <v>0.98544512811244656</v>
      </c>
      <c r="DI61" s="171">
        <f t="shared" si="17"/>
        <v>0.9849011223944415</v>
      </c>
    </row>
    <row r="62" spans="1:113" x14ac:dyDescent="0.15">
      <c r="B62" s="150"/>
      <c r="C62" s="108">
        <f>K62/INDEX(繁荣度奖励!$AY$7:$AY$116,村县营基础信息!AC12)</f>
        <v>6.8935266283910293E-2</v>
      </c>
      <c r="D62" s="104">
        <v>5</v>
      </c>
      <c r="E62" s="104">
        <v>0</v>
      </c>
      <c r="F62" s="137">
        <f t="shared" si="20"/>
        <v>200</v>
      </c>
      <c r="G62" s="171">
        <v>1</v>
      </c>
      <c r="H62" s="108">
        <v>1</v>
      </c>
      <c r="I62" s="167">
        <v>0</v>
      </c>
      <c r="J62" s="171">
        <v>100</v>
      </c>
      <c r="K62" s="174">
        <f t="shared" si="21"/>
        <v>2000</v>
      </c>
      <c r="L62" s="167">
        <v>0</v>
      </c>
      <c r="N62" s="137">
        <f>SUMPRODUCT(E$58:E62,村县营基础信息!$F$8:$F12)</f>
        <v>0</v>
      </c>
      <c r="O62" s="137">
        <f>SUMPRODUCT(F$58:F62,村县营基础信息!$F$8:$F12)</f>
        <v>560</v>
      </c>
      <c r="P62" s="137">
        <f>SUMPRODUCT(G$58:G62,村县营基础信息!$F$8:$F12)</f>
        <v>4</v>
      </c>
      <c r="Q62" s="137">
        <f>SUMPRODUCT(H$58:H62,村县营基础信息!$F$8:$F12)</f>
        <v>4</v>
      </c>
      <c r="R62" s="167">
        <f>SUMPRODUCT(I$58:I62,村县营基础信息!$F$8:$F12)</f>
        <v>0</v>
      </c>
      <c r="S62" s="137">
        <f>SUMPRODUCT(J$58:J62,村县营基础信息!$F$8:$F12)</f>
        <v>400</v>
      </c>
      <c r="T62" s="137">
        <f>SUMPRODUCT(K$58:K62,村县营基础信息!$F$8:$F12)</f>
        <v>4000</v>
      </c>
      <c r="U62" s="167">
        <f>SUMPRODUCT(L$58:L62,村县营基础信息!$F$8:$F12)</f>
        <v>0</v>
      </c>
      <c r="W62" s="142"/>
      <c r="X62" s="68">
        <v>57</v>
      </c>
      <c r="Y62" s="203">
        <f>MAX(求节点(基础状态预期!F$7:F$27,$N$6:$N$26,$X62)+求节点(基础状态预期!F$7:F$27,$N$32:$N$52,$X62)+求节点(基础状态预期!F$7:F$27,$N$58:$N$78,$X62)+求节点(基础状态预期!F$7:F$27,$N$84:$N$104,$X62),Y61)</f>
        <v>156960</v>
      </c>
      <c r="Z62" s="203">
        <f>MAX(求节点(基础状态预期!G$7:G$27,$N$6:$N$26,$X62)+求节点(基础状态预期!G$7:G$27,$N$32:$N$52,$X62)+求节点(基础状态预期!G$7:G$27,$N$58:$N$78,$X62)+求节点(基础状态预期!G$7:G$27,$N$84:$N$104,$X62),Z61)</f>
        <v>163178.18181818182</v>
      </c>
      <c r="AA62" s="203">
        <f>MAX(求节点(基础状态预期!H$7:H$27,$N$6:$N$26,$X62)+求节点(基础状态预期!H$7:H$27,$N$32:$N$52,$X62)+求节点(基础状态预期!H$7:H$27,$N$58:$N$78,$X62)+求节点(基础状态预期!H$7:H$27,$N$84:$N$104,$X62),AA61)</f>
        <v>169523.26530612246</v>
      </c>
      <c r="AB62" s="203">
        <f>MAX(求节点(基础状态预期!I$7:I$27,$N$6:$N$26,$X62)+求节点(基础状态预期!I$7:I$27,$N$32:$N$52,$X62)+求节点(基础状态预期!I$7:I$27,$N$58:$N$78,$X62)+求节点(基础状态预期!I$7:I$27,$N$84:$N$104,$X62),AB61)</f>
        <v>175999.17525773201</v>
      </c>
      <c r="AC62" s="203">
        <f>MAX(求节点(基础状态预期!J$7:J$27,$N$6:$N$26,$X62)+求节点(基础状态预期!J$7:J$27,$N$32:$N$52,$X62)+求节点(基础状态预期!J$7:J$27,$N$58:$N$78,$X62)+求节点(基础状态预期!J$7:J$27,$N$84:$N$104,$X62),AC61)</f>
        <v>189360</v>
      </c>
      <c r="AD62" s="63">
        <v>21600</v>
      </c>
      <c r="AE62" s="63">
        <v>21849.494949494951</v>
      </c>
      <c r="AF62" s="63">
        <v>22104.081632653062</v>
      </c>
      <c r="AG62" s="63">
        <v>22363.917525773199</v>
      </c>
      <c r="AH62" s="63">
        <v>22900</v>
      </c>
      <c r="AI62" s="203">
        <f>MAX((求节点(基础状态预期!F$7:F$27,$P$6:$P$26,$X62)+求节点(基础状态预期!F$7:F$27,$P$32:$P$52,$X62)+求节点(基础状态预期!F$7:F$27,$P$58:$P$78,$X62)+求节点(基础状态预期!F$7:F$27,$P$84:$P$104,$X62))*240,AI61)</f>
        <v>29040</v>
      </c>
      <c r="AJ62" s="203">
        <f>MAX((求节点(基础状态预期!G$7:G$27,$P$6:$P$26,$X62)+求节点(基础状态预期!G$7:G$27,$P$32:$P$52,$X62)+求节点(基础状态预期!G$7:G$27,$P$58:$P$78,$X62)+求节点(基础状态预期!G$7:G$27,$P$84:$P$104,$X62))*240,AJ61)</f>
        <v>29316.363636363636</v>
      </c>
      <c r="AK62" s="203">
        <f>MAX((求节点(基础状态预期!H$7:H$27,$P$6:$P$26,$X62)+求节点(基础状态预期!H$7:H$27,$P$32:$P$52,$X62)+求节点(基础状态预期!H$7:H$27,$P$58:$P$78,$X62)+求节点(基础状态预期!H$7:H$27,$P$84:$P$104,$X62))*240,AK61)</f>
        <v>29598.367346938776</v>
      </c>
      <c r="AL62" s="203">
        <f>MAX((求节点(基础状态预期!I$7:I$27,$P$6:$P$26,$X62)+求节点(基础状态预期!I$7:I$27,$P$32:$P$52,$X62)+求节点(基础状态预期!I$7:I$27,$P$58:$P$78,$X62)+求节点(基础状态预期!I$7:I$27,$P$84:$P$104,$X62))*240,AL61)</f>
        <v>29886.18556701031</v>
      </c>
      <c r="AM62" s="203">
        <f>MAX((求节点(基础状态预期!J$7:J$27,$P$6:$P$26,$X62)+求节点(基础状态预期!J$7:J$27,$P$32:$P$52,$X62)+求节点(基础状态预期!J$7:J$27,$P$58:$P$78,$X62)+求节点(基础状态预期!J$7:J$27,$P$84:$P$104,$X62))*240,AM61)</f>
        <v>30480</v>
      </c>
      <c r="AN62" s="68">
        <f>(AI62-AI61)/节奏总纲!K60</f>
        <v>137.88256802843324</v>
      </c>
      <c r="AO62" s="203">
        <f>MAX(求节点(基础状态预期!F$7:F$27,$T$6:$T$26,$X62)+求节点(基础状态预期!F$7:F$27,$T$32:$T$52,$X62)+求节点(基础状态预期!F$7:F$27,$T$58:$T$78,$X62)+求节点(基础状态预期!F$7:F$27,$T$84:$T$104,$X62),AO61)</f>
        <v>3140800</v>
      </c>
      <c r="AP62" s="203">
        <f>MAX(求节点(基础状态预期!G$7:G$27,$T$6:$T$26,$X62)+求节点(基础状态预期!G$7:G$27,$T$32:$T$52,$X62)+求节点(基础状态预期!G$7:G$27,$T$58:$T$78,$X62)+求节点(基础状态预期!G$7:G$27,$T$84:$T$104,$X62),AP61)</f>
        <v>3267466.6666666665</v>
      </c>
      <c r="AQ62" s="203">
        <f>MAX(求节点(基础状态预期!H$7:H$27,$T$6:$T$26,$X62)+求节点(基础状态预期!H$7:H$27,$T$32:$T$52,$X62)+求节点(基础状态预期!H$7:H$27,$T$58:$T$78,$X62)+求节点(基础状态预期!H$7:H$27,$T$84:$T$104,$X62),AQ61)</f>
        <v>3396718.3673469387</v>
      </c>
      <c r="AR62" s="203">
        <f>MAX(求节点(基础状态预期!I$7:I$27,$T$6:$T$26,$X62)+求节点(基础状态预期!I$7:I$27,$T$32:$T$52,$X62)+求节点(基础状态预期!I$7:I$27,$T$58:$T$78,$X62)+求节点(基础状态预期!I$7:I$27,$T$84:$T$104,$X62),AR61)</f>
        <v>3528635.051546393</v>
      </c>
      <c r="AS62" s="203">
        <f>MAX(求节点(基础状态预期!J$7:J$27,$T$6:$T$26,$X62)+求节点(基础状态预期!J$7:J$27,$T$32:$T$52,$X62)+求节点(基础状态预期!J$7:J$27,$T$58:$T$78,$X62)+求节点(基础状态预期!J$7:J$27,$T$84:$T$104,$X62),AS61)</f>
        <v>3800800</v>
      </c>
      <c r="AT62" s="203">
        <f>MAX(求节点(基础状态预期!F$7:F$27,$S$6:$S$26,$X62)+求节点(基础状态预期!F$7:F$27,$S$32:$S$52,$X62)+求节点(基础状态预期!F$7:F$27,$S$58:$S$78,$X62)+求节点(基础状态预期!F$7:F$27,$S$84:$S$104,$X62),AT61)</f>
        <v>3550</v>
      </c>
      <c r="AU62" s="203">
        <f>MAX(求节点(基础状态预期!G$7:G$27,$S$6:$S$26,$X62)+求节点(基础状态预期!G$7:G$27,$S$32:$S$52,$X62)+求节点(基础状态预期!G$7:G$27,$S$58:$S$78,$X62)+求节点(基础状态预期!G$7:G$27,$S$84:$S$104,$X62),AU61)</f>
        <v>3578.787878787879</v>
      </c>
      <c r="AV62" s="203">
        <f>MAX(求节点(基础状态预期!H$7:H$27,$S$6:$S$26,$X62)+求节点(基础状态预期!H$7:H$27,$S$32:$S$52,$X62)+求节点(基础状态预期!H$7:H$27,$S$58:$S$78,$X62)+求节点(基础状态预期!H$7:H$27,$S$84:$S$104,$X62),AV61)</f>
        <v>3608.1632653061224</v>
      </c>
      <c r="AW62" s="203">
        <f>MAX(求节点(基础状态预期!I$7:I$27,$S$6:$S$26,$X62)+求节点(基础状态预期!I$7:I$27,$S$32:$S$52,$X62)+求节点(基础状态预期!I$7:I$27,$S$58:$S$78,$X62)+求节点(基础状态预期!I$7:I$27,$S$84:$S$104,$X62),AW61)</f>
        <v>3638.1443298969075</v>
      </c>
      <c r="AX62" s="203">
        <f>MAX(求节点(基础状态预期!J$7:J$27,$S$6:$S$26,$X62)+求节点(基础状态预期!J$7:J$27,$S$32:$S$52,$X62)+求节点(基础状态预期!J$7:J$27,$S$58:$S$78,$X62)+求节点(基础状态预期!J$7:J$27,$S$84:$S$104,$X62),AX61)</f>
        <v>3700</v>
      </c>
      <c r="AY62" s="108">
        <f>(AT62-AT61)/节奏总纲!K60</f>
        <v>14.362767502961796</v>
      </c>
      <c r="AZ62" s="203">
        <f>MAX(求节点(基础状态预期!F$7:F$27,$U$6:$U$26,$X62)+求节点(基础状态预期!F$7:F$27,$U$32:$U$52,$X62)+求节点(基础状态预期!F$7:F$27,$U$58:$U$78,$X62)+求节点(基础状态预期!F$7:F$27,$U$84:$U$104,$X62),AZ61)</f>
        <v>2645000</v>
      </c>
      <c r="BA62" s="203">
        <f>MAX(求节点(基础状态预期!G$7:G$27,$U$6:$U$26,$X62)+求节点(基础状态预期!G$7:G$27,$U$32:$U$52,$X62)+求节点(基础状态预期!G$7:G$27,$U$58:$U$78,$X62)+求节点(基础状态预期!G$7:G$27,$U$84:$U$104,$X62),BA61)</f>
        <v>2697393.9393939395</v>
      </c>
      <c r="BB62" s="203">
        <f>MAX(求节点(基础状态预期!H$7:H$27,$U$6:$U$26,$X62)+求节点(基础状态预期!H$7:H$27,$U$32:$U$52,$X62)+求节点(基础状态预期!H$7:H$27,$U$58:$U$78,$X62)+求节点(基础状态预期!H$7:H$27,$U$84:$U$104,$X62),BB61)</f>
        <v>2750857.1428571432</v>
      </c>
      <c r="BC62" s="203">
        <f>MAX(求节点(基础状态预期!I$7:I$27,$U$6:$U$26,$X62)+求节点(基础状态预期!I$7:I$27,$U$32:$U$52,$X62)+求节点(基础状态预期!I$7:I$27,$U$58:$U$78,$X62)+求节点(基础状态预期!I$7:I$27,$U$84:$U$104,$X62),BC61)</f>
        <v>2805422.6804123716</v>
      </c>
      <c r="BD62" s="203">
        <f>MAX(求节点(基础状态预期!J$7:J$27,$U$6:$U$26,$X62)+求节点(基础状态预期!J$7:J$27,$U$32:$U$52,$X62)+求节点(基础状态预期!J$7:J$27,$U$58:$U$78,$X62)+求节点(基础状态预期!J$7:J$27,$U$84:$U$104,$X62),BD61)</f>
        <v>2918000</v>
      </c>
      <c r="BK62" s="108">
        <v>57</v>
      </c>
      <c r="BL62" s="194">
        <f t="shared" si="7"/>
        <v>32590</v>
      </c>
      <c r="BM62" s="194">
        <f t="shared" si="8"/>
        <v>32895.151515151512</v>
      </c>
      <c r="BN62" s="194">
        <f t="shared" si="9"/>
        <v>33206.530612244896</v>
      </c>
      <c r="BO62" s="194">
        <f t="shared" si="10"/>
        <v>33524.32989690722</v>
      </c>
      <c r="BP62" s="194">
        <f t="shared" si="11"/>
        <v>34180</v>
      </c>
      <c r="BQ62" s="194">
        <f>(BL62-BL61)/节奏总纲!K60</f>
        <v>152.24533553139503</v>
      </c>
      <c r="BS62" s="110">
        <f t="shared" si="19"/>
        <v>0.89107088063823259</v>
      </c>
      <c r="BT62" s="110">
        <f t="shared" si="12"/>
        <v>0.10892911936176741</v>
      </c>
      <c r="BW62" s="167">
        <v>57</v>
      </c>
      <c r="BX62" s="194">
        <f>求节点(村县营基础信息!K$8:K$28,$P$6:$P$26,$CF62)+求节点(村县营基础信息!T$8:T$28,$P$32:$P$52,$CF62)+求节点(村县营基础信息!AC$8:AC$28,$P$58:$P$78,$CF62)+求节点(村县营基础信息!AL$8:AL$28,$P$84:$P$104,$CF62)</f>
        <v>120.66666666666667</v>
      </c>
      <c r="BY62" s="194">
        <f>求节点(村县营基础信息!L$8:L$28,$P$6:$P$26,$CF62)+求节点(村县营基础信息!U$8:U$28,$P$32:$P$52,$CF62)+求节点(村县营基础信息!AD$8:AD$28,$P$58:$P$78,$CF62)+求节点(村县营基础信息!AM$8:AM$28,$P$84:$P$104,$CF62)</f>
        <v>121.99327799470504</v>
      </c>
      <c r="BZ62" s="194">
        <f>求节点(村县营基础信息!M$8:M$28,$P$6:$P$26,$CF62)+求节点(村县营基础信息!V$8:V$28,$P$32:$P$52,$CF62)+求节点(村县营基础信息!AE$8:AE$28,$P$58:$P$78,$CF62)+求节点(村县营基础信息!AN$8:AN$28,$P$84:$P$104,$CF62)</f>
        <v>123.32653061224489</v>
      </c>
      <c r="CA62" s="194">
        <f>求节点(村县营基础信息!N$8:N$28,$P$6:$P$26,$CF62)+求节点(村县营基础信息!W$8:W$28,$P$32:$P$52,$CF62)+求节点(村县营基础信息!AF$8:AF$28,$P$58:$P$78,$CF62)+求节点(村县营基础信息!AO$8:AO$28,$P$84:$P$104,$CF62)</f>
        <v>124.5257731958763</v>
      </c>
      <c r="CB62" s="194">
        <f>求节点(村县营基础信息!O$8:O$28,$P$6:$P$26,$CF62)+求节点(村县营基础信息!X$8:X$28,$P$32:$P$52,$CF62)+求节点(村县营基础信息!AG$8:AG$28,$P$58:$P$78,$CF62)+求节点(村县营基础信息!AP$8:AP$28,$P$84:$P$104,$CF62)</f>
        <v>127</v>
      </c>
      <c r="CC62" s="194">
        <f>(BX62-BX61)/节奏总纲!K60</f>
        <v>0.62238659179501254</v>
      </c>
      <c r="CF62" s="167">
        <v>57</v>
      </c>
      <c r="CG62" s="194">
        <f>求节点(村县营基础信息!K$8:K$28,$Q$6:$Q$26,$CF62)+求节点(村县营基础信息!T$8:T$28,$Q$32:$Q$52,$CF62)+求节点(村县营基础信息!AC$8:AC$28,$Q$58:$Q$78,$CF62)+求节点(村县营基础信息!AL$8:AL$28,$Q$84:$Q$104,$CF62)</f>
        <v>35.166666666666664</v>
      </c>
      <c r="CH62" s="194">
        <f>求节点(村县营基础信息!L$8:L$28,$Q$6:$Q$26,$CF62)+求节点(村县营基础信息!U$8:U$28,$Q$32:$Q$52,$CF62)+求节点(村县营基础信息!AD$8:AD$28,$Q$58:$Q$78,$CF62)+求节点(村县营基础信息!AM$8:AM$28,$Q$84:$Q$104,$CF62)</f>
        <v>35.629641631068679</v>
      </c>
      <c r="CI62" s="194">
        <f>求节点(村县营基础信息!M$8:M$28,$Q$6:$Q$26,$CF62)+求节点(村县营基础信息!V$8:V$28,$Q$32:$Q$52,$CF62)+求节点(村县营基础信息!AE$8:AE$28,$Q$58:$Q$78,$CF62)+求节点(村县营基础信息!AN$8:AN$28,$Q$84:$Q$104,$CF62)</f>
        <v>36.08163265306122</v>
      </c>
      <c r="CJ62" s="194">
        <f>求节点(村县营基础信息!N$8:N$28,$Q$6:$Q$26,$CF62)+求节点(村县营基础信息!W$8:W$28,$Q$32:$Q$52,$CF62)+求节点(村县营基础信息!AF$8:AF$28,$Q$58:$Q$78,$CF62)+求节点(村县营基础信息!AO$8:AO$28,$Q$84:$Q$104,$CF62)</f>
        <v>36.381443298969074</v>
      </c>
      <c r="CK62" s="194">
        <f>求节点(村县营基础信息!O$8:O$28,$Q$6:$Q$26,$CF62)+求节点(村县营基础信息!X$8:X$28,$Q$32:$Q$52,$CF62)+求节点(村县营基础信息!AG$8:AG$28,$Q$58:$Q$78,$CF62)+求节点(村县营基础信息!AP$8:AP$28,$Q$84:$Q$104,$CF62)</f>
        <v>37</v>
      </c>
      <c r="CL62" s="194">
        <f>(CG62-CG61)/节奏总纲!K60</f>
        <v>0.19150356670615659</v>
      </c>
      <c r="CO62" s="167">
        <v>57</v>
      </c>
      <c r="CP62" s="194">
        <f>求节点(村县营基础信息!K$8:K$28,$R$6:$R$26,$CF62)+求节点(村县营基础信息!T$8:T$28,$R$32:$R$52,$CF62)+求节点(村县营基础信息!AC$8:AC$28,$R$58:$R$78,$CF62)+求节点(村县营基础信息!AL$8:AL$28,$R$84:$R$104,$CF62)</f>
        <v>7.5</v>
      </c>
      <c r="CQ62" s="194">
        <f>求节点(村县营基础信息!L$8:L$28,$R$6:$R$26,$CF62)+求节点(村县营基础信息!U$8:U$28,$R$32:$R$52,$CF62)+求节点(村县营基础信息!AD$8:AD$28,$R$58:$R$78,$CF62)+求节点(村县营基础信息!AM$8:AM$28,$R$84:$R$104,$CF62)</f>
        <v>7.595959595959596</v>
      </c>
      <c r="CR62" s="194">
        <f>求节点(村县营基础信息!M$8:M$28,$R$6:$R$26,$CF62)+求节点(村县营基础信息!V$8:V$28,$R$32:$R$52,$CF62)+求节点(村县营基础信息!AE$8:AE$28,$R$58:$R$78,$CF62)+求节点(村县营基础信息!AN$8:AN$28,$R$84:$R$104,$CF62)</f>
        <v>7.6938775510204085</v>
      </c>
      <c r="CS62" s="194">
        <f>求节点(村县营基础信息!N$8:N$28,$R$6:$R$26,$CF62)+求节点(村县营基础信息!W$8:W$28,$R$32:$R$52,$CF62)+求节点(村县营基础信息!AF$8:AF$28,$R$58:$R$78,$CF62)+求节点(村县营基础信息!AO$8:AO$28,$R$84:$R$104,$CF62)</f>
        <v>7.7938144329896915</v>
      </c>
      <c r="CT62" s="194">
        <f>求节点(村县营基础信息!O$8:O$28,$R$6:$R$26,$CF62)+求节点(村县营基础信息!X$8:X$28,$R$32:$R$52,$CF62)+求节点(村县营基础信息!AG$8:AG$28,$R$58:$R$78,$CF62)+求节点(村县营基础信息!AP$8:AP$28,$R$84:$R$104,$CF62)</f>
        <v>8</v>
      </c>
      <c r="CU62" s="194">
        <f>(CP62-CP61)/节奏总纲!K60</f>
        <v>4.7875891676539405E-2</v>
      </c>
      <c r="CW62" s="171"/>
      <c r="CX62" s="171"/>
      <c r="CY62" s="171">
        <v>57</v>
      </c>
      <c r="CZ62" s="171">
        <v>33060</v>
      </c>
      <c r="DA62" s="171">
        <v>33378.585858585859</v>
      </c>
      <c r="DB62" s="171">
        <v>33703.673469387752</v>
      </c>
      <c r="DC62" s="171">
        <v>34035.463917525769</v>
      </c>
      <c r="DD62" s="171">
        <v>34720</v>
      </c>
      <c r="DE62" s="171">
        <f t="shared" si="13"/>
        <v>0.98578342407743502</v>
      </c>
      <c r="DF62" s="171">
        <f t="shared" si="14"/>
        <v>0.98551663196630024</v>
      </c>
      <c r="DG62" s="171">
        <f t="shared" si="15"/>
        <v>0.98524959430329162</v>
      </c>
      <c r="DH62" s="171">
        <f t="shared" si="16"/>
        <v>0.98498231074924902</v>
      </c>
      <c r="DI62" s="171">
        <f t="shared" si="17"/>
        <v>0.98444700460829493</v>
      </c>
    </row>
    <row r="63" spans="1:113" x14ac:dyDescent="0.15">
      <c r="A63" s="108"/>
      <c r="B63" s="150"/>
      <c r="C63" s="108">
        <f>K63/INDEX(繁荣度奖励!$AY$7:$AY$116,村县营基础信息!AC13)</f>
        <v>5.5243219704658397E-2</v>
      </c>
      <c r="D63" s="104">
        <v>6</v>
      </c>
      <c r="E63" s="104">
        <v>0</v>
      </c>
      <c r="F63" s="137">
        <f t="shared" si="20"/>
        <v>240</v>
      </c>
      <c r="G63" s="171">
        <v>1</v>
      </c>
      <c r="H63" s="108">
        <v>1</v>
      </c>
      <c r="I63" s="167">
        <v>0</v>
      </c>
      <c r="J63" s="171">
        <v>100</v>
      </c>
      <c r="K63" s="174">
        <f t="shared" si="21"/>
        <v>2000</v>
      </c>
      <c r="L63" s="167">
        <v>0</v>
      </c>
      <c r="N63" s="137">
        <f>SUMPRODUCT(E$58:E63,村县营基础信息!$F$8:$F13)</f>
        <v>0</v>
      </c>
      <c r="O63" s="137">
        <f>SUMPRODUCT(F$58:F63,村县营基础信息!$F$8:$F13)</f>
        <v>800</v>
      </c>
      <c r="P63" s="137">
        <f>SUMPRODUCT(G$58:G63,村县营基础信息!$F$8:$F13)</f>
        <v>5</v>
      </c>
      <c r="Q63" s="137">
        <f>SUMPRODUCT(H$58:H63,村县营基础信息!$F$8:$F13)</f>
        <v>5</v>
      </c>
      <c r="R63" s="167">
        <f>SUMPRODUCT(I$58:I63,村县营基础信息!$F$8:$F13)</f>
        <v>0</v>
      </c>
      <c r="S63" s="137">
        <f>SUMPRODUCT(J$58:J63,村县营基础信息!$F$8:$F13)</f>
        <v>500</v>
      </c>
      <c r="T63" s="137">
        <f>SUMPRODUCT(K$58:K63,村县营基础信息!$F$8:$F13)</f>
        <v>6000</v>
      </c>
      <c r="U63" s="167">
        <f>SUMPRODUCT(L$58:L63,村县营基础信息!$F$8:$F13)</f>
        <v>0</v>
      </c>
      <c r="W63" s="142"/>
      <c r="X63" s="68">
        <v>58</v>
      </c>
      <c r="Y63" s="203">
        <f>MAX(求节点(基础状态预期!F$7:F$27,$N$6:$N$26,$X63)+求节点(基础状态预期!F$7:F$27,$N$32:$N$52,$X63)+求节点(基础状态预期!F$7:F$27,$N$58:$N$78,$X63)+求节点(基础状态预期!F$7:F$27,$N$84:$N$104,$X63),Y62)</f>
        <v>167760</v>
      </c>
      <c r="Z63" s="203">
        <f>MAX(求节点(基础状态预期!G$7:G$27,$N$6:$N$26,$X63)+求节点(基础状态预期!G$7:G$27,$N$32:$N$52,$X63)+求节点(基础状态预期!G$7:G$27,$N$58:$N$78,$X63)+求节点(基础状态预期!G$7:G$27,$N$84:$N$104,$X63),Z62)</f>
        <v>174087.27272727274</v>
      </c>
      <c r="AA63" s="203">
        <f>MAX(求节点(基础状态预期!H$7:H$27,$N$6:$N$26,$X63)+求节点(基础状态预期!H$7:H$27,$N$32:$N$52,$X63)+求节点(基础状态预期!H$7:H$27,$N$58:$N$78,$X63)+求节点(基础状态预期!H$7:H$27,$N$84:$N$104,$X63),AA62)</f>
        <v>180543.67346938778</v>
      </c>
      <c r="AB63" s="203">
        <f>MAX(求节点(基础状态预期!I$7:I$27,$N$6:$N$26,$X63)+求节点(基础状态预期!I$7:I$27,$N$32:$N$52,$X63)+求节点(基础状态预期!I$7:I$27,$N$58:$N$78,$X63)+求节点(基础状态预期!I$7:I$27,$N$84:$N$104,$X63),AB62)</f>
        <v>187133.19587628869</v>
      </c>
      <c r="AC63" s="203">
        <f>MAX(求节点(基础状态预期!J$7:J$27,$N$6:$N$26,$X63)+求节点(基础状态预期!J$7:J$27,$N$32:$N$52,$X63)+求节点(基础状态预期!J$7:J$27,$N$58:$N$78,$X63)+求节点(基础状态预期!J$7:J$27,$N$84:$N$104,$X63),AC62)</f>
        <v>189360</v>
      </c>
      <c r="AD63" s="63">
        <v>22033.333333333336</v>
      </c>
      <c r="AE63" s="63">
        <v>22287.205387205388</v>
      </c>
      <c r="AF63" s="63">
        <v>22546.258503401361</v>
      </c>
      <c r="AG63" s="63">
        <v>22810.652920962202</v>
      </c>
      <c r="AH63" s="63">
        <v>23426.315789473687</v>
      </c>
      <c r="AI63" s="203">
        <f>MAX((求节点(基础状态预期!F$7:F$27,$P$6:$P$26,$X63)+求节点(基础状态预期!F$7:F$27,$P$32:$P$52,$X63)+求节点(基础状态预期!F$7:F$27,$P$58:$P$78,$X63)+求节点(基础状态预期!F$7:F$27,$P$84:$P$104,$X63))*240,AI62)</f>
        <v>29520</v>
      </c>
      <c r="AJ63" s="203">
        <f>MAX((求节点(基础状态预期!G$7:G$27,$P$6:$P$26,$X63)+求节点(基础状态预期!G$7:G$27,$P$32:$P$52,$X63)+求节点(基础状态预期!G$7:G$27,$P$58:$P$78,$X63)+求节点(基础状态预期!G$7:G$27,$P$84:$P$104,$X63))*240,AJ62)</f>
        <v>29801.212121212124</v>
      </c>
      <c r="AK63" s="203">
        <f>MAX((求节点(基础状态预期!H$7:H$27,$P$6:$P$26,$X63)+求节点(基础状态预期!H$7:H$27,$P$32:$P$52,$X63)+求节点(基础状态预期!H$7:H$27,$P$58:$P$78,$X63)+求节点(基础状态预期!H$7:H$27,$P$84:$P$104,$X63))*240,AK62)</f>
        <v>30088.163265306124</v>
      </c>
      <c r="AL63" s="203">
        <f>MAX((求节点(基础状态预期!I$7:I$27,$P$6:$P$26,$X63)+求节点(基础状态预期!I$7:I$27,$P$32:$P$52,$X63)+求节点(基础状态预期!I$7:I$27,$P$58:$P$78,$X63)+求节点(基础状态预期!I$7:I$27,$P$84:$P$104,$X63))*240,AL62)</f>
        <v>30381.030927835051</v>
      </c>
      <c r="AM63" s="203">
        <f>MAX((求节点(基础状态预期!J$7:J$27,$P$6:$P$26,$X63)+求节点(基础状态预期!J$7:J$27,$P$32:$P$52,$X63)+求节点(基础状态预期!J$7:J$27,$P$58:$P$78,$X63)+求节点(基础状态预期!J$7:J$27,$P$84:$P$104,$X63))*240,AM62)</f>
        <v>30985.263157894737</v>
      </c>
      <c r="AN63" s="68">
        <f>(AI63-AI62)/节奏总纲!K61</f>
        <v>128.64898492834811</v>
      </c>
      <c r="AO63" s="203">
        <f>MAX(求节点(基础状态预期!F$7:F$27,$T$6:$T$26,$X63)+求节点(基础状态预期!F$7:F$27,$T$32:$T$52,$X63)+求节点(基础状态预期!F$7:F$27,$T$58:$T$78,$X63)+求节点(基础状态预期!F$7:F$27,$T$84:$T$104,$X63),AO62)</f>
        <v>3360800</v>
      </c>
      <c r="AP63" s="203">
        <f>MAX(求节点(基础状态预期!G$7:G$27,$T$6:$T$26,$X63)+求节点(基础状态预期!G$7:G$27,$T$32:$T$52,$X63)+求节点(基础状态预期!G$7:G$27,$T$58:$T$78,$X63)+求节点(基础状态预期!G$7:G$27,$T$84:$T$104,$X63),AP62)</f>
        <v>3489688.8888888885</v>
      </c>
      <c r="AQ63" s="203">
        <f>MAX(求节点(基础状态预期!H$7:H$27,$T$6:$T$26,$X63)+求节点(基础状态预期!H$7:H$27,$T$32:$T$52,$X63)+求节点(基础状态预期!H$7:H$27,$T$58:$T$78,$X63)+求节点(基础状态预期!H$7:H$27,$T$84:$T$104,$X63),AQ62)</f>
        <v>3621208.1632653065</v>
      </c>
      <c r="AR63" s="203">
        <f>MAX(求节点(基础状态预期!I$7:I$27,$T$6:$T$26,$X63)+求节点(基础状态预期!I$7:I$27,$T$32:$T$52,$X63)+求节点(基础状态预期!I$7:I$27,$T$58:$T$78,$X63)+求节点(基础状态预期!I$7:I$27,$T$84:$T$104,$X63),AR62)</f>
        <v>3755439.1752577331</v>
      </c>
      <c r="AS63" s="203">
        <f>MAX(求节点(基础状态预期!J$7:J$27,$T$6:$T$26,$X63)+求节点(基础状态预期!J$7:J$27,$T$32:$T$52,$X63)+求节点(基础状态预期!J$7:J$27,$T$58:$T$78,$X63)+求节点(基础状态预期!J$7:J$27,$T$84:$T$104,$X63),AS62)</f>
        <v>4221852.6315789474</v>
      </c>
      <c r="AT63" s="203">
        <f>MAX(求节点(基础状态预期!F$7:F$27,$S$6:$S$26,$X63)+求节点(基础状态预期!F$7:F$27,$S$32:$S$52,$X63)+求节点(基础状态预期!F$7:F$27,$S$58:$S$78,$X63)+求节点(基础状态预期!F$7:F$27,$S$84:$S$104,$X63),AT62)</f>
        <v>3600</v>
      </c>
      <c r="AU63" s="203">
        <f>MAX(求节点(基础状态预期!G$7:G$27,$S$6:$S$26,$X63)+求节点(基础状态预期!G$7:G$27,$S$32:$S$52,$X63)+求节点(基础状态预期!G$7:G$27,$S$58:$S$78,$X63)+求节点(基础状态预期!G$7:G$27,$S$84:$S$104,$X63),AU62)</f>
        <v>3629.2929292929293</v>
      </c>
      <c r="AV63" s="203">
        <f>MAX(求节点(基础状态预期!H$7:H$27,$S$6:$S$26,$X63)+求节点(基础状态预期!H$7:H$27,$S$32:$S$52,$X63)+求节点(基础状态预期!H$7:H$27,$S$58:$S$78,$X63)+求节点(基础状态预期!H$7:H$27,$S$84:$S$104,$X63),AV62)</f>
        <v>3659.1836734693879</v>
      </c>
      <c r="AW63" s="203">
        <f>MAX(求节点(基础状态预期!I$7:I$27,$S$6:$S$26,$X63)+求节点(基础状态预期!I$7:I$27,$S$32:$S$52,$X63)+求节点(基础状态预期!I$7:I$27,$S$58:$S$78,$X63)+求节点(基础状态预期!I$7:I$27,$S$84:$S$104,$X63),AW62)</f>
        <v>3689.6907216494847</v>
      </c>
      <c r="AX63" s="203">
        <f>MAX(求节点(基础状态预期!J$7:J$27,$S$6:$S$26,$X63)+求节点(基础状态预期!J$7:J$27,$S$32:$S$52,$X63)+求节点(基础状态预期!J$7:J$27,$S$58:$S$78,$X63)+求节点(基础状态预期!J$7:J$27,$S$84:$S$104,$X63),AX62)</f>
        <v>3787.7192982456145</v>
      </c>
      <c r="AY63" s="108">
        <f>(AT63-AT62)/节奏总纲!K61</f>
        <v>13.400935930036262</v>
      </c>
      <c r="AZ63" s="203">
        <f>MAX(求节点(基础状态预期!F$7:F$27,$U$6:$U$26,$X63)+求节点(基础状态预期!F$7:F$27,$U$32:$U$52,$X63)+求节点(基础状态预期!F$7:F$27,$U$58:$U$78,$X63)+求节点(基础状态预期!F$7:F$27,$U$84:$U$104,$X63),AZ62)</f>
        <v>2736000</v>
      </c>
      <c r="BA63" s="203">
        <f>MAX(求节点(基础状态预期!G$7:G$27,$U$6:$U$26,$X63)+求节点(基础状态预期!G$7:G$27,$U$32:$U$52,$X63)+求节点(基础状态预期!G$7:G$27,$U$58:$U$78,$X63)+求节点(基础状态预期!G$7:G$27,$U$84:$U$104,$X63),BA62)</f>
        <v>2789313.1313131312</v>
      </c>
      <c r="BB63" s="203">
        <f>MAX(求节点(基础状态预期!H$7:H$27,$U$6:$U$26,$X63)+求节点(基础状态预期!H$7:H$27,$U$32:$U$52,$X63)+求节点(基础状态预期!H$7:H$27,$U$58:$U$78,$X63)+求节点(基础状态预期!H$7:H$27,$U$84:$U$104,$X63),BB62)</f>
        <v>2843714.2857142859</v>
      </c>
      <c r="BC63" s="203">
        <f>MAX(求节点(基础状态预期!I$7:I$27,$U$6:$U$26,$X63)+求节点(基础状态预期!I$7:I$27,$U$32:$U$52,$X63)+求节点(基础状态预期!I$7:I$27,$U$58:$U$78,$X63)+求节点(基础状态预期!I$7:I$27,$U$84:$U$104,$X63),BC62)</f>
        <v>2899237.1134020621</v>
      </c>
      <c r="BD63" s="203">
        <f>MAX(求节点(基础状态预期!J$7:J$27,$U$6:$U$26,$X63)+求节点(基础状态预期!J$7:J$27,$U$32:$U$52,$X63)+求节点(基础状态预期!J$7:J$27,$U$58:$U$78,$X63)+求节点(基础状态预期!J$7:J$27,$U$84:$U$104,$X63),BD62)</f>
        <v>3023614.0350877196</v>
      </c>
      <c r="BK63" s="108">
        <v>58</v>
      </c>
      <c r="BL63" s="194">
        <f t="shared" si="7"/>
        <v>33120</v>
      </c>
      <c r="BM63" s="194">
        <f t="shared" si="8"/>
        <v>33430.505050505053</v>
      </c>
      <c r="BN63" s="194">
        <f t="shared" si="9"/>
        <v>33747.34693877551</v>
      </c>
      <c r="BO63" s="194">
        <f t="shared" si="10"/>
        <v>34070.721649484534</v>
      </c>
      <c r="BP63" s="194">
        <f t="shared" si="11"/>
        <v>34772.982456140351</v>
      </c>
      <c r="BQ63" s="194">
        <f>(BL63-BL62)/节奏总纲!K61</f>
        <v>142.04992085838438</v>
      </c>
      <c r="BS63" s="110">
        <f t="shared" si="19"/>
        <v>0.89130434782608692</v>
      </c>
      <c r="BT63" s="110">
        <f t="shared" si="12"/>
        <v>0.10869565217391304</v>
      </c>
      <c r="BW63" s="167">
        <v>58</v>
      </c>
      <c r="BX63" s="194">
        <f>求节点(村县营基础信息!K$8:K$28,$P$6:$P$26,$CF63)+求节点(村县营基础信息!T$8:T$28,$P$32:$P$52,$CF63)+求节点(村县营基础信息!AC$8:AC$28,$P$58:$P$78,$CF63)+求节点(村县营基础信息!AL$8:AL$28,$P$84:$P$104,$CF63)</f>
        <v>122.83333333333333</v>
      </c>
      <c r="BY63" s="194">
        <f>求节点(村县营基础信息!L$8:L$28,$P$6:$P$26,$CF63)+求节点(村县营基础信息!U$8:U$28,$P$32:$P$52,$CF63)+求节点(村县营基础信息!AD$8:AD$28,$P$58:$P$78,$CF63)+求节点(村县营基础信息!AM$8:AM$28,$P$84:$P$104,$CF63)</f>
        <v>124.17171717171718</v>
      </c>
      <c r="BZ63" s="194">
        <f>求节点(村县营基础信息!M$8:M$28,$P$6:$P$26,$CF63)+求节点(村县营基础信息!V$8:V$28,$P$32:$P$52,$CF63)+求节点(村县营基础信息!AE$8:AE$28,$P$58:$P$78,$CF63)+求节点(村县营基础信息!AN$8:AN$28,$P$84:$P$104,$CF63)</f>
        <v>125.36734693877551</v>
      </c>
      <c r="CA63" s="194">
        <f>求节点(村县营基础信息!N$8:N$28,$P$6:$P$26,$CF63)+求节点(村县营基础信息!W$8:W$28,$P$32:$P$52,$CF63)+求节点(村县营基础信息!AF$8:AF$28,$P$58:$P$78,$CF63)+求节点(村县营基础信息!AO$8:AO$28,$P$84:$P$104,$CF63)</f>
        <v>126.58762886597938</v>
      </c>
      <c r="CB63" s="194">
        <f>求节点(村县营基础信息!O$8:O$28,$P$6:$P$26,$CF63)+求节点(村县营基础信息!X$8:X$28,$P$32:$P$52,$CF63)+求节点(村县营基础信息!AG$8:AG$28,$P$58:$P$78,$CF63)+求节点(村县营基础信息!AP$8:AP$28,$P$84:$P$104,$CF63)</f>
        <v>129.0731974692635</v>
      </c>
      <c r="CC63" s="194">
        <f>(BX63-BX62)/节奏总纲!K61</f>
        <v>0.58070722363490213</v>
      </c>
      <c r="CF63" s="167">
        <v>58</v>
      </c>
      <c r="CG63" s="194">
        <f>求节点(村县营基础信息!K$8:K$28,$Q$6:$Q$26,$CF63)+求节点(村县营基础信息!T$8:T$28,$Q$32:$Q$52,$CF63)+求节点(村县营基础信息!AC$8:AC$28,$Q$58:$Q$78,$CF63)+求节点(村县营基础信息!AL$8:AL$28,$Q$84:$Q$104,$CF63)</f>
        <v>35.833333333333336</v>
      </c>
      <c r="CH63" s="194">
        <f>求节点(村县营基础信息!L$8:L$28,$Q$6:$Q$26,$CF63)+求节点(村县营基础信息!U$8:U$28,$Q$32:$Q$52,$CF63)+求节点(村县营基础信息!AD$8:AD$28,$Q$58:$Q$78,$CF63)+求节点(村县营基础信息!AM$8:AM$28,$Q$84:$Q$104,$CF63)</f>
        <v>36.292929292929294</v>
      </c>
      <c r="CI63" s="194">
        <f>求节点(村县营基础信息!M$8:M$28,$Q$6:$Q$26,$CF63)+求节点(村县营基础信息!V$8:V$28,$Q$32:$Q$52,$CF63)+求节点(村县营基础信息!AE$8:AE$28,$Q$58:$Q$78,$CF63)+求节点(村县营基础信息!AN$8:AN$28,$Q$84:$Q$104,$CF63)</f>
        <v>36.591836734693878</v>
      </c>
      <c r="CJ63" s="194">
        <f>求节点(村县营基础信息!N$8:N$28,$Q$6:$Q$26,$CF63)+求节点(村县营基础信息!W$8:W$28,$Q$32:$Q$52,$CF63)+求节点(村县营基础信息!AF$8:AF$28,$Q$58:$Q$78,$CF63)+求节点(村县营基础信息!AO$8:AO$28,$Q$84:$Q$104,$CF63)</f>
        <v>36.896907216494846</v>
      </c>
      <c r="CK63" s="194">
        <f>求节点(村县营基础信息!O$8:O$28,$Q$6:$Q$26,$CF63)+求节点(村县营基础信息!X$8:X$28,$Q$32:$Q$52,$CF63)+求节点(村县营基础信息!AG$8:AG$28,$Q$58:$Q$78,$CF63)+求节点(村县营基础信息!AP$8:AP$28,$Q$84:$Q$104,$CF63)</f>
        <v>37.845127293824888</v>
      </c>
      <c r="CL63" s="194">
        <f>(CG63-CG62)/节奏总纲!K61</f>
        <v>0.1786791457338181</v>
      </c>
      <c r="CO63" s="167">
        <v>58</v>
      </c>
      <c r="CP63" s="194">
        <f>求节点(村县营基础信息!K$8:K$28,$R$6:$R$26,$CF63)+求节点(村县营基础信息!T$8:T$28,$R$32:$R$52,$CF63)+求节点(村县营基础信息!AC$8:AC$28,$R$58:$R$78,$CF63)+求节点(村县营基础信息!AL$8:AL$28,$R$84:$R$104,$CF63)</f>
        <v>7.666666666666667</v>
      </c>
      <c r="CQ63" s="194">
        <f>求节点(村县营基础信息!L$8:L$28,$R$6:$R$26,$CF63)+求节点(村县营基础信息!U$8:U$28,$R$32:$R$52,$CF63)+求节点(村县营基础信息!AD$8:AD$28,$R$58:$R$78,$CF63)+求节点(村县营基础信息!AM$8:AM$28,$R$84:$R$104,$CF63)</f>
        <v>7.7643097643097647</v>
      </c>
      <c r="CR63" s="194">
        <f>求节点(村县营基础信息!M$8:M$28,$R$6:$R$26,$CF63)+求节点(村县营基础信息!V$8:V$28,$R$32:$R$52,$CF63)+求节点(村县营基础信息!AE$8:AE$28,$R$58:$R$78,$CF63)+求节点(村县营基础信息!AN$8:AN$28,$R$84:$R$104,$CF63)</f>
        <v>7.8639455782312933</v>
      </c>
      <c r="CS63" s="194">
        <f>求节点(村县营基础信息!N$8:N$28,$R$6:$R$26,$CF63)+求节点(村县营基础信息!W$8:W$28,$R$32:$R$52,$CF63)+求节点(村县营基础信息!AF$8:AF$28,$R$58:$R$78,$CF63)+求节点(村县营基础信息!AO$8:AO$28,$R$84:$R$104,$CF63)</f>
        <v>7.9656357388316161</v>
      </c>
      <c r="CT63" s="194">
        <f>求节点(村县营基础信息!O$8:O$28,$R$6:$R$26,$CF63)+求节点(村县营基础信息!X$8:X$28,$R$32:$R$52,$CF63)+求节点(村县营基础信息!AG$8:AG$28,$R$58:$R$78,$CF63)+求节点(村县营基础信息!AP$8:AP$28,$R$84:$R$104,$CF63)</f>
        <v>8</v>
      </c>
      <c r="CU63" s="194">
        <f>(CP63-CP62)/节奏总纲!K61</f>
        <v>4.4669786433454282E-2</v>
      </c>
      <c r="CW63" s="171"/>
      <c r="CX63" s="171"/>
      <c r="CY63" s="171">
        <v>58</v>
      </c>
      <c r="CZ63" s="171">
        <v>33613.333333333336</v>
      </c>
      <c r="DA63" s="171">
        <v>33937.508417508419</v>
      </c>
      <c r="DB63" s="171">
        <v>34268.299319727892</v>
      </c>
      <c r="DC63" s="171">
        <v>34605.910652920968</v>
      </c>
      <c r="DD63" s="171">
        <v>35386.666666666672</v>
      </c>
      <c r="DE63" s="171">
        <f t="shared" si="13"/>
        <v>0.98532328441094796</v>
      </c>
      <c r="DF63" s="171">
        <f t="shared" si="14"/>
        <v>0.98506067797417318</v>
      </c>
      <c r="DG63" s="171">
        <f t="shared" si="15"/>
        <v>0.98479783382035313</v>
      </c>
      <c r="DH63" s="171">
        <f t="shared" si="16"/>
        <v>0.98453475162656179</v>
      </c>
      <c r="DI63" s="171">
        <f t="shared" si="17"/>
        <v>0.98265775591956517</v>
      </c>
    </row>
    <row r="64" spans="1:113" x14ac:dyDescent="0.15">
      <c r="A64" s="108"/>
      <c r="B64" s="150"/>
      <c r="C64" s="108">
        <f>K64/INDEX(繁荣度奖励!$AY$7:$AY$116,村县营基础信息!AC14)</f>
        <v>8.067017601398313E-2</v>
      </c>
      <c r="D64" s="104">
        <v>7</v>
      </c>
      <c r="E64" s="104">
        <v>0</v>
      </c>
      <c r="F64" s="137">
        <f t="shared" si="20"/>
        <v>280</v>
      </c>
      <c r="G64" s="171">
        <v>1</v>
      </c>
      <c r="H64" s="108">
        <v>1</v>
      </c>
      <c r="I64" s="167">
        <v>0</v>
      </c>
      <c r="J64" s="171">
        <v>100</v>
      </c>
      <c r="K64" s="174">
        <f t="shared" si="21"/>
        <v>4000</v>
      </c>
      <c r="L64" s="167">
        <v>0</v>
      </c>
      <c r="N64" s="137">
        <f>SUMPRODUCT(E$58:E64,村县营基础信息!$F$8:$F14)</f>
        <v>0</v>
      </c>
      <c r="O64" s="137">
        <f>SUMPRODUCT(F$58:F64,村县营基础信息!$F$8:$F14)</f>
        <v>1080</v>
      </c>
      <c r="P64" s="137">
        <f>SUMPRODUCT(G$58:G64,村县营基础信息!$F$8:$F14)</f>
        <v>6</v>
      </c>
      <c r="Q64" s="137">
        <f>SUMPRODUCT(H$58:H64,村县营基础信息!$F$8:$F14)</f>
        <v>6</v>
      </c>
      <c r="R64" s="167">
        <f>SUMPRODUCT(I$58:I64,村县营基础信息!$F$8:$F14)</f>
        <v>0</v>
      </c>
      <c r="S64" s="137">
        <f>SUMPRODUCT(J$58:J64,村县营基础信息!$F$8:$F14)</f>
        <v>600</v>
      </c>
      <c r="T64" s="137">
        <f>SUMPRODUCT(K$58:K64,村县营基础信息!$F$8:$F14)</f>
        <v>10000</v>
      </c>
      <c r="U64" s="167">
        <f>SUMPRODUCT(L$58:L64,村县营基础信息!$F$8:$F14)</f>
        <v>0</v>
      </c>
      <c r="W64" s="142"/>
      <c r="X64" s="68">
        <v>59</v>
      </c>
      <c r="Y64" s="203">
        <f>MAX(求节点(基础状态预期!F$7:F$27,$N$6:$N$26,$X64)+求节点(基础状态预期!F$7:F$27,$N$32:$N$52,$X64)+求节点(基础状态预期!F$7:F$27,$N$58:$N$78,$X64)+求节点(基础状态预期!F$7:F$27,$N$84:$N$104,$X64),Y63)</f>
        <v>178560</v>
      </c>
      <c r="Z64" s="203">
        <f>MAX(求节点(基础状态预期!G$7:G$27,$N$6:$N$26,$X64)+求节点(基础状态预期!G$7:G$27,$N$32:$N$52,$X64)+求节点(基础状态预期!G$7:G$27,$N$58:$N$78,$X64)+求节点(基础状态预期!G$7:G$27,$N$84:$N$104,$X64),Z63)</f>
        <v>184996.36363636365</v>
      </c>
      <c r="AA64" s="203">
        <f>MAX(求节点(基础状态预期!H$7:H$27,$N$6:$N$26,$X64)+求节点(基础状态预期!H$7:H$27,$N$32:$N$52,$X64)+求节点(基础状态预期!H$7:H$27,$N$58:$N$78,$X64)+求节点(基础状态预期!H$7:H$27,$N$84:$N$104,$X64),AA63)</f>
        <v>189360</v>
      </c>
      <c r="AB64" s="203">
        <f>MAX(求节点(基础状态预期!I$7:I$27,$N$6:$N$26,$X64)+求节点(基础状态预期!I$7:I$27,$N$32:$N$52,$X64)+求节点(基础状态预期!I$7:I$27,$N$58:$N$78,$X64)+求节点(基础状态预期!I$7:I$27,$N$84:$N$104,$X64),AB63)</f>
        <v>189360</v>
      </c>
      <c r="AC64" s="203">
        <f>MAX(求节点(基础状态预期!J$7:J$27,$N$6:$N$26,$X64)+求节点(基础状态预期!J$7:J$27,$N$32:$N$52,$X64)+求节点(基础状态预期!J$7:J$27,$N$58:$N$78,$X64)+求节点(基础状态预期!J$7:J$27,$N$84:$N$104,$X64),AC63)</f>
        <v>189360</v>
      </c>
      <c r="AD64" s="63">
        <v>22466.666666666664</v>
      </c>
      <c r="AE64" s="63">
        <v>22724.915824915824</v>
      </c>
      <c r="AF64" s="63">
        <v>23002.040816326531</v>
      </c>
      <c r="AG64" s="63">
        <v>23312.371134020621</v>
      </c>
      <c r="AH64" s="63">
        <v>23952.631578947367</v>
      </c>
      <c r="AI64" s="203">
        <f>MAX((求节点(基础状态预期!F$7:F$27,$P$6:$P$26,$X64)+求节点(基础状态预期!F$7:F$27,$P$32:$P$52,$X64)+求节点(基础状态预期!F$7:F$27,$P$58:$P$78,$X64)+求节点(基础状态预期!F$7:F$27,$P$84:$P$104,$X64))*240,AI63)</f>
        <v>30000</v>
      </c>
      <c r="AJ64" s="203">
        <f>MAX((求节点(基础状态预期!G$7:G$27,$P$6:$P$26,$X64)+求节点(基础状态预期!G$7:G$27,$P$32:$P$52,$X64)+求节点(基础状态预期!G$7:G$27,$P$58:$P$78,$X64)+求节点(基础状态预期!G$7:G$27,$P$84:$P$104,$X64))*240,AJ63)</f>
        <v>30286.060606060608</v>
      </c>
      <c r="AK64" s="203">
        <f>MAX((求节点(基础状态预期!H$7:H$27,$P$6:$P$26,$X64)+求节点(基础状态预期!H$7:H$27,$P$32:$P$52,$X64)+求节点(基础状态预期!H$7:H$27,$P$58:$P$78,$X64)+求节点(基础状态预期!H$7:H$27,$P$84:$P$104,$X64))*240,AK63)</f>
        <v>30577.959183673473</v>
      </c>
      <c r="AL64" s="203">
        <f>MAX((求节点(基础状态预期!I$7:I$27,$P$6:$P$26,$X64)+求节点(基础状态预期!I$7:I$27,$P$32:$P$52,$X64)+求节点(基础状态预期!I$7:I$27,$P$58:$P$78,$X64)+求节点(基础状态预期!I$7:I$27,$P$84:$P$104,$X64))*240,AL63)</f>
        <v>30875.876288659798</v>
      </c>
      <c r="AM64" s="203">
        <f>MAX((求节点(基础状态预期!J$7:J$27,$P$6:$P$26,$X64)+求节点(基础状态预期!J$7:J$27,$P$32:$P$52,$X64)+求节点(基础状态预期!J$7:J$27,$P$58:$P$78,$X64)+求节点(基础状态预期!J$7:J$27,$P$84:$P$104,$X64))*240,AM63)</f>
        <v>31490.526315789473</v>
      </c>
      <c r="AN64" s="68">
        <f>(AI64-AI63)/节奏总纲!K62</f>
        <v>120.03374726586793</v>
      </c>
      <c r="AO64" s="203">
        <f>MAX(求节点(基础状态预期!F$7:F$27,$T$6:$T$26,$X64)+求节点(基础状态预期!F$7:F$27,$T$32:$T$52,$X64)+求节点(基础状态预期!F$7:F$27,$T$58:$T$78,$X64)+求节点(基础状态预期!F$7:F$27,$T$84:$T$104,$X64),AO63)</f>
        <v>3580800</v>
      </c>
      <c r="AP64" s="203">
        <f>MAX(求节点(基础状态预期!G$7:G$27,$T$6:$T$26,$X64)+求节点(基础状态预期!G$7:G$27,$T$32:$T$52,$X64)+求节点(基础状态预期!G$7:G$27,$T$58:$T$78,$X64)+求节点(基础状态预期!G$7:G$27,$T$84:$T$104,$X64),AP63)</f>
        <v>3711911.111111111</v>
      </c>
      <c r="AQ64" s="203">
        <f>MAX(求节点(基础状态预期!H$7:H$27,$T$6:$T$26,$X64)+求节点(基础状态预期!H$7:H$27,$T$32:$T$52,$X64)+求节点(基础状态预期!H$7:H$27,$T$58:$T$78,$X64)+求节点(基础状态预期!H$7:H$27,$T$84:$T$104,$X64),AQ63)</f>
        <v>3882432.653061226</v>
      </c>
      <c r="AR64" s="203">
        <f>MAX(求节点(基础状态预期!I$7:I$27,$T$6:$T$26,$X64)+求节点(基础状态预期!I$7:I$27,$T$32:$T$52,$X64)+求节点(基础状态预期!I$7:I$27,$T$58:$T$78,$X64)+求节点(基础状态预期!I$7:I$27,$T$84:$T$104,$X64),AR63)</f>
        <v>4130696.9072164963</v>
      </c>
      <c r="AS64" s="203">
        <f>MAX(求节点(基础状态预期!J$7:J$27,$T$6:$T$26,$X64)+求节点(基础状态预期!J$7:J$27,$T$32:$T$52,$X64)+求节点(基础状态预期!J$7:J$27,$T$58:$T$78,$X64)+求节点(基础状态预期!J$7:J$27,$T$84:$T$104,$X64),AS63)</f>
        <v>4642905.2631578958</v>
      </c>
      <c r="AT64" s="203">
        <f>MAX(求节点(基础状态预期!F$7:F$27,$S$6:$S$26,$X64)+求节点(基础状态预期!F$7:F$27,$S$32:$S$52,$X64)+求节点(基础状态预期!F$7:F$27,$S$58:$S$78,$X64)+求节点(基础状态预期!F$7:F$27,$S$84:$S$104,$X64),AT63)</f>
        <v>3650</v>
      </c>
      <c r="AU64" s="203">
        <f>MAX(求节点(基础状态预期!G$7:G$27,$S$6:$S$26,$X64)+求节点(基础状态预期!G$7:G$27,$S$32:$S$52,$X64)+求节点(基础状态预期!G$7:G$27,$S$58:$S$78,$X64)+求节点(基础状态预期!G$7:G$27,$S$84:$S$104,$X64),AU63)</f>
        <v>3679.7979797979797</v>
      </c>
      <c r="AV64" s="203">
        <f>MAX(求节点(基础状态预期!H$7:H$27,$S$6:$S$26,$X64)+求节点(基础状态预期!H$7:H$27,$S$32:$S$52,$X64)+求节点(基础状态预期!H$7:H$27,$S$58:$S$78,$X64)+求节点(基础状态预期!H$7:H$27,$S$84:$S$104,$X64),AV63)</f>
        <v>3717.0068027210887</v>
      </c>
      <c r="AW64" s="203">
        <f>MAX(求节点(基础状态预期!I$7:I$27,$S$6:$S$26,$X64)+求节点(基础状态预期!I$7:I$27,$S$32:$S$52,$X64)+求节点(基础状态预期!I$7:I$27,$S$58:$S$78,$X64)+求节点(基础状态预期!I$7:I$27,$S$84:$S$104,$X64),AW63)</f>
        <v>3768.7285223367699</v>
      </c>
      <c r="AX64" s="203">
        <f>MAX(求节点(基础状态预期!J$7:J$27,$S$6:$S$26,$X64)+求节点(基础状态预期!J$7:J$27,$S$32:$S$52,$X64)+求节点(基础状态预期!J$7:J$27,$S$58:$S$78,$X64)+求节点(基础状态预期!J$7:J$27,$S$84:$S$104,$X64),AX63)</f>
        <v>3875.4385964912281</v>
      </c>
      <c r="AY64" s="108">
        <f>(AT64-AT63)/节奏总纲!K62</f>
        <v>12.503515340194577</v>
      </c>
      <c r="AZ64" s="203">
        <f>MAX(求节点(基础状态预期!F$7:F$27,$U$6:$U$26,$X64)+求节点(基础状态预期!F$7:F$27,$U$32:$U$52,$X64)+求节点(基础状态预期!F$7:F$27,$U$58:$U$78,$X64)+求节点(基础状态预期!F$7:F$27,$U$84:$U$104,$X64),AZ63)</f>
        <v>2827000</v>
      </c>
      <c r="BA64" s="203">
        <f>MAX(求节点(基础状态预期!G$7:G$27,$U$6:$U$26,$X64)+求节点(基础状态预期!G$7:G$27,$U$32:$U$52,$X64)+求节点(基础状态预期!G$7:G$27,$U$58:$U$78,$X64)+求节点(基础状态预期!G$7:G$27,$U$84:$U$104,$X64),BA63)</f>
        <v>2881232.3232323234</v>
      </c>
      <c r="BB64" s="203">
        <f>MAX(求节点(基础状态预期!H$7:H$27,$U$6:$U$26,$X64)+求节点(基础状态预期!H$7:H$27,$U$32:$U$52,$X64)+求节点(基础状态预期!H$7:H$27,$U$58:$U$78,$X64)+求节点(基础状态预期!H$7:H$27,$U$84:$U$104,$X64),BB63)</f>
        <v>2938476.1904761908</v>
      </c>
      <c r="BC64" s="203">
        <f>MAX(求节点(基础状态预期!I$7:I$27,$U$6:$U$26,$X64)+求节点(基础状态预期!I$7:I$27,$U$32:$U$52,$X64)+求节点(基础状态预期!I$7:I$27,$U$58:$U$78,$X64)+求节点(基础状态预期!I$7:I$27,$U$84:$U$104,$X64),BC63)</f>
        <v>3000749.1408934714</v>
      </c>
      <c r="BD64" s="203">
        <f>MAX(求节点(基础状态预期!J$7:J$27,$U$6:$U$26,$X64)+求节点(基础状态预期!J$7:J$27,$U$32:$U$52,$X64)+求节点(基础状态预期!J$7:J$27,$U$58:$U$78,$X64)+求节点(基础状态预期!J$7:J$27,$U$84:$U$104,$X64),BD63)</f>
        <v>3129228.0701754387</v>
      </c>
      <c r="BK64" s="108">
        <v>59</v>
      </c>
      <c r="BL64" s="194">
        <f t="shared" si="7"/>
        <v>33650</v>
      </c>
      <c r="BM64" s="194">
        <f t="shared" si="8"/>
        <v>33965.858585858587</v>
      </c>
      <c r="BN64" s="194">
        <f t="shared" si="9"/>
        <v>34294.965986394564</v>
      </c>
      <c r="BO64" s="194">
        <f t="shared" si="10"/>
        <v>34644.60481099657</v>
      </c>
      <c r="BP64" s="194">
        <f t="shared" si="11"/>
        <v>35365.964912280702</v>
      </c>
      <c r="BQ64" s="194">
        <f>(BL64-BL63)/节奏总纲!K62</f>
        <v>132.53726260606251</v>
      </c>
      <c r="BS64" s="110">
        <f t="shared" si="19"/>
        <v>0.89153046062407137</v>
      </c>
      <c r="BT64" s="110">
        <f t="shared" si="12"/>
        <v>0.10846953937592868</v>
      </c>
      <c r="BW64" s="167">
        <v>59</v>
      </c>
      <c r="BX64" s="194">
        <f>求节点(村县营基础信息!K$8:K$28,$P$6:$P$26,$CF64)+求节点(村县营基础信息!T$8:T$28,$P$32:$P$52,$CF64)+求节点(村县营基础信息!AC$8:AC$28,$P$58:$P$78,$CF64)+求节点(村县营基础信息!AL$8:AL$28,$P$84:$P$104,$CF64)</f>
        <v>125</v>
      </c>
      <c r="BY64" s="194">
        <f>求节点(村县营基础信息!L$8:L$28,$P$6:$P$26,$CF64)+求节点(村县营基础信息!U$8:U$28,$P$32:$P$52,$CF64)+求节点(村县营基础信息!AD$8:AD$28,$P$58:$P$78,$CF64)+求节点(村县营基础信息!AM$8:AM$28,$P$84:$P$104,$CF64)</f>
        <v>126.1919191919192</v>
      </c>
      <c r="BZ64" s="194">
        <f>求节点(村县营基础信息!M$8:M$28,$P$6:$P$26,$CF64)+求节点(村县营基础信息!V$8:V$28,$P$32:$P$52,$CF64)+求节点(村县营基础信息!AE$8:AE$28,$P$58:$P$78,$CF64)+求节点(村县营基础信息!AN$8:AN$28,$P$84:$P$104,$CF64)</f>
        <v>127.37414965986395</v>
      </c>
      <c r="CA64" s="194">
        <f>求节点(村县营基础信息!N$8:N$28,$P$6:$P$26,$CF64)+求节点(村县营基础信息!W$8:W$28,$P$32:$P$52,$CF64)+求节点(村县营基础信息!AF$8:AF$28,$P$58:$P$78,$CF64)+求节点(村县营基础信息!AO$8:AO$28,$P$84:$P$104,$CF64)</f>
        <v>128.55033763780835</v>
      </c>
      <c r="CB64" s="194">
        <f>求节点(村县营基础信息!O$8:O$28,$P$6:$P$26,$CF64)+求节点(村县营基础信息!X$8:X$28,$P$32:$P$52,$CF64)+求节点(村县营基础信息!AG$8:AG$28,$P$58:$P$78,$CF64)+求节点(村县营基础信息!AP$8:AP$28,$P$84:$P$104,$CF64)</f>
        <v>131.20403955378512</v>
      </c>
      <c r="CC64" s="194">
        <f>(BX64-BX63)/节奏总纲!K62</f>
        <v>0.54181899807509948</v>
      </c>
      <c r="CF64" s="167">
        <v>59</v>
      </c>
      <c r="CG64" s="194">
        <f>求节点(村县营基础信息!K$8:K$28,$Q$6:$Q$26,$CF64)+求节点(村县营基础信息!T$8:T$28,$Q$32:$Q$52,$CF64)+求节点(村县营基础信息!AC$8:AC$28,$Q$58:$Q$78,$CF64)+求节点(村县营基础信息!AL$8:AL$28,$Q$84:$Q$104,$CF64)</f>
        <v>36.5</v>
      </c>
      <c r="CH64" s="194">
        <f>求节点(村县营基础信息!L$8:L$28,$Q$6:$Q$26,$CF64)+求节点(村县营基础信息!U$8:U$28,$Q$32:$Q$52,$CF64)+求节点(村县营基础信息!AD$8:AD$28,$Q$58:$Q$78,$CF64)+求节点(村县营基础信息!AM$8:AM$28,$Q$84:$Q$104,$CF64)</f>
        <v>36.797979797979799</v>
      </c>
      <c r="CI64" s="194">
        <f>求节点(村县营基础信息!M$8:M$28,$Q$6:$Q$26,$CF64)+求节点(村县营基础信息!V$8:V$28,$Q$32:$Q$52,$CF64)+求节点(村县营基础信息!AE$8:AE$28,$Q$58:$Q$78,$CF64)+求节点(村县营基础信息!AN$8:AN$28,$Q$84:$Q$104,$CF64)</f>
        <v>37.136054421768705</v>
      </c>
      <c r="CJ64" s="194">
        <f>求节点(村县营基础信息!N$8:N$28,$Q$6:$Q$26,$CF64)+求节点(村县营基础信息!W$8:W$28,$Q$32:$Q$52,$CF64)+求节点(村县营基础信息!AF$8:AF$28,$Q$58:$Q$78,$CF64)+求节点(村县营基础信息!AO$8:AO$28,$Q$84:$Q$104,$CF64)</f>
        <v>37.588138325093567</v>
      </c>
      <c r="CK64" s="194">
        <f>求节点(村县营基础信息!O$8:O$28,$Q$6:$Q$26,$CF64)+求节点(村县营基础信息!X$8:X$28,$Q$32:$Q$52,$CF64)+求节点(村县营基础信息!AG$8:AG$28,$Q$58:$Q$78,$CF64)+求节点(村县营基础信息!AP$8:AP$28,$Q$84:$Q$104,$CF64)</f>
        <v>38.747899202907945</v>
      </c>
      <c r="CL64" s="194">
        <f>(CG64-CG63)/节奏总纲!K62</f>
        <v>0.16671353786926044</v>
      </c>
      <c r="CO64" s="167">
        <v>59</v>
      </c>
      <c r="CP64" s="194">
        <f>求节点(村县营基础信息!K$8:K$28,$R$6:$R$26,$CF64)+求节点(村县营基础信息!T$8:T$28,$R$32:$R$52,$CF64)+求节点(村县营基础信息!AC$8:AC$28,$R$58:$R$78,$CF64)+求节点(村县营基础信息!AL$8:AL$28,$R$84:$R$104,$CF64)</f>
        <v>7.833333333333333</v>
      </c>
      <c r="CQ64" s="194">
        <f>求节点(村县营基础信息!L$8:L$28,$R$6:$R$26,$CF64)+求节点(村县营基础信息!U$8:U$28,$R$32:$R$52,$CF64)+求节点(村县营基础信息!AD$8:AD$28,$R$58:$R$78,$CF64)+求节点(村县营基础信息!AM$8:AM$28,$R$84:$R$104,$CF64)</f>
        <v>7.9326599326599325</v>
      </c>
      <c r="CR64" s="194">
        <f>求节点(村县营基础信息!M$8:M$28,$R$6:$R$26,$CF64)+求节点(村县营基础信息!V$8:V$28,$R$32:$R$52,$CF64)+求节点(村县营基础信息!AE$8:AE$28,$R$58:$R$78,$CF64)+求节点(村县营基础信息!AN$8:AN$28,$R$84:$R$104,$CF64)</f>
        <v>8</v>
      </c>
      <c r="CS64" s="194">
        <f>求节点(村县营基础信息!N$8:N$28,$R$6:$R$26,$CF64)+求节点(村县营基础信息!W$8:W$28,$R$32:$R$52,$CF64)+求节点(村县营基础信息!AF$8:AF$28,$R$58:$R$78,$CF64)+求节点(村县营基础信息!AO$8:AO$28,$R$84:$R$104,$CF64)</f>
        <v>8</v>
      </c>
      <c r="CT64" s="194">
        <f>求节点(村县营基础信息!O$8:O$28,$R$6:$R$26,$CF64)+求节点(村县营基础信息!X$8:X$28,$R$32:$R$52,$CF64)+求节点(村县营基础信息!AG$8:AG$28,$R$58:$R$78,$CF64)+求节点(村县营基础信息!AP$8:AP$28,$R$84:$R$104,$CF64)</f>
        <v>8</v>
      </c>
      <c r="CU64" s="194">
        <f>(CP64-CP63)/节奏总纲!K62</f>
        <v>4.1678384467315109E-2</v>
      </c>
      <c r="CW64" s="171"/>
      <c r="CX64" s="171"/>
      <c r="CY64" s="171">
        <v>59</v>
      </c>
      <c r="CZ64" s="171">
        <v>34166.666666666664</v>
      </c>
      <c r="DA64" s="171">
        <v>34496.430976430973</v>
      </c>
      <c r="DB64" s="171">
        <v>34849.251700680266</v>
      </c>
      <c r="DC64" s="171">
        <v>35242.336769759459</v>
      </c>
      <c r="DD64" s="171">
        <v>36053.333333333336</v>
      </c>
      <c r="DE64" s="171">
        <f t="shared" si="13"/>
        <v>0.9848780487804879</v>
      </c>
      <c r="DF64" s="171">
        <f t="shared" si="14"/>
        <v>0.98461949901614776</v>
      </c>
      <c r="DG64" s="171">
        <f t="shared" si="15"/>
        <v>0.98409475993784734</v>
      </c>
      <c r="DH64" s="171">
        <f t="shared" si="16"/>
        <v>0.98303937781799455</v>
      </c>
      <c r="DI64" s="171">
        <f t="shared" si="17"/>
        <v>0.98093467767050757</v>
      </c>
    </row>
    <row r="65" spans="1:113" x14ac:dyDescent="0.15">
      <c r="A65" s="108"/>
      <c r="B65" s="150"/>
      <c r="C65" s="108">
        <f>K65/INDEX(繁荣度奖励!$AY$7:$AY$116,村县营基础信息!AC15)</f>
        <v>5.6656523496293063E-2</v>
      </c>
      <c r="D65" s="104">
        <v>8</v>
      </c>
      <c r="E65" s="104">
        <v>0</v>
      </c>
      <c r="F65" s="137">
        <f t="shared" si="20"/>
        <v>320</v>
      </c>
      <c r="G65" s="171">
        <v>1</v>
      </c>
      <c r="H65" s="108">
        <v>1</v>
      </c>
      <c r="I65" s="167">
        <v>0</v>
      </c>
      <c r="J65" s="171">
        <v>100</v>
      </c>
      <c r="K65" s="174">
        <f t="shared" si="21"/>
        <v>4000</v>
      </c>
      <c r="L65" s="167">
        <v>0</v>
      </c>
      <c r="N65" s="137">
        <f>SUMPRODUCT(E$58:E65,村县营基础信息!$F$8:$F15)</f>
        <v>0</v>
      </c>
      <c r="O65" s="137">
        <f>SUMPRODUCT(F$58:F65,村县营基础信息!$F$8:$F15)</f>
        <v>1720</v>
      </c>
      <c r="P65" s="137">
        <f>SUMPRODUCT(G$58:G65,村县营基础信息!$F$8:$F15)</f>
        <v>8</v>
      </c>
      <c r="Q65" s="137">
        <f>SUMPRODUCT(H$58:H65,村县营基础信息!$F$8:$F15)</f>
        <v>8</v>
      </c>
      <c r="R65" s="167">
        <f>SUMPRODUCT(I$58:I65,村县营基础信息!$F$8:$F15)</f>
        <v>0</v>
      </c>
      <c r="S65" s="137">
        <f>SUMPRODUCT(J$58:J65,村县营基础信息!$F$8:$F15)</f>
        <v>800</v>
      </c>
      <c r="T65" s="137">
        <f>SUMPRODUCT(K$58:K65,村县营基础信息!$F$8:$F15)</f>
        <v>18000</v>
      </c>
      <c r="U65" s="167">
        <f>SUMPRODUCT(L$58:L65,村县营基础信息!$F$8:$F15)</f>
        <v>0</v>
      </c>
      <c r="W65" s="142"/>
      <c r="X65" s="68">
        <v>60</v>
      </c>
      <c r="Y65" s="203">
        <f>MAX(求节点(基础状态预期!F$7:F$27,$N$6:$N$26,$X65)+求节点(基础状态预期!F$7:F$27,$N$32:$N$52,$X65)+求节点(基础状态预期!F$7:F$27,$N$58:$N$78,$X65)+求节点(基础状态预期!F$7:F$27,$N$84:$N$104,$X65),Y64)</f>
        <v>189360</v>
      </c>
      <c r="Z65" s="203">
        <f>MAX(求节点(基础状态预期!G$7:G$27,$N$6:$N$26,$X65)+求节点(基础状态预期!G$7:G$27,$N$32:$N$52,$X65)+求节点(基础状态预期!G$7:G$27,$N$58:$N$78,$X65)+求节点(基础状态预期!G$7:G$27,$N$84:$N$104,$X65),Z64)</f>
        <v>189360</v>
      </c>
      <c r="AA65" s="203">
        <f>MAX(求节点(基础状态预期!H$7:H$27,$N$6:$N$26,$X65)+求节点(基础状态预期!H$7:H$27,$N$32:$N$52,$X65)+求节点(基础状态预期!H$7:H$27,$N$58:$N$78,$X65)+求节点(基础状态预期!H$7:H$27,$N$84:$N$104,$X65),AA64)</f>
        <v>189360</v>
      </c>
      <c r="AB65" s="203">
        <f>MAX(求节点(基础状态预期!I$7:I$27,$N$6:$N$26,$X65)+求节点(基础状态预期!I$7:I$27,$N$32:$N$52,$X65)+求节点(基础状态预期!I$7:I$27,$N$58:$N$78,$X65)+求节点(基础状态预期!I$7:I$27,$N$84:$N$104,$X65),AB64)</f>
        <v>189360</v>
      </c>
      <c r="AC65" s="203">
        <f>MAX(求节点(基础状态预期!J$7:J$27,$N$6:$N$26,$X65)+求节点(基础状态预期!J$7:J$27,$N$32:$N$52,$X65)+求节点(基础状态预期!J$7:J$27,$N$58:$N$78,$X65)+求节点(基础状态预期!J$7:J$27,$N$84:$N$104,$X65),AC64)</f>
        <v>189360</v>
      </c>
      <c r="AD65" s="63">
        <v>22900</v>
      </c>
      <c r="AE65" s="63">
        <v>23203.030303030304</v>
      </c>
      <c r="AF65" s="63">
        <v>23512.244897959186</v>
      </c>
      <c r="AG65" s="63">
        <v>23827.835051546394</v>
      </c>
      <c r="AH65" s="63">
        <v>24478.947368421053</v>
      </c>
      <c r="AI65" s="203">
        <f>MAX((求节点(基础状态预期!F$7:F$27,$P$6:$P$26,$X65)+求节点(基础状态预期!F$7:F$27,$P$32:$P$52,$X65)+求节点(基础状态预期!F$7:F$27,$P$58:$P$78,$X65)+求节点(基础状态预期!F$7:F$27,$P$84:$P$104,$X65))*240,AI64)</f>
        <v>30480</v>
      </c>
      <c r="AJ65" s="203">
        <f>MAX((求节点(基础状态预期!G$7:G$27,$P$6:$P$26,$X65)+求节点(基础状态预期!G$7:G$27,$P$32:$P$52,$X65)+求节点(基础状态预期!G$7:G$27,$P$58:$P$78,$X65)+求节点(基础状态预期!G$7:G$27,$P$84:$P$104,$X65))*240,AJ64)</f>
        <v>30770.909090909092</v>
      </c>
      <c r="AK65" s="203">
        <f>MAX((求节点(基础状态预期!H$7:H$27,$P$6:$P$26,$X65)+求节点(基础状态预期!H$7:H$27,$P$32:$P$52,$X65)+求节点(基础状态预期!H$7:H$27,$P$58:$P$78,$X65)+求节点(基础状态预期!H$7:H$27,$P$84:$P$104,$X65))*240,AK64)</f>
        <v>31067.755102040821</v>
      </c>
      <c r="AL65" s="203">
        <f>MAX((求节点(基础状态预期!I$7:I$27,$P$6:$P$26,$X65)+求节点(基础状态预期!I$7:I$27,$P$32:$P$52,$X65)+求节点(基础状态预期!I$7:I$27,$P$58:$P$78,$X65)+求节点(基础状态预期!I$7:I$27,$P$84:$P$104,$X65))*240,AL64)</f>
        <v>31370.721649484534</v>
      </c>
      <c r="AM65" s="203">
        <f>MAX((求节点(基础状态预期!J$7:J$27,$P$6:$P$26,$X65)+求节点(基础状态预期!J$7:J$27,$P$32:$P$52,$X65)+求节点(基础状态预期!J$7:J$27,$P$58:$P$78,$X65)+求节点(基础状态预期!J$7:J$27,$P$84:$P$104,$X65))*240,AM64)</f>
        <v>31995.789473684214</v>
      </c>
      <c r="AN65" s="68">
        <f>(AI65-AI64)/节奏总纲!K63</f>
        <v>111.99544629684797</v>
      </c>
      <c r="AO65" s="203">
        <f>MAX(求节点(基础状态预期!F$7:F$27,$T$6:$T$26,$X65)+求节点(基础状态预期!F$7:F$27,$T$32:$T$52,$X65)+求节点(基础状态预期!F$7:F$27,$T$58:$T$78,$X65)+求节点(基础状态预期!F$7:F$27,$T$84:$T$104,$X65),AO64)</f>
        <v>3800800</v>
      </c>
      <c r="AP65" s="203">
        <f>MAX(求节点(基础状态预期!G$7:G$27,$T$6:$T$26,$X65)+求节点(基础状态预期!G$7:G$27,$T$32:$T$52,$X65)+求节点(基础状态预期!G$7:G$27,$T$58:$T$78,$X65)+求节点(基础状态预期!G$7:G$27,$T$84:$T$104,$X65),AP64)</f>
        <v>4043224.2424242431</v>
      </c>
      <c r="AQ65" s="203">
        <f>MAX(求节点(基础状态预期!H$7:H$27,$T$6:$T$26,$X65)+求节点(基础状态预期!H$7:H$27,$T$32:$T$52,$X65)+求节点(基础状态预期!H$7:H$27,$T$58:$T$78,$X65)+求节点(基础状态预期!H$7:H$27,$T$84:$T$104,$X65),AQ64)</f>
        <v>4290595.9183673477</v>
      </c>
      <c r="AR65" s="203">
        <f>MAX(求节点(基础状态预期!I$7:I$27,$T$6:$T$26,$X65)+求节点(基础状态预期!I$7:I$27,$T$32:$T$52,$X65)+求节点(基础状态预期!I$7:I$27,$T$58:$T$78,$X65)+求节点(基础状态预期!I$7:I$27,$T$84:$T$104,$X65),AR64)</f>
        <v>4543068.0412371149</v>
      </c>
      <c r="AS65" s="203">
        <f>MAX(求节点(基础状态预期!J$7:J$27,$T$6:$T$26,$X65)+求节点(基础状态预期!J$7:J$27,$T$32:$T$52,$X65)+求节点(基础状态预期!J$7:J$27,$T$58:$T$78,$X65)+求节点(基础状态预期!J$7:J$27,$T$84:$T$104,$X65),AS64)</f>
        <v>5063957.8947368432</v>
      </c>
      <c r="AT65" s="203">
        <f>MAX(求节点(基础状态预期!F$7:F$27,$S$6:$S$26,$X65)+求节点(基础状态预期!F$7:F$27,$S$32:$S$52,$X65)+求节点(基础状态预期!F$7:F$27,$S$58:$S$78,$X65)+求节点(基础状态预期!F$7:F$27,$S$84:$S$104,$X65),AT64)</f>
        <v>3700</v>
      </c>
      <c r="AU65" s="203">
        <f>MAX(求节点(基础状态预期!G$7:G$27,$S$6:$S$26,$X65)+求节点(基础状态预期!G$7:G$27,$S$32:$S$52,$X65)+求节点(基础状态预期!G$7:G$27,$S$58:$S$78,$X65)+求节点(基础状态预期!G$7:G$27,$S$84:$S$104,$X65),AU64)</f>
        <v>3750.5050505050508</v>
      </c>
      <c r="AV65" s="203">
        <f>MAX(求节点(基础状态预期!H$7:H$27,$S$6:$S$26,$X65)+求节点(基础状态预期!H$7:H$27,$S$32:$S$52,$X65)+求节点(基础状态预期!H$7:H$27,$S$58:$S$78,$X65)+求节点(基础状态预期!H$7:H$27,$S$84:$S$104,$X65),AV64)</f>
        <v>3802.0408163265306</v>
      </c>
      <c r="AW65" s="203">
        <f>MAX(求节点(基础状态预期!I$7:I$27,$S$6:$S$26,$X65)+求节点(基础状态预期!I$7:I$27,$S$32:$S$52,$X65)+求节点(基础状态预期!I$7:I$27,$S$58:$S$78,$X65)+求节点(基础状态预期!I$7:I$27,$S$84:$S$104,$X65),AW64)</f>
        <v>3854.6391752577324</v>
      </c>
      <c r="AX65" s="203">
        <f>MAX(求节点(基础状态预期!J$7:J$27,$S$6:$S$26,$X65)+求节点(基础状态预期!J$7:J$27,$S$32:$S$52,$X65)+求节点(基础状态预期!J$7:J$27,$S$58:$S$78,$X65)+求节点(基础状态预期!J$7:J$27,$S$84:$S$104,$X65),AX64)</f>
        <v>3963.1578947368421</v>
      </c>
      <c r="AY65" s="108">
        <f>(AT65-AT64)/节奏总纲!K63</f>
        <v>11.666192322588332</v>
      </c>
      <c r="AZ65" s="203">
        <f>MAX(求节点(基础状态预期!F$7:F$27,$U$6:$U$26,$X65)+求节点(基础状态预期!F$7:F$27,$U$32:$U$52,$X65)+求节点(基础状态预期!F$7:F$27,$U$58:$U$78,$X65)+求节点(基础状态预期!F$7:F$27,$U$84:$U$104,$X65),AZ64)</f>
        <v>2918000</v>
      </c>
      <c r="BA65" s="203">
        <f>MAX(求节点(基础状态预期!G$7:G$27,$U$6:$U$26,$X65)+求节点(基础状态预期!G$7:G$27,$U$32:$U$52,$X65)+求节点(基础状态预期!G$7:G$27,$U$58:$U$78,$X65)+求节点(基础状态预期!G$7:G$27,$U$84:$U$104,$X65),BA64)</f>
        <v>2978808.0808080807</v>
      </c>
      <c r="BB65" s="203">
        <f>MAX(求节点(基础状态预期!H$7:H$27,$U$6:$U$26,$X65)+求节点(基础状态预期!H$7:H$27,$U$32:$U$52,$X65)+求节点(基础状态预期!H$7:H$27,$U$58:$U$78,$X65)+求节点(基础状态预期!H$7:H$27,$U$84:$U$104,$X65),BB64)</f>
        <v>3040857.1428571432</v>
      </c>
      <c r="BC65" s="203">
        <f>MAX(求节点(基础状态预期!I$7:I$27,$U$6:$U$26,$X65)+求节点(基础状态预期!I$7:I$27,$U$32:$U$52,$X65)+求节点(基础状态预期!I$7:I$27,$U$58:$U$78,$X65)+求节点(基础状态预期!I$7:I$27,$U$84:$U$104,$X65),BC64)</f>
        <v>3104185.5670103095</v>
      </c>
      <c r="BD65" s="203">
        <f>MAX(求节点(基础状态预期!J$7:J$27,$U$6:$U$26,$X65)+求节点(基础状态预期!J$7:J$27,$U$32:$U$52,$X65)+求节点(基础状态预期!J$7:J$27,$U$58:$U$78,$X65)+求节点(基础状态预期!J$7:J$27,$U$84:$U$104,$X65),BD64)</f>
        <v>3234842.1052631582</v>
      </c>
      <c r="BK65" s="108">
        <v>60</v>
      </c>
      <c r="BL65" s="194">
        <f t="shared" si="7"/>
        <v>34180</v>
      </c>
      <c r="BM65" s="194">
        <f t="shared" si="8"/>
        <v>34521.414141414141</v>
      </c>
      <c r="BN65" s="194">
        <f t="shared" si="9"/>
        <v>34869.795918367352</v>
      </c>
      <c r="BO65" s="194">
        <f t="shared" si="10"/>
        <v>35225.360824742267</v>
      </c>
      <c r="BP65" s="194">
        <f t="shared" si="11"/>
        <v>35958.947368421053</v>
      </c>
      <c r="BQ65" s="194">
        <f>(BL65-BL64)/节奏总纲!K63</f>
        <v>123.6616386194363</v>
      </c>
      <c r="BS65" s="110">
        <f t="shared" si="19"/>
        <v>0.89174956114686954</v>
      </c>
      <c r="BT65" s="110">
        <f t="shared" si="12"/>
        <v>0.10825043885313049</v>
      </c>
      <c r="BW65" s="167">
        <v>60</v>
      </c>
      <c r="BX65" s="194">
        <f>求节点(村县营基础信息!K$8:K$28,$P$6:$P$26,$CF65)+求节点(村县营基础信息!T$8:T$28,$P$32:$P$52,$CF65)+求节点(村县营基础信息!AC$8:AC$28,$P$58:$P$78,$CF65)+求节点(村县营基础信息!AL$8:AL$28,$P$84:$P$104,$CF65)</f>
        <v>127</v>
      </c>
      <c r="BY65" s="194">
        <f>求节点(村县营基础信息!L$8:L$28,$P$6:$P$26,$CF65)+求节点(村县营基础信息!U$8:U$28,$P$32:$P$52,$CF65)+求节点(村县营基础信息!AD$8:AD$28,$P$58:$P$78,$CF65)+求节点(村县营基础信息!AM$8:AM$28,$P$84:$P$104,$CF65)</f>
        <v>128.11111111111111</v>
      </c>
      <c r="BZ65" s="194">
        <f>求节点(村县营基础信息!M$8:M$28,$P$6:$P$26,$CF65)+求节点(村县营基础信息!V$8:V$28,$P$32:$P$52,$CF65)+求节点(村县营基础信息!AE$8:AE$28,$P$58:$P$78,$CF65)+求节点(村县营基础信息!AN$8:AN$28,$P$84:$P$104,$CF65)</f>
        <v>129.24489795918367</v>
      </c>
      <c r="CA65" s="194">
        <f>求节点(村县营基础信息!N$8:N$28,$P$6:$P$26,$CF65)+求节点(村县营基础信息!W$8:W$28,$P$32:$P$52,$CF65)+求节点(村县营基础信息!AF$8:AF$28,$P$58:$P$78,$CF65)+求节点(村县营基础信息!AO$8:AO$28,$P$84:$P$104,$CF65)</f>
        <v>130.65866545269401</v>
      </c>
      <c r="CB65" s="194">
        <f>求节点(村县营基础信息!O$8:O$28,$P$6:$P$26,$CF65)+求节点(村县营基础信息!X$8:X$28,$P$32:$P$52,$CF65)+求节点(村县营基础信息!AG$8:AG$28,$P$58:$P$78,$CF65)+求节点(村县营基础信息!AP$8:AP$28,$P$84:$P$104,$CF65)</f>
        <v>133.3348816383068</v>
      </c>
      <c r="CC65" s="194">
        <f>(BX65-BX64)/节奏总纲!K63</f>
        <v>0.46664769290353325</v>
      </c>
      <c r="CF65" s="167">
        <v>60</v>
      </c>
      <c r="CG65" s="194">
        <f>求节点(村县营基础信息!K$8:K$28,$Q$6:$Q$26,$CF65)+求节点(村县营基础信息!T$8:T$28,$Q$32:$Q$52,$CF65)+求节点(村县营基础信息!AC$8:AC$28,$Q$58:$Q$78,$CF65)+求节点(村县营基础信息!AL$8:AL$28,$Q$84:$Q$104,$CF65)</f>
        <v>37</v>
      </c>
      <c r="CH65" s="194">
        <f>求节点(村县营基础信息!L$8:L$28,$Q$6:$Q$26,$CF65)+求节点(村县营基础信息!U$8:U$28,$Q$32:$Q$52,$CF65)+求节点(村县营基础信息!AD$8:AD$28,$Q$58:$Q$78,$CF65)+求节点(村县营基础信息!AM$8:AM$28,$Q$84:$Q$104,$CF65)</f>
        <v>37.404040404040401</v>
      </c>
      <c r="CI65" s="194">
        <f>求节点(村县营基础信息!M$8:M$28,$Q$6:$Q$26,$CF65)+求节点(村县营基础信息!V$8:V$28,$Q$32:$Q$52,$CF65)+求节点(村县营基础信息!AE$8:AE$28,$Q$58:$Q$78,$CF65)+求节点(村县营基础信息!AN$8:AN$28,$Q$84:$Q$104,$CF65)</f>
        <v>37.816326530612244</v>
      </c>
      <c r="CJ65" s="194">
        <f>求节点(村县营基础信息!N$8:N$28,$Q$6:$Q$26,$CF65)+求节点(村县营基础信息!W$8:W$28,$Q$32:$Q$52,$CF65)+求节点(村县营基础信息!AF$8:AF$28,$Q$58:$Q$78,$CF65)+求节点(村县营基础信息!AO$8:AO$28,$Q$84:$Q$104,$CF65)</f>
        <v>38.493716999085763</v>
      </c>
      <c r="CK65" s="194">
        <f>求节点(村县营基础信息!O$8:O$28,$Q$6:$Q$26,$CF65)+求节点(村县营基础信息!X$8:X$28,$Q$32:$Q$52,$CF65)+求节点(村县营基础信息!AG$8:AG$28,$Q$58:$Q$78,$CF65)+求节点(村县营基础信息!AP$8:AP$28,$Q$84:$Q$104,$CF65)</f>
        <v>39.650671111991009</v>
      </c>
      <c r="CL65" s="194">
        <f>(CG65-CG64)/节奏总纲!K63</f>
        <v>0.11666192322588331</v>
      </c>
      <c r="CO65" s="167">
        <v>60</v>
      </c>
      <c r="CP65" s="194">
        <f>求节点(村县营基础信息!K$8:K$28,$R$6:$R$26,$CF65)+求节点(村县营基础信息!T$8:T$28,$R$32:$R$52,$CF65)+求节点(村县营基础信息!AC$8:AC$28,$R$58:$R$78,$CF65)+求节点(村县营基础信息!AL$8:AL$28,$R$84:$R$104,$CF65)</f>
        <v>8</v>
      </c>
      <c r="CQ65" s="194">
        <f>求节点(村县营基础信息!L$8:L$28,$R$6:$R$26,$CF65)+求节点(村县营基础信息!U$8:U$28,$R$32:$R$52,$CF65)+求节点(村县营基础信息!AD$8:AD$28,$R$58:$R$78,$CF65)+求节点(村县营基础信息!AM$8:AM$28,$R$84:$R$104,$CF65)</f>
        <v>8</v>
      </c>
      <c r="CR65" s="194">
        <f>求节点(村县营基础信息!M$8:M$28,$R$6:$R$26,$CF65)+求节点(村县营基础信息!V$8:V$28,$R$32:$R$52,$CF65)+求节点(村县营基础信息!AE$8:AE$28,$R$58:$R$78,$CF65)+求节点(村县营基础信息!AN$8:AN$28,$R$84:$R$104,$CF65)</f>
        <v>8</v>
      </c>
      <c r="CS65" s="194">
        <f>求节点(村县营基础信息!N$8:N$28,$R$6:$R$26,$CF65)+求节点(村县营基础信息!W$8:W$28,$R$32:$R$52,$CF65)+求节点(村县营基础信息!AF$8:AF$28,$R$58:$R$78,$CF65)+求节点(村县营基础信息!AO$8:AO$28,$R$84:$R$104,$CF65)</f>
        <v>8</v>
      </c>
      <c r="CT65" s="194">
        <f>求节点(村县营基础信息!O$8:O$28,$R$6:$R$26,$CF65)+求节点(村县营基础信息!X$8:X$28,$R$32:$R$52,$CF65)+求节点(村县营基础信息!AG$8:AG$28,$R$58:$R$78,$CF65)+求节点(村县营基础信息!AP$8:AP$28,$R$84:$R$104,$CF65)</f>
        <v>8</v>
      </c>
      <c r="CU65" s="194">
        <f>(CP65-CP64)/节奏总纲!K63</f>
        <v>3.8887307741961176E-2</v>
      </c>
      <c r="CW65" s="171"/>
      <c r="CX65" s="171"/>
      <c r="CY65" s="171">
        <v>60</v>
      </c>
      <c r="CZ65" s="171">
        <v>34720</v>
      </c>
      <c r="DA65" s="171">
        <v>35103.838383838389</v>
      </c>
      <c r="DB65" s="171">
        <v>35495.510204081635</v>
      </c>
      <c r="DC65" s="171">
        <v>35895.257731958758</v>
      </c>
      <c r="DD65" s="171">
        <v>36720</v>
      </c>
      <c r="DE65" s="171">
        <f t="shared" si="13"/>
        <v>0.98444700460829493</v>
      </c>
      <c r="DF65" s="171">
        <f t="shared" si="14"/>
        <v>0.98340853111116211</v>
      </c>
      <c r="DG65" s="171">
        <f t="shared" si="15"/>
        <v>0.98237201600662349</v>
      </c>
      <c r="DH65" s="171">
        <f t="shared" si="16"/>
        <v>0.98133745376008097</v>
      </c>
      <c r="DI65" s="171">
        <f t="shared" si="17"/>
        <v>0.97927416580667359</v>
      </c>
    </row>
    <row r="66" spans="1:113" x14ac:dyDescent="0.15">
      <c r="A66" s="108"/>
      <c r="B66" s="150"/>
      <c r="C66" s="108">
        <f>K66/INDEX(繁荣度奖励!$AY$7:$AY$116,村县营基础信息!AC16)</f>
        <v>5.3494066961387574E-2</v>
      </c>
      <c r="D66" s="104">
        <v>9</v>
      </c>
      <c r="E66" s="104">
        <v>0</v>
      </c>
      <c r="F66" s="137">
        <f t="shared" si="20"/>
        <v>360</v>
      </c>
      <c r="G66" s="171">
        <v>1</v>
      </c>
      <c r="H66" s="108">
        <v>1</v>
      </c>
      <c r="I66" s="167">
        <v>0</v>
      </c>
      <c r="J66" s="171">
        <v>100</v>
      </c>
      <c r="K66" s="174">
        <f t="shared" si="21"/>
        <v>6000</v>
      </c>
      <c r="L66" s="167">
        <v>0</v>
      </c>
      <c r="N66" s="137">
        <f>SUMPRODUCT(E$58:E66,村县营基础信息!$F$8:$F16)</f>
        <v>0</v>
      </c>
      <c r="O66" s="137">
        <f>SUMPRODUCT(F$58:F66,村县营基础信息!$F$8:$F16)</f>
        <v>2440</v>
      </c>
      <c r="P66" s="137">
        <f>SUMPRODUCT(G$58:G66,村县营基础信息!$F$8:$F16)</f>
        <v>10</v>
      </c>
      <c r="Q66" s="137">
        <f>SUMPRODUCT(H$58:H66,村县营基础信息!$F$8:$F16)</f>
        <v>10</v>
      </c>
      <c r="R66" s="167">
        <f>SUMPRODUCT(I$58:I66,村县营基础信息!$F$8:$F16)</f>
        <v>0</v>
      </c>
      <c r="S66" s="137">
        <f>SUMPRODUCT(J$58:J66,村县营基础信息!$F$8:$F16)</f>
        <v>1000</v>
      </c>
      <c r="T66" s="137">
        <f>SUMPRODUCT(K$58:K66,村县营基础信息!$F$8:$F16)</f>
        <v>30000</v>
      </c>
      <c r="U66" s="167">
        <f>SUMPRODUCT(L$58:L66,村县营基础信息!$F$8:$F16)</f>
        <v>0</v>
      </c>
      <c r="W66" s="142"/>
      <c r="X66" s="68">
        <v>61</v>
      </c>
      <c r="Y66" s="203">
        <f>MAX(求节点(基础状态预期!F$7:F$27,$N$6:$N$26,$X66)+求节点(基础状态预期!F$7:F$27,$N$32:$N$52,$X66)+求节点(基础状态预期!F$7:F$27,$N$58:$N$78,$X66)+求节点(基础状态预期!F$7:F$27,$N$84:$N$104,$X66),Y65)</f>
        <v>189360</v>
      </c>
      <c r="Z66" s="203">
        <f>MAX(求节点(基础状态预期!G$7:G$27,$N$6:$N$26,$X66)+求节点(基础状态预期!G$7:G$27,$N$32:$N$52,$X66)+求节点(基础状态预期!G$7:G$27,$N$58:$N$78,$X66)+求节点(基础状态预期!G$7:G$27,$N$84:$N$104,$X66),Z65)</f>
        <v>189360</v>
      </c>
      <c r="AA66" s="203">
        <f>MAX(求节点(基础状态预期!H$7:H$27,$N$6:$N$26,$X66)+求节点(基础状态预期!H$7:H$27,$N$32:$N$52,$X66)+求节点(基础状态预期!H$7:H$27,$N$58:$N$78,$X66)+求节点(基础状态预期!H$7:H$27,$N$84:$N$104,$X66),AA65)</f>
        <v>189360</v>
      </c>
      <c r="AB66" s="203">
        <f>MAX(求节点(基础状态预期!I$7:I$27,$N$6:$N$26,$X66)+求节点(基础状态预期!I$7:I$27,$N$32:$N$52,$X66)+求节点(基础状态预期!I$7:I$27,$N$58:$N$78,$X66)+求节点(基础状态预期!I$7:I$27,$N$84:$N$104,$X66),AB65)</f>
        <v>189360</v>
      </c>
      <c r="AC66" s="203">
        <f>MAX(求节点(基础状态预期!J$7:J$27,$N$6:$N$26,$X66)+求节点(基础状态预期!J$7:J$27,$N$32:$N$52,$X66)+求节点(基础状态预期!J$7:J$27,$N$58:$N$78,$X66)+求节点(基础状态预期!J$7:J$27,$N$84:$N$104,$X66),AC65)</f>
        <v>189360</v>
      </c>
      <c r="AD66" s="63">
        <v>23400</v>
      </c>
      <c r="AE66" s="63">
        <v>23708.080808080806</v>
      </c>
      <c r="AF66" s="63">
        <v>24022.448979591842</v>
      </c>
      <c r="AG66" s="63">
        <v>24343.298969072166</v>
      </c>
      <c r="AH66" s="63">
        <v>25005.26315789474</v>
      </c>
      <c r="AI66" s="203">
        <f>MAX((求节点(基础状态预期!F$7:F$27,$P$6:$P$26,$X66)+求节点(基础状态预期!F$7:F$27,$P$32:$P$52,$X66)+求节点(基础状态预期!F$7:F$27,$P$58:$P$78,$X66)+求节点(基础状态预期!F$7:F$27,$P$84:$P$104,$X66))*240,AI65)</f>
        <v>30960</v>
      </c>
      <c r="AJ66" s="203">
        <f>MAX((求节点(基础状态预期!G$7:G$27,$P$6:$P$26,$X66)+求节点(基础状态预期!G$7:G$27,$P$32:$P$52,$X66)+求节点(基础状态预期!G$7:G$27,$P$58:$P$78,$X66)+求节点(基础状态预期!G$7:G$27,$P$84:$P$104,$X66))*240,AJ65)</f>
        <v>31255.757575757576</v>
      </c>
      <c r="AK66" s="203">
        <f>MAX((求节点(基础状态预期!H$7:H$27,$P$6:$P$26,$X66)+求节点(基础状态预期!H$7:H$27,$P$32:$P$52,$X66)+求节点(基础状态预期!H$7:H$27,$P$58:$P$78,$X66)+求节点(基础状态预期!H$7:H$27,$P$84:$P$104,$X66))*240,AK65)</f>
        <v>31557.551020408166</v>
      </c>
      <c r="AL66" s="203">
        <f>MAX((求节点(基础状态预期!I$7:I$27,$P$6:$P$26,$X66)+求节点(基础状态预期!I$7:I$27,$P$32:$P$52,$X66)+求节点(基础状态预期!I$7:I$27,$P$58:$P$78,$X66)+求节点(基础状态预期!I$7:I$27,$P$84:$P$104,$X66))*240,AL65)</f>
        <v>31865.567010309282</v>
      </c>
      <c r="AM66" s="203">
        <f>MAX((求节点(基础状态预期!J$7:J$27,$P$6:$P$26,$X66)+求节点(基础状态预期!J$7:J$27,$P$32:$P$52,$X66)+求节点(基础状态预期!J$7:J$27,$P$58:$P$78,$X66)+求节点(基础状态预期!J$7:J$27,$P$84:$P$104,$X66))*240,AM65)</f>
        <v>32501.052631578943</v>
      </c>
      <c r="AN66" s="68">
        <f>(AI66-AI65)/节奏总纲!K64</f>
        <v>104.49544629684794</v>
      </c>
      <c r="AO66" s="203">
        <f>MAX(求节点(基础状态预期!F$7:F$27,$T$6:$T$26,$X66)+求节点(基础状态预期!F$7:F$27,$T$32:$T$52,$X66)+求节点(基础状态预期!F$7:F$27,$T$58:$T$78,$X66)+求节点(基础状态预期!F$7:F$27,$T$84:$T$104,$X66),AO65)</f>
        <v>4200800</v>
      </c>
      <c r="AP66" s="203">
        <f>MAX(求节点(基础状态预期!G$7:G$27,$T$6:$T$26,$X66)+求节点(基础状态预期!G$7:G$27,$T$32:$T$52,$X66)+求节点(基础状态预期!G$7:G$27,$T$58:$T$78,$X66)+求节点(基础状态预期!G$7:G$27,$T$84:$T$104,$X66),AP65)</f>
        <v>4447264.6464646468</v>
      </c>
      <c r="AQ66" s="203">
        <f>MAX(求节点(基础状态预期!H$7:H$27,$T$6:$T$26,$X66)+求节点(基础状态预期!H$7:H$27,$T$32:$T$52,$X66)+求节点(基础状态预期!H$7:H$27,$T$58:$T$78,$X66)+求节点(基础状态预期!H$7:H$27,$T$84:$T$104,$X66),AQ65)</f>
        <v>4698759.1836734712</v>
      </c>
      <c r="AR66" s="203">
        <f>MAX(求节点(基础状态预期!I$7:I$27,$T$6:$T$26,$X66)+求节点(基础状态预期!I$7:I$27,$T$32:$T$52,$X66)+求节点(基础状态预期!I$7:I$27,$T$58:$T$78,$X66)+求节点(基础状态预期!I$7:I$27,$T$84:$T$104,$X66),AR65)</f>
        <v>4955439.175257734</v>
      </c>
      <c r="AS66" s="203">
        <f>MAX(求节点(基础状态预期!J$7:J$27,$T$6:$T$26,$X66)+求节点(基础状态预期!J$7:J$27,$T$32:$T$52,$X66)+求节点(基础状态预期!J$7:J$27,$T$58:$T$78,$X66)+求节点(基础状态预期!J$7:J$27,$T$84:$T$104,$X66),AS65)</f>
        <v>5485010.5263157906</v>
      </c>
      <c r="AT66" s="203">
        <f>MAX(求节点(基础状态预期!F$7:F$27,$S$6:$S$26,$X66)+求节点(基础状态预期!F$7:F$27,$S$32:$S$52,$X66)+求节点(基础状态预期!F$7:F$27,$S$58:$S$78,$X66)+求节点(基础状态预期!F$7:F$27,$S$84:$S$104,$X66),AT65)</f>
        <v>3783.333333333333</v>
      </c>
      <c r="AU66" s="203">
        <f>MAX(求节点(基础状态预期!G$7:G$27,$S$6:$S$26,$X66)+求节点(基础状态预期!G$7:G$27,$S$32:$S$52,$X66)+求节点(基础状态预期!G$7:G$27,$S$58:$S$78,$X66)+求节点(基础状态预期!G$7:G$27,$S$84:$S$104,$X66),AU65)</f>
        <v>3834.6801346801344</v>
      </c>
      <c r="AV66" s="203">
        <f>MAX(求节点(基础状态预期!H$7:H$27,$S$6:$S$26,$X66)+求节点(基础状态预期!H$7:H$27,$S$32:$S$52,$X66)+求节点(基础状态预期!H$7:H$27,$S$58:$S$78,$X66)+求节点(基础状态预期!H$7:H$27,$S$84:$S$104,$X66),AV65)</f>
        <v>3887.0748299319735</v>
      </c>
      <c r="AW66" s="203">
        <f>MAX(求节点(基础状态预期!I$7:I$27,$S$6:$S$26,$X66)+求节点(基础状态预期!I$7:I$27,$S$32:$S$52,$X66)+求节点(基础状态预期!I$7:I$27,$S$58:$S$78,$X66)+求节点(基础状态预期!I$7:I$27,$S$84:$S$104,$X66),AW65)</f>
        <v>3940.549828178695</v>
      </c>
      <c r="AX66" s="203">
        <f>MAX(求节点(基础状态预期!J$7:J$27,$S$6:$S$26,$X66)+求节点(基础状态预期!J$7:J$27,$S$32:$S$52,$X66)+求节点(基础状态预期!J$7:J$27,$S$58:$S$78,$X66)+求节点(基础状态预期!J$7:J$27,$S$84:$S$104,$X66),AX65)</f>
        <v>4050.8771929824566</v>
      </c>
      <c r="AY66" s="108">
        <f>(AT66-AT65)/节奏总纲!K64</f>
        <v>18.141570537647144</v>
      </c>
      <c r="AZ66" s="203">
        <f>MAX(求节点(基础状态预期!F$7:F$27,$U$6:$U$26,$X66)+求节点(基础状态预期!F$7:F$27,$U$32:$U$52,$X66)+求节点(基础状态预期!F$7:F$27,$U$58:$U$78,$X66)+求节点(基础状态预期!F$7:F$27,$U$84:$U$104,$X66),AZ65)</f>
        <v>3018333.3333333335</v>
      </c>
      <c r="BA66" s="203">
        <f>MAX(求节点(基础状态预期!G$7:G$27,$U$6:$U$26,$X66)+求节点(基础状态预期!G$7:G$27,$U$32:$U$52,$X66)+求节点(基础状态预期!G$7:G$27,$U$58:$U$78,$X66)+求节点(基础状态预期!G$7:G$27,$U$84:$U$104,$X66),BA65)</f>
        <v>3080154.882154882</v>
      </c>
      <c r="BB66" s="203">
        <f>MAX(求节点(基础状态预期!H$7:H$27,$U$6:$U$26,$X66)+求节点(基础状态预期!H$7:H$27,$U$32:$U$52,$X66)+求节点(基础状态预期!H$7:H$27,$U$58:$U$78,$X66)+求节点(基础状态预期!H$7:H$27,$U$84:$U$104,$X66),BB65)</f>
        <v>3143238.0952380956</v>
      </c>
      <c r="BC66" s="203">
        <f>MAX(求节点(基础状态预期!I$7:I$27,$U$6:$U$26,$X66)+求节点(基础状态预期!I$7:I$27,$U$32:$U$52,$X66)+求节点(基础状态预期!I$7:I$27,$U$58:$U$78,$X66)+求节点(基础状态预期!I$7:I$27,$U$84:$U$104,$X66),BC65)</f>
        <v>3207621.9931271481</v>
      </c>
      <c r="BD66" s="203">
        <f>MAX(求节点(基础状态预期!J$7:J$27,$U$6:$U$26,$X66)+求节点(基础状态预期!J$7:J$27,$U$32:$U$52,$X66)+求节点(基础状态预期!J$7:J$27,$U$58:$U$78,$X66)+求节点(基础状态预期!J$7:J$27,$U$84:$U$104,$X66),BD65)</f>
        <v>3340456.1403508773</v>
      </c>
      <c r="BK66" s="108">
        <v>61</v>
      </c>
      <c r="BL66" s="194">
        <f t="shared" si="7"/>
        <v>34743.333333333336</v>
      </c>
      <c r="BM66" s="194">
        <f t="shared" si="8"/>
        <v>35090.437710437713</v>
      </c>
      <c r="BN66" s="194">
        <f t="shared" si="9"/>
        <v>35444.62585034014</v>
      </c>
      <c r="BO66" s="194">
        <f t="shared" si="10"/>
        <v>35806.116838487978</v>
      </c>
      <c r="BP66" s="194">
        <f t="shared" si="11"/>
        <v>36551.929824561397</v>
      </c>
      <c r="BQ66" s="194">
        <f>(BL66-BL65)/节奏总纲!K64</f>
        <v>122.63701683449568</v>
      </c>
      <c r="BS66" s="110">
        <f t="shared" si="19"/>
        <v>0.89110620742588498</v>
      </c>
      <c r="BT66" s="110">
        <f t="shared" si="12"/>
        <v>0.10889379257411493</v>
      </c>
      <c r="BW66" s="167">
        <v>61</v>
      </c>
      <c r="BX66" s="194">
        <f>求节点(村县营基础信息!K$8:K$28,$P$6:$P$26,$CF66)+求节点(村县营基础信息!T$8:T$28,$P$32:$P$52,$CF66)+求节点(村县营基础信息!AC$8:AC$28,$P$58:$P$78,$CF66)+求节点(村县营基础信息!AL$8:AL$28,$P$84:$P$104,$CF66)</f>
        <v>128.83333333333334</v>
      </c>
      <c r="BY66" s="194">
        <f>求节点(村县营基础信息!L$8:L$28,$P$6:$P$26,$CF66)+求节点(村县营基础信息!U$8:U$28,$P$32:$P$52,$CF66)+求节点(村县营基础信息!AD$8:AD$28,$P$58:$P$78,$CF66)+求节点(村县营基础信息!AM$8:AM$28,$P$84:$P$104,$CF66)</f>
        <v>129.96296296296296</v>
      </c>
      <c r="BZ66" s="194">
        <f>求节点(村县营基础信息!M$8:M$28,$P$6:$P$26,$CF66)+求节点(村县营基础信息!V$8:V$28,$P$32:$P$52,$CF66)+求节点(村县营基础信息!AE$8:AE$28,$P$58:$P$78,$CF66)+求节点(村县营基础信息!AN$8:AN$28,$P$84:$P$104,$CF66)</f>
        <v>131.1156462585034</v>
      </c>
      <c r="CA66" s="194">
        <f>求节点(村县营基础信息!N$8:N$28,$P$6:$P$26,$CF66)+求节点(村县营基础信息!W$8:W$28,$P$32:$P$52,$CF66)+求节点(村县营基础信息!AF$8:AF$28,$P$58:$P$78,$CF66)+求节点(村县营基础信息!AO$8:AO$28,$P$84:$P$104,$CF66)</f>
        <v>132.76699326757969</v>
      </c>
      <c r="CB66" s="194">
        <f>求节点(村县营基础信息!O$8:O$28,$P$6:$P$26,$CF66)+求节点(村县营基础信息!X$8:X$28,$P$32:$P$52,$CF66)+求节点(村县营基础信息!AG$8:AG$28,$P$58:$P$78,$CF66)+求节点(村县营基础信息!AP$8:AP$28,$P$84:$P$104,$CF66)</f>
        <v>135.46572372282844</v>
      </c>
      <c r="CC66" s="194">
        <f>(BX66-BX65)/节奏总纲!K64</f>
        <v>0.39911455182824074</v>
      </c>
      <c r="CF66" s="167">
        <v>61</v>
      </c>
      <c r="CG66" s="194">
        <f>求节点(村县营基础信息!K$8:K$28,$Q$6:$Q$26,$CF66)+求节点(村县营基础信息!T$8:T$28,$Q$32:$Q$52,$CF66)+求节点(村县营基础信息!AC$8:AC$28,$Q$58:$Q$78,$CF66)+求节点(村县营基础信息!AL$8:AL$28,$Q$84:$Q$104,$CF66)</f>
        <v>37.666666666666671</v>
      </c>
      <c r="CH66" s="194">
        <f>求节点(村县营基础信息!L$8:L$28,$Q$6:$Q$26,$CF66)+求节点(村县营基础信息!U$8:U$28,$Q$32:$Q$52,$CF66)+求节点(村县营基础信息!AD$8:AD$28,$Q$58:$Q$78,$CF66)+求节点(村县营基础信息!AM$8:AM$28,$Q$84:$Q$104,$CF66)</f>
        <v>38.07744107744108</v>
      </c>
      <c r="CI66" s="194">
        <f>求节点(村县营基础信息!M$8:M$28,$Q$6:$Q$26,$CF66)+求节点(村县营基础信息!V$8:V$28,$Q$32:$Q$52,$CF66)+求节点(村县营基础信息!AE$8:AE$28,$Q$58:$Q$78,$CF66)+求节点(村县营基础信息!AN$8:AN$28,$Q$84:$Q$104,$CF66)</f>
        <v>38.496598639455783</v>
      </c>
      <c r="CJ66" s="194">
        <f>求节点(村县营基础信息!N$8:N$28,$Q$6:$Q$26,$CF66)+求节点(村县营基础信息!W$8:W$28,$Q$32:$Q$52,$CF66)+求节点(村县营基础信息!AF$8:AF$28,$Q$58:$Q$78,$CF66)+求节点(村县营基础信息!AO$8:AO$28,$Q$84:$Q$104,$CF66)</f>
        <v>39.399295673077965</v>
      </c>
      <c r="CK66" s="194">
        <f>求节点(村县营基础信息!O$8:O$28,$Q$6:$Q$26,$CF66)+求节点(村县营基础信息!X$8:X$28,$Q$32:$Q$52,$CF66)+求节点(村县营基础信息!AG$8:AG$28,$Q$58:$Q$78,$CF66)+求节点(村县营基础信息!AP$8:AP$28,$Q$84:$Q$104,$CF66)</f>
        <v>40.553443021074074</v>
      </c>
      <c r="CL66" s="194">
        <f>(CG66-CG65)/节奏总纲!K64</f>
        <v>0.14513256430117871</v>
      </c>
      <c r="CO66" s="167">
        <v>61</v>
      </c>
      <c r="CP66" s="194">
        <f>求节点(村县营基础信息!K$8:K$28,$R$6:$R$26,$CF66)+求节点(村县营基础信息!T$8:T$28,$R$32:$R$52,$CF66)+求节点(村县营基础信息!AC$8:AC$28,$R$58:$R$78,$CF66)+求节点(村县营基础信息!AL$8:AL$28,$R$84:$R$104,$CF66)</f>
        <v>8</v>
      </c>
      <c r="CQ66" s="194">
        <f>求节点(村县营基础信息!L$8:L$28,$R$6:$R$26,$CF66)+求节点(村县营基础信息!U$8:U$28,$R$32:$R$52,$CF66)+求节点(村县营基础信息!AD$8:AD$28,$R$58:$R$78,$CF66)+求节点(村县营基础信息!AM$8:AM$28,$R$84:$R$104,$CF66)</f>
        <v>8</v>
      </c>
      <c r="CR66" s="194">
        <f>求节点(村县营基础信息!M$8:M$28,$R$6:$R$26,$CF66)+求节点(村县营基础信息!V$8:V$28,$R$32:$R$52,$CF66)+求节点(村县营基础信息!AE$8:AE$28,$R$58:$R$78,$CF66)+求节点(村县营基础信息!AN$8:AN$28,$R$84:$R$104,$CF66)</f>
        <v>8</v>
      </c>
      <c r="CS66" s="194">
        <f>求节点(村县营基础信息!N$8:N$28,$R$6:$R$26,$CF66)+求节点(村县营基础信息!W$8:W$28,$R$32:$R$52,$CF66)+求节点(村县营基础信息!AF$8:AF$28,$R$58:$R$78,$CF66)+求节点(村县营基础信息!AO$8:AO$28,$R$84:$R$104,$CF66)</f>
        <v>8</v>
      </c>
      <c r="CT66" s="194">
        <f>求节点(村县营基础信息!O$8:O$28,$R$6:$R$26,$CF66)+求节点(村县营基础信息!X$8:X$28,$R$32:$R$52,$CF66)+求节点(村县营基础信息!AG$8:AG$28,$R$58:$R$78,$CF66)+求节点(村县营基础信息!AP$8:AP$28,$R$84:$R$104,$CF66)</f>
        <v>8</v>
      </c>
      <c r="CU66" s="194">
        <f>(CP66-CP65)/节奏总纲!K64</f>
        <v>0</v>
      </c>
      <c r="CW66" s="171"/>
      <c r="CX66" s="171"/>
      <c r="CY66" s="171">
        <v>61</v>
      </c>
      <c r="CZ66" s="171">
        <v>35353.333333333336</v>
      </c>
      <c r="DA66" s="171">
        <v>35743.56902356902</v>
      </c>
      <c r="DB66" s="171">
        <v>36141.768707482996</v>
      </c>
      <c r="DC66" s="171">
        <v>36548.178694158079</v>
      </c>
      <c r="DD66" s="171">
        <v>37386.666666666672</v>
      </c>
      <c r="DE66" s="171">
        <f t="shared" si="13"/>
        <v>0.98274561568923247</v>
      </c>
      <c r="DF66" s="171">
        <f t="shared" si="14"/>
        <v>0.98172730561123767</v>
      </c>
      <c r="DG66" s="171">
        <f t="shared" si="15"/>
        <v>0.9807108815624036</v>
      </c>
      <c r="DH66" s="171">
        <f t="shared" si="16"/>
        <v>0.97969633830785896</v>
      </c>
      <c r="DI66" s="171">
        <f t="shared" si="17"/>
        <v>0.97767287333883901</v>
      </c>
    </row>
    <row r="67" spans="1:113" x14ac:dyDescent="0.15">
      <c r="A67" s="108"/>
      <c r="B67" s="150"/>
      <c r="C67" s="108">
        <f>K67/INDEX(繁荣度奖励!$AY$7:$AY$116,村县营基础信息!AC17)</f>
        <v>4.3903524707433618E-2</v>
      </c>
      <c r="D67" s="104">
        <v>10</v>
      </c>
      <c r="E67" s="104">
        <v>0</v>
      </c>
      <c r="F67" s="137">
        <f t="shared" si="20"/>
        <v>400</v>
      </c>
      <c r="G67" s="171">
        <v>1</v>
      </c>
      <c r="H67" s="108">
        <v>1</v>
      </c>
      <c r="I67" s="167">
        <v>0</v>
      </c>
      <c r="J67" s="171">
        <v>100</v>
      </c>
      <c r="K67" s="174">
        <f t="shared" si="21"/>
        <v>8000</v>
      </c>
      <c r="L67" s="167">
        <v>0</v>
      </c>
      <c r="N67" s="137">
        <f>SUMPRODUCT(E$58:E67,村县营基础信息!$F$8:$F17)</f>
        <v>0</v>
      </c>
      <c r="O67" s="137">
        <f>SUMPRODUCT(F$58:F67,村县营基础信息!$F$8:$F17)</f>
        <v>3240</v>
      </c>
      <c r="P67" s="137">
        <f>SUMPRODUCT(G$58:G67,村县营基础信息!$F$8:$F17)</f>
        <v>12</v>
      </c>
      <c r="Q67" s="137">
        <f>SUMPRODUCT(H$58:H67,村县营基础信息!$F$8:$F17)</f>
        <v>12</v>
      </c>
      <c r="R67" s="167">
        <f>SUMPRODUCT(I$58:I67,村县营基础信息!$F$8:$F17)</f>
        <v>0</v>
      </c>
      <c r="S67" s="137">
        <f>SUMPRODUCT(J$58:J67,村县营基础信息!$F$8:$F17)</f>
        <v>1200</v>
      </c>
      <c r="T67" s="137">
        <f>SUMPRODUCT(K$58:K67,村县营基础信息!$F$8:$F17)</f>
        <v>46000</v>
      </c>
      <c r="U67" s="167">
        <f>SUMPRODUCT(L$58:L67,村县营基础信息!$F$8:$F17)</f>
        <v>0</v>
      </c>
      <c r="W67" s="142"/>
      <c r="X67" s="68">
        <v>62</v>
      </c>
      <c r="Y67" s="203">
        <f>MAX(求节点(基础状态预期!F$7:F$27,$N$6:$N$26,$X67)+求节点(基础状态预期!F$7:F$27,$N$32:$N$52,$X67)+求节点(基础状态预期!F$7:F$27,$N$58:$N$78,$X67)+求节点(基础状态预期!F$7:F$27,$N$84:$N$104,$X67),Y66)</f>
        <v>189360</v>
      </c>
      <c r="Z67" s="203">
        <f>MAX(求节点(基础状态预期!G$7:G$27,$N$6:$N$26,$X67)+求节点(基础状态预期!G$7:G$27,$N$32:$N$52,$X67)+求节点(基础状态预期!G$7:G$27,$N$58:$N$78,$X67)+求节点(基础状态预期!G$7:G$27,$N$84:$N$104,$X67),Z66)</f>
        <v>189360</v>
      </c>
      <c r="AA67" s="203">
        <f>MAX(求节点(基础状态预期!H$7:H$27,$N$6:$N$26,$X67)+求节点(基础状态预期!H$7:H$27,$N$32:$N$52,$X67)+求节点(基础状态预期!H$7:H$27,$N$58:$N$78,$X67)+求节点(基础状态预期!H$7:H$27,$N$84:$N$104,$X67),AA66)</f>
        <v>189360</v>
      </c>
      <c r="AB67" s="203">
        <f>MAX(求节点(基础状态预期!I$7:I$27,$N$6:$N$26,$X67)+求节点(基础状态预期!I$7:I$27,$N$32:$N$52,$X67)+求节点(基础状态预期!I$7:I$27,$N$58:$N$78,$X67)+求节点(基础状态预期!I$7:I$27,$N$84:$N$104,$X67),AB66)</f>
        <v>189360</v>
      </c>
      <c r="AC67" s="203">
        <f>MAX(求节点(基础状态预期!J$7:J$27,$N$6:$N$26,$X67)+求节点(基础状态预期!J$7:J$27,$N$32:$N$52,$X67)+求节点(基础状态预期!J$7:J$27,$N$58:$N$78,$X67)+求节点(基础状态预期!J$7:J$27,$N$84:$N$104,$X67),AC66)</f>
        <v>189360</v>
      </c>
      <c r="AD67" s="63">
        <v>23900</v>
      </c>
      <c r="AE67" s="63">
        <v>24213.131313131315</v>
      </c>
      <c r="AF67" s="63">
        <v>24532.653061224493</v>
      </c>
      <c r="AG67" s="63">
        <v>24858.762886597942</v>
      </c>
      <c r="AH67" s="63">
        <v>25531.578947368424</v>
      </c>
      <c r="AI67" s="203">
        <f>MAX((求节点(基础状态预期!F$7:F$27,$P$6:$P$26,$X67)+求节点(基础状态预期!F$7:F$27,$P$32:$P$52,$X67)+求节点(基础状态预期!F$7:F$27,$P$58:$P$78,$X67)+求节点(基础状态预期!F$7:F$27,$P$84:$P$104,$X67))*240,AI66)</f>
        <v>31440</v>
      </c>
      <c r="AJ67" s="203">
        <f>MAX((求节点(基础状态预期!G$7:G$27,$P$6:$P$26,$X67)+求节点(基础状态预期!G$7:G$27,$P$32:$P$52,$X67)+求节点(基础状态预期!G$7:G$27,$P$58:$P$78,$X67)+求节点(基础状态预期!G$7:G$27,$P$84:$P$104,$X67))*240,AJ66)</f>
        <v>31740.606060606064</v>
      </c>
      <c r="AK67" s="203">
        <f>MAX((求节点(基础状态预期!H$7:H$27,$P$6:$P$26,$X67)+求节点(基础状态预期!H$7:H$27,$P$32:$P$52,$X67)+求节点(基础状态预期!H$7:H$27,$P$58:$P$78,$X67)+求节点(基础状态预期!H$7:H$27,$P$84:$P$104,$X67))*240,AK66)</f>
        <v>32047.34693877551</v>
      </c>
      <c r="AL67" s="203">
        <f>MAX((求节点(基础状态预期!I$7:I$27,$P$6:$P$26,$X67)+求节点(基础状态预期!I$7:I$27,$P$32:$P$52,$X67)+求节点(基础状态预期!I$7:I$27,$P$58:$P$78,$X67)+求节点(基础状态预期!I$7:I$27,$P$84:$P$104,$X67))*240,AL66)</f>
        <v>32360.412371134022</v>
      </c>
      <c r="AM67" s="203">
        <f>MAX((求节点(基础状态预期!J$7:J$27,$P$6:$P$26,$X67)+求节点(基础状态预期!J$7:J$27,$P$32:$P$52,$X67)+求节点(基础状态预期!J$7:J$27,$P$58:$P$78,$X67)+求节点(基础状态预期!J$7:J$27,$P$84:$P$104,$X67))*240,AM66)</f>
        <v>33006.31578947368</v>
      </c>
      <c r="AN67" s="68">
        <f>(AI67-AI66)/节奏总纲!K65</f>
        <v>97.497698860321037</v>
      </c>
      <c r="AO67" s="203">
        <f>MAX(求节点(基础状态预期!F$7:F$27,$T$6:$T$26,$X67)+求节点(基础状态预期!F$7:F$27,$T$32:$T$52,$X67)+求节点(基础状态预期!F$7:F$27,$T$58:$T$78,$X67)+求节点(基础状态预期!F$7:F$27,$T$84:$T$104,$X67),AO66)</f>
        <v>4600800</v>
      </c>
      <c r="AP67" s="203">
        <f>MAX(求节点(基础状态预期!G$7:G$27,$T$6:$T$26,$X67)+求节点(基础状态预期!G$7:G$27,$T$32:$T$52,$X67)+求节点(基础状态预期!G$7:G$27,$T$58:$T$78,$X67)+求节点(基础状态预期!G$7:G$27,$T$84:$T$104,$X67),AP66)</f>
        <v>4851305.0505050505</v>
      </c>
      <c r="AQ67" s="203">
        <f>MAX(求节点(基础状态预期!H$7:H$27,$T$6:$T$26,$X67)+求节点(基础状态预期!H$7:H$27,$T$32:$T$52,$X67)+求节点(基础状态预期!H$7:H$27,$T$58:$T$78,$X67)+求节点(基础状态预期!H$7:H$27,$T$84:$T$104,$X67),AQ66)</f>
        <v>5106922.4489795938</v>
      </c>
      <c r="AR67" s="203">
        <f>MAX(求节点(基础状态预期!I$7:I$27,$T$6:$T$26,$X67)+求节点(基础状态预期!I$7:I$27,$T$32:$T$52,$X67)+求节点(基础状态预期!I$7:I$27,$T$58:$T$78,$X67)+求节点(基础状态预期!I$7:I$27,$T$84:$T$104,$X67),AR66)</f>
        <v>5367810.3092783522</v>
      </c>
      <c r="AS67" s="203">
        <f>MAX(求节点(基础状态预期!J$7:J$27,$T$6:$T$26,$X67)+求节点(基础状态预期!J$7:J$27,$T$32:$T$52,$X67)+求节点(基础状态预期!J$7:J$27,$T$58:$T$78,$X67)+求节点(基础状态预期!J$7:J$27,$T$84:$T$104,$X67),AS66)</f>
        <v>5906063.157894738</v>
      </c>
      <c r="AT67" s="203">
        <f>MAX(求节点(基础状态预期!F$7:F$27,$S$6:$S$26,$X67)+求节点(基础状态预期!F$7:F$27,$S$32:$S$52,$X67)+求节点(基础状态预期!F$7:F$27,$S$58:$S$78,$X67)+求节点(基础状态预期!F$7:F$27,$S$84:$S$104,$X67),AT66)</f>
        <v>3866.666666666667</v>
      </c>
      <c r="AU67" s="203">
        <f>MAX(求节点(基础状态预期!G$7:G$27,$S$6:$S$26,$X67)+求节点(基础状态预期!G$7:G$27,$S$32:$S$52,$X67)+求节点(基础状态预期!G$7:G$27,$S$58:$S$78,$X67)+求节点(基础状态预期!G$7:G$27,$S$84:$S$104,$X67),AU66)</f>
        <v>3918.8552188552189</v>
      </c>
      <c r="AV67" s="203">
        <f>MAX(求节点(基础状态预期!H$7:H$27,$S$6:$S$26,$X67)+求节点(基础状态预期!H$7:H$27,$S$32:$S$52,$X67)+求节点(基础状态预期!H$7:H$27,$S$58:$S$78,$X67)+求节点(基础状态预期!H$7:H$27,$S$84:$S$104,$X67),AV66)</f>
        <v>3972.1088435374159</v>
      </c>
      <c r="AW67" s="203">
        <f>MAX(求节点(基础状态预期!I$7:I$27,$S$6:$S$26,$X67)+求节点(基础状态预期!I$7:I$27,$S$32:$S$52,$X67)+求节点(基础状态预期!I$7:I$27,$S$58:$S$78,$X67)+求节点(基础状态预期!I$7:I$27,$S$84:$S$104,$X67),AW66)</f>
        <v>4026.4604810996566</v>
      </c>
      <c r="AX67" s="203">
        <f>MAX(求节点(基础状态预期!J$7:J$27,$S$6:$S$26,$X67)+求节点(基础状态预期!J$7:J$27,$S$32:$S$52,$X67)+求节点(基础状态预期!J$7:J$27,$S$58:$S$78,$X67)+求节点(基础状态预期!J$7:J$27,$S$84:$S$104,$X67),AX66)</f>
        <v>4138.5964912280706</v>
      </c>
      <c r="AY67" s="108">
        <f>(AT67-AT66)/节奏总纲!K65</f>
        <v>16.926683829916968</v>
      </c>
      <c r="AZ67" s="203">
        <f>MAX(求节点(基础状态预期!F$7:F$27,$U$6:$U$26,$X67)+求节点(基础状态预期!F$7:F$27,$U$32:$U$52,$X67)+求节点(基础状态预期!F$7:F$27,$U$58:$U$78,$X67)+求节点(基础状态预期!F$7:F$27,$U$84:$U$104,$X67),AZ66)</f>
        <v>3118666.6666666665</v>
      </c>
      <c r="BA67" s="203">
        <f>MAX(求节点(基础状态预期!G$7:G$27,$U$6:$U$26,$X67)+求节点(基础状态预期!G$7:G$27,$U$32:$U$52,$X67)+求节点(基础状态预期!G$7:G$27,$U$58:$U$78,$X67)+求节点(基础状态预期!G$7:G$27,$U$84:$U$104,$X67),BA66)</f>
        <v>3181501.6835016832</v>
      </c>
      <c r="BB67" s="203">
        <f>MAX(求节点(基础状态预期!H$7:H$27,$U$6:$U$26,$X67)+求节点(基础状态预期!H$7:H$27,$U$32:$U$52,$X67)+求节点(基础状态预期!H$7:H$27,$U$58:$U$78,$X67)+求节点(基础状态预期!H$7:H$27,$U$84:$U$104,$X67),BB66)</f>
        <v>3245619.047619048</v>
      </c>
      <c r="BC67" s="203">
        <f>MAX(求节点(基础状态预期!I$7:I$27,$U$6:$U$26,$X67)+求节点(基础状态预期!I$7:I$27,$U$32:$U$52,$X67)+求节点(基础状态预期!I$7:I$27,$U$58:$U$78,$X67)+求节点(基础状态预期!I$7:I$27,$U$84:$U$104,$X67),BC66)</f>
        <v>3311058.4192439867</v>
      </c>
      <c r="BD67" s="203">
        <f>MAX(求节点(基础状态预期!J$7:J$27,$U$6:$U$26,$X67)+求节点(基础状态预期!J$7:J$27,$U$32:$U$52,$X67)+求节点(基础状态预期!J$7:J$27,$U$58:$U$78,$X67)+求节点(基础状态预期!J$7:J$27,$U$84:$U$104,$X67),BD66)</f>
        <v>3446070.1754385969</v>
      </c>
      <c r="BK67" s="108">
        <v>62</v>
      </c>
      <c r="BL67" s="194">
        <f t="shared" si="7"/>
        <v>35306.666666666664</v>
      </c>
      <c r="BM67" s="194">
        <f t="shared" si="8"/>
        <v>35659.461279461284</v>
      </c>
      <c r="BN67" s="194">
        <f t="shared" si="9"/>
        <v>36019.455782312929</v>
      </c>
      <c r="BO67" s="194">
        <f t="shared" si="10"/>
        <v>36386.872852233675</v>
      </c>
      <c r="BP67" s="194">
        <f t="shared" si="11"/>
        <v>37144.912280701748</v>
      </c>
      <c r="BQ67" s="194">
        <f>(BL67-BL66)/节奏总纲!K65</f>
        <v>114.4243826902369</v>
      </c>
      <c r="BS67" s="110">
        <f t="shared" si="19"/>
        <v>0.89048338368580071</v>
      </c>
      <c r="BT67" s="110">
        <f t="shared" si="12"/>
        <v>0.10951661631419941</v>
      </c>
      <c r="BW67" s="167">
        <v>62</v>
      </c>
      <c r="BX67" s="194">
        <f>求节点(村县营基础信息!K$8:K$28,$P$6:$P$26,$CF67)+求节点(村县营基础信息!T$8:T$28,$P$32:$P$52,$CF67)+求节点(村县营基础信息!AC$8:AC$28,$P$58:$P$78,$CF67)+求节点(村县营基础信息!AL$8:AL$28,$P$84:$P$104,$CF67)</f>
        <v>130.66666666666666</v>
      </c>
      <c r="BY67" s="194">
        <f>求节点(村县营基础信息!L$8:L$28,$P$6:$P$26,$CF67)+求节点(村县营基础信息!U$8:U$28,$P$32:$P$52,$CF67)+求节点(村县营基础信息!AD$8:AD$28,$P$58:$P$78,$CF67)+求节点(村县营基础信息!AM$8:AM$28,$P$84:$P$104,$CF67)</f>
        <v>131.81481481481481</v>
      </c>
      <c r="BZ67" s="194">
        <f>求节点(村县营基础信息!M$8:M$28,$P$6:$P$26,$CF67)+求节点(村县营基础信息!V$8:V$28,$P$32:$P$52,$CF67)+求节点(村县营基础信息!AE$8:AE$28,$P$58:$P$78,$CF67)+求节点(村县营基础信息!AN$8:AN$28,$P$84:$P$104,$CF67)</f>
        <v>133.0130815480517</v>
      </c>
      <c r="CA67" s="194">
        <f>求节点(村县营基础信息!N$8:N$28,$P$6:$P$26,$CF67)+求节点(村县营基础信息!W$8:W$28,$P$32:$P$52,$CF67)+求节点(村县营基础信息!AF$8:AF$28,$P$58:$P$78,$CF67)+求节点(村县营基础信息!AO$8:AO$28,$P$84:$P$104,$CF67)</f>
        <v>134.87532108246535</v>
      </c>
      <c r="CB67" s="194">
        <f>求节点(村县营基础信息!O$8:O$28,$P$6:$P$26,$CF67)+求节点(村县营基础信息!X$8:X$28,$P$32:$P$52,$CF67)+求节点(村县营基础信息!AG$8:AG$28,$P$58:$P$78,$CF67)+求节点(村县营基础信息!AP$8:AP$28,$P$84:$P$104,$CF67)</f>
        <v>137.59656580735009</v>
      </c>
      <c r="CC67" s="194">
        <f>(BX67-BX66)/节奏总纲!K65</f>
        <v>0.37238704425816677</v>
      </c>
      <c r="CF67" s="167">
        <v>62</v>
      </c>
      <c r="CG67" s="194">
        <f>求节点(村县营基础信息!K$8:K$28,$Q$6:$Q$26,$CF67)+求节点(村县营基础信息!T$8:T$28,$Q$32:$Q$52,$CF67)+求节点(村县营基础信息!AC$8:AC$28,$Q$58:$Q$78,$CF67)+求节点(村县营基础信息!AL$8:AL$28,$Q$84:$Q$104,$CF67)</f>
        <v>38.333333333333329</v>
      </c>
      <c r="CH67" s="194">
        <f>求节点(村县营基础信息!L$8:L$28,$Q$6:$Q$26,$CF67)+求节点(村县营基础信息!U$8:U$28,$Q$32:$Q$52,$CF67)+求节点(村县营基础信息!AD$8:AD$28,$Q$58:$Q$78,$CF67)+求节点(村县营基础信息!AM$8:AM$28,$Q$84:$Q$104,$CF67)</f>
        <v>38.750841750841751</v>
      </c>
      <c r="CI67" s="194">
        <f>求节点(村县营基础信息!M$8:M$28,$Q$6:$Q$26,$CF67)+求节点(村县营基础信息!V$8:V$28,$Q$32:$Q$52,$CF67)+求节点(村县营基础信息!AE$8:AE$28,$Q$58:$Q$78,$CF67)+求节点(村县营基础信息!AN$8:AN$28,$Q$84:$Q$104,$CF67)</f>
        <v>39.203557738527877</v>
      </c>
      <c r="CJ67" s="194">
        <f>求节点(村县营基础信息!N$8:N$28,$Q$6:$Q$26,$CF67)+求节点(村县营基础信息!W$8:W$28,$Q$32:$Q$52,$CF67)+求节点(村县营基础信息!AF$8:AF$28,$Q$58:$Q$78,$CF67)+求节点(村县营基础信息!AO$8:AO$28,$Q$84:$Q$104,$CF67)</f>
        <v>40.304874347070168</v>
      </c>
      <c r="CK67" s="194">
        <f>求节点(村县营基础信息!O$8:O$28,$Q$6:$Q$26,$CF67)+求节点(村县营基础信息!X$8:X$28,$Q$32:$Q$52,$CF67)+求节点(村县营基础信息!AG$8:AG$28,$Q$58:$Q$78,$CF67)+求节点(村县营基础信息!AP$8:AP$28,$Q$84:$Q$104,$CF67)</f>
        <v>41.456214930157131</v>
      </c>
      <c r="CL67" s="194">
        <f>(CG67-CG66)/节奏总纲!K65</f>
        <v>0.13541347063933284</v>
      </c>
      <c r="CO67" s="167">
        <v>62</v>
      </c>
      <c r="CP67" s="194">
        <f>求节点(村县营基础信息!K$8:K$28,$R$6:$R$26,$CF67)+求节点(村县营基础信息!T$8:T$28,$R$32:$R$52,$CF67)+求节点(村县营基础信息!AC$8:AC$28,$R$58:$R$78,$CF67)+求节点(村县营基础信息!AL$8:AL$28,$R$84:$R$104,$CF67)</f>
        <v>8</v>
      </c>
      <c r="CQ67" s="194">
        <f>求节点(村县营基础信息!L$8:L$28,$R$6:$R$26,$CF67)+求节点(村县营基础信息!U$8:U$28,$R$32:$R$52,$CF67)+求节点(村县营基础信息!AD$8:AD$28,$R$58:$R$78,$CF67)+求节点(村县营基础信息!AM$8:AM$28,$R$84:$R$104,$CF67)</f>
        <v>8</v>
      </c>
      <c r="CR67" s="194">
        <f>求节点(村县营基础信息!M$8:M$28,$R$6:$R$26,$CF67)+求节点(村县营基础信息!V$8:V$28,$R$32:$R$52,$CF67)+求节点(村县营基础信息!AE$8:AE$28,$R$58:$R$78,$CF67)+求节点(村县营基础信息!AN$8:AN$28,$R$84:$R$104,$CF67)</f>
        <v>8</v>
      </c>
      <c r="CS67" s="194">
        <f>求节点(村县营基础信息!N$8:N$28,$R$6:$R$26,$CF67)+求节点(村县营基础信息!W$8:W$28,$R$32:$R$52,$CF67)+求节点(村县营基础信息!AF$8:AF$28,$R$58:$R$78,$CF67)+求节点(村县营基础信息!AO$8:AO$28,$R$84:$R$104,$CF67)</f>
        <v>8</v>
      </c>
      <c r="CT67" s="194">
        <f>求节点(村县营基础信息!O$8:O$28,$R$6:$R$26,$CF67)+求节点(村县营基础信息!X$8:X$28,$R$32:$R$52,$CF67)+求节点(村县营基础信息!AG$8:AG$28,$R$58:$R$78,$CF67)+求节点(村县营基础信息!AP$8:AP$28,$R$84:$R$104,$CF67)</f>
        <v>8</v>
      </c>
      <c r="CU67" s="194">
        <f>(CP67-CP66)/节奏总纲!K65</f>
        <v>0</v>
      </c>
      <c r="CW67" s="171"/>
      <c r="CX67" s="171"/>
      <c r="CY67" s="171">
        <v>62</v>
      </c>
      <c r="CZ67" s="171">
        <v>35986.666666666664</v>
      </c>
      <c r="DA67" s="171">
        <v>36383.299663299673</v>
      </c>
      <c r="DB67" s="171">
        <v>36788.027210884356</v>
      </c>
      <c r="DC67" s="171">
        <v>37201.099656357394</v>
      </c>
      <c r="DD67" s="171">
        <v>38053.333333333336</v>
      </c>
      <c r="DE67" s="171">
        <f t="shared" si="13"/>
        <v>0.98110411263430897</v>
      </c>
      <c r="DF67" s="171">
        <f t="shared" si="14"/>
        <v>0.98010520237205057</v>
      </c>
      <c r="DG67" s="171">
        <f t="shared" si="15"/>
        <v>0.97910810970738782</v>
      </c>
      <c r="DH67" s="171">
        <f t="shared" si="16"/>
        <v>0.97811282968393187</v>
      </c>
      <c r="DI67" s="171">
        <f t="shared" si="17"/>
        <v>0.97612768782502835</v>
      </c>
    </row>
    <row r="68" spans="1:113" x14ac:dyDescent="0.15">
      <c r="A68" s="108"/>
      <c r="B68" s="150"/>
      <c r="C68" s="108">
        <f>K68/INDEX(繁荣度奖励!$AY$7:$AY$116,村县营基础信息!AC18)</f>
        <v>3.0533189671377577E-2</v>
      </c>
      <c r="D68" s="104">
        <v>11</v>
      </c>
      <c r="E68" s="104">
        <v>0</v>
      </c>
      <c r="F68" s="137">
        <f t="shared" si="20"/>
        <v>400</v>
      </c>
      <c r="G68" s="171">
        <v>1</v>
      </c>
      <c r="H68" s="108">
        <v>1</v>
      </c>
      <c r="I68" s="167">
        <v>0</v>
      </c>
      <c r="J68" s="171">
        <v>100</v>
      </c>
      <c r="K68" s="174">
        <f t="shared" si="21"/>
        <v>8000</v>
      </c>
      <c r="L68" s="167">
        <v>0</v>
      </c>
      <c r="N68" s="137">
        <f>SUMPRODUCT(E$58:E68,村县营基础信息!$F$8:$F18)</f>
        <v>0</v>
      </c>
      <c r="O68" s="137">
        <f>SUMPRODUCT(F$58:F68,村县营基础信息!$F$8:$F18)</f>
        <v>4040</v>
      </c>
      <c r="P68" s="137">
        <f>SUMPRODUCT(G$58:G68,村县营基础信息!$F$8:$F18)</f>
        <v>14</v>
      </c>
      <c r="Q68" s="137">
        <f>SUMPRODUCT(H$58:H68,村县营基础信息!$F$8:$F18)</f>
        <v>14</v>
      </c>
      <c r="R68" s="167">
        <f>SUMPRODUCT(I$58:I68,村县营基础信息!$F$8:$F18)</f>
        <v>0</v>
      </c>
      <c r="S68" s="137">
        <f>SUMPRODUCT(J$58:J68,村县营基础信息!$F$8:$F18)</f>
        <v>1400</v>
      </c>
      <c r="T68" s="137">
        <f>SUMPRODUCT(K$58:K68,村县营基础信息!$F$8:$F18)</f>
        <v>62000</v>
      </c>
      <c r="U68" s="167">
        <f>SUMPRODUCT(L$58:L68,村县营基础信息!$F$8:$F18)</f>
        <v>0</v>
      </c>
      <c r="W68" s="142"/>
      <c r="X68" s="68">
        <v>63</v>
      </c>
      <c r="Y68" s="203">
        <f>MAX(求节点(基础状态预期!F$7:F$27,$N$6:$N$26,$X68)+求节点(基础状态预期!F$7:F$27,$N$32:$N$52,$X68)+求节点(基础状态预期!F$7:F$27,$N$58:$N$78,$X68)+求节点(基础状态预期!F$7:F$27,$N$84:$N$104,$X68),Y67)</f>
        <v>189360</v>
      </c>
      <c r="Z68" s="203">
        <f>MAX(求节点(基础状态预期!G$7:G$27,$N$6:$N$26,$X68)+求节点(基础状态预期!G$7:G$27,$N$32:$N$52,$X68)+求节点(基础状态预期!G$7:G$27,$N$58:$N$78,$X68)+求节点(基础状态预期!G$7:G$27,$N$84:$N$104,$X68),Z67)</f>
        <v>189360</v>
      </c>
      <c r="AA68" s="203">
        <f>MAX(求节点(基础状态预期!H$7:H$27,$N$6:$N$26,$X68)+求节点(基础状态预期!H$7:H$27,$N$32:$N$52,$X68)+求节点(基础状态预期!H$7:H$27,$N$58:$N$78,$X68)+求节点(基础状态预期!H$7:H$27,$N$84:$N$104,$X68),AA67)</f>
        <v>189360</v>
      </c>
      <c r="AB68" s="203">
        <f>MAX(求节点(基础状态预期!I$7:I$27,$N$6:$N$26,$X68)+求节点(基础状态预期!I$7:I$27,$N$32:$N$52,$X68)+求节点(基础状态预期!I$7:I$27,$N$58:$N$78,$X68)+求节点(基础状态预期!I$7:I$27,$N$84:$N$104,$X68),AB67)</f>
        <v>189360</v>
      </c>
      <c r="AC68" s="203">
        <f>MAX(求节点(基础状态预期!J$7:J$27,$N$6:$N$26,$X68)+求节点(基础状态预期!J$7:J$27,$N$32:$N$52,$X68)+求节点(基础状态预期!J$7:J$27,$N$58:$N$78,$X68)+求节点(基础状态预期!J$7:J$27,$N$84:$N$104,$X68),AC67)</f>
        <v>193376.8421052632</v>
      </c>
      <c r="AD68" s="63">
        <v>24400</v>
      </c>
      <c r="AE68" s="63">
        <v>24718.181818181816</v>
      </c>
      <c r="AF68" s="63">
        <v>25042.857142857145</v>
      </c>
      <c r="AG68" s="63">
        <v>25374.226804123711</v>
      </c>
      <c r="AH68" s="63">
        <v>26068.42105263158</v>
      </c>
      <c r="AI68" s="203">
        <f>MAX((求节点(基础状态预期!F$7:F$27,$P$6:$P$26,$X68)+求节点(基础状态预期!F$7:F$27,$P$32:$P$52,$X68)+求节点(基础状态预期!F$7:F$27,$P$58:$P$78,$X68)+求节点(基础状态预期!F$7:F$27,$P$84:$P$104,$X68))*240,AI67)</f>
        <v>31920</v>
      </c>
      <c r="AJ68" s="203">
        <f>MAX((求节点(基础状态预期!G$7:G$27,$P$6:$P$26,$X68)+求节点(基础状态预期!G$7:G$27,$P$32:$P$52,$X68)+求节点(基础状态预期!G$7:G$27,$P$58:$P$78,$X68)+求节点(基础状态预期!G$7:G$27,$P$84:$P$104,$X68))*240,AJ67)</f>
        <v>32225.45454545454</v>
      </c>
      <c r="AK68" s="203">
        <f>MAX((求节点(基础状态预期!H$7:H$27,$P$6:$P$26,$X68)+求节点(基础状态预期!H$7:H$27,$P$32:$P$52,$X68)+求节点(基础状态预期!H$7:H$27,$P$58:$P$78,$X68)+求节点(基础状态预期!H$7:H$27,$P$84:$P$104,$X68))*240,AK67)</f>
        <v>32537.142857142859</v>
      </c>
      <c r="AL68" s="203">
        <f>MAX((求节点(基础状态预期!I$7:I$27,$P$6:$P$26,$X68)+求节点(基础状态预期!I$7:I$27,$P$32:$P$52,$X68)+求节点(基础状态预期!I$7:I$27,$P$58:$P$78,$X68)+求节点(基础状态预期!I$7:I$27,$P$84:$P$104,$X68))*240,AL67)</f>
        <v>32855.257731958765</v>
      </c>
      <c r="AM68" s="203">
        <f>MAX((求节点(基础状态预期!J$7:J$27,$P$6:$P$26,$X68)+求节点(基础状态预期!J$7:J$27,$P$32:$P$52,$X68)+求节点(基础状态预期!J$7:J$27,$P$58:$P$78,$X68)+求节点(基础状态预期!J$7:J$27,$P$84:$P$104,$X68))*240,AM67)</f>
        <v>33536.84210526316</v>
      </c>
      <c r="AN68" s="68">
        <f>(AI68-AI67)/节奏总纲!K66</f>
        <v>90.968569635600332</v>
      </c>
      <c r="AO68" s="203">
        <f>MAX(求节点(基础状态预期!F$7:F$27,$T$6:$T$26,$X68)+求节点(基础状态预期!F$7:F$27,$T$32:$T$52,$X68)+求节点(基础状态预期!F$7:F$27,$T$58:$T$78,$X68)+求节点(基础状态预期!F$7:F$27,$T$84:$T$104,$X68),AO67)</f>
        <v>5000800</v>
      </c>
      <c r="AP68" s="203">
        <f>MAX(求节点(基础状态预期!G$7:G$27,$T$6:$T$26,$X68)+求节点(基础状态预期!G$7:G$27,$T$32:$T$52,$X68)+求节点(基础状态预期!G$7:G$27,$T$58:$T$78,$X68)+求节点(基础状态预期!G$7:G$27,$T$84:$T$104,$X68),AP67)</f>
        <v>5255345.4545454541</v>
      </c>
      <c r="AQ68" s="203">
        <f>MAX(求节点(基础状态预期!H$7:H$27,$T$6:$T$26,$X68)+求节点(基础状态预期!H$7:H$27,$T$32:$T$52,$X68)+求节点(基础状态预期!H$7:H$27,$T$58:$T$78,$X68)+求节点(基础状态预期!H$7:H$27,$T$84:$T$104,$X68),AQ67)</f>
        <v>5515085.7142857164</v>
      </c>
      <c r="AR68" s="203">
        <f>MAX(求节点(基础状态预期!I$7:I$27,$T$6:$T$26,$X68)+求节点(基础状态预期!I$7:I$27,$T$32:$T$52,$X68)+求节点(基础状态预期!I$7:I$27,$T$58:$T$78,$X68)+求节点(基础状态预期!I$7:I$27,$T$84:$T$104,$X68),AR67)</f>
        <v>5780181.4432989703</v>
      </c>
      <c r="AS68" s="203">
        <f>MAX(求节点(基础状态预期!J$7:J$27,$T$6:$T$26,$X68)+求节点(基础状态预期!J$7:J$27,$T$32:$T$52,$X68)+求节点(基础状态预期!J$7:J$27,$T$58:$T$78,$X68)+求节点(基础状态预期!J$7:J$27,$T$84:$T$104,$X68),AS67)</f>
        <v>6419747.3684210563</v>
      </c>
      <c r="AT68" s="203">
        <f>MAX(求节点(基础状态预期!F$7:F$27,$S$6:$S$26,$X68)+求节点(基础状态预期!F$7:F$27,$S$32:$S$52,$X68)+求节点(基础状态预期!F$7:F$27,$S$58:$S$78,$X68)+求节点(基础状态预期!F$7:F$27,$S$84:$S$104,$X68),AT67)</f>
        <v>3950</v>
      </c>
      <c r="AU68" s="203">
        <f>MAX(求节点(基础状态预期!G$7:G$27,$S$6:$S$26,$X68)+求节点(基础状态预期!G$7:G$27,$S$32:$S$52,$X68)+求节点(基础状态预期!G$7:G$27,$S$58:$S$78,$X68)+求节点(基础状态预期!G$7:G$27,$S$84:$S$104,$X68),AU67)</f>
        <v>4003.030303030303</v>
      </c>
      <c r="AV68" s="203">
        <f>MAX(求节点(基础状态预期!H$7:H$27,$S$6:$S$26,$X68)+求节点(基础状态预期!H$7:H$27,$S$32:$S$52,$X68)+求节点(基础状态预期!H$7:H$27,$S$58:$S$78,$X68)+求节点(基础状态预期!H$7:H$27,$S$84:$S$104,$X68),AV67)</f>
        <v>4057.1428571428578</v>
      </c>
      <c r="AW68" s="203">
        <f>MAX(求节点(基础状态预期!I$7:I$27,$S$6:$S$26,$X68)+求节点(基础状态预期!I$7:I$27,$S$32:$S$52,$X68)+求节点(基础状态预期!I$7:I$27,$S$58:$S$78,$X68)+求节点(基础状态预期!I$7:I$27,$S$84:$S$104,$X68),AW67)</f>
        <v>4112.3711340206191</v>
      </c>
      <c r="AX68" s="203">
        <f>MAX(求节点(基础状态预期!J$7:J$27,$S$6:$S$26,$X68)+求节点(基础状态预期!J$7:J$27,$S$32:$S$52,$X68)+求节点(基础状态预期!J$7:J$27,$S$58:$S$78,$X68)+求节点(基础状态预期!J$7:J$27,$S$84:$S$104,$X68),AX67)</f>
        <v>4221.0526315789475</v>
      </c>
      <c r="AY68" s="108">
        <f>(AT68-AT67)/节奏总纲!K66</f>
        <v>15.793154450625</v>
      </c>
      <c r="AZ68" s="203">
        <f>MAX(求节点(基础状态预期!F$7:F$27,$U$6:$U$26,$X68)+求节点(基础状态预期!F$7:F$27,$U$32:$U$52,$X68)+求节点(基础状态预期!F$7:F$27,$U$58:$U$78,$X68)+求节点(基础状态预期!F$7:F$27,$U$84:$U$104,$X68),AZ67)</f>
        <v>3219000</v>
      </c>
      <c r="BA68" s="203">
        <f>MAX(求节点(基础状态预期!G$7:G$27,$U$6:$U$26,$X68)+求节点(基础状态预期!G$7:G$27,$U$32:$U$52,$X68)+求节点(基础状态预期!G$7:G$27,$U$58:$U$78,$X68)+求节点(基础状态预期!G$7:G$27,$U$84:$U$104,$X68),BA67)</f>
        <v>3282848.4848484849</v>
      </c>
      <c r="BB68" s="203">
        <f>MAX(求节点(基础状态预期!H$7:H$27,$U$6:$U$26,$X68)+求节点(基础状态预期!H$7:H$27,$U$32:$U$52,$X68)+求节点(基础状态预期!H$7:H$27,$U$58:$U$78,$X68)+求节点(基础状态预期!H$7:H$27,$U$84:$U$104,$X68),BB67)</f>
        <v>3348000.0000000005</v>
      </c>
      <c r="BC68" s="203">
        <f>MAX(求节点(基础状态预期!I$7:I$27,$U$6:$U$26,$X68)+求节点(基础状态预期!I$7:I$27,$U$32:$U$52,$X68)+求节点(基础状态预期!I$7:I$27,$U$58:$U$78,$X68)+求节点(基础状态预期!I$7:I$27,$U$84:$U$104,$X68),BC67)</f>
        <v>3414494.8453608253</v>
      </c>
      <c r="BD68" s="203">
        <f>MAX(求节点(基础状态预期!J$7:J$27,$U$6:$U$26,$X68)+求节点(基础状态预期!J$7:J$27,$U$32:$U$52,$X68)+求节点(基础状态预期!J$7:J$27,$U$58:$U$78,$X68)+求节点(基础状态预期!J$7:J$27,$U$84:$U$104,$X68),BD67)</f>
        <v>3558315.789473685</v>
      </c>
      <c r="BK68" s="108">
        <v>63</v>
      </c>
      <c r="BL68" s="194">
        <f t="shared" si="7"/>
        <v>35870</v>
      </c>
      <c r="BM68" s="194">
        <f t="shared" si="8"/>
        <v>36228.484848484841</v>
      </c>
      <c r="BN68" s="194">
        <f t="shared" si="9"/>
        <v>36594.285714285717</v>
      </c>
      <c r="BO68" s="194">
        <f t="shared" si="10"/>
        <v>36967.628865979386</v>
      </c>
      <c r="BP68" s="194">
        <f t="shared" si="11"/>
        <v>37757.894736842107</v>
      </c>
      <c r="BQ68" s="194">
        <f>(BL68-BL67)/节奏总纲!K66</f>
        <v>106.76172408622585</v>
      </c>
      <c r="BS68" s="110">
        <f t="shared" si="19"/>
        <v>0.8898801226651798</v>
      </c>
      <c r="BT68" s="110">
        <f t="shared" si="12"/>
        <v>0.11011987733482019</v>
      </c>
      <c r="BW68" s="167">
        <v>63</v>
      </c>
      <c r="BX68" s="194">
        <f>求节点(村县营基础信息!K$8:K$28,$P$6:$P$26,$CF68)+求节点(村县营基础信息!T$8:T$28,$P$32:$P$52,$CF68)+求节点(村县营基础信息!AC$8:AC$28,$P$58:$P$78,$CF68)+求节点(村县营基础信息!AL$8:AL$28,$P$84:$P$104,$CF68)</f>
        <v>132.5</v>
      </c>
      <c r="BY68" s="194">
        <f>求节点(村县营基础信息!L$8:L$28,$P$6:$P$26,$CF68)+求节点(村县营基础信息!U$8:U$28,$P$32:$P$52,$CF68)+求节点(村县营基础信息!AD$8:AD$28,$P$58:$P$78,$CF68)+求节点(村县营基础信息!AM$8:AM$28,$P$84:$P$104,$CF68)</f>
        <v>133.66666666666666</v>
      </c>
      <c r="BZ68" s="194">
        <f>求节点(村县营基础信息!M$8:M$28,$P$6:$P$26,$CF68)+求节点(村县营基础信息!V$8:V$28,$P$32:$P$52,$CF68)+求节点(村县营基础信息!AE$8:AE$28,$P$58:$P$78,$CF68)+求节点(村县营基础信息!AN$8:AN$28,$P$84:$P$104,$CF68)</f>
        <v>135.10306821510002</v>
      </c>
      <c r="CA68" s="194">
        <f>求节点(村县营基础信息!N$8:N$28,$P$6:$P$26,$CF68)+求节点(村县营基础信息!W$8:W$28,$P$32:$P$52,$CF68)+求节点(村县营基础信息!AF$8:AF$28,$P$58:$P$78,$CF68)+求节点(村县营基础信息!AO$8:AO$28,$P$84:$P$104,$CF68)</f>
        <v>136.98364889735103</v>
      </c>
      <c r="CB68" s="194">
        <f>求节点(村县营基础信息!O$8:O$28,$P$6:$P$26,$CF68)+求节点(村县营基础信息!X$8:X$28,$P$32:$P$52,$CF68)+求节点(村县营基础信息!AG$8:AG$28,$P$58:$P$78,$CF68)+求节点(村县营基础信息!AP$8:AP$28,$P$84:$P$104,$CF68)</f>
        <v>139.73684210526318</v>
      </c>
      <c r="CC68" s="194">
        <f>(BX68-BX67)/节奏总纲!K66</f>
        <v>0.34744939791375307</v>
      </c>
      <c r="CF68" s="167">
        <v>63</v>
      </c>
      <c r="CG68" s="194">
        <f>求节点(村县营基础信息!K$8:K$28,$Q$6:$Q$26,$CF68)+求节点(村县营基础信息!T$8:T$28,$Q$32:$Q$52,$CF68)+求节点(村县营基础信息!AC$8:AC$28,$Q$58:$Q$78,$CF68)+求节点(村县营基础信息!AL$8:AL$28,$Q$84:$Q$104,$CF68)</f>
        <v>39</v>
      </c>
      <c r="CH68" s="194">
        <f>求节点(村县营基础信息!L$8:L$28,$Q$6:$Q$26,$CF68)+求节点(村县营基础信息!U$8:U$28,$Q$32:$Q$52,$CF68)+求节点(村县营基础信息!AD$8:AD$28,$Q$58:$Q$78,$CF68)+求节点(村县营基础信息!AM$8:AM$28,$Q$84:$Q$104,$CF68)</f>
        <v>39.424242424242422</v>
      </c>
      <c r="CI68" s="194">
        <f>求节点(村县营基础信息!M$8:M$28,$Q$6:$Q$26,$CF68)+求节点(村县营基础信息!V$8:V$28,$Q$32:$Q$52,$CF68)+求节点(村县营基础信息!AE$8:AE$28,$Q$58:$Q$78,$CF68)+求节点(村县营基础信息!AN$8:AN$28,$Q$84:$Q$104,$CF68)</f>
        <v>40.103068215100024</v>
      </c>
      <c r="CJ68" s="194">
        <f>求节点(村县营基础信息!N$8:N$28,$Q$6:$Q$26,$CF68)+求节点(村县营基础信息!W$8:W$28,$Q$32:$Q$52,$CF68)+求节点(村县营基础信息!AF$8:AF$28,$Q$58:$Q$78,$CF68)+求节点(村县营基础信息!AO$8:AO$28,$Q$84:$Q$104,$CF68)</f>
        <v>41.210453021062364</v>
      </c>
      <c r="CK68" s="194">
        <f>求节点(村县营基础信息!O$8:O$28,$Q$6:$Q$26,$CF68)+求节点(村县营基础信息!X$8:X$28,$Q$32:$Q$52,$CF68)+求节点(村县营基础信息!AG$8:AG$28,$Q$58:$Q$78,$CF68)+求节点(村县营基础信息!AP$8:AP$28,$Q$84:$Q$104,$CF68)</f>
        <v>42.21052631578948</v>
      </c>
      <c r="CL68" s="194">
        <f>(CG68-CG67)/节奏总纲!K66</f>
        <v>0.12634523560500135</v>
      </c>
      <c r="CO68" s="167">
        <v>63</v>
      </c>
      <c r="CP68" s="194">
        <f>求节点(村县营基础信息!K$8:K$28,$R$6:$R$26,$CF68)+求节点(村县营基础信息!T$8:T$28,$R$32:$R$52,$CF68)+求节点(村县营基础信息!AC$8:AC$28,$R$58:$R$78,$CF68)+求节点(村县营基础信息!AL$8:AL$28,$R$84:$R$104,$CF68)</f>
        <v>8</v>
      </c>
      <c r="CQ68" s="194">
        <f>求节点(村县营基础信息!L$8:L$28,$R$6:$R$26,$CF68)+求节点(村县营基础信息!U$8:U$28,$R$32:$R$52,$CF68)+求节点(村县营基础信息!AD$8:AD$28,$R$58:$R$78,$CF68)+求节点(村县营基础信息!AM$8:AM$28,$R$84:$R$104,$CF68)</f>
        <v>8</v>
      </c>
      <c r="CR68" s="194">
        <f>求节点(村县营基础信息!M$8:M$28,$R$6:$R$26,$CF68)+求节点(村县营基础信息!V$8:V$28,$R$32:$R$52,$CF68)+求节点(村县营基础信息!AE$8:AE$28,$R$58:$R$78,$CF68)+求节点(村县营基础信息!AN$8:AN$28,$R$84:$R$104,$CF68)</f>
        <v>8</v>
      </c>
      <c r="CS68" s="194">
        <f>求节点(村县营基础信息!N$8:N$28,$R$6:$R$26,$CF68)+求节点(村县营基础信息!W$8:W$28,$R$32:$R$52,$CF68)+求节点(村县营基础信息!AF$8:AF$28,$R$58:$R$78,$CF68)+求节点(村县营基础信息!AO$8:AO$28,$R$84:$R$104,$CF68)</f>
        <v>8</v>
      </c>
      <c r="CT68" s="194">
        <f>求节点(村县营基础信息!O$8:O$28,$R$6:$R$26,$CF68)+求节点(村县营基础信息!X$8:X$28,$R$32:$R$52,$CF68)+求节点(村县营基础信息!AG$8:AG$28,$R$58:$R$78,$CF68)+求节点(村县营基础信息!AP$8:AP$28,$R$84:$R$104,$CF68)</f>
        <v>8.0526315789473699</v>
      </c>
      <c r="CU68" s="194">
        <f>(CP68-CP67)/节奏总纲!K66</f>
        <v>0</v>
      </c>
      <c r="CW68" s="171"/>
      <c r="CX68" s="171"/>
      <c r="CY68" s="171">
        <v>63</v>
      </c>
      <c r="CZ68" s="171">
        <v>36620</v>
      </c>
      <c r="DA68" s="171">
        <v>37023.030303030297</v>
      </c>
      <c r="DB68" s="171">
        <v>37434.285714285717</v>
      </c>
      <c r="DC68" s="171">
        <v>37854.0206185567</v>
      </c>
      <c r="DD68" s="171">
        <v>38732.631578947374</v>
      </c>
      <c r="DE68" s="171">
        <f t="shared" si="13"/>
        <v>0.9795193883123976</v>
      </c>
      <c r="DF68" s="171">
        <f t="shared" si="14"/>
        <v>0.97853915662650603</v>
      </c>
      <c r="DG68" s="171">
        <f t="shared" si="15"/>
        <v>0.9775606777591207</v>
      </c>
      <c r="DH68" s="171">
        <f t="shared" si="16"/>
        <v>0.97658394701294193</v>
      </c>
      <c r="DI68" s="171">
        <f t="shared" si="17"/>
        <v>0.97483422111099027</v>
      </c>
    </row>
    <row r="69" spans="1:113" x14ac:dyDescent="0.15">
      <c r="A69" s="108"/>
      <c r="B69" s="150"/>
      <c r="C69" s="108">
        <f>K69/INDEX(繁荣度奖励!$AY$7:$AY$116,村县营基础信息!AC19)</f>
        <v>3.0142018893040794E-2</v>
      </c>
      <c r="D69" s="104">
        <v>12</v>
      </c>
      <c r="E69" s="104">
        <v>0</v>
      </c>
      <c r="F69" s="137">
        <f t="shared" si="20"/>
        <v>400</v>
      </c>
      <c r="G69" s="171">
        <v>1</v>
      </c>
      <c r="H69" s="108">
        <v>1</v>
      </c>
      <c r="I69" s="167">
        <v>0</v>
      </c>
      <c r="J69" s="171">
        <v>100</v>
      </c>
      <c r="K69" s="174">
        <f t="shared" si="21"/>
        <v>12000</v>
      </c>
      <c r="L69" s="167">
        <v>0</v>
      </c>
      <c r="N69" s="137">
        <f>SUMPRODUCT(E$58:E69,村县营基础信息!$F$8:$F19)</f>
        <v>0</v>
      </c>
      <c r="O69" s="137">
        <f>SUMPRODUCT(F$58:F69,村县营基础信息!$F$8:$F19)</f>
        <v>4840</v>
      </c>
      <c r="P69" s="137">
        <f>SUMPRODUCT(G$58:G69,村县营基础信息!$F$8:$F19)</f>
        <v>16</v>
      </c>
      <c r="Q69" s="137">
        <f>SUMPRODUCT(H$58:H69,村县营基础信息!$F$8:$F19)</f>
        <v>16</v>
      </c>
      <c r="R69" s="167">
        <f>SUMPRODUCT(I$58:I69,村县营基础信息!$F$8:$F19)</f>
        <v>0</v>
      </c>
      <c r="S69" s="137">
        <f>SUMPRODUCT(J$58:J69,村县营基础信息!$F$8:$F19)</f>
        <v>1600</v>
      </c>
      <c r="T69" s="137">
        <f>SUMPRODUCT(K$58:K69,村县营基础信息!$F$8:$F19)</f>
        <v>86000</v>
      </c>
      <c r="U69" s="167">
        <f>SUMPRODUCT(L$58:L69,村县营基础信息!$F$8:$F19)</f>
        <v>0</v>
      </c>
      <c r="W69" s="142"/>
      <c r="X69" s="68">
        <v>64</v>
      </c>
      <c r="Y69" s="203">
        <f>MAX(求节点(基础状态预期!F$7:F$27,$N$6:$N$26,$X69)+求节点(基础状态预期!F$7:F$27,$N$32:$N$52,$X69)+求节点(基础状态预期!F$7:F$27,$N$58:$N$78,$X69)+求节点(基础状态预期!F$7:F$27,$N$84:$N$104,$X69),Y68)</f>
        <v>189360</v>
      </c>
      <c r="Z69" s="203">
        <f>MAX(求节点(基础状态预期!G$7:G$27,$N$6:$N$26,$X69)+求节点(基础状态预期!G$7:G$27,$N$32:$N$52,$X69)+求节点(基础状态预期!G$7:G$27,$N$58:$N$78,$X69)+求节点(基础状态预期!G$7:G$27,$N$84:$N$104,$X69),Z68)</f>
        <v>189360</v>
      </c>
      <c r="AA69" s="203">
        <f>MAX(求节点(基础状态预期!H$7:H$27,$N$6:$N$26,$X69)+求节点(基础状态预期!H$7:H$27,$N$32:$N$52,$X69)+求节点(基础状态预期!H$7:H$27,$N$58:$N$78,$X69)+求节点(基础状态预期!H$7:H$27,$N$84:$N$104,$X69),AA68)</f>
        <v>189360</v>
      </c>
      <c r="AB69" s="203">
        <f>MAX(求节点(基础状态预期!I$7:I$27,$N$6:$N$26,$X69)+求节点(基础状态预期!I$7:I$27,$N$32:$N$52,$X69)+求节点(基础状态预期!I$7:I$27,$N$58:$N$78,$X69)+求节点(基础状态预期!I$7:I$27,$N$84:$N$104,$X69),AB68)</f>
        <v>189360</v>
      </c>
      <c r="AC69" s="203">
        <f>MAX(求节点(基础状态预期!J$7:J$27,$N$6:$N$26,$X69)+求节点(基础状态预期!J$7:J$27,$N$32:$N$52,$X69)+求节点(基础状态预期!J$7:J$27,$N$58:$N$78,$X69)+求节点(基础状态预期!J$7:J$27,$N$84:$N$104,$X69),AC68)</f>
        <v>206766.31578947377</v>
      </c>
      <c r="AD69" s="63">
        <v>24900</v>
      </c>
      <c r="AE69" s="63">
        <v>25223.232323232322</v>
      </c>
      <c r="AF69" s="63">
        <v>25553.0612244898</v>
      </c>
      <c r="AG69" s="63">
        <v>25889.690721649487</v>
      </c>
      <c r="AH69" s="63">
        <v>26629.824561403511</v>
      </c>
      <c r="AI69" s="203">
        <f>MAX((求节点(基础状态预期!F$7:F$27,$P$6:$P$26,$X69)+求节点(基础状态预期!F$7:F$27,$P$32:$P$52,$X69)+求节点(基础状态预期!F$7:F$27,$P$58:$P$78,$X69)+求节点(基础状态预期!F$7:F$27,$P$84:$P$104,$X69))*240,AI68)</f>
        <v>32400</v>
      </c>
      <c r="AJ69" s="203">
        <f>MAX((求节点(基础状态预期!G$7:G$27,$P$6:$P$26,$X69)+求节点(基础状态预期!G$7:G$27,$P$32:$P$52,$X69)+求节点(基础状态预期!G$7:G$27,$P$58:$P$78,$X69)+求节点(基础状态预期!G$7:G$27,$P$84:$P$104,$X69))*240,AJ68)</f>
        <v>32710.303030303025</v>
      </c>
      <c r="AK69" s="203">
        <f>MAX((求节点(基础状态预期!H$7:H$27,$P$6:$P$26,$X69)+求节点(基础状态预期!H$7:H$27,$P$32:$P$52,$X69)+求节点(基础状态预期!H$7:H$27,$P$58:$P$78,$X69)+求节点(基础状态预期!H$7:H$27,$P$84:$P$104,$X69))*240,AK68)</f>
        <v>33026.938775510207</v>
      </c>
      <c r="AL69" s="203">
        <f>MAX((求节点(基础状态预期!I$7:I$27,$P$6:$P$26,$X69)+求节点(基础状态预期!I$7:I$27,$P$32:$P$52,$X69)+求节点(基础状态预期!I$7:I$27,$P$58:$P$78,$X69)+求节点(基础状态预期!I$7:I$27,$P$84:$P$104,$X69))*240,AL68)</f>
        <v>33350.103092783509</v>
      </c>
      <c r="AM69" s="203">
        <f>MAX((求节点(基础状态预期!J$7:J$27,$P$6:$P$26,$X69)+求节点(基础状态预期!J$7:J$27,$P$32:$P$52,$X69)+求节点(基础状态预期!J$7:J$27,$P$58:$P$78,$X69)+求节点(基础状态预期!J$7:J$27,$P$84:$P$104,$X69))*240,AM68)</f>
        <v>34126.315789473687</v>
      </c>
      <c r="AN69" s="68">
        <f>(AI69-AI68)/节奏总纲!K67</f>
        <v>84.876676662928574</v>
      </c>
      <c r="AO69" s="203">
        <f>MAX(求节点(基础状态预期!F$7:F$27,$T$6:$T$26,$X69)+求节点(基础状态预期!F$7:F$27,$T$32:$T$52,$X69)+求节点(基础状态预期!F$7:F$27,$T$58:$T$78,$X69)+求节点(基础状态预期!F$7:F$27,$T$84:$T$104,$X69),AO68)</f>
        <v>5400800</v>
      </c>
      <c r="AP69" s="203">
        <f>MAX(求节点(基础状态预期!G$7:G$27,$T$6:$T$26,$X69)+求节点(基础状态预期!G$7:G$27,$T$32:$T$52,$X69)+求节点(基础状态预期!G$7:G$27,$T$58:$T$78,$X69)+求节点(基础状态预期!G$7:G$27,$T$84:$T$104,$X69),AP68)</f>
        <v>5659385.8585858578</v>
      </c>
      <c r="AQ69" s="203">
        <f>MAX(求节点(基础状态预期!H$7:H$27,$T$6:$T$26,$X69)+求节点(基础状态预期!H$7:H$27,$T$32:$T$52,$X69)+求节点(基础状态预期!H$7:H$27,$T$58:$T$78,$X69)+求节点(基础状态预期!H$7:H$27,$T$84:$T$104,$X69),AQ68)</f>
        <v>5923248.9795918399</v>
      </c>
      <c r="AR69" s="203">
        <f>MAX(求节点(基础状态预期!I$7:I$27,$T$6:$T$26,$X69)+求节点(基础状态预期!I$7:I$27,$T$32:$T$52,$X69)+求节点(基础状态预期!I$7:I$27,$T$58:$T$78,$X69)+求节点(基础状态预期!I$7:I$27,$T$84:$T$104,$X69),AR68)</f>
        <v>6192552.5773195894</v>
      </c>
      <c r="AS69" s="203">
        <f>MAX(求节点(基础状态预期!J$7:J$27,$T$6:$T$26,$X69)+求节点(基础状态预期!J$7:J$27,$T$32:$T$52,$X69)+求节点(基础状态预期!J$7:J$27,$T$58:$T$78,$X69)+求节点(基础状态预期!J$7:J$27,$T$84:$T$104,$X69),AS68)</f>
        <v>7149571.9298245646</v>
      </c>
      <c r="AT69" s="203">
        <f>MAX(求节点(基础状态预期!F$7:F$27,$S$6:$S$26,$X69)+求节点(基础状态预期!F$7:F$27,$S$32:$S$52,$X69)+求节点(基础状态预期!F$7:F$27,$S$58:$S$78,$X69)+求节点(基础状态预期!F$7:F$27,$S$84:$S$104,$X69),AT68)</f>
        <v>4033.333333333333</v>
      </c>
      <c r="AU69" s="203">
        <f>MAX(求节点(基础状态预期!G$7:G$27,$S$6:$S$26,$X69)+求节点(基础状态预期!G$7:G$27,$S$32:$S$52,$X69)+求节点(基础状态预期!G$7:G$27,$S$58:$S$78,$X69)+求节点(基础状态预期!G$7:G$27,$S$84:$S$104,$X69),AU68)</f>
        <v>4087.2053872053866</v>
      </c>
      <c r="AV69" s="203">
        <f>MAX(求节点(基础状态预期!H$7:H$27,$S$6:$S$26,$X69)+求节点(基础状态预期!H$7:H$27,$S$32:$S$52,$X69)+求节点(基础状态预期!H$7:H$27,$S$58:$S$78,$X69)+求节点(基础状态预期!H$7:H$27,$S$84:$S$104,$X69),AV68)</f>
        <v>4142.1768707482997</v>
      </c>
      <c r="AW69" s="203">
        <f>MAX(求节点(基础状态预期!I$7:I$27,$S$6:$S$26,$X69)+求节点(基础状态预期!I$7:I$27,$S$32:$S$52,$X69)+求节点(基础状态预期!I$7:I$27,$S$58:$S$78,$X69)+求节点(基础状态预期!I$7:I$27,$S$84:$S$104,$X69),AW68)</f>
        <v>4198.2817869415812</v>
      </c>
      <c r="AX69" s="203">
        <f>MAX(求节点(基础状态预期!J$7:J$27,$S$6:$S$26,$X69)+求节点(基础状态预期!J$7:J$27,$S$32:$S$52,$X69)+求节点(基础状态预期!J$7:J$27,$S$58:$S$78,$X69)+求节点(基础状态预期!J$7:J$27,$S$84:$S$104,$X69),AX68)</f>
        <v>4291.2280701754389</v>
      </c>
      <c r="AY69" s="108">
        <f>(AT69-AT68)/节奏总纲!K67</f>
        <v>14.73553414286949</v>
      </c>
      <c r="AZ69" s="203">
        <f>MAX(求节点(基础状态预期!F$7:F$27,$U$6:$U$26,$X69)+求节点(基础状态预期!F$7:F$27,$U$32:$U$52,$X69)+求节点(基础状态预期!F$7:F$27,$U$58:$U$78,$X69)+求节点(基础状态预期!F$7:F$27,$U$84:$U$104,$X69),AZ68)</f>
        <v>3319333.3333333335</v>
      </c>
      <c r="BA69" s="203">
        <f>MAX(求节点(基础状态预期!G$7:G$27,$U$6:$U$26,$X69)+求节点(基础状态预期!G$7:G$27,$U$32:$U$52,$X69)+求节点(基础状态预期!G$7:G$27,$U$58:$U$78,$X69)+求节点(基础状态预期!G$7:G$27,$U$84:$U$104,$X69),BA68)</f>
        <v>3384195.2861952861</v>
      </c>
      <c r="BB69" s="203">
        <f>MAX(求节点(基础状态预期!H$7:H$27,$U$6:$U$26,$X69)+求节点(基础状态预期!H$7:H$27,$U$32:$U$52,$X69)+求节点(基础状态预期!H$7:H$27,$U$58:$U$78,$X69)+求节点(基础状态预期!H$7:H$27,$U$84:$U$104,$X69),BB68)</f>
        <v>3450380.9523809529</v>
      </c>
      <c r="BC69" s="203">
        <f>MAX(求节点(基础状态预期!I$7:I$27,$U$6:$U$26,$X69)+求节点(基础状态预期!I$7:I$27,$U$32:$U$52,$X69)+求节点(基础状态预期!I$7:I$27,$U$58:$U$78,$X69)+求节点(基础状态预期!I$7:I$27,$U$84:$U$104,$X69),BC68)</f>
        <v>3517931.2714776639</v>
      </c>
      <c r="BD69" s="203">
        <f>MAX(求节点(基础状态预期!J$7:J$27,$U$6:$U$26,$X69)+求节点(基础状态预期!J$7:J$27,$U$32:$U$52,$X69)+求节点(基础状态预期!J$7:J$27,$U$58:$U$78,$X69)+求节点(基础状态预期!J$7:J$27,$U$84:$U$104,$X69),BD68)</f>
        <v>3686035.0877192989</v>
      </c>
      <c r="BK69" s="108">
        <v>64</v>
      </c>
      <c r="BL69" s="194">
        <f t="shared" si="7"/>
        <v>36433.333333333336</v>
      </c>
      <c r="BM69" s="194">
        <f t="shared" si="8"/>
        <v>36797.508417508412</v>
      </c>
      <c r="BN69" s="194">
        <f t="shared" si="9"/>
        <v>37169.115646258506</v>
      </c>
      <c r="BO69" s="194">
        <f t="shared" si="10"/>
        <v>37548.38487972509</v>
      </c>
      <c r="BP69" s="194">
        <f t="shared" si="11"/>
        <v>38417.543859649129</v>
      </c>
      <c r="BQ69" s="194">
        <f>(BL69-BL68)/节奏总纲!K67</f>
        <v>99.612210805798554</v>
      </c>
      <c r="BS69" s="110">
        <f t="shared" si="19"/>
        <v>0.88929551692589193</v>
      </c>
      <c r="BT69" s="110">
        <f t="shared" si="12"/>
        <v>0.11070448307410795</v>
      </c>
      <c r="BW69" s="167">
        <v>64</v>
      </c>
      <c r="BX69" s="194">
        <f>求节点(村县营基础信息!K$8:K$28,$P$6:$P$26,$CF69)+求节点(村县营基础信息!T$8:T$28,$P$32:$P$52,$CF69)+求节点(村县营基础信息!AC$8:AC$28,$P$58:$P$78,$CF69)+求节点(村县营基础信息!AL$8:AL$28,$P$84:$P$104,$CF69)</f>
        <v>134.33333333333334</v>
      </c>
      <c r="BY69" s="194">
        <f>求节点(村县营基础信息!L$8:L$28,$P$6:$P$26,$CF69)+求节点(村县营基础信息!U$8:U$28,$P$32:$P$52,$CF69)+求节点(村县营基础信息!AD$8:AD$28,$P$58:$P$78,$CF69)+求节点(村县营基础信息!AM$8:AM$28,$P$84:$P$104,$CF69)</f>
        <v>135.66044777985232</v>
      </c>
      <c r="BZ69" s="194">
        <f>求节点(村县营基础信息!M$8:M$28,$P$6:$P$26,$CF69)+求节点(村县营基础信息!V$8:V$28,$P$32:$P$52,$CF69)+求节点(村县营基础信息!AE$8:AE$28,$P$58:$P$78,$CF69)+求节点(村县营基础信息!AN$8:AN$28,$P$84:$P$104,$CF69)</f>
        <v>137.19305488214837</v>
      </c>
      <c r="CA69" s="194">
        <f>求节点(村县营基础信息!N$8:N$28,$P$6:$P$26,$CF69)+求节点(村县营基础信息!W$8:W$28,$P$32:$P$52,$CF69)+求节点(村县营基础信息!AF$8:AF$28,$P$58:$P$78,$CF69)+求节点(村县营基础信息!AO$8:AO$28,$P$84:$P$104,$CF69)</f>
        <v>138.9621993127148</v>
      </c>
      <c r="CB69" s="194">
        <f>求节点(村县营基础信息!O$8:O$28,$P$6:$P$26,$CF69)+求节点(村县营基础信息!X$8:X$28,$P$32:$P$52,$CF69)+求节点(村县营基础信息!AG$8:AG$28,$P$58:$P$78,$CF69)+求节点(村县营基础信息!AP$8:AP$28,$P$84:$P$104,$CF69)</f>
        <v>142.19298245614036</v>
      </c>
      <c r="CC69" s="194">
        <f>(BX69-BX68)/节奏总纲!K67</f>
        <v>0.32418175114313164</v>
      </c>
      <c r="CF69" s="167">
        <v>64</v>
      </c>
      <c r="CG69" s="194">
        <f>求节点(村县营基础信息!K$8:K$28,$Q$6:$Q$26,$CF69)+求节点(村县营基础信息!T$8:T$28,$Q$32:$Q$52,$CF69)+求节点(村县营基础信息!AC$8:AC$28,$Q$58:$Q$78,$CF69)+求节点(村县营基础信息!AL$8:AL$28,$Q$84:$Q$104,$CF69)</f>
        <v>39.666666666666664</v>
      </c>
      <c r="CH69" s="194">
        <f>求节点(村县营基础信息!L$8:L$28,$Q$6:$Q$26,$CF69)+求节点(村县营基础信息!U$8:U$28,$Q$32:$Q$52,$CF69)+求节点(村县营基础信息!AD$8:AD$28,$Q$58:$Q$78,$CF69)+求节点(村县营基础信息!AM$8:AM$28,$Q$84:$Q$104,$CF69)</f>
        <v>40.239572358976922</v>
      </c>
      <c r="CI69" s="194">
        <f>求节点(村县营基础信息!M$8:M$28,$Q$6:$Q$26,$CF69)+求节点(村县营基础信息!V$8:V$28,$Q$32:$Q$52,$CF69)+求节点(村县营基础信息!AE$8:AE$28,$Q$58:$Q$78,$CF69)+求节点(村县营基础信息!AN$8:AN$28,$Q$84:$Q$104,$CF69)</f>
        <v>41.00257869167217</v>
      </c>
      <c r="CJ69" s="194">
        <f>求节点(村县营基础信息!N$8:N$28,$Q$6:$Q$26,$CF69)+求节点(村县营基础信息!W$8:W$28,$Q$32:$Q$52,$CF69)+求节点(村县营基础信息!AF$8:AF$28,$Q$58:$Q$78,$CF69)+求节点(村县营基础信息!AO$8:AO$28,$Q$84:$Q$104,$CF69)</f>
        <v>41.986254295532646</v>
      </c>
      <c r="CK69" s="194">
        <f>求节点(村县营基础信息!O$8:O$28,$Q$6:$Q$26,$CF69)+求节点(村县营基础信息!X$8:X$28,$Q$32:$Q$52,$CF69)+求节点(村县营基础信息!AG$8:AG$28,$Q$58:$Q$78,$CF69)+求节点(村县营基础信息!AP$8:AP$28,$Q$84:$Q$104,$CF69)</f>
        <v>42.912280701754391</v>
      </c>
      <c r="CL69" s="194">
        <f>(CG69-CG68)/节奏总纲!K67</f>
        <v>0.11788427314295594</v>
      </c>
      <c r="CO69" s="167">
        <v>64</v>
      </c>
      <c r="CP69" s="194">
        <f>求节点(村县营基础信息!K$8:K$28,$R$6:$R$26,$CF69)+求节点(村县营基础信息!T$8:T$28,$R$32:$R$52,$CF69)+求节点(村县营基础信息!AC$8:AC$28,$R$58:$R$78,$CF69)+求节点(村县营基础信息!AL$8:AL$28,$R$84:$R$104,$CF69)</f>
        <v>8</v>
      </c>
      <c r="CQ69" s="194">
        <f>求节点(村县营基础信息!L$8:L$28,$R$6:$R$26,$CF69)+求节点(村县营基础信息!U$8:U$28,$R$32:$R$52,$CF69)+求节点(村县营基础信息!AD$8:AD$28,$R$58:$R$78,$CF69)+求节点(村县营基础信息!AM$8:AM$28,$R$84:$R$104,$CF69)</f>
        <v>8</v>
      </c>
      <c r="CR69" s="194">
        <f>求节点(村县营基础信息!M$8:M$28,$R$6:$R$26,$CF69)+求节点(村县营基础信息!V$8:V$28,$R$32:$R$52,$CF69)+求节点(村县营基础信息!AE$8:AE$28,$R$58:$R$78,$CF69)+求节点(村县营基础信息!AN$8:AN$28,$R$84:$R$104,$CF69)</f>
        <v>8</v>
      </c>
      <c r="CS69" s="194">
        <f>求节点(村县营基础信息!N$8:N$28,$R$6:$R$26,$CF69)+求节点(村县营基础信息!W$8:W$28,$R$32:$R$52,$CF69)+求节点(村县营基础信息!AF$8:AF$28,$R$58:$R$78,$CF69)+求节点(村县营基础信息!AO$8:AO$28,$R$84:$R$104,$CF69)</f>
        <v>8</v>
      </c>
      <c r="CT69" s="194">
        <f>求节点(村县营基础信息!O$8:O$28,$R$6:$R$26,$CF69)+求节点(村县营基础信息!X$8:X$28,$R$32:$R$52,$CF69)+求节点(村县营基础信息!AG$8:AG$28,$R$58:$R$78,$CF69)+求节点(村县营基础信息!AP$8:AP$28,$R$84:$R$104,$CF69)</f>
        <v>8.2280701754385976</v>
      </c>
      <c r="CU69" s="194">
        <f>(CP69-CP68)/节奏总纲!K67</f>
        <v>0</v>
      </c>
      <c r="CW69" s="171"/>
      <c r="CX69" s="171"/>
      <c r="CY69" s="171">
        <v>64</v>
      </c>
      <c r="CZ69" s="171">
        <v>37253.333333333336</v>
      </c>
      <c r="DA69" s="171">
        <v>37662.760942760942</v>
      </c>
      <c r="DB69" s="171">
        <v>38080.544217687078</v>
      </c>
      <c r="DC69" s="171">
        <v>38506.941580756022</v>
      </c>
      <c r="DD69" s="171">
        <v>39441.403508771931</v>
      </c>
      <c r="DE69" s="171">
        <f t="shared" si="13"/>
        <v>0.97798854688618464</v>
      </c>
      <c r="DF69" s="171">
        <f t="shared" si="14"/>
        <v>0.9770263118371082</v>
      </c>
      <c r="DG69" s="171">
        <f t="shared" si="15"/>
        <v>0.97606576822488667</v>
      </c>
      <c r="DH69" s="171">
        <f t="shared" si="16"/>
        <v>0.97510691159357166</v>
      </c>
      <c r="DI69" s="171">
        <f t="shared" si="17"/>
        <v>0.97404099352359275</v>
      </c>
    </row>
    <row r="70" spans="1:113" x14ac:dyDescent="0.15">
      <c r="A70" s="108"/>
      <c r="B70" s="150"/>
      <c r="C70" s="108">
        <f>K70/INDEX(繁荣度奖励!$AY$7:$AY$116,村县营基础信息!AC20)</f>
        <v>2.7269968387045557E-2</v>
      </c>
      <c r="D70" s="104">
        <v>13</v>
      </c>
      <c r="E70" s="104">
        <v>0</v>
      </c>
      <c r="F70" s="137">
        <f t="shared" si="20"/>
        <v>400</v>
      </c>
      <c r="G70" s="171">
        <v>1</v>
      </c>
      <c r="H70" s="108">
        <v>1</v>
      </c>
      <c r="I70" s="167">
        <v>0</v>
      </c>
      <c r="J70" s="171">
        <v>100</v>
      </c>
      <c r="K70" s="174">
        <f t="shared" si="21"/>
        <v>16000</v>
      </c>
      <c r="L70" s="167">
        <v>0</v>
      </c>
      <c r="N70" s="137">
        <f>SUMPRODUCT(E$58:E70,村县营基础信息!$F$8:$F20)</f>
        <v>0</v>
      </c>
      <c r="O70" s="137">
        <f>SUMPRODUCT(F$58:F70,村县营基础信息!$F$8:$F20)</f>
        <v>5640</v>
      </c>
      <c r="P70" s="137">
        <f>SUMPRODUCT(G$58:G70,村县营基础信息!$F$8:$F20)</f>
        <v>18</v>
      </c>
      <c r="Q70" s="137">
        <f>SUMPRODUCT(H$58:H70,村县营基础信息!$F$8:$F20)</f>
        <v>18</v>
      </c>
      <c r="R70" s="167">
        <f>SUMPRODUCT(I$58:I70,村县营基础信息!$F$8:$F20)</f>
        <v>0</v>
      </c>
      <c r="S70" s="137">
        <f>SUMPRODUCT(J$58:J70,村县营基础信息!$F$8:$F20)</f>
        <v>1800</v>
      </c>
      <c r="T70" s="137">
        <f>SUMPRODUCT(K$58:K70,村县营基础信息!$F$8:$F20)</f>
        <v>118000</v>
      </c>
      <c r="U70" s="167">
        <f>SUMPRODUCT(L$58:L70,村县营基础信息!$F$8:$F20)</f>
        <v>0</v>
      </c>
      <c r="W70" s="142"/>
      <c r="X70" s="68">
        <v>65</v>
      </c>
      <c r="Y70" s="203">
        <f>MAX(求节点(基础状态预期!F$7:F$27,$N$6:$N$26,$X70)+求节点(基础状态预期!F$7:F$27,$N$32:$N$52,$X70)+求节点(基础状态预期!F$7:F$27,$N$58:$N$78,$X70)+求节点(基础状态预期!F$7:F$27,$N$84:$N$104,$X70),Y69)</f>
        <v>189360</v>
      </c>
      <c r="Z70" s="203">
        <f>MAX(求节点(基础状态预期!G$7:G$27,$N$6:$N$26,$X70)+求节点(基础状态预期!G$7:G$27,$N$32:$N$52,$X70)+求节点(基础状态预期!G$7:G$27,$N$58:$N$78,$X70)+求节点(基础状态预期!G$7:G$27,$N$84:$N$104,$X70),Z69)</f>
        <v>189360</v>
      </c>
      <c r="AA70" s="203">
        <f>MAX(求节点(基础状态预期!H$7:H$27,$N$6:$N$26,$X70)+求节点(基础状态预期!H$7:H$27,$N$32:$N$52,$X70)+求节点(基础状态预期!H$7:H$27,$N$58:$N$78,$X70)+求节点(基础状态预期!H$7:H$27,$N$84:$N$104,$X70),AA69)</f>
        <v>193513.46938775521</v>
      </c>
      <c r="AB70" s="203">
        <f>MAX(求节点(基础状态预期!I$7:I$27,$N$6:$N$26,$X70)+求节点(基础状态预期!I$7:I$27,$N$32:$N$52,$X70)+求节点(基础状态预期!I$7:I$27,$N$58:$N$78,$X70)+求节点(基础状态预期!I$7:I$27,$N$84:$N$104,$X70),AB69)</f>
        <v>202211.1340206186</v>
      </c>
      <c r="AC70" s="203">
        <f>MAX(求节点(基础状态预期!J$7:J$27,$N$6:$N$26,$X70)+求节点(基础状态预期!J$7:J$27,$N$32:$N$52,$X70)+求节点(基础状态预期!J$7:J$27,$N$58:$N$78,$X70)+求节点(基础状态预期!J$7:J$27,$N$84:$N$104,$X70),AC69)</f>
        <v>220155.7894736843</v>
      </c>
      <c r="AD70" s="63">
        <v>25400</v>
      </c>
      <c r="AE70" s="63">
        <v>25728.282828282827</v>
      </c>
      <c r="AF70" s="63">
        <v>26074.14965986395</v>
      </c>
      <c r="AG70" s="63">
        <v>26438.831615120278</v>
      </c>
      <c r="AH70" s="63">
        <v>27191.228070175443</v>
      </c>
      <c r="AI70" s="203">
        <f>MAX((求节点(基础状态预期!F$7:F$27,$P$6:$P$26,$X70)+求节点(基础状态预期!F$7:F$27,$P$32:$P$52,$X70)+求节点(基础状态预期!F$7:F$27,$P$58:$P$78,$X70)+求节点(基础状态预期!F$7:F$27,$P$84:$P$104,$X70))*240,AI69)</f>
        <v>32880</v>
      </c>
      <c r="AJ70" s="203">
        <f>MAX((求节点(基础状态预期!G$7:G$27,$P$6:$P$26,$X70)+求节点(基础状态预期!G$7:G$27,$P$32:$P$52,$X70)+求节点(基础状态预期!G$7:G$27,$P$58:$P$78,$X70)+求节点(基础状态预期!G$7:G$27,$P$84:$P$104,$X70))*240,AJ69)</f>
        <v>33195.15151515152</v>
      </c>
      <c r="AK70" s="203">
        <f>MAX((求节点(基础状态预期!H$7:H$27,$P$6:$P$26,$X70)+求节点(基础状态预期!H$7:H$27,$P$32:$P$52,$X70)+求节点(基础状态预期!H$7:H$27,$P$58:$P$78,$X70)+求节点(基础状态预期!H$7:H$27,$P$84:$P$104,$X70))*240,AK69)</f>
        <v>33542.857142857152</v>
      </c>
      <c r="AL70" s="203">
        <f>MAX((求节点(基础状态预期!I$7:I$27,$P$6:$P$26,$X70)+求节点(基础状态预期!I$7:I$27,$P$32:$P$52,$X70)+求节点(基础状态预期!I$7:I$27,$P$58:$P$78,$X70)+求节点(基础状态预期!I$7:I$27,$P$84:$P$104,$X70))*240,AL69)</f>
        <v>33925.773195876296</v>
      </c>
      <c r="AM70" s="203">
        <f>MAX((求节点(基础状态预期!J$7:J$27,$P$6:$P$26,$X70)+求节点(基础状态预期!J$7:J$27,$P$32:$P$52,$X70)+求节点(基础状态预期!J$7:J$27,$P$58:$P$78,$X70)+求节点(基础状态预期!J$7:J$27,$P$84:$P$104,$X70))*240,AM69)</f>
        <v>34715.789473684206</v>
      </c>
      <c r="AN70" s="68">
        <f>(AI70-AI69)/节奏总纲!K68</f>
        <v>79.192739538514374</v>
      </c>
      <c r="AO70" s="203">
        <f>MAX(求节点(基础状态预期!F$7:F$27,$T$6:$T$26,$X70)+求节点(基础状态预期!F$7:F$27,$T$32:$T$52,$X70)+求节点(基础状态预期!F$7:F$27,$T$58:$T$78,$X70)+求节点(基础状态预期!F$7:F$27,$T$84:$T$104,$X70),AO69)</f>
        <v>5800800.0000000009</v>
      </c>
      <c r="AP70" s="203">
        <f>MAX(求节点(基础状态预期!G$7:G$27,$T$6:$T$26,$X70)+求节点(基础状态预期!G$7:G$27,$T$32:$T$52,$X70)+求节点(基础状态预期!G$7:G$27,$T$58:$T$78,$X70)+求节点(基础状态预期!G$7:G$27,$T$84:$T$104,$X70),AP69)</f>
        <v>6063426.2626262615</v>
      </c>
      <c r="AQ70" s="203">
        <f>MAX(求节点(基础状态预期!H$7:H$27,$T$6:$T$26,$X70)+求节点(基础状态预期!H$7:H$27,$T$32:$T$52,$X70)+求节点(基础状态预期!H$7:H$27,$T$58:$T$78,$X70)+求节点(基础状态预期!H$7:H$27,$T$84:$T$104,$X70),AQ69)</f>
        <v>6427194.5578231337</v>
      </c>
      <c r="AR70" s="203">
        <f>MAX(求节点(基础状态预期!I$7:I$27,$T$6:$T$26,$X70)+求节点(基础状态预期!I$7:I$27,$T$32:$T$52,$X70)+求节点(基础状态预期!I$7:I$27,$T$58:$T$78,$X70)+求节点(基础状态预期!I$7:I$27,$T$84:$T$104,$X70),AR69)</f>
        <v>6901281.0996563584</v>
      </c>
      <c r="AS70" s="203">
        <f>MAX(求节点(基础状态预期!J$7:J$27,$T$6:$T$26,$X70)+求节点(基础状态预期!J$7:J$27,$T$32:$T$52,$X70)+求节点(基础状态预期!J$7:J$27,$T$58:$T$78,$X70)+求节点(基础状态预期!J$7:J$27,$T$84:$T$104,$X70),AS69)</f>
        <v>7879396.4912280738</v>
      </c>
      <c r="AT70" s="203">
        <f>MAX(求节点(基础状态预期!F$7:F$27,$S$6:$S$26,$X70)+求节点(基础状态预期!F$7:F$27,$S$32:$S$52,$X70)+求节点(基础状态预期!F$7:F$27,$S$58:$S$78,$X70)+求节点(基础状态预期!F$7:F$27,$S$84:$S$104,$X70),AT69)</f>
        <v>4116.666666666667</v>
      </c>
      <c r="AU70" s="203">
        <f>MAX(求节点(基础状态预期!G$7:G$27,$S$6:$S$26,$X70)+求节点(基础状态预期!G$7:G$27,$S$32:$S$52,$X70)+求节点(基础状态预期!G$7:G$27,$S$58:$S$78,$X70)+求节点(基础状态预期!G$7:G$27,$S$84:$S$104,$X70),AU69)</f>
        <v>4171.3804713804711</v>
      </c>
      <c r="AV70" s="203">
        <f>MAX(求节点(基础状态预期!H$7:H$27,$S$6:$S$26,$X70)+求节点(基础状态预期!H$7:H$27,$S$32:$S$52,$X70)+求节点(基础状态预期!H$7:H$27,$S$58:$S$78,$X70)+求节点(基础状态预期!H$7:H$27,$S$84:$S$104,$X70),AV69)</f>
        <v>4221.7687074829937</v>
      </c>
      <c r="AW70" s="203">
        <f>MAX(求节点(基础状态预期!I$7:I$27,$S$6:$S$26,$X70)+求节点(基础状态预期!I$7:I$27,$S$32:$S$52,$X70)+求节点(基础状态预期!I$7:I$27,$S$58:$S$78,$X70)+求节点(基础状态预期!I$7:I$27,$S$84:$S$104,$X70),AW69)</f>
        <v>4267.3539518900343</v>
      </c>
      <c r="AX70" s="203">
        <f>MAX(求节点(基础状态预期!J$7:J$27,$S$6:$S$26,$X70)+求节点(基础状态预期!J$7:J$27,$S$32:$S$52,$X70)+求节点(基础状态预期!J$7:J$27,$S$58:$S$78,$X70)+求节点(基础状态预期!J$7:J$27,$S$84:$S$104,$X70),AX69)</f>
        <v>4361.4035087719303</v>
      </c>
      <c r="AY70" s="108">
        <f>(AT70-AT69)/节奏总纲!K68</f>
        <v>13.7487395032144</v>
      </c>
      <c r="AZ70" s="203">
        <f>MAX(求节点(基础状态预期!F$7:F$27,$U$6:$U$26,$X70)+求节点(基础状态预期!F$7:F$27,$U$32:$U$52,$X70)+求节点(基础状态预期!F$7:F$27,$U$58:$U$78,$X70)+求节点(基础状态预期!F$7:F$27,$U$84:$U$104,$X70),AZ69)</f>
        <v>3419666.6666666665</v>
      </c>
      <c r="BA70" s="203">
        <f>MAX(求节点(基础状态预期!G$7:G$27,$U$6:$U$26,$X70)+求节点(基础状态预期!G$7:G$27,$U$32:$U$52,$X70)+求节点(基础状态预期!G$7:G$27,$U$58:$U$78,$X70)+求节点(基础状态预期!G$7:G$27,$U$84:$U$104,$X70),BA69)</f>
        <v>3485542.0875420873</v>
      </c>
      <c r="BB70" s="203">
        <f>MAX(求节点(基础状态预期!H$7:H$27,$U$6:$U$26,$X70)+求节点(基础状态预期!H$7:H$27,$U$32:$U$52,$X70)+求节点(基础状态预期!H$7:H$27,$U$58:$U$78,$X70)+求节点(基础状态预期!H$7:H$27,$U$84:$U$104,$X70),BB69)</f>
        <v>3559619.0476190485</v>
      </c>
      <c r="BC70" s="203">
        <f>MAX(求节点(基础状态预期!I$7:I$27,$U$6:$U$26,$X70)+求节点(基础状态预期!I$7:I$27,$U$32:$U$52,$X70)+求节点(基础状态预期!I$7:I$27,$U$58:$U$78,$X70)+求节点(基础状态预期!I$7:I$27,$U$84:$U$104,$X70),BC69)</f>
        <v>3642584.192439863</v>
      </c>
      <c r="BD70" s="203">
        <f>MAX(求节点(基础状态预期!J$7:J$27,$U$6:$U$26,$X70)+求节点(基础状态预期!J$7:J$27,$U$32:$U$52,$X70)+求节点(基础状态预期!J$7:J$27,$U$58:$U$78,$X70)+求节点(基础状态预期!J$7:J$27,$U$84:$U$104,$X70),BD69)</f>
        <v>3813754.3859649133</v>
      </c>
      <c r="BK70" s="108">
        <v>65</v>
      </c>
      <c r="BL70" s="194">
        <f t="shared" si="7"/>
        <v>36996.666666666664</v>
      </c>
      <c r="BM70" s="194">
        <f t="shared" si="8"/>
        <v>37366.531986531991</v>
      </c>
      <c r="BN70" s="194">
        <f t="shared" si="9"/>
        <v>37764.625850340148</v>
      </c>
      <c r="BO70" s="194">
        <f t="shared" si="10"/>
        <v>38193.127147766332</v>
      </c>
      <c r="BP70" s="194">
        <f t="shared" si="11"/>
        <v>39077.192982456138</v>
      </c>
      <c r="BQ70" s="194">
        <f>(BL70-BL69)/节奏总纲!K68</f>
        <v>92.941479041727874</v>
      </c>
      <c r="BS70" s="110">
        <f t="shared" ref="BS70:BS101" si="22">AI70/BL70</f>
        <v>0.88872871429858546</v>
      </c>
      <c r="BT70" s="110">
        <f t="shared" si="12"/>
        <v>0.11127128570141456</v>
      </c>
      <c r="BW70" s="167">
        <v>65</v>
      </c>
      <c r="BX70" s="194">
        <f>求节点(村县营基础信息!K$8:K$28,$P$6:$P$26,$CF70)+求节点(村县营基础信息!T$8:T$28,$P$32:$P$52,$CF70)+求节点(村县营基础信息!AC$8:AC$28,$P$58:$P$78,$CF70)+求节点(村县营基础信息!AL$8:AL$28,$P$84:$P$104,$CF70)</f>
        <v>136.16666666666666</v>
      </c>
      <c r="BY70" s="194">
        <f>求节点(村县营基础信息!L$8:L$28,$P$6:$P$26,$CF70)+求节点(村县营基础信息!U$8:U$28,$P$32:$P$52,$CF70)+求节点(村县营基础信息!AD$8:AD$28,$P$58:$P$78,$CF70)+求节点(村县营基础信息!AM$8:AM$28,$P$84:$P$104,$CF70)</f>
        <v>137.71166323774298</v>
      </c>
      <c r="BZ70" s="194">
        <f>求节点(村县营基础信息!M$8:M$28,$P$6:$P$26,$CF70)+求节点(村县营基础信息!V$8:V$28,$P$32:$P$52,$CF70)+求节点(村县营基础信息!AE$8:AE$28,$P$58:$P$78,$CF70)+求节点(村县营基础信息!AN$8:AN$28,$P$84:$P$104,$CF70)</f>
        <v>139.44630685531916</v>
      </c>
      <c r="CA70" s="194">
        <f>求节点(村县营基础信息!N$8:N$28,$P$6:$P$26,$CF70)+求节点(村县营基础信息!W$8:W$28,$P$32:$P$52,$CF70)+求节点(村县营基础信息!AF$8:AF$28,$P$58:$P$78,$CF70)+求节点(村县营基础信息!AO$8:AO$28,$P$84:$P$104,$CF70)</f>
        <v>141.35738831615123</v>
      </c>
      <c r="CB70" s="194">
        <f>求节点(村县营基础信息!O$8:O$28,$P$6:$P$26,$CF70)+求节点(村县营基础信息!X$8:X$28,$P$32:$P$52,$CF70)+求节点(村县营基础信息!AG$8:AG$28,$P$58:$P$78,$CF70)+求节点(村县营基础信息!AP$8:AP$28,$P$84:$P$104,$CF70)</f>
        <v>144.64912280701753</v>
      </c>
      <c r="CC70" s="194">
        <f>(BX70-BX69)/节奏总纲!K68</f>
        <v>0.30247226907071145</v>
      </c>
      <c r="CF70" s="167">
        <v>65</v>
      </c>
      <c r="CG70" s="194">
        <f>求节点(村县营基础信息!K$8:K$28,$Q$6:$Q$26,$CF70)+求节点(村县营基础信息!T$8:T$28,$Q$32:$Q$52,$CF70)+求节点(村县营基础信息!AC$8:AC$28,$Q$58:$Q$78,$CF70)+求节点(村县营基础信息!AL$8:AL$28,$Q$84:$Q$104,$CF70)</f>
        <v>40.333333333333336</v>
      </c>
      <c r="CH70" s="194">
        <f>求节点(村县营基础信息!L$8:L$28,$Q$6:$Q$26,$CF70)+求节点(村县营基础信息!U$8:U$28,$Q$32:$Q$52,$CF70)+求节点(村县营基础信息!AD$8:AD$28,$Q$58:$Q$78,$CF70)+求节点(村县营基础信息!AM$8:AM$28,$Q$84:$Q$104,$CF70)</f>
        <v>41.112336638416366</v>
      </c>
      <c r="CI70" s="194">
        <f>求节点(村县营基础信息!M$8:M$28,$Q$6:$Q$26,$CF70)+求节点(村县营基础信息!V$8:V$28,$Q$32:$Q$52,$CF70)+求节点(村县营基础信息!AE$8:AE$28,$Q$58:$Q$78,$CF70)+求节点(村县营基础信息!AN$8:AN$28,$Q$84:$Q$104,$CF70)</f>
        <v>41.902089168244316</v>
      </c>
      <c r="CJ70" s="194">
        <f>求节点(村县营基础信息!N$8:N$28,$Q$6:$Q$26,$CF70)+求节点(村县营基础信息!W$8:W$28,$Q$32:$Q$52,$CF70)+求节点(村县营基础信息!AF$8:AF$28,$Q$58:$Q$78,$CF70)+求节点(村县营基础信息!AO$8:AO$28,$Q$84:$Q$104,$CF70)</f>
        <v>42.673539518900348</v>
      </c>
      <c r="CK70" s="194">
        <f>求节点(村县营基础信息!O$8:O$28,$Q$6:$Q$26,$CF70)+求节点(村县营基础信息!X$8:X$28,$Q$32:$Q$52,$CF70)+求节点(村县营基础信息!AG$8:AG$28,$Q$58:$Q$78,$CF70)+求节点(村县营基础信息!AP$8:AP$28,$Q$84:$Q$104,$CF70)</f>
        <v>43.614035087719301</v>
      </c>
      <c r="CL70" s="194">
        <f>(CG70-CG69)/节奏总纲!K68</f>
        <v>0.10998991602571519</v>
      </c>
      <c r="CO70" s="167">
        <v>65</v>
      </c>
      <c r="CP70" s="194">
        <f>求节点(村县营基础信息!K$8:K$28,$R$6:$R$26,$CF70)+求节点(村县营基础信息!T$8:T$28,$R$32:$R$52,$CF70)+求节点(村县营基础信息!AC$8:AC$28,$R$58:$R$78,$CF70)+求节点(村县营基础信息!AL$8:AL$28,$R$84:$R$104,$CF70)</f>
        <v>8</v>
      </c>
      <c r="CQ70" s="194">
        <f>求节点(村县营基础信息!L$8:L$28,$R$6:$R$26,$CF70)+求节点(村县营基础信息!U$8:U$28,$R$32:$R$52,$CF70)+求节点(村县营基础信息!AD$8:AD$28,$R$58:$R$78,$CF70)+求节点(村县营基础信息!AM$8:AM$28,$R$84:$R$104,$CF70)</f>
        <v>8</v>
      </c>
      <c r="CR70" s="194">
        <f>求节点(村县营基础信息!M$8:M$28,$R$6:$R$26,$CF70)+求节点(村县营基础信息!V$8:V$28,$R$32:$R$52,$CF70)+求节点(村县营基础信息!AE$8:AE$28,$R$58:$R$78,$CF70)+求节点(村县营基础信息!AN$8:AN$28,$R$84:$R$104,$CF70)</f>
        <v>8.0544217687074848</v>
      </c>
      <c r="CS70" s="194">
        <f>求节点(村县营基础信息!N$8:N$28,$R$6:$R$26,$CF70)+求节点(村县营基础信息!W$8:W$28,$R$32:$R$52,$CF70)+求节点(村县营基础信息!AF$8:AF$28,$R$58:$R$78,$CF70)+求节点(村县营基础信息!AO$8:AO$28,$R$84:$R$104,$CF70)</f>
        <v>8.1683848797250871</v>
      </c>
      <c r="CT70" s="194">
        <f>求节点(村县营基础信息!O$8:O$28,$R$6:$R$26,$CF70)+求节点(村县营基础信息!X$8:X$28,$R$32:$R$52,$CF70)+求节点(村县营基础信息!AG$8:AG$28,$R$58:$R$78,$CF70)+求节点(村县营基础信息!AP$8:AP$28,$R$84:$R$104,$CF70)</f>
        <v>8.4035087719298254</v>
      </c>
      <c r="CU70" s="194">
        <f>(CP70-CP69)/节奏总纲!K68</f>
        <v>0</v>
      </c>
      <c r="CW70" s="171"/>
      <c r="CX70" s="171"/>
      <c r="CY70" s="171">
        <v>65</v>
      </c>
      <c r="CZ70" s="171">
        <v>37886.666666666664</v>
      </c>
      <c r="DA70" s="171">
        <v>38302.491582491581</v>
      </c>
      <c r="DB70" s="171">
        <v>38739.86394557824</v>
      </c>
      <c r="DC70" s="171">
        <v>39200.27491408935</v>
      </c>
      <c r="DD70" s="171">
        <v>40150.175438596489</v>
      </c>
      <c r="DE70" s="171">
        <f t="shared" si="13"/>
        <v>0.97650888615168041</v>
      </c>
      <c r="DF70" s="171">
        <f t="shared" si="14"/>
        <v>0.97556400230664297</v>
      </c>
      <c r="DG70" s="171">
        <f t="shared" si="15"/>
        <v>0.97482598037494128</v>
      </c>
      <c r="DH70" s="171">
        <f t="shared" si="16"/>
        <v>0.97430763512423657</v>
      </c>
      <c r="DI70" s="171">
        <f t="shared" si="17"/>
        <v>0.97327577166427792</v>
      </c>
    </row>
    <row r="71" spans="1:113" x14ac:dyDescent="0.15">
      <c r="A71" s="108"/>
      <c r="B71" s="150"/>
      <c r="C71" s="108">
        <f>K71/INDEX(繁荣度奖励!$AY$7:$AY$116,村县营基础信息!AC21)</f>
        <v>2.1435746425713557E-2</v>
      </c>
      <c r="D71" s="104">
        <v>14</v>
      </c>
      <c r="E71" s="104">
        <v>0</v>
      </c>
      <c r="F71" s="137">
        <f t="shared" si="20"/>
        <v>400</v>
      </c>
      <c r="G71" s="171">
        <v>1</v>
      </c>
      <c r="H71" s="108">
        <v>1</v>
      </c>
      <c r="I71" s="167">
        <v>0</v>
      </c>
      <c r="J71" s="171">
        <v>100</v>
      </c>
      <c r="K71" s="174">
        <f t="shared" si="21"/>
        <v>20000</v>
      </c>
      <c r="L71" s="167">
        <v>0</v>
      </c>
      <c r="N71" s="137">
        <f>SUMPRODUCT(E$58:E71,村县营基础信息!$F$8:$F21)</f>
        <v>0</v>
      </c>
      <c r="O71" s="137">
        <f>SUMPRODUCT(F$58:F71,村县营基础信息!$F$8:$F21)</f>
        <v>6840</v>
      </c>
      <c r="P71" s="137">
        <f>SUMPRODUCT(G$58:G71,村县营基础信息!$F$8:$F21)</f>
        <v>21</v>
      </c>
      <c r="Q71" s="137">
        <f>SUMPRODUCT(H$58:H71,村县营基础信息!$F$8:$F21)</f>
        <v>21</v>
      </c>
      <c r="R71" s="167">
        <f>SUMPRODUCT(I$58:I71,村县营基础信息!$F$8:$F21)</f>
        <v>0</v>
      </c>
      <c r="S71" s="137">
        <f>SUMPRODUCT(J$58:J71,村县营基础信息!$F$8:$F21)</f>
        <v>2100</v>
      </c>
      <c r="T71" s="137">
        <f>SUMPRODUCT(K$58:K71,村县营基础信息!$F$8:$F21)</f>
        <v>178000</v>
      </c>
      <c r="U71" s="167">
        <f>SUMPRODUCT(L$58:L71,村县营基础信息!$F$8:$F21)</f>
        <v>0</v>
      </c>
      <c r="W71" s="142"/>
      <c r="X71" s="68">
        <v>66</v>
      </c>
      <c r="Y71" s="203">
        <f>MAX(求节点(基础状态预期!F$7:F$27,$N$6:$N$26,$X71)+求节点(基础状态预期!F$7:F$27,$N$32:$N$52,$X71)+求节点(基础状态预期!F$7:F$27,$N$58:$N$78,$X71)+求节点(基础状态预期!F$7:F$27,$N$84:$N$104,$X71),Y70)</f>
        <v>189360</v>
      </c>
      <c r="Z71" s="203">
        <f>MAX(求节点(基础状态预期!G$7:G$27,$N$6:$N$26,$X71)+求节点(基础状态预期!G$7:G$27,$N$32:$N$52,$X71)+求节点(基础状态预期!G$7:G$27,$N$58:$N$78,$X71)+求节点(基础状态预期!G$7:G$27,$N$84:$N$104,$X71),Z70)</f>
        <v>197839.99999999997</v>
      </c>
      <c r="AA71" s="203">
        <f>MAX(求节点(基础状态预期!H$7:H$27,$N$6:$N$26,$X71)+求节点(基础状态预期!H$7:H$27,$N$32:$N$52,$X71)+求节点(基础状态预期!H$7:H$27,$N$58:$N$78,$X71)+求节点(基础状态预期!H$7:H$27,$N$84:$N$104,$X71),AA70)</f>
        <v>206493.06122448988</v>
      </c>
      <c r="AB71" s="203">
        <f>MAX(求节点(基础状态预期!I$7:I$27,$N$6:$N$26,$X71)+求节点(基础状态预期!I$7:I$27,$N$32:$N$52,$X71)+求节点(基础状态预期!I$7:I$27,$N$58:$N$78,$X71)+求节点(基础状态预期!I$7:I$27,$N$84:$N$104,$X71),AB70)</f>
        <v>215324.53608247425</v>
      </c>
      <c r="AC71" s="203">
        <f>MAX(求节点(基础状态预期!J$7:J$27,$N$6:$N$26,$X71)+求节点(基础状态预期!J$7:J$27,$N$32:$N$52,$X71)+求节点(基础状态预期!J$7:J$27,$N$58:$N$78,$X71)+求节点(基础状态预期!J$7:J$27,$N$84:$N$104,$X71),AC70)</f>
        <v>233545.26315789483</v>
      </c>
      <c r="AD71" s="63">
        <v>25900</v>
      </c>
      <c r="AE71" s="63">
        <v>26255.555555555555</v>
      </c>
      <c r="AF71" s="63">
        <v>26618.36734693878</v>
      </c>
      <c r="AG71" s="63">
        <v>26988.659793814433</v>
      </c>
      <c r="AH71" s="63">
        <v>27752.631578947374</v>
      </c>
      <c r="AI71" s="203">
        <f>MAX((求节点(基础状态预期!F$7:F$27,$P$6:$P$26,$X71)+求节点(基础状态预期!F$7:F$27,$P$32:$P$52,$X71)+求节点(基础状态预期!F$7:F$27,$P$58:$P$78,$X71)+求节点(基础状态预期!F$7:F$27,$P$84:$P$104,$X71))*240,AI70)</f>
        <v>33360</v>
      </c>
      <c r="AJ71" s="203">
        <f>MAX((求节点(基础状态预期!G$7:G$27,$P$6:$P$26,$X71)+求节点(基础状态预期!G$7:G$27,$P$32:$P$52,$X71)+求节点(基础状态预期!G$7:G$27,$P$58:$P$78,$X71)+求节点(基础状态预期!G$7:G$27,$P$84:$P$104,$X71))*240,AJ70)</f>
        <v>33733.333333333328</v>
      </c>
      <c r="AK71" s="203">
        <f>MAX((求节点(基础状态预期!H$7:H$27,$P$6:$P$26,$X71)+求节点(基础状态预期!H$7:H$27,$P$32:$P$52,$X71)+求节点(基础状态预期!H$7:H$27,$P$58:$P$78,$X71)+求节点(基础状态预期!H$7:H$27,$P$84:$P$104,$X71))*240,AK70)</f>
        <v>34114.28571428571</v>
      </c>
      <c r="AL71" s="203">
        <f>MAX((求节点(基础状态预期!I$7:I$27,$P$6:$P$26,$X71)+求节点(基础状态预期!I$7:I$27,$P$32:$P$52,$X71)+求节点(基础状态预期!I$7:I$27,$P$58:$P$78,$X71)+求节点(基础状态预期!I$7:I$27,$P$84:$P$104,$X71))*240,AL70)</f>
        <v>34503.092783505155</v>
      </c>
      <c r="AM71" s="203">
        <f>MAX((求节点(基础状态预期!J$7:J$27,$P$6:$P$26,$X71)+求节点(基础状态预期!J$7:J$27,$P$32:$P$52,$X71)+求节点(基础状态预期!J$7:J$27,$P$58:$P$78,$X71)+求节点(基础状态预期!J$7:J$27,$P$84:$P$104,$X71))*240,AM70)</f>
        <v>35305.26315789474</v>
      </c>
      <c r="AN71" s="68">
        <f>(AI71-AI70)/节奏总纲!K69</f>
        <v>73.889438679615537</v>
      </c>
      <c r="AO71" s="203">
        <f>MAX(求节点(基础状态预期!F$7:F$27,$T$6:$T$26,$X71)+求节点(基础状态预期!F$7:F$27,$T$32:$T$52,$X71)+求节点(基础状态预期!F$7:F$27,$T$58:$T$78,$X71)+求节点(基础状态预期!F$7:F$27,$T$84:$T$104,$X71),AO70)</f>
        <v>6200800</v>
      </c>
      <c r="AP71" s="203">
        <f>MAX(求节点(基础状态预期!G$7:G$27,$T$6:$T$26,$X71)+求节点(基础状态预期!G$7:G$27,$T$32:$T$52,$X71)+求节点(基础状态预期!G$7:G$27,$T$58:$T$78,$X71)+求节点(基础状态预期!G$7:G$27,$T$84:$T$104,$X71),AP70)</f>
        <v>6663022.2222222202</v>
      </c>
      <c r="AQ71" s="203">
        <f>MAX(求节点(基础状态预期!H$7:H$27,$T$6:$T$26,$X71)+求节点(基础状态预期!H$7:H$27,$T$32:$T$52,$X71)+求节点(基础状态预期!H$7:H$27,$T$58:$T$78,$X71)+求节点(基础状态预期!H$7:H$27,$T$84:$T$104,$X71),AQ70)</f>
        <v>7134677.5510204118</v>
      </c>
      <c r="AR71" s="203">
        <f>MAX(求节点(基础状态预期!I$7:I$27,$T$6:$T$26,$X71)+求节点(基础状态预期!I$7:I$27,$T$32:$T$52,$X71)+求节点(基础状态预期!I$7:I$27,$T$58:$T$78,$X71)+求节点(基础状态预期!I$7:I$27,$T$84:$T$104,$X71),AR70)</f>
        <v>7616057.7319587637</v>
      </c>
      <c r="AS71" s="203">
        <f>MAX(求节点(基础状态预期!J$7:J$27,$T$6:$T$26,$X71)+求节点(基础状态预期!J$7:J$27,$T$32:$T$52,$X71)+求节点(基础状态预期!J$7:J$27,$T$58:$T$78,$X71)+求节点(基础状态预期!J$7:J$27,$T$84:$T$104,$X71),AS70)</f>
        <v>8609221.0526315831</v>
      </c>
      <c r="AT71" s="203">
        <f>MAX(求节点(基础状态预期!F$7:F$27,$S$6:$S$26,$X71)+求节点(基础状态预期!F$7:F$27,$S$32:$S$52,$X71)+求节点(基础状态预期!F$7:F$27,$S$58:$S$78,$X71)+求节点(基础状态预期!F$7:F$27,$S$84:$S$104,$X71),AT70)</f>
        <v>4200</v>
      </c>
      <c r="AU71" s="203">
        <f>MAX(求节点(基础状态预期!G$7:G$27,$S$6:$S$26,$X71)+求节点(基础状态预期!G$7:G$27,$S$32:$S$52,$X71)+求节点(基础状态预期!G$7:G$27,$S$58:$S$78,$X71)+求节点(基础状态预期!G$7:G$27,$S$84:$S$104,$X71),AU70)</f>
        <v>4244.4444444444443</v>
      </c>
      <c r="AV71" s="203">
        <f>MAX(求节点(基础状态预期!H$7:H$27,$S$6:$S$26,$X71)+求节点(基础状态预期!H$7:H$27,$S$32:$S$52,$X71)+求节点(基础状态预期!H$7:H$27,$S$58:$S$78,$X71)+求节点(基础状态预期!H$7:H$27,$S$84:$S$104,$X71),AV70)</f>
        <v>4289.7959183673474</v>
      </c>
      <c r="AW71" s="203">
        <f>MAX(求节点(基础状态预期!I$7:I$27,$S$6:$S$26,$X71)+求节点(基础状态预期!I$7:I$27,$S$32:$S$52,$X71)+求节点(基础状态预期!I$7:I$27,$S$58:$S$78,$X71)+求节点(基础状态预期!I$7:I$27,$S$84:$S$104,$X71),AW70)</f>
        <v>4336.0824742268042</v>
      </c>
      <c r="AX71" s="203">
        <f>MAX(求节点(基础状态预期!J$7:J$27,$S$6:$S$26,$X71)+求节点(基础状态预期!J$7:J$27,$S$32:$S$52,$X71)+求节点(基础状态预期!J$7:J$27,$S$58:$S$78,$X71)+求节点(基础状态预期!J$7:J$27,$S$84:$S$104,$X71),AX70)</f>
        <v>4431.5789473684217</v>
      </c>
      <c r="AY71" s="108">
        <f>(AT71-AT70)/节奏总纲!K69</f>
        <v>12.828027548544316</v>
      </c>
      <c r="AZ71" s="203">
        <f>MAX(求节点(基础状态预期!F$7:F$27,$U$6:$U$26,$X71)+求节点(基础状态预期!F$7:F$27,$U$32:$U$52,$X71)+求节点(基础状态预期!F$7:F$27,$U$58:$U$78,$X71)+求节点(基础状态预期!F$7:F$27,$U$84:$U$104,$X71),AZ70)</f>
        <v>3520000</v>
      </c>
      <c r="BA71" s="203">
        <f>MAX(求节点(基础状态预期!G$7:G$27,$U$6:$U$26,$X71)+求节点(基础状态预期!G$7:G$27,$U$32:$U$52,$X71)+求节点(基础状态预期!G$7:G$27,$U$58:$U$78,$X71)+求节点(基础状态预期!G$7:G$27,$U$84:$U$104,$X71),BA70)</f>
        <v>3600888.8888888885</v>
      </c>
      <c r="BB71" s="203">
        <f>MAX(求节点(基础状态预期!H$7:H$27,$U$6:$U$26,$X71)+求节点(基础状态预期!H$7:H$27,$U$32:$U$52,$X71)+求节点(基础状态预期!H$7:H$27,$U$58:$U$78,$X71)+求节点(基础状态预期!H$7:H$27,$U$84:$U$104,$X71),BB70)</f>
        <v>3683428.5714285723</v>
      </c>
      <c r="BC71" s="203">
        <f>MAX(求节点(基础状态预期!I$7:I$27,$U$6:$U$26,$X71)+求节点(基础状态预期!I$7:I$27,$U$32:$U$52,$X71)+求节点(基础状态预期!I$7:I$27,$U$58:$U$78,$X71)+求节点(基础状态预期!I$7:I$27,$U$84:$U$104,$X71),BC70)</f>
        <v>3767670.1030927836</v>
      </c>
      <c r="BD71" s="203">
        <f>MAX(求节点(基础状态预期!J$7:J$27,$U$6:$U$26,$X71)+求节点(基础状态预期!J$7:J$27,$U$32:$U$52,$X71)+求节点(基础状态预期!J$7:J$27,$U$58:$U$78,$X71)+求节点(基础状态预期!J$7:J$27,$U$84:$U$104,$X71),BD70)</f>
        <v>3941473.6842105272</v>
      </c>
      <c r="BK71" s="108">
        <v>66</v>
      </c>
      <c r="BL71" s="194">
        <f t="shared" ref="BL71:BL134" si="23">AI71+AT71</f>
        <v>37560</v>
      </c>
      <c r="BM71" s="194">
        <f t="shared" ref="BM71:BM134" si="24">AJ71+AU71</f>
        <v>37977.777777777774</v>
      </c>
      <c r="BN71" s="194">
        <f t="shared" ref="BN71:BN134" si="25">AK71+AV71</f>
        <v>38404.081632653055</v>
      </c>
      <c r="BO71" s="194">
        <f t="shared" ref="BO71:BO134" si="26">AL71+AW71</f>
        <v>38839.175257731957</v>
      </c>
      <c r="BP71" s="194">
        <f t="shared" ref="BP71:BP134" si="27">AM71+AX71</f>
        <v>39736.84210526316</v>
      </c>
      <c r="BQ71" s="194">
        <f>(BL71-BL70)/节奏总纲!K69</f>
        <v>86.717466228160262</v>
      </c>
      <c r="BS71" s="110">
        <f t="shared" si="22"/>
        <v>0.88817891373801916</v>
      </c>
      <c r="BT71" s="110">
        <f t="shared" ref="BT71:BT115" si="28">AT71/BL71</f>
        <v>0.11182108626198083</v>
      </c>
      <c r="BW71" s="167">
        <v>66</v>
      </c>
      <c r="BX71" s="194">
        <f>求节点(村县营基础信息!K$8:K$28,$P$6:$P$26,$CF71)+求节点(村县营基础信息!T$8:T$28,$P$32:$P$52,$CF71)+求节点(村县营基础信息!AC$8:AC$28,$P$58:$P$78,$CF71)+求节点(村县营基础信息!AL$8:AL$28,$P$84:$P$104,$CF71)</f>
        <v>138.16666666666666</v>
      </c>
      <c r="BY71" s="194">
        <f>求节点(村县营基础信息!L$8:L$28,$P$6:$P$26,$CF71)+求节点(村县营基础信息!U$8:U$28,$P$32:$P$52,$CF71)+求节点(村县营基础信息!AD$8:AD$28,$P$58:$P$78,$CF71)+求节点(村县营基础信息!AM$8:AM$28,$P$84:$P$104,$CF71)</f>
        <v>140.0962120289669</v>
      </c>
      <c r="BZ71" s="194">
        <f>求节点(村县营基础信息!M$8:M$28,$P$6:$P$26,$CF71)+求节点(村县营基础信息!V$8:V$28,$P$32:$P$52,$CF71)+求节点(村县营基础信息!AE$8:AE$28,$P$58:$P$78,$CF71)+求节点(村县营基础信息!AN$8:AN$28,$P$84:$P$104,$CF71)</f>
        <v>142.04649760400014</v>
      </c>
      <c r="CA71" s="194">
        <f>求节点(村县营基础信息!N$8:N$28,$P$6:$P$26,$CF71)+求节点(村县营基础信息!W$8:W$28,$P$32:$P$52,$CF71)+求节点(村县营基础信息!AF$8:AF$28,$P$58:$P$78,$CF71)+求节点(村县营基础信息!AO$8:AO$28,$P$84:$P$104,$CF71)</f>
        <v>143.76288659793815</v>
      </c>
      <c r="CB71" s="194">
        <f>求节点(村县营基础信息!O$8:O$28,$P$6:$P$26,$CF71)+求节点(村县营基础信息!X$8:X$28,$P$32:$P$52,$CF71)+求节点(村县营基础信息!AG$8:AG$28,$P$58:$P$78,$CF71)+求节点(村县营基础信息!AP$8:AP$28,$P$84:$P$104,$CF71)</f>
        <v>147.10526315789474</v>
      </c>
      <c r="CC71" s="194">
        <f>(BX71-BX70)/节奏总纲!K69</f>
        <v>0.30787266116506473</v>
      </c>
      <c r="CF71" s="167">
        <v>66</v>
      </c>
      <c r="CG71" s="194">
        <f>求节点(村县营基础信息!K$8:K$28,$Q$6:$Q$26,$CF71)+求节点(村县营基础信息!T$8:T$28,$Q$32:$Q$52,$CF71)+求节点(村县营基础信息!AC$8:AC$28,$Q$58:$Q$78,$CF71)+求节点(村县营基础信息!AL$8:AL$28,$Q$84:$Q$104,$CF71)</f>
        <v>41.166666666666664</v>
      </c>
      <c r="CH71" s="194">
        <f>求节点(村县营基础信息!L$8:L$28,$Q$6:$Q$26,$CF71)+求节点(村县营基础信息!U$8:U$28,$Q$32:$Q$52,$CF71)+求节点(村县营基础信息!AD$8:AD$28,$Q$58:$Q$78,$CF71)+求节点(村县营基础信息!AM$8:AM$28,$Q$84:$Q$104,$CF71)</f>
        <v>41.985100917855803</v>
      </c>
      <c r="CI71" s="194">
        <f>求节点(村县营基础信息!M$8:M$28,$Q$6:$Q$26,$CF71)+求节点(村县营基础信息!V$8:V$28,$Q$32:$Q$52,$CF71)+求节点(村县营基础信息!AE$8:AE$28,$Q$58:$Q$78,$CF71)+求节点(村县营基础信息!AN$8:AN$28,$Q$84:$Q$104,$CF71)</f>
        <v>42.801599644816456</v>
      </c>
      <c r="CJ71" s="194">
        <f>求节点(村县营基础信息!N$8:N$28,$Q$6:$Q$26,$CF71)+求节点(村县营基础信息!W$8:W$28,$Q$32:$Q$52,$CF71)+求节点(村县营基础信息!AF$8:AF$28,$Q$58:$Q$78,$CF71)+求节点(村县营基础信息!AO$8:AO$28,$Q$84:$Q$104,$CF71)</f>
        <v>43.360824742268044</v>
      </c>
      <c r="CK71" s="194">
        <f>求节点(村县营基础信息!O$8:O$28,$Q$6:$Q$26,$CF71)+求节点(村县营基础信息!X$8:X$28,$Q$32:$Q$52,$CF71)+求节点(村县营基础信息!AG$8:AG$28,$Q$58:$Q$78,$CF71)+求节点(村县营基础信息!AP$8:AP$28,$Q$84:$Q$104,$CF71)</f>
        <v>44.315789473684212</v>
      </c>
      <c r="CL71" s="194">
        <f>(CG71-CG70)/节奏总纲!K69</f>
        <v>0.12828027548544291</v>
      </c>
      <c r="CO71" s="167">
        <v>66</v>
      </c>
      <c r="CP71" s="194">
        <f>求节点(村县营基础信息!K$8:K$28,$R$6:$R$26,$CF71)+求节点(村县营基础信息!T$8:T$28,$R$32:$R$52,$CF71)+求节点(村县营基础信息!AC$8:AC$28,$R$58:$R$78,$CF71)+求节点(村县营基础信息!AL$8:AL$28,$R$84:$R$104,$CF71)</f>
        <v>8</v>
      </c>
      <c r="CQ71" s="194">
        <f>求节点(村县营基础信息!L$8:L$28,$R$6:$R$26,$CF71)+求节点(村县营基础信息!U$8:U$28,$R$32:$R$52,$CF71)+求节点(村县营基础信息!AD$8:AD$28,$R$58:$R$78,$CF71)+求节点(村县营基础信息!AM$8:AM$28,$R$84:$R$104,$CF71)</f>
        <v>8.1111111111111107</v>
      </c>
      <c r="CR71" s="194">
        <f>求节点(村县营基础信息!M$8:M$28,$R$6:$R$26,$CF71)+求节点(村县营基础信息!V$8:V$28,$R$32:$R$52,$CF71)+求节点(村县营基础信息!AE$8:AE$28,$R$58:$R$78,$CF71)+求节点(村县营基础信息!AN$8:AN$28,$R$84:$R$104,$CF71)</f>
        <v>8.2244897959183678</v>
      </c>
      <c r="CS71" s="194">
        <f>求节点(村县营基础信息!N$8:N$28,$R$6:$R$26,$CF71)+求节点(村县营基础信息!W$8:W$28,$R$32:$R$52,$CF71)+求节点(村县营基础信息!AF$8:AF$28,$R$58:$R$78,$CF71)+求节点(村县营基础信息!AO$8:AO$28,$R$84:$R$104,$CF71)</f>
        <v>8.3402061855670109</v>
      </c>
      <c r="CT71" s="194">
        <f>求节点(村县营基础信息!O$8:O$28,$R$6:$R$26,$CF71)+求节点(村县营基础信息!X$8:X$28,$R$32:$R$52,$CF71)+求节点(村县营基础信息!AG$8:AG$28,$R$58:$R$78,$CF71)+求节点(村县营基础信息!AP$8:AP$28,$R$84:$R$104,$CF71)</f>
        <v>8.5789473684210531</v>
      </c>
      <c r="CU71" s="194">
        <f>(CP71-CP70)/节奏总纲!K69</f>
        <v>0</v>
      </c>
      <c r="CW71" s="171"/>
      <c r="CX71" s="171"/>
      <c r="CY71" s="171">
        <v>66</v>
      </c>
      <c r="CZ71" s="171">
        <v>38520</v>
      </c>
      <c r="DA71" s="171">
        <v>38968.888888888883</v>
      </c>
      <c r="DB71" s="171">
        <v>39426.938775510207</v>
      </c>
      <c r="DC71" s="171">
        <v>39894.432989690722</v>
      </c>
      <c r="DD71" s="171">
        <v>40858.947368421061</v>
      </c>
      <c r="DE71" s="171">
        <f t="shared" ref="DE71:DE115" si="29">BL71/CZ71</f>
        <v>0.97507788161993769</v>
      </c>
      <c r="DF71" s="171">
        <f t="shared" ref="DF71:DF115" si="30">BM71/DA71</f>
        <v>0.97456660583941612</v>
      </c>
      <c r="DG71" s="171">
        <f t="shared" ref="DG71:DG115" si="31">BN71/DB71</f>
        <v>0.97405689676591145</v>
      </c>
      <c r="DH71" s="171">
        <f t="shared" ref="DH71:DH115" si="32">BO71/DC71</f>
        <v>0.97354874720912921</v>
      </c>
      <c r="DI71" s="171">
        <f t="shared" ref="DI71:DI115" si="33">BP71/DD71</f>
        <v>0.97253709810387456</v>
      </c>
    </row>
    <row r="72" spans="1:113" x14ac:dyDescent="0.15">
      <c r="A72" s="108"/>
      <c r="B72" s="150"/>
      <c r="C72" s="108">
        <f>K72/INDEX(繁荣度奖励!$AY$7:$AY$116,村县营基础信息!AC22)</f>
        <v>4.6565709257759651E-2</v>
      </c>
      <c r="D72" s="104">
        <v>15</v>
      </c>
      <c r="E72" s="104">
        <v>0</v>
      </c>
      <c r="F72" s="137">
        <f t="shared" si="20"/>
        <v>400</v>
      </c>
      <c r="G72" s="171">
        <v>1</v>
      </c>
      <c r="H72" s="108">
        <v>1</v>
      </c>
      <c r="I72" s="167">
        <v>0</v>
      </c>
      <c r="J72" s="171">
        <v>100</v>
      </c>
      <c r="K72" s="174">
        <f t="shared" si="21"/>
        <v>80000</v>
      </c>
      <c r="L72" s="167">
        <v>0</v>
      </c>
      <c r="N72" s="137">
        <f>SUMPRODUCT(E$58:E72,村县营基础信息!$F$8:$F22)</f>
        <v>0</v>
      </c>
      <c r="O72" s="137">
        <f>SUMPRODUCT(F$58:F72,村县营基础信息!$F$8:$F22)</f>
        <v>8040</v>
      </c>
      <c r="P72" s="137">
        <f>SUMPRODUCT(G$58:G72,村县营基础信息!$F$8:$F22)</f>
        <v>24</v>
      </c>
      <c r="Q72" s="137">
        <f>SUMPRODUCT(H$58:H72,村县营基础信息!$F$8:$F22)</f>
        <v>24</v>
      </c>
      <c r="R72" s="167">
        <f>SUMPRODUCT(I$58:I72,村县营基础信息!$F$8:$F22)</f>
        <v>0</v>
      </c>
      <c r="S72" s="137">
        <f>SUMPRODUCT(J$58:J72,村县营基础信息!$F$8:$F22)</f>
        <v>2400</v>
      </c>
      <c r="T72" s="137">
        <f>SUMPRODUCT(K$58:K72,村县营基础信息!$F$8:$F22)</f>
        <v>418000</v>
      </c>
      <c r="U72" s="167">
        <f>SUMPRODUCT(L$58:L72,村县营基础信息!$F$8:$F22)</f>
        <v>0</v>
      </c>
      <c r="W72" s="142"/>
      <c r="X72" s="68">
        <v>67</v>
      </c>
      <c r="Y72" s="203">
        <f>MAX(求节点(基础状态预期!F$7:F$27,$N$6:$N$26,$X72)+求节点(基础状态预期!F$7:F$27,$N$32:$N$52,$X72)+求节点(基础状态预期!F$7:F$27,$N$58:$N$78,$X72)+求节点(基础状态预期!F$7:F$27,$N$84:$N$104,$X72),Y71)</f>
        <v>202080</v>
      </c>
      <c r="Z72" s="203">
        <f>MAX(求节点(基础状态预期!G$7:G$27,$N$6:$N$26,$X72)+求节点(基础状态预期!G$7:G$27,$N$32:$N$52,$X72)+求节点(基础状态预期!G$7:G$27,$N$58:$N$78,$X72)+求节点(基础状态预期!G$7:G$27,$N$84:$N$104,$X72),Z71)</f>
        <v>210688.4848484848</v>
      </c>
      <c r="AA72" s="203">
        <f>MAX(求节点(基础状态预期!H$7:H$27,$N$6:$N$26,$X72)+求节点(基础状态预期!H$7:H$27,$N$32:$N$52,$X72)+求节点(基础状态预期!H$7:H$27,$N$58:$N$78,$X72)+求节点(基础状态预期!H$7:H$27,$N$84:$N$104,$X72),AA71)</f>
        <v>219472.65306122453</v>
      </c>
      <c r="AB72" s="203">
        <f>MAX(求节点(基础状态预期!I$7:I$27,$N$6:$N$26,$X72)+求节点(基础状态预期!I$7:I$27,$N$32:$N$52,$X72)+求节点(基础状态预期!I$7:I$27,$N$58:$N$78,$X72)+求节点(基础状态预期!I$7:I$27,$N$84:$N$104,$X72),AB71)</f>
        <v>228437.93814432991</v>
      </c>
      <c r="AC72" s="203">
        <f>MAX(求节点(基础状态预期!J$7:J$27,$N$6:$N$26,$X72)+求节点(基础状态预期!J$7:J$27,$N$32:$N$52,$X72)+求节点(基础状态预期!J$7:J$27,$N$58:$N$78,$X72)+求节点(基础状态预期!J$7:J$27,$N$84:$N$104,$X72),AC71)</f>
        <v>246934.73684210537</v>
      </c>
      <c r="AD72" s="63">
        <v>26433.333333333332</v>
      </c>
      <c r="AE72" s="63">
        <v>26794.276094276094</v>
      </c>
      <c r="AF72" s="63">
        <v>27162.585034013609</v>
      </c>
      <c r="AG72" s="63">
        <v>27538.487972508592</v>
      </c>
      <c r="AH72" s="63">
        <v>28314.035087719301</v>
      </c>
      <c r="AI72" s="203">
        <f>MAX((求节点(基础状态预期!F$7:F$27,$P$6:$P$26,$X72)+求节点(基础状态预期!F$7:F$27,$P$32:$P$52,$X72)+求节点(基础状态预期!F$7:F$27,$P$58:$P$78,$X72)+求节点(基础状态预期!F$7:F$27,$P$84:$P$104,$X72))*240,AI71)</f>
        <v>33919.999999999993</v>
      </c>
      <c r="AJ72" s="203">
        <f>MAX((求节点(基础状态预期!G$7:G$27,$P$6:$P$26,$X72)+求节点(基础状态预期!G$7:G$27,$P$32:$P$52,$X72)+求节点(基础状态预期!G$7:G$27,$P$58:$P$78,$X72)+求节点(基础状态预期!G$7:G$27,$P$84:$P$104,$X72))*240,AJ71)</f>
        <v>34298.989898989901</v>
      </c>
      <c r="AK72" s="203">
        <f>MAX((求节点(基础状态预期!H$7:H$27,$P$6:$P$26,$X72)+求节点(基础状态预期!H$7:H$27,$P$32:$P$52,$X72)+求节点(基础状态预期!H$7:H$27,$P$58:$P$78,$X72)+求节点(基础状态预期!H$7:H$27,$P$84:$P$104,$X72))*240,AK71)</f>
        <v>34685.71428571429</v>
      </c>
      <c r="AL72" s="203">
        <f>MAX((求节点(基础状态预期!I$7:I$27,$P$6:$P$26,$X72)+求节点(基础状态预期!I$7:I$27,$P$32:$P$52,$X72)+求节点(基础状态预期!I$7:I$27,$P$58:$P$78,$X72)+求节点(基础状态预期!I$7:I$27,$P$84:$P$104,$X72))*240,AL71)</f>
        <v>35080.412371134022</v>
      </c>
      <c r="AM72" s="203">
        <f>MAX((求节点(基础状态预期!J$7:J$27,$P$6:$P$26,$X72)+求节点(基础状态预期!J$7:J$27,$P$32:$P$52,$X72)+求节点(基础状态预期!J$7:J$27,$P$58:$P$78,$X72)+求节点(基础状态预期!J$7:J$27,$P$84:$P$104,$X72))*240,AM71)</f>
        <v>35894.736842105267</v>
      </c>
      <c r="AN72" s="68">
        <f>(AI72-AI71)/节奏总纲!K70</f>
        <v>80.431498016585508</v>
      </c>
      <c r="AO72" s="203">
        <f>MAX(求节点(基础状态预期!F$7:F$27,$T$6:$T$26,$X72)+求节点(基础状态预期!F$7:F$27,$T$32:$T$52,$X72)+求节点(基础状态预期!F$7:F$27,$T$58:$T$78,$X72)+求节点(基础状态预期!F$7:F$27,$T$84:$T$104,$X72),AO71)</f>
        <v>6894133.333333333</v>
      </c>
      <c r="AP72" s="203">
        <f>MAX(求节点(基础状态预期!G$7:G$27,$T$6:$T$26,$X72)+求节点(基础状态预期!G$7:G$27,$T$32:$T$52,$X72)+求节点(基础状态预期!G$7:G$27,$T$58:$T$78,$X72)+求节点(基础状态预期!G$7:G$27,$T$84:$T$104,$X72),AP71)</f>
        <v>7363358.9225589205</v>
      </c>
      <c r="AQ72" s="203">
        <f>MAX(求节点(基础状态预期!H$7:H$27,$T$6:$T$26,$X72)+求节点(基础状态预期!H$7:H$27,$T$32:$T$52,$X72)+求节点(基础状态预期!H$7:H$27,$T$58:$T$78,$X72)+求节点(基础状态预期!H$7:H$27,$T$84:$T$104,$X72),AQ71)</f>
        <v>7842160.544217689</v>
      </c>
      <c r="AR72" s="203">
        <f>MAX(求节点(基础状态预期!I$7:I$27,$T$6:$T$26,$X72)+求节点(基础状态预期!I$7:I$27,$T$32:$T$52,$X72)+求节点(基础状态预期!I$7:I$27,$T$58:$T$78,$X72)+求节点(基础状态预期!I$7:I$27,$T$84:$T$104,$X72),AR71)</f>
        <v>8330834.364261169</v>
      </c>
      <c r="AS72" s="203">
        <f>MAX(求节点(基础状态预期!J$7:J$27,$T$6:$T$26,$X72)+求节点(基础状态预期!J$7:J$27,$T$32:$T$52,$X72)+求节点(基础状态预期!J$7:J$27,$T$58:$T$78,$X72)+求节点(基础状态预期!J$7:J$27,$T$84:$T$104,$X72),AS71)</f>
        <v>9339045.6140350923</v>
      </c>
      <c r="AT72" s="203">
        <f>MAX(求节点(基础状态预期!F$7:F$27,$S$6:$S$26,$X72)+求节点(基础状态预期!F$7:F$27,$S$32:$S$52,$X72)+求节点(基础状态预期!F$7:F$27,$S$58:$S$78,$X72)+求节点(基础状态预期!F$7:F$27,$S$84:$S$104,$X72),AT71)</f>
        <v>4266.6666666666661</v>
      </c>
      <c r="AU72" s="203">
        <f>MAX(求节点(基础状态预期!G$7:G$27,$S$6:$S$26,$X72)+求节点(基础状态预期!G$7:G$27,$S$32:$S$52,$X72)+求节点(基础状态预期!G$7:G$27,$S$58:$S$78,$X72)+求节点(基础状态预期!G$7:G$27,$S$84:$S$104,$X72),AU71)</f>
        <v>4311.7845117845118</v>
      </c>
      <c r="AV72" s="203">
        <f>MAX(求节点(基础状态预期!H$7:H$27,$S$6:$S$26,$X72)+求节点(基础状态预期!H$7:H$27,$S$32:$S$52,$X72)+求节点(基础状态预期!H$7:H$27,$S$58:$S$78,$X72)+求节点(基础状态预期!H$7:H$27,$S$84:$S$104,$X72),AV71)</f>
        <v>4357.8231292517012</v>
      </c>
      <c r="AW72" s="203">
        <f>MAX(求节点(基础状态预期!I$7:I$27,$S$6:$S$26,$X72)+求节点(基础状态预期!I$7:I$27,$S$32:$S$52,$X72)+求节点(基础状态预期!I$7:I$27,$S$58:$S$78,$X72)+求节点(基础状态预期!I$7:I$27,$S$84:$S$104,$X72),AW71)</f>
        <v>4404.810996563574</v>
      </c>
      <c r="AX72" s="203">
        <f>MAX(求节点(基础状态预期!J$7:J$27,$S$6:$S$26,$X72)+求节点(基础状态预期!J$7:J$27,$S$32:$S$52,$X72)+求节点(基础状态预期!J$7:J$27,$S$58:$S$78,$X72)+求节点(基础状态预期!J$7:J$27,$S$84:$S$104,$X72),AX71)</f>
        <v>4501.7543859649122</v>
      </c>
      <c r="AY72" s="108">
        <f>(AT72-AT71)/节奏总纲!K70</f>
        <v>9.5751783353078359</v>
      </c>
      <c r="AZ72" s="203">
        <f>MAX(求节点(基础状态预期!F$7:F$27,$U$6:$U$26,$X72)+求节点(基础状态预期!F$7:F$27,$U$32:$U$52,$X72)+求节点(基础状态预期!F$7:F$27,$U$58:$U$78,$X72)+求节点(基础状态预期!F$7:F$27,$U$84:$U$104,$X72),AZ71)</f>
        <v>3641333.3333333335</v>
      </c>
      <c r="BA72" s="203">
        <f>MAX(求节点(基础状态预期!G$7:G$27,$U$6:$U$26,$X72)+求节点(基础状态预期!G$7:G$27,$U$32:$U$52,$X72)+求节点(基础状态预期!G$7:G$27,$U$58:$U$78,$X72)+求节点(基础状态预期!G$7:G$27,$U$84:$U$104,$X72),BA71)</f>
        <v>3723447.8114478113</v>
      </c>
      <c r="BB72" s="203">
        <f>MAX(求节点(基础状态预期!H$7:H$27,$U$6:$U$26,$X72)+求节点(基础状态预期!H$7:H$27,$U$32:$U$52,$X72)+求节点(基础状态预期!H$7:H$27,$U$58:$U$78,$X72)+求节点(基础状态预期!H$7:H$27,$U$84:$U$104,$X72),BB71)</f>
        <v>3807238.0952380956</v>
      </c>
      <c r="BC72" s="203">
        <f>MAX(求节点(基础状态预期!I$7:I$27,$U$6:$U$26,$X72)+求节点(基础状态预期!I$7:I$27,$U$32:$U$52,$X72)+求节点(基础状态预期!I$7:I$27,$U$58:$U$78,$X72)+求节点(基础状态预期!I$7:I$27,$U$84:$U$104,$X72),BC71)</f>
        <v>3892756.0137457047</v>
      </c>
      <c r="BD72" s="203">
        <f>MAX(求节点(基础状态预期!J$7:J$27,$U$6:$U$26,$X72)+求节点(基础状态预期!J$7:J$27,$U$32:$U$52,$X72)+求节点(基础状态预期!J$7:J$27,$U$58:$U$78,$X72)+求节点(基础状态预期!J$7:J$27,$U$84:$U$104,$X72),BD71)</f>
        <v>4069192.9824561412</v>
      </c>
      <c r="BK72" s="108">
        <v>67</v>
      </c>
      <c r="BL72" s="194">
        <f t="shared" si="23"/>
        <v>38186.666666666657</v>
      </c>
      <c r="BM72" s="194">
        <f t="shared" si="24"/>
        <v>38610.774410774415</v>
      </c>
      <c r="BN72" s="194">
        <f t="shared" si="25"/>
        <v>39043.537414965991</v>
      </c>
      <c r="BO72" s="194">
        <f t="shared" si="26"/>
        <v>39485.223367697596</v>
      </c>
      <c r="BP72" s="194">
        <f t="shared" si="27"/>
        <v>40396.491228070183</v>
      </c>
      <c r="BQ72" s="194">
        <f>(BL72-BL71)/节奏总纲!K70</f>
        <v>90.006676351893077</v>
      </c>
      <c r="BS72" s="110">
        <f t="shared" si="22"/>
        <v>0.88826815642458101</v>
      </c>
      <c r="BT72" s="110">
        <f t="shared" si="28"/>
        <v>0.111731843575419</v>
      </c>
      <c r="BW72" s="167">
        <v>67</v>
      </c>
      <c r="BX72" s="194">
        <f>求节点(村县营基础信息!K$8:K$28,$P$6:$P$26,$CF72)+求节点(村县营基础信息!T$8:T$28,$P$32:$P$52,$CF72)+求节点(村县营基础信息!AC$8:AC$28,$P$58:$P$78,$CF72)+求节点(村县营基础信息!AL$8:AL$28,$P$84:$P$104,$CF72)</f>
        <v>140.66666666666666</v>
      </c>
      <c r="BY72" s="194">
        <f>求节点(村县营基础信息!L$8:L$28,$P$6:$P$26,$CF72)+求节点(村县营基础信息!U$8:U$28,$P$32:$P$52,$CF72)+求节点(村县营基础信息!AD$8:AD$28,$P$58:$P$78,$CF72)+求节点(村县营基础信息!AM$8:AM$28,$P$84:$P$104,$CF72)</f>
        <v>142.65247799190803</v>
      </c>
      <c r="BZ72" s="194">
        <f>求节点(村县营基础信息!M$8:M$28,$P$6:$P$26,$CF72)+求节点(村县营基础信息!V$8:V$28,$P$32:$P$52,$CF72)+求节点(村县营基础信息!AE$8:AE$28,$P$58:$P$78,$CF72)+求节点(村县营基础信息!AN$8:AN$28,$P$84:$P$104,$CF72)</f>
        <v>144.52380952380955</v>
      </c>
      <c r="CA72" s="194">
        <f>求节点(村县营基础信息!N$8:N$28,$P$6:$P$26,$CF72)+求节点(村县营基础信息!W$8:W$28,$P$32:$P$52,$CF72)+求节点(村县营基础信息!AF$8:AF$28,$P$58:$P$78,$CF72)+求节点(村县营基础信息!AO$8:AO$28,$P$84:$P$104,$CF72)</f>
        <v>146.1683848797251</v>
      </c>
      <c r="CB72" s="194">
        <f>求节点(村县营基础信息!O$8:O$28,$P$6:$P$26,$CF72)+求节点(村县营基础信息!X$8:X$28,$P$32:$P$52,$CF72)+求节点(村县营基础信息!AG$8:AG$28,$P$58:$P$78,$CF72)+求节点(村县营基础信息!AP$8:AP$28,$P$84:$P$104,$CF72)</f>
        <v>149.56140350877195</v>
      </c>
      <c r="CC72" s="194">
        <f>(BX72-BX71)/节奏总纲!K70</f>
        <v>0.3590691875740471</v>
      </c>
      <c r="CF72" s="167">
        <v>67</v>
      </c>
      <c r="CG72" s="194">
        <f>求节点(村县营基础信息!K$8:K$28,$Q$6:$Q$26,$CF72)+求节点(村县营基础信息!T$8:T$28,$Q$32:$Q$52,$CF72)+求节点(村县营基础信息!AC$8:AC$28,$Q$58:$Q$78,$CF72)+求节点(村县营基础信息!AL$8:AL$28,$Q$84:$Q$104,$CF72)</f>
        <v>42</v>
      </c>
      <c r="CH72" s="194">
        <f>求节点(村县营基础信息!L$8:L$28,$Q$6:$Q$26,$CF72)+求节点(村县营基础信息!U$8:U$28,$Q$32:$Q$52,$CF72)+求节点(村县营基础信息!AD$8:AD$28,$Q$58:$Q$78,$CF72)+求节点(村县营基础信息!AM$8:AM$28,$Q$84:$Q$104,$CF72)</f>
        <v>42.85786519729524</v>
      </c>
      <c r="CI72" s="194">
        <f>求节点(村县营基础信息!M$8:M$28,$Q$6:$Q$26,$CF72)+求节点(村县营基础信息!V$8:V$28,$Q$32:$Q$52,$CF72)+求节点(村县营基础信息!AE$8:AE$28,$Q$58:$Q$78,$CF72)+求节点(村县营基础信息!AN$8:AN$28,$Q$84:$Q$104,$CF72)</f>
        <v>43.57823129251701</v>
      </c>
      <c r="CJ72" s="194">
        <f>求节点(村县营基础信息!N$8:N$28,$Q$6:$Q$26,$CF72)+求节点(村县营基础信息!W$8:W$28,$Q$32:$Q$52,$CF72)+求节点(村县营基础信息!AF$8:AF$28,$Q$58:$Q$78,$CF72)+求节点(村县营基础信息!AO$8:AO$28,$Q$84:$Q$104,$CF72)</f>
        <v>44.048109965635739</v>
      </c>
      <c r="CK72" s="194">
        <f>求节点(村县营基础信息!O$8:O$28,$Q$6:$Q$26,$CF72)+求节点(村县营基础信息!X$8:X$28,$Q$32:$Q$52,$CF72)+求节点(村县营基础信息!AG$8:AG$28,$Q$58:$Q$78,$CF72)+求节点(村县营基础信息!AP$8:AP$28,$Q$84:$Q$104,$CF72)</f>
        <v>45.01754385964913</v>
      </c>
      <c r="CL72" s="194">
        <f>(CG72-CG71)/节奏总纲!K70</f>
        <v>0.11968972919134938</v>
      </c>
      <c r="CO72" s="167">
        <v>67</v>
      </c>
      <c r="CP72" s="194">
        <f>求节点(村县营基础信息!K$8:K$28,$R$6:$R$26,$CF72)+求节点(村县营基础信息!T$8:T$28,$R$32:$R$52,$CF72)+求节点(村县营基础信息!AC$8:AC$28,$R$58:$R$78,$CF72)+求节点(村县营基础信息!AL$8:AL$28,$R$84:$R$104,$CF72)</f>
        <v>8.1666666666666661</v>
      </c>
      <c r="CQ72" s="194">
        <f>求节点(村县营基础信息!L$8:L$28,$R$6:$R$26,$CF72)+求节点(村县营基础信息!U$8:U$28,$R$32:$R$52,$CF72)+求节点(村县营基础信息!AD$8:AD$28,$R$58:$R$78,$CF72)+求节点(村县营基础信息!AM$8:AM$28,$R$84:$R$104,$CF72)</f>
        <v>8.2794612794612785</v>
      </c>
      <c r="CR72" s="194">
        <f>求节点(村县营基础信息!M$8:M$28,$R$6:$R$26,$CF72)+求节点(村县营基础信息!V$8:V$28,$R$32:$R$52,$CF72)+求节点(村县营基础信息!AE$8:AE$28,$R$58:$R$78,$CF72)+求节点(村县营基础信息!AN$8:AN$28,$R$84:$R$104,$CF72)</f>
        <v>8.3945578231292526</v>
      </c>
      <c r="CS72" s="194">
        <f>求节点(村县营基础信息!N$8:N$28,$R$6:$R$26,$CF72)+求节点(村县营基础信息!W$8:W$28,$R$32:$R$52,$CF72)+求节点(村县营基础信息!AF$8:AF$28,$R$58:$R$78,$CF72)+求节点(村县营基础信息!AO$8:AO$28,$R$84:$R$104,$CF72)</f>
        <v>8.5120274914089347</v>
      </c>
      <c r="CT72" s="194">
        <f>求节点(村县营基础信息!O$8:O$28,$R$6:$R$26,$CF72)+求节点(村县营基础信息!X$8:X$28,$R$32:$R$52,$CF72)+求节点(村县营基础信息!AG$8:AG$28,$R$58:$R$78,$CF72)+求节点(村县营基础信息!AP$8:AP$28,$R$84:$R$104,$CF72)</f>
        <v>8.7543859649122826</v>
      </c>
      <c r="CU72" s="194">
        <f>(CP72-CP71)/节奏总纲!K70</f>
        <v>2.3937945838269723E-2</v>
      </c>
      <c r="CW72" s="171"/>
      <c r="CX72" s="171"/>
      <c r="CY72" s="171">
        <v>67</v>
      </c>
      <c r="CZ72" s="171">
        <v>39193.333333333336</v>
      </c>
      <c r="DA72" s="171">
        <v>39649.023569023564</v>
      </c>
      <c r="DB72" s="171">
        <v>40114.013605442182</v>
      </c>
      <c r="DC72" s="171">
        <v>40588.591065292101</v>
      </c>
      <c r="DD72" s="171">
        <v>41567.719298245625</v>
      </c>
      <c r="DE72" s="171">
        <f t="shared" si="29"/>
        <v>0.97431535975506012</v>
      </c>
      <c r="DF72" s="171">
        <f t="shared" si="30"/>
        <v>0.97381400436150212</v>
      </c>
      <c r="DG72" s="171">
        <f t="shared" si="31"/>
        <v>0.97331415896187057</v>
      </c>
      <c r="DH72" s="171">
        <f t="shared" si="32"/>
        <v>0.9728158167446711</v>
      </c>
      <c r="DI72" s="171">
        <f t="shared" si="33"/>
        <v>0.97182361481581514</v>
      </c>
    </row>
    <row r="73" spans="1:113" x14ac:dyDescent="0.15">
      <c r="A73" s="108"/>
      <c r="B73" s="150"/>
      <c r="C73" s="108">
        <f>K73/INDEX(繁荣度奖励!$AY$7:$AY$116,村县营基础信息!AC23)</f>
        <v>2.8368648114964087E-2</v>
      </c>
      <c r="D73" s="104">
        <v>16</v>
      </c>
      <c r="E73" s="104">
        <v>0</v>
      </c>
      <c r="F73" s="137">
        <f t="shared" si="20"/>
        <v>400</v>
      </c>
      <c r="G73" s="171">
        <v>1</v>
      </c>
      <c r="H73" s="108">
        <v>1</v>
      </c>
      <c r="I73" s="167">
        <v>0</v>
      </c>
      <c r="J73" s="171">
        <v>100</v>
      </c>
      <c r="K73" s="174">
        <f t="shared" si="21"/>
        <v>90000</v>
      </c>
      <c r="L73" s="167">
        <v>0</v>
      </c>
      <c r="N73" s="137">
        <f>SUMPRODUCT(E$58:E73,村县营基础信息!$F$8:$F23)</f>
        <v>0</v>
      </c>
      <c r="O73" s="137">
        <f>SUMPRODUCT(F$58:F73,村县营基础信息!$F$8:$F23)</f>
        <v>9240</v>
      </c>
      <c r="P73" s="137">
        <f>SUMPRODUCT(G$58:G73,村县营基础信息!$F$8:$F23)</f>
        <v>27</v>
      </c>
      <c r="Q73" s="137">
        <f>SUMPRODUCT(H$58:H73,村县营基础信息!$F$8:$F23)</f>
        <v>27</v>
      </c>
      <c r="R73" s="167">
        <f>SUMPRODUCT(I$58:I73,村县营基础信息!$F$8:$F23)</f>
        <v>0</v>
      </c>
      <c r="S73" s="137">
        <f>SUMPRODUCT(J$58:J73,村县营基础信息!$F$8:$F23)</f>
        <v>2700</v>
      </c>
      <c r="T73" s="137">
        <f>SUMPRODUCT(K$58:K73,村县营基础信息!$F$8:$F23)</f>
        <v>688000</v>
      </c>
      <c r="U73" s="167">
        <f>SUMPRODUCT(L$58:L73,村县营基础信息!$F$8:$F23)</f>
        <v>0</v>
      </c>
      <c r="W73" s="142"/>
      <c r="X73" s="68">
        <v>68</v>
      </c>
      <c r="Y73" s="203">
        <f>MAX(求节点(基础状态预期!F$7:F$27,$N$6:$N$26,$X73)+求节点(基础状态预期!F$7:F$27,$N$32:$N$52,$X73)+求节点(基础状态预期!F$7:F$27,$N$58:$N$78,$X73)+求节点(基础状态预期!F$7:F$27,$N$84:$N$104,$X73),Y72)</f>
        <v>214800</v>
      </c>
      <c r="Z73" s="203">
        <f>MAX(求节点(基础状态预期!G$7:G$27,$N$6:$N$26,$X73)+求节点(基础状态预期!G$7:G$27,$N$32:$N$52,$X73)+求节点(基础状态预期!G$7:G$27,$N$58:$N$78,$X73)+求节点(基础状态预期!G$7:G$27,$N$84:$N$104,$X73),Z72)</f>
        <v>223536.96969696967</v>
      </c>
      <c r="AA73" s="203">
        <f>MAX(求节点(基础状态预期!H$7:H$27,$N$6:$N$26,$X73)+求节点(基础状态预期!H$7:H$27,$N$32:$N$52,$X73)+求节点(基础状态预期!H$7:H$27,$N$58:$N$78,$X73)+求节点(基础状态预期!H$7:H$27,$N$84:$N$104,$X73),AA72)</f>
        <v>232452.2448979592</v>
      </c>
      <c r="AB73" s="203">
        <f>MAX(求节点(基础状态预期!I$7:I$27,$N$6:$N$26,$X73)+求节点(基础状态预期!I$7:I$27,$N$32:$N$52,$X73)+求节点(基础状态预期!I$7:I$27,$N$58:$N$78,$X73)+求节点(基础状态预期!I$7:I$27,$N$84:$N$104,$X73),AB72)</f>
        <v>241551.34020618556</v>
      </c>
      <c r="AC73" s="203">
        <f>MAX(求节点(基础状态预期!J$7:J$27,$N$6:$N$26,$X73)+求节点(基础状态预期!J$7:J$27,$N$32:$N$52,$X73)+求节点(基础状态预期!J$7:J$27,$N$58:$N$78,$X73)+求节点(基础状态预期!J$7:J$27,$N$84:$N$104,$X73),AC72)</f>
        <v>260324.2105263159</v>
      </c>
      <c r="AD73" s="63">
        <v>26966.666666666668</v>
      </c>
      <c r="AE73" s="63">
        <v>27332.99663299663</v>
      </c>
      <c r="AF73" s="63">
        <v>27706.802721088436</v>
      </c>
      <c r="AG73" s="63">
        <v>28088.316151202747</v>
      </c>
      <c r="AH73" s="63">
        <v>28875.438596491233</v>
      </c>
      <c r="AI73" s="203">
        <f>MAX((求节点(基础状态预期!F$7:F$27,$P$6:$P$26,$X73)+求节点(基础状态预期!F$7:F$27,$P$32:$P$52,$X73)+求节点(基础状态预期!F$7:F$27,$P$58:$P$78,$X73)+求节点(基础状态预期!F$7:F$27,$P$84:$P$104,$X73))*240,AI72)</f>
        <v>34480.000000000007</v>
      </c>
      <c r="AJ73" s="203">
        <f>MAX((求节点(基础状态预期!G$7:G$27,$P$6:$P$26,$X73)+求节点(基础状态预期!G$7:G$27,$P$32:$P$52,$X73)+求节点(基础状态预期!G$7:G$27,$P$58:$P$78,$X73)+求节点(基础状态预期!G$7:G$27,$P$84:$P$104,$X73))*240,AJ72)</f>
        <v>34864.646464646466</v>
      </c>
      <c r="AK73" s="203">
        <f>MAX((求节点(基础状态预期!H$7:H$27,$P$6:$P$26,$X73)+求节点(基础状态预期!H$7:H$27,$P$32:$P$52,$X73)+求节点(基础状态预期!H$7:H$27,$P$58:$P$78,$X73)+求节点(基础状态预期!H$7:H$27,$P$84:$P$104,$X73))*240,AK72)</f>
        <v>35257.142857142855</v>
      </c>
      <c r="AL73" s="203">
        <f>MAX((求节点(基础状态预期!I$7:I$27,$P$6:$P$26,$X73)+求节点(基础状态预期!I$7:I$27,$P$32:$P$52,$X73)+求节点(基础状态预期!I$7:I$27,$P$58:$P$78,$X73)+求节点(基础状态预期!I$7:I$27,$P$84:$P$104,$X73))*240,AL72)</f>
        <v>35657.731958762881</v>
      </c>
      <c r="AM73" s="203">
        <f>MAX((求节点(基础状态预期!J$7:J$27,$P$6:$P$26,$X73)+求节点(基础状态预期!J$7:J$27,$P$32:$P$52,$X73)+求节点(基础状态预期!J$7:J$27,$P$58:$P$78,$X73)+求节点(基础状态预期!J$7:J$27,$P$84:$P$104,$X73))*240,AM72)</f>
        <v>36484.210526315794</v>
      </c>
      <c r="AN73" s="68">
        <f>(AI73-AI72)/节奏总纲!K71</f>
        <v>75.045241208204445</v>
      </c>
      <c r="AO73" s="203">
        <f>MAX(求节点(基础状态预期!F$7:F$27,$T$6:$T$26,$X73)+求节点(基础状态预期!F$7:F$27,$T$32:$T$52,$X73)+求节点(基础状态预期!F$7:F$27,$T$58:$T$78,$X73)+求节点(基础状态预期!F$7:F$27,$T$84:$T$104,$X73),AO72)</f>
        <v>7587466.666666666</v>
      </c>
      <c r="AP73" s="203">
        <f>MAX(求节点(基础状态预期!G$7:G$27,$T$6:$T$26,$X73)+求节点(基础状态预期!G$7:G$27,$T$32:$T$52,$X73)+求节点(基础状态预期!G$7:G$27,$T$58:$T$78,$X73)+求节点(基础状态预期!G$7:G$27,$T$84:$T$104,$X73),AP72)</f>
        <v>8063695.6228956217</v>
      </c>
      <c r="AQ73" s="203">
        <f>MAX(求节点(基础状态预期!H$7:H$27,$T$6:$T$26,$X73)+求节点(基础状态预期!H$7:H$27,$T$32:$T$52,$X73)+求节点(基础状态预期!H$7:H$27,$T$58:$T$78,$X73)+求节点(基础状态预期!H$7:H$27,$T$84:$T$104,$X73),AQ72)</f>
        <v>8549643.537414968</v>
      </c>
      <c r="AR73" s="203">
        <f>MAX(求节点(基础状态预期!I$7:I$27,$T$6:$T$26,$X73)+求节点(基础状态预期!I$7:I$27,$T$32:$T$52,$X73)+求节点(基础状态预期!I$7:I$27,$T$58:$T$78,$X73)+求节点(基础状态预期!I$7:I$27,$T$84:$T$104,$X73),AR72)</f>
        <v>9045610.9965635724</v>
      </c>
      <c r="AS73" s="203">
        <f>MAX(求节点(基础状态预期!J$7:J$27,$T$6:$T$26,$X73)+求节点(基础状态预期!J$7:J$27,$T$32:$T$52,$X73)+求节点(基础状态预期!J$7:J$27,$T$58:$T$78,$X73)+求节点(基础状态预期!J$7:J$27,$T$84:$T$104,$X73),AS72)</f>
        <v>10068870.175438603</v>
      </c>
      <c r="AT73" s="203">
        <f>MAX(求节点(基础状态预期!F$7:F$27,$S$6:$S$26,$X73)+求节点(基础状态预期!F$7:F$27,$S$32:$S$52,$X73)+求节点(基础状态预期!F$7:F$27,$S$58:$S$78,$X73)+求节点(基础状态预期!F$7:F$27,$S$84:$S$104,$X73),AT72)</f>
        <v>4333.3333333333339</v>
      </c>
      <c r="AU73" s="203">
        <f>MAX(求节点(基础状态预期!G$7:G$27,$S$6:$S$26,$X73)+求节点(基础状态预期!G$7:G$27,$S$32:$S$52,$X73)+求节点(基础状态预期!G$7:G$27,$S$58:$S$78,$X73)+求节点(基础状态预期!G$7:G$27,$S$84:$S$104,$X73),AU72)</f>
        <v>4379.1245791245783</v>
      </c>
      <c r="AV73" s="203">
        <f>MAX(求节点(基础状态预期!H$7:H$27,$S$6:$S$26,$X73)+求节点(基础状态预期!H$7:H$27,$S$32:$S$52,$X73)+求节点(基础状态预期!H$7:H$27,$S$58:$S$78,$X73)+求节点(基础状态预期!H$7:H$27,$S$84:$S$104,$X73),AV72)</f>
        <v>4425.850340136054</v>
      </c>
      <c r="AW73" s="203">
        <f>MAX(求节点(基础状态预期!I$7:I$27,$S$6:$S$26,$X73)+求节点(基础状态预期!I$7:I$27,$S$32:$S$52,$X73)+求节点(基础状态预期!I$7:I$27,$S$58:$S$78,$X73)+求节点(基础状态预期!I$7:I$27,$S$84:$S$104,$X73),AW72)</f>
        <v>4473.539518900343</v>
      </c>
      <c r="AX73" s="203">
        <f>MAX(求节点(基础状态预期!J$7:J$27,$S$6:$S$26,$X73)+求节点(基础状态预期!J$7:J$27,$S$32:$S$52,$X73)+求节点(基础状态预期!J$7:J$27,$S$58:$S$78,$X73)+求节点(基础状态预期!J$7:J$27,$S$84:$S$104,$X73),AX72)</f>
        <v>4571.9298245614045</v>
      </c>
      <c r="AY73" s="108">
        <f>(AT73-AT72)/节奏总纲!K71</f>
        <v>8.9339572866909354</v>
      </c>
      <c r="AZ73" s="203">
        <f>MAX(求节点(基础状态预期!F$7:F$27,$U$6:$U$26,$X73)+求节点(基础状态预期!F$7:F$27,$U$32:$U$52,$X73)+求节点(基础状态预期!F$7:F$27,$U$58:$U$78,$X73)+求节点(基础状态预期!F$7:F$27,$U$84:$U$104,$X73),AZ72)</f>
        <v>3762666.6666666665</v>
      </c>
      <c r="BA73" s="203">
        <f>MAX(求节点(基础状态预期!G$7:G$27,$U$6:$U$26,$X73)+求节点(基础状态预期!G$7:G$27,$U$32:$U$52,$X73)+求节点(基础状态预期!G$7:G$27,$U$58:$U$78,$X73)+求节点(基础状态预期!G$7:G$27,$U$84:$U$104,$X73),BA72)</f>
        <v>3846006.7340067336</v>
      </c>
      <c r="BB73" s="203">
        <f>MAX(求节点(基础状态预期!H$7:H$27,$U$6:$U$26,$X73)+求节点(基础状态预期!H$7:H$27,$U$32:$U$52,$X73)+求节点(基础状态预期!H$7:H$27,$U$58:$U$78,$X73)+求节点(基础状态预期!H$7:H$27,$U$84:$U$104,$X73),BB72)</f>
        <v>3931047.6190476194</v>
      </c>
      <c r="BC73" s="203">
        <f>MAX(求节点(基础状态预期!I$7:I$27,$U$6:$U$26,$X73)+求节点(基础状态预期!I$7:I$27,$U$32:$U$52,$X73)+求节点(基础状态预期!I$7:I$27,$U$58:$U$78,$X73)+求节点(基础状态预期!I$7:I$27,$U$84:$U$104,$X73),BC72)</f>
        <v>4017841.9243986253</v>
      </c>
      <c r="BD73" s="203">
        <f>MAX(求节点(基础状态预期!J$7:J$27,$U$6:$U$26,$X73)+求节点(基础状态预期!J$7:J$27,$U$32:$U$52,$X73)+求节点(基础状态预期!J$7:J$27,$U$58:$U$78,$X73)+求节点(基础状态预期!J$7:J$27,$U$84:$U$104,$X73),BD72)</f>
        <v>4196912.2807017555</v>
      </c>
      <c r="BK73" s="108">
        <v>68</v>
      </c>
      <c r="BL73" s="194">
        <f t="shared" si="23"/>
        <v>38813.333333333343</v>
      </c>
      <c r="BM73" s="194">
        <f t="shared" si="24"/>
        <v>39243.771043771048</v>
      </c>
      <c r="BN73" s="194">
        <f t="shared" si="25"/>
        <v>39682.993197278905</v>
      </c>
      <c r="BO73" s="194">
        <f t="shared" si="26"/>
        <v>40131.27147766322</v>
      </c>
      <c r="BP73" s="194">
        <f t="shared" si="27"/>
        <v>41056.140350877198</v>
      </c>
      <c r="BQ73" s="194">
        <f>(BL73-BL72)/节奏总纲!K71</f>
        <v>83.979198494895869</v>
      </c>
      <c r="BS73" s="110">
        <f t="shared" si="22"/>
        <v>0.88835451734799031</v>
      </c>
      <c r="BT73" s="110">
        <f t="shared" si="28"/>
        <v>0.1116454826520096</v>
      </c>
      <c r="BW73" s="167">
        <v>68</v>
      </c>
      <c r="BX73" s="194">
        <f>求节点(村县营基础信息!K$8:K$28,$P$6:$P$26,$CF73)+求节点(村县营基础信息!T$8:T$28,$P$32:$P$52,$CF73)+求节点(村县营基础信息!AC$8:AC$28,$P$58:$P$78,$CF73)+求节点(村县营基础信息!AL$8:AL$28,$P$84:$P$104,$CF73)</f>
        <v>143.16666666666669</v>
      </c>
      <c r="BY73" s="194">
        <f>求节点(村县营基础信息!L$8:L$28,$P$6:$P$26,$CF73)+求节点(村县营基础信息!U$8:U$28,$P$32:$P$52,$CF73)+求节点(村县营基础信息!AD$8:AD$28,$P$58:$P$78,$CF73)+求节点(村县营基础信息!AM$8:AM$28,$P$84:$P$104,$CF73)</f>
        <v>145.20874395484915</v>
      </c>
      <c r="BZ73" s="194">
        <f>求节点(村县营基础信息!M$8:M$28,$P$6:$P$26,$CF73)+求节点(村县营基础信息!V$8:V$28,$P$32:$P$52,$CF73)+求节点(村县营基础信息!AE$8:AE$28,$P$58:$P$78,$CF73)+求节点(村县营基础信息!AN$8:AN$28,$P$84:$P$104,$CF73)</f>
        <v>146.9047619047619</v>
      </c>
      <c r="CA73" s="194">
        <f>求节点(村县营基础信息!N$8:N$28,$P$6:$P$26,$CF73)+求节点(村县营基础信息!W$8:W$28,$P$32:$P$52,$CF73)+求节点(村县营基础信息!AF$8:AF$28,$P$58:$P$78,$CF73)+求节点(村县营基础信息!AO$8:AO$28,$P$84:$P$104,$CF73)</f>
        <v>148.57388316151201</v>
      </c>
      <c r="CB73" s="194">
        <f>求节点(村县营基础信息!O$8:O$28,$P$6:$P$26,$CF73)+求节点(村县营基础信息!X$8:X$28,$P$32:$P$52,$CF73)+求节点(村县营基础信息!AG$8:AG$28,$P$58:$P$78,$CF73)+求节点(村县营基础信息!AP$8:AP$28,$P$84:$P$104,$CF73)</f>
        <v>152.01754385964915</v>
      </c>
      <c r="CC73" s="194">
        <f>(BX73-BX72)/节奏总纲!K71</f>
        <v>0.33502339825090777</v>
      </c>
      <c r="CF73" s="167">
        <v>68</v>
      </c>
      <c r="CG73" s="194">
        <f>求节点(村县营基础信息!K$8:K$28,$Q$6:$Q$26,$CF73)+求节点(村县营基础信息!T$8:T$28,$Q$32:$Q$52,$CF73)+求节点(村县营基础信息!AC$8:AC$28,$Q$58:$Q$78,$CF73)+求节点(村县营基础信息!AL$8:AL$28,$Q$84:$Q$104,$CF73)</f>
        <v>42.833333333333336</v>
      </c>
      <c r="CH73" s="194">
        <f>求节点(村县营基础信息!L$8:L$28,$Q$6:$Q$26,$CF73)+求节点(村县营基础信息!U$8:U$28,$Q$32:$Q$52,$CF73)+求节点(村县营基础信息!AD$8:AD$28,$Q$58:$Q$78,$CF73)+求节点(村县营基础信息!AM$8:AM$28,$Q$84:$Q$104,$CF73)</f>
        <v>43.730629476734677</v>
      </c>
      <c r="CI73" s="194">
        <f>求节点(村县营基础信息!M$8:M$28,$Q$6:$Q$26,$CF73)+求节点(村县营基础信息!V$8:V$28,$Q$32:$Q$52,$CF73)+求节点(村县营基础信息!AE$8:AE$28,$Q$58:$Q$78,$CF73)+求节点(村县营基础信息!AN$8:AN$28,$Q$84:$Q$104,$CF73)</f>
        <v>44.258503401360542</v>
      </c>
      <c r="CJ73" s="194">
        <f>求节点(村县营基础信息!N$8:N$28,$Q$6:$Q$26,$CF73)+求节点(村县营基础信息!W$8:W$28,$Q$32:$Q$52,$CF73)+求节点(村县营基础信息!AF$8:AF$28,$Q$58:$Q$78,$CF73)+求节点(村县营基础信息!AO$8:AO$28,$Q$84:$Q$104,$CF73)</f>
        <v>44.735395189003434</v>
      </c>
      <c r="CK73" s="194">
        <f>求节点(村县营基础信息!O$8:O$28,$Q$6:$Q$26,$CF73)+求节点(村县营基础信息!X$8:X$28,$Q$32:$Q$52,$CF73)+求节点(村县营基础信息!AG$8:AG$28,$Q$58:$Q$78,$CF73)+求节点(村县营基础信息!AP$8:AP$28,$Q$84:$Q$104,$CF73)</f>
        <v>45.719298245614041</v>
      </c>
      <c r="CL73" s="194">
        <f>(CG73-CG72)/节奏总纲!K71</f>
        <v>0.11167446608363497</v>
      </c>
      <c r="CO73" s="167">
        <v>68</v>
      </c>
      <c r="CP73" s="194">
        <f>求节点(村县营基础信息!K$8:K$28,$R$6:$R$26,$CF73)+求节点(村县营基础信息!T$8:T$28,$R$32:$R$52,$CF73)+求节点(村县营基础信息!AC$8:AC$28,$R$58:$R$78,$CF73)+求节点(村县营基础信息!AL$8:AL$28,$R$84:$R$104,$CF73)</f>
        <v>8.3333333333333339</v>
      </c>
      <c r="CQ73" s="194">
        <f>求节点(村县营基础信息!L$8:L$28,$R$6:$R$26,$CF73)+求节点(村县营基础信息!U$8:U$28,$R$32:$R$52,$CF73)+求节点(村县营基础信息!AD$8:AD$28,$R$58:$R$78,$CF73)+求节点(村县营基础信息!AM$8:AM$28,$R$84:$R$104,$CF73)</f>
        <v>8.4478114478114481</v>
      </c>
      <c r="CR73" s="194">
        <f>求节点(村县营基础信息!M$8:M$28,$R$6:$R$26,$CF73)+求节点(村县营基础信息!V$8:V$28,$R$32:$R$52,$CF73)+求节点(村县营基础信息!AE$8:AE$28,$R$58:$R$78,$CF73)+求节点(村县营基础信息!AN$8:AN$28,$R$84:$R$104,$CF73)</f>
        <v>8.5646258503401356</v>
      </c>
      <c r="CS73" s="194">
        <f>求节点(村县营基础信息!N$8:N$28,$R$6:$R$26,$CF73)+求节点(村县营基础信息!W$8:W$28,$R$32:$R$52,$CF73)+求节点(村县营基础信息!AF$8:AF$28,$R$58:$R$78,$CF73)+求节点(村县营基础信息!AO$8:AO$28,$R$84:$R$104,$CF73)</f>
        <v>8.6838487972508585</v>
      </c>
      <c r="CT73" s="194">
        <f>求节点(村县营基础信息!O$8:O$28,$R$6:$R$26,$CF73)+求节点(村县营基础信息!X$8:X$28,$R$32:$R$52,$CF73)+求节点(村县营基础信息!AG$8:AG$28,$R$58:$R$78,$CF73)+求节点(村县营基础信息!AP$8:AP$28,$R$84:$R$104,$CF73)</f>
        <v>8.9298245614035103</v>
      </c>
      <c r="CU73" s="194">
        <f>(CP73-CP72)/节奏总纲!K71</f>
        <v>2.2334893216727089E-2</v>
      </c>
      <c r="CW73" s="171"/>
      <c r="CX73" s="171"/>
      <c r="CY73" s="171">
        <v>68</v>
      </c>
      <c r="CZ73" s="171">
        <v>39866.666666666664</v>
      </c>
      <c r="DA73" s="171">
        <v>40329.158249158245</v>
      </c>
      <c r="DB73" s="171">
        <v>40801.088435374149</v>
      </c>
      <c r="DC73" s="171">
        <v>41282.749140893473</v>
      </c>
      <c r="DD73" s="171">
        <v>42276.491228070183</v>
      </c>
      <c r="DE73" s="171">
        <f t="shared" si="29"/>
        <v>0.97357859531772606</v>
      </c>
      <c r="DF73" s="171">
        <f t="shared" si="30"/>
        <v>0.97308678751285738</v>
      </c>
      <c r="DG73" s="171">
        <f t="shared" si="31"/>
        <v>0.97259643600277423</v>
      </c>
      <c r="DH73" s="171">
        <f t="shared" si="32"/>
        <v>0.97210753432867592</v>
      </c>
      <c r="DI73" s="171">
        <f t="shared" si="33"/>
        <v>0.9711340548436358</v>
      </c>
    </row>
    <row r="74" spans="1:113" x14ac:dyDescent="0.15">
      <c r="A74" s="108"/>
      <c r="B74" s="150"/>
      <c r="C74" s="108">
        <f>K74/INDEX(繁荣度奖励!$AY$7:$AY$116,村县营基础信息!AC24)</f>
        <v>2.1967683074687862E-2</v>
      </c>
      <c r="D74" s="104">
        <v>17</v>
      </c>
      <c r="E74" s="104">
        <v>0</v>
      </c>
      <c r="F74" s="137">
        <f t="shared" si="20"/>
        <v>400</v>
      </c>
      <c r="G74" s="171">
        <v>1</v>
      </c>
      <c r="H74" s="108">
        <v>1</v>
      </c>
      <c r="I74" s="167">
        <v>0</v>
      </c>
      <c r="J74" s="171">
        <v>100</v>
      </c>
      <c r="K74" s="174">
        <f t="shared" si="21"/>
        <v>120000</v>
      </c>
      <c r="L74" s="167">
        <v>0</v>
      </c>
      <c r="N74" s="137">
        <f>SUMPRODUCT(E$58:E74,村县营基础信息!$F$8:$F24)</f>
        <v>0</v>
      </c>
      <c r="O74" s="137">
        <f>SUMPRODUCT(F$58:F74,村县营基础信息!$F$8:$F24)</f>
        <v>10440</v>
      </c>
      <c r="P74" s="137">
        <f>SUMPRODUCT(G$58:G74,村县营基础信息!$F$8:$F24)</f>
        <v>30</v>
      </c>
      <c r="Q74" s="137">
        <f>SUMPRODUCT(H$58:H74,村县营基础信息!$F$8:$F24)</f>
        <v>30</v>
      </c>
      <c r="R74" s="167">
        <f>SUMPRODUCT(I$58:I74,村县营基础信息!$F$8:$F24)</f>
        <v>0</v>
      </c>
      <c r="S74" s="137">
        <f>SUMPRODUCT(J$58:J74,村县营基础信息!$F$8:$F24)</f>
        <v>3000</v>
      </c>
      <c r="T74" s="137">
        <f>SUMPRODUCT(K$58:K74,村县营基础信息!$F$8:$F24)</f>
        <v>1048000</v>
      </c>
      <c r="U74" s="167">
        <f>SUMPRODUCT(L$58:L74,村县营基础信息!$F$8:$F24)</f>
        <v>0</v>
      </c>
      <c r="W74" s="142"/>
      <c r="X74" s="68">
        <v>69</v>
      </c>
      <c r="Y74" s="203">
        <f>MAX(求节点(基础状态预期!F$7:F$27,$N$6:$N$26,$X74)+求节点(基础状态预期!F$7:F$27,$N$32:$N$52,$X74)+求节点(基础状态预期!F$7:F$27,$N$58:$N$78,$X74)+求节点(基础状态预期!F$7:F$27,$N$84:$N$104,$X74),Y73)</f>
        <v>227520</v>
      </c>
      <c r="Z74" s="203">
        <f>MAX(求节点(基础状态预期!G$7:G$27,$N$6:$N$26,$X74)+求节点(基础状态预期!G$7:G$27,$N$32:$N$52,$X74)+求节点(基础状态预期!G$7:G$27,$N$58:$N$78,$X74)+求节点(基础状态预期!G$7:G$27,$N$84:$N$104,$X74),Z73)</f>
        <v>236385.45454545453</v>
      </c>
      <c r="AA74" s="203">
        <f>MAX(求节点(基础状态预期!H$7:H$27,$N$6:$N$26,$X74)+求节点(基础状态预期!H$7:H$27,$N$32:$N$52,$X74)+求节点(基础状态预期!H$7:H$27,$N$58:$N$78,$X74)+求节点(基础状态预期!H$7:H$27,$N$84:$N$104,$X74),AA73)</f>
        <v>245431.83673469388</v>
      </c>
      <c r="AB74" s="203">
        <f>MAX(求节点(基础状态预期!I$7:I$27,$N$6:$N$26,$X74)+求节点(基础状态预期!I$7:I$27,$N$32:$N$52,$X74)+求节点(基础状态预期!I$7:I$27,$N$58:$N$78,$X74)+求节点(基础状态预期!I$7:I$27,$N$84:$N$104,$X74),AB73)</f>
        <v>254664.74226804121</v>
      </c>
      <c r="AC74" s="203">
        <f>MAX(求节点(基础状态预期!J$7:J$27,$N$6:$N$26,$X74)+求节点(基础状态预期!J$7:J$27,$N$32:$N$52,$X74)+求节点(基础状态预期!J$7:J$27,$N$58:$N$78,$X74)+求节点(基础状态预期!J$7:J$27,$N$84:$N$104,$X74),AC73)</f>
        <v>265680</v>
      </c>
      <c r="AD74" s="63">
        <v>27500</v>
      </c>
      <c r="AE74" s="63">
        <v>27871.71717171717</v>
      </c>
      <c r="AF74" s="63">
        <v>28251.020408163266</v>
      </c>
      <c r="AG74" s="63">
        <v>28638.144329896906</v>
      </c>
      <c r="AH74" s="63">
        <v>29436.842105263164</v>
      </c>
      <c r="AI74" s="203">
        <f>MAX((求节点(基础状态预期!F$7:F$27,$P$6:$P$26,$X74)+求节点(基础状态预期!F$7:F$27,$P$32:$P$52,$X74)+求节点(基础状态预期!F$7:F$27,$P$58:$P$78,$X74)+求节点(基础状态预期!F$7:F$27,$P$84:$P$104,$X74))*240,AI73)</f>
        <v>35040</v>
      </c>
      <c r="AJ74" s="203">
        <f>MAX((求节点(基础状态预期!G$7:G$27,$P$6:$P$26,$X74)+求节点(基础状态预期!G$7:G$27,$P$32:$P$52,$X74)+求节点(基础状态预期!G$7:G$27,$P$58:$P$78,$X74)+求节点(基础状态预期!G$7:G$27,$P$84:$P$104,$X74))*240,AJ73)</f>
        <v>35430.303030303032</v>
      </c>
      <c r="AK74" s="203">
        <f>MAX((求节点(基础状态预期!H$7:H$27,$P$6:$P$26,$X74)+求节点(基础状态预期!H$7:H$27,$P$32:$P$52,$X74)+求节点(基础状态预期!H$7:H$27,$P$58:$P$78,$X74)+求节点(基础状态预期!H$7:H$27,$P$84:$P$104,$X74))*240,AK73)</f>
        <v>35828.571428571428</v>
      </c>
      <c r="AL74" s="203">
        <f>MAX((求节点(基础状态预期!I$7:I$27,$P$6:$P$26,$X74)+求节点(基础状态预期!I$7:I$27,$P$32:$P$52,$X74)+求节点(基础状态预期!I$7:I$27,$P$58:$P$78,$X74)+求节点(基础状态预期!I$7:I$27,$P$84:$P$104,$X74))*240,AL73)</f>
        <v>36235.051546391755</v>
      </c>
      <c r="AM74" s="203">
        <f>MAX((求节点(基础状态预期!J$7:J$27,$P$6:$P$26,$X74)+求节点(基础状态预期!J$7:J$27,$P$32:$P$52,$X74)+求节点(基础状态预期!J$7:J$27,$P$58:$P$78,$X74)+求节点(基础状态预期!J$7:J$27,$P$84:$P$104,$X74))*240,AM73)</f>
        <v>37048.42105263158</v>
      </c>
      <c r="AN74" s="68">
        <f>(AI74-AI73)/节奏总纲!K72</f>
        <v>70.019685905089588</v>
      </c>
      <c r="AO74" s="203">
        <f>MAX(求节点(基础状态预期!F$7:F$27,$T$6:$T$26,$X74)+求节点(基础状态预期!F$7:F$27,$T$32:$T$52,$X74)+求节点(基础状态预期!F$7:F$27,$T$58:$T$78,$X74)+求节点(基础状态预期!F$7:F$27,$T$84:$T$104,$X74),AO73)</f>
        <v>8280800</v>
      </c>
      <c r="AP74" s="203">
        <f>MAX(求节点(基础状态预期!G$7:G$27,$T$6:$T$26,$X74)+求节点(基础状态预期!G$7:G$27,$T$32:$T$52,$X74)+求节点(基础状态预期!G$7:G$27,$T$58:$T$78,$X74)+求节点(基础状态预期!G$7:G$27,$T$84:$T$104,$X74),AP73)</f>
        <v>8764032.3232323229</v>
      </c>
      <c r="AQ74" s="203">
        <f>MAX(求节点(基础状态预期!H$7:H$27,$T$6:$T$26,$X74)+求节点(基础状态预期!H$7:H$27,$T$32:$T$52,$X74)+求节点(基础状态预期!H$7:H$27,$T$58:$T$78,$X74)+求节点(基础状态预期!H$7:H$27,$T$84:$T$104,$X74),AQ73)</f>
        <v>9257126.5306122452</v>
      </c>
      <c r="AR74" s="203">
        <f>MAX(求节点(基础状态预期!I$7:I$27,$T$6:$T$26,$X74)+求节点(基础状态预期!I$7:I$27,$T$32:$T$52,$X74)+求节点(基础状态预期!I$7:I$27,$T$58:$T$78,$X74)+求节点(基础状态预期!I$7:I$27,$T$84:$T$104,$X74),AR73)</f>
        <v>9760387.6288659796</v>
      </c>
      <c r="AS74" s="203">
        <f>MAX(求节点(基础状态预期!J$7:J$27,$T$6:$T$26,$X74)+求节点(基础状态预期!J$7:J$27,$T$32:$T$52,$X74)+求节点(基础状态预期!J$7:J$27,$T$58:$T$78,$X74)+求节点(基础状态预期!J$7:J$27,$T$84:$T$104,$X74),AS73)</f>
        <v>11017642.105263168</v>
      </c>
      <c r="AT74" s="203">
        <f>MAX(求节点(基础状态预期!F$7:F$27,$S$6:$S$26,$X74)+求节点(基础状态预期!F$7:F$27,$S$32:$S$52,$X74)+求节点(基础状态预期!F$7:F$27,$S$58:$S$78,$X74)+求节点(基础状态预期!F$7:F$27,$S$84:$S$104,$X74),AT73)</f>
        <v>4400</v>
      </c>
      <c r="AU74" s="203">
        <f>MAX(求节点(基础状态预期!G$7:G$27,$S$6:$S$26,$X74)+求节点(基础状态预期!G$7:G$27,$S$32:$S$52,$X74)+求节点(基础状态预期!G$7:G$27,$S$58:$S$78,$X74)+求节点(基础状态预期!G$7:G$27,$S$84:$S$104,$X74),AU73)</f>
        <v>4446.4646464646466</v>
      </c>
      <c r="AV74" s="203">
        <f>MAX(求节点(基础状态预期!H$7:H$27,$S$6:$S$26,$X74)+求节点(基础状态预期!H$7:H$27,$S$32:$S$52,$X74)+求节点(基础状态预期!H$7:H$27,$S$58:$S$78,$X74)+求节点(基础状态预期!H$7:H$27,$S$84:$S$104,$X74),AV73)</f>
        <v>4493.8775510204086</v>
      </c>
      <c r="AW74" s="203">
        <f>MAX(求节点(基础状态预期!I$7:I$27,$S$6:$S$26,$X74)+求节点(基础状态预期!I$7:I$27,$S$32:$S$52,$X74)+求节点(基础状态预期!I$7:I$27,$S$58:$S$78,$X74)+求节点(基础状态预期!I$7:I$27,$S$84:$S$104,$X74),AW73)</f>
        <v>4542.2680412371137</v>
      </c>
      <c r="AX74" s="203">
        <f>MAX(求节点(基础状态预期!J$7:J$27,$S$6:$S$26,$X74)+求节点(基础状态预期!J$7:J$27,$S$32:$S$52,$X74)+求节点(基础状态预期!J$7:J$27,$S$58:$S$78,$X74)+求节点(基础状态预期!J$7:J$27,$S$84:$S$104,$X74),AX73)</f>
        <v>4652.6315789473692</v>
      </c>
      <c r="AY74" s="108">
        <f>(AT74-AT73)/节奏总纲!K72</f>
        <v>8.3356768934630789</v>
      </c>
      <c r="AZ74" s="203">
        <f>MAX(求节点(基础状态预期!F$7:F$27,$U$6:$U$26,$X74)+求节点(基础状态预期!F$7:F$27,$U$32:$U$52,$X74)+求节点(基础状态预期!F$7:F$27,$U$58:$U$78,$X74)+求节点(基础状态预期!F$7:F$27,$U$84:$U$104,$X74),AZ73)</f>
        <v>3884000</v>
      </c>
      <c r="BA74" s="203">
        <f>MAX(求节点(基础状态预期!G$7:G$27,$U$6:$U$26,$X74)+求节点(基础状态预期!G$7:G$27,$U$32:$U$52,$X74)+求节点(基础状态预期!G$7:G$27,$U$58:$U$78,$X74)+求节点(基础状态预期!G$7:G$27,$U$84:$U$104,$X74),BA73)</f>
        <v>3968565.6565656564</v>
      </c>
      <c r="BB74" s="203">
        <f>MAX(求节点(基础状态预期!H$7:H$27,$U$6:$U$26,$X74)+求节点(基础状态预期!H$7:H$27,$U$32:$U$52,$X74)+求节点(基础状态预期!H$7:H$27,$U$58:$U$78,$X74)+求节点(基础状态预期!H$7:H$27,$U$84:$U$104,$X74),BB73)</f>
        <v>4054857.1428571427</v>
      </c>
      <c r="BC74" s="203">
        <f>MAX(求节点(基础状态预期!I$7:I$27,$U$6:$U$26,$X74)+求节点(基础状态预期!I$7:I$27,$U$32:$U$52,$X74)+求节点(基础状态预期!I$7:I$27,$U$58:$U$78,$X74)+求节点(基础状态预期!I$7:I$27,$U$84:$U$104,$X74),BC73)</f>
        <v>4142927.8350515459</v>
      </c>
      <c r="BD74" s="203">
        <f>MAX(求节点(基础状态预期!J$7:J$27,$U$6:$U$26,$X74)+求节点(基础状态预期!J$7:J$27,$U$32:$U$52,$X74)+求节点(基础状态预期!J$7:J$27,$U$58:$U$78,$X74)+求节点(基础状态预期!J$7:J$27,$U$84:$U$104,$X74),BD73)</f>
        <v>4332210.5263157906</v>
      </c>
      <c r="BK74" s="108">
        <v>69</v>
      </c>
      <c r="BL74" s="194">
        <f t="shared" si="23"/>
        <v>39440</v>
      </c>
      <c r="BM74" s="194">
        <f t="shared" si="24"/>
        <v>39876.767676767675</v>
      </c>
      <c r="BN74" s="194">
        <f t="shared" si="25"/>
        <v>40322.448979591834</v>
      </c>
      <c r="BO74" s="194">
        <f t="shared" si="26"/>
        <v>40777.319587628866</v>
      </c>
      <c r="BP74" s="194">
        <f t="shared" si="27"/>
        <v>41701.052631578947</v>
      </c>
      <c r="BQ74" s="194">
        <f>(BL74-BL73)/节奏总纲!K72</f>
        <v>78.355362798552434</v>
      </c>
      <c r="BS74" s="110">
        <f t="shared" si="22"/>
        <v>0.88843813387423931</v>
      </c>
      <c r="BT74" s="110">
        <f t="shared" si="28"/>
        <v>0.11156186612576065</v>
      </c>
      <c r="BW74" s="167">
        <v>69</v>
      </c>
      <c r="BX74" s="194">
        <f>求节点(村县营基础信息!K$8:K$28,$P$6:$P$26,$CF74)+求节点(村县营基础信息!T$8:T$28,$P$32:$P$52,$CF74)+求节点(村县营基础信息!AC$8:AC$28,$P$58:$P$78,$CF74)+求节点(村县营基础信息!AL$8:AL$28,$P$84:$P$104,$CF74)</f>
        <v>145.66666666666666</v>
      </c>
      <c r="BY74" s="194">
        <f>求节点(村县营基础信息!L$8:L$28,$P$6:$P$26,$CF74)+求节点(村县营基础信息!U$8:U$28,$P$32:$P$52,$CF74)+求节点(村县营基础信息!AD$8:AD$28,$P$58:$P$78,$CF74)+求节点(村县营基础信息!AM$8:AM$28,$P$84:$P$104,$CF74)</f>
        <v>147.62626262626264</v>
      </c>
      <c r="BZ74" s="194">
        <f>求节点(村县营基础信息!M$8:M$28,$P$6:$P$26,$CF74)+求节点(村县营基础信息!V$8:V$28,$P$32:$P$52,$CF74)+求节点(村县营基础信息!AE$8:AE$28,$P$58:$P$78,$CF74)+求节点(村县营基础信息!AN$8:AN$28,$P$84:$P$104,$CF74)</f>
        <v>149.28571428571428</v>
      </c>
      <c r="CA74" s="194">
        <f>求节点(村县营基础信息!N$8:N$28,$P$6:$P$26,$CF74)+求节点(村县营基础信息!W$8:W$28,$P$32:$P$52,$CF74)+求节点(村县营基础信息!AF$8:AF$28,$P$58:$P$78,$CF74)+求节点(村县营基础信息!AO$8:AO$28,$P$84:$P$104,$CF74)</f>
        <v>150.97938144329896</v>
      </c>
      <c r="CB74" s="194">
        <f>求节点(村县营基础信息!O$8:O$28,$P$6:$P$26,$CF74)+求节点(村县营基础信息!X$8:X$28,$P$32:$P$52,$CF74)+求节点(村县营基础信息!AG$8:AG$28,$P$58:$P$78,$CF74)+求节点(村县营基础信息!AP$8:AP$28,$P$84:$P$104,$CF74)</f>
        <v>154.38987683776887</v>
      </c>
      <c r="CC74" s="194">
        <f>(BX74-BX73)/节奏总纲!K72</f>
        <v>0.31258788350486477</v>
      </c>
      <c r="CF74" s="167">
        <v>69</v>
      </c>
      <c r="CG74" s="194">
        <f>求节点(村县营基础信息!K$8:K$28,$Q$6:$Q$26,$CF74)+求节点(村县营基础信息!T$8:T$28,$Q$32:$Q$52,$CF74)+求节点(村县营基础信息!AC$8:AC$28,$Q$58:$Q$78,$CF74)+求节点(村县营基础信息!AL$8:AL$28,$Q$84:$Q$104,$CF74)</f>
        <v>43.666666666666664</v>
      </c>
      <c r="CH74" s="194">
        <f>求节点(村县营基础信息!L$8:L$28,$Q$6:$Q$26,$CF74)+求节点(村县营基础信息!U$8:U$28,$Q$32:$Q$52,$CF74)+求节点(村县营基础信息!AD$8:AD$28,$Q$58:$Q$78,$CF74)+求节点(村县营基础信息!AM$8:AM$28,$Q$84:$Q$104,$CF74)</f>
        <v>44.464646464646464</v>
      </c>
      <c r="CI74" s="194">
        <f>求节点(村县营基础信息!M$8:M$28,$Q$6:$Q$26,$CF74)+求节点(村县营基础信息!V$8:V$28,$Q$32:$Q$52,$CF74)+求节点(村县营基础信息!AE$8:AE$28,$Q$58:$Q$78,$CF74)+求节点(村县营基础信息!AN$8:AN$28,$Q$84:$Q$104,$CF74)</f>
        <v>44.938775510204081</v>
      </c>
      <c r="CJ74" s="194">
        <f>求节点(村县营基础信息!N$8:N$28,$Q$6:$Q$26,$CF74)+求节点(村县营基础信息!W$8:W$28,$Q$32:$Q$52,$CF74)+求节点(村县营基础信息!AF$8:AF$28,$Q$58:$Q$78,$CF74)+求节点(村县营基础信息!AO$8:AO$28,$Q$84:$Q$104,$CF74)</f>
        <v>45.422680412371136</v>
      </c>
      <c r="CK74" s="194">
        <f>求节点(村县营基础信息!O$8:O$28,$Q$6:$Q$26,$CF74)+求节点(村县营基础信息!X$8:X$28,$Q$32:$Q$52,$CF74)+求节点(村县营基础信息!AG$8:AG$28,$Q$58:$Q$78,$CF74)+求节点(村县营基础信息!AP$8:AP$28,$Q$84:$Q$104,$CF74)</f>
        <v>46.547771574610962</v>
      </c>
      <c r="CL74" s="194">
        <f>(CG74-CG73)/节奏总纲!K72</f>
        <v>0.10419596116828884</v>
      </c>
      <c r="CO74" s="167">
        <v>69</v>
      </c>
      <c r="CP74" s="194">
        <f>求节点(村县营基础信息!K$8:K$28,$R$6:$R$26,$CF74)+求节点(村县营基础信息!T$8:T$28,$R$32:$R$52,$CF74)+求节点(村县营基础信息!AC$8:AC$28,$R$58:$R$78,$CF74)+求节点(村县营基础信息!AL$8:AL$28,$R$84:$R$104,$CF74)</f>
        <v>8.5</v>
      </c>
      <c r="CQ74" s="194">
        <f>求节点(村县营基础信息!L$8:L$28,$R$6:$R$26,$CF74)+求节点(村县营基础信息!U$8:U$28,$R$32:$R$52,$CF74)+求节点(村县营基础信息!AD$8:AD$28,$R$58:$R$78,$CF74)+求节点(村县营基础信息!AM$8:AM$28,$R$84:$R$104,$CF74)</f>
        <v>8.6161616161616159</v>
      </c>
      <c r="CR74" s="194">
        <f>求节点(村县营基础信息!M$8:M$28,$R$6:$R$26,$CF74)+求节点(村县营基础信息!V$8:V$28,$R$32:$R$52,$CF74)+求节点(村县营基础信息!AE$8:AE$28,$R$58:$R$78,$CF74)+求节点(村县营基础信息!AN$8:AN$28,$R$84:$R$104,$CF74)</f>
        <v>8.7346938775510203</v>
      </c>
      <c r="CS74" s="194">
        <f>求节点(村县营基础信息!N$8:N$28,$R$6:$R$26,$CF74)+求节点(村县营基础信息!W$8:W$28,$R$32:$R$52,$CF74)+求节点(村县营基础信息!AF$8:AF$28,$R$58:$R$78,$CF74)+求节点(村县营基础信息!AO$8:AO$28,$R$84:$R$104,$CF74)</f>
        <v>8.855670103092784</v>
      </c>
      <c r="CT74" s="194">
        <f>求节点(村县营基础信息!O$8:O$28,$R$6:$R$26,$CF74)+求节点(村县营基础信息!X$8:X$28,$R$32:$R$52,$CF74)+求节点(村县营基础信息!AG$8:AG$28,$R$58:$R$78,$CF74)+求节点(村县营基础信息!AP$8:AP$28,$R$84:$R$104,$CF74)</f>
        <v>9</v>
      </c>
      <c r="CU74" s="194">
        <f>(CP74-CP73)/节奏总纲!K72</f>
        <v>2.0839192233657811E-2</v>
      </c>
      <c r="CW74" s="171"/>
      <c r="CX74" s="171"/>
      <c r="CY74" s="171">
        <v>69</v>
      </c>
      <c r="CZ74" s="171">
        <v>40540</v>
      </c>
      <c r="DA74" s="171">
        <v>41009.292929292933</v>
      </c>
      <c r="DB74" s="171">
        <v>41488.163265306124</v>
      </c>
      <c r="DC74" s="171">
        <v>41976.907216494845</v>
      </c>
      <c r="DD74" s="171">
        <v>42985.26315789474</v>
      </c>
      <c r="DE74" s="171">
        <f t="shared" si="29"/>
        <v>0.97286630488406511</v>
      </c>
      <c r="DF74" s="171">
        <f t="shared" si="30"/>
        <v>0.97238369228950305</v>
      </c>
      <c r="DG74" s="171">
        <f t="shared" si="31"/>
        <v>0.97190248509533073</v>
      </c>
      <c r="DH74" s="171">
        <f t="shared" si="32"/>
        <v>0.97142267717154251</v>
      </c>
      <c r="DI74" s="171">
        <f t="shared" si="33"/>
        <v>0.97012440003918099</v>
      </c>
    </row>
    <row r="75" spans="1:113" x14ac:dyDescent="0.15">
      <c r="A75" s="108"/>
      <c r="B75" s="150"/>
      <c r="C75" s="108">
        <f>K75/INDEX(繁荣度奖励!$AY$7:$AY$116,村县营基础信息!AC25)</f>
        <v>2.0924764004734281E-2</v>
      </c>
      <c r="D75" s="104">
        <v>18</v>
      </c>
      <c r="E75" s="104">
        <v>0</v>
      </c>
      <c r="F75" s="137">
        <f t="shared" si="20"/>
        <v>400</v>
      </c>
      <c r="G75" s="171">
        <v>1</v>
      </c>
      <c r="H75" s="108">
        <v>1</v>
      </c>
      <c r="I75" s="167">
        <v>0</v>
      </c>
      <c r="J75" s="171">
        <v>100</v>
      </c>
      <c r="K75" s="174">
        <f t="shared" si="21"/>
        <v>200000</v>
      </c>
      <c r="L75" s="167">
        <v>0</v>
      </c>
      <c r="N75" s="137">
        <f>SUMPRODUCT(E$58:E75,村县营基础信息!$F$8:$F25)</f>
        <v>0</v>
      </c>
      <c r="O75" s="137">
        <f>SUMPRODUCT(F$58:F75,村县营基础信息!$F$8:$F25)</f>
        <v>12040</v>
      </c>
      <c r="P75" s="137">
        <f>SUMPRODUCT(G$58:G75,村县营基础信息!$F$8:$F25)</f>
        <v>34</v>
      </c>
      <c r="Q75" s="137">
        <f>SUMPRODUCT(H$58:H75,村县营基础信息!$F$8:$F25)</f>
        <v>34</v>
      </c>
      <c r="R75" s="167">
        <f>SUMPRODUCT(I$58:I75,村县营基础信息!$F$8:$F25)</f>
        <v>0</v>
      </c>
      <c r="S75" s="137">
        <f>SUMPRODUCT(J$58:J75,村县营基础信息!$F$8:$F25)</f>
        <v>3400</v>
      </c>
      <c r="T75" s="137">
        <f>SUMPRODUCT(K$58:K75,村县营基础信息!$F$8:$F25)</f>
        <v>1848000</v>
      </c>
      <c r="U75" s="167">
        <f>SUMPRODUCT(L$58:L75,村县营基础信息!$F$8:$F25)</f>
        <v>0</v>
      </c>
      <c r="W75" s="142"/>
      <c r="X75" s="68">
        <v>70</v>
      </c>
      <c r="Y75" s="203">
        <f>MAX(求节点(基础状态预期!F$7:F$27,$N$6:$N$26,$X75)+求节点(基础状态预期!F$7:F$27,$N$32:$N$52,$X75)+求节点(基础状态预期!F$7:F$27,$N$58:$N$78,$X75)+求节点(基础状态预期!F$7:F$27,$N$84:$N$104,$X75),Y74)</f>
        <v>240240</v>
      </c>
      <c r="Z75" s="203">
        <f>MAX(求节点(基础状态预期!G$7:G$27,$N$6:$N$26,$X75)+求节点(基础状态预期!G$7:G$27,$N$32:$N$52,$X75)+求节点(基础状态预期!G$7:G$27,$N$58:$N$78,$X75)+求节点(基础状态预期!G$7:G$27,$N$84:$N$104,$X75),Z74)</f>
        <v>249233.93939393936</v>
      </c>
      <c r="AA75" s="203">
        <f>MAX(求节点(基础状态预期!H$7:H$27,$N$6:$N$26,$X75)+求节点(基础状态预期!H$7:H$27,$N$32:$N$52,$X75)+求节点(基础状态预期!H$7:H$27,$N$58:$N$78,$X75)+求节点(基础状态预期!H$7:H$27,$N$84:$N$104,$X75),AA74)</f>
        <v>258411.42857142855</v>
      </c>
      <c r="AB75" s="203">
        <f>MAX(求节点(基础状态预期!I$7:I$27,$N$6:$N$26,$X75)+求节点(基础状态预期!I$7:I$27,$N$32:$N$52,$X75)+求节点(基础状态预期!I$7:I$27,$N$58:$N$78,$X75)+求节点(基础状态预期!I$7:I$27,$N$84:$N$104,$X75),AB74)</f>
        <v>265680</v>
      </c>
      <c r="AC75" s="203">
        <f>MAX(求节点(基础状态预期!J$7:J$27,$N$6:$N$26,$X75)+求节点(基础状态预期!J$7:J$27,$N$32:$N$52,$X75)+求节点(基础状态预期!J$7:J$27,$N$58:$N$78,$X75)+求节点(基础状态预期!J$7:J$27,$N$84:$N$104,$X75),AC74)</f>
        <v>265680</v>
      </c>
      <c r="AD75" s="63">
        <v>28033.333333333332</v>
      </c>
      <c r="AE75" s="63">
        <v>28410.437710437709</v>
      </c>
      <c r="AF75" s="63">
        <v>28795.238095238095</v>
      </c>
      <c r="AG75" s="63">
        <v>29187.972508591065</v>
      </c>
      <c r="AH75" s="63">
        <v>29998.245614035091</v>
      </c>
      <c r="AI75" s="203">
        <f>MAX((求节点(基础状态预期!F$7:F$27,$P$6:$P$26,$X75)+求节点(基础状态预期!F$7:F$27,$P$32:$P$52,$X75)+求节点(基础状态预期!F$7:F$27,$P$58:$P$78,$X75)+求节点(基础状态预期!F$7:F$27,$P$84:$P$104,$X75))*240,AI74)</f>
        <v>35599.999999999993</v>
      </c>
      <c r="AJ75" s="203">
        <f>MAX((求节点(基础状态预期!G$7:G$27,$P$6:$P$26,$X75)+求节点(基础状态预期!G$7:G$27,$P$32:$P$52,$X75)+求节点(基础状态预期!G$7:G$27,$P$58:$P$78,$X75)+求节点(基础状态预期!G$7:G$27,$P$84:$P$104,$X75))*240,AJ74)</f>
        <v>35995.959595959597</v>
      </c>
      <c r="AK75" s="203">
        <f>MAX((求节点(基础状态预期!H$7:H$27,$P$6:$P$26,$X75)+求节点(基础状态预期!H$7:H$27,$P$32:$P$52,$X75)+求节点(基础状态预期!H$7:H$27,$P$58:$P$78,$X75)+求节点(基础状态预期!H$7:H$27,$P$84:$P$104,$X75))*240,AK74)</f>
        <v>36400.000000000007</v>
      </c>
      <c r="AL75" s="203">
        <f>MAX((求节点(基础状态预期!I$7:I$27,$P$6:$P$26,$X75)+求节点(基础状态预期!I$7:I$27,$P$32:$P$52,$X75)+求节点(基础状态预期!I$7:I$27,$P$58:$P$78,$X75)+求节点(基础状态预期!I$7:I$27,$P$84:$P$104,$X75))*240,AL74)</f>
        <v>36805.773195876289</v>
      </c>
      <c r="AM75" s="203">
        <f>MAX((求节点(基础状态预期!J$7:J$27,$P$6:$P$26,$X75)+求节点(基础状态预期!J$7:J$27,$P$32:$P$52,$X75)+求节点(基础状态预期!J$7:J$27,$P$58:$P$78,$X75)+求节点(基础状态预期!J$7:J$27,$P$84:$P$104,$X75))*240,AM74)</f>
        <v>37595.789473684214</v>
      </c>
      <c r="AN75" s="68">
        <f>(AI75-AI74)/节奏总纲!K73</f>
        <v>65.330677006493161</v>
      </c>
      <c r="AO75" s="203">
        <f>MAX(求节点(基础状态预期!F$7:F$27,$T$6:$T$26,$X75)+求节点(基础状态预期!F$7:F$27,$T$32:$T$52,$X75)+求节点(基础状态预期!F$7:F$27,$T$58:$T$78,$X75)+求节点(基础状态预期!F$7:F$27,$T$84:$T$104,$X75),AO74)</f>
        <v>8974133.333333334</v>
      </c>
      <c r="AP75" s="203">
        <f>MAX(求节点(基础状态预期!G$7:G$27,$T$6:$T$26,$X75)+求节点(基础状态预期!G$7:G$27,$T$32:$T$52,$X75)+求节点(基础状态预期!G$7:G$27,$T$58:$T$78,$X75)+求节点(基础状态预期!G$7:G$27,$T$84:$T$104,$X75),AP74)</f>
        <v>9464369.0235690214</v>
      </c>
      <c r="AQ75" s="203">
        <f>MAX(求节点(基础状态预期!H$7:H$27,$T$6:$T$26,$X75)+求节点(基础状态预期!H$7:H$27,$T$32:$T$52,$X75)+求节点(基础状态预期!H$7:H$27,$T$58:$T$78,$X75)+求节点(基础状态预期!H$7:H$27,$T$84:$T$104,$X75),AQ74)</f>
        <v>9964609.5238095224</v>
      </c>
      <c r="AR75" s="203">
        <f>MAX(求节点(基础状态预期!I$7:I$27,$T$6:$T$26,$X75)+求节点(基础状态预期!I$7:I$27,$T$32:$T$52,$X75)+求节点(基础状态预期!I$7:I$27,$T$58:$T$78,$X75)+求节点(基础状态预期!I$7:I$27,$T$84:$T$104,$X75),AR74)</f>
        <v>10532346.391752575</v>
      </c>
      <c r="AS75" s="203">
        <f>MAX(求节点(基础状态预期!J$7:J$27,$T$6:$T$26,$X75)+求节点(基础状态预期!J$7:J$27,$T$32:$T$52,$X75)+求节点(基础状态预期!J$7:J$27,$T$58:$T$78,$X75)+求节点(基础状态预期!J$7:J$27,$T$84:$T$104,$X75),AS74)</f>
        <v>12112378.94736843</v>
      </c>
      <c r="AT75" s="203">
        <f>MAX(求节点(基础状态预期!F$7:F$27,$S$6:$S$26,$X75)+求节点(基础状态预期!F$7:F$27,$S$32:$S$52,$X75)+求节点(基础状态预期!F$7:F$27,$S$58:$S$78,$X75)+求节点(基础状态预期!F$7:F$27,$S$84:$S$104,$X75),AT74)</f>
        <v>4466.6666666666661</v>
      </c>
      <c r="AU75" s="203">
        <f>MAX(求节点(基础状态预期!G$7:G$27,$S$6:$S$26,$X75)+求节点(基础状态预期!G$7:G$27,$S$32:$S$52,$X75)+求节点(基础状态预期!G$7:G$27,$S$58:$S$78,$X75)+求节点(基础状态预期!G$7:G$27,$S$84:$S$104,$X75),AU74)</f>
        <v>4513.8047138047132</v>
      </c>
      <c r="AV75" s="203">
        <f>MAX(求节点(基础状态预期!H$7:H$27,$S$6:$S$26,$X75)+求节点(基础状态预期!H$7:H$27,$S$32:$S$52,$X75)+求节点(基础状态预期!H$7:H$27,$S$58:$S$78,$X75)+求节点(基础状态预期!H$7:H$27,$S$84:$S$104,$X75),AV74)</f>
        <v>4561.9047619047615</v>
      </c>
      <c r="AW75" s="203">
        <f>MAX(求节点(基础状态预期!I$7:I$27,$S$6:$S$26,$X75)+求节点(基础状态预期!I$7:I$27,$S$32:$S$52,$X75)+求节点(基础状态预期!I$7:I$27,$S$58:$S$78,$X75)+求节点(基础状态预期!I$7:I$27,$S$84:$S$104,$X75),AW74)</f>
        <v>4613.7457044673538</v>
      </c>
      <c r="AX75" s="203">
        <f>MAX(求节点(基础状态预期!J$7:J$27,$S$6:$S$26,$X75)+求节点(基础状态预期!J$7:J$27,$S$32:$S$52,$X75)+求节点(基础状态预期!J$7:J$27,$S$58:$S$78,$X75)+求节点(基础状态预期!J$7:J$27,$S$84:$S$104,$X75),AX74)</f>
        <v>4740.3508771929828</v>
      </c>
      <c r="AY75" s="108">
        <f>(AT75-AT74)/节奏总纲!K73</f>
        <v>7.7774615483920728</v>
      </c>
      <c r="AZ75" s="203">
        <f>MAX(求节点(基础状态预期!F$7:F$27,$U$6:$U$26,$X75)+求节点(基础状态预期!F$7:F$27,$U$32:$U$52,$X75)+求节点(基础状态预期!F$7:F$27,$U$58:$U$78,$X75)+求节点(基础状态预期!F$7:F$27,$U$84:$U$104,$X75),AZ74)</f>
        <v>4005333.3333333335</v>
      </c>
      <c r="BA75" s="203">
        <f>MAX(求节点(基础状态预期!G$7:G$27,$U$6:$U$26,$X75)+求节点(基础状态预期!G$7:G$27,$U$32:$U$52,$X75)+求节点(基础状态预期!G$7:G$27,$U$58:$U$78,$X75)+求节点(基础状态预期!G$7:G$27,$U$84:$U$104,$X75),BA74)</f>
        <v>4091124.5791245792</v>
      </c>
      <c r="BB75" s="203">
        <f>MAX(求节点(基础状态预期!H$7:H$27,$U$6:$U$26,$X75)+求节点(基础状态预期!H$7:H$27,$U$32:$U$52,$X75)+求节点(基础状态预期!H$7:H$27,$U$58:$U$78,$X75)+求节点(基础状态预期!H$7:H$27,$U$84:$U$104,$X75),BB74)</f>
        <v>4178666.6666666665</v>
      </c>
      <c r="BC75" s="203">
        <f>MAX(求节点(基础状态预期!I$7:I$27,$U$6:$U$26,$X75)+求节点(基础状态预期!I$7:I$27,$U$32:$U$52,$X75)+求节点(基础状态预期!I$7:I$27,$U$58:$U$78,$X75)+求节点(基础状态预期!I$7:I$27,$U$84:$U$104,$X75),BC74)</f>
        <v>4269993.1271477658</v>
      </c>
      <c r="BD75" s="203">
        <f>MAX(求节点(基础状态预期!J$7:J$27,$U$6:$U$26,$X75)+求节点(基础状态预期!J$7:J$27,$U$32:$U$52,$X75)+求节点(基础状态预期!J$7:J$27,$U$58:$U$78,$X75)+求节点(基础状态预期!J$7:J$27,$U$84:$U$104,$X75),BD74)</f>
        <v>4472561.4035087731</v>
      </c>
      <c r="BK75" s="108">
        <v>70</v>
      </c>
      <c r="BL75" s="194">
        <f t="shared" si="23"/>
        <v>40066.666666666657</v>
      </c>
      <c r="BM75" s="194">
        <f t="shared" si="24"/>
        <v>40509.764309764309</v>
      </c>
      <c r="BN75" s="194">
        <f t="shared" si="25"/>
        <v>40961.904761904771</v>
      </c>
      <c r="BO75" s="194">
        <f t="shared" si="26"/>
        <v>41419.518900343639</v>
      </c>
      <c r="BP75" s="194">
        <f t="shared" si="27"/>
        <v>42336.140350877198</v>
      </c>
      <c r="BQ75" s="194">
        <f>(BL75-BL74)/节奏总纲!K73</f>
        <v>73.108138554885016</v>
      </c>
      <c r="BS75" s="110">
        <f t="shared" si="22"/>
        <v>0.88851913477537436</v>
      </c>
      <c r="BT75" s="110">
        <f t="shared" si="28"/>
        <v>0.11148086522462564</v>
      </c>
      <c r="BW75" s="167">
        <v>70</v>
      </c>
      <c r="BX75" s="194">
        <f>求节点(村县营基础信息!K$8:K$28,$P$6:$P$26,$CF75)+求节点(村县营基础信息!T$8:T$28,$P$32:$P$52,$CF75)+求节点(村县营基础信息!AC$8:AC$28,$P$58:$P$78,$CF75)+求节点(村县营基础信息!AL$8:AL$28,$P$84:$P$104,$CF75)</f>
        <v>148.16666666666666</v>
      </c>
      <c r="BY75" s="194">
        <f>求节点(村县营基础信息!L$8:L$28,$P$6:$P$26,$CF75)+求节点(村县营基础信息!U$8:U$28,$P$32:$P$52,$CF75)+求节点(村县营基础信息!AD$8:AD$28,$P$58:$P$78,$CF75)+求节点(村县营基础信息!AM$8:AM$28,$P$84:$P$104,$CF75)</f>
        <v>149.98316498316498</v>
      </c>
      <c r="BZ75" s="194">
        <f>求节点(村县营基础信息!M$8:M$28,$P$6:$P$26,$CF75)+求节点(村县营基础信息!V$8:V$28,$P$32:$P$52,$CF75)+求节点(村县营基础信息!AE$8:AE$28,$P$58:$P$78,$CF75)+求节点(村县营基础信息!AN$8:AN$28,$P$84:$P$104,$CF75)</f>
        <v>151.66666666666669</v>
      </c>
      <c r="CA75" s="194">
        <f>求节点(村县营基础信息!N$8:N$28,$P$6:$P$26,$CF75)+求节点(村县营基础信息!W$8:W$28,$P$32:$P$52,$CF75)+求节点(村县营基础信息!AF$8:AF$28,$P$58:$P$78,$CF75)+求节点(村县营基础信息!AO$8:AO$28,$P$84:$P$104,$CF75)</f>
        <v>153.47537520016641</v>
      </c>
      <c r="CB75" s="194">
        <f>求节点(村县营基础信息!O$8:O$28,$P$6:$P$26,$CF75)+求节点(村县营基础信息!X$8:X$28,$P$32:$P$52,$CF75)+求节点(村县营基础信息!AG$8:AG$28,$P$58:$P$78,$CF75)+求节点(村县营基础信息!AP$8:AP$28,$P$84:$P$104,$CF75)</f>
        <v>156.69040294873466</v>
      </c>
      <c r="CC75" s="194">
        <f>(BX75-BX74)/节奏总纲!K73</f>
        <v>0.2916548080647054</v>
      </c>
      <c r="CF75" s="167">
        <v>70</v>
      </c>
      <c r="CG75" s="194">
        <f>求节点(村县营基础信息!K$8:K$28,$Q$6:$Q$26,$CF75)+求节点(村县营基础信息!T$8:T$28,$Q$32:$Q$52,$CF75)+求节点(村县营基础信息!AC$8:AC$28,$Q$58:$Q$78,$CF75)+求节点(村县营基础信息!AL$8:AL$28,$Q$84:$Q$104,$CF75)</f>
        <v>44.5</v>
      </c>
      <c r="CH75" s="194">
        <f>求节点(村县营基础信息!L$8:L$28,$Q$6:$Q$26,$CF75)+求节点(村县营基础信息!U$8:U$28,$Q$32:$Q$52,$CF75)+求节点(村县营基础信息!AD$8:AD$28,$Q$58:$Q$78,$CF75)+求节点(村县营基础信息!AM$8:AM$28,$Q$84:$Q$104,$CF75)</f>
        <v>45.138047138047135</v>
      </c>
      <c r="CI75" s="194">
        <f>求节点(村县营基础信息!M$8:M$28,$Q$6:$Q$26,$CF75)+求节点(村县营基础信息!V$8:V$28,$Q$32:$Q$52,$CF75)+求节点(村县营基础信息!AE$8:AE$28,$Q$58:$Q$78,$CF75)+求节点(村县营基础信息!AN$8:AN$28,$Q$84:$Q$104,$CF75)</f>
        <v>45.61904761904762</v>
      </c>
      <c r="CJ75" s="194">
        <f>求节点(村县营基础信息!N$8:N$28,$Q$6:$Q$26,$CF75)+求节点(村县营基础信息!W$8:W$28,$Q$32:$Q$52,$CF75)+求节点(村县营基础信息!AF$8:AF$28,$Q$58:$Q$78,$CF75)+求节点(村县营基础信息!AO$8:AO$28,$Q$84:$Q$104,$CF75)</f>
        <v>46.255443928688763</v>
      </c>
      <c r="CK75" s="194">
        <f>求节点(村县营基础信息!O$8:O$28,$Q$6:$Q$26,$CF75)+求节点(村县营基础信息!X$8:X$28,$Q$32:$Q$52,$CF75)+求节点(村县营基础信息!AG$8:AG$28,$Q$58:$Q$78,$CF75)+求节点(村县营基础信息!AP$8:AP$28,$Q$84:$Q$104,$CF75)</f>
        <v>47.444788913646924</v>
      </c>
      <c r="CL75" s="194">
        <f>(CG75-CG74)/节奏总纲!K73</f>
        <v>9.7218269354902062E-2</v>
      </c>
      <c r="CO75" s="167">
        <v>70</v>
      </c>
      <c r="CP75" s="194">
        <f>求节点(村县营基础信息!K$8:K$28,$R$6:$R$26,$CF75)+求节点(村县营基础信息!T$8:T$28,$R$32:$R$52,$CF75)+求节点(村县营基础信息!AC$8:AC$28,$R$58:$R$78,$CF75)+求节点(村县营基础信息!AL$8:AL$28,$R$84:$R$104,$CF75)</f>
        <v>8.6666666666666661</v>
      </c>
      <c r="CQ75" s="194">
        <f>求节点(村县营基础信息!L$8:L$28,$R$6:$R$26,$CF75)+求节点(村县营基础信息!U$8:U$28,$R$32:$R$52,$CF75)+求节点(村县营基础信息!AD$8:AD$28,$R$58:$R$78,$CF75)+求节点(村县营基础信息!AM$8:AM$28,$R$84:$R$104,$CF75)</f>
        <v>8.7845117845117837</v>
      </c>
      <c r="CR75" s="194">
        <f>求节点(村县营基础信息!M$8:M$28,$R$6:$R$26,$CF75)+求节点(村县营基础信息!V$8:V$28,$R$32:$R$52,$CF75)+求节点(村县营基础信息!AE$8:AE$28,$R$58:$R$78,$CF75)+求节点(村县营基础信息!AN$8:AN$28,$R$84:$R$104,$CF75)</f>
        <v>8.9047619047619051</v>
      </c>
      <c r="CS75" s="194">
        <f>求节点(村县营基础信息!N$8:N$28,$R$6:$R$26,$CF75)+求节点(村县营基础信息!W$8:W$28,$R$32:$R$52,$CF75)+求节点(村县营基础信息!AF$8:AF$28,$R$58:$R$78,$CF75)+求节点(村县营基础信息!AO$8:AO$28,$R$84:$R$104,$CF75)</f>
        <v>9</v>
      </c>
      <c r="CT75" s="194">
        <f>求节点(村县营基础信息!O$8:O$28,$R$6:$R$26,$CF75)+求节点(村县营基础信息!X$8:X$28,$R$32:$R$52,$CF75)+求节点(村县营基础信息!AG$8:AG$28,$R$58:$R$78,$CF75)+求节点(村县营基础信息!AP$8:AP$28,$R$84:$R$104,$CF75)</f>
        <v>9</v>
      </c>
      <c r="CU75" s="194">
        <f>(CP75-CP74)/节奏总纲!K73</f>
        <v>1.944365387098029E-2</v>
      </c>
      <c r="CW75" s="171"/>
      <c r="CX75" s="171"/>
      <c r="CY75" s="171">
        <v>70</v>
      </c>
      <c r="CZ75" s="171">
        <v>41213.333333333336</v>
      </c>
      <c r="DA75" s="171">
        <v>41689.427609427607</v>
      </c>
      <c r="DB75" s="171">
        <v>42175.238095238099</v>
      </c>
      <c r="DC75" s="171">
        <v>42671.065292096217</v>
      </c>
      <c r="DD75" s="171">
        <v>43694.035087719298</v>
      </c>
      <c r="DE75" s="171">
        <f t="shared" si="29"/>
        <v>0.97217728890326727</v>
      </c>
      <c r="DF75" s="171">
        <f t="shared" si="30"/>
        <v>0.97170353810766807</v>
      </c>
      <c r="DG75" s="171">
        <f t="shared" si="31"/>
        <v>0.97123114443139746</v>
      </c>
      <c r="DH75" s="171">
        <f t="shared" si="32"/>
        <v>0.97066990516441598</v>
      </c>
      <c r="DI75" s="171">
        <f t="shared" si="33"/>
        <v>0.96892265193370175</v>
      </c>
    </row>
    <row r="76" spans="1:113" x14ac:dyDescent="0.15">
      <c r="A76" s="108"/>
      <c r="B76" s="150"/>
      <c r="C76" s="108">
        <f>K76/INDEX(繁荣度奖励!$AY$7:$AY$116,村县营基础信息!AC26)</f>
        <v>1.911345286172322E-2</v>
      </c>
      <c r="D76" s="104">
        <v>19</v>
      </c>
      <c r="E76" s="104">
        <v>0</v>
      </c>
      <c r="F76" s="137">
        <f t="shared" si="20"/>
        <v>400</v>
      </c>
      <c r="G76" s="171">
        <v>1</v>
      </c>
      <c r="H76" s="108">
        <v>1</v>
      </c>
      <c r="I76" s="167">
        <v>0</v>
      </c>
      <c r="J76" s="171">
        <v>100</v>
      </c>
      <c r="K76" s="174">
        <f t="shared" si="21"/>
        <v>320000</v>
      </c>
      <c r="L76" s="167">
        <v>0</v>
      </c>
      <c r="N76" s="137">
        <f>SUMPRODUCT(E$58:E76,村县营基础信息!$F$8:$F26)</f>
        <v>0</v>
      </c>
      <c r="O76" s="137">
        <f>SUMPRODUCT(F$58:F76,村县营基础信息!$F$8:$F26)</f>
        <v>13640</v>
      </c>
      <c r="P76" s="137">
        <f>SUMPRODUCT(G$58:G76,村县营基础信息!$F$8:$F26)</f>
        <v>38</v>
      </c>
      <c r="Q76" s="137">
        <f>SUMPRODUCT(H$58:H76,村县营基础信息!$F$8:$F26)</f>
        <v>38</v>
      </c>
      <c r="R76" s="167">
        <f>SUMPRODUCT(I$58:I76,村县营基础信息!$F$8:$F26)</f>
        <v>0</v>
      </c>
      <c r="S76" s="137">
        <f>SUMPRODUCT(J$58:J76,村县营基础信息!$F$8:$F26)</f>
        <v>3800</v>
      </c>
      <c r="T76" s="137">
        <f>SUMPRODUCT(K$58:K76,村县营基础信息!$F$8:$F26)</f>
        <v>3128000</v>
      </c>
      <c r="U76" s="167">
        <f>SUMPRODUCT(L$58:L76,村县营基础信息!$F$8:$F26)</f>
        <v>0</v>
      </c>
      <c r="W76" s="142"/>
      <c r="X76" s="68">
        <v>71</v>
      </c>
      <c r="Y76" s="203">
        <f>MAX(求节点(基础状态预期!F$7:F$27,$N$6:$N$26,$X76)+求节点(基础状态预期!F$7:F$27,$N$32:$N$52,$X76)+求节点(基础状态预期!F$7:F$27,$N$58:$N$78,$X76)+求节点(基础状态预期!F$7:F$27,$N$84:$N$104,$X76),Y75)</f>
        <v>252960</v>
      </c>
      <c r="Z76" s="203">
        <f>MAX(求节点(基础状态预期!G$7:G$27,$N$6:$N$26,$X76)+求节点(基础状态预期!G$7:G$27,$N$32:$N$52,$X76)+求节点(基础状态预期!G$7:G$27,$N$58:$N$78,$X76)+求节点(基础状态预期!G$7:G$27,$N$84:$N$104,$X76),Z75)</f>
        <v>262082.42424242423</v>
      </c>
      <c r="AA76" s="203">
        <f>MAX(求节点(基础状态预期!H$7:H$27,$N$6:$N$26,$X76)+求节点(基础状态预期!H$7:H$27,$N$32:$N$52,$X76)+求节点(基础状态预期!H$7:H$27,$N$58:$N$78,$X76)+求节点(基础状态预期!H$7:H$27,$N$84:$N$104,$X76),AA75)</f>
        <v>265680</v>
      </c>
      <c r="AB76" s="203">
        <f>MAX(求节点(基础状态预期!I$7:I$27,$N$6:$N$26,$X76)+求节点(基础状态预期!I$7:I$27,$N$32:$N$52,$X76)+求节点(基础状态预期!I$7:I$27,$N$58:$N$78,$X76)+求节点(基础状态预期!I$7:I$27,$N$84:$N$104,$X76),AB75)</f>
        <v>265680</v>
      </c>
      <c r="AC76" s="203">
        <f>MAX(求节点(基础状态预期!J$7:J$27,$N$6:$N$26,$X76)+求节点(基础状态预期!J$7:J$27,$N$32:$N$52,$X76)+求节点(基础状态预期!J$7:J$27,$N$58:$N$78,$X76)+求节点(基础状态预期!J$7:J$27,$N$84:$N$104,$X76),AC75)</f>
        <v>265680</v>
      </c>
      <c r="AD76" s="63">
        <v>28566.666666666668</v>
      </c>
      <c r="AE76" s="63">
        <v>28949.158249158249</v>
      </c>
      <c r="AF76" s="63">
        <v>29339.455782312925</v>
      </c>
      <c r="AG76" s="63">
        <v>29737.800687285224</v>
      </c>
      <c r="AH76" s="63">
        <v>30559.649122807023</v>
      </c>
      <c r="AI76" s="203">
        <f>MAX((求节点(基础状态预期!F$7:F$27,$P$6:$P$26,$X76)+求节点(基础状态预期!F$7:F$27,$P$32:$P$52,$X76)+求节点(基础状态预期!F$7:F$27,$P$58:$P$78,$X76)+求节点(基础状态预期!F$7:F$27,$P$84:$P$104,$X76))*240,AI75)</f>
        <v>36160.000000000007</v>
      </c>
      <c r="AJ76" s="203">
        <f>MAX((求节点(基础状态预期!G$7:G$27,$P$6:$P$26,$X76)+求节点(基础状态预期!G$7:G$27,$P$32:$P$52,$X76)+求节点(基础状态预期!G$7:G$27,$P$58:$P$78,$X76)+求节点(基础状态预期!G$7:G$27,$P$84:$P$104,$X76))*240,AJ75)</f>
        <v>36561.616161616163</v>
      </c>
      <c r="AK76" s="203">
        <f>MAX((求节点(基础状态预期!H$7:H$27,$P$6:$P$26,$X76)+求节点(基础状态预期!H$7:H$27,$P$32:$P$52,$X76)+求节点(基础状态预期!H$7:H$27,$P$58:$P$78,$X76)+求节点(基础状态预期!H$7:H$27,$P$84:$P$104,$X76))*240,AK75)</f>
        <v>36953.469387755104</v>
      </c>
      <c r="AL76" s="203">
        <f>MAX((求节点(基础状态预期!I$7:I$27,$P$6:$P$26,$X76)+求节点(基础状态预期!I$7:I$27,$P$32:$P$52,$X76)+求节点(基础状态预期!I$7:I$27,$P$58:$P$78,$X76)+求节点(基础状态预期!I$7:I$27,$P$84:$P$104,$X76))*240,AL75)</f>
        <v>37341.85567010309</v>
      </c>
      <c r="AM76" s="203">
        <f>MAX((求节点(基础状态预期!J$7:J$27,$P$6:$P$26,$X76)+求节点(基础状态预期!J$7:J$27,$P$32:$P$52,$X76)+求节点(基础状态预期!J$7:J$27,$P$58:$P$78,$X76)+求节点(基础状态预期!J$7:J$27,$P$84:$P$104,$X76))*240,AM75)</f>
        <v>38143.157894736847</v>
      </c>
      <c r="AN76" s="68">
        <f>(AI76-AI75)/节奏总纲!K74</f>
        <v>60.955677006496025</v>
      </c>
      <c r="AO76" s="203">
        <f>MAX(求节点(基础状态预期!F$7:F$27,$T$6:$T$26,$X76)+求节点(基础状态预期!F$7:F$27,$T$32:$T$52,$X76)+求节点(基础状态预期!F$7:F$27,$T$58:$T$78,$X76)+求节点(基础状态预期!F$7:F$27,$T$84:$T$104,$X76),AO75)</f>
        <v>9667466.6666666679</v>
      </c>
      <c r="AP76" s="203">
        <f>MAX(求节点(基础状态预期!G$7:G$27,$T$6:$T$26,$X76)+求节点(基础状态预期!G$7:G$27,$T$32:$T$52,$X76)+求节点(基础状态预期!G$7:G$27,$T$58:$T$78,$X76)+求节点(基础状态预期!G$7:G$27,$T$84:$T$104,$X76),AP75)</f>
        <v>10164705.723905722</v>
      </c>
      <c r="AQ76" s="203">
        <f>MAX(求节点(基础状态预期!H$7:H$27,$T$6:$T$26,$X76)+求节点(基础状态预期!H$7:H$27,$T$32:$T$52,$X76)+求节点(基础状态预期!H$7:H$27,$T$58:$T$78,$X76)+求节点(基础状态预期!H$7:H$27,$T$84:$T$104,$X76),AQ75)</f>
        <v>10827738.775510201</v>
      </c>
      <c r="AR76" s="203">
        <f>MAX(求节点(基础状态预期!I$7:I$27,$T$6:$T$26,$X76)+求节点(基础状态预期!I$7:I$27,$T$32:$T$52,$X76)+求节点(基础状态预期!I$7:I$27,$T$58:$T$78,$X76)+求节点(基础状态预期!I$7:I$27,$T$84:$T$104,$X76),AR75)</f>
        <v>11604511.340206185</v>
      </c>
      <c r="AS76" s="203">
        <f>MAX(求节点(基础状态预期!J$7:J$27,$T$6:$T$26,$X76)+求节点(基础状态预期!J$7:J$27,$T$32:$T$52,$X76)+求节点(基础状态预期!J$7:J$27,$T$58:$T$78,$X76)+求节点(基础状态预期!J$7:J$27,$T$84:$T$104,$X76),AS75)</f>
        <v>13207115.789473692</v>
      </c>
      <c r="AT76" s="203">
        <f>MAX(求节点(基础状态预期!F$7:F$27,$S$6:$S$26,$X76)+求节点(基础状态预期!F$7:F$27,$S$32:$S$52,$X76)+求节点(基础状态预期!F$7:F$27,$S$58:$S$78,$X76)+求节点(基础状态预期!F$7:F$27,$S$84:$S$104,$X76),AT75)</f>
        <v>4533.3333333333339</v>
      </c>
      <c r="AU76" s="203">
        <f>MAX(求节点(基础状态预期!G$7:G$27,$S$6:$S$26,$X76)+求节点(基础状态预期!G$7:G$27,$S$32:$S$52,$X76)+求节点(基础状态预期!G$7:G$27,$S$58:$S$78,$X76)+求节点(基础状态预期!G$7:G$27,$S$84:$S$104,$X76),AU75)</f>
        <v>4581.1447811447815</v>
      </c>
      <c r="AV76" s="203">
        <f>MAX(求节点(基础状态预期!H$7:H$27,$S$6:$S$26,$X76)+求节点(基础状态预期!H$7:H$27,$S$32:$S$52,$X76)+求节点(基础状态预期!H$7:H$27,$S$58:$S$78,$X76)+求节点(基础状态预期!H$7:H$27,$S$84:$S$104,$X76),AV75)</f>
        <v>4637.4149659863942</v>
      </c>
      <c r="AW76" s="203">
        <f>MAX(求节点(基础状态预期!I$7:I$27,$S$6:$S$26,$X76)+求节点(基础状态预期!I$7:I$27,$S$32:$S$52,$X76)+求节点(基础状态预期!I$7:I$27,$S$58:$S$78,$X76)+求节点(基础状态预期!I$7:I$27,$S$84:$S$104,$X76),AW75)</f>
        <v>4699.6563573883159</v>
      </c>
      <c r="AX76" s="203">
        <f>MAX(求节点(基础状态预期!J$7:J$27,$S$6:$S$26,$X76)+求节点(基础状态预期!J$7:J$27,$S$32:$S$52,$X76)+求节点(基础状态预期!J$7:J$27,$S$58:$S$78,$X76)+求节点(基础状态预期!J$7:J$27,$S$84:$S$104,$X76),AX75)</f>
        <v>4828.0701754385973</v>
      </c>
      <c r="AY76" s="108">
        <f>(AT76-AT75)/节奏总纲!K74</f>
        <v>7.2566282150589947</v>
      </c>
      <c r="AZ76" s="203">
        <f>MAX(求节点(基础状态预期!F$7:F$27,$U$6:$U$26,$X76)+求节点(基础状态预期!F$7:F$27,$U$32:$U$52,$X76)+求节点(基础状态预期!F$7:F$27,$U$58:$U$78,$X76)+求节点(基础状态预期!F$7:F$27,$U$84:$U$104,$X76),AZ75)</f>
        <v>4126666.6666666665</v>
      </c>
      <c r="BA76" s="203">
        <f>MAX(求节点(基础状态预期!G$7:G$27,$U$6:$U$26,$X76)+求节点(基础状态预期!G$7:G$27,$U$32:$U$52,$X76)+求节点(基础状态预期!G$7:G$27,$U$58:$U$78,$X76)+求节点(基础状态预期!G$7:G$27,$U$84:$U$104,$X76),BA75)</f>
        <v>4213683.5016835015</v>
      </c>
      <c r="BB76" s="203">
        <f>MAX(求节点(基础状态预期!H$7:H$27,$U$6:$U$26,$X76)+求节点(基础状态预期!H$7:H$27,$U$32:$U$52,$X76)+求节点(基础状态预期!H$7:H$27,$U$58:$U$78,$X76)+求节点(基础状态预期!H$7:H$27,$U$84:$U$104,$X76),BB75)</f>
        <v>4307863.9455782315</v>
      </c>
      <c r="BC76" s="203">
        <f>MAX(求节点(基础状态预期!I$7:I$27,$U$6:$U$26,$X76)+求节点(基础状态预期!I$7:I$27,$U$32:$U$52,$X76)+求节点(基础状态预期!I$7:I$27,$U$58:$U$78,$X76)+求节点(基础状态预期!I$7:I$27,$U$84:$U$104,$X76),BC75)</f>
        <v>4407450.1718213055</v>
      </c>
      <c r="BD76" s="203">
        <f>MAX(求节点(基础状态预期!J$7:J$27,$U$6:$U$26,$X76)+求节点(基础状态预期!J$7:J$27,$U$32:$U$52,$X76)+求节点(基础状态预期!J$7:J$27,$U$58:$U$78,$X76)+求节点(基础状态预期!J$7:J$27,$U$84:$U$104,$X76),BD75)</f>
        <v>4612912.2807017555</v>
      </c>
      <c r="BK76" s="108">
        <v>71</v>
      </c>
      <c r="BL76" s="194">
        <f t="shared" si="23"/>
        <v>40693.333333333343</v>
      </c>
      <c r="BM76" s="194">
        <f t="shared" si="24"/>
        <v>41142.760942760942</v>
      </c>
      <c r="BN76" s="194">
        <f t="shared" si="25"/>
        <v>41590.884353741494</v>
      </c>
      <c r="BO76" s="194">
        <f t="shared" si="26"/>
        <v>42041.512027491408</v>
      </c>
      <c r="BP76" s="194">
        <f t="shared" si="27"/>
        <v>42971.228070175443</v>
      </c>
      <c r="BQ76" s="194">
        <f>(BL76-BL75)/节奏总纲!K74</f>
        <v>68.212305221555411</v>
      </c>
      <c r="BS76" s="110">
        <f t="shared" si="22"/>
        <v>0.88859764089121884</v>
      </c>
      <c r="BT76" s="110">
        <f t="shared" si="28"/>
        <v>0.11140235910878112</v>
      </c>
      <c r="BW76" s="167">
        <v>71</v>
      </c>
      <c r="BX76" s="194">
        <f>求节点(村县营基础信息!K$8:K$28,$P$6:$P$26,$CF76)+求节点(村县营基础信息!T$8:T$28,$P$32:$P$52,$CF76)+求节点(村县营基础信息!AC$8:AC$28,$P$58:$P$78,$CF76)+求节点(村县营基础信息!AL$8:AL$28,$P$84:$P$104,$CF76)</f>
        <v>150.66666666666669</v>
      </c>
      <c r="BY76" s="194">
        <f>求节点(村县营基础信息!L$8:L$28,$P$6:$P$26,$CF76)+求节点(村县营基础信息!U$8:U$28,$P$32:$P$52,$CF76)+求节点(村县营基础信息!AD$8:AD$28,$P$58:$P$78,$CF76)+求节点(村县营基础信息!AM$8:AM$28,$P$84:$P$104,$CF76)</f>
        <v>152.34006734006735</v>
      </c>
      <c r="BZ76" s="194">
        <f>求节点(村县营基础信息!M$8:M$28,$P$6:$P$26,$CF76)+求节点(村县营基础信息!V$8:V$28,$P$32:$P$52,$CF76)+求节点(村县营基础信息!AE$8:AE$28,$P$58:$P$78,$CF76)+求节点(村县营基础信息!AN$8:AN$28,$P$84:$P$104,$CF76)</f>
        <v>153.89795918367346</v>
      </c>
      <c r="CA76" s="194">
        <f>求节点(村县营基础信息!N$8:N$28,$P$6:$P$26,$CF76)+求节点(村县营基础信息!W$8:W$28,$P$32:$P$52,$CF76)+求节点(村县营基础信息!AF$8:AF$28,$P$58:$P$78,$CF76)+求节点(村县营基础信息!AO$8:AO$28,$P$84:$P$104,$CF76)</f>
        <v>155.73585503022534</v>
      </c>
      <c r="CB76" s="194">
        <f>求节点(村县营基础信息!O$8:O$28,$P$6:$P$26,$CF76)+求节点(村县营基础信息!X$8:X$28,$P$32:$P$52,$CF76)+求节点(村县营基础信息!AG$8:AG$28,$P$58:$P$78,$CF76)+求节点(村县营基础信息!AP$8:AP$28,$P$84:$P$104,$CF76)</f>
        <v>158.99092905970045</v>
      </c>
      <c r="CC76" s="194">
        <f>(BX76-BX75)/节奏总纲!K74</f>
        <v>0.27212355806471045</v>
      </c>
      <c r="CF76" s="167">
        <v>71</v>
      </c>
      <c r="CG76" s="194">
        <f>求节点(村县营基础信息!K$8:K$28,$Q$6:$Q$26,$CF76)+求节点(村县营基础信息!T$8:T$28,$Q$32:$Q$52,$CF76)+求节点(村县营基础信息!AC$8:AC$28,$Q$58:$Q$78,$CF76)+求节点(村县营基础信息!AL$8:AL$28,$Q$84:$Q$104,$CF76)</f>
        <v>45.333333333333336</v>
      </c>
      <c r="CH76" s="194">
        <f>求节点(村县营基础信息!L$8:L$28,$Q$6:$Q$26,$CF76)+求节点(村县营基础信息!U$8:U$28,$Q$32:$Q$52,$CF76)+求节点(村县营基础信息!AD$8:AD$28,$Q$58:$Q$78,$CF76)+求节点(村县营基础信息!AM$8:AM$28,$Q$84:$Q$104,$CF76)</f>
        <v>45.811447811447813</v>
      </c>
      <c r="CI76" s="194">
        <f>求节点(村县营基础信息!M$8:M$28,$Q$6:$Q$26,$CF76)+求节点(村县营基础信息!V$8:V$28,$Q$32:$Q$52,$CF76)+求节点(村县营基础信息!AE$8:AE$28,$Q$58:$Q$78,$CF76)+求节点(村县营基础信息!AN$8:AN$28,$Q$84:$Q$104,$CF76)</f>
        <v>46.299319727891152</v>
      </c>
      <c r="CJ76" s="194">
        <f>求节点(村县营基础信息!N$8:N$28,$Q$6:$Q$26,$CF76)+求节点(村县营基础信息!W$8:W$28,$Q$32:$Q$52,$CF76)+求节点(村县营基础信息!AF$8:AF$28,$Q$58:$Q$78,$CF76)+求节点(村县营基础信息!AO$8:AO$28,$Q$84:$Q$104,$CF76)</f>
        <v>47.141353312012292</v>
      </c>
      <c r="CK76" s="194">
        <f>求节点(村县营基础信息!O$8:O$28,$Q$6:$Q$26,$CF76)+求节点(村县营基础信息!X$8:X$28,$Q$32:$Q$52,$CF76)+求节点(村县营基础信息!AG$8:AG$28,$Q$58:$Q$78,$CF76)+求节点(村县营基础信息!AP$8:AP$28,$Q$84:$Q$104,$CF76)</f>
        <v>48.341806252682893</v>
      </c>
      <c r="CL76" s="194">
        <f>(CG76-CG75)/节奏总纲!K74</f>
        <v>9.0707852688236029E-2</v>
      </c>
      <c r="CO76" s="167">
        <v>71</v>
      </c>
      <c r="CP76" s="194">
        <f>求节点(村县营基础信息!K$8:K$28,$R$6:$R$26,$CF76)+求节点(村县营基础信息!T$8:T$28,$R$32:$R$52,$CF76)+求节点(村县营基础信息!AC$8:AC$28,$R$58:$R$78,$CF76)+求节点(村县营基础信息!AL$8:AL$28,$R$84:$R$104,$CF76)</f>
        <v>8.8333333333333339</v>
      </c>
      <c r="CQ76" s="194">
        <f>求节点(村县营基础信息!L$8:L$28,$R$6:$R$26,$CF76)+求节点(村县营基础信息!U$8:U$28,$R$32:$R$52,$CF76)+求节点(村县营基础信息!AD$8:AD$28,$R$58:$R$78,$CF76)+求节点(村县营基础信息!AM$8:AM$28,$R$84:$R$104,$CF76)</f>
        <v>8.9528619528619533</v>
      </c>
      <c r="CR76" s="194">
        <f>求节点(村县营基础信息!M$8:M$28,$R$6:$R$26,$CF76)+求节点(村县营基础信息!V$8:V$28,$R$32:$R$52,$CF76)+求节点(村县营基础信息!AE$8:AE$28,$R$58:$R$78,$CF76)+求节点(村县营基础信息!AN$8:AN$28,$R$84:$R$104,$CF76)</f>
        <v>9</v>
      </c>
      <c r="CS76" s="194">
        <f>求节点(村县营基础信息!N$8:N$28,$R$6:$R$26,$CF76)+求节点(村县营基础信息!W$8:W$28,$R$32:$R$52,$CF76)+求节点(村县营基础信息!AF$8:AF$28,$R$58:$R$78,$CF76)+求节点(村县营基础信息!AO$8:AO$28,$R$84:$R$104,$CF76)</f>
        <v>9</v>
      </c>
      <c r="CT76" s="194">
        <f>求节点(村县营基础信息!O$8:O$28,$R$6:$R$26,$CF76)+求节点(村县营基础信息!X$8:X$28,$R$32:$R$52,$CF76)+求节点(村县营基础信息!AG$8:AG$28,$R$58:$R$78,$CF76)+求节点(村县营基础信息!AP$8:AP$28,$R$84:$R$104,$CF76)</f>
        <v>9</v>
      </c>
      <c r="CU76" s="194">
        <f>(CP76-CP75)/节奏总纲!K74</f>
        <v>1.8141570537647284E-2</v>
      </c>
      <c r="CW76" s="171"/>
      <c r="CX76" s="171"/>
      <c r="CY76" s="171">
        <v>71</v>
      </c>
      <c r="CZ76" s="171">
        <v>41886.666666666664</v>
      </c>
      <c r="DA76" s="171">
        <v>42369.562289562295</v>
      </c>
      <c r="DB76" s="171">
        <v>42862.312925170059</v>
      </c>
      <c r="DC76" s="171">
        <v>43365.223367697596</v>
      </c>
      <c r="DD76" s="171">
        <v>44402.807017543862</v>
      </c>
      <c r="DE76" s="171">
        <f t="shared" si="29"/>
        <v>0.97151042495623141</v>
      </c>
      <c r="DF76" s="171">
        <f t="shared" si="30"/>
        <v>0.97104522018856032</v>
      </c>
      <c r="DG76" s="171">
        <f t="shared" si="31"/>
        <v>0.97033691173763181</v>
      </c>
      <c r="DH76" s="171">
        <f t="shared" si="32"/>
        <v>0.96947527909674713</v>
      </c>
      <c r="DI76" s="171">
        <f t="shared" si="33"/>
        <v>0.96775926921010214</v>
      </c>
    </row>
    <row r="77" spans="1:113" x14ac:dyDescent="0.15">
      <c r="A77" s="108"/>
      <c r="B77" s="150"/>
      <c r="C77" s="108">
        <f>K77/INDEX(繁荣度奖励!$AY$7:$AY$116,村县营基础信息!AC27)</f>
        <v>1.7706480801533423E-2</v>
      </c>
      <c r="D77" s="104">
        <v>20</v>
      </c>
      <c r="E77" s="104">
        <v>0</v>
      </c>
      <c r="F77" s="137">
        <f t="shared" si="20"/>
        <v>400</v>
      </c>
      <c r="G77" s="171">
        <v>1</v>
      </c>
      <c r="H77" s="108">
        <v>1</v>
      </c>
      <c r="I77" s="167">
        <v>0</v>
      </c>
      <c r="J77" s="171">
        <v>100</v>
      </c>
      <c r="K77" s="174">
        <f t="shared" si="21"/>
        <v>480000</v>
      </c>
      <c r="L77" s="167">
        <v>0</v>
      </c>
      <c r="N77" s="137">
        <f>SUMPRODUCT(E$58:E77,村县营基础信息!$F$8:$F27)</f>
        <v>0</v>
      </c>
      <c r="O77" s="137">
        <f>SUMPRODUCT(F$58:F77,村县营基础信息!$F$8:$F27)</f>
        <v>15240</v>
      </c>
      <c r="P77" s="137">
        <f>SUMPRODUCT(G$58:G77,村县营基础信息!$F$8:$F27)</f>
        <v>42</v>
      </c>
      <c r="Q77" s="137">
        <f>SUMPRODUCT(H$58:H77,村县营基础信息!$F$8:$F27)</f>
        <v>42</v>
      </c>
      <c r="R77" s="167">
        <f>SUMPRODUCT(I$58:I77,村县营基础信息!$F$8:$F27)</f>
        <v>0</v>
      </c>
      <c r="S77" s="137">
        <f>SUMPRODUCT(J$58:J77,村县营基础信息!$F$8:$F27)</f>
        <v>4200</v>
      </c>
      <c r="T77" s="137">
        <f>SUMPRODUCT(K$58:K77,村县营基础信息!$F$8:$F27)</f>
        <v>5048000</v>
      </c>
      <c r="U77" s="167">
        <f>SUMPRODUCT(L$58:L77,村县营基础信息!$F$8:$F27)</f>
        <v>0</v>
      </c>
      <c r="W77" s="142"/>
      <c r="X77" s="68">
        <v>72</v>
      </c>
      <c r="Y77" s="203">
        <f>MAX(求节点(基础状态预期!F$7:F$27,$N$6:$N$26,$X77)+求节点(基础状态预期!F$7:F$27,$N$32:$N$52,$X77)+求节点(基础状态预期!F$7:F$27,$N$58:$N$78,$X77)+求节点(基础状态预期!F$7:F$27,$N$84:$N$104,$X77),Y76)</f>
        <v>265680</v>
      </c>
      <c r="Z77" s="203">
        <f>MAX(求节点(基础状态预期!G$7:G$27,$N$6:$N$26,$X77)+求节点(基础状态预期!G$7:G$27,$N$32:$N$52,$X77)+求节点(基础状态预期!G$7:G$27,$N$58:$N$78,$X77)+求节点(基础状态预期!G$7:G$27,$N$84:$N$104,$X77),Z76)</f>
        <v>265680</v>
      </c>
      <c r="AA77" s="203">
        <f>MAX(求节点(基础状态预期!H$7:H$27,$N$6:$N$26,$X77)+求节点(基础状态预期!H$7:H$27,$N$32:$N$52,$X77)+求节点(基础状态预期!H$7:H$27,$N$58:$N$78,$X77)+求节点(基础状态预期!H$7:H$27,$N$84:$N$104,$X77),AA76)</f>
        <v>265680</v>
      </c>
      <c r="AB77" s="203">
        <f>MAX(求节点(基础状态预期!I$7:I$27,$N$6:$N$26,$X77)+求节点(基础状态预期!I$7:I$27,$N$32:$N$52,$X77)+求节点(基础状态预期!I$7:I$27,$N$58:$N$78,$X77)+求节点(基础状态预期!I$7:I$27,$N$84:$N$104,$X77),AB76)</f>
        <v>265680</v>
      </c>
      <c r="AC77" s="203">
        <f>MAX(求节点(基础状态预期!J$7:J$27,$N$6:$N$26,$X77)+求节点(基础状态预期!J$7:J$27,$N$32:$N$52,$X77)+求节点(基础状态预期!J$7:J$27,$N$58:$N$78,$X77)+求节点(基础状态预期!J$7:J$27,$N$84:$N$104,$X77),AC76)</f>
        <v>265680</v>
      </c>
      <c r="AD77" s="63">
        <v>29100</v>
      </c>
      <c r="AE77" s="63">
        <v>29487.878787878788</v>
      </c>
      <c r="AF77" s="63">
        <v>29883.673469387755</v>
      </c>
      <c r="AG77" s="63">
        <v>30287.628865979383</v>
      </c>
      <c r="AH77" s="63">
        <v>31121.052631578954</v>
      </c>
      <c r="AI77" s="203">
        <f>MAX((求节点(基础状态预期!F$7:F$27,$P$6:$P$26,$X77)+求节点(基础状态预期!F$7:F$27,$P$32:$P$52,$X77)+求节点(基础状态预期!F$7:F$27,$P$58:$P$78,$X77)+求节点(基础状态预期!F$7:F$27,$P$84:$P$104,$X77))*240,AI76)</f>
        <v>36720</v>
      </c>
      <c r="AJ77" s="203">
        <f>MAX((求节点(基础状态预期!G$7:G$27,$P$6:$P$26,$X77)+求节点(基础状态预期!G$7:G$27,$P$32:$P$52,$X77)+求节点(基础状态预期!G$7:G$27,$P$58:$P$78,$X77)+求节点(基础状态预期!G$7:G$27,$P$84:$P$104,$X77))*240,AJ76)</f>
        <v>37098.181818181816</v>
      </c>
      <c r="AK77" s="203">
        <f>MAX((求节点(基础状态预期!H$7:H$27,$P$6:$P$26,$X77)+求节点(基础状态预期!H$7:H$27,$P$32:$P$52,$X77)+求节点(基础状态预期!H$7:H$27,$P$58:$P$78,$X77)+求节点(基础状态预期!H$7:H$27,$P$84:$P$104,$X77))*240,AK76)</f>
        <v>37484.081632653055</v>
      </c>
      <c r="AL77" s="203">
        <f>MAX((求节点(基础状态预期!I$7:I$27,$P$6:$P$26,$X77)+求节点(基础状态预期!I$7:I$27,$P$32:$P$52,$X77)+求节点(基础状态预期!I$7:I$27,$P$58:$P$78,$X77)+求节点(基础状态预期!I$7:I$27,$P$84:$P$104,$X77))*240,AL76)</f>
        <v>37877.938144329906</v>
      </c>
      <c r="AM77" s="203">
        <f>MAX((求节点(基础状态预期!J$7:J$27,$P$6:$P$26,$X77)+求节点(基础状态预期!J$7:J$27,$P$32:$P$52,$X77)+求节点(基础状态预期!J$7:J$27,$P$58:$P$78,$X77)+求节点(基础状态预期!J$7:J$27,$P$84:$P$104,$X77))*240,AM76)</f>
        <v>38690.526315789473</v>
      </c>
      <c r="AN77" s="68">
        <f>(AI77-AI76)/节奏总纲!K75</f>
        <v>56.873657668520025</v>
      </c>
      <c r="AO77" s="203">
        <f>MAX(求节点(基础状态预期!F$7:F$27,$T$6:$T$26,$X77)+求节点(基础状态预期!F$7:F$27,$T$32:$T$52,$X77)+求节点(基础状态预期!F$7:F$27,$T$58:$T$78,$X77)+求节点(基础状态预期!F$7:F$27,$T$84:$T$104,$X77),AO76)</f>
        <v>10360800</v>
      </c>
      <c r="AP77" s="203">
        <f>MAX(求节点(基础状态预期!G$7:G$27,$T$6:$T$26,$X77)+求节点(基础状态预期!G$7:G$27,$T$32:$T$52,$X77)+求节点(基础状态预期!G$7:G$27,$T$58:$T$78,$X77)+求节点(基础状态预期!G$7:G$27,$T$84:$T$104,$X77),AP76)</f>
        <v>11117163.636363635</v>
      </c>
      <c r="AQ77" s="203">
        <f>MAX(求节点(基础状态预期!H$7:H$27,$T$6:$T$26,$X77)+求节点(基础状态预期!H$7:H$27,$T$32:$T$52,$X77)+求节点(基础状态预期!H$7:H$27,$T$58:$T$78,$X77)+求节点(基础状态预期!H$7:H$27,$T$84:$T$104,$X77),AQ76)</f>
        <v>11888963.265306121</v>
      </c>
      <c r="AR77" s="203">
        <f>MAX(求节点(基础状态预期!I$7:I$27,$T$6:$T$26,$X77)+求节点(基础状态预期!I$7:I$27,$T$32:$T$52,$X77)+求节点(基础状态预期!I$7:I$27,$T$58:$T$78,$X77)+求节点(基础状态预期!I$7:I$27,$T$84:$T$104,$X77),AR76)</f>
        <v>12676676.288659791</v>
      </c>
      <c r="AS77" s="203">
        <f>MAX(求节点(基础状态预期!J$7:J$27,$T$6:$T$26,$X77)+求节点(基础状态预期!J$7:J$27,$T$32:$T$52,$X77)+求节点(基础状态预期!J$7:J$27,$T$58:$T$78,$X77)+求节点(基础状态预期!J$7:J$27,$T$84:$T$104,$X77),AS76)</f>
        <v>14301852.631578956</v>
      </c>
      <c r="AT77" s="203">
        <f>MAX(求节点(基础状态预期!F$7:F$27,$S$6:$S$26,$X77)+求节点(基础状态预期!F$7:F$27,$S$32:$S$52,$X77)+求节点(基础状态预期!F$7:F$27,$S$58:$S$78,$X77)+求节点(基础状态预期!F$7:F$27,$S$84:$S$104,$X77),AT76)</f>
        <v>4600</v>
      </c>
      <c r="AU77" s="203">
        <f>MAX(求节点(基础状态预期!G$7:G$27,$S$6:$S$26,$X77)+求节点(基础状态预期!G$7:G$27,$S$32:$S$52,$X77)+求节点(基础状态预期!G$7:G$27,$S$58:$S$78,$X77)+求节点(基础状态预期!G$7:G$27,$S$84:$S$104,$X77),AU76)</f>
        <v>4660.606060606061</v>
      </c>
      <c r="AV77" s="203">
        <f>MAX(求节点(基础状态预期!H$7:H$27,$S$6:$S$26,$X77)+求节点(基础状态预期!H$7:H$27,$S$32:$S$52,$X77)+求节点(基础状态预期!H$7:H$27,$S$58:$S$78,$X77)+求节点(基础状态预期!H$7:H$27,$S$84:$S$104,$X77),AV76)</f>
        <v>4722.4489795918371</v>
      </c>
      <c r="AW77" s="203">
        <f>MAX(求节点(基础状态预期!I$7:I$27,$S$6:$S$26,$X77)+求节点(基础状态预期!I$7:I$27,$S$32:$S$52,$X77)+求节点(基础状态预期!I$7:I$27,$S$58:$S$78,$X77)+求节点(基础状态预期!I$7:I$27,$S$84:$S$104,$X77),AW76)</f>
        <v>4785.5670103092789</v>
      </c>
      <c r="AX77" s="203">
        <f>MAX(求节点(基础状态预期!J$7:J$27,$S$6:$S$26,$X77)+求节点(基础状态预期!J$7:J$27,$S$32:$S$52,$X77)+求节点(基础状态预期!J$7:J$27,$S$58:$S$78,$X77)+求节点(基础状态预期!J$7:J$27,$S$84:$S$104,$X77),AX76)</f>
        <v>4915.7894736842109</v>
      </c>
      <c r="AY77" s="108">
        <f>(AT77-AT76)/节奏总纲!K75</f>
        <v>6.770673531966696</v>
      </c>
      <c r="AZ77" s="203">
        <f>MAX(求节点(基础状态预期!F$7:F$27,$U$6:$U$26,$X77)+求节点(基础状态预期!F$7:F$27,$U$32:$U$52,$X77)+求节点(基础状态预期!F$7:F$27,$U$58:$U$78,$X77)+求节点(基础状态预期!F$7:F$27,$U$84:$U$104,$X77),AZ76)</f>
        <v>4248000</v>
      </c>
      <c r="BA77" s="203">
        <f>MAX(求节点(基础状态预期!G$7:G$27,$U$6:$U$26,$X77)+求节点(基础状态预期!G$7:G$27,$U$32:$U$52,$X77)+求节点(基础状态预期!G$7:G$27,$U$58:$U$78,$X77)+求节点(基础状态预期!G$7:G$27,$U$84:$U$104,$X77),BA76)</f>
        <v>4344969.6969696973</v>
      </c>
      <c r="BB77" s="203">
        <f>MAX(求节点(基础状态预期!H$7:H$27,$U$6:$U$26,$X77)+求节点(基础状态预期!H$7:H$27,$U$32:$U$52,$X77)+求节点(基础状态预期!H$7:H$27,$U$58:$U$78,$X77)+求节点(基础状态预期!H$7:H$27,$U$84:$U$104,$X77),BB76)</f>
        <v>4443918.3673469387</v>
      </c>
      <c r="BC77" s="203">
        <f>MAX(求节点(基础状态预期!I$7:I$27,$U$6:$U$26,$X77)+求节点(基础状态预期!I$7:I$27,$U$32:$U$52,$X77)+求节点(基础状态预期!I$7:I$27,$U$58:$U$78,$X77)+求节点(基础状态预期!I$7:I$27,$U$84:$U$104,$X77),BC76)</f>
        <v>4544907.2164948452</v>
      </c>
      <c r="BD77" s="203">
        <f>MAX(求节点(基础状态预期!J$7:J$27,$U$6:$U$26,$X77)+求节点(基础状态预期!J$7:J$27,$U$32:$U$52,$X77)+求节点(基础状态预期!J$7:J$27,$U$58:$U$78,$X77)+求节点(基础状态预期!J$7:J$27,$U$84:$U$104,$X77),BD76)</f>
        <v>4753263.157894738</v>
      </c>
      <c r="BK77" s="108">
        <v>72</v>
      </c>
      <c r="BL77" s="194">
        <f t="shared" si="23"/>
        <v>41320</v>
      </c>
      <c r="BM77" s="194">
        <f t="shared" si="24"/>
        <v>41758.78787878788</v>
      </c>
      <c r="BN77" s="194">
        <f t="shared" si="25"/>
        <v>42206.530612244889</v>
      </c>
      <c r="BO77" s="194">
        <f t="shared" si="26"/>
        <v>42663.505154639184</v>
      </c>
      <c r="BP77" s="194">
        <f t="shared" si="27"/>
        <v>43606.315789473687</v>
      </c>
      <c r="BQ77" s="194">
        <f>(BL77-BL76)/节奏总纲!K75</f>
        <v>63.64433120048654</v>
      </c>
      <c r="BS77" s="110">
        <f t="shared" si="22"/>
        <v>0.88867376573088097</v>
      </c>
      <c r="BT77" s="110">
        <f t="shared" si="28"/>
        <v>0.11132623426911907</v>
      </c>
      <c r="BW77" s="167">
        <v>72</v>
      </c>
      <c r="BX77" s="194">
        <f>求节点(村县营基础信息!K$8:K$28,$P$6:$P$26,$CF77)+求节点(村县营基础信息!T$8:T$28,$P$32:$P$52,$CF77)+求节点(村县营基础信息!AC$8:AC$28,$P$58:$P$78,$CF77)+求节点(村县营基础信息!AL$8:AL$28,$P$84:$P$104,$CF77)</f>
        <v>153</v>
      </c>
      <c r="BY77" s="194">
        <f>求节点(村县营基础信息!L$8:L$28,$P$6:$P$26,$CF77)+求节点(村县营基础信息!U$8:U$28,$P$32:$P$52,$CF77)+求节点(村县营基础信息!AD$8:AD$28,$P$58:$P$78,$CF77)+求节点(村县营基础信息!AM$8:AM$28,$P$84:$P$104,$CF77)</f>
        <v>154.45454545454544</v>
      </c>
      <c r="BZ77" s="194">
        <f>求节点(村县营基础信息!M$8:M$28,$P$6:$P$26,$CF77)+求节点(村县营基础信息!V$8:V$28,$P$32:$P$52,$CF77)+求节点(村县营基础信息!AE$8:AE$28,$P$58:$P$78,$CF77)+求节点(村县营基础信息!AN$8:AN$28,$P$84:$P$104,$CF77)</f>
        <v>155.93877551020407</v>
      </c>
      <c r="CA77" s="194">
        <f>求节点(村县营基础信息!N$8:N$28,$P$6:$P$26,$CF77)+求节点(村县营基础信息!W$8:W$28,$P$32:$P$52,$CF77)+求节点(村县营基础信息!AF$8:AF$28,$P$58:$P$78,$CF77)+求节点(村县营基础信息!AO$8:AO$28,$P$84:$P$104,$CF77)</f>
        <v>157.99633486028429</v>
      </c>
      <c r="CB77" s="194">
        <f>求节点(村县营基础信息!O$8:O$28,$P$6:$P$26,$CF77)+求节点(村县营基础信息!X$8:X$28,$P$32:$P$52,$CF77)+求节点(村县营基础信息!AG$8:AG$28,$P$58:$P$78,$CF77)+求节点(村县营基础信息!AP$8:AP$28,$P$84:$P$104,$CF77)</f>
        <v>161.29145517066624</v>
      </c>
      <c r="CC77" s="194">
        <f>(BX77-BX76)/节奏总纲!K75</f>
        <v>0.23697357361883459</v>
      </c>
      <c r="CF77" s="167">
        <v>72</v>
      </c>
      <c r="CG77" s="194">
        <f>求节点(村县营基础信息!K$8:K$28,$Q$6:$Q$26,$CF77)+求节点(村县营基础信息!T$8:T$28,$Q$32:$Q$52,$CF77)+求节点(村县营基础信息!AC$8:AC$28,$Q$58:$Q$78,$CF77)+求节点(村县营基础信息!AL$8:AL$28,$Q$84:$Q$104,$CF77)</f>
        <v>46</v>
      </c>
      <c r="CH77" s="194">
        <f>求节点(村县营基础信息!L$8:L$28,$Q$6:$Q$26,$CF77)+求节点(村县营基础信息!U$8:U$28,$Q$32:$Q$52,$CF77)+求节点(村县营基础信息!AD$8:AD$28,$Q$58:$Q$78,$CF77)+求节点(村县营基础信息!AM$8:AM$28,$Q$84:$Q$104,$CF77)</f>
        <v>46.484848484848484</v>
      </c>
      <c r="CI77" s="194">
        <f>求节点(村县营基础信息!M$8:M$28,$Q$6:$Q$26,$CF77)+求节点(村县营基础信息!V$8:V$28,$Q$32:$Q$52,$CF77)+求节点(村县营基础信息!AE$8:AE$28,$Q$58:$Q$78,$CF77)+求节点(村县营基础信息!AN$8:AN$28,$Q$84:$Q$104,$CF77)</f>
        <v>46.979591836734691</v>
      </c>
      <c r="CJ77" s="194">
        <f>求节点(村县营基础信息!N$8:N$28,$Q$6:$Q$26,$CF77)+求节点(村县营基础信息!W$8:W$28,$Q$32:$Q$52,$CF77)+求节点(村县营基础信息!AF$8:AF$28,$Q$58:$Q$78,$CF77)+求节点(村县营基础信息!AO$8:AO$28,$Q$84:$Q$104,$CF77)</f>
        <v>48.027262695335821</v>
      </c>
      <c r="CK77" s="194">
        <f>求节点(村县营基础信息!O$8:O$28,$Q$6:$Q$26,$CF77)+求节点(村县营基础信息!X$8:X$28,$Q$32:$Q$52,$CF77)+求节点(村县营基础信息!AG$8:AG$28,$Q$58:$Q$78,$CF77)+求节点(村县营基础信息!AP$8:AP$28,$Q$84:$Q$104,$CF77)</f>
        <v>49.238823591718862</v>
      </c>
      <c r="CL77" s="194">
        <f>(CG77-CG76)/节奏总纲!K75</f>
        <v>6.7706735319667338E-2</v>
      </c>
      <c r="CO77" s="167">
        <v>72</v>
      </c>
      <c r="CP77" s="194">
        <f>求节点(村县营基础信息!K$8:K$28,$R$6:$R$26,$CF77)+求节点(村县营基础信息!T$8:T$28,$R$32:$R$52,$CF77)+求节点(村县营基础信息!AC$8:AC$28,$R$58:$R$78,$CF77)+求节点(村县营基础信息!AL$8:AL$28,$R$84:$R$104,$CF77)</f>
        <v>9</v>
      </c>
      <c r="CQ77" s="194">
        <f>求节点(村县营基础信息!L$8:L$28,$R$6:$R$26,$CF77)+求节点(村县营基础信息!U$8:U$28,$R$32:$R$52,$CF77)+求节点(村县营基础信息!AD$8:AD$28,$R$58:$R$78,$CF77)+求节点(村县营基础信息!AM$8:AM$28,$R$84:$R$104,$CF77)</f>
        <v>9</v>
      </c>
      <c r="CR77" s="194">
        <f>求节点(村县营基础信息!M$8:M$28,$R$6:$R$26,$CF77)+求节点(村县营基础信息!V$8:V$28,$R$32:$R$52,$CF77)+求节点(村县营基础信息!AE$8:AE$28,$R$58:$R$78,$CF77)+求节点(村县营基础信息!AN$8:AN$28,$R$84:$R$104,$CF77)</f>
        <v>9</v>
      </c>
      <c r="CS77" s="194">
        <f>求节点(村县营基础信息!N$8:N$28,$R$6:$R$26,$CF77)+求节点(村县营基础信息!W$8:W$28,$R$32:$R$52,$CF77)+求节点(村县营基础信息!AF$8:AF$28,$R$58:$R$78,$CF77)+求节点(村县营基础信息!AO$8:AO$28,$R$84:$R$104,$CF77)</f>
        <v>9</v>
      </c>
      <c r="CT77" s="194">
        <f>求节点(村县营基础信息!O$8:O$28,$R$6:$R$26,$CF77)+求节点(村县营基础信息!X$8:X$28,$R$32:$R$52,$CF77)+求节点(村县营基础信息!AG$8:AG$28,$R$58:$R$78,$CF77)+求节点(村县营基础信息!AP$8:AP$28,$R$84:$R$104,$CF77)</f>
        <v>9</v>
      </c>
      <c r="CU77" s="194">
        <f>(CP77-CP76)/节奏总纲!K75</f>
        <v>1.6926683829916835E-2</v>
      </c>
      <c r="CW77" s="171"/>
      <c r="CX77" s="171"/>
      <c r="CY77" s="171">
        <v>72</v>
      </c>
      <c r="CZ77" s="171">
        <v>42560</v>
      </c>
      <c r="DA77" s="171">
        <v>43049.696969696968</v>
      </c>
      <c r="DB77" s="171">
        <v>43549.387755102041</v>
      </c>
      <c r="DC77" s="171">
        <v>44059.381443298967</v>
      </c>
      <c r="DD77" s="171">
        <v>45111.578947368434</v>
      </c>
      <c r="DE77" s="171">
        <f t="shared" si="29"/>
        <v>0.97086466165413532</v>
      </c>
      <c r="DF77" s="171">
        <f t="shared" si="30"/>
        <v>0.97001351503547706</v>
      </c>
      <c r="DG77" s="171">
        <f t="shared" si="31"/>
        <v>0.96916472969933243</v>
      </c>
      <c r="DH77" s="171">
        <f t="shared" si="32"/>
        <v>0.96831829583317763</v>
      </c>
      <c r="DI77" s="171">
        <f t="shared" si="33"/>
        <v>0.96663244353182731</v>
      </c>
    </row>
    <row r="78" spans="1:113" x14ac:dyDescent="0.15">
      <c r="A78" s="108"/>
      <c r="B78" s="150"/>
      <c r="C78" s="108">
        <f>K78/INDEX(繁荣度奖励!$AY$7:$AY$116,村县营基础信息!AC28)</f>
        <v>1.5006492061228286E-2</v>
      </c>
      <c r="D78" s="104">
        <v>21</v>
      </c>
      <c r="E78" s="104">
        <v>0</v>
      </c>
      <c r="F78" s="137">
        <f t="shared" si="20"/>
        <v>400</v>
      </c>
      <c r="G78" s="171">
        <v>1</v>
      </c>
      <c r="H78" s="108">
        <v>1</v>
      </c>
      <c r="I78" s="167">
        <v>0</v>
      </c>
      <c r="J78" s="171">
        <v>100</v>
      </c>
      <c r="K78" s="174">
        <f t="shared" si="21"/>
        <v>640000</v>
      </c>
      <c r="L78" s="167">
        <v>0</v>
      </c>
      <c r="N78" s="137">
        <f>SUMPRODUCT(E$58:E78,村县营基础信息!$F$8:$F28)</f>
        <v>0</v>
      </c>
      <c r="O78" s="137">
        <f>SUMPRODUCT(F$58:F78,村县营基础信息!$F$8:$F28)</f>
        <v>16840</v>
      </c>
      <c r="P78" s="137">
        <f>SUMPRODUCT(G$58:G78,村县营基础信息!$F$8:$F28)</f>
        <v>46</v>
      </c>
      <c r="Q78" s="137">
        <f>SUMPRODUCT(H$58:H78,村县营基础信息!$F$8:$F28)</f>
        <v>46</v>
      </c>
      <c r="R78" s="167">
        <f>SUMPRODUCT(I$58:I78,村县营基础信息!$F$8:$F28)</f>
        <v>0</v>
      </c>
      <c r="S78" s="137">
        <f>SUMPRODUCT(J$58:J78,村县营基础信息!$F$8:$F28)</f>
        <v>4600</v>
      </c>
      <c r="T78" s="137">
        <f>SUMPRODUCT(K$58:K78,村县营基础信息!$F$8:$F28)</f>
        <v>7608000</v>
      </c>
      <c r="U78" s="167">
        <f>SUMPRODUCT(L$58:L78,村县营基础信息!$F$8:$F28)</f>
        <v>0</v>
      </c>
      <c r="W78" s="142"/>
      <c r="X78" s="68">
        <v>73</v>
      </c>
      <c r="Y78" s="203">
        <f>MAX(求节点(基础状态预期!F$7:F$27,$N$6:$N$26,$X78)+求节点(基础状态预期!F$7:F$27,$N$32:$N$52,$X78)+求节点(基础状态预期!F$7:F$27,$N$58:$N$78,$X78)+求节点(基础状态预期!F$7:F$27,$N$84:$N$104,$X78),Y77)</f>
        <v>265680</v>
      </c>
      <c r="Z78" s="203">
        <f>MAX(求节点(基础状态预期!G$7:G$27,$N$6:$N$26,$X78)+求节点(基础状态预期!G$7:G$27,$N$32:$N$52,$X78)+求节点(基础状态预期!G$7:G$27,$N$58:$N$78,$X78)+求节点(基础状态预期!G$7:G$27,$N$84:$N$104,$X78),Z77)</f>
        <v>265680</v>
      </c>
      <c r="AA78" s="203">
        <f>MAX(求节点(基础状态预期!H$7:H$27,$N$6:$N$26,$X78)+求节点(基础状态预期!H$7:H$27,$N$32:$N$52,$X78)+求节点(基础状态预期!H$7:H$27,$N$58:$N$78,$X78)+求节点(基础状态预期!H$7:H$27,$N$84:$N$104,$X78),AA77)</f>
        <v>265680</v>
      </c>
      <c r="AB78" s="203">
        <f>MAX(求节点(基础状态预期!I$7:I$27,$N$6:$N$26,$X78)+求节点(基础状态预期!I$7:I$27,$N$32:$N$52,$X78)+求节点(基础状态预期!I$7:I$27,$N$58:$N$78,$X78)+求节点(基础状态预期!I$7:I$27,$N$84:$N$104,$X78),AB77)</f>
        <v>265680</v>
      </c>
      <c r="AC78" s="203">
        <f>MAX(求节点(基础状态预期!J$7:J$27,$N$6:$N$26,$X78)+求节点(基础状态预期!J$7:J$27,$N$32:$N$52,$X78)+求节点(基础状态预期!J$7:J$27,$N$58:$N$78,$X78)+求节点(基础状态预期!J$7:J$27,$N$84:$N$104,$X78),AC77)</f>
        <v>265680</v>
      </c>
      <c r="AD78" s="63">
        <v>29633.333333333332</v>
      </c>
      <c r="AE78" s="63">
        <v>30026.599326599327</v>
      </c>
      <c r="AF78" s="63">
        <v>30427.891156462585</v>
      </c>
      <c r="AG78" s="63">
        <v>30837.457044673538</v>
      </c>
      <c r="AH78" s="63">
        <v>31682.456140350878</v>
      </c>
      <c r="AI78" s="203">
        <f>MAX((求节点(基础状态预期!F$7:F$27,$P$6:$P$26,$X78)+求节点(基础状态预期!F$7:F$27,$P$32:$P$52,$X78)+求节点(基础状态预期!F$7:F$27,$P$58:$P$78,$X78)+求节点(基础状态预期!F$7:F$27,$P$84:$P$104,$X78))*240,AI77)</f>
        <v>37240</v>
      </c>
      <c r="AJ78" s="203">
        <f>MAX((求节点(基础状态预期!G$7:G$27,$P$6:$P$26,$X78)+求节点(基础状态预期!G$7:G$27,$P$32:$P$52,$X78)+求节点(基础状态预期!G$7:G$27,$P$58:$P$78,$X78)+求节点(基础状态预期!G$7:G$27,$P$84:$P$104,$X78))*240,AJ77)</f>
        <v>37623.434343434339</v>
      </c>
      <c r="AK78" s="203">
        <f>MAX((求节点(基础状态预期!H$7:H$27,$P$6:$P$26,$X78)+求节点(基础状态预期!H$7:H$27,$P$32:$P$52,$X78)+求节点(基础状态预期!H$7:H$27,$P$58:$P$78,$X78)+求节点(基础状态预期!H$7:H$27,$P$84:$P$104,$X78))*240,AK77)</f>
        <v>38014.693877551021</v>
      </c>
      <c r="AL78" s="203">
        <f>MAX((求节点(基础状态预期!I$7:I$27,$P$6:$P$26,$X78)+求节点(基础状态预期!I$7:I$27,$P$32:$P$52,$X78)+求节点(基础状态预期!I$7:I$27,$P$58:$P$78,$X78)+求节点(基础状态预期!I$7:I$27,$P$84:$P$104,$X78))*240,AL77)</f>
        <v>38414.0206185567</v>
      </c>
      <c r="AM78" s="203">
        <f>MAX((求节点(基础状态预期!J$7:J$27,$P$6:$P$26,$X78)+求节点(基础状态预期!J$7:J$27,$P$32:$P$52,$X78)+求节点(基础状态预期!J$7:J$27,$P$58:$P$78,$X78)+求节点(基础状态预期!J$7:J$27,$P$84:$P$104,$X78))*240,AM77)</f>
        <v>39237.894736842107</v>
      </c>
      <c r="AN78" s="68">
        <f>(AI78-AI77)/节奏总纲!K76</f>
        <v>49.274641885950047</v>
      </c>
      <c r="AO78" s="203">
        <f>MAX(求节点(基础状态预期!F$7:F$27,$T$6:$T$26,$X78)+求节点(基础状态预期!F$7:F$27,$T$32:$T$52,$X78)+求节点(基础状态预期!F$7:F$27,$T$58:$T$78,$X78)+求节点(基础状态预期!F$7:F$27,$T$84:$T$104,$X78),AO77)</f>
        <v>11400800</v>
      </c>
      <c r="AP78" s="203">
        <f>MAX(求节点(基础状态预期!G$7:G$27,$T$6:$T$26,$X78)+求节点(基础状态预期!G$7:G$27,$T$32:$T$52,$X78)+求节点(基础状态预期!G$7:G$27,$T$58:$T$78,$X78)+求节点(基础状态预期!G$7:G$27,$T$84:$T$104,$X78),AP77)</f>
        <v>12167668.686868686</v>
      </c>
      <c r="AQ78" s="203">
        <f>MAX(求节点(基础状态预期!H$7:H$27,$T$6:$T$26,$X78)+求节点(基础状态预期!H$7:H$27,$T$32:$T$52,$X78)+求节点(基础状态预期!H$7:H$27,$T$58:$T$78,$X78)+求节点(基础状态预期!H$7:H$27,$T$84:$T$104,$X78),AQ77)</f>
        <v>12950187.755102038</v>
      </c>
      <c r="AR78" s="203">
        <f>MAX(求节点(基础状态预期!I$7:I$27,$T$6:$T$26,$X78)+求节点(基础状态预期!I$7:I$27,$T$32:$T$52,$X78)+求节点(基础状态预期!I$7:I$27,$T$58:$T$78,$X78)+求节点(基础状态预期!I$7:I$27,$T$84:$T$104,$X78),AR77)</f>
        <v>13748841.237113403</v>
      </c>
      <c r="AS78" s="203">
        <f>MAX(求节点(基础状态预期!J$7:J$27,$T$6:$T$26,$X78)+求节点(基础状态预期!J$7:J$27,$T$32:$T$52,$X78)+求节点(基础状态预期!J$7:J$27,$T$58:$T$78,$X78)+求节点(基础状态预期!J$7:J$27,$T$84:$T$104,$X78),AS77)</f>
        <v>15396589.47368422</v>
      </c>
      <c r="AT78" s="203">
        <f>MAX(求节点(基础状态预期!F$7:F$27,$S$6:$S$26,$X78)+求节点(基础状态预期!F$7:F$27,$S$32:$S$52,$X78)+求节点(基础状态预期!F$7:F$27,$S$58:$S$78,$X78)+求节点(基础状态预期!F$7:F$27,$S$84:$S$104,$X78),AT77)</f>
        <v>4683.333333333333</v>
      </c>
      <c r="AU78" s="203">
        <f>MAX(求节点(基础状态预期!G$7:G$27,$S$6:$S$26,$X78)+求节点(基础状态预期!G$7:G$27,$S$32:$S$52,$X78)+求节点(基础状态预期!G$7:G$27,$S$58:$S$78,$X78)+求节点(基础状态预期!G$7:G$27,$S$84:$S$104,$X78),AU77)</f>
        <v>4744.7811447811446</v>
      </c>
      <c r="AV78" s="203">
        <f>MAX(求节点(基础状态预期!H$7:H$27,$S$6:$S$26,$X78)+求节点(基础状态预期!H$7:H$27,$S$32:$S$52,$X78)+求节点(基础状态预期!H$7:H$27,$S$58:$S$78,$X78)+求节点(基础状态预期!H$7:H$27,$S$84:$S$104,$X78),AV77)</f>
        <v>4807.482993197279</v>
      </c>
      <c r="AW78" s="203">
        <f>MAX(求节点(基础状态预期!I$7:I$27,$S$6:$S$26,$X78)+求节点(基础状态预期!I$7:I$27,$S$32:$S$52,$X78)+求节点(基础状态预期!I$7:I$27,$S$58:$S$78,$X78)+求节点(基础状态预期!I$7:I$27,$S$84:$S$104,$X78),AW77)</f>
        <v>4871.4776632302401</v>
      </c>
      <c r="AX78" s="203">
        <f>MAX(求节点(基础状态预期!J$7:J$27,$S$6:$S$26,$X78)+求节点(基础状态预期!J$7:J$27,$S$32:$S$52,$X78)+求节点(基础状态预期!J$7:J$27,$S$58:$S$78,$X78)+求节点(基础状态预期!J$7:J$27,$S$84:$S$104,$X78),AX77)</f>
        <v>5003.5087719298244</v>
      </c>
      <c r="AY78" s="108">
        <f>(AT78-AT77)/节奏总纲!K76</f>
        <v>7.8965772253124786</v>
      </c>
      <c r="AZ78" s="203">
        <f>MAX(求节点(基础状态预期!F$7:F$27,$U$6:$U$26,$X78)+求节点(基础状态预期!F$7:F$27,$U$32:$U$52,$X78)+求节点(基础状态预期!F$7:F$27,$U$58:$U$78,$X78)+求节点(基础状态预期!F$7:F$27,$U$84:$U$104,$X78),AZ77)</f>
        <v>4381333.333333333</v>
      </c>
      <c r="BA78" s="203">
        <f>MAX(求节点(基础状态预期!G$7:G$27,$U$6:$U$26,$X78)+求节点(基础状态预期!G$7:G$27,$U$32:$U$52,$X78)+求节点(基础状态预期!G$7:G$27,$U$58:$U$78,$X78)+求节点(基础状态预期!G$7:G$27,$U$84:$U$104,$X78),BA77)</f>
        <v>4479649.8316498315</v>
      </c>
      <c r="BB78" s="203">
        <f>MAX(求节点(基础状态预期!H$7:H$27,$U$6:$U$26,$X78)+求节点(基础状态预期!H$7:H$27,$U$32:$U$52,$X78)+求节点(基础状态预期!H$7:H$27,$U$58:$U$78,$X78)+求节点(基础状态预期!H$7:H$27,$U$84:$U$104,$X78),BB77)</f>
        <v>4579972.7891156459</v>
      </c>
      <c r="BC78" s="203">
        <f>MAX(求节点(基础状态预期!I$7:I$27,$U$6:$U$26,$X78)+求节点(基础状态预期!I$7:I$27,$U$32:$U$52,$X78)+求节点(基础状态预期!I$7:I$27,$U$58:$U$78,$X78)+求节点(基础状态预期!I$7:I$27,$U$84:$U$104,$X78),BC77)</f>
        <v>4682364.2611683849</v>
      </c>
      <c r="BD78" s="203">
        <f>MAX(求节点(基础状态预期!J$7:J$27,$U$6:$U$26,$X78)+求节点(基础状态预期!J$7:J$27,$U$32:$U$52,$X78)+求节点(基础状态预期!J$7:J$27,$U$58:$U$78,$X78)+求节点(基础状态预期!J$7:J$27,$U$84:$U$104,$X78),BD77)</f>
        <v>4893614.0350877205</v>
      </c>
      <c r="BK78" s="108">
        <v>73</v>
      </c>
      <c r="BL78" s="194">
        <f t="shared" si="23"/>
        <v>41923.333333333336</v>
      </c>
      <c r="BM78" s="194">
        <f t="shared" si="24"/>
        <v>42368.215488215486</v>
      </c>
      <c r="BN78" s="194">
        <f t="shared" si="25"/>
        <v>42822.176870748299</v>
      </c>
      <c r="BO78" s="194">
        <f t="shared" si="26"/>
        <v>43285.498281786939</v>
      </c>
      <c r="BP78" s="194">
        <f t="shared" si="27"/>
        <v>44241.403508771931</v>
      </c>
      <c r="BQ78" s="194">
        <f>(BL78-BL77)/节奏总纲!K76</f>
        <v>57.171219111262786</v>
      </c>
      <c r="BS78" s="110">
        <f t="shared" si="22"/>
        <v>0.88828814502663589</v>
      </c>
      <c r="BT78" s="110">
        <f t="shared" si="28"/>
        <v>0.11171185497336407</v>
      </c>
      <c r="BW78" s="167">
        <v>73</v>
      </c>
      <c r="BX78" s="194">
        <f>求节点(村县营基础信息!K$8:K$28,$P$6:$P$26,$CF78)+求节点(村县营基础信息!T$8:T$28,$P$32:$P$52,$CF78)+求节点(村县营基础信息!AC$8:AC$28,$P$58:$P$78,$CF78)+求节点(村县营基础信息!AL$8:AL$28,$P$84:$P$104,$CF78)</f>
        <v>155</v>
      </c>
      <c r="BY78" s="194">
        <f>求节点(村县营基础信息!L$8:L$28,$P$6:$P$26,$CF78)+求节点(村县营基础信息!U$8:U$28,$P$32:$P$52,$CF78)+求节点(村县营基础信息!AD$8:AD$28,$P$58:$P$78,$CF78)+求节点(村县营基础信息!AM$8:AM$28,$P$84:$P$104,$CF78)</f>
        <v>156.47474747474746</v>
      </c>
      <c r="BZ78" s="194">
        <f>求节点(村县营基础信息!M$8:M$28,$P$6:$P$26,$CF78)+求节点(村县营基础信息!V$8:V$28,$P$32:$P$52,$CF78)+求节点(村县营基础信息!AE$8:AE$28,$P$58:$P$78,$CF78)+求节点(村县营基础信息!AN$8:AN$28,$P$84:$P$104,$CF78)</f>
        <v>158.08801742136626</v>
      </c>
      <c r="CA78" s="194">
        <f>求节点(村县营基础信息!N$8:N$28,$P$6:$P$26,$CF78)+求节点(村县营基础信息!W$8:W$28,$P$32:$P$52,$CF78)+求节点(村县营基础信息!AF$8:AF$28,$P$58:$P$78,$CF78)+求节点(村县营基础信息!AO$8:AO$28,$P$84:$P$104,$CF78)</f>
        <v>160.25681469034322</v>
      </c>
      <c r="CB78" s="194">
        <f>求节点(村县营基础信息!O$8:O$28,$P$6:$P$26,$CF78)+求节点(村县营基础信息!X$8:X$28,$P$32:$P$52,$CF78)+求节点(村县营基础信息!AG$8:AG$28,$P$58:$P$78,$CF78)+求节点(村县营基础信息!AP$8:AP$28,$P$84:$P$104,$CF78)</f>
        <v>163.59198128163203</v>
      </c>
      <c r="CC78" s="194">
        <f>(BX78-BX77)/节奏总纲!K76</f>
        <v>0.18951785340750019</v>
      </c>
      <c r="CF78" s="167">
        <v>73</v>
      </c>
      <c r="CG78" s="194">
        <f>求节点(村县营基础信息!K$8:K$28,$Q$6:$Q$26,$CF78)+求节点(村县营基础信息!T$8:T$28,$Q$32:$Q$52,$CF78)+求节点(村县营基础信息!AC$8:AC$28,$Q$58:$Q$78,$CF78)+求节点(村县营基础信息!AL$8:AL$28,$Q$84:$Q$104,$CF78)</f>
        <v>46.666666666666664</v>
      </c>
      <c r="CH78" s="194">
        <f>求节点(村县营基础信息!L$8:L$28,$Q$6:$Q$26,$CF78)+求节点(村县营基础信息!U$8:U$28,$Q$32:$Q$52,$CF78)+求节点(村县营基础信息!AD$8:AD$28,$Q$58:$Q$78,$CF78)+求节点(村县营基础信息!AM$8:AM$28,$Q$84:$Q$104,$CF78)</f>
        <v>47.158249158249156</v>
      </c>
      <c r="CI78" s="194">
        <f>求节点(村县营基础信息!M$8:M$28,$Q$6:$Q$26,$CF78)+求节点(村县营基础信息!V$8:V$28,$Q$32:$Q$52,$CF78)+求节点(村县营基础信息!AE$8:AE$28,$Q$58:$Q$78,$CF78)+求节点(村县营基础信息!AN$8:AN$28,$Q$84:$Q$104,$CF78)</f>
        <v>47.768289530209799</v>
      </c>
      <c r="CJ78" s="194">
        <f>求节点(村县营基础信息!N$8:N$28,$Q$6:$Q$26,$CF78)+求节点(村县营基础信息!W$8:W$28,$Q$32:$Q$52,$CF78)+求节点(村县营基础信息!AF$8:AF$28,$Q$58:$Q$78,$CF78)+求节点(村县营基础信息!AO$8:AO$28,$Q$84:$Q$104,$CF78)</f>
        <v>48.91317207865935</v>
      </c>
      <c r="CK78" s="194">
        <f>求节点(村县营基础信息!O$8:O$28,$Q$6:$Q$26,$CF78)+求节点(村县营基础信息!X$8:X$28,$Q$32:$Q$52,$CF78)+求节点(村县营基础信息!AG$8:AG$28,$Q$58:$Q$78,$CF78)+求节点(村县营基础信息!AP$8:AP$28,$Q$84:$Q$104,$CF78)</f>
        <v>50.135840930754831</v>
      </c>
      <c r="CL78" s="194">
        <f>(CG78-CG77)/节奏总纲!K76</f>
        <v>6.3172617802499831E-2</v>
      </c>
      <c r="CO78" s="167">
        <v>73</v>
      </c>
      <c r="CP78" s="194">
        <f>求节点(村县营基础信息!K$8:K$28,$R$6:$R$26,$CF78)+求节点(村县营基础信息!T$8:T$28,$R$32:$R$52,$CF78)+求节点(村县营基础信息!AC$8:AC$28,$R$58:$R$78,$CF78)+求节点(村县营基础信息!AL$8:AL$28,$R$84:$R$104,$CF78)</f>
        <v>9</v>
      </c>
      <c r="CQ78" s="194">
        <f>求节点(村县营基础信息!L$8:L$28,$R$6:$R$26,$CF78)+求节点(村县营基础信息!U$8:U$28,$R$32:$R$52,$CF78)+求节点(村县营基础信息!AD$8:AD$28,$R$58:$R$78,$CF78)+求节点(村县营基础信息!AM$8:AM$28,$R$84:$R$104,$CF78)</f>
        <v>9</v>
      </c>
      <c r="CR78" s="194">
        <f>求节点(村县营基础信息!M$8:M$28,$R$6:$R$26,$CF78)+求节点(村县营基础信息!V$8:V$28,$R$32:$R$52,$CF78)+求节点(村县营基础信息!AE$8:AE$28,$R$58:$R$78,$CF78)+求节点(村县营基础信息!AN$8:AN$28,$R$84:$R$104,$CF78)</f>
        <v>9</v>
      </c>
      <c r="CS78" s="194">
        <f>求节点(村县营基础信息!N$8:N$28,$R$6:$R$26,$CF78)+求节点(村县营基础信息!W$8:W$28,$R$32:$R$52,$CF78)+求节点(村县营基础信息!AF$8:AF$28,$R$58:$R$78,$CF78)+求节点(村县营基础信息!AO$8:AO$28,$R$84:$R$104,$CF78)</f>
        <v>9</v>
      </c>
      <c r="CT78" s="194">
        <f>求节点(村县营基础信息!O$8:O$28,$R$6:$R$26,$CF78)+求节点(村县营基础信息!X$8:X$28,$R$32:$R$52,$CF78)+求节点(村县营基础信息!AG$8:AG$28,$R$58:$R$78,$CF78)+求节点(村县营基础信息!AP$8:AP$28,$R$84:$R$104,$CF78)</f>
        <v>9</v>
      </c>
      <c r="CU78" s="194">
        <f>(CP78-CP77)/节奏总纲!K76</f>
        <v>0</v>
      </c>
      <c r="CW78" s="171"/>
      <c r="CX78" s="171"/>
      <c r="CY78" s="171">
        <v>73</v>
      </c>
      <c r="CZ78" s="171">
        <v>43233.333333333336</v>
      </c>
      <c r="DA78" s="171">
        <v>43729.831649831642</v>
      </c>
      <c r="DB78" s="171">
        <v>44236.462585034016</v>
      </c>
      <c r="DC78" s="171">
        <v>44753.539518900339</v>
      </c>
      <c r="DD78" s="171">
        <v>45820.350877192992</v>
      </c>
      <c r="DE78" s="171">
        <f t="shared" si="29"/>
        <v>0.96969930609097921</v>
      </c>
      <c r="DF78" s="171">
        <f t="shared" si="30"/>
        <v>0.96886299100075779</v>
      </c>
      <c r="DG78" s="171">
        <f t="shared" si="31"/>
        <v>0.96802896001082606</v>
      </c>
      <c r="DH78" s="171">
        <f t="shared" si="32"/>
        <v>0.96719720377662155</v>
      </c>
      <c r="DI78" s="171">
        <f t="shared" si="33"/>
        <v>0.96554047845131241</v>
      </c>
    </row>
    <row r="79" spans="1:113" x14ac:dyDescent="0.15">
      <c r="D79" s="137"/>
      <c r="E79" s="137"/>
      <c r="F79" s="137"/>
      <c r="G79" s="137"/>
      <c r="H79" s="137"/>
      <c r="J79" s="137"/>
      <c r="K79" s="137"/>
      <c r="L79" s="137"/>
      <c r="N79" s="137"/>
      <c r="O79" s="137"/>
      <c r="P79" s="137"/>
      <c r="Q79" s="137"/>
      <c r="S79" s="137"/>
      <c r="T79" s="137"/>
      <c r="W79" s="142"/>
      <c r="X79" s="68">
        <v>74</v>
      </c>
      <c r="Y79" s="203">
        <f>MAX(求节点(基础状态预期!F$7:F$27,$N$6:$N$26,$X79)+求节点(基础状态预期!F$7:F$27,$N$32:$N$52,$X79)+求节点(基础状态预期!F$7:F$27,$N$58:$N$78,$X79)+求节点(基础状态预期!F$7:F$27,$N$84:$N$104,$X79),Y78)</f>
        <v>265680</v>
      </c>
      <c r="Z79" s="203">
        <f>MAX(求节点(基础状态预期!G$7:G$27,$N$6:$N$26,$X79)+求节点(基础状态预期!G$7:G$27,$N$32:$N$52,$X79)+求节点(基础状态预期!G$7:G$27,$N$58:$N$78,$X79)+求节点(基础状态预期!G$7:G$27,$N$84:$N$104,$X79),Z78)</f>
        <v>265680</v>
      </c>
      <c r="AA79" s="203">
        <f>MAX(求节点(基础状态预期!H$7:H$27,$N$6:$N$26,$X79)+求节点(基础状态预期!H$7:H$27,$N$32:$N$52,$X79)+求节点(基础状态预期!H$7:H$27,$N$58:$N$78,$X79)+求节点(基础状态预期!H$7:H$27,$N$84:$N$104,$X79),AA78)</f>
        <v>265680</v>
      </c>
      <c r="AB79" s="203">
        <f>MAX(求节点(基础状态预期!I$7:I$27,$N$6:$N$26,$X79)+求节点(基础状态预期!I$7:I$27,$N$32:$N$52,$X79)+求节点(基础状态预期!I$7:I$27,$N$58:$N$78,$X79)+求节点(基础状态预期!I$7:I$27,$N$84:$N$104,$X79),AB78)</f>
        <v>265680</v>
      </c>
      <c r="AC79" s="203">
        <f>MAX(求节点(基础状态预期!J$7:J$27,$N$6:$N$26,$X79)+求节点(基础状态预期!J$7:J$27,$N$32:$N$52,$X79)+求节点(基础状态预期!J$7:J$27,$N$58:$N$78,$X79)+求节点(基础状态预期!J$7:J$27,$N$84:$N$104,$X79),AC78)</f>
        <v>265680</v>
      </c>
      <c r="AD79" s="63">
        <v>30166.666666666668</v>
      </c>
      <c r="AE79" s="63">
        <v>30565.319865319863</v>
      </c>
      <c r="AF79" s="63">
        <v>30972.108843537419</v>
      </c>
      <c r="AG79" s="63">
        <v>31387.285223367697</v>
      </c>
      <c r="AH79" s="63">
        <v>32243.859649122809</v>
      </c>
      <c r="AI79" s="203">
        <f>MAX((求节点(基础状态预期!F$7:F$27,$P$6:$P$26,$X79)+求节点(基础状态预期!F$7:F$27,$P$32:$P$52,$X79)+求节点(基础状态预期!F$7:F$27,$P$58:$P$78,$X79)+求节点(基础状态预期!F$7:F$27,$P$84:$P$104,$X79))*240,AI78)</f>
        <v>37760</v>
      </c>
      <c r="AJ79" s="203">
        <f>MAX((求节点(基础状态预期!G$7:G$27,$P$6:$P$26,$X79)+求节点(基础状态预期!G$7:G$27,$P$32:$P$52,$X79)+求节点(基础状态预期!G$7:G$27,$P$58:$P$78,$X79)+求节点(基础状态预期!G$7:G$27,$P$84:$P$104,$X79))*240,AJ78)</f>
        <v>38148.686868686877</v>
      </c>
      <c r="AK79" s="203">
        <f>MAX((求节点(基础状态预期!H$7:H$27,$P$6:$P$26,$X79)+求节点(基础状态预期!H$7:H$27,$P$32:$P$52,$X79)+求节点(基础状态预期!H$7:H$27,$P$58:$P$78,$X79)+求节点(基础状态预期!H$7:H$27,$P$84:$P$104,$X79))*240,AK78)</f>
        <v>38545.306122448979</v>
      </c>
      <c r="AL79" s="203">
        <f>MAX((求节点(基础状态预期!I$7:I$27,$P$6:$P$26,$X79)+求节点(基础状态预期!I$7:I$27,$P$32:$P$52,$X79)+求节点(基础状态预期!I$7:I$27,$P$58:$P$78,$X79)+求节点(基础状态预期!I$7:I$27,$P$84:$P$104,$X79))*240,AL78)</f>
        <v>38950.103092783509</v>
      </c>
      <c r="AM79" s="203">
        <f>MAX((求节点(基础状态预期!J$7:J$27,$P$6:$P$26,$X79)+求节点(基础状态预期!J$7:J$27,$P$32:$P$52,$X79)+求节点(基础状态预期!J$7:J$27,$P$58:$P$78,$X79)+求节点(基础状态预期!J$7:J$27,$P$84:$P$104,$X79))*240,AM78)</f>
        <v>39785.26315789474</v>
      </c>
      <c r="AN79" s="68">
        <f>(AI79-AI78)/节奏总纲!K77</f>
        <v>45.974866525752979</v>
      </c>
      <c r="AO79" s="203">
        <f>MAX(求节点(基础状态预期!F$7:F$27,$T$6:$T$26,$X79)+求节点(基础状态预期!F$7:F$27,$T$32:$T$52,$X79)+求节点(基础状态预期!F$7:F$27,$T$58:$T$78,$X79)+求节点(基础状态预期!F$7:F$27,$T$84:$T$104,$X79),AO78)</f>
        <v>12440800</v>
      </c>
      <c r="AP79" s="203">
        <f>MAX(求节点(基础状态预期!G$7:G$27,$T$6:$T$26,$X79)+求节点(基础状态预期!G$7:G$27,$T$32:$T$52,$X79)+求节点(基础状态预期!G$7:G$27,$T$58:$T$78,$X79)+求节点(基础状态预期!G$7:G$27,$T$84:$T$104,$X79),AP78)</f>
        <v>13218173.737373738</v>
      </c>
      <c r="AQ79" s="203">
        <f>MAX(求节点(基础状态预期!H$7:H$27,$T$6:$T$26,$X79)+求节点(基础状态预期!H$7:H$27,$T$32:$T$52,$X79)+求节点(基础状态预期!H$7:H$27,$T$58:$T$78,$X79)+求节点(基础状态预期!H$7:H$27,$T$84:$T$104,$X79),AQ78)</f>
        <v>14011412.244897962</v>
      </c>
      <c r="AR79" s="203">
        <f>MAX(求节点(基础状态预期!I$7:I$27,$T$6:$T$26,$X79)+求节点(基础状态预期!I$7:I$27,$T$32:$T$52,$X79)+求节点(基础状态预期!I$7:I$27,$T$58:$T$78,$X79)+求节点(基础状态预期!I$7:I$27,$T$84:$T$104,$X79),AR78)</f>
        <v>14821006.185567012</v>
      </c>
      <c r="AS79" s="203">
        <f>MAX(求节点(基础状态预期!J$7:J$27,$T$6:$T$26,$X79)+求节点(基础状态预期!J$7:J$27,$T$32:$T$52,$X79)+求节点(基础状态预期!J$7:J$27,$T$58:$T$78,$X79)+求节点(基础状态预期!J$7:J$27,$T$84:$T$104,$X79),AS78)</f>
        <v>16491326.31578948</v>
      </c>
      <c r="AT79" s="203">
        <f>MAX(求节点(基础状态预期!F$7:F$27,$S$6:$S$26,$X79)+求节点(基础状态预期!F$7:F$27,$S$32:$S$52,$X79)+求节点(基础状态预期!F$7:F$27,$S$58:$S$78,$X79)+求节点(基础状态预期!F$7:F$27,$S$84:$S$104,$X79),AT78)</f>
        <v>4766.666666666667</v>
      </c>
      <c r="AU79" s="203">
        <f>MAX(求节点(基础状态预期!G$7:G$27,$S$6:$S$26,$X79)+求节点(基础状态预期!G$7:G$27,$S$32:$S$52,$X79)+求节点(基础状态预期!G$7:G$27,$S$58:$S$78,$X79)+求节点(基础状态预期!G$7:G$27,$S$84:$S$104,$X79),AU78)</f>
        <v>4828.9562289562291</v>
      </c>
      <c r="AV79" s="203">
        <f>MAX(求节点(基础状态预期!H$7:H$27,$S$6:$S$26,$X79)+求节点(基础状态预期!H$7:H$27,$S$32:$S$52,$X79)+求节点(基础状态预期!H$7:H$27,$S$58:$S$78,$X79)+求节点(基础状态预期!H$7:H$27,$S$84:$S$104,$X79),AV78)</f>
        <v>4892.517006802721</v>
      </c>
      <c r="AW79" s="203">
        <f>MAX(求节点(基础状态预期!I$7:I$27,$S$6:$S$26,$X79)+求节点(基础状态预期!I$7:I$27,$S$32:$S$52,$X79)+求节点(基础状态预期!I$7:I$27,$S$58:$S$78,$X79)+求节点(基础状态预期!I$7:I$27,$S$84:$S$104,$X79),AW78)</f>
        <v>4957.3883161512022</v>
      </c>
      <c r="AX79" s="203">
        <f>MAX(求节点(基础状态预期!J$7:J$27,$S$6:$S$26,$X79)+求节点(基础状态预期!J$7:J$27,$S$32:$S$52,$X79)+求节点(基础状态预期!J$7:J$27,$S$58:$S$78,$X79)+求节点(基础状态预期!J$7:J$27,$S$84:$S$104,$X79),AX78)</f>
        <v>5091.2280701754389</v>
      </c>
      <c r="AY79" s="108">
        <f>(AT79-AT78)/节奏总纲!K77</f>
        <v>7.3677670714348258</v>
      </c>
      <c r="AZ79" s="203">
        <f>MAX(求节点(基础状态预期!F$7:F$27,$U$6:$U$26,$X79)+求节点(基础状态预期!F$7:F$27,$U$32:$U$52,$X79)+求节点(基础状态预期!F$7:F$27,$U$58:$U$78,$X79)+求节点(基础状态预期!F$7:F$27,$U$84:$U$104,$X79),AZ78)</f>
        <v>4514666.666666667</v>
      </c>
      <c r="BA79" s="203">
        <f>MAX(求节点(基础状态预期!G$7:G$27,$U$6:$U$26,$X79)+求节点(基础状态预期!G$7:G$27,$U$32:$U$52,$X79)+求节点(基础状态预期!G$7:G$27,$U$58:$U$78,$X79)+求节点(基础状态预期!G$7:G$27,$U$84:$U$104,$X79),BA78)</f>
        <v>4614329.9663299667</v>
      </c>
      <c r="BB79" s="203">
        <f>MAX(求节点(基础状态预期!H$7:H$27,$U$6:$U$26,$X79)+求节点(基础状态预期!H$7:H$27,$U$32:$U$52,$X79)+求节点(基础状态预期!H$7:H$27,$U$58:$U$78,$X79)+求节点(基础状态预期!H$7:H$27,$U$84:$U$104,$X79),BB78)</f>
        <v>4716027.2108843541</v>
      </c>
      <c r="BC79" s="203">
        <f>MAX(求节点(基础状态预期!I$7:I$27,$U$6:$U$26,$X79)+求节点(基础状态预期!I$7:I$27,$U$32:$U$52,$X79)+求节点(基础状态预期!I$7:I$27,$U$58:$U$78,$X79)+求节点(基础状态预期!I$7:I$27,$U$84:$U$104,$X79),BC78)</f>
        <v>4819821.3058419246</v>
      </c>
      <c r="BD79" s="203">
        <f>MAX(求节点(基础状态预期!J$7:J$27,$U$6:$U$26,$X79)+求节点(基础状态预期!J$7:J$27,$U$32:$U$52,$X79)+求节点(基础状态预期!J$7:J$27,$U$58:$U$78,$X79)+求节点(基础状态预期!J$7:J$27,$U$84:$U$104,$X79),BD78)</f>
        <v>5033964.912280703</v>
      </c>
      <c r="BK79" s="108">
        <v>74</v>
      </c>
      <c r="BL79" s="194">
        <f t="shared" si="23"/>
        <v>42526.666666666664</v>
      </c>
      <c r="BM79" s="194">
        <f t="shared" si="24"/>
        <v>42977.643097643107</v>
      </c>
      <c r="BN79" s="194">
        <f t="shared" si="25"/>
        <v>43437.823129251701</v>
      </c>
      <c r="BO79" s="194">
        <f t="shared" si="26"/>
        <v>43907.491408934715</v>
      </c>
      <c r="BP79" s="194">
        <f t="shared" si="27"/>
        <v>44876.491228070183</v>
      </c>
      <c r="BQ79" s="194">
        <f>(BL79-BL78)/节奏总纲!K77</f>
        <v>53.342633597187323</v>
      </c>
      <c r="BS79" s="110">
        <f t="shared" si="22"/>
        <v>0.88791346606051114</v>
      </c>
      <c r="BT79" s="110">
        <f t="shared" si="28"/>
        <v>0.11208653393948896</v>
      </c>
      <c r="BW79" s="167">
        <v>74</v>
      </c>
      <c r="BX79" s="194">
        <f>求节点(村县营基础信息!K$8:K$28,$P$6:$P$26,$CF79)+求节点(村县营基础信息!T$8:T$28,$P$32:$P$52,$CF79)+求节点(村县营基础信息!AC$8:AC$28,$P$58:$P$78,$CF79)+求节点(村县营基础信息!AL$8:AL$28,$P$84:$P$104,$CF79)</f>
        <v>157</v>
      </c>
      <c r="BY79" s="194">
        <f>求节点(村县营基础信息!L$8:L$28,$P$6:$P$26,$CF79)+求节点(村县营基础信息!U$8:U$28,$P$32:$P$52,$CF79)+求节点(村县营基础信息!AD$8:AD$28,$P$58:$P$78,$CF79)+求节点(村县营基础信息!AM$8:AM$28,$P$84:$P$104,$CF79)</f>
        <v>158.49494949494951</v>
      </c>
      <c r="BZ79" s="194">
        <f>求节点(村县营基础信息!M$8:M$28,$P$6:$P$26,$CF79)+求节点(村县营基础信息!V$8:V$28,$P$32:$P$52,$CF79)+求节点(村县营基础信息!AE$8:AE$28,$P$58:$P$78,$CF79)+求节点(村县营基础信息!AN$8:AN$28,$P$84:$P$104,$CF79)</f>
        <v>160.30368515326998</v>
      </c>
      <c r="CA79" s="194">
        <f>求节点(村县营基础信息!N$8:N$28,$P$6:$P$26,$CF79)+求节点(村县营基础信息!W$8:W$28,$P$32:$P$52,$CF79)+求节点(村县营基础信息!AF$8:AF$28,$P$58:$P$78,$CF79)+求节点(村县营基础信息!AO$8:AO$28,$P$84:$P$104,$CF79)</f>
        <v>162.51729452040215</v>
      </c>
      <c r="CB79" s="194">
        <f>求节点(村县营基础信息!O$8:O$28,$P$6:$P$26,$CF79)+求节点(村县营基础信息!X$8:X$28,$P$32:$P$52,$CF79)+求节点(村县营基础信息!AG$8:AG$28,$P$58:$P$78,$CF79)+求节点(村县营基础信息!AP$8:AP$28,$P$84:$P$104,$CF79)</f>
        <v>165.78947368421055</v>
      </c>
      <c r="CC79" s="194">
        <f>(BX79-BX78)/节奏总纲!K77</f>
        <v>0.17682640971443453</v>
      </c>
      <c r="CF79" s="167">
        <v>74</v>
      </c>
      <c r="CG79" s="194">
        <f>求节点(村县营基础信息!K$8:K$28,$Q$6:$Q$26,$CF79)+求节点(村县营基础信息!T$8:T$28,$Q$32:$Q$52,$CF79)+求节点(村县营基础信息!AC$8:AC$28,$Q$58:$Q$78,$CF79)+求节点(村县营基础信息!AL$8:AL$28,$Q$84:$Q$104,$CF79)</f>
        <v>47.333333333333336</v>
      </c>
      <c r="CH79" s="194">
        <f>求节点(村县营基础信息!L$8:L$28,$Q$6:$Q$26,$CF79)+求节点(村县营基础信息!U$8:U$28,$Q$32:$Q$52,$CF79)+求节点(村县营基础信息!AD$8:AD$28,$Q$58:$Q$78,$CF79)+求节点(村县营基础信息!AM$8:AM$28,$Q$84:$Q$104,$CF79)</f>
        <v>47.831649831649834</v>
      </c>
      <c r="CI79" s="194">
        <f>求节点(村县营基础信息!M$8:M$28,$Q$6:$Q$26,$CF79)+求节点(村县营基础信息!V$8:V$28,$Q$32:$Q$52,$CF79)+求节点(村县营基础信息!AE$8:AE$28,$Q$58:$Q$78,$CF79)+求节点(村县营基础信息!AN$8:AN$28,$Q$84:$Q$104,$CF79)</f>
        <v>48.623413044426457</v>
      </c>
      <c r="CJ79" s="194">
        <f>求节点(村县营基础信息!N$8:N$28,$Q$6:$Q$26,$CF79)+求节点(村县营基础信息!W$8:W$28,$Q$32:$Q$52,$CF79)+求节点(村县营基础信息!AF$8:AF$28,$Q$58:$Q$78,$CF79)+求节点(村县营基础信息!AO$8:AO$28,$Q$84:$Q$104,$CF79)</f>
        <v>49.799081461982887</v>
      </c>
      <c r="CK79" s="194">
        <f>求节点(村县营基础信息!O$8:O$28,$Q$6:$Q$26,$CF79)+求节点(村县营基础信息!X$8:X$28,$Q$32:$Q$52,$CF79)+求节点(村县营基础信息!AG$8:AG$28,$Q$58:$Q$78,$CF79)+求节点(村县营基础信息!AP$8:AP$28,$Q$84:$Q$104,$CF79)</f>
        <v>50.929824561403514</v>
      </c>
      <c r="CL79" s="194">
        <f>(CG79-CG78)/节奏总纲!K77</f>
        <v>5.8942136571478593E-2</v>
      </c>
      <c r="CO79" s="167">
        <v>74</v>
      </c>
      <c r="CP79" s="194">
        <f>求节点(村县营基础信息!K$8:K$28,$R$6:$R$26,$CF79)+求节点(村县营基础信息!T$8:T$28,$R$32:$R$52,$CF79)+求节点(村县营基础信息!AC$8:AC$28,$R$58:$R$78,$CF79)+求节点(村县营基础信息!AL$8:AL$28,$R$84:$R$104,$CF79)</f>
        <v>9</v>
      </c>
      <c r="CQ79" s="194">
        <f>求节点(村县营基础信息!L$8:L$28,$R$6:$R$26,$CF79)+求节点(村县营基础信息!U$8:U$28,$R$32:$R$52,$CF79)+求节点(村县营基础信息!AD$8:AD$28,$R$58:$R$78,$CF79)+求节点(村县营基础信息!AM$8:AM$28,$R$84:$R$104,$CF79)</f>
        <v>9</v>
      </c>
      <c r="CR79" s="194">
        <f>求节点(村县营基础信息!M$8:M$28,$R$6:$R$26,$CF79)+求节点(村县营基础信息!V$8:V$28,$R$32:$R$52,$CF79)+求节点(村县营基础信息!AE$8:AE$28,$R$58:$R$78,$CF79)+求节点(村县营基础信息!AN$8:AN$28,$R$84:$R$104,$CF79)</f>
        <v>9</v>
      </c>
      <c r="CS79" s="194">
        <f>求节点(村县营基础信息!N$8:N$28,$R$6:$R$26,$CF79)+求节点(村县营基础信息!W$8:W$28,$R$32:$R$52,$CF79)+求节点(村县营基础信息!AF$8:AF$28,$R$58:$R$78,$CF79)+求节点(村县营基础信息!AO$8:AO$28,$R$84:$R$104,$CF79)</f>
        <v>9</v>
      </c>
      <c r="CT79" s="194">
        <f>求节点(村县营基础信息!O$8:O$28,$R$6:$R$26,$CF79)+求节点(村县营基础信息!X$8:X$28,$R$32:$R$52,$CF79)+求节点(村县营基础信息!AG$8:AG$28,$R$58:$R$78,$CF79)+求节点(村县营基础信息!AP$8:AP$28,$R$84:$R$104,$CF79)</f>
        <v>9</v>
      </c>
      <c r="CU79" s="194">
        <f>(CP79-CP78)/节奏总纲!K77</f>
        <v>0</v>
      </c>
      <c r="CW79" s="171"/>
      <c r="CX79" s="171"/>
      <c r="CY79" s="171">
        <v>74</v>
      </c>
      <c r="CZ79" s="171">
        <v>43906.666666666664</v>
      </c>
      <c r="DA79" s="171">
        <v>44409.96632996633</v>
      </c>
      <c r="DB79" s="171">
        <v>44923.537414965984</v>
      </c>
      <c r="DC79" s="171">
        <v>45447.697594501726</v>
      </c>
      <c r="DD79" s="171">
        <v>46529.122807017549</v>
      </c>
      <c r="DE79" s="171">
        <f t="shared" si="29"/>
        <v>0.96856969328879439</v>
      </c>
      <c r="DF79" s="171">
        <f t="shared" si="30"/>
        <v>0.9677477073123395</v>
      </c>
      <c r="DG79" s="171">
        <f t="shared" si="31"/>
        <v>0.96692793196603155</v>
      </c>
      <c r="DH79" s="171">
        <f t="shared" si="32"/>
        <v>0.96611035834401993</v>
      </c>
      <c r="DI79" s="171">
        <f t="shared" si="33"/>
        <v>0.96448178088803094</v>
      </c>
    </row>
    <row r="80" spans="1:113" x14ac:dyDescent="0.15">
      <c r="D80" s="137"/>
      <c r="E80" s="137"/>
      <c r="F80" s="137"/>
      <c r="G80" s="137"/>
      <c r="H80" s="137"/>
      <c r="J80" s="137"/>
      <c r="K80" s="137"/>
      <c r="L80" s="137"/>
      <c r="N80" s="137"/>
      <c r="O80" s="137"/>
      <c r="P80" s="137"/>
      <c r="Q80" s="137"/>
      <c r="S80" s="137"/>
      <c r="T80" s="137"/>
      <c r="W80" s="142"/>
      <c r="X80" s="68">
        <v>75</v>
      </c>
      <c r="Y80" s="203">
        <f>MAX(求节点(基础状态预期!F$7:F$27,$N$6:$N$26,$X80)+求节点(基础状态预期!F$7:F$27,$N$32:$N$52,$X80)+求节点(基础状态预期!F$7:F$27,$N$58:$N$78,$X80)+求节点(基础状态预期!F$7:F$27,$N$84:$N$104,$X80),Y79)</f>
        <v>265680</v>
      </c>
      <c r="Z80" s="203">
        <f>MAX(求节点(基础状态预期!G$7:G$27,$N$6:$N$26,$X80)+求节点(基础状态预期!G$7:G$27,$N$32:$N$52,$X80)+求节点(基础状态预期!G$7:G$27,$N$58:$N$78,$X80)+求节点(基础状态预期!G$7:G$27,$N$84:$N$104,$X80),Z79)</f>
        <v>265680</v>
      </c>
      <c r="AA80" s="203">
        <f>MAX(求节点(基础状态预期!H$7:H$27,$N$6:$N$26,$X80)+求节点(基础状态预期!H$7:H$27,$N$32:$N$52,$X80)+求节点(基础状态预期!H$7:H$27,$N$58:$N$78,$X80)+求节点(基础状态预期!H$7:H$27,$N$84:$N$104,$X80),AA79)</f>
        <v>265680</v>
      </c>
      <c r="AB80" s="203">
        <f>MAX(求节点(基础状态预期!I$7:I$27,$N$6:$N$26,$X80)+求节点(基础状态预期!I$7:I$27,$N$32:$N$52,$X80)+求节点(基础状态预期!I$7:I$27,$N$58:$N$78,$X80)+求节点(基础状态预期!I$7:I$27,$N$84:$N$104,$X80),AB79)</f>
        <v>265680</v>
      </c>
      <c r="AC80" s="203">
        <f>MAX(求节点(基础状态预期!J$7:J$27,$N$6:$N$26,$X80)+求节点(基础状态预期!J$7:J$27,$N$32:$N$52,$X80)+求节点(基础状态预期!J$7:J$27,$N$58:$N$78,$X80)+求节点(基础状态预期!J$7:J$27,$N$84:$N$104,$X80),AC79)</f>
        <v>279094.73684210534</v>
      </c>
      <c r="AD80" s="63">
        <v>30700</v>
      </c>
      <c r="AE80" s="63">
        <v>31104.040404040403</v>
      </c>
      <c r="AF80" s="63">
        <v>31516.326530612248</v>
      </c>
      <c r="AG80" s="63">
        <v>31937.113402061856</v>
      </c>
      <c r="AH80" s="63">
        <v>32805.26315789474</v>
      </c>
      <c r="AI80" s="203">
        <f>MAX((求节点(基础状态预期!F$7:F$27,$P$6:$P$26,$X80)+求节点(基础状态预期!F$7:F$27,$P$32:$P$52,$X80)+求节点(基础状态预期!F$7:F$27,$P$58:$P$78,$X80)+求节点(基础状态预期!F$7:F$27,$P$84:$P$104,$X80))*240,AI79)</f>
        <v>38280</v>
      </c>
      <c r="AJ80" s="203">
        <f>MAX((求节点(基础状态预期!G$7:G$27,$P$6:$P$26,$X80)+求节点(基础状态预期!G$7:G$27,$P$32:$P$52,$X80)+求节点(基础状态预期!G$7:G$27,$P$58:$P$78,$X80)+求节点(基础状态预期!G$7:G$27,$P$84:$P$104,$X80))*240,AJ79)</f>
        <v>38673.939393939385</v>
      </c>
      <c r="AK80" s="203">
        <f>MAX((求节点(基础状态预期!H$7:H$27,$P$6:$P$26,$X80)+求节点(基础状态预期!H$7:H$27,$P$32:$P$52,$X80)+求节点(基础状态预期!H$7:H$27,$P$58:$P$78,$X80)+求节点(基础状态预期!H$7:H$27,$P$84:$P$104,$X80))*240,AK79)</f>
        <v>39075.918367346945</v>
      </c>
      <c r="AL80" s="203">
        <f>MAX((求节点(基础状态预期!I$7:I$27,$P$6:$P$26,$X80)+求节点(基础状态预期!I$7:I$27,$P$32:$P$52,$X80)+求节点(基础状态预期!I$7:I$27,$P$58:$P$78,$X80)+求节点(基础状态预期!I$7:I$27,$P$84:$P$104,$X80))*240,AL79)</f>
        <v>39486.185567010303</v>
      </c>
      <c r="AM80" s="203">
        <f>MAX((求节点(基础状态预期!J$7:J$27,$P$6:$P$26,$X80)+求节点(基础状态预期!J$7:J$27,$P$32:$P$52,$X80)+求节点(基础状态预期!J$7:J$27,$P$58:$P$78,$X80)+求节点(基础状态预期!J$7:J$27,$P$84:$P$104,$X80))*240,AM79)</f>
        <v>40370.526315789473</v>
      </c>
      <c r="AN80" s="68">
        <f>(AI80-AI79)/节奏总纲!K78</f>
        <v>42.896067250028715</v>
      </c>
      <c r="AO80" s="203">
        <f>MAX(求节点(基础状态预期!F$7:F$27,$T$6:$T$26,$X80)+求节点(基础状态预期!F$7:F$27,$T$32:$T$52,$X80)+求节点(基础状态预期!F$7:F$27,$T$58:$T$78,$X80)+求节点(基础状态预期!F$7:F$27,$T$84:$T$104,$X80),AO79)</f>
        <v>13480800</v>
      </c>
      <c r="AP80" s="203">
        <f>MAX(求节点(基础状态预期!G$7:G$27,$T$6:$T$26,$X80)+求节点(基础状态预期!G$7:G$27,$T$32:$T$52,$X80)+求节点(基础状态预期!G$7:G$27,$T$58:$T$78,$X80)+求节点(基础状态预期!G$7:G$27,$T$84:$T$104,$X80),AP79)</f>
        <v>14268678.787878787</v>
      </c>
      <c r="AQ80" s="203">
        <f>MAX(求节点(基础状态预期!H$7:H$27,$T$6:$T$26,$X80)+求节点(基础状态预期!H$7:H$27,$T$32:$T$52,$X80)+求节点(基础状态预期!H$7:H$27,$T$58:$T$78,$X80)+求节点(基础状态预期!H$7:H$27,$T$84:$T$104,$X80),AQ79)</f>
        <v>15072636.734693879</v>
      </c>
      <c r="AR80" s="203">
        <f>MAX(求节点(基础状态预期!I$7:I$27,$T$6:$T$26,$X80)+求节点(基础状态预期!I$7:I$27,$T$32:$T$52,$X80)+求节点(基础状态预期!I$7:I$27,$T$58:$T$78,$X80)+求节点(基础状态预期!I$7:I$27,$T$84:$T$104,$X80),AR79)</f>
        <v>15893171.134020621</v>
      </c>
      <c r="AS80" s="203">
        <f>MAX(求节点(基础状态预期!J$7:J$27,$T$6:$T$26,$X80)+求节点(基础状态预期!J$7:J$27,$T$32:$T$52,$X80)+求节点(基础状态预期!J$7:J$27,$T$58:$T$78,$X80)+求节点(基础状态预期!J$7:J$27,$T$84:$T$104,$X80),AS79)</f>
        <v>17914484.210526325</v>
      </c>
      <c r="AT80" s="203">
        <f>MAX(求节点(基础状态预期!F$7:F$27,$S$6:$S$26,$X80)+求节点(基础状态预期!F$7:F$27,$S$32:$S$52,$X80)+求节点(基础状态预期!F$7:F$27,$S$58:$S$78,$X80)+求节点(基础状态预期!F$7:F$27,$S$84:$S$104,$X80),AT79)</f>
        <v>4850</v>
      </c>
      <c r="AU80" s="203">
        <f>MAX(求节点(基础状态预期!G$7:G$27,$S$6:$S$26,$X80)+求节点(基础状态预期!G$7:G$27,$S$32:$S$52,$X80)+求节点(基础状态预期!G$7:G$27,$S$58:$S$78,$X80)+求节点(基础状态预期!G$7:G$27,$S$84:$S$104,$X80),AU79)</f>
        <v>4913.1313131313127</v>
      </c>
      <c r="AV80" s="203">
        <f>MAX(求节点(基础状态预期!H$7:H$27,$S$6:$S$26,$X80)+求节点(基础状态预期!H$7:H$27,$S$32:$S$52,$X80)+求节点(基础状态预期!H$7:H$27,$S$58:$S$78,$X80)+求节点(基础状态预期!H$7:H$27,$S$84:$S$104,$X80),AV79)</f>
        <v>4977.5510204081638</v>
      </c>
      <c r="AW80" s="203">
        <f>MAX(求节点(基础状态预期!I$7:I$27,$S$6:$S$26,$X80)+求节点(基础状态预期!I$7:I$27,$S$32:$S$52,$X80)+求节点(基础状态预期!I$7:I$27,$S$58:$S$78,$X80)+求节点(基础状态预期!I$7:I$27,$S$84:$S$104,$X80),AW79)</f>
        <v>5043.2989690721652</v>
      </c>
      <c r="AX80" s="203">
        <f>MAX(求节点(基础状态预期!J$7:J$27,$S$6:$S$26,$X80)+求节点(基础状态预期!J$7:J$27,$S$32:$S$52,$X80)+求节点(基础状态预期!J$7:J$27,$S$58:$S$78,$X80)+求节点(基础状态预期!J$7:J$27,$S$84:$S$104,$X80),AX79)</f>
        <v>5163.1578947368425</v>
      </c>
      <c r="AY80" s="108">
        <f>(AT80-AT79)/节奏总纲!K78</f>
        <v>6.8743697516071407</v>
      </c>
      <c r="AZ80" s="203">
        <f>MAX(求节点(基础状态预期!F$7:F$27,$U$6:$U$26,$X80)+求节点(基础状态预期!F$7:F$27,$U$32:$U$52,$X80)+求节点(基础状态预期!F$7:F$27,$U$58:$U$78,$X80)+求节点(基础状态预期!F$7:F$27,$U$84:$U$104,$X80),AZ79)</f>
        <v>4648000</v>
      </c>
      <c r="BA80" s="203">
        <f>MAX(求节点(基础状态预期!G$7:G$27,$U$6:$U$26,$X80)+求节点(基础状态预期!G$7:G$27,$U$32:$U$52,$X80)+求节点(基础状态预期!G$7:G$27,$U$58:$U$78,$X80)+求节点(基础状态预期!G$7:G$27,$U$84:$U$104,$X80),BA79)</f>
        <v>4749010.1010101009</v>
      </c>
      <c r="BB80" s="203">
        <f>MAX(求节点(基础状态预期!H$7:H$27,$U$6:$U$26,$X80)+求节点(基础状态预期!H$7:H$27,$U$32:$U$52,$X80)+求节点(基础状态预期!H$7:H$27,$U$58:$U$78,$X80)+求节点(基础状态预期!H$7:H$27,$U$84:$U$104,$X80),BB79)</f>
        <v>4852081.6326530613</v>
      </c>
      <c r="BC80" s="203">
        <f>MAX(求节点(基础状态预期!I$7:I$27,$U$6:$U$26,$X80)+求节点(基础状态预期!I$7:I$27,$U$32:$U$52,$X80)+求节点(基础状态预期!I$7:I$27,$U$58:$U$78,$X80)+求节点(基础状态预期!I$7:I$27,$U$84:$U$104,$X80),BC79)</f>
        <v>4957278.3505154643</v>
      </c>
      <c r="BD80" s="203">
        <f>MAX(求节点(基础状态预期!J$7:J$27,$U$6:$U$26,$X80)+求节点(基础状态预期!J$7:J$27,$U$32:$U$52,$X80)+求节点(基础状态预期!J$7:J$27,$U$58:$U$78,$X80)+求节点(基础状态预期!J$7:J$27,$U$84:$U$104,$X80),BD79)</f>
        <v>5194526.3157894742</v>
      </c>
      <c r="BK80" s="108">
        <v>75</v>
      </c>
      <c r="BL80" s="194">
        <f t="shared" si="23"/>
        <v>43130</v>
      </c>
      <c r="BM80" s="194">
        <f t="shared" si="24"/>
        <v>43587.070707070699</v>
      </c>
      <c r="BN80" s="194">
        <f t="shared" si="25"/>
        <v>44053.469387755111</v>
      </c>
      <c r="BO80" s="194">
        <f t="shared" si="26"/>
        <v>44529.484536082469</v>
      </c>
      <c r="BP80" s="194">
        <f t="shared" si="27"/>
        <v>45533.684210526313</v>
      </c>
      <c r="BQ80" s="194">
        <f>(BL80-BL79)/节奏总纲!K78</f>
        <v>49.770437001636083</v>
      </c>
      <c r="BS80" s="110">
        <f t="shared" si="22"/>
        <v>0.88754926964989567</v>
      </c>
      <c r="BT80" s="110">
        <f t="shared" si="28"/>
        <v>0.11245073035010433</v>
      </c>
      <c r="BW80" s="167">
        <v>75</v>
      </c>
      <c r="BX80" s="194">
        <f>求节点(村县营基础信息!K$8:K$28,$P$6:$P$26,$CF80)+求节点(村县营基础信息!T$8:T$28,$P$32:$P$52,$CF80)+求节点(村县营基础信息!AC$8:AC$28,$P$58:$P$78,$CF80)+求节点(村县营基础信息!AL$8:AL$28,$P$84:$P$104,$CF80)</f>
        <v>159</v>
      </c>
      <c r="BY80" s="194">
        <f>求节点(村县营基础信息!L$8:L$28,$P$6:$P$26,$CF80)+求节点(村县营基础信息!U$8:U$28,$P$32:$P$52,$CF80)+求节点(村县营基础信息!AD$8:AD$28,$P$58:$P$78,$CF80)+求节点(村县营基础信息!AM$8:AM$28,$P$84:$P$104,$CF80)</f>
        <v>160.58198082481226</v>
      </c>
      <c r="BZ80" s="194">
        <f>求节点(村县营基础信息!M$8:M$28,$P$6:$P$26,$CF80)+求节点(村县营基础信息!V$8:V$28,$P$32:$P$52,$CF80)+求节点(村县营基础信息!AE$8:AE$28,$P$58:$P$78,$CF80)+求节点(村县营基础信息!AN$8:AN$28,$P$84:$P$104,$CF80)</f>
        <v>162.51935288517373</v>
      </c>
      <c r="CA80" s="194">
        <f>求节点(村县营基础信息!N$8:N$28,$P$6:$P$26,$CF80)+求节点(村县营基础信息!W$8:W$28,$P$32:$P$52,$CF80)+求节点(村县营基础信息!AF$8:AF$28,$P$58:$P$78,$CF80)+求节点(村县营基础信息!AO$8:AO$28,$P$84:$P$104,$CF80)</f>
        <v>164.63917525773195</v>
      </c>
      <c r="CB80" s="194">
        <f>求节点(村县营基础信息!O$8:O$28,$P$6:$P$26,$CF80)+求节点(村县营基础信息!X$8:X$28,$P$32:$P$52,$CF80)+求节点(村县营基础信息!AG$8:AG$28,$P$58:$P$78,$CF80)+求节点(村县营基础信息!AP$8:AP$28,$P$84:$P$104,$CF80)</f>
        <v>168.21052631578948</v>
      </c>
      <c r="CC80" s="194">
        <f>(BX80-BX79)/节奏总纲!K78</f>
        <v>0.16498487403857198</v>
      </c>
      <c r="CF80" s="167">
        <v>75</v>
      </c>
      <c r="CG80" s="194">
        <f>求节点(村县营基础信息!K$8:K$28,$Q$6:$Q$26,$CF80)+求节点(村县营基础信息!T$8:T$28,$Q$32:$Q$52,$CF80)+求节点(村县营基础信息!AC$8:AC$28,$Q$58:$Q$78,$CF80)+求节点(村县营基础信息!AL$8:AL$28,$Q$84:$Q$104,$CF80)</f>
        <v>48</v>
      </c>
      <c r="CH80" s="194">
        <f>求节点(村县营基础信息!L$8:L$28,$Q$6:$Q$26,$CF80)+求节点(村县营基础信息!U$8:U$28,$Q$32:$Q$52,$CF80)+求节点(村县营基础信息!AD$8:AD$28,$Q$58:$Q$78,$CF80)+求节点(村县营基础信息!AM$8:AM$28,$Q$84:$Q$104,$CF80)</f>
        <v>48.571879814711266</v>
      </c>
      <c r="CI80" s="194">
        <f>求节点(村县营基础信息!M$8:M$28,$Q$6:$Q$26,$CF80)+求节点(村县营基础信息!V$8:V$28,$Q$32:$Q$52,$CF80)+求节点(村县营基础信息!AE$8:AE$28,$Q$58:$Q$78,$CF80)+求节点(村县营基础信息!AN$8:AN$28,$Q$84:$Q$104,$CF80)</f>
        <v>49.478536558643114</v>
      </c>
      <c r="CJ80" s="194">
        <f>求节点(村县营基础信息!N$8:N$28,$Q$6:$Q$26,$CF80)+求节点(村县营基础信息!W$8:W$28,$Q$32:$Q$52,$CF80)+求节点(村县营基础信息!AF$8:AF$28,$Q$58:$Q$78,$CF80)+求节点(村县营基础信息!AO$8:AO$28,$Q$84:$Q$104,$CF80)</f>
        <v>50.546391752577321</v>
      </c>
      <c r="CK80" s="194">
        <f>求节点(村县营基础信息!O$8:O$28,$Q$6:$Q$26,$CF80)+求节点(村县营基础信息!X$8:X$28,$Q$32:$Q$52,$CF80)+求节点(村县营基础信息!AG$8:AG$28,$Q$58:$Q$78,$CF80)+求节点(村县营基础信息!AP$8:AP$28,$Q$84:$Q$104,$CF80)</f>
        <v>51.631578947368425</v>
      </c>
      <c r="CL80" s="194">
        <f>(CG80-CG79)/节奏总纲!K78</f>
        <v>5.4994958012857136E-2</v>
      </c>
      <c r="CO80" s="167">
        <v>75</v>
      </c>
      <c r="CP80" s="194">
        <f>求节点(村县营基础信息!K$8:K$28,$R$6:$R$26,$CF80)+求节点(村县营基础信息!T$8:T$28,$R$32:$R$52,$CF80)+求节点(村县营基础信息!AC$8:AC$28,$R$58:$R$78,$CF80)+求节点(村县营基础信息!AL$8:AL$28,$R$84:$R$104,$CF80)</f>
        <v>9</v>
      </c>
      <c r="CQ80" s="194">
        <f>求节点(村县营基础信息!L$8:L$28,$R$6:$R$26,$CF80)+求节点(村县营基础信息!U$8:U$28,$R$32:$R$52,$CF80)+求节点(村县营基础信息!AD$8:AD$28,$R$58:$R$78,$CF80)+求节点(村县营基础信息!AM$8:AM$28,$R$84:$R$104,$CF80)</f>
        <v>9</v>
      </c>
      <c r="CR80" s="194">
        <f>求节点(村县营基础信息!M$8:M$28,$R$6:$R$26,$CF80)+求节点(村县营基础信息!V$8:V$28,$R$32:$R$52,$CF80)+求节点(村县营基础信息!AE$8:AE$28,$R$58:$R$78,$CF80)+求节点(村县营基础信息!AN$8:AN$28,$R$84:$R$104,$CF80)</f>
        <v>9</v>
      </c>
      <c r="CS80" s="194">
        <f>求节点(村县营基础信息!N$8:N$28,$R$6:$R$26,$CF80)+求节点(村县营基础信息!W$8:W$28,$R$32:$R$52,$CF80)+求节点(村县营基础信息!AF$8:AF$28,$R$58:$R$78,$CF80)+求节点(村县营基础信息!AO$8:AO$28,$R$84:$R$104,$CF80)</f>
        <v>9</v>
      </c>
      <c r="CT80" s="194">
        <f>求节点(村县营基础信息!O$8:O$28,$R$6:$R$26,$CF80)+求节点(村县营基础信息!X$8:X$28,$R$32:$R$52,$CF80)+求节点(村县营基础信息!AG$8:AG$28,$R$58:$R$78,$CF80)+求节点(村县营基础信息!AP$8:AP$28,$R$84:$R$104,$CF80)</f>
        <v>9.1578947368421062</v>
      </c>
      <c r="CU80" s="194">
        <f>(CP80-CP79)/节奏总纲!K78</f>
        <v>0</v>
      </c>
      <c r="CW80" s="171"/>
      <c r="CX80" s="171"/>
      <c r="CY80" s="171">
        <v>75</v>
      </c>
      <c r="CZ80" s="171">
        <v>44580</v>
      </c>
      <c r="DA80" s="171">
        <v>45090.101010101011</v>
      </c>
      <c r="DB80" s="171">
        <v>45610.612244897959</v>
      </c>
      <c r="DC80" s="171">
        <v>46141.855670103098</v>
      </c>
      <c r="DD80" s="171">
        <v>47237.894736842107</v>
      </c>
      <c r="DE80" s="171">
        <f t="shared" si="29"/>
        <v>0.96747420367877968</v>
      </c>
      <c r="DF80" s="171">
        <f t="shared" si="30"/>
        <v>0.96666606928439558</v>
      </c>
      <c r="DG80" s="171">
        <f t="shared" si="31"/>
        <v>0.96586007552843078</v>
      </c>
      <c r="DH80" s="171">
        <f t="shared" si="32"/>
        <v>0.96505621391674246</v>
      </c>
      <c r="DI80" s="171">
        <f t="shared" si="33"/>
        <v>0.96392280951956488</v>
      </c>
    </row>
    <row r="81" spans="2:113" x14ac:dyDescent="0.15">
      <c r="D81" s="137"/>
      <c r="E81" s="137"/>
      <c r="F81" s="137"/>
      <c r="G81" s="137"/>
      <c r="H81" s="137"/>
      <c r="J81" s="137"/>
      <c r="K81" s="137"/>
      <c r="L81" s="137"/>
      <c r="N81" s="137"/>
      <c r="O81" s="137"/>
      <c r="P81" s="137"/>
      <c r="Q81" s="137"/>
      <c r="S81" s="137"/>
      <c r="T81" s="137"/>
      <c r="U81" s="122"/>
      <c r="W81" s="142"/>
      <c r="X81" s="68">
        <v>76</v>
      </c>
      <c r="Y81" s="203">
        <f>MAX(求节点(基础状态预期!F$7:F$27,$N$6:$N$26,$X81)+求节点(基础状态预期!F$7:F$27,$N$32:$N$52,$X81)+求节点(基础状态预期!F$7:F$27,$N$58:$N$78,$X81)+求节点(基础状态预期!F$7:F$27,$N$84:$N$104,$X81),Y80)</f>
        <v>265680</v>
      </c>
      <c r="Z81" s="203">
        <f>MAX(求节点(基础状态预期!G$7:G$27,$N$6:$N$26,$X81)+求节点(基础状态预期!G$7:G$27,$N$32:$N$52,$X81)+求节点(基础状态预期!G$7:G$27,$N$58:$N$78,$X81)+求节点(基础状态预期!G$7:G$27,$N$84:$N$104,$X81),Z80)</f>
        <v>265680</v>
      </c>
      <c r="AA81" s="203">
        <f>MAX(求节点(基础状态预期!H$7:H$27,$N$6:$N$26,$X81)+求节点(基础状态预期!H$7:H$27,$N$32:$N$52,$X81)+求节点(基础状态预期!H$7:H$27,$N$58:$N$78,$X81)+求节点(基础状态预期!H$7:H$27,$N$84:$N$104,$X81),AA80)</f>
        <v>265680</v>
      </c>
      <c r="AB81" s="203">
        <f>MAX(求节点(基础状态预期!I$7:I$27,$N$6:$N$26,$X81)+求节点(基础状态预期!I$7:I$27,$N$32:$N$52,$X81)+求节点(基础状态预期!I$7:I$27,$N$58:$N$78,$X81)+求节点(基础状态预期!I$7:I$27,$N$84:$N$104,$X81),AB80)</f>
        <v>270643.29896907223</v>
      </c>
      <c r="AC81" s="203">
        <f>MAX(求节点(基础状态预期!J$7:J$27,$N$6:$N$26,$X81)+求节点(基础状态预期!J$7:J$27,$N$32:$N$52,$X81)+求节点(基础状态预期!J$7:J$27,$N$58:$N$78,$X81)+求节点(基础状态预期!J$7:J$27,$N$84:$N$104,$X81),AC80)</f>
        <v>294000.00000000006</v>
      </c>
      <c r="AD81" s="63">
        <v>31233.333333333336</v>
      </c>
      <c r="AE81" s="63">
        <v>31642.760942760942</v>
      </c>
      <c r="AF81" s="63">
        <v>32060.544217687078</v>
      </c>
      <c r="AG81" s="63">
        <v>32486.941580756014</v>
      </c>
      <c r="AH81" s="63">
        <v>33366.666666666672</v>
      </c>
      <c r="AI81" s="203">
        <f>MAX((求节点(基础状态预期!F$7:F$27,$P$6:$P$26,$X81)+求节点(基础状态预期!F$7:F$27,$P$32:$P$52,$X81)+求节点(基础状态预期!F$7:F$27,$P$58:$P$78,$X81)+求节点(基础状态预期!F$7:F$27,$P$84:$P$104,$X81))*240,AI80)</f>
        <v>38800</v>
      </c>
      <c r="AJ81" s="203">
        <f>MAX((求节点(基础状态预期!G$7:G$27,$P$6:$P$26,$X81)+求节点(基础状态预期!G$7:G$27,$P$32:$P$52,$X81)+求节点(基础状态预期!G$7:G$27,$P$58:$P$78,$X81)+求节点(基础状态预期!G$7:G$27,$P$84:$P$104,$X81))*240,AJ80)</f>
        <v>39199.191919191915</v>
      </c>
      <c r="AK81" s="203">
        <f>MAX((求节点(基础状态预期!H$7:H$27,$P$6:$P$26,$X81)+求节点(基础状态预期!H$7:H$27,$P$32:$P$52,$X81)+求节点(基础状态预期!H$7:H$27,$P$58:$P$78,$X81)+求节点(基础状态预期!H$7:H$27,$P$84:$P$104,$X81))*240,AK80)</f>
        <v>39606.530612244896</v>
      </c>
      <c r="AL81" s="203">
        <f>MAX((求节点(基础状态预期!I$7:I$27,$P$6:$P$26,$X81)+求节点(基础状态预期!I$7:I$27,$P$32:$P$52,$X81)+求节点(基础状态预期!I$7:I$27,$P$58:$P$78,$X81)+求节点(基础状态预期!I$7:I$27,$P$84:$P$104,$X81))*240,AL80)</f>
        <v>40036.288659793805</v>
      </c>
      <c r="AM81" s="203">
        <f>MAX((求节点(基础状态预期!J$7:J$27,$P$6:$P$26,$X81)+求节点(基础状态预期!J$7:J$27,$P$32:$P$52,$X81)+求节点(基础状态预期!J$7:J$27,$P$58:$P$78,$X81)+求节点(基础状态预期!J$7:J$27,$P$84:$P$104,$X81))*240,AM80)</f>
        <v>40960.000000000007</v>
      </c>
      <c r="AN81" s="68">
        <f>(AI81-AI80)/节奏总纲!K79</f>
        <v>40.023445951458328</v>
      </c>
      <c r="AO81" s="203">
        <f>MAX(求节点(基础状态预期!F$7:F$27,$T$6:$T$26,$X81)+求节点(基础状态预期!F$7:F$27,$T$32:$T$52,$X81)+求节点(基础状态预期!F$7:F$27,$T$58:$T$78,$X81)+求节点(基础状态预期!F$7:F$27,$T$84:$T$104,$X81),AO80)</f>
        <v>14520800</v>
      </c>
      <c r="AP81" s="203">
        <f>MAX(求节点(基础状态预期!G$7:G$27,$T$6:$T$26,$X81)+求节点(基础状态预期!G$7:G$27,$T$32:$T$52,$X81)+求节点(基础状态预期!G$7:G$27,$T$58:$T$78,$X81)+求节点(基础状态预期!G$7:G$27,$T$84:$T$104,$X81),AP80)</f>
        <v>15319183.83838384</v>
      </c>
      <c r="AQ81" s="203">
        <f>MAX(求节点(基础状态预期!H$7:H$27,$T$6:$T$26,$X81)+求节点(基础状态预期!H$7:H$27,$T$32:$T$52,$X81)+求节点(基础状态预期!H$7:H$27,$T$58:$T$78,$X81)+求节点(基础状态预期!H$7:H$27,$T$84:$T$104,$X81),AQ80)</f>
        <v>16133861.224489797</v>
      </c>
      <c r="AR81" s="203">
        <f>MAX(求节点(基础状态预期!I$7:I$27,$T$6:$T$26,$X81)+求节点(基础状态预期!I$7:I$27,$T$32:$T$52,$X81)+求节点(基础状态预期!I$7:I$27,$T$58:$T$78,$X81)+求节点(基础状态预期!I$7:I$27,$T$84:$T$104,$X81),AR80)</f>
        <v>17086848.109965641</v>
      </c>
      <c r="AS81" s="203">
        <f>MAX(求节点(基础状态预期!J$7:J$27,$T$6:$T$26,$X81)+求节点(基础状态预期!J$7:J$27,$T$32:$T$52,$X81)+求节点(基础状态预期!J$7:J$27,$T$58:$T$78,$X81)+求节点(基础状态预期!J$7:J$27,$T$84:$T$104,$X81),AS80)</f>
        <v>19374133.333333343</v>
      </c>
      <c r="AT81" s="203">
        <f>MAX(求节点(基础状态预期!F$7:F$27,$S$6:$S$26,$X81)+求节点(基础状态预期!F$7:F$27,$S$32:$S$52,$X81)+求节点(基础状态预期!F$7:F$27,$S$58:$S$78,$X81)+求节点(基础状态预期!F$7:F$27,$S$84:$S$104,$X81),AT80)</f>
        <v>4933.333333333333</v>
      </c>
      <c r="AU81" s="203">
        <f>MAX(求节点(基础状态预期!G$7:G$27,$S$6:$S$26,$X81)+求节点(基础状态预期!G$7:G$27,$S$32:$S$52,$X81)+求节点(基础状态预期!G$7:G$27,$S$58:$S$78,$X81)+求节点(基础状态预期!G$7:G$27,$S$84:$S$104,$X81),AU80)</f>
        <v>4997.3063973063972</v>
      </c>
      <c r="AV81" s="203">
        <f>MAX(求节点(基础状态预期!H$7:H$27,$S$6:$S$26,$X81)+求节点(基础状态预期!H$7:H$27,$S$32:$S$52,$X81)+求节点(基础状态预期!H$7:H$27,$S$58:$S$78,$X81)+求节点(基础状态预期!H$7:H$27,$S$84:$S$104,$X81),AV80)</f>
        <v>5062.5850340136058</v>
      </c>
      <c r="AW81" s="203">
        <f>MAX(求节点(基础状态预期!I$7:I$27,$S$6:$S$26,$X81)+求节点(基础状态预期!I$7:I$27,$S$32:$S$52,$X81)+求节点(基础状态预期!I$7:I$27,$S$58:$S$78,$X81)+求节点(基础状态预期!I$7:I$27,$S$84:$S$104,$X81),AW80)</f>
        <v>5123.3676975945018</v>
      </c>
      <c r="AX81" s="203">
        <f>MAX(求节点(基础状态预期!J$7:J$27,$S$6:$S$26,$X81)+求节点(基础状态预期!J$7:J$27,$S$32:$S$52,$X81)+求节点(基础状态预期!J$7:J$27,$S$58:$S$78,$X81)+求节点(基础状态预期!J$7:J$27,$S$84:$S$104,$X81),AX80)</f>
        <v>5233.3333333333339</v>
      </c>
      <c r="AY81" s="108">
        <f>(AT81-AT80)/节奏总纲!K79</f>
        <v>6.4140137742721439</v>
      </c>
      <c r="AZ81" s="203">
        <f>MAX(求节点(基础状态预期!F$7:F$27,$U$6:$U$26,$X81)+求节点(基础状态预期!F$7:F$27,$U$32:$U$52,$X81)+求节点(基础状态预期!F$7:F$27,$U$58:$U$78,$X81)+求节点(基础状态预期!F$7:F$27,$U$84:$U$104,$X81),AZ80)</f>
        <v>4781333.333333333</v>
      </c>
      <c r="BA81" s="203">
        <f>MAX(求节点(基础状态预期!G$7:G$27,$U$6:$U$26,$X81)+求节点(基础状态预期!G$7:G$27,$U$32:$U$52,$X81)+求节点(基础状态预期!G$7:G$27,$U$58:$U$78,$X81)+求节点(基础状态预期!G$7:G$27,$U$84:$U$104,$X81),BA80)</f>
        <v>4883690.2356902361</v>
      </c>
      <c r="BB81" s="203">
        <f>MAX(求节点(基础状态预期!H$7:H$27,$U$6:$U$26,$X81)+求节点(基础状态预期!H$7:H$27,$U$32:$U$52,$X81)+求节点(基础状态预期!H$7:H$27,$U$58:$U$78,$X81)+求节点(基础状态预期!H$7:H$27,$U$84:$U$104,$X81),BB80)</f>
        <v>4988136.0544217695</v>
      </c>
      <c r="BC81" s="203">
        <f>MAX(求节点(基础状态预期!I$7:I$27,$U$6:$U$26,$X81)+求节点(基础状态预期!I$7:I$27,$U$32:$U$52,$X81)+求节点(基础状态预期!I$7:I$27,$U$58:$U$78,$X81)+求节点(基础状态预期!I$7:I$27,$U$84:$U$104,$X81),BC80)</f>
        <v>5102213.0584192444</v>
      </c>
      <c r="BD81" s="203">
        <f>MAX(求节点(基础状态预期!J$7:J$27,$U$6:$U$26,$X81)+求节点(基础状态预期!J$7:J$27,$U$32:$U$52,$X81)+求节点(基础状态预期!J$7:J$27,$U$58:$U$78,$X81)+求节点(基础状态预期!J$7:J$27,$U$84:$U$104,$X81),BD80)</f>
        <v>5357333.333333334</v>
      </c>
      <c r="BK81" s="108">
        <v>76</v>
      </c>
      <c r="BL81" s="194">
        <f t="shared" si="23"/>
        <v>43733.333333333336</v>
      </c>
      <c r="BM81" s="194">
        <f t="shared" si="24"/>
        <v>44196.498316498313</v>
      </c>
      <c r="BN81" s="194">
        <f t="shared" si="25"/>
        <v>44669.115646258506</v>
      </c>
      <c r="BO81" s="194">
        <f t="shared" si="26"/>
        <v>45159.656357388303</v>
      </c>
      <c r="BP81" s="194">
        <f t="shared" si="27"/>
        <v>46193.333333333343</v>
      </c>
      <c r="BQ81" s="194">
        <f>(BL81-BL80)/节奏总纲!K79</f>
        <v>46.437459725730676</v>
      </c>
      <c r="BS81" s="110">
        <f t="shared" si="22"/>
        <v>0.88719512195121941</v>
      </c>
      <c r="BT81" s="110">
        <f t="shared" si="28"/>
        <v>0.11280487804878048</v>
      </c>
      <c r="BW81" s="167">
        <v>76</v>
      </c>
      <c r="BX81" s="194">
        <f>求节点(村县营基础信息!K$8:K$28,$P$6:$P$26,$CF81)+求节点(村县营基础信息!T$8:T$28,$P$32:$P$52,$CF81)+求节点(村县营基础信息!AC$8:AC$28,$P$58:$P$78,$CF81)+求节点(村县营基础信息!AL$8:AL$28,$P$84:$P$104,$CF81)</f>
        <v>161</v>
      </c>
      <c r="BY81" s="194">
        <f>求节点(村县营基础信息!L$8:L$28,$P$6:$P$26,$CF81)+求节点(村县营基础信息!U$8:U$28,$P$32:$P$52,$CF81)+求节点(村县营基础信息!AD$8:AD$28,$P$58:$P$78,$CF81)+求节点(村县营基础信息!AM$8:AM$28,$P$84:$P$104,$CF81)</f>
        <v>162.78107450583778</v>
      </c>
      <c r="BZ81" s="194">
        <f>求节点(村县营基础信息!M$8:M$28,$P$6:$P$26,$CF81)+求节点(村县营基础信息!V$8:V$28,$P$32:$P$52,$CF81)+求节点(村县营基础信息!AE$8:AE$28,$P$58:$P$78,$CF81)+求节点(村县营基础信息!AN$8:AN$28,$P$84:$P$104,$CF81)</f>
        <v>164.73502061707745</v>
      </c>
      <c r="CA81" s="194">
        <f>求节点(村县营基础信息!N$8:N$28,$P$6:$P$26,$CF81)+求节点(村县营基础信息!W$8:W$28,$P$32:$P$52,$CF81)+求节点(村县营基础信息!AF$8:AF$28,$P$58:$P$78,$CF81)+求节点(村县营基础信息!AO$8:AO$28,$P$84:$P$104,$CF81)</f>
        <v>166.81786941580754</v>
      </c>
      <c r="CB81" s="194">
        <f>求节点(村县营基础信息!O$8:O$28,$P$6:$P$26,$CF81)+求节点(村县营基础信息!X$8:X$28,$P$32:$P$52,$CF81)+求节点(村县营基础信息!AG$8:AG$28,$P$58:$P$78,$CF81)+求节点(村县营基础信息!AP$8:AP$28,$P$84:$P$104,$CF81)</f>
        <v>170.66666666666669</v>
      </c>
      <c r="CC81" s="194">
        <f>(BX81-BX80)/节奏总纲!K79</f>
        <v>0.15393633058253203</v>
      </c>
      <c r="CF81" s="167">
        <v>76</v>
      </c>
      <c r="CG81" s="194">
        <f>求节点(村县营基础信息!K$8:K$28,$Q$6:$Q$26,$CF81)+求节点(村县营基础信息!T$8:T$28,$Q$32:$Q$52,$CF81)+求节点(村县营基础信息!AC$8:AC$28,$Q$58:$Q$78,$CF81)+求节点(村县营基础信息!AL$8:AL$28,$Q$84:$Q$104,$CF81)</f>
        <v>48.666666666666664</v>
      </c>
      <c r="CH81" s="194">
        <f>求节点(村县营基础信息!L$8:L$28,$Q$6:$Q$26,$CF81)+求节点(村县营基础信息!U$8:U$28,$Q$32:$Q$52,$CF81)+求节点(村县营基础信息!AD$8:AD$28,$Q$58:$Q$78,$CF81)+求节点(村县营基础信息!AM$8:AM$28,$Q$84:$Q$104,$CF81)</f>
        <v>49.424172148935433</v>
      </c>
      <c r="CI81" s="194">
        <f>求节点(村县营基础信息!M$8:M$28,$Q$6:$Q$26,$CF81)+求节点(村县营基础信息!V$8:V$28,$Q$32:$Q$52,$CF81)+求节点(村县营基础信息!AE$8:AE$28,$Q$58:$Q$78,$CF81)+求节点(村县营基础信息!AN$8:AN$28,$Q$84:$Q$104,$CF81)</f>
        <v>50.333660072859779</v>
      </c>
      <c r="CJ81" s="194">
        <f>求节点(村县营基础信息!N$8:N$28,$Q$6:$Q$26,$CF81)+求节点(村县营基础信息!W$8:W$28,$Q$32:$Q$52,$CF81)+求节点(村县营基础信息!AF$8:AF$28,$Q$58:$Q$78,$CF81)+求节点(村县营基础信息!AO$8:AO$28,$Q$84:$Q$104,$CF81)</f>
        <v>51.233676975945016</v>
      </c>
      <c r="CK81" s="194">
        <f>求节点(村县营基础信息!O$8:O$28,$Q$6:$Q$26,$CF81)+求节点(村县营基础信息!X$8:X$28,$Q$32:$Q$52,$CF81)+求节点(村县营基础信息!AG$8:AG$28,$Q$58:$Q$78,$CF81)+求节点(村县营基础信息!AP$8:AP$28,$Q$84:$Q$104,$CF81)</f>
        <v>52.333333333333336</v>
      </c>
      <c r="CL81" s="194">
        <f>(CG81-CG80)/节奏总纲!K79</f>
        <v>5.1312110194177155E-2</v>
      </c>
      <c r="CO81" s="167">
        <v>76</v>
      </c>
      <c r="CP81" s="194">
        <f>求节点(村县营基础信息!K$8:K$28,$R$6:$R$26,$CF81)+求节点(村县营基础信息!T$8:T$28,$R$32:$R$52,$CF81)+求节点(村县营基础信息!AC$8:AC$28,$R$58:$R$78,$CF81)+求节点(村县营基础信息!AL$8:AL$28,$R$84:$R$104,$CF81)</f>
        <v>9</v>
      </c>
      <c r="CQ81" s="194">
        <f>求节点(村县营基础信息!L$8:L$28,$R$6:$R$26,$CF81)+求节点(村县营基础信息!U$8:U$28,$R$32:$R$52,$CF81)+求节点(村县营基础信息!AD$8:AD$28,$R$58:$R$78,$CF81)+求节点(村县营基础信息!AM$8:AM$28,$R$84:$R$104,$CF81)</f>
        <v>9</v>
      </c>
      <c r="CR81" s="194">
        <f>求节点(村县营基础信息!M$8:M$28,$R$6:$R$26,$CF81)+求节点(村县营基础信息!V$8:V$28,$R$32:$R$52,$CF81)+求节点(村县营基础信息!AE$8:AE$28,$R$58:$R$78,$CF81)+求节点(村县营基础信息!AN$8:AN$28,$R$84:$R$104,$CF81)</f>
        <v>9</v>
      </c>
      <c r="CS81" s="194">
        <f>求节点(村县营基础信息!N$8:N$28,$R$6:$R$26,$CF81)+求节点(村县营基础信息!W$8:W$28,$R$32:$R$52,$CF81)+求节点(村县营基础信息!AF$8:AF$28,$R$58:$R$78,$CF81)+求节点(村县营基础信息!AO$8:AO$28,$R$84:$R$104,$CF81)</f>
        <v>9.0584192439862541</v>
      </c>
      <c r="CT81" s="194">
        <f>求节点(村县营基础信息!O$8:O$28,$R$6:$R$26,$CF81)+求节点(村县营基础信息!X$8:X$28,$R$32:$R$52,$CF81)+求节点(村县营基础信息!AG$8:AG$28,$R$58:$R$78,$CF81)+求节点(村县营基础信息!AP$8:AP$28,$R$84:$R$104,$CF81)</f>
        <v>9.3333333333333339</v>
      </c>
      <c r="CU81" s="194">
        <f>(CP81-CP80)/节奏总纲!K79</f>
        <v>0</v>
      </c>
      <c r="CW81" s="171"/>
      <c r="CX81" s="171"/>
      <c r="CY81" s="171">
        <v>76</v>
      </c>
      <c r="CZ81" s="171">
        <v>45253.333333333336</v>
      </c>
      <c r="DA81" s="171">
        <v>45770.235690235691</v>
      </c>
      <c r="DB81" s="171">
        <v>46297.687074829941</v>
      </c>
      <c r="DC81" s="171">
        <v>46836.013745704462</v>
      </c>
      <c r="DD81" s="171">
        <v>47946.666666666664</v>
      </c>
      <c r="DE81" s="171">
        <f t="shared" si="29"/>
        <v>0.96641131408367709</v>
      </c>
      <c r="DF81" s="171">
        <f t="shared" si="30"/>
        <v>0.96561657701769033</v>
      </c>
      <c r="DG81" s="171">
        <f t="shared" si="31"/>
        <v>0.96482391386119981</v>
      </c>
      <c r="DH81" s="171">
        <f t="shared" si="32"/>
        <v>0.96420794055151837</v>
      </c>
      <c r="DI81" s="171">
        <f t="shared" si="33"/>
        <v>0.96343159065628503</v>
      </c>
    </row>
    <row r="82" spans="2:113" x14ac:dyDescent="0.15">
      <c r="D82" s="137" t="s">
        <v>487</v>
      </c>
      <c r="E82" s="211" t="s">
        <v>379</v>
      </c>
      <c r="F82" s="211"/>
      <c r="G82" s="211"/>
      <c r="H82" s="137"/>
      <c r="J82" s="137"/>
      <c r="K82" s="142"/>
      <c r="L82" s="137"/>
      <c r="N82" s="211" t="s">
        <v>380</v>
      </c>
      <c r="O82" s="211"/>
      <c r="P82" s="211"/>
      <c r="Q82" s="137"/>
      <c r="S82" s="137"/>
      <c r="T82" s="137"/>
      <c r="U82" s="122"/>
      <c r="W82" s="142"/>
      <c r="X82" s="68">
        <v>77</v>
      </c>
      <c r="Y82" s="203">
        <f>MAX(求节点(基础状态预期!F$7:F$27,$N$6:$N$26,$X82)+求节点(基础状态预期!F$7:F$27,$N$32:$N$52,$X82)+求节点(基础状态预期!F$7:F$27,$N$58:$N$78,$X82)+求节点(基础状态预期!F$7:F$27,$N$84:$N$104,$X82),Y81)</f>
        <v>265680</v>
      </c>
      <c r="Z82" s="203">
        <f>MAX(求节点(基础状态预期!G$7:G$27,$N$6:$N$26,$X82)+求节点(基础状态预期!G$7:G$27,$N$32:$N$52,$X82)+求节点(基础状态预期!G$7:G$27,$N$58:$N$78,$X82)+求节点(基础状态预期!G$7:G$27,$N$84:$N$104,$X82),Z81)</f>
        <v>265680</v>
      </c>
      <c r="AA82" s="203">
        <f>MAX(求节点(基础状态预期!H$7:H$27,$N$6:$N$26,$X82)+求节点(基础状态预期!H$7:H$27,$N$32:$N$52,$X82)+求节点(基础状态预期!H$7:H$27,$N$58:$N$78,$X82)+求节点(基础状态预期!H$7:H$27,$N$84:$N$104,$X82),AA81)</f>
        <v>273771.42857142864</v>
      </c>
      <c r="AB82" s="203">
        <f>MAX(求节点(基础状态预期!I$7:I$27,$N$6:$N$26,$X82)+求节点(基础状态预期!I$7:I$27,$N$32:$N$52,$X82)+求节点(基础状态预期!I$7:I$27,$N$58:$N$78,$X82)+求节点(基础状态预期!I$7:I$27,$N$84:$N$104,$X82),AB81)</f>
        <v>285241.23711340211</v>
      </c>
      <c r="AC82" s="203">
        <f>MAX(求节点(基础状态预期!J$7:J$27,$N$6:$N$26,$X82)+求节点(基础状态预期!J$7:J$27,$N$32:$N$52,$X82)+求节点(基础状态预期!J$7:J$27,$N$58:$N$78,$X82)+求节点(基础状态预期!J$7:J$27,$N$84:$N$104,$X82),AC81)</f>
        <v>308905.26315789478</v>
      </c>
      <c r="AD82" s="63">
        <v>31766.666666666664</v>
      </c>
      <c r="AE82" s="63">
        <v>32181.481481481482</v>
      </c>
      <c r="AF82" s="63">
        <v>32604.761904761908</v>
      </c>
      <c r="AG82" s="63">
        <v>33036.769759450173</v>
      </c>
      <c r="AH82" s="63">
        <v>33928.070175438595</v>
      </c>
      <c r="AI82" s="203">
        <f>MAX((求节点(基础状态预期!F$7:F$27,$P$6:$P$26,$X82)+求节点(基础状态预期!F$7:F$27,$P$32:$P$52,$X82)+求节点(基础状态预期!F$7:F$27,$P$58:$P$78,$X82)+求节点(基础状态预期!F$7:F$27,$P$84:$P$104,$X82))*240,AI81)</f>
        <v>39320</v>
      </c>
      <c r="AJ82" s="203">
        <f>MAX((求节点(基础状态预期!G$7:G$27,$P$6:$P$26,$X82)+求节点(基础状态预期!G$7:G$27,$P$32:$P$52,$X82)+求节点(基础状态预期!G$7:G$27,$P$58:$P$78,$X82)+求节点(基础状态预期!G$7:G$27,$P$84:$P$104,$X82))*240,AJ81)</f>
        <v>39724.444444444445</v>
      </c>
      <c r="AK82" s="203">
        <f>MAX((求节点(基础状态预期!H$7:H$27,$P$6:$P$26,$X82)+求节点(基础状态预期!H$7:H$27,$P$32:$P$52,$X82)+求节点(基础状态预期!H$7:H$27,$P$58:$P$78,$X82)+求节点(基础状态预期!H$7:H$27,$P$84:$P$104,$X82))*240,AK81)</f>
        <v>40159.999999999993</v>
      </c>
      <c r="AL82" s="203">
        <f>MAX((求节点(基础状态预期!I$7:I$27,$P$6:$P$26,$X82)+求节点(基础状态预期!I$7:I$27,$P$32:$P$52,$X82)+求节点(基础状态预期!I$7:I$27,$P$58:$P$78,$X82)+求节点(基础状态预期!I$7:I$27,$P$84:$P$104,$X82))*240,AL81)</f>
        <v>40613.608247422686</v>
      </c>
      <c r="AM82" s="203">
        <f>MAX((求节点(基础状态预期!J$7:J$27,$P$6:$P$26,$X82)+求节点(基础状态预期!J$7:J$27,$P$32:$P$52,$X82)+求节点(基础状态预期!J$7:J$27,$P$58:$P$78,$X82)+求节点(基础状态预期!J$7:J$27,$P$84:$P$104,$X82))*240,AM81)</f>
        <v>41549.473684210527</v>
      </c>
      <c r="AN82" s="68">
        <f>(AI82-AI81)/节奏总纲!K80</f>
        <v>37.343195507700898</v>
      </c>
      <c r="AO82" s="203">
        <f>MAX(求节点(基础状态预期!F$7:F$27,$T$6:$T$26,$X82)+求节点(基础状态预期!F$7:F$27,$T$32:$T$52,$X82)+求节点(基础状态预期!F$7:F$27,$T$58:$T$78,$X82)+求节点(基础状态预期!F$7:F$27,$T$84:$T$104,$X82),AO81)</f>
        <v>15560800</v>
      </c>
      <c r="AP82" s="203">
        <f>MAX(求节点(基础状态预期!G$7:G$27,$T$6:$T$26,$X82)+求节点(基础状态预期!G$7:G$27,$T$32:$T$52,$X82)+求节点(基础状态预期!G$7:G$27,$T$58:$T$78,$X82)+求节点(基础状态预期!G$7:G$27,$T$84:$T$104,$X82),AP81)</f>
        <v>16369688.88888889</v>
      </c>
      <c r="AQ82" s="203">
        <f>MAX(求节点(基础状态预期!H$7:H$27,$T$6:$T$26,$X82)+求节点(基础状态预期!H$7:H$27,$T$32:$T$52,$X82)+求节点(基础状态预期!H$7:H$27,$T$58:$T$78,$X82)+求节点(基础状态预期!H$7:H$27,$T$84:$T$104,$X82),AQ81)</f>
        <v>17393180.952380955</v>
      </c>
      <c r="AR82" s="203">
        <f>MAX(求节点(基础状态预期!I$7:I$27,$T$6:$T$26,$X82)+求节点(基础状态预期!I$7:I$27,$T$32:$T$52,$X82)+求节点(基础状态预期!I$7:I$27,$T$58:$T$78,$X82)+求节点(基础状态预期!I$7:I$27,$T$84:$T$104,$X82),AR81)</f>
        <v>18516401.374570452</v>
      </c>
      <c r="AS82" s="203">
        <f>MAX(求节点(基础状态预期!J$7:J$27,$T$6:$T$26,$X82)+求节点(基础状态预期!J$7:J$27,$T$32:$T$52,$X82)+求节点(基础状态预期!J$7:J$27,$T$58:$T$78,$X82)+求节点(基础状态预期!J$7:J$27,$T$84:$T$104,$X82),AS81)</f>
        <v>20833782.456140358</v>
      </c>
      <c r="AT82" s="203">
        <f>MAX(求节点(基础状态预期!F$7:F$27,$S$6:$S$26,$X82)+求节点(基础状态预期!F$7:F$27,$S$32:$S$52,$X82)+求节点(基础状态预期!F$7:F$27,$S$58:$S$78,$X82)+求节点(基础状态预期!F$7:F$27,$S$84:$S$104,$X82),AT81)</f>
        <v>5016.6666666666661</v>
      </c>
      <c r="AU82" s="203">
        <f>MAX(求节点(基础状态预期!G$7:G$27,$S$6:$S$26,$X82)+求节点(基础状态预期!G$7:G$27,$S$32:$S$52,$X82)+求节点(基础状态预期!G$7:G$27,$S$58:$S$78,$X82)+求节点(基础状态预期!G$7:G$27,$S$84:$S$104,$X82),AU81)</f>
        <v>5081.4814814814818</v>
      </c>
      <c r="AV82" s="203">
        <f>MAX(求节点(基础状态预期!H$7:H$27,$S$6:$S$26,$X82)+求节点(基础状态预期!H$7:H$27,$S$32:$S$52,$X82)+求节点(基础状态预期!H$7:H$27,$S$58:$S$78,$X82)+求节点(基础状态预期!H$7:H$27,$S$84:$S$104,$X82),AV81)</f>
        <v>5138.0952380952385</v>
      </c>
      <c r="AW82" s="203">
        <f>MAX(求节点(基础状态预期!I$7:I$27,$S$6:$S$26,$X82)+求节点(基础状态预期!I$7:I$27,$S$32:$S$52,$X82)+求节点(基础状态预期!I$7:I$27,$S$58:$S$78,$X82)+求节点(基础状态预期!I$7:I$27,$S$84:$S$104,$X82),AW81)</f>
        <v>5192.0962199312717</v>
      </c>
      <c r="AX82" s="203">
        <f>MAX(求节点(基础状态预期!J$7:J$27,$S$6:$S$26,$X82)+求节点(基础状态预期!J$7:J$27,$S$32:$S$52,$X82)+求节点(基础状态预期!J$7:J$27,$S$58:$S$78,$X82)+求节点(基础状态预期!J$7:J$27,$S$84:$S$104,$X82),AX81)</f>
        <v>5303.5087719298244</v>
      </c>
      <c r="AY82" s="108">
        <f>(AT82-AT81)/节奏总纲!K80</f>
        <v>5.9844864595674299</v>
      </c>
      <c r="AZ82" s="203">
        <f>MAX(求节点(基础状态预期!F$7:F$27,$U$6:$U$26,$X82)+求节点(基础状态预期!F$7:F$27,$U$32:$U$52,$X82)+求节点(基础状态预期!F$7:F$27,$U$58:$U$78,$X82)+求节点(基础状态预期!F$7:F$27,$U$84:$U$104,$X82),AZ81)</f>
        <v>4914666.666666667</v>
      </c>
      <c r="BA82" s="203">
        <f>MAX(求节点(基础状态预期!G$7:G$27,$U$6:$U$26,$X82)+求节点(基础状态预期!G$7:G$27,$U$32:$U$52,$X82)+求节点(基础状态预期!G$7:G$27,$U$58:$U$78,$X82)+求节点(基础状态预期!G$7:G$27,$U$84:$U$104,$X82),BA81)</f>
        <v>5018370.3703703703</v>
      </c>
      <c r="BB82" s="203">
        <f>MAX(求节点(基础状态预期!H$7:H$27,$U$6:$U$26,$X82)+求节点(基础状态预期!H$7:H$27,$U$32:$U$52,$X82)+求节点(基础状态预期!H$7:H$27,$U$58:$U$78,$X82)+求节点(基础状态预期!H$7:H$27,$U$84:$U$104,$X82),BB81)</f>
        <v>5136380.9523809524</v>
      </c>
      <c r="BC82" s="203">
        <f>MAX(求节点(基础状态预期!I$7:I$27,$U$6:$U$26,$X82)+求节点(基础状态预期!I$7:I$27,$U$32:$U$52,$X82)+求节点(基础状态预期!I$7:I$27,$U$58:$U$78,$X82)+求节点(基础状态预期!I$7:I$27,$U$84:$U$104,$X82),BC81)</f>
        <v>5261663.2302405499</v>
      </c>
      <c r="BD82" s="203">
        <f>MAX(求节点(基础状态预期!J$7:J$27,$U$6:$U$26,$X82)+求节点(基础状态预期!J$7:J$27,$U$32:$U$52,$X82)+求节点(基础状态预期!J$7:J$27,$U$58:$U$78,$X82)+求节点(基础状态预期!J$7:J$27,$U$84:$U$104,$X82),BD81)</f>
        <v>5520140.3508771937</v>
      </c>
      <c r="BK82" s="108">
        <v>77</v>
      </c>
      <c r="BL82" s="194">
        <f t="shared" si="23"/>
        <v>44336.666666666664</v>
      </c>
      <c r="BM82" s="194">
        <f t="shared" si="24"/>
        <v>44805.925925925927</v>
      </c>
      <c r="BN82" s="194">
        <f t="shared" si="25"/>
        <v>45298.095238095229</v>
      </c>
      <c r="BO82" s="194">
        <f t="shared" si="26"/>
        <v>45805.704467353957</v>
      </c>
      <c r="BP82" s="194">
        <f t="shared" si="27"/>
        <v>46852.982456140351</v>
      </c>
      <c r="BQ82" s="194">
        <f>(BL82-BL81)/节奏总纲!K80</f>
        <v>43.327681967267999</v>
      </c>
      <c r="BS82" s="110">
        <f t="shared" si="22"/>
        <v>0.88685061273588461</v>
      </c>
      <c r="BT82" s="110">
        <f t="shared" si="28"/>
        <v>0.11314938726411547</v>
      </c>
      <c r="BW82" s="167">
        <v>77</v>
      </c>
      <c r="BX82" s="194">
        <f>求节点(村县营基础信息!K$8:K$28,$P$6:$P$26,$CF82)+求节点(村县营基础信息!T$8:T$28,$P$32:$P$52,$CF82)+求节点(村县营基础信息!AC$8:AC$28,$P$58:$P$78,$CF82)+求节点(村县营基础信息!AL$8:AL$28,$P$84:$P$104,$CF82)</f>
        <v>163</v>
      </c>
      <c r="BY82" s="194">
        <f>求节点(村县营基础信息!L$8:L$28,$P$6:$P$26,$CF82)+求节点(村县营基础信息!U$8:U$28,$P$32:$P$52,$CF82)+求节点(村县营基础信息!AD$8:AD$28,$P$58:$P$78,$CF82)+求节点(村县营基础信息!AM$8:AM$28,$P$84:$P$104,$CF82)</f>
        <v>164.98016818686332</v>
      </c>
      <c r="BZ82" s="194">
        <f>求节点(村县营基础信息!M$8:M$28,$P$6:$P$26,$CF82)+求节点(村县营基础信息!V$8:V$28,$P$32:$P$52,$CF82)+求节点(村县营基础信息!AE$8:AE$28,$P$58:$P$78,$CF82)+求节点(村县营基础信息!AN$8:AN$28,$P$84:$P$104,$CF82)</f>
        <v>167.14116453945735</v>
      </c>
      <c r="CA82" s="194">
        <f>求节点(村县营基础信息!N$8:N$28,$P$6:$P$26,$CF82)+求节点(村县营基础信息!W$8:W$28,$P$32:$P$52,$CF82)+求节点(村县营基础信息!AF$8:AF$28,$P$58:$P$78,$CF82)+求节点(村县营基础信息!AO$8:AO$28,$P$84:$P$104,$CF82)</f>
        <v>169.22336769759451</v>
      </c>
      <c r="CB82" s="194">
        <f>求节点(村县营基础信息!O$8:O$28,$P$6:$P$26,$CF82)+求节点(村县营基础信息!X$8:X$28,$P$32:$P$52,$CF82)+求节点(村县营基础信息!AG$8:AG$28,$P$58:$P$78,$CF82)+求节点(村县营基础信息!AP$8:AP$28,$P$84:$P$104,$CF82)</f>
        <v>173.12280701754386</v>
      </c>
      <c r="CC82" s="194">
        <f>(BX82-BX81)/节奏总纲!K80</f>
        <v>0.14362767502961885</v>
      </c>
      <c r="CF82" s="167">
        <v>77</v>
      </c>
      <c r="CG82" s="194">
        <f>求节点(村县营基础信息!K$8:K$28,$Q$6:$Q$26,$CF82)+求节点(村县营基础信息!T$8:T$28,$Q$32:$Q$52,$CF82)+求节点(村县营基础信息!AC$8:AC$28,$Q$58:$Q$78,$CF82)+求节点(村县营基础信息!AL$8:AL$28,$Q$84:$Q$104,$CF82)</f>
        <v>49.333333333333336</v>
      </c>
      <c r="CH82" s="194">
        <f>求节点(村县营基础信息!L$8:L$28,$Q$6:$Q$26,$CF82)+求节点(村县营基础信息!U$8:U$28,$Q$32:$Q$52,$CF82)+求节点(村县营基础信息!AD$8:AD$28,$Q$58:$Q$78,$CF82)+求节点(村县营基础信息!AM$8:AM$28,$Q$84:$Q$104,$CF82)</f>
        <v>50.276464483159607</v>
      </c>
      <c r="CI82" s="194">
        <f>求节点(村县营基础信息!M$8:M$28,$Q$6:$Q$26,$CF82)+求节点(村县营基础信息!V$8:V$28,$Q$32:$Q$52,$CF82)+求节点(村县营基础信息!AE$8:AE$28,$Q$58:$Q$78,$CF82)+求节点(村县营基础信息!AN$8:AN$28,$Q$84:$Q$104,$CF82)</f>
        <v>51.188783587076429</v>
      </c>
      <c r="CJ82" s="194">
        <f>求节点(村县营基础信息!N$8:N$28,$Q$6:$Q$26,$CF82)+求节点(村县营基础信息!W$8:W$28,$Q$32:$Q$52,$CF82)+求节点(村县营基础信息!AF$8:AF$28,$Q$58:$Q$78,$CF82)+求节点(村县营基础信息!AO$8:AO$28,$Q$84:$Q$104,$CF82)</f>
        <v>51.920962199312719</v>
      </c>
      <c r="CK82" s="194">
        <f>求节点(村县营基础信息!O$8:O$28,$Q$6:$Q$26,$CF82)+求节点(村县营基础信息!X$8:X$28,$Q$32:$Q$52,$CF82)+求节点(村县营基础信息!AG$8:AG$28,$Q$58:$Q$78,$CF82)+求节点(村县营基础信息!AP$8:AP$28,$Q$84:$Q$104,$CF82)</f>
        <v>53.035087719298247</v>
      </c>
      <c r="CL82" s="194">
        <f>(CG82-CG81)/节奏总纲!K80</f>
        <v>4.7875891676539953E-2</v>
      </c>
      <c r="CO82" s="167">
        <v>77</v>
      </c>
      <c r="CP82" s="194">
        <f>求节点(村县营基础信息!K$8:K$28,$R$6:$R$26,$CF82)+求节点(村县营基础信息!T$8:T$28,$R$32:$R$52,$CF82)+求节点(村县营基础信息!AC$8:AC$28,$R$58:$R$78,$CF82)+求节点(村县营基础信息!AL$8:AL$28,$R$84:$R$104,$CF82)</f>
        <v>9</v>
      </c>
      <c r="CQ82" s="194">
        <f>求节点(村县营基础信息!L$8:L$28,$R$6:$R$26,$CF82)+求节点(村县营基础信息!U$8:U$28,$R$32:$R$52,$CF82)+求节点(村县营基础信息!AD$8:AD$28,$R$58:$R$78,$CF82)+求节点(村县营基础信息!AM$8:AM$28,$R$84:$R$104,$CF82)</f>
        <v>9</v>
      </c>
      <c r="CR82" s="194">
        <f>求节点(村县营基础信息!M$8:M$28,$R$6:$R$26,$CF82)+求节点(村县营基础信息!V$8:V$28,$R$32:$R$52,$CF82)+求节点(村县营基础信息!AE$8:AE$28,$R$58:$R$78,$CF82)+求节点(村县营基础信息!AN$8:AN$28,$R$84:$R$104,$CF82)</f>
        <v>9.0952380952380949</v>
      </c>
      <c r="CS82" s="194">
        <f>求节点(村县营基础信息!N$8:N$28,$R$6:$R$26,$CF82)+求节点(村县营基础信息!W$8:W$28,$R$32:$R$52,$CF82)+求节点(村县营基础信息!AF$8:AF$28,$R$58:$R$78,$CF82)+求节点(村县营基础信息!AO$8:AO$28,$R$84:$R$104,$CF82)</f>
        <v>9.2302405498281797</v>
      </c>
      <c r="CT82" s="194">
        <f>求节点(村县营基础信息!O$8:O$28,$R$6:$R$26,$CF82)+求节点(村县营基础信息!X$8:X$28,$R$32:$R$52,$CF82)+求节点(村县营基础信息!AG$8:AG$28,$R$58:$R$78,$CF82)+求节点(村县营基础信息!AP$8:AP$28,$R$84:$R$104,$CF82)</f>
        <v>9.5087719298245617</v>
      </c>
      <c r="CU82" s="194">
        <f>(CP82-CP81)/节奏总纲!K80</f>
        <v>0</v>
      </c>
      <c r="CW82" s="171"/>
      <c r="CX82" s="171"/>
      <c r="CY82" s="171">
        <v>77</v>
      </c>
      <c r="CZ82" s="171">
        <v>45926.666666666664</v>
      </c>
      <c r="DA82" s="171">
        <v>46450.370370370372</v>
      </c>
      <c r="DB82" s="171">
        <v>46984.761904761901</v>
      </c>
      <c r="DC82" s="171">
        <v>47530.171821305848</v>
      </c>
      <c r="DD82" s="171">
        <v>48655.438596491236</v>
      </c>
      <c r="DE82" s="171">
        <f t="shared" si="29"/>
        <v>0.96537959065176371</v>
      </c>
      <c r="DF82" s="171">
        <f t="shared" si="30"/>
        <v>0.96459781846016457</v>
      </c>
      <c r="DG82" s="171">
        <f t="shared" si="31"/>
        <v>0.96410183646166936</v>
      </c>
      <c r="DH82" s="171">
        <f t="shared" si="32"/>
        <v>0.96371847001868227</v>
      </c>
      <c r="DI82" s="171">
        <f t="shared" si="33"/>
        <v>0.96295468312804666</v>
      </c>
    </row>
    <row r="83" spans="2:113" x14ac:dyDescent="0.15">
      <c r="B83" s="108"/>
      <c r="D83" s="137" t="s">
        <v>335</v>
      </c>
      <c r="E83" s="137" t="s">
        <v>90</v>
      </c>
      <c r="F83" s="137" t="s">
        <v>179</v>
      </c>
      <c r="G83" s="137" t="s">
        <v>332</v>
      </c>
      <c r="H83" s="168" t="s">
        <v>536</v>
      </c>
      <c r="I83" s="168" t="s">
        <v>381</v>
      </c>
      <c r="J83" s="137" t="s">
        <v>108</v>
      </c>
      <c r="K83" s="137" t="s">
        <v>511</v>
      </c>
      <c r="L83" s="167" t="s">
        <v>349</v>
      </c>
      <c r="N83" s="137" t="s">
        <v>90</v>
      </c>
      <c r="O83" s="137" t="s">
        <v>179</v>
      </c>
      <c r="P83" s="137" t="s">
        <v>332</v>
      </c>
      <c r="Q83" s="170" t="s">
        <v>536</v>
      </c>
      <c r="R83" s="170" t="s">
        <v>381</v>
      </c>
      <c r="S83" s="137" t="s">
        <v>108</v>
      </c>
      <c r="T83" s="137" t="s">
        <v>347</v>
      </c>
      <c r="U83" s="167" t="s">
        <v>349</v>
      </c>
      <c r="W83" s="142"/>
      <c r="X83" s="68">
        <v>78</v>
      </c>
      <c r="Y83" s="203">
        <f>MAX(求节点(基础状态预期!F$7:F$27,$N$6:$N$26,$X83)+求节点(基础状态预期!F$7:F$27,$N$32:$N$52,$X83)+求节点(基础状态预期!F$7:F$27,$N$58:$N$78,$X83)+求节点(基础状态预期!F$7:F$27,$N$84:$N$104,$X83),Y82)</f>
        <v>265680</v>
      </c>
      <c r="Z83" s="203">
        <f>MAX(求节点(基础状态预期!G$7:G$27,$N$6:$N$26,$X83)+求节点(基础状态预期!G$7:G$27,$N$32:$N$52,$X83)+求节点(基础状态预期!G$7:G$27,$N$58:$N$78,$X83)+求节点(基础状态预期!G$7:G$27,$N$84:$N$104,$X83),Z82)</f>
        <v>276836.36363636365</v>
      </c>
      <c r="AA83" s="203">
        <f>MAX(求节点(基础状态预期!H$7:H$27,$N$6:$N$26,$X83)+求节点(基础状态预期!H$7:H$27,$N$32:$N$52,$X83)+求节点(基础状态预期!H$7:H$27,$N$58:$N$78,$X83)+求节点(基础状态预期!H$7:H$27,$N$84:$N$104,$X83),AA82)</f>
        <v>288220.40816326533</v>
      </c>
      <c r="AB83" s="203">
        <f>MAX(求节点(基础状态预期!I$7:I$27,$N$6:$N$26,$X83)+求节点(基础状态预期!I$7:I$27,$N$32:$N$52,$X83)+求节点(基础状态预期!I$7:I$27,$N$58:$N$78,$X83)+求节点(基础状态预期!I$7:I$27,$N$84:$N$104,$X83),AB82)</f>
        <v>299839.17525773199</v>
      </c>
      <c r="AC83" s="203">
        <f>MAX(求节点(基础状态预期!J$7:J$27,$N$6:$N$26,$X83)+求节点(基础状态预期!J$7:J$27,$N$32:$N$52,$X83)+求节点(基础状态预期!J$7:J$27,$N$58:$N$78,$X83)+求节点(基础状态预期!J$7:J$27,$N$84:$N$104,$X83),AC82)</f>
        <v>323810.52631578955</v>
      </c>
      <c r="AD83" s="63">
        <v>32300</v>
      </c>
      <c r="AE83" s="63">
        <v>32720.202020202021</v>
      </c>
      <c r="AF83" s="63">
        <v>33148.979591836738</v>
      </c>
      <c r="AG83" s="63">
        <v>33586.597938144332</v>
      </c>
      <c r="AH83" s="63">
        <v>34489.473684210527</v>
      </c>
      <c r="AI83" s="203">
        <f>MAX((求节点(基础状态预期!F$7:F$27,$P$6:$P$26,$X83)+求节点(基础状态预期!F$7:F$27,$P$32:$P$52,$X83)+求节点(基础状态预期!F$7:F$27,$P$58:$P$78,$X83)+求节点(基础状态预期!F$7:F$27,$P$84:$P$104,$X83))*240,AI82)</f>
        <v>39840</v>
      </c>
      <c r="AJ83" s="203">
        <f>MAX((求节点(基础状态预期!G$7:G$27,$P$6:$P$26,$X83)+求节点(基础状态预期!G$7:G$27,$P$32:$P$52,$X83)+求节点(基础状态预期!G$7:G$27,$P$58:$P$78,$X83)+求节点(基础状态预期!G$7:G$27,$P$84:$P$104,$X83))*240,AJ82)</f>
        <v>40281.21212121212</v>
      </c>
      <c r="AK83" s="203">
        <f>MAX((求节点(基础状态预期!H$7:H$27,$P$6:$P$26,$X83)+求节点(基础状态预期!H$7:H$27,$P$32:$P$52,$X83)+求节点(基础状态预期!H$7:H$27,$P$58:$P$78,$X83)+求节点(基础状态预期!H$7:H$27,$P$84:$P$104,$X83))*240,AK82)</f>
        <v>40731.428571428572</v>
      </c>
      <c r="AL83" s="203">
        <f>MAX((求节点(基础状态预期!I$7:I$27,$P$6:$P$26,$X83)+求节点(基础状态预期!I$7:I$27,$P$32:$P$52,$X83)+求节点(基础状态预期!I$7:I$27,$P$58:$P$78,$X83)+求节点(基础状态预期!I$7:I$27,$P$84:$P$104,$X83))*240,AL82)</f>
        <v>41190.927835051552</v>
      </c>
      <c r="AM83" s="203">
        <f>MAX((求节点(基础状态预期!J$7:J$27,$P$6:$P$26,$X83)+求节点(基础状态预期!J$7:J$27,$P$32:$P$52,$X83)+求节点(基础状态预期!J$7:J$27,$P$58:$P$78,$X83)+求节点(基础状态预期!J$7:J$27,$P$84:$P$104,$X83))*240,AM82)</f>
        <v>42138.947368421053</v>
      </c>
      <c r="AN83" s="68">
        <f>(AI83-AI82)/节奏总纲!K81</f>
        <v>34.842433418094011</v>
      </c>
      <c r="AO83" s="203">
        <f>MAX(求节点(基础状态预期!F$7:F$27,$T$6:$T$26,$X83)+求节点(基础状态预期!F$7:F$27,$T$32:$T$52,$X83)+求节点(基础状态预期!F$7:F$27,$T$58:$T$78,$X83)+求节点(基础状态预期!F$7:F$27,$T$84:$T$104,$X83),AO82)</f>
        <v>16600800</v>
      </c>
      <c r="AP83" s="203">
        <f>MAX(求节点(基础状态预期!G$7:G$27,$T$6:$T$26,$X83)+求节点(基础状态预期!G$7:G$27,$T$32:$T$52,$X83)+求节点(基础状态预期!G$7:G$27,$T$58:$T$78,$X83)+求节点(基础状态预期!G$7:G$27,$T$84:$T$104,$X83),AP82)</f>
        <v>17693325.252525255</v>
      </c>
      <c r="AQ83" s="203">
        <f>MAX(求节点(基础状态预期!H$7:H$27,$T$6:$T$26,$X83)+求节点(基础状态预期!H$7:H$27,$T$32:$T$52,$X83)+求节点(基础状态预期!H$7:H$27,$T$58:$T$78,$X83)+求节点(基础状态预期!H$7:H$27,$T$84:$T$104,$X83),AQ82)</f>
        <v>18808146.938775513</v>
      </c>
      <c r="AR83" s="203">
        <f>MAX(求节点(基础状态预期!I$7:I$27,$T$6:$T$26,$X83)+求节点(基础状态预期!I$7:I$27,$T$32:$T$52,$X83)+求节点(基础状态预期!I$7:I$27,$T$58:$T$78,$X83)+求节点(基础状态预期!I$7:I$27,$T$84:$T$104,$X83),AR82)</f>
        <v>19945954.639175259</v>
      </c>
      <c r="AS83" s="203">
        <f>MAX(求节点(基础状态预期!J$7:J$27,$T$6:$T$26,$X83)+求节点(基础状态预期!J$7:J$27,$T$32:$T$52,$X83)+求节点(基础状态预期!J$7:J$27,$T$58:$T$78,$X83)+求节点(基础状态预期!J$7:J$27,$T$84:$T$104,$X83),AS82)</f>
        <v>22293431.578947373</v>
      </c>
      <c r="AT83" s="203">
        <f>MAX(求节点(基础状态预期!F$7:F$27,$S$6:$S$26,$X83)+求节点(基础状态预期!F$7:F$27,$S$32:$S$52,$X83)+求节点(基础状态预期!F$7:F$27,$S$58:$S$78,$X83)+求节点(基础状态预期!F$7:F$27,$S$84:$S$104,$X83),AT82)</f>
        <v>5100</v>
      </c>
      <c r="AU83" s="203">
        <f>MAX(求节点(基础状态预期!G$7:G$27,$S$6:$S$26,$X83)+求节点(基础状态预期!G$7:G$27,$S$32:$S$52,$X83)+求节点(基础状态预期!G$7:G$27,$S$58:$S$78,$X83)+求节点(基础状态预期!G$7:G$27,$S$84:$S$104,$X83),AU82)</f>
        <v>5152.5252525252527</v>
      </c>
      <c r="AV83" s="203">
        <f>MAX(求节点(基础状态预期!H$7:H$27,$S$6:$S$26,$X83)+求节点(基础状态预期!H$7:H$27,$S$32:$S$52,$X83)+求节点(基础状态预期!H$7:H$27,$S$58:$S$78,$X83)+求节点(基础状态预期!H$7:H$27,$S$84:$S$104,$X83),AV82)</f>
        <v>5206.1224489795923</v>
      </c>
      <c r="AW83" s="203">
        <f>MAX(求节点(基础状态预期!I$7:I$27,$S$6:$S$26,$X83)+求节点(基础状态预期!I$7:I$27,$S$32:$S$52,$X83)+求节点(基础状态预期!I$7:I$27,$S$58:$S$78,$X83)+求节点(基础状态预期!I$7:I$27,$S$84:$S$104,$X83),AW82)</f>
        <v>5260.8247422680415</v>
      </c>
      <c r="AX83" s="203">
        <f>MAX(求节点(基础状态预期!J$7:J$27,$S$6:$S$26,$X83)+求节点(基础状态预期!J$7:J$27,$S$32:$S$52,$X83)+求节点(基础状态预期!J$7:J$27,$S$58:$S$78,$X83)+求节点(基础状态预期!J$7:J$27,$S$84:$S$104,$X83),AX82)</f>
        <v>5373.6842105263158</v>
      </c>
      <c r="AY83" s="108">
        <f>(AT83-AT82)/节奏总纲!K81</f>
        <v>5.583723304181774</v>
      </c>
      <c r="AZ83" s="203">
        <f>MAX(求节点(基础状态预期!F$7:F$27,$U$6:$U$26,$X83)+求节点(基础状态预期!F$7:F$27,$U$32:$U$52,$X83)+求节点(基础状态预期!F$7:F$27,$U$58:$U$78,$X83)+求节点(基础状态预期!F$7:F$27,$U$84:$U$104,$X83),AZ82)</f>
        <v>5048000</v>
      </c>
      <c r="BA83" s="203">
        <f>MAX(求节点(基础状态预期!G$7:G$27,$U$6:$U$26,$X83)+求节点(基础状态预期!G$7:G$27,$U$32:$U$52,$X83)+求节点(基础状态预期!G$7:G$27,$U$58:$U$78,$X83)+求节点(基础状态预期!G$7:G$27,$U$84:$U$104,$X83),BA82)</f>
        <v>5169858.5858585862</v>
      </c>
      <c r="BB83" s="203">
        <f>MAX(求节点(基础状态预期!H$7:H$27,$U$6:$U$26,$X83)+求节点(基础状态预期!H$7:H$27,$U$32:$U$52,$X83)+求节点(基础状态预期!H$7:H$27,$U$58:$U$78,$X83)+求节点(基础状态预期!H$7:H$27,$U$84:$U$104,$X83),BB82)</f>
        <v>5294204.0816326533</v>
      </c>
      <c r="BC83" s="203">
        <f>MAX(求节点(基础状态预期!I$7:I$27,$U$6:$U$26,$X83)+求节点(基础状态预期!I$7:I$27,$U$32:$U$52,$X83)+求节点(基础状态预期!I$7:I$27,$U$58:$U$78,$X83)+求节点(基础状态预期!I$7:I$27,$U$84:$U$104,$X83),BC82)</f>
        <v>5421113.4020618554</v>
      </c>
      <c r="BD83" s="203">
        <f>MAX(求节点(基础状态预期!J$7:J$27,$U$6:$U$26,$X83)+求节点(基础状态预期!J$7:J$27,$U$32:$U$52,$X83)+求节点(基础状态预期!J$7:J$27,$U$58:$U$78,$X83)+求节点(基础状态预期!J$7:J$27,$U$84:$U$104,$X83),BD82)</f>
        <v>5682947.3684210535</v>
      </c>
      <c r="BK83" s="108">
        <v>78</v>
      </c>
      <c r="BL83" s="194">
        <f t="shared" si="23"/>
        <v>44940</v>
      </c>
      <c r="BM83" s="194">
        <f t="shared" si="24"/>
        <v>45433.737373737371</v>
      </c>
      <c r="BN83" s="194">
        <f t="shared" si="25"/>
        <v>45937.551020408166</v>
      </c>
      <c r="BO83" s="194">
        <f t="shared" si="26"/>
        <v>46451.752577319596</v>
      </c>
      <c r="BP83" s="194">
        <f t="shared" si="27"/>
        <v>47512.631578947367</v>
      </c>
      <c r="BQ83" s="194">
        <f>(BL83-BL82)/节奏总纲!K81</f>
        <v>40.426156722275913</v>
      </c>
      <c r="BS83" s="110">
        <f t="shared" si="22"/>
        <v>0.8865153538050734</v>
      </c>
      <c r="BT83" s="110">
        <f t="shared" si="28"/>
        <v>0.11348464619492657</v>
      </c>
      <c r="BW83" s="167">
        <v>78</v>
      </c>
      <c r="BX83" s="194">
        <f>求节点(村县营基础信息!K$8:K$28,$P$6:$P$26,$CF83)+求节点(村县营基础信息!T$8:T$28,$P$32:$P$52,$CF83)+求节点(村县营基础信息!AC$8:AC$28,$P$58:$P$78,$CF83)+求节点(村县营基础信息!AL$8:AL$28,$P$84:$P$104,$CF83)</f>
        <v>165.16666666666666</v>
      </c>
      <c r="BY83" s="194">
        <f>求节点(村县营基础信息!L$8:L$28,$P$6:$P$26,$CF83)+求节点(村县营基础信息!U$8:U$28,$P$32:$P$52,$CF83)+求节点(村县营基础信息!AD$8:AD$28,$P$58:$P$78,$CF83)+求节点(村县营基础信息!AM$8:AM$28,$P$84:$P$104,$CF83)</f>
        <v>167.44188813051508</v>
      </c>
      <c r="BZ83" s="194">
        <f>求节点(村县营基础信息!M$8:M$28,$P$6:$P$26,$CF83)+求节点(村县营基础信息!V$8:V$28,$P$32:$P$52,$CF83)+求节点(村县营基础信息!AE$8:AE$28,$P$58:$P$78,$CF83)+求节点(村县营基础信息!AN$8:AN$28,$P$84:$P$104,$CF83)</f>
        <v>169.6969683257829</v>
      </c>
      <c r="CA83" s="194">
        <f>求节点(村县营基础信息!N$8:N$28,$P$6:$P$26,$CF83)+求节点(村县营基础信息!W$8:W$28,$P$32:$P$52,$CF83)+求节点(村县营基础信息!AF$8:AF$28,$P$58:$P$78,$CF83)+求节点(村县营基础信息!AO$8:AO$28,$P$84:$P$104,$CF83)</f>
        <v>171.62886597938146</v>
      </c>
      <c r="CB83" s="194">
        <f>求节点(村县营基础信息!O$8:O$28,$P$6:$P$26,$CF83)+求节点(村县营基础信息!X$8:X$28,$P$32:$P$52,$CF83)+求节点(村县营基础信息!AG$8:AG$28,$P$58:$P$78,$CF83)+求节点(村县营基础信息!AP$8:AP$28,$P$84:$P$104,$CF83)</f>
        <v>175.57894736842104</v>
      </c>
      <c r="CC83" s="194">
        <f>(BX83-BX82)/节奏总纲!K81</f>
        <v>0.14517680590872442</v>
      </c>
      <c r="CF83" s="167">
        <v>78</v>
      </c>
      <c r="CG83" s="194">
        <f>求节点(村县营基础信息!K$8:K$28,$Q$6:$Q$26,$CF83)+求节点(村县营基础信息!T$8:T$28,$Q$32:$Q$52,$CF83)+求节点(村县营基础信息!AC$8:AC$28,$Q$58:$Q$78,$CF83)+求节点(村县营基础信息!AL$8:AL$28,$Q$84:$Q$104,$CF83)</f>
        <v>50.166666666666664</v>
      </c>
      <c r="CH83" s="194">
        <f>求节点(村县营基础信息!L$8:L$28,$Q$6:$Q$26,$CF83)+求节点(村县营基础信息!U$8:U$28,$Q$32:$Q$52,$CF83)+求节点(村县营基础信息!AD$8:AD$28,$Q$58:$Q$78,$CF83)+求节点(村县营基础信息!AM$8:AM$28,$Q$84:$Q$104,$CF83)</f>
        <v>51.128756817383774</v>
      </c>
      <c r="CI83" s="194">
        <f>求节点(村县营基础信息!M$8:M$28,$Q$6:$Q$26,$CF83)+求节点(村县营基础信息!V$8:V$28,$Q$32:$Q$52,$CF83)+求节点(村县营基础信息!AE$8:AE$28,$Q$58:$Q$78,$CF83)+求节点(村县营基础信息!AN$8:AN$28,$Q$84:$Q$104,$CF83)</f>
        <v>52.043907101293087</v>
      </c>
      <c r="CJ83" s="194">
        <f>求节点(村县营基础信息!N$8:N$28,$Q$6:$Q$26,$CF83)+求节点(村县营基础信息!W$8:W$28,$Q$32:$Q$52,$CF83)+求节点(村县营基础信息!AF$8:AF$28,$Q$58:$Q$78,$CF83)+求节点(村县营基础信息!AO$8:AO$28,$Q$84:$Q$104,$CF83)</f>
        <v>52.608247422680414</v>
      </c>
      <c r="CK83" s="194">
        <f>求节点(村县营基础信息!O$8:O$28,$Q$6:$Q$26,$CF83)+求节点(村县营基础信息!X$8:X$28,$Q$32:$Q$52,$CF83)+求节点(村县营基础信息!AG$8:AG$28,$Q$58:$Q$78,$CF83)+求节点(村县营基础信息!AP$8:AP$28,$Q$84:$Q$104,$CF83)</f>
        <v>53.736842105263158</v>
      </c>
      <c r="CL83" s="194">
        <f>(CG83-CG82)/节奏总纲!K81</f>
        <v>5.5837233041817015E-2</v>
      </c>
      <c r="CO83" s="167">
        <v>78</v>
      </c>
      <c r="CP83" s="194">
        <f>求节点(村县营基础信息!K$8:K$28,$R$6:$R$26,$CF83)+求节点(村县营基础信息!T$8:T$28,$R$32:$R$52,$CF83)+求节点(村县营基础信息!AC$8:AC$28,$R$58:$R$78,$CF83)+求节点(村县营基础信息!AL$8:AL$28,$R$84:$R$104,$CF83)</f>
        <v>9</v>
      </c>
      <c r="CQ83" s="194">
        <f>求节点(村县营基础信息!L$8:L$28,$R$6:$R$26,$CF83)+求节点(村县营基础信息!U$8:U$28,$R$32:$R$52,$CF83)+求节点(村县营基础信息!AD$8:AD$28,$R$58:$R$78,$CF83)+求节点(村县营基础信息!AM$8:AM$28,$R$84:$R$104,$CF83)</f>
        <v>9.1313131313131315</v>
      </c>
      <c r="CR83" s="194">
        <f>求节点(村县营基础信息!M$8:M$28,$R$6:$R$26,$CF83)+求节点(村县营基础信息!V$8:V$28,$R$32:$R$52,$CF83)+求节点(村县营基础信息!AE$8:AE$28,$R$58:$R$78,$CF83)+求节点(村县营基础信息!AN$8:AN$28,$R$84:$R$104,$CF83)</f>
        <v>9.2653061224489797</v>
      </c>
      <c r="CS83" s="194">
        <f>求节点(村县营基础信息!N$8:N$28,$R$6:$R$26,$CF83)+求节点(村县营基础信息!W$8:W$28,$R$32:$R$52,$CF83)+求节点(村县营基础信息!AF$8:AF$28,$R$58:$R$78,$CF83)+求节点(村县营基础信息!AO$8:AO$28,$R$84:$R$104,$CF83)</f>
        <v>9.4020618556701034</v>
      </c>
      <c r="CT83" s="194">
        <f>求节点(村县营基础信息!O$8:O$28,$R$6:$R$26,$CF83)+求节点(村县营基础信息!X$8:X$28,$R$32:$R$52,$CF83)+求节点(村县营基础信息!AG$8:AG$28,$R$58:$R$78,$CF83)+求节点(村县营基础信息!AP$8:AP$28,$R$84:$R$104,$CF83)</f>
        <v>9.6842105263157894</v>
      </c>
      <c r="CU83" s="194">
        <f>(CP83-CP82)/节奏总纲!K81</f>
        <v>0</v>
      </c>
      <c r="CW83" s="171"/>
      <c r="CX83" s="171"/>
      <c r="CY83" s="171">
        <v>78</v>
      </c>
      <c r="CZ83" s="171">
        <v>46600</v>
      </c>
      <c r="DA83" s="171">
        <v>47130.505050505053</v>
      </c>
      <c r="DB83" s="171">
        <v>47671.836734693876</v>
      </c>
      <c r="DC83" s="171">
        <v>48224.32989690722</v>
      </c>
      <c r="DD83" s="171">
        <v>49364.210526315794</v>
      </c>
      <c r="DE83" s="171">
        <f t="shared" si="29"/>
        <v>0.96437768240343347</v>
      </c>
      <c r="DF83" s="171">
        <f t="shared" si="30"/>
        <v>0.96399852547836218</v>
      </c>
      <c r="DG83" s="171">
        <f t="shared" si="31"/>
        <v>0.96362032946333787</v>
      </c>
      <c r="DH83" s="171">
        <f t="shared" si="32"/>
        <v>0.96324309071008352</v>
      </c>
      <c r="DI83" s="171">
        <f t="shared" si="33"/>
        <v>0.96249147048788797</v>
      </c>
    </row>
    <row r="84" spans="2:113" x14ac:dyDescent="0.15">
      <c r="B84" s="108"/>
      <c r="D84" s="137">
        <v>1</v>
      </c>
      <c r="E84" s="137">
        <v>0</v>
      </c>
      <c r="F84" s="137">
        <v>0</v>
      </c>
      <c r="G84" s="137">
        <v>1</v>
      </c>
      <c r="H84" s="137">
        <v>1</v>
      </c>
      <c r="I84" s="167">
        <v>0</v>
      </c>
      <c r="J84" s="171">
        <f>J58</f>
        <v>100</v>
      </c>
      <c r="K84" s="174">
        <f>K58</f>
        <v>200</v>
      </c>
      <c r="L84" s="167">
        <v>0</v>
      </c>
      <c r="N84" s="137">
        <f>SUMPRODUCT(E$84:E84,村县营基础信息!$G$8:$G8)</f>
        <v>0</v>
      </c>
      <c r="O84" s="137">
        <f>SUMPRODUCT(F$84:F84,村县营基础信息!$G$8:$G8)</f>
        <v>0</v>
      </c>
      <c r="P84" s="137">
        <f>SUMPRODUCT(G$84:G84,村县营基础信息!$G$8:$G8)</f>
        <v>0</v>
      </c>
      <c r="Q84" s="137">
        <f>SUMPRODUCT(H$84:H84,村县营基础信息!$G$8:$G8)</f>
        <v>0</v>
      </c>
      <c r="R84" s="167">
        <f>SUMPRODUCT(I$84:I84,村县营基础信息!$G$8:$G8)</f>
        <v>0</v>
      </c>
      <c r="S84" s="137">
        <f>SUMPRODUCT(J$84:J84,村县营基础信息!$G$8:$G8)</f>
        <v>0</v>
      </c>
      <c r="T84" s="137">
        <f>SUMPRODUCT(K$84:K84,村县营基础信息!$G$8:$G8)</f>
        <v>0</v>
      </c>
      <c r="U84" s="167">
        <f>SUMPRODUCT(L$84:L84,村县营基础信息!$G$8:$G8)</f>
        <v>0</v>
      </c>
      <c r="W84" s="142"/>
      <c r="X84" s="68">
        <v>79</v>
      </c>
      <c r="Y84" s="203">
        <f>MAX(求节点(基础状态预期!F$7:F$27,$N$6:$N$26,$X84)+求节点(基础状态预期!F$7:F$27,$N$32:$N$52,$X84)+求节点(基础状态预期!F$7:F$27,$N$58:$N$78,$X84)+求节点(基础状态预期!F$7:F$27,$N$84:$N$104,$X84),Y83)</f>
        <v>279840</v>
      </c>
      <c r="Z84" s="203">
        <f>MAX(求节点(基础状态预期!G$7:G$27,$N$6:$N$26,$X84)+求节点(基础状态预期!G$7:G$27,$N$32:$N$52,$X84)+求节点(基础状态预期!G$7:G$27,$N$58:$N$78,$X84)+求节点(基础状态预期!G$7:G$27,$N$84:$N$104,$X84),Z83)</f>
        <v>291139.39393939398</v>
      </c>
      <c r="AA84" s="203">
        <f>MAX(求节点(基础状态预期!H$7:H$27,$N$6:$N$26,$X84)+求节点(基础状态预期!H$7:H$27,$N$32:$N$52,$X84)+求节点(基础状态预期!H$7:H$27,$N$58:$N$78,$X84)+求节点(基础状态预期!H$7:H$27,$N$84:$N$104,$X84),AA83)</f>
        <v>302669.38775510213</v>
      </c>
      <c r="AB84" s="203">
        <f>MAX(求节点(基础状态预期!I$7:I$27,$N$6:$N$26,$X84)+求节点(基础状态预期!I$7:I$27,$N$32:$N$52,$X84)+求节点(基础状态预期!I$7:I$27,$N$58:$N$78,$X84)+求节点(基础状态预期!I$7:I$27,$N$84:$N$104,$X84),AB83)</f>
        <v>314437.11340206186</v>
      </c>
      <c r="AC84" s="203">
        <f>MAX(求节点(基础状态预期!J$7:J$27,$N$6:$N$26,$X84)+求节点(基础状态预期!J$7:J$27,$N$32:$N$52,$X84)+求节点(基础状态预期!J$7:J$27,$N$58:$N$78,$X84)+求节点(基础状态预期!J$7:J$27,$N$84:$N$104,$X84),AC83)</f>
        <v>338715.78947368427</v>
      </c>
      <c r="AD84" s="63">
        <v>32833.333333333336</v>
      </c>
      <c r="AE84" s="63">
        <v>33258.922558922561</v>
      </c>
      <c r="AF84" s="63">
        <v>33693.197278911568</v>
      </c>
      <c r="AG84" s="63">
        <v>34136.426116838491</v>
      </c>
      <c r="AH84" s="63">
        <v>35050.877192982458</v>
      </c>
      <c r="AI84" s="203">
        <f>MAX((求节点(基础状态预期!F$7:F$27,$P$6:$P$26,$X84)+求节点(基础状态预期!F$7:F$27,$P$32:$P$52,$X84)+求节点(基础状态预期!F$7:F$27,$P$58:$P$78,$X84)+求节点(基础状态预期!F$7:F$27,$P$84:$P$104,$X84))*240,AI83)</f>
        <v>40399.999999999993</v>
      </c>
      <c r="AJ84" s="203">
        <f>MAX((求节点(基础状态预期!G$7:G$27,$P$6:$P$26,$X84)+求节点(基础状态预期!G$7:G$27,$P$32:$P$52,$X84)+求节点(基础状态预期!G$7:G$27,$P$58:$P$78,$X84)+求节点(基础状态预期!G$7:G$27,$P$84:$P$104,$X84))*240,AJ83)</f>
        <v>40846.868686868685</v>
      </c>
      <c r="AK84" s="203">
        <f>MAX((求节点(基础状态预期!H$7:H$27,$P$6:$P$26,$X84)+求节点(基础状态预期!H$7:H$27,$P$32:$P$52,$X84)+求节点(基础状态预期!H$7:H$27,$P$58:$P$78,$X84)+求节点(基础状态预期!H$7:H$27,$P$84:$P$104,$X84))*240,AK83)</f>
        <v>41302.857142857145</v>
      </c>
      <c r="AL84" s="203">
        <f>MAX((求节点(基础状态预期!I$7:I$27,$P$6:$P$26,$X84)+求节点(基础状态预期!I$7:I$27,$P$32:$P$52,$X84)+求节点(基础状态预期!I$7:I$27,$P$58:$P$78,$X84)+求节点(基础状态预期!I$7:I$27,$P$84:$P$104,$X84))*240,AL83)</f>
        <v>41768.247422680412</v>
      </c>
      <c r="AM84" s="203">
        <f>MAX((求节点(基础状态预期!J$7:J$27,$P$6:$P$26,$X84)+求节点(基础状态预期!J$7:J$27,$P$32:$P$52,$X84)+求节点(基础状态预期!J$7:J$27,$P$58:$P$78,$X84)+求节点(基础状态预期!J$7:J$27,$P$84:$P$104,$X84))*240,AM83)</f>
        <v>42728.421052631587</v>
      </c>
      <c r="AN84" s="68">
        <f>(AI84-AI83)/节奏总纲!K82</f>
        <v>35.009842952544858</v>
      </c>
      <c r="AO84" s="203">
        <f>MAX(求节点(基础状态预期!F$7:F$27,$T$6:$T$26,$X84)+求节点(基础状态预期!F$7:F$27,$T$32:$T$52,$X84)+求节点(基础状态预期!F$7:F$27,$T$58:$T$78,$X84)+求节点(基础状态预期!F$7:F$27,$T$84:$T$104,$X84),AO83)</f>
        <v>17987466.666666668</v>
      </c>
      <c r="AP84" s="203">
        <f>MAX(求节点(基础状态预期!G$7:G$27,$T$6:$T$26,$X84)+求节点(基础状态预期!G$7:G$27,$T$32:$T$52,$X84)+求节点(基础状态预期!G$7:G$27,$T$58:$T$78,$X84)+求节点(基础状态预期!G$7:G$27,$T$84:$T$104,$X84),AP83)</f>
        <v>19093998.653198659</v>
      </c>
      <c r="AQ84" s="203">
        <f>MAX(求节点(基础状态预期!H$7:H$27,$T$6:$T$26,$X84)+求节点(基础状态预期!H$7:H$27,$T$32:$T$52,$X84)+求节点(基础状态预期!H$7:H$27,$T$58:$T$78,$X84)+求节点(基础状态预期!H$7:H$27,$T$84:$T$104,$X84),AQ83)</f>
        <v>20223112.925170071</v>
      </c>
      <c r="AR84" s="203">
        <f>MAX(求节点(基础状态预期!I$7:I$27,$T$6:$T$26,$X84)+求节点(基础状态预期!I$7:I$27,$T$32:$T$52,$X84)+求节点(基础状态预期!I$7:I$27,$T$58:$T$78,$X84)+求节点(基础状态预期!I$7:I$27,$T$84:$T$104,$X84),AR83)</f>
        <v>21375507.903780069</v>
      </c>
      <c r="AS84" s="203">
        <f>MAX(求节点(基础状态预期!J$7:J$27,$T$6:$T$26,$X84)+求节点(基础状态预期!J$7:J$27,$T$32:$T$52,$X84)+求节点(基础状态预期!J$7:J$27,$T$58:$T$78,$X84)+求节点(基础状态预期!J$7:J$27,$T$84:$T$104,$X84),AS83)</f>
        <v>23753080.701754391</v>
      </c>
      <c r="AT84" s="203">
        <f>MAX(求节点(基础状态预期!F$7:F$27,$S$6:$S$26,$X84)+求节点(基础状态预期!F$7:F$27,$S$32:$S$52,$X84)+求节点(基础状态预期!F$7:F$27,$S$58:$S$78,$X84)+求节点(基础状态预期!F$7:F$27,$S$84:$S$104,$X84),AT83)</f>
        <v>5166.666666666667</v>
      </c>
      <c r="AU84" s="203">
        <f>MAX(求节点(基础状态预期!G$7:G$27,$S$6:$S$26,$X84)+求节点(基础状态预期!G$7:G$27,$S$32:$S$52,$X84)+求节点(基础状态预期!G$7:G$27,$S$58:$S$78,$X84)+求节点(基础状态预期!G$7:G$27,$S$84:$S$104,$X84),AU83)</f>
        <v>5219.8653198653201</v>
      </c>
      <c r="AV84" s="203">
        <f>MAX(求节点(基础状态预期!H$7:H$27,$S$6:$S$26,$X84)+求节点(基础状态预期!H$7:H$27,$S$32:$S$52,$X84)+求节点(基础状态预期!H$7:H$27,$S$58:$S$78,$X84)+求节点(基础状态预期!H$7:H$27,$S$84:$S$104,$X84),AV83)</f>
        <v>5274.149659863946</v>
      </c>
      <c r="AW84" s="203">
        <f>MAX(求节点(基础状态预期!I$7:I$27,$S$6:$S$26,$X84)+求节点(基础状态预期!I$7:I$27,$S$32:$S$52,$X84)+求节点(基础状态预期!I$7:I$27,$S$58:$S$78,$X84)+求节点(基础状态预期!I$7:I$27,$S$84:$S$104,$X84),AW83)</f>
        <v>5329.5532646048114</v>
      </c>
      <c r="AX84" s="203">
        <f>MAX(求节点(基础状态预期!J$7:J$27,$S$6:$S$26,$X84)+求节点(基础状态预期!J$7:J$27,$S$32:$S$52,$X84)+求节点(基础状态预期!J$7:J$27,$S$58:$S$78,$X84)+求节点(基础状态预期!J$7:J$27,$S$84:$S$104,$X84),AX83)</f>
        <v>5443.8596491228072</v>
      </c>
      <c r="AY84" s="108">
        <f>(AT84-AT83)/节奏总纲!K82</f>
        <v>4.1678384467316034</v>
      </c>
      <c r="AZ84" s="203">
        <f>MAX(求节点(基础状态预期!F$7:F$27,$U$6:$U$26,$X84)+求节点(基础状态预期!F$7:F$27,$U$32:$U$52,$X84)+求节点(基础状态预期!F$7:F$27,$U$58:$U$78,$X84)+求节点(基础状态预期!F$7:F$27,$U$84:$U$104,$X84),AZ83)</f>
        <v>5202666.666666667</v>
      </c>
      <c r="BA84" s="203">
        <f>MAX(求节点(基础状态预期!G$7:G$27,$U$6:$U$26,$X84)+求节点(基础状态预期!G$7:G$27,$U$32:$U$52,$X84)+求节点(基础状态预期!G$7:G$27,$U$58:$U$78,$X84)+求节点(基础状态预期!G$7:G$27,$U$84:$U$104,$X84),BA83)</f>
        <v>5326087.5420875419</v>
      </c>
      <c r="BB84" s="203">
        <f>MAX(求节点(基础状态预期!H$7:H$27,$U$6:$U$26,$X84)+求节点(基础状态预期!H$7:H$27,$U$32:$U$52,$X84)+求节点(基础状态预期!H$7:H$27,$U$58:$U$78,$X84)+求节点(基础状态预期!H$7:H$27,$U$84:$U$104,$X84),BB83)</f>
        <v>5452027.2108843541</v>
      </c>
      <c r="BC84" s="203">
        <f>MAX(求节点(基础状态预期!I$7:I$27,$U$6:$U$26,$X84)+求节点(基础状态预期!I$7:I$27,$U$32:$U$52,$X84)+求节点(基础状态预期!I$7:I$27,$U$58:$U$78,$X84)+求节点(基础状态预期!I$7:I$27,$U$84:$U$104,$X84),BC83)</f>
        <v>5580563.5738831609</v>
      </c>
      <c r="BD84" s="203">
        <f>MAX(求节点(基础状态预期!J$7:J$27,$U$6:$U$26,$X84)+求节点(基础状态预期!J$7:J$27,$U$32:$U$52,$X84)+求节点(基础状态预期!J$7:J$27,$U$58:$U$78,$X84)+求节点(基础状态预期!J$7:J$27,$U$84:$U$104,$X84),BD83)</f>
        <v>5845754.3859649133</v>
      </c>
      <c r="BK84" s="108">
        <v>79</v>
      </c>
      <c r="BL84" s="194">
        <f t="shared" si="23"/>
        <v>45566.666666666657</v>
      </c>
      <c r="BM84" s="194">
        <f t="shared" si="24"/>
        <v>46066.734006734005</v>
      </c>
      <c r="BN84" s="194">
        <f t="shared" si="25"/>
        <v>46577.006802721095</v>
      </c>
      <c r="BO84" s="194">
        <f t="shared" si="26"/>
        <v>47097.80068728522</v>
      </c>
      <c r="BP84" s="194">
        <f t="shared" si="27"/>
        <v>48172.280701754396</v>
      </c>
      <c r="BQ84" s="194">
        <f>(BL84-BL83)/节奏总纲!K82</f>
        <v>39.177681399276288</v>
      </c>
      <c r="BS84" s="110">
        <f t="shared" si="22"/>
        <v>0.88661302121433805</v>
      </c>
      <c r="BT84" s="110">
        <f t="shared" si="28"/>
        <v>0.11338697878566206</v>
      </c>
      <c r="BW84" s="167">
        <v>79</v>
      </c>
      <c r="BX84" s="194">
        <f>求节点(村县营基础信息!K$8:K$28,$P$6:$P$26,$CF84)+求节点(村县营基础信息!T$8:T$28,$P$32:$P$52,$CF84)+求节点(村县营基础信息!AC$8:AC$28,$P$58:$P$78,$CF84)+求节点(村县营基础信息!AL$8:AL$28,$P$84:$P$104,$CF84)</f>
        <v>167.66666666666666</v>
      </c>
      <c r="BY84" s="194">
        <f>求节点(村县营基础信息!L$8:L$28,$P$6:$P$26,$CF84)+求节点(村县营基础信息!U$8:U$28,$P$32:$P$52,$CF84)+求节点(村县营基础信息!AD$8:AD$28,$P$58:$P$78,$CF84)+求节点(村县营基础信息!AM$8:AM$28,$P$84:$P$104,$CF84)</f>
        <v>169.97768214824094</v>
      </c>
      <c r="BZ84" s="194">
        <f>求节点(村县营基础信息!M$8:M$28,$P$6:$P$26,$CF84)+求节点(村县营基础信息!V$8:V$28,$P$32:$P$52,$CF84)+求节点(村县营基础信息!AE$8:AE$28,$P$58:$P$78,$CF84)+求节点(村县营基础信息!AN$8:AN$28,$P$84:$P$104,$CF84)</f>
        <v>172.0952380952381</v>
      </c>
      <c r="CA84" s="194">
        <f>求节点(村县营基础信息!N$8:N$28,$P$6:$P$26,$CF84)+求节点(村县营基础信息!W$8:W$28,$P$32:$P$52,$CF84)+求节点(村县营基础信息!AF$8:AF$28,$P$58:$P$78,$CF84)+求节点(村县营基础信息!AO$8:AO$28,$P$84:$P$104,$CF84)</f>
        <v>174.03436426116838</v>
      </c>
      <c r="CB84" s="194">
        <f>求节点(村县营基础信息!O$8:O$28,$P$6:$P$26,$CF84)+求节点(村县营基础信息!X$8:X$28,$P$32:$P$52,$CF84)+求节点(村县营基础信息!AG$8:AG$28,$P$58:$P$78,$CF84)+求节点(村县营基础信息!AP$8:AP$28,$P$84:$P$104,$CF84)</f>
        <v>178.14511120327805</v>
      </c>
      <c r="CC84" s="194">
        <f>(BX84-BX83)/节奏总纲!K82</f>
        <v>0.15629394175243444</v>
      </c>
      <c r="CF84" s="167">
        <v>79</v>
      </c>
      <c r="CG84" s="194">
        <f>求节点(村县营基础信息!K$8:K$28,$Q$6:$Q$26,$CF84)+求节点(村县营基础信息!T$8:T$28,$Q$32:$Q$52,$CF84)+求节点(村县营基础信息!AC$8:AC$28,$Q$58:$Q$78,$CF84)+求节点(村县营基础信息!AL$8:AL$28,$Q$84:$Q$104,$CF84)</f>
        <v>51</v>
      </c>
      <c r="CH84" s="194">
        <f>求节点(村县营基础信息!L$8:L$28,$Q$6:$Q$26,$CF84)+求节点(村县营基础信息!U$8:U$28,$Q$32:$Q$52,$CF84)+求节点(村县营基础信息!AD$8:AD$28,$Q$58:$Q$78,$CF84)+求节点(村县营基础信息!AM$8:AM$28,$Q$84:$Q$104,$CF84)</f>
        <v>51.981049151607948</v>
      </c>
      <c r="CI84" s="194">
        <f>求节点(村县营基础信息!M$8:M$28,$Q$6:$Q$26,$CF84)+求节点(村县营基础信息!V$8:V$28,$Q$32:$Q$52,$CF84)+求节点(村县营基础信息!AE$8:AE$28,$Q$58:$Q$78,$CF84)+求节点(村县营基础信息!AN$8:AN$28,$Q$84:$Q$104,$CF84)</f>
        <v>52.741496598639458</v>
      </c>
      <c r="CJ84" s="194">
        <f>求节点(村县营基础信息!N$8:N$28,$Q$6:$Q$26,$CF84)+求节点(村县营基础信息!W$8:W$28,$Q$32:$Q$52,$CF84)+求节点(村县营基础信息!AF$8:AF$28,$Q$58:$Q$78,$CF84)+求节点(村县营基础信息!AO$8:AO$28,$Q$84:$Q$104,$CF84)</f>
        <v>53.295532646048109</v>
      </c>
      <c r="CK84" s="194">
        <f>求节点(村县营基础信息!O$8:O$28,$Q$6:$Q$26,$CF84)+求节点(村县营基础信息!X$8:X$28,$Q$32:$Q$52,$CF84)+求节点(村县营基础信息!AG$8:AG$28,$Q$58:$Q$78,$CF84)+求节点(村县营基础信息!AP$8:AP$28,$Q$84:$Q$104,$CF84)</f>
        <v>54.548619975207842</v>
      </c>
      <c r="CL84" s="194">
        <f>(CG84-CG83)/节奏总纲!K82</f>
        <v>5.2097980584144957E-2</v>
      </c>
      <c r="CO84" s="167">
        <v>79</v>
      </c>
      <c r="CP84" s="194">
        <f>求节点(村县营基础信息!K$8:K$28,$R$6:$R$26,$CF84)+求节点(村县营基础信息!T$8:T$28,$R$32:$R$52,$CF84)+求节点(村县营基础信息!AC$8:AC$28,$R$58:$R$78,$CF84)+求节点(村县营基础信息!AL$8:AL$28,$R$84:$R$104,$CF84)</f>
        <v>9.1666666666666661</v>
      </c>
      <c r="CQ84" s="194">
        <f>求节点(村县营基础信息!L$8:L$28,$R$6:$R$26,$CF84)+求节点(村县营基础信息!U$8:U$28,$R$32:$R$52,$CF84)+求节点(村县营基础信息!AD$8:AD$28,$R$58:$R$78,$CF84)+求节点(村县营基础信息!AM$8:AM$28,$R$84:$R$104,$CF84)</f>
        <v>9.2996632996632993</v>
      </c>
      <c r="CR84" s="194">
        <f>求节点(村县营基础信息!M$8:M$28,$R$6:$R$26,$CF84)+求节点(村县营基础信息!V$8:V$28,$R$32:$R$52,$CF84)+求节点(村县营基础信息!AE$8:AE$28,$R$58:$R$78,$CF84)+求节点(村县营基础信息!AN$8:AN$28,$R$84:$R$104,$CF84)</f>
        <v>9.4353741496598644</v>
      </c>
      <c r="CS84" s="194">
        <f>求节点(村县营基础信息!N$8:N$28,$R$6:$R$26,$CF84)+求节点(村县营基础信息!W$8:W$28,$R$32:$R$52,$CF84)+求节点(村县营基础信息!AF$8:AF$28,$R$58:$R$78,$CF84)+求节点(村县营基础信息!AO$8:AO$28,$R$84:$R$104,$CF84)</f>
        <v>9.5738831615120272</v>
      </c>
      <c r="CT84" s="194">
        <f>求节点(村县营基础信息!O$8:O$28,$R$6:$R$26,$CF84)+求节点(村县营基础信息!X$8:X$28,$R$32:$R$52,$CF84)+求节点(村县营基础信息!AG$8:AG$28,$R$58:$R$78,$CF84)+求节点(村县营基础信息!AP$8:AP$28,$R$84:$R$104,$CF84)</f>
        <v>9.8596491228070189</v>
      </c>
      <c r="CU84" s="194">
        <f>(CP84-CP83)/节奏总纲!K82</f>
        <v>1.0419596116828925E-2</v>
      </c>
      <c r="CW84" s="171"/>
      <c r="CX84" s="171"/>
      <c r="CY84" s="171">
        <v>79</v>
      </c>
      <c r="CZ84" s="171">
        <v>47273.333333333336</v>
      </c>
      <c r="DA84" s="171">
        <v>47810.639730639727</v>
      </c>
      <c r="DB84" s="171">
        <v>48358.911564625851</v>
      </c>
      <c r="DC84" s="171">
        <v>48918.487972508592</v>
      </c>
      <c r="DD84" s="171">
        <v>50072.982456140358</v>
      </c>
      <c r="DE84" s="171">
        <f t="shared" si="29"/>
        <v>0.96389789874488763</v>
      </c>
      <c r="DF84" s="171">
        <f t="shared" si="30"/>
        <v>0.96352473562933461</v>
      </c>
      <c r="DG84" s="171">
        <f t="shared" si="31"/>
        <v>0.96315250479689862</v>
      </c>
      <c r="DH84" s="171">
        <f t="shared" si="32"/>
        <v>0.96278120275821755</v>
      </c>
      <c r="DI84" s="171">
        <f t="shared" si="33"/>
        <v>0.962041371191524</v>
      </c>
    </row>
    <row r="85" spans="2:113" x14ac:dyDescent="0.15">
      <c r="B85" s="150"/>
      <c r="D85" s="137">
        <v>2</v>
      </c>
      <c r="E85" s="137">
        <v>0</v>
      </c>
      <c r="F85" s="137">
        <v>0</v>
      </c>
      <c r="G85" s="171">
        <v>1</v>
      </c>
      <c r="H85" s="137">
        <v>1</v>
      </c>
      <c r="I85" s="167">
        <v>0</v>
      </c>
      <c r="J85" s="171">
        <f t="shared" ref="J85:K104" si="34">J59</f>
        <v>100</v>
      </c>
      <c r="K85" s="174">
        <f t="shared" si="34"/>
        <v>400</v>
      </c>
      <c r="L85" s="167">
        <v>0</v>
      </c>
      <c r="N85" s="137">
        <f>SUMPRODUCT(E$84:E85,村县营基础信息!$G$8:$G9)</f>
        <v>0</v>
      </c>
      <c r="O85" s="137">
        <f>SUMPRODUCT(F$84:F85,村县营基础信息!$G$8:$G9)</f>
        <v>0</v>
      </c>
      <c r="P85" s="137">
        <f>SUMPRODUCT(G$84:G85,村县营基础信息!$G$8:$G9)</f>
        <v>0</v>
      </c>
      <c r="Q85" s="137">
        <f>SUMPRODUCT(H$84:H85,村县营基础信息!$G$8:$G9)</f>
        <v>0</v>
      </c>
      <c r="R85" s="167">
        <f>SUMPRODUCT(I$84:I85,村县营基础信息!$G$8:$G9)</f>
        <v>0</v>
      </c>
      <c r="S85" s="137">
        <f>SUMPRODUCT(J$84:J85,村县营基础信息!$G$8:$G9)</f>
        <v>0</v>
      </c>
      <c r="T85" s="137">
        <f>SUMPRODUCT(K$84:K85,村县营基础信息!$G$8:$G9)</f>
        <v>0</v>
      </c>
      <c r="U85" s="167">
        <f>SUMPRODUCT(L$84:L85,村县营基础信息!$G$8:$G9)</f>
        <v>0</v>
      </c>
      <c r="W85" s="142"/>
      <c r="X85" s="68">
        <v>80</v>
      </c>
      <c r="Y85" s="203">
        <f>MAX(求节点(基础状态预期!F$7:F$27,$N$6:$N$26,$X85)+求节点(基础状态预期!F$7:F$27,$N$32:$N$52,$X85)+求节点(基础状态预期!F$7:F$27,$N$58:$N$78,$X85)+求节点(基础状态预期!F$7:F$27,$N$84:$N$104,$X85),Y84)</f>
        <v>294000</v>
      </c>
      <c r="Z85" s="203">
        <f>MAX(求节点(基础状态预期!G$7:G$27,$N$6:$N$26,$X85)+求节点(基础状态预期!G$7:G$27,$N$32:$N$52,$X85)+求节点(基础状态预期!G$7:G$27,$N$58:$N$78,$X85)+求节点(基础状态预期!G$7:G$27,$N$84:$N$104,$X85),Z84)</f>
        <v>305442.42424242425</v>
      </c>
      <c r="AA85" s="203">
        <f>MAX(求节点(基础状态预期!H$7:H$27,$N$6:$N$26,$X85)+求节点(基础状态预期!H$7:H$27,$N$32:$N$52,$X85)+求节点(基础状态预期!H$7:H$27,$N$58:$N$78,$X85)+求节点(基础状态预期!H$7:H$27,$N$84:$N$104,$X85),AA84)</f>
        <v>317118.36734693882</v>
      </c>
      <c r="AB85" s="203">
        <f>MAX(求节点(基础状态预期!I$7:I$27,$N$6:$N$26,$X85)+求节点(基础状态预期!I$7:I$27,$N$32:$N$52,$X85)+求节点(基础状态预期!I$7:I$27,$N$58:$N$78,$X85)+求节点(基础状态预期!I$7:I$27,$N$84:$N$104,$X85),AB84)</f>
        <v>329035.05154639174</v>
      </c>
      <c r="AC85" s="203">
        <f>MAX(求节点(基础状态预期!J$7:J$27,$N$6:$N$26,$X85)+求节点(基础状态预期!J$7:J$27,$N$32:$N$52,$X85)+求节点(基础状态预期!J$7:J$27,$N$58:$N$78,$X85)+求节点(基础状态预期!J$7:J$27,$N$84:$N$104,$X85),AC84)</f>
        <v>338715.78947368427</v>
      </c>
      <c r="AD85" s="63">
        <v>33366.666666666664</v>
      </c>
      <c r="AE85" s="63">
        <v>33797.6430976431</v>
      </c>
      <c r="AF85" s="63">
        <v>34237.414965986398</v>
      </c>
      <c r="AG85" s="63">
        <v>34686.254295532643</v>
      </c>
      <c r="AH85" s="63">
        <v>35588.972431077695</v>
      </c>
      <c r="AI85" s="203">
        <f>MAX((求节点(基础状态预期!F$7:F$27,$P$6:$P$26,$X85)+求节点(基础状态预期!F$7:F$27,$P$32:$P$52,$X85)+求节点(基础状态预期!F$7:F$27,$P$58:$P$78,$X85)+求节点(基础状态预期!F$7:F$27,$P$84:$P$104,$X85))*240,AI84)</f>
        <v>40960.000000000007</v>
      </c>
      <c r="AJ85" s="203">
        <f>MAX((求节点(基础状态预期!G$7:G$27,$P$6:$P$26,$X85)+求节点(基础状态预期!G$7:G$27,$P$32:$P$52,$X85)+求节点(基础状态预期!G$7:G$27,$P$58:$P$78,$X85)+求节点(基础状态预期!G$7:G$27,$P$84:$P$104,$X85))*240,AJ84)</f>
        <v>41412.525252525258</v>
      </c>
      <c r="AK85" s="203">
        <f>MAX((求节点(基础状态预期!H$7:H$27,$P$6:$P$26,$X85)+求节点(基础状态预期!H$7:H$27,$P$32:$P$52,$X85)+求节点(基础状态预期!H$7:H$27,$P$58:$P$78,$X85)+求节点(基础状态预期!H$7:H$27,$P$84:$P$104,$X85))*240,AK84)</f>
        <v>41874.285714285717</v>
      </c>
      <c r="AL85" s="203">
        <f>MAX((求节点(基础状态预期!I$7:I$27,$P$6:$P$26,$X85)+求节点(基础状态预期!I$7:I$27,$P$32:$P$52,$X85)+求节点(基础状态预期!I$7:I$27,$P$58:$P$78,$X85)+求节点(基础状态预期!I$7:I$27,$P$84:$P$104,$X85))*240,AL84)</f>
        <v>42345.567010309278</v>
      </c>
      <c r="AM85" s="203">
        <f>MAX((求节点(基础状态预期!J$7:J$27,$P$6:$P$26,$X85)+求节点(基础状态预期!J$7:J$27,$P$32:$P$52,$X85)+求节点(基础状态预期!J$7:J$27,$P$58:$P$78,$X85)+求节点(基础状态预期!J$7:J$27,$P$84:$P$104,$X85))*240,AM84)</f>
        <v>42728.421052631587</v>
      </c>
      <c r="AN85" s="68">
        <f>(AI85-AI84)/节奏总纲!K83</f>
        <v>32.665338503247852</v>
      </c>
      <c r="AO85" s="203">
        <f>MAX(求节点(基础状态预期!F$7:F$27,$T$6:$T$26,$X85)+求节点(基础状态预期!F$7:F$27,$T$32:$T$52,$X85)+求节点(基础状态预期!F$7:F$27,$T$58:$T$78,$X85)+求节点(基础状态预期!F$7:F$27,$T$84:$T$104,$X85),AO84)</f>
        <v>19374133.333333332</v>
      </c>
      <c r="AP85" s="203">
        <f>MAX(求节点(基础状态预期!G$7:G$27,$T$6:$T$26,$X85)+求节点(基础状态预期!G$7:G$27,$T$32:$T$52,$X85)+求节点(基础状态预期!G$7:G$27,$T$58:$T$78,$X85)+求节点(基础状态预期!G$7:G$27,$T$84:$T$104,$X85),AP84)</f>
        <v>20494672.053872056</v>
      </c>
      <c r="AQ85" s="203">
        <f>MAX(求节点(基础状态预期!H$7:H$27,$T$6:$T$26,$X85)+求节点(基础状态预期!H$7:H$27,$T$32:$T$52,$X85)+求节点(基础状态预期!H$7:H$27,$T$58:$T$78,$X85)+求节点(基础状态预期!H$7:H$27,$T$84:$T$104,$X85),AQ84)</f>
        <v>21638078.911564633</v>
      </c>
      <c r="AR85" s="203">
        <f>MAX(求节点(基础状态预期!I$7:I$27,$T$6:$T$26,$X85)+求节点(基础状态预期!I$7:I$27,$T$32:$T$52,$X85)+求节点(基础状态预期!I$7:I$27,$T$58:$T$78,$X85)+求节点(基础状态预期!I$7:I$27,$T$84:$T$104,$X85),AR84)</f>
        <v>22805061.16838488</v>
      </c>
      <c r="AS85" s="203">
        <f>MAX(求节点(基础状态预期!J$7:J$27,$T$6:$T$26,$X85)+求节点(基础状态预期!J$7:J$27,$T$32:$T$52,$X85)+求节点(基础状态预期!J$7:J$27,$T$58:$T$78,$X85)+求节点(基础状态预期!J$7:J$27,$T$84:$T$104,$X85),AS84)</f>
        <v>24046385.964912269</v>
      </c>
      <c r="AT85" s="203">
        <f>MAX(求节点(基础状态预期!F$7:F$27,$S$6:$S$26,$X85)+求节点(基础状态预期!F$7:F$27,$S$32:$S$52,$X85)+求节点(基础状态预期!F$7:F$27,$S$58:$S$78,$X85)+求节点(基础状态预期!F$7:F$27,$S$84:$S$104,$X85),AT84)</f>
        <v>5233.333333333333</v>
      </c>
      <c r="AU85" s="203">
        <f>MAX(求节点(基础状态预期!G$7:G$27,$S$6:$S$26,$X85)+求节点(基础状态预期!G$7:G$27,$S$32:$S$52,$X85)+求节点(基础状态预期!G$7:G$27,$S$58:$S$78,$X85)+求节点(基础状态预期!G$7:G$27,$S$84:$S$104,$X85),AU84)</f>
        <v>5287.2053872053875</v>
      </c>
      <c r="AV85" s="203">
        <f>MAX(求节点(基础状态预期!H$7:H$27,$S$6:$S$26,$X85)+求节点(基础状态预期!H$7:H$27,$S$32:$S$52,$X85)+求节点(基础状态预期!H$7:H$27,$S$58:$S$78,$X85)+求节点(基础状态预期!H$7:H$27,$S$84:$S$104,$X85),AV84)</f>
        <v>5342.1768707482997</v>
      </c>
      <c r="AW85" s="203">
        <f>MAX(求节点(基础状态预期!I$7:I$27,$S$6:$S$26,$X85)+求节点(基础状态预期!I$7:I$27,$S$32:$S$52,$X85)+求节点(基础状态预期!I$7:I$27,$S$58:$S$78,$X85)+求节点(基础状态预期!I$7:I$27,$S$84:$S$104,$X85),AW84)</f>
        <v>5398.2817869415803</v>
      </c>
      <c r="AX85" s="203">
        <f>MAX(求节点(基础状态预期!J$7:J$27,$S$6:$S$26,$X85)+求节点(基础状态预期!J$7:J$27,$S$32:$S$52,$X85)+求节点(基础状态预期!J$7:J$27,$S$58:$S$78,$X85)+求节点(基础状态预期!J$7:J$27,$S$84:$S$104,$X85),AX84)</f>
        <v>5443.8596491228072</v>
      </c>
      <c r="AY85" s="108">
        <f>(AT85-AT84)/节奏总纲!K83</f>
        <v>3.8887307741960364</v>
      </c>
      <c r="AZ85" s="203">
        <f>MAX(求节点(基础状态预期!F$7:F$27,$U$6:$U$26,$X85)+求节点(基础状态预期!F$7:F$27,$U$32:$U$52,$X85)+求节点(基础状态预期!F$7:F$27,$U$58:$U$78,$X85)+求节点(基础状态预期!F$7:F$27,$U$84:$U$104,$X85),AZ84)</f>
        <v>5357333.333333333</v>
      </c>
      <c r="BA85" s="203">
        <f>MAX(求节点(基础状态预期!G$7:G$27,$U$6:$U$26,$X85)+求节点(基础状态预期!G$7:G$27,$U$32:$U$52,$X85)+求节点(基础状态预期!G$7:G$27,$U$58:$U$78,$X85)+求节点(基础状态预期!G$7:G$27,$U$84:$U$104,$X85),BA84)</f>
        <v>5482316.4983164985</v>
      </c>
      <c r="BB85" s="203">
        <f>MAX(求节点(基础状态预期!H$7:H$27,$U$6:$U$26,$X85)+求节点(基础状态预期!H$7:H$27,$U$32:$U$52,$X85)+求节点(基础状态预期!H$7:H$27,$U$58:$U$78,$X85)+求节点(基础状态预期!H$7:H$27,$U$84:$U$104,$X85),BB84)</f>
        <v>5609850.3401360549</v>
      </c>
      <c r="BC85" s="203">
        <f>MAX(求节点(基础状态预期!I$7:I$27,$U$6:$U$26,$X85)+求节点(基础状态预期!I$7:I$27,$U$32:$U$52,$X85)+求节点(基础状态预期!I$7:I$27,$U$58:$U$78,$X85)+求节点(基础状态预期!I$7:I$27,$U$84:$U$104,$X85),BC84)</f>
        <v>5740013.7457044674</v>
      </c>
      <c r="BD85" s="203">
        <f>MAX(求节点(基础状态预期!J$7:J$27,$U$6:$U$26,$X85)+求节点(基础状态预期!J$7:J$27,$U$32:$U$52,$X85)+求节点(基础状态预期!J$7:J$27,$U$58:$U$78,$X85)+求节点(基础状态预期!J$7:J$27,$U$84:$U$104,$X85),BD84)</f>
        <v>5845754.3859649133</v>
      </c>
      <c r="BK85" s="108">
        <v>80</v>
      </c>
      <c r="BL85" s="194">
        <f t="shared" si="23"/>
        <v>46193.333333333343</v>
      </c>
      <c r="BM85" s="194">
        <f t="shared" si="24"/>
        <v>46699.730639730646</v>
      </c>
      <c r="BN85" s="194">
        <f t="shared" si="25"/>
        <v>47216.462585034016</v>
      </c>
      <c r="BO85" s="194">
        <f t="shared" si="26"/>
        <v>47743.848797250859</v>
      </c>
      <c r="BP85" s="194">
        <f t="shared" si="27"/>
        <v>48172.280701754396</v>
      </c>
      <c r="BQ85" s="194">
        <f>(BL85-BL84)/节奏总纲!K83</f>
        <v>36.554069277444206</v>
      </c>
      <c r="BS85" s="110">
        <f t="shared" si="22"/>
        <v>0.88670803867801984</v>
      </c>
      <c r="BT85" s="110">
        <f t="shared" si="28"/>
        <v>0.11329196132198005</v>
      </c>
      <c r="BW85" s="167">
        <v>80</v>
      </c>
      <c r="BX85" s="194">
        <f>求节点(村县营基础信息!K$8:K$28,$P$6:$P$26,$CF85)+求节点(村县营基础信息!T$8:T$28,$P$32:$P$52,$CF85)+求节点(村县营基础信息!AC$8:AC$28,$P$58:$P$78,$CF85)+求节点(村县营基础信息!AL$8:AL$28,$P$84:$P$104,$CF85)</f>
        <v>170.16666666666669</v>
      </c>
      <c r="BY85" s="194">
        <f>求节点(村县营基础信息!L$8:L$28,$P$6:$P$26,$CF85)+求节点(村县营基础信息!U$8:U$28,$P$32:$P$52,$CF85)+求节点(村县营基础信息!AD$8:AD$28,$P$58:$P$78,$CF85)+求节点(村县营基础信息!AM$8:AM$28,$P$84:$P$104,$CF85)</f>
        <v>172.51347616596681</v>
      </c>
      <c r="BZ85" s="194">
        <f>求节点(村县营基础信息!M$8:M$28,$P$6:$P$26,$CF85)+求节点(村县营基础信息!V$8:V$28,$P$32:$P$52,$CF85)+求节点(村县营基础信息!AE$8:AE$28,$P$58:$P$78,$CF85)+求节点(村县营基础信息!AN$8:AN$28,$P$84:$P$104,$CF85)</f>
        <v>174.47619047619048</v>
      </c>
      <c r="CA85" s="194">
        <f>求节点(村县营基础信息!N$8:N$28,$P$6:$P$26,$CF85)+求节点(村县营基础信息!W$8:W$28,$P$32:$P$52,$CF85)+求节点(村县营基础信息!AF$8:AF$28,$P$58:$P$78,$CF85)+求节点(村县营基础信息!AO$8:AO$28,$P$84:$P$104,$CF85)</f>
        <v>176.5300038172623</v>
      </c>
      <c r="CB85" s="194">
        <f>求节点(村县营基础信息!O$8:O$28,$P$6:$P$26,$CF85)+求节点(村县营基础信息!X$8:X$28,$P$32:$P$52,$CF85)+求节点(村县营基础信息!AG$8:AG$28,$P$58:$P$78,$CF85)+求节点(村县营基础信息!AP$8:AP$28,$P$84:$P$104,$CF85)</f>
        <v>180.65391166551299</v>
      </c>
      <c r="CC85" s="194">
        <f>(BX85-BX84)/节奏总纲!K83</f>
        <v>0.14582740403235434</v>
      </c>
      <c r="CF85" s="167">
        <v>80</v>
      </c>
      <c r="CG85" s="194">
        <f>求节点(村县营基础信息!K$8:K$28,$Q$6:$Q$26,$CF85)+求节点(村县营基础信息!T$8:T$28,$Q$32:$Q$52,$CF85)+求节点(村县营基础信息!AC$8:AC$28,$Q$58:$Q$78,$CF85)+求节点(村县营基础信息!AL$8:AL$28,$Q$84:$Q$104,$CF85)</f>
        <v>51.833333333333336</v>
      </c>
      <c r="CH85" s="194">
        <f>求节点(村县营基础信息!L$8:L$28,$Q$6:$Q$26,$CF85)+求节点(村县营基础信息!U$8:U$28,$Q$32:$Q$52,$CF85)+求节点(村县营基础信息!AD$8:AD$28,$Q$58:$Q$78,$CF85)+求节点(村县营基础信息!AM$8:AM$28,$Q$84:$Q$104,$CF85)</f>
        <v>52.833341485832122</v>
      </c>
      <c r="CI85" s="194">
        <f>求节点(村县营基础信息!M$8:M$28,$Q$6:$Q$26,$CF85)+求节点(村县营基础信息!V$8:V$28,$Q$32:$Q$52,$CF85)+求节点(村县营基础信息!AE$8:AE$28,$Q$58:$Q$78,$CF85)+求节点(村县营基础信息!AN$8:AN$28,$Q$84:$Q$104,$CF85)</f>
        <v>53.421768707482997</v>
      </c>
      <c r="CJ85" s="194">
        <f>求节点(村县营基础信息!N$8:N$28,$Q$6:$Q$26,$CF85)+求节点(村县营基础信息!W$8:W$28,$Q$32:$Q$52,$CF85)+求节点(村县营基础信息!AF$8:AF$28,$Q$58:$Q$78,$CF85)+求节点(村县营基础信息!AO$8:AO$28,$Q$84:$Q$104,$CF85)</f>
        <v>54.072959143722777</v>
      </c>
      <c r="CK85" s="194">
        <f>求节点(村县营基础信息!O$8:O$28,$Q$6:$Q$26,$CF85)+求节点(村县营基础信息!X$8:X$28,$Q$32:$Q$52,$CF85)+求节点(村县营基础信息!AG$8:AG$28,$Q$58:$Q$78,$CF85)+求节点(村县营基础信息!AP$8:AP$28,$Q$84:$Q$104,$CF85)</f>
        <v>55.340628457492919</v>
      </c>
      <c r="CL85" s="194">
        <f>(CG85-CG84)/节奏总纲!K83</f>
        <v>4.8609134677451031E-2</v>
      </c>
      <c r="CO85" s="167">
        <v>80</v>
      </c>
      <c r="CP85" s="194">
        <f>求节点(村县营基础信息!K$8:K$28,$R$6:$R$26,$CF85)+求节点(村县营基础信息!T$8:T$28,$R$32:$R$52,$CF85)+求节点(村县营基础信息!AC$8:AC$28,$R$58:$R$78,$CF85)+求节点(村县营基础信息!AL$8:AL$28,$R$84:$R$104,$CF85)</f>
        <v>9.3333333333333339</v>
      </c>
      <c r="CQ85" s="194">
        <f>求节点(村县营基础信息!L$8:L$28,$R$6:$R$26,$CF85)+求节点(村县营基础信息!U$8:U$28,$R$32:$R$52,$CF85)+求节点(村县营基础信息!AD$8:AD$28,$R$58:$R$78,$CF85)+求节点(村县营基础信息!AM$8:AM$28,$R$84:$R$104,$CF85)</f>
        <v>9.4680134680134689</v>
      </c>
      <c r="CR85" s="194">
        <f>求节点(村县营基础信息!M$8:M$28,$R$6:$R$26,$CF85)+求节点(村县营基础信息!V$8:V$28,$R$32:$R$52,$CF85)+求节点(村县营基础信息!AE$8:AE$28,$R$58:$R$78,$CF85)+求节点(村县营基础信息!AN$8:AN$28,$R$84:$R$104,$CF85)</f>
        <v>9.6054421768707492</v>
      </c>
      <c r="CS85" s="194">
        <f>求节点(村县营基础信息!N$8:N$28,$R$6:$R$26,$CF85)+求节点(村县营基础信息!W$8:W$28,$R$32:$R$52,$CF85)+求节点(村县营基础信息!AF$8:AF$28,$R$58:$R$78,$CF85)+求节点(村县营基础信息!AO$8:AO$28,$R$84:$R$104,$CF85)</f>
        <v>9.745704467353951</v>
      </c>
      <c r="CT85" s="194">
        <f>求节点(村县营基础信息!O$8:O$28,$R$6:$R$26,$CF85)+求节点(村县营基础信息!X$8:X$28,$R$32:$R$52,$CF85)+求节点(村县营基础信息!AG$8:AG$28,$R$58:$R$78,$CF85)+求节点(村县营基础信息!AP$8:AP$28,$R$84:$R$104,$CF85)</f>
        <v>10.025062656641605</v>
      </c>
      <c r="CU85" s="194">
        <f>(CP85-CP84)/节奏总纲!K83</f>
        <v>9.7218269354902489E-3</v>
      </c>
      <c r="CW85" s="171"/>
      <c r="CX85" s="171"/>
      <c r="CY85" s="171">
        <v>80</v>
      </c>
      <c r="CZ85" s="171">
        <v>47946.666666666664</v>
      </c>
      <c r="DA85" s="171">
        <v>48490.774410774407</v>
      </c>
      <c r="DB85" s="171">
        <v>49045.986394557825</v>
      </c>
      <c r="DC85" s="171">
        <v>49612.646048109964</v>
      </c>
      <c r="DD85" s="171">
        <v>50766.917293233084</v>
      </c>
      <c r="DE85" s="171">
        <f t="shared" si="29"/>
        <v>0.96343159065628503</v>
      </c>
      <c r="DF85" s="171">
        <f t="shared" si="30"/>
        <v>0.96306423659330542</v>
      </c>
      <c r="DG85" s="171">
        <f t="shared" si="31"/>
        <v>0.9626977874436875</v>
      </c>
      <c r="DH85" s="171">
        <f t="shared" si="32"/>
        <v>0.96233223986789762</v>
      </c>
      <c r="DI85" s="171">
        <f t="shared" si="33"/>
        <v>0.94889119273301759</v>
      </c>
    </row>
    <row r="86" spans="2:113" x14ac:dyDescent="0.15">
      <c r="B86" s="150"/>
      <c r="D86" s="137">
        <v>3</v>
      </c>
      <c r="E86" s="137">
        <v>0</v>
      </c>
      <c r="F86" s="137">
        <v>0</v>
      </c>
      <c r="G86" s="171">
        <v>1</v>
      </c>
      <c r="H86" s="137">
        <v>1</v>
      </c>
      <c r="I86" s="167">
        <v>0</v>
      </c>
      <c r="J86" s="171">
        <f t="shared" si="34"/>
        <v>100</v>
      </c>
      <c r="K86" s="174">
        <f t="shared" si="34"/>
        <v>800</v>
      </c>
      <c r="L86" s="167">
        <v>0</v>
      </c>
      <c r="N86" s="137">
        <f>SUMPRODUCT(E$84:E86,村县营基础信息!$G$8:$G10)</f>
        <v>0</v>
      </c>
      <c r="O86" s="137">
        <f>SUMPRODUCT(F$84:F86,村县营基础信息!$G$8:$G10)</f>
        <v>0</v>
      </c>
      <c r="P86" s="137">
        <f>SUMPRODUCT(G$84:G86,村县营基础信息!$G$8:$G10)</f>
        <v>0</v>
      </c>
      <c r="Q86" s="137">
        <f>SUMPRODUCT(H$84:H86,村县营基础信息!$G$8:$G10)</f>
        <v>0</v>
      </c>
      <c r="R86" s="167">
        <f>SUMPRODUCT(I$84:I86,村县营基础信息!$G$8:$G10)</f>
        <v>0</v>
      </c>
      <c r="S86" s="137">
        <f>SUMPRODUCT(J$84:J86,村县营基础信息!$G$8:$G10)</f>
        <v>0</v>
      </c>
      <c r="T86" s="137">
        <f>SUMPRODUCT(K$84:K86,村县营基础信息!$G$8:$G10)</f>
        <v>0</v>
      </c>
      <c r="U86" s="167">
        <f>SUMPRODUCT(L$84:L86,村县营基础信息!$G$8:$G10)</f>
        <v>0</v>
      </c>
      <c r="W86" s="142"/>
      <c r="X86" s="68">
        <v>81</v>
      </c>
      <c r="Y86" s="203">
        <f>MAX(求节点(基础状态预期!F$7:F$27,$N$6:$N$26,$X86)+求节点(基础状态预期!F$7:F$27,$N$32:$N$52,$X86)+求节点(基础状态预期!F$7:F$27,$N$58:$N$78,$X86)+求节点(基础状态预期!F$7:F$27,$N$84:$N$104,$X86),Y85)</f>
        <v>308160</v>
      </c>
      <c r="Z86" s="203">
        <f>MAX(求节点(基础状态预期!G$7:G$27,$N$6:$N$26,$X86)+求节点(基础状态预期!G$7:G$27,$N$32:$N$52,$X86)+求节点(基础状态预期!G$7:G$27,$N$58:$N$78,$X86)+求节点(基础状态预期!G$7:G$27,$N$84:$N$104,$X86),Z85)</f>
        <v>319745.45454545459</v>
      </c>
      <c r="AA86" s="203">
        <f>MAX(求节点(基础状态预期!H$7:H$27,$N$6:$N$26,$X86)+求节点(基础状态预期!H$7:H$27,$N$32:$N$52,$X86)+求节点(基础状态预期!H$7:H$27,$N$58:$N$78,$X86)+求节点(基础状态预期!H$7:H$27,$N$84:$N$104,$X86),AA85)</f>
        <v>331567.34693877562</v>
      </c>
      <c r="AB86" s="203">
        <f>MAX(求节点(基础状态预期!I$7:I$27,$N$6:$N$26,$X86)+求节点(基础状态预期!I$7:I$27,$N$32:$N$52,$X86)+求节点(基础状态预期!I$7:I$27,$N$58:$N$78,$X86)+求节点(基础状态预期!I$7:I$27,$N$84:$N$104,$X86),AB85)</f>
        <v>343632.98969072162</v>
      </c>
      <c r="AC86" s="203">
        <f>MAX(求节点(基础状态预期!J$7:J$27,$N$6:$N$26,$X86)+求节点(基础状态预期!J$7:J$27,$N$32:$N$52,$X86)+求节点(基础状态预期!J$7:J$27,$N$58:$N$78,$X86)+求节点(基础状态预期!J$7:J$27,$N$84:$N$104,$X86),AC85)</f>
        <v>338715.78947368427</v>
      </c>
      <c r="AD86" s="63">
        <v>33900</v>
      </c>
      <c r="AE86" s="63">
        <v>34336.36363636364</v>
      </c>
      <c r="AF86" s="63">
        <v>34781.632653061228</v>
      </c>
      <c r="AG86" s="63">
        <v>35236.082474226801</v>
      </c>
      <c r="AH86" s="63">
        <v>36033.834586466168</v>
      </c>
      <c r="AI86" s="203">
        <f>MAX((求节点(基础状态预期!F$7:F$27,$P$6:$P$26,$X86)+求节点(基础状态预期!F$7:F$27,$P$32:$P$52,$X86)+求节点(基础状态预期!F$7:F$27,$P$58:$P$78,$X86)+求节点(基础状态预期!F$7:F$27,$P$84:$P$104,$X86))*240,AI85)</f>
        <v>41520</v>
      </c>
      <c r="AJ86" s="203">
        <f>MAX((求节点(基础状态预期!G$7:G$27,$P$6:$P$26,$X86)+求节点(基础状态预期!G$7:G$27,$P$32:$P$52,$X86)+求节点(基础状态预期!G$7:G$27,$P$58:$P$78,$X86)+求节点(基础状态预期!G$7:G$27,$P$84:$P$104,$X86))*240,AJ85)</f>
        <v>41978.181818181823</v>
      </c>
      <c r="AK86" s="203">
        <f>MAX((求节点(基础状态预期!H$7:H$27,$P$6:$P$26,$X86)+求节点(基础状态预期!H$7:H$27,$P$32:$P$52,$X86)+求节点(基础状态预期!H$7:H$27,$P$58:$P$78,$X86)+求节点(基础状态预期!H$7:H$27,$P$84:$P$104,$X86))*240,AK85)</f>
        <v>42445.71428571429</v>
      </c>
      <c r="AL86" s="203">
        <f>MAX((求节点(基础状态预期!I$7:I$27,$P$6:$P$26,$X86)+求节点(基础状态预期!I$7:I$27,$P$32:$P$52,$X86)+求节点(基础状态预期!I$7:I$27,$P$58:$P$78,$X86)+求节点(基础状态预期!I$7:I$27,$P$84:$P$104,$X86))*240,AL85)</f>
        <v>42922.886597938144</v>
      </c>
      <c r="AM86" s="203">
        <f>MAX((求节点(基础状态预期!J$7:J$27,$P$6:$P$26,$X86)+求节点(基础状态预期!J$7:J$27,$P$32:$P$52,$X86)+求节点(基础状态预期!J$7:J$27,$P$58:$P$78,$X86)+求节点(基础状态预期!J$7:J$27,$P$84:$P$104,$X86))*240,AM85)</f>
        <v>42728.421052631587</v>
      </c>
      <c r="AN86" s="68">
        <f>(AI86-AI85)/节奏总纲!K84</f>
        <v>30.477838503246826</v>
      </c>
      <c r="AO86" s="203">
        <f>MAX(求节点(基础状态预期!F$7:F$27,$T$6:$T$26,$X86)+求节点(基础状态预期!F$7:F$27,$T$32:$T$52,$X86)+求节点(基础状态预期!F$7:F$27,$T$58:$T$78,$X86)+求节点(基础状态预期!F$7:F$27,$T$84:$T$104,$X86),AO85)</f>
        <v>20760800</v>
      </c>
      <c r="AP86" s="203">
        <f>MAX(求节点(基础状态预期!G$7:G$27,$T$6:$T$26,$X86)+求节点(基础状态预期!G$7:G$27,$T$32:$T$52,$X86)+求节点(基础状态预期!G$7:G$27,$T$58:$T$78,$X86)+求节点(基础状态预期!G$7:G$27,$T$84:$T$104,$X86),AP85)</f>
        <v>21895345.454545457</v>
      </c>
      <c r="AQ86" s="203">
        <f>MAX(求节点(基础状态预期!H$7:H$27,$T$6:$T$26,$X86)+求节点(基础状态预期!H$7:H$27,$T$32:$T$52,$X86)+求节点(基础状态预期!H$7:H$27,$T$58:$T$78,$X86)+求节点(基础状态预期!H$7:H$27,$T$84:$T$104,$X86),AQ85)</f>
        <v>23053044.897959191</v>
      </c>
      <c r="AR86" s="203">
        <f>MAX(求节点(基础状态预期!I$7:I$27,$T$6:$T$26,$X86)+求节点(基础状态预期!I$7:I$27,$T$32:$T$52,$X86)+求节点(基础状态预期!I$7:I$27,$T$58:$T$78,$X86)+求节点(基础状态预期!I$7:I$27,$T$84:$T$104,$X86),AR85)</f>
        <v>24234614.432989687</v>
      </c>
      <c r="AS86" s="203">
        <f>MAX(求节点(基础状态预期!J$7:J$27,$T$6:$T$26,$X86)+求节点(基础状态预期!J$7:J$27,$T$32:$T$52,$X86)+求节点(基础状态预期!J$7:J$27,$T$58:$T$78,$X86)+求节点(基础状态预期!J$7:J$27,$T$84:$T$104,$X86),AS85)</f>
        <v>24046385.964912269</v>
      </c>
      <c r="AT86" s="203">
        <f>MAX(求节点(基础状态预期!F$7:F$27,$S$6:$S$26,$X86)+求节点(基础状态预期!F$7:F$27,$S$32:$S$52,$X86)+求节点(基础状态预期!F$7:F$27,$S$58:$S$78,$X86)+求节点(基础状态预期!F$7:F$27,$S$84:$S$104,$X86),AT85)</f>
        <v>5300</v>
      </c>
      <c r="AU86" s="203">
        <f>MAX(求节点(基础状态预期!G$7:G$27,$S$6:$S$26,$X86)+求节点(基础状态预期!G$7:G$27,$S$32:$S$52,$X86)+求节点(基础状态预期!G$7:G$27,$S$58:$S$78,$X86)+求节点(基础状态预期!G$7:G$27,$S$84:$S$104,$X86),AU85)</f>
        <v>5354.545454545455</v>
      </c>
      <c r="AV86" s="203">
        <f>MAX(求节点(基础状态预期!H$7:H$27,$S$6:$S$26,$X86)+求节点(基础状态预期!H$7:H$27,$S$32:$S$52,$X86)+求节点(基础状态预期!H$7:H$27,$S$58:$S$78,$X86)+求节点(基础状态预期!H$7:H$27,$S$84:$S$104,$X86),AV85)</f>
        <v>5410.2040816326535</v>
      </c>
      <c r="AW86" s="203">
        <f>MAX(求节点(基础状态预期!I$7:I$27,$S$6:$S$26,$X86)+求节点(基础状态预期!I$7:I$27,$S$32:$S$52,$X86)+求节点(基础状态预期!I$7:I$27,$S$58:$S$78,$X86)+求节点(基础状态预期!I$7:I$27,$S$84:$S$104,$X86),AW85)</f>
        <v>5467.0103092783502</v>
      </c>
      <c r="AX86" s="203">
        <f>MAX(求节点(基础状态预期!J$7:J$27,$S$6:$S$26,$X86)+求节点(基础状态预期!J$7:J$27,$S$32:$S$52,$X86)+求节点(基础状态预期!J$7:J$27,$S$58:$S$78,$X86)+求节点(基础状态预期!J$7:J$27,$S$84:$S$104,$X86),AX85)</f>
        <v>5443.8596491228072</v>
      </c>
      <c r="AY86" s="108">
        <f>(AT86-AT85)/节奏总纲!K84</f>
        <v>3.6283141075294476</v>
      </c>
      <c r="AZ86" s="203">
        <f>MAX(求节点(基础状态预期!F$7:F$27,$U$6:$U$26,$X86)+求节点(基础状态预期!F$7:F$27,$U$32:$U$52,$X86)+求节点(基础状态预期!F$7:F$27,$U$58:$U$78,$X86)+求节点(基础状态预期!F$7:F$27,$U$84:$U$104,$X86),AZ85)</f>
        <v>5512000</v>
      </c>
      <c r="BA86" s="203">
        <f>MAX(求节点(基础状态预期!G$7:G$27,$U$6:$U$26,$X86)+求节点(基础状态预期!G$7:G$27,$U$32:$U$52,$X86)+求节点(基础状态预期!G$7:G$27,$U$58:$U$78,$X86)+求节点(基础状态预期!G$7:G$27,$U$84:$U$104,$X86),BA85)</f>
        <v>5638545.4545454551</v>
      </c>
      <c r="BB86" s="203">
        <f>MAX(求节点(基础状态预期!H$7:H$27,$U$6:$U$26,$X86)+求节点(基础状态预期!H$7:H$27,$U$32:$U$52,$X86)+求节点(基础状态预期!H$7:H$27,$U$58:$U$78,$X86)+求节点(基础状态预期!H$7:H$27,$U$84:$U$104,$X86),BB85)</f>
        <v>5767673.4693877557</v>
      </c>
      <c r="BC86" s="203">
        <f>MAX(求节点(基础状态预期!I$7:I$27,$U$6:$U$26,$X86)+求节点(基础状态预期!I$7:I$27,$U$32:$U$52,$X86)+求节点(基础状态预期!I$7:I$27,$U$58:$U$78,$X86)+求节点(基础状态预期!I$7:I$27,$U$84:$U$104,$X86),BC85)</f>
        <v>5899463.9175257729</v>
      </c>
      <c r="BD86" s="203">
        <f>MAX(求节点(基础状态预期!J$7:J$27,$U$6:$U$26,$X86)+求节点(基础状态预期!J$7:J$27,$U$32:$U$52,$X86)+求节点(基础状态预期!J$7:J$27,$U$58:$U$78,$X86)+求节点(基础状态预期!J$7:J$27,$U$84:$U$104,$X86),BD85)</f>
        <v>5845754.3859649133</v>
      </c>
      <c r="BK86" s="108">
        <v>81</v>
      </c>
      <c r="BL86" s="194">
        <f t="shared" si="23"/>
        <v>46820</v>
      </c>
      <c r="BM86" s="194">
        <f t="shared" si="24"/>
        <v>47332.727272727279</v>
      </c>
      <c r="BN86" s="194">
        <f t="shared" si="25"/>
        <v>47855.918367346945</v>
      </c>
      <c r="BO86" s="194">
        <f t="shared" si="26"/>
        <v>48389.896907216491</v>
      </c>
      <c r="BP86" s="194">
        <f t="shared" si="27"/>
        <v>48172.280701754396</v>
      </c>
      <c r="BQ86" s="194">
        <f>(BL86-BL85)/节奏总纲!K84</f>
        <v>34.106152610776128</v>
      </c>
      <c r="BS86" s="110">
        <f t="shared" si="22"/>
        <v>0.88680051260145232</v>
      </c>
      <c r="BT86" s="110">
        <f t="shared" si="28"/>
        <v>0.11319948739854763</v>
      </c>
      <c r="BW86" s="167">
        <v>81</v>
      </c>
      <c r="BX86" s="194">
        <f>求节点(村县营基础信息!K$8:K$28,$P$6:$P$26,$CF86)+求节点(村县营基础信息!T$8:T$28,$P$32:$P$52,$CF86)+求节点(村县营基础信息!AC$8:AC$28,$P$58:$P$78,$CF86)+求节点(村县营基础信息!AL$8:AL$28,$P$84:$P$104,$CF86)</f>
        <v>172.66666666666666</v>
      </c>
      <c r="BY86" s="194">
        <f>求节点(村县营基础信息!L$8:L$28,$P$6:$P$26,$CF86)+求节点(村县营基础信息!U$8:U$28,$P$32:$P$52,$CF86)+求节点(村县营基础信息!AD$8:AD$28,$P$58:$P$78,$CF86)+求节点(村县营基础信息!AM$8:AM$28,$P$84:$P$104,$CF86)</f>
        <v>174.90909090909093</v>
      </c>
      <c r="BZ86" s="194">
        <f>求节点(村县营基础信息!M$8:M$28,$P$6:$P$26,$CF86)+求节点(村县营基础信息!V$8:V$28,$P$32:$P$52,$CF86)+求节点(村县营基础信息!AE$8:AE$28,$P$58:$P$78,$CF86)+求节点(村县营基础信息!AN$8:AN$28,$P$84:$P$104,$CF86)</f>
        <v>176.85714285714289</v>
      </c>
      <c r="CA86" s="194">
        <f>求节点(村县营基础信息!N$8:N$28,$P$6:$P$26,$CF86)+求节点(村县营基础信息!W$8:W$28,$P$32:$P$52,$CF86)+求节点(村县营基础信息!AF$8:AF$28,$P$58:$P$78,$CF86)+求节点(村县营基础信息!AO$8:AO$28,$P$84:$P$104,$CF86)</f>
        <v>179.04912886497809</v>
      </c>
      <c r="CB86" s="194">
        <f>求节点(村县营基础信息!O$8:O$28,$P$6:$P$26,$CF86)+求节点(村县营基础信息!X$8:X$28,$P$32:$P$52,$CF86)+求节点(村县营基础信息!AG$8:AG$28,$P$58:$P$78,$CF86)+求节点(村县营基础信息!AP$8:AP$28,$P$84:$P$104,$CF86)</f>
        <v>182.91208556133188</v>
      </c>
      <c r="CC86" s="194">
        <f>(BX86-BX85)/节奏总纲!K84</f>
        <v>0.13606177903235211</v>
      </c>
      <c r="CF86" s="167">
        <v>81</v>
      </c>
      <c r="CG86" s="194">
        <f>求节点(村县营基础信息!K$8:K$28,$Q$6:$Q$26,$CF86)+求节点(村县营基础信息!T$8:T$28,$Q$32:$Q$52,$CF86)+求节点(村县营基础信息!AC$8:AC$28,$Q$58:$Q$78,$CF86)+求节点(村县营基础信息!AL$8:AL$28,$Q$84:$Q$104,$CF86)</f>
        <v>52.666666666666664</v>
      </c>
      <c r="CH86" s="194">
        <f>求节点(村县营基础信息!L$8:L$28,$Q$6:$Q$26,$CF86)+求节点(村县营基础信息!U$8:U$28,$Q$32:$Q$52,$CF86)+求节点(村县营基础信息!AD$8:AD$28,$Q$58:$Q$78,$CF86)+求节点(村县营基础信息!AM$8:AM$28,$Q$84:$Q$104,$CF86)</f>
        <v>53.545454545454547</v>
      </c>
      <c r="CI86" s="194">
        <f>求节点(村县营基础信息!M$8:M$28,$Q$6:$Q$26,$CF86)+求节点(村县营基础信息!V$8:V$28,$Q$32:$Q$52,$CF86)+求节点(村县营基础信息!AE$8:AE$28,$Q$58:$Q$78,$CF86)+求节点(村县营基础信息!AN$8:AN$28,$Q$84:$Q$104,$CF86)</f>
        <v>54.102040816326536</v>
      </c>
      <c r="CJ86" s="194">
        <f>求节点(村县营基础信息!N$8:N$28,$Q$6:$Q$26,$CF86)+求节点(村县营基础信息!W$8:W$28,$Q$32:$Q$52,$CF86)+求节点(村县营基础信息!AF$8:AF$28,$Q$58:$Q$78,$CF86)+求节点(村县营基础信息!AO$8:AO$28,$Q$84:$Q$104,$CF86)</f>
        <v>54.873871133019314</v>
      </c>
      <c r="CK86" s="194">
        <f>求节点(村县营基础信息!O$8:O$28,$Q$6:$Q$26,$CF86)+求节点(村县营基础信息!X$8:X$28,$Q$32:$Q$52,$CF86)+求节点(村县营基础信息!AG$8:AG$28,$Q$58:$Q$78,$CF86)+求节点(村县营基础信息!AP$8:AP$28,$Q$84:$Q$104,$CF86)</f>
        <v>56.032386313211582</v>
      </c>
      <c r="CL86" s="194">
        <f>(CG86-CG85)/节奏总纲!K84</f>
        <v>4.5353926344117633E-2</v>
      </c>
      <c r="CO86" s="167">
        <v>81</v>
      </c>
      <c r="CP86" s="194">
        <f>求节点(村县营基础信息!K$8:K$28,$R$6:$R$26,$CF86)+求节点(村县营基础信息!T$8:T$28,$R$32:$R$52,$CF86)+求节点(村县营基础信息!AC$8:AC$28,$R$58:$R$78,$CF86)+求节点(村县营基础信息!AL$8:AL$28,$R$84:$R$104,$CF86)</f>
        <v>9.5</v>
      </c>
      <c r="CQ86" s="194">
        <f>求节点(村县营基础信息!L$8:L$28,$R$6:$R$26,$CF86)+求节点(村县营基础信息!U$8:U$28,$R$32:$R$52,$CF86)+求节点(村县营基础信息!AD$8:AD$28,$R$58:$R$78,$CF86)+求节点(村县营基础信息!AM$8:AM$28,$R$84:$R$104,$CF86)</f>
        <v>9.6363636363636367</v>
      </c>
      <c r="CR86" s="194">
        <f>求节点(村县营基础信息!M$8:M$28,$R$6:$R$26,$CF86)+求节点(村县营基础信息!V$8:V$28,$R$32:$R$52,$CF86)+求节点(村县营基础信息!AE$8:AE$28,$R$58:$R$78,$CF86)+求节点(村县营基础信息!AN$8:AN$28,$R$84:$R$104,$CF86)</f>
        <v>9.775510204081634</v>
      </c>
      <c r="CS86" s="194">
        <f>求节点(村县营基础信息!N$8:N$28,$R$6:$R$26,$CF86)+求节点(村县营基础信息!W$8:W$28,$R$32:$R$52,$CF86)+求节点(村县营基础信息!AF$8:AF$28,$R$58:$R$78,$CF86)+求节点(村县营基础信息!AO$8:AO$28,$R$84:$R$104,$CF86)</f>
        <v>9.9175257731958766</v>
      </c>
      <c r="CT86" s="194">
        <f>求节点(村县营基础信息!O$8:O$28,$R$6:$R$26,$CF86)+求节点(村县营基础信息!X$8:X$28,$R$32:$R$52,$CF86)+求节点(村县营基础信息!AG$8:AG$28,$R$58:$R$78,$CF86)+求节点(村县营基础信息!AP$8:AP$28,$R$84:$R$104,$CF86)</f>
        <v>10.150375939849624</v>
      </c>
      <c r="CU86" s="194">
        <f>(CP86-CP85)/节奏总纲!K84</f>
        <v>9.0707852688235464E-3</v>
      </c>
      <c r="CW86" s="171"/>
      <c r="CX86" s="171"/>
      <c r="CY86" s="171">
        <v>81</v>
      </c>
      <c r="CZ86" s="171">
        <v>48620</v>
      </c>
      <c r="DA86" s="171">
        <v>49170.909090909096</v>
      </c>
      <c r="DB86" s="171">
        <v>49733.0612244898</v>
      </c>
      <c r="DC86" s="171">
        <v>50306.804123711343</v>
      </c>
      <c r="DD86" s="171">
        <v>51401.503759398496</v>
      </c>
      <c r="DE86" s="171">
        <f t="shared" si="29"/>
        <v>0.9629781982723159</v>
      </c>
      <c r="DF86" s="171">
        <f t="shared" si="30"/>
        <v>0.9626164768525366</v>
      </c>
      <c r="DG86" s="171">
        <f t="shared" si="31"/>
        <v>0.96225563416115434</v>
      </c>
      <c r="DH86" s="171">
        <f t="shared" si="32"/>
        <v>0.96189566700001627</v>
      </c>
      <c r="DI86" s="171">
        <f t="shared" si="33"/>
        <v>0.93717648664989395</v>
      </c>
    </row>
    <row r="87" spans="2:113" x14ac:dyDescent="0.15">
      <c r="B87" s="150"/>
      <c r="D87" s="137">
        <v>4</v>
      </c>
      <c r="E87" s="137">
        <v>0</v>
      </c>
      <c r="F87" s="137">
        <v>0</v>
      </c>
      <c r="G87" s="171">
        <v>1</v>
      </c>
      <c r="H87" s="137">
        <v>1</v>
      </c>
      <c r="I87" s="167">
        <v>0</v>
      </c>
      <c r="J87" s="171">
        <f t="shared" si="34"/>
        <v>100</v>
      </c>
      <c r="K87" s="174">
        <f t="shared" si="34"/>
        <v>800</v>
      </c>
      <c r="L87" s="167">
        <v>0</v>
      </c>
      <c r="N87" s="137">
        <f>SUMPRODUCT(E$84:E87,村县营基础信息!$G$8:$G11)</f>
        <v>0</v>
      </c>
      <c r="O87" s="137">
        <f>SUMPRODUCT(F$84:F87,村县营基础信息!$G$8:$G11)</f>
        <v>0</v>
      </c>
      <c r="P87" s="137">
        <f>SUMPRODUCT(G$84:G87,村县营基础信息!$G$8:$G11)</f>
        <v>1</v>
      </c>
      <c r="Q87" s="137">
        <f>SUMPRODUCT(H$84:H87,村县营基础信息!$G$8:$G11)</f>
        <v>1</v>
      </c>
      <c r="R87" s="167">
        <f>SUMPRODUCT(I$84:I87,村县营基础信息!$G$8:$G11)</f>
        <v>0</v>
      </c>
      <c r="S87" s="137">
        <f>SUMPRODUCT(J$84:J87,村县营基础信息!$G$8:$G11)</f>
        <v>100</v>
      </c>
      <c r="T87" s="137">
        <f>SUMPRODUCT(K$84:K87,村县营基础信息!$G$8:$G11)</f>
        <v>800</v>
      </c>
      <c r="U87" s="167">
        <f>SUMPRODUCT(L$84:L87,村县营基础信息!$G$8:$G11)</f>
        <v>0</v>
      </c>
      <c r="W87" s="142"/>
      <c r="X87" s="68">
        <v>82</v>
      </c>
      <c r="Y87" s="203">
        <f>MAX(求节点(基础状态预期!F$7:F$27,$N$6:$N$26,$X87)+求节点(基础状态预期!F$7:F$27,$N$32:$N$52,$X87)+求节点(基础状态预期!F$7:F$27,$N$58:$N$78,$X87)+求节点(基础状态预期!F$7:F$27,$N$84:$N$104,$X87),Y86)</f>
        <v>322320</v>
      </c>
      <c r="Z87" s="203">
        <f>MAX(求节点(基础状态预期!G$7:G$27,$N$6:$N$26,$X87)+求节点(基础状态预期!G$7:G$27,$N$32:$N$52,$X87)+求节点(基础状态预期!G$7:G$27,$N$58:$N$78,$X87)+求节点(基础状态预期!G$7:G$27,$N$84:$N$104,$X87),Z86)</f>
        <v>334048.48484848486</v>
      </c>
      <c r="AA87" s="203">
        <f>MAX(求节点(基础状态预期!H$7:H$27,$N$6:$N$26,$X87)+求节点(基础状态预期!H$7:H$27,$N$32:$N$52,$X87)+求节点(基础状态预期!H$7:H$27,$N$58:$N$78,$X87)+求节点(基础状态预期!H$7:H$27,$N$84:$N$104,$X87),AA86)</f>
        <v>346016.32653061231</v>
      </c>
      <c r="AB87" s="203">
        <f>MAX(求节点(基础状态预期!I$7:I$27,$N$6:$N$26,$X87)+求节点(基础状态预期!I$7:I$27,$N$32:$N$52,$X87)+求节点(基础状态预期!I$7:I$27,$N$58:$N$78,$X87)+求节点(基础状态预期!I$7:I$27,$N$84:$N$104,$X87),AB86)</f>
        <v>343632.98969072162</v>
      </c>
      <c r="AC87" s="203">
        <f>MAX(求节点(基础状态预期!J$7:J$27,$N$6:$N$26,$X87)+求节点(基础状态预期!J$7:J$27,$N$32:$N$52,$X87)+求节点(基础状态预期!J$7:J$27,$N$58:$N$78,$X87)+求节点(基础状态预期!J$7:J$27,$N$84:$N$104,$X87),AC86)</f>
        <v>338715.78947368427</v>
      </c>
      <c r="AD87" s="63">
        <v>34433.333333333336</v>
      </c>
      <c r="AE87" s="63">
        <v>34875.084175084179</v>
      </c>
      <c r="AF87" s="63">
        <v>35325.850340136058</v>
      </c>
      <c r="AG87" s="63">
        <v>35726.558664702992</v>
      </c>
      <c r="AH87" s="63">
        <v>36478.696741854641</v>
      </c>
      <c r="AI87" s="203">
        <f>MAX((求节点(基础状态预期!F$7:F$27,$P$6:$P$26,$X87)+求节点(基础状态预期!F$7:F$27,$P$32:$P$52,$X87)+求节点(基础状态预期!F$7:F$27,$P$58:$P$78,$X87)+求节点(基础状态预期!F$7:F$27,$P$84:$P$104,$X87))*240,AI86)</f>
        <v>42079.999999999993</v>
      </c>
      <c r="AJ87" s="203">
        <f>MAX((求节点(基础状态预期!G$7:G$27,$P$6:$P$26,$X87)+求节点(基础状态预期!G$7:G$27,$P$32:$P$52,$X87)+求节点(基础状态预期!G$7:G$27,$P$58:$P$78,$X87)+求节点(基础状态预期!G$7:G$27,$P$84:$P$104,$X87))*240,AJ86)</f>
        <v>42543.838383838389</v>
      </c>
      <c r="AK87" s="203">
        <f>MAX((求节点(基础状态预期!H$7:H$27,$P$6:$P$26,$X87)+求节点(基础状态预期!H$7:H$27,$P$32:$P$52,$X87)+求节点(基础状态预期!H$7:H$27,$P$58:$P$78,$X87)+求节点(基础状态预期!H$7:H$27,$P$84:$P$104,$X87))*240,AK86)</f>
        <v>43017.142857142855</v>
      </c>
      <c r="AL87" s="203">
        <f>MAX((求节点(基础状态预期!I$7:I$27,$P$6:$P$26,$X87)+求节点(基础状态预期!I$7:I$27,$P$32:$P$52,$X87)+求节点(基础状态预期!I$7:I$27,$P$58:$P$78,$X87)+求节点(基础状态预期!I$7:I$27,$P$84:$P$104,$X87))*240,AL86)</f>
        <v>42922.886597938144</v>
      </c>
      <c r="AM87" s="203">
        <f>MAX((求节点(基础状态预期!J$7:J$27,$P$6:$P$26,$X87)+求节点(基础状态预期!J$7:J$27,$P$32:$P$52,$X87)+求节点(基础状态预期!J$7:J$27,$P$58:$P$78,$X87)+求节点(基础状态预期!J$7:J$27,$P$84:$P$104,$X87))*240,AM86)</f>
        <v>42728.421052631587</v>
      </c>
      <c r="AN87" s="68">
        <f>(AI87-AI86)/节奏总纲!K85</f>
        <v>28.436828834260343</v>
      </c>
      <c r="AO87" s="203">
        <f>MAX(求节点(基础状态预期!F$7:F$27,$T$6:$T$26,$X87)+求节点(基础状态预期!F$7:F$27,$T$32:$T$52,$X87)+求节点(基础状态预期!F$7:F$27,$T$58:$T$78,$X87)+求节点(基础状态预期!F$7:F$27,$T$84:$T$104,$X87),AO86)</f>
        <v>22147466.666666668</v>
      </c>
      <c r="AP87" s="203">
        <f>MAX(求节点(基础状态预期!G$7:G$27,$T$6:$T$26,$X87)+求节点(基础状态预期!G$7:G$27,$T$32:$T$52,$X87)+求节点(基础状态预期!G$7:G$27,$T$58:$T$78,$X87)+求节点(基础状态预期!G$7:G$27,$T$84:$T$104,$X87),AP86)</f>
        <v>23296018.855218858</v>
      </c>
      <c r="AQ87" s="203">
        <f>MAX(求节点(基础状态预期!H$7:H$27,$T$6:$T$26,$X87)+求节点(基础状态预期!H$7:H$27,$T$32:$T$52,$X87)+求节点(基础状态预期!H$7:H$27,$T$58:$T$78,$X87)+求节点(基础状态预期!H$7:H$27,$T$84:$T$104,$X87),AQ86)</f>
        <v>24468010.884353749</v>
      </c>
      <c r="AR87" s="203">
        <f>MAX(求节点(基础状态预期!I$7:I$27,$T$6:$T$26,$X87)+求节点(基础状态预期!I$7:I$27,$T$32:$T$52,$X87)+求节点(基础状态预期!I$7:I$27,$T$58:$T$78,$X87)+求节点(基础状态预期!I$7:I$27,$T$84:$T$104,$X87),AR86)</f>
        <v>24234614.432989687</v>
      </c>
      <c r="AS87" s="203">
        <f>MAX(求节点(基础状态预期!J$7:J$27,$T$6:$T$26,$X87)+求节点(基础状态预期!J$7:J$27,$T$32:$T$52,$X87)+求节点(基础状态预期!J$7:J$27,$T$58:$T$78,$X87)+求节点(基础状态预期!J$7:J$27,$T$84:$T$104,$X87),AS86)</f>
        <v>24046385.964912269</v>
      </c>
      <c r="AT87" s="203">
        <f>MAX(求节点(基础状态预期!F$7:F$27,$S$6:$S$26,$X87)+求节点(基础状态预期!F$7:F$27,$S$32:$S$52,$X87)+求节点(基础状态预期!F$7:F$27,$S$58:$S$78,$X87)+求节点(基础状态预期!F$7:F$27,$S$84:$S$104,$X87),AT86)</f>
        <v>5366.666666666667</v>
      </c>
      <c r="AU87" s="203">
        <f>MAX(求节点(基础状态预期!G$7:G$27,$S$6:$S$26,$X87)+求节点(基础状态预期!G$7:G$27,$S$32:$S$52,$X87)+求节点(基础状态预期!G$7:G$27,$S$58:$S$78,$X87)+求节点(基础状态预期!G$7:G$27,$S$84:$S$104,$X87),AU86)</f>
        <v>5421.8855218855224</v>
      </c>
      <c r="AV87" s="203">
        <f>MAX(求节点(基础状态预期!H$7:H$27,$S$6:$S$26,$X87)+求节点(基础状态预期!H$7:H$27,$S$32:$S$52,$X87)+求节点(基础状态预期!H$7:H$27,$S$58:$S$78,$X87)+求节点(基础状态预期!H$7:H$27,$S$84:$S$104,$X87),AV86)</f>
        <v>5478.2312925170072</v>
      </c>
      <c r="AW87" s="203">
        <f>MAX(求节点(基础状态预期!I$7:I$27,$S$6:$S$26,$X87)+求节点(基础状态预期!I$7:I$27,$S$32:$S$52,$X87)+求节点(基础状态预期!I$7:I$27,$S$58:$S$78,$X87)+求节点(基础状态预期!I$7:I$27,$S$84:$S$104,$X87),AW86)</f>
        <v>5467.0103092783502</v>
      </c>
      <c r="AX87" s="203">
        <f>MAX(求节点(基础状态预期!J$7:J$27,$S$6:$S$26,$X87)+求节点(基础状态预期!J$7:J$27,$S$32:$S$52,$X87)+求节点(基础状态预期!J$7:J$27,$S$58:$S$78,$X87)+求节点(基础状态预期!J$7:J$27,$S$84:$S$104,$X87),AX86)</f>
        <v>5443.8596491228072</v>
      </c>
      <c r="AY87" s="108">
        <f>(AT87-AT86)/节奏总纲!K85</f>
        <v>3.3853367659834332</v>
      </c>
      <c r="AZ87" s="203">
        <f>MAX(求节点(基础状态预期!F$7:F$27,$U$6:$U$26,$X87)+求节点(基础状态预期!F$7:F$27,$U$32:$U$52,$X87)+求节点(基础状态预期!F$7:F$27,$U$58:$U$78,$X87)+求节点(基础状态预期!F$7:F$27,$U$84:$U$104,$X87),AZ86)</f>
        <v>5666666.666666667</v>
      </c>
      <c r="BA87" s="203">
        <f>MAX(求节点(基础状态预期!G$7:G$27,$U$6:$U$26,$X87)+求节点(基础状态预期!G$7:G$27,$U$32:$U$52,$X87)+求节点(基础状态预期!G$7:G$27,$U$58:$U$78,$X87)+求节点(基础状态预期!G$7:G$27,$U$84:$U$104,$X87),BA86)</f>
        <v>5794774.4107744116</v>
      </c>
      <c r="BB87" s="203">
        <f>MAX(求节点(基础状态预期!H$7:H$27,$U$6:$U$26,$X87)+求节点(基础状态预期!H$7:H$27,$U$32:$U$52,$X87)+求节点(基础状态预期!H$7:H$27,$U$58:$U$78,$X87)+求节点(基础状态预期!H$7:H$27,$U$84:$U$104,$X87),BB86)</f>
        <v>5925496.5986394566</v>
      </c>
      <c r="BC87" s="203">
        <f>MAX(求节点(基础状态预期!I$7:I$27,$U$6:$U$26,$X87)+求节点(基础状态预期!I$7:I$27,$U$32:$U$52,$X87)+求节点(基础状态预期!I$7:I$27,$U$58:$U$78,$X87)+求节点(基础状态预期!I$7:I$27,$U$84:$U$104,$X87),BC86)</f>
        <v>5899463.9175257729</v>
      </c>
      <c r="BD87" s="203">
        <f>MAX(求节点(基础状态预期!J$7:J$27,$U$6:$U$26,$X87)+求节点(基础状态预期!J$7:J$27,$U$32:$U$52,$X87)+求节点(基础状态预期!J$7:J$27,$U$58:$U$78,$X87)+求节点(基础状态预期!J$7:J$27,$U$84:$U$104,$X87),BD86)</f>
        <v>5845754.3859649133</v>
      </c>
      <c r="BK87" s="108">
        <v>82</v>
      </c>
      <c r="BL87" s="194">
        <f t="shared" si="23"/>
        <v>47446.666666666657</v>
      </c>
      <c r="BM87" s="194">
        <f t="shared" si="24"/>
        <v>47965.723905723913</v>
      </c>
      <c r="BN87" s="194">
        <f t="shared" si="25"/>
        <v>48495.37414965986</v>
      </c>
      <c r="BO87" s="194">
        <f t="shared" si="26"/>
        <v>48389.896907216491</v>
      </c>
      <c r="BP87" s="194">
        <f t="shared" si="27"/>
        <v>48172.280701754396</v>
      </c>
      <c r="BQ87" s="194">
        <f>(BL87-BL86)/节奏总纲!K85</f>
        <v>31.822165600243636</v>
      </c>
      <c r="BS87" s="110">
        <f t="shared" si="22"/>
        <v>0.88689054376844179</v>
      </c>
      <c r="BT87" s="110">
        <f t="shared" si="28"/>
        <v>0.11310945623155827</v>
      </c>
      <c r="BW87" s="167">
        <v>82</v>
      </c>
      <c r="BX87" s="194">
        <f>求节点(村县营基础信息!K$8:K$28,$P$6:$P$26,$CF87)+求节点(村县营基础信息!T$8:T$28,$P$32:$P$52,$CF87)+求节点(村县营基础信息!AC$8:AC$28,$P$58:$P$78,$CF87)+求节点(村县营基础信息!AL$8:AL$28,$P$84:$P$104,$CF87)</f>
        <v>175.16666666666666</v>
      </c>
      <c r="BY87" s="194">
        <f>求节点(村县营基础信息!L$8:L$28,$P$6:$P$26,$CF87)+求节点(村县营基础信息!U$8:U$28,$P$32:$P$52,$CF87)+求节点(村县营基础信息!AD$8:AD$28,$P$58:$P$78,$CF87)+求节点(村县营基础信息!AM$8:AM$28,$P$84:$P$104,$CF87)</f>
        <v>177.26599326599327</v>
      </c>
      <c r="BZ87" s="194">
        <f>求节点(村县营基础信息!M$8:M$28,$P$6:$P$26,$CF87)+求节点(村县营基础信息!V$8:V$28,$P$32:$P$52,$CF87)+求节点(村县营基础信息!AE$8:AE$28,$P$58:$P$78,$CF87)+求节点(村县营基础信息!AN$8:AN$28,$P$84:$P$104,$CF87)</f>
        <v>179.23809523809524</v>
      </c>
      <c r="CA87" s="194">
        <f>求节点(村县营基础信息!N$8:N$28,$P$6:$P$26,$CF87)+求节点(村县营基础信息!W$8:W$28,$P$32:$P$52,$CF87)+求节点(村县营基础信息!AF$8:AF$28,$P$58:$P$78,$CF87)+求节点(村县营基础信息!AO$8:AO$28,$P$84:$P$104,$CF87)</f>
        <v>181.40870555726923</v>
      </c>
      <c r="CB87" s="194">
        <f>求节点(村县营基础信息!O$8:O$28,$P$6:$P$26,$CF87)+求节点(村县营基础信息!X$8:X$28,$P$32:$P$52,$CF87)+求节点(村县营基础信息!AG$8:AG$28,$P$58:$P$78,$CF87)+求节点(村县营基础信息!AP$8:AP$28,$P$84:$P$104,$CF87)</f>
        <v>185.17025945715076</v>
      </c>
      <c r="CC87" s="194">
        <f>(BX87-BX86)/节奏总纲!K85</f>
        <v>0.12695012872437816</v>
      </c>
      <c r="CF87" s="167">
        <v>82</v>
      </c>
      <c r="CG87" s="194">
        <f>求节点(村县营基础信息!K$8:K$28,$Q$6:$Q$26,$CF87)+求节点(村县营基础信息!T$8:T$28,$Q$32:$Q$52,$CF87)+求节点(村县营基础信息!AC$8:AC$28,$Q$58:$Q$78,$CF87)+求节点(村县营基础信息!AL$8:AL$28,$Q$84:$Q$104,$CF87)</f>
        <v>53.5</v>
      </c>
      <c r="CH87" s="194">
        <f>求节点(村县营基础信息!L$8:L$28,$Q$6:$Q$26,$CF87)+求节点(村县营基础信息!U$8:U$28,$Q$32:$Q$52,$CF87)+求节点(村县营基础信息!AD$8:AD$28,$Q$58:$Q$78,$CF87)+求节点(村县营基础信息!AM$8:AM$28,$Q$84:$Q$104,$CF87)</f>
        <v>54.218855218855218</v>
      </c>
      <c r="CI87" s="194">
        <f>求节点(村县营基础信息!M$8:M$28,$Q$6:$Q$26,$CF87)+求节点(村县营基础信息!V$8:V$28,$Q$32:$Q$52,$CF87)+求节点(村县营基础信息!AE$8:AE$28,$Q$58:$Q$78,$CF87)+求节点(村县营基础信息!AN$8:AN$28,$Q$84:$Q$104,$CF87)</f>
        <v>54.782312925170075</v>
      </c>
      <c r="CJ87" s="194">
        <f>求节点(村县营基础信息!N$8:N$28,$Q$6:$Q$26,$CF87)+求节点(村县营基础信息!W$8:W$28,$Q$32:$Q$52,$CF87)+求节点(村县营基础信息!AF$8:AF$28,$Q$58:$Q$78,$CF87)+求节点(村县营基础信息!AO$8:AO$28,$Q$84:$Q$104,$CF87)</f>
        <v>55.610963780145994</v>
      </c>
      <c r="CK87" s="194">
        <f>求节点(村县营基础信息!O$8:O$28,$Q$6:$Q$26,$CF87)+求节点(村县营基础信息!X$8:X$28,$Q$32:$Q$52,$CF87)+求节点(村县营基础信息!AG$8:AG$28,$Q$58:$Q$78,$CF87)+求节点(村县营基础信息!AP$8:AP$28,$Q$84:$Q$104,$CF87)</f>
        <v>56.724144168930238</v>
      </c>
      <c r="CL87" s="194">
        <f>(CG87-CG86)/节奏总纲!K85</f>
        <v>4.2316709574792846E-2</v>
      </c>
      <c r="CO87" s="167">
        <v>82</v>
      </c>
      <c r="CP87" s="194">
        <f>求节点(村县营基础信息!K$8:K$28,$R$6:$R$26,$CF87)+求节点(村县营基础信息!T$8:T$28,$R$32:$R$52,$CF87)+求节点(村县营基础信息!AC$8:AC$28,$R$58:$R$78,$CF87)+求节点(村县营基础信息!AL$8:AL$28,$R$84:$R$104,$CF87)</f>
        <v>9.6666666666666661</v>
      </c>
      <c r="CQ87" s="194">
        <f>求节点(村县营基础信息!L$8:L$28,$R$6:$R$26,$CF87)+求节点(村县营基础信息!U$8:U$28,$R$32:$R$52,$CF87)+求节点(村县营基础信息!AD$8:AD$28,$R$58:$R$78,$CF87)+求节点(村县营基础信息!AM$8:AM$28,$R$84:$R$104,$CF87)</f>
        <v>9.8047138047138045</v>
      </c>
      <c r="CR87" s="194">
        <f>求节点(村县营基础信息!M$8:M$28,$R$6:$R$26,$CF87)+求节点(村县营基础信息!V$8:V$28,$R$32:$R$52,$CF87)+求节点(村县营基础信息!AE$8:AE$28,$R$58:$R$78,$CF87)+求节点(村县营基础信息!AN$8:AN$28,$R$84:$R$104,$CF87)</f>
        <v>9.9455782312925187</v>
      </c>
      <c r="CS87" s="194">
        <f>求节点(村县营基础信息!N$8:N$28,$R$6:$R$26,$CF87)+求节点(村县营基础信息!W$8:W$28,$R$32:$R$52,$CF87)+求节点(村县营基础信息!AF$8:AF$28,$R$58:$R$78,$CF87)+求节点(村县营基础信息!AO$8:AO$28,$R$84:$R$104,$CF87)</f>
        <v>10.063819342169857</v>
      </c>
      <c r="CT87" s="194">
        <f>求节点(村县营基础信息!O$8:O$28,$R$6:$R$26,$CF87)+求节点(村县营基础信息!X$8:X$28,$R$32:$R$52,$CF87)+求节点(村县营基础信息!AG$8:AG$28,$R$58:$R$78,$CF87)+求节点(村县营基础信息!AP$8:AP$28,$R$84:$R$104,$CF87)</f>
        <v>10.275689223057645</v>
      </c>
      <c r="CU87" s="194">
        <f>(CP87-CP86)/节奏总纲!K85</f>
        <v>8.4633419149585144E-3</v>
      </c>
      <c r="CW87" s="171"/>
      <c r="CX87" s="171"/>
      <c r="CY87" s="171">
        <v>82</v>
      </c>
      <c r="CZ87" s="171">
        <v>49293.333333333336</v>
      </c>
      <c r="DA87" s="171">
        <v>49851.043771043769</v>
      </c>
      <c r="DB87" s="171">
        <v>50420.136054421775</v>
      </c>
      <c r="DC87" s="171">
        <v>50963.181148748161</v>
      </c>
      <c r="DD87" s="171">
        <v>52036.090225563908</v>
      </c>
      <c r="DE87" s="171">
        <f t="shared" si="29"/>
        <v>0.96253719231809554</v>
      </c>
      <c r="DF87" s="171">
        <f t="shared" si="30"/>
        <v>0.96218093498746449</v>
      </c>
      <c r="DG87" s="171">
        <f t="shared" si="31"/>
        <v>0.96182553131779747</v>
      </c>
      <c r="DH87" s="171">
        <f t="shared" si="32"/>
        <v>0.94950699341116618</v>
      </c>
      <c r="DI87" s="171">
        <f t="shared" si="33"/>
        <v>0.92574750510538306</v>
      </c>
    </row>
    <row r="88" spans="2:113" x14ac:dyDescent="0.15">
      <c r="B88" s="150"/>
      <c r="D88" s="137">
        <v>5</v>
      </c>
      <c r="E88" s="137">
        <v>0</v>
      </c>
      <c r="F88" s="137">
        <v>0</v>
      </c>
      <c r="G88" s="171">
        <v>1</v>
      </c>
      <c r="H88" s="137">
        <v>1</v>
      </c>
      <c r="I88" s="167">
        <v>0</v>
      </c>
      <c r="J88" s="171">
        <f t="shared" si="34"/>
        <v>100</v>
      </c>
      <c r="K88" s="174">
        <f t="shared" si="34"/>
        <v>2000</v>
      </c>
      <c r="L88" s="167">
        <v>0</v>
      </c>
      <c r="N88" s="137">
        <f>SUMPRODUCT(E$84:E88,村县营基础信息!$G$8:$G12)</f>
        <v>0</v>
      </c>
      <c r="O88" s="137">
        <f>SUMPRODUCT(F$84:F88,村县营基础信息!$G$8:$G12)</f>
        <v>0</v>
      </c>
      <c r="P88" s="137">
        <f>SUMPRODUCT(G$84:G88,村县营基础信息!$G$8:$G12)</f>
        <v>1</v>
      </c>
      <c r="Q88" s="137">
        <f>SUMPRODUCT(H$84:H88,村县营基础信息!$G$8:$G12)</f>
        <v>1</v>
      </c>
      <c r="R88" s="167">
        <f>SUMPRODUCT(I$84:I88,村县营基础信息!$G$8:$G12)</f>
        <v>0</v>
      </c>
      <c r="S88" s="137">
        <f>SUMPRODUCT(J$84:J88,村县营基础信息!$G$8:$G12)</f>
        <v>100</v>
      </c>
      <c r="T88" s="137">
        <f>SUMPRODUCT(K$84:K88,村县营基础信息!$G$8:$G12)</f>
        <v>800</v>
      </c>
      <c r="U88" s="167">
        <f>SUMPRODUCT(L$84:L88,村县营基础信息!$G$8:$G12)</f>
        <v>0</v>
      </c>
      <c r="W88" s="142"/>
      <c r="X88" s="68">
        <v>83</v>
      </c>
      <c r="Y88" s="203">
        <f>MAX(求节点(基础状态预期!F$7:F$27,$N$6:$N$26,$X88)+求节点(基础状态预期!F$7:F$27,$N$32:$N$52,$X88)+求节点(基础状态预期!F$7:F$27,$N$58:$N$78,$X88)+求节点(基础状态预期!F$7:F$27,$N$84:$N$104,$X88),Y87)</f>
        <v>336480</v>
      </c>
      <c r="Z88" s="203">
        <f>MAX(求节点(基础状态预期!G$7:G$27,$N$6:$N$26,$X88)+求节点(基础状态预期!G$7:G$27,$N$32:$N$52,$X88)+求节点(基础状态预期!G$7:G$27,$N$58:$N$78,$X88)+求节点(基础状态预期!G$7:G$27,$N$84:$N$104,$X88),Z87)</f>
        <v>348351.5151515152</v>
      </c>
      <c r="AA88" s="203">
        <f>MAX(求节点(基础状态预期!H$7:H$27,$N$6:$N$26,$X88)+求节点(基础状态预期!H$7:H$27,$N$32:$N$52,$X88)+求节点(基础状态预期!H$7:H$27,$N$58:$N$78,$X88)+求节点(基础状态预期!H$7:H$27,$N$84:$N$104,$X88),AA87)</f>
        <v>346016.32653061231</v>
      </c>
      <c r="AB88" s="203">
        <f>MAX(求节点(基础状态预期!I$7:I$27,$N$6:$N$26,$X88)+求节点(基础状态预期!I$7:I$27,$N$32:$N$52,$X88)+求节点(基础状态预期!I$7:I$27,$N$58:$N$78,$X88)+求节点(基础状态预期!I$7:I$27,$N$84:$N$104,$X88),AB87)</f>
        <v>343632.98969072162</v>
      </c>
      <c r="AC88" s="203">
        <f>MAX(求节点(基础状态预期!J$7:J$27,$N$6:$N$26,$X88)+求节点(基础状态预期!J$7:J$27,$N$32:$N$52,$X88)+求节点(基础状态预期!J$7:J$27,$N$58:$N$78,$X88)+求节点(基础状态预期!J$7:J$27,$N$84:$N$104,$X88),AC87)</f>
        <v>338715.78947368427</v>
      </c>
      <c r="AD88" s="63">
        <v>34966.666666666664</v>
      </c>
      <c r="AE88" s="63">
        <v>35413.804713804719</v>
      </c>
      <c r="AF88" s="63">
        <v>35793.245869776481</v>
      </c>
      <c r="AG88" s="63">
        <v>36162.248404516446</v>
      </c>
      <c r="AH88" s="63">
        <v>36923.558897243107</v>
      </c>
      <c r="AI88" s="203">
        <f>MAX((求节点(基础状态预期!F$7:F$27,$P$6:$P$26,$X88)+求节点(基础状态预期!F$7:F$27,$P$32:$P$52,$X88)+求节点(基础状态预期!F$7:F$27,$P$58:$P$78,$X88)+求节点(基础状态预期!F$7:F$27,$P$84:$P$104,$X88))*240,AI87)</f>
        <v>42640.000000000007</v>
      </c>
      <c r="AJ88" s="203">
        <f>MAX((求节点(基础状态预期!G$7:G$27,$P$6:$P$26,$X88)+求节点(基础状态预期!G$7:G$27,$P$32:$P$52,$X88)+求节点(基础状态预期!G$7:G$27,$P$58:$P$78,$X88)+求节点(基础状态预期!G$7:G$27,$P$84:$P$104,$X88))*240,AJ87)</f>
        <v>43109.494949494954</v>
      </c>
      <c r="AK88" s="203">
        <f>MAX((求节点(基础状态预期!H$7:H$27,$P$6:$P$26,$X88)+求节点(基础状态预期!H$7:H$27,$P$32:$P$52,$X88)+求节点(基础状态预期!H$7:H$27,$P$58:$P$78,$X88)+求节点(基础状态预期!H$7:H$27,$P$84:$P$104,$X88))*240,AK87)</f>
        <v>43017.142857142855</v>
      </c>
      <c r="AL88" s="203">
        <f>MAX((求节点(基础状态预期!I$7:I$27,$P$6:$P$26,$X88)+求节点(基础状态预期!I$7:I$27,$P$32:$P$52,$X88)+求节点(基础状态预期!I$7:I$27,$P$58:$P$78,$X88)+求节点(基础状态预期!I$7:I$27,$P$84:$P$104,$X88))*240,AL87)</f>
        <v>42922.886597938144</v>
      </c>
      <c r="AM88" s="203">
        <f>MAX((求节点(基础状态预期!J$7:J$27,$P$6:$P$26,$X88)+求节点(基础状态预期!J$7:J$27,$P$32:$P$52,$X88)+求节点(基础状态预期!J$7:J$27,$P$58:$P$78,$X88)+求节点(基础状态预期!J$7:J$27,$P$84:$P$104,$X88))*240,AM87)</f>
        <v>42728.421052631587</v>
      </c>
      <c r="AN88" s="68">
        <f>(AI88-AI87)/节奏总纲!K86</f>
        <v>26.53249947705007</v>
      </c>
      <c r="AO88" s="203">
        <f>MAX(求节点(基础状态预期!F$7:F$27,$T$6:$T$26,$X88)+求节点(基础状态预期!F$7:F$27,$T$32:$T$52,$X88)+求节点(基础状态预期!F$7:F$27,$T$58:$T$78,$X88)+求节点(基础状态预期!F$7:F$27,$T$84:$T$104,$X88),AO87)</f>
        <v>23534133.333333336</v>
      </c>
      <c r="AP88" s="203">
        <f>MAX(求节点(基础状态预期!G$7:G$27,$T$6:$T$26,$X88)+求节点(基础状态预期!G$7:G$27,$T$32:$T$52,$X88)+求节点(基础状态预期!G$7:G$27,$T$58:$T$78,$X88)+求节点(基础状态预期!G$7:G$27,$T$84:$T$104,$X88),AP87)</f>
        <v>24696692.255892258</v>
      </c>
      <c r="AQ88" s="203">
        <f>MAX(求节点(基础状态预期!H$7:H$27,$T$6:$T$26,$X88)+求节点(基础状态预期!H$7:H$27,$T$32:$T$52,$X88)+求节点(基础状态预期!H$7:H$27,$T$58:$T$78,$X88)+求节点(基础状态预期!H$7:H$27,$T$84:$T$104,$X88),AQ87)</f>
        <v>24468010.884353749</v>
      </c>
      <c r="AR88" s="203">
        <f>MAX(求节点(基础状态预期!I$7:I$27,$T$6:$T$26,$X88)+求节点(基础状态预期!I$7:I$27,$T$32:$T$52,$X88)+求节点(基础状态预期!I$7:I$27,$T$58:$T$78,$X88)+求节点(基础状态预期!I$7:I$27,$T$84:$T$104,$X88),AR87)</f>
        <v>24234614.432989687</v>
      </c>
      <c r="AS88" s="203">
        <f>MAX(求节点(基础状态预期!J$7:J$27,$T$6:$T$26,$X88)+求节点(基础状态预期!J$7:J$27,$T$32:$T$52,$X88)+求节点(基础状态预期!J$7:J$27,$T$58:$T$78,$X88)+求节点(基础状态预期!J$7:J$27,$T$84:$T$104,$X88),AS87)</f>
        <v>24046385.964912269</v>
      </c>
      <c r="AT88" s="203">
        <f>MAX(求节点(基础状态预期!F$7:F$27,$S$6:$S$26,$X88)+求节点(基础状态预期!F$7:F$27,$S$32:$S$52,$X88)+求节点(基础状态预期!F$7:F$27,$S$58:$S$78,$X88)+求节点(基础状态预期!F$7:F$27,$S$84:$S$104,$X88),AT87)</f>
        <v>5433.333333333333</v>
      </c>
      <c r="AU88" s="203">
        <f>MAX(求节点(基础状态预期!G$7:G$27,$S$6:$S$26,$X88)+求节点(基础状态预期!G$7:G$27,$S$32:$S$52,$X88)+求节点(基础状态预期!G$7:G$27,$S$58:$S$78,$X88)+求节点(基础状态预期!G$7:G$27,$S$84:$S$104,$X88),AU87)</f>
        <v>5489.2255892255898</v>
      </c>
      <c r="AV88" s="203">
        <f>MAX(求节点(基础状态预期!H$7:H$27,$S$6:$S$26,$X88)+求节点(基础状态预期!H$7:H$27,$S$32:$S$52,$X88)+求节点(基础状态预期!H$7:H$27,$S$58:$S$78,$X88)+求节点(基础状态预期!H$7:H$27,$S$84:$S$104,$X88),AV87)</f>
        <v>5478.2312925170072</v>
      </c>
      <c r="AW88" s="203">
        <f>MAX(求节点(基础状态预期!I$7:I$27,$S$6:$S$26,$X88)+求节点(基础状态预期!I$7:I$27,$S$32:$S$52,$X88)+求节点(基础状态预期!I$7:I$27,$S$58:$S$78,$X88)+求节点(基础状态预期!I$7:I$27,$S$84:$S$104,$X88),AW87)</f>
        <v>5467.0103092783502</v>
      </c>
      <c r="AX88" s="203">
        <f>MAX(求节点(基础状态预期!J$7:J$27,$S$6:$S$26,$X88)+求节点(基础状态预期!J$7:J$27,$S$32:$S$52,$X88)+求节点(基础状态预期!J$7:J$27,$S$58:$S$78,$X88)+求节点(基础状态预期!J$7:J$27,$S$84:$S$104,$X88),AX87)</f>
        <v>5443.8596491228072</v>
      </c>
      <c r="AY88" s="108">
        <f>(AT88-AT87)/节奏总纲!K86</f>
        <v>3.1586308901248978</v>
      </c>
      <c r="AZ88" s="203">
        <f>MAX(求节点(基础状态预期!F$7:F$27,$U$6:$U$26,$X88)+求节点(基础状态预期!F$7:F$27,$U$32:$U$52,$X88)+求节点(基础状态预期!F$7:F$27,$U$58:$U$78,$X88)+求节点(基础状态预期!F$7:F$27,$U$84:$U$104,$X88),AZ87)</f>
        <v>5821333.333333333</v>
      </c>
      <c r="BA88" s="203">
        <f>MAX(求节点(基础状态预期!G$7:G$27,$U$6:$U$26,$X88)+求节点(基础状态预期!G$7:G$27,$U$32:$U$52,$X88)+求节点(基础状态预期!G$7:G$27,$U$58:$U$78,$X88)+求节点(基础状态预期!G$7:G$27,$U$84:$U$104,$X88),BA87)</f>
        <v>5951003.3670033673</v>
      </c>
      <c r="BB88" s="203">
        <f>MAX(求节点(基础状态预期!H$7:H$27,$U$6:$U$26,$X88)+求节点(基础状态预期!H$7:H$27,$U$32:$U$52,$X88)+求节点(基础状态预期!H$7:H$27,$U$58:$U$78,$X88)+求节点(基础状态预期!H$7:H$27,$U$84:$U$104,$X88),BB87)</f>
        <v>5925496.5986394566</v>
      </c>
      <c r="BC88" s="203">
        <f>MAX(求节点(基础状态预期!I$7:I$27,$U$6:$U$26,$X88)+求节点(基础状态预期!I$7:I$27,$U$32:$U$52,$X88)+求节点(基础状态预期!I$7:I$27,$U$58:$U$78,$X88)+求节点(基础状态预期!I$7:I$27,$U$84:$U$104,$X88),BC87)</f>
        <v>5899463.9175257729</v>
      </c>
      <c r="BD88" s="203">
        <f>MAX(求节点(基础状态预期!J$7:J$27,$U$6:$U$26,$X88)+求节点(基础状态预期!J$7:J$27,$U$32:$U$52,$X88)+求节点(基础状态预期!J$7:J$27,$U$58:$U$78,$X88)+求节点(基础状态预期!J$7:J$27,$U$84:$U$104,$X88),BD87)</f>
        <v>5845754.3859649133</v>
      </c>
      <c r="BK88" s="108">
        <v>83</v>
      </c>
      <c r="BL88" s="194">
        <f t="shared" si="23"/>
        <v>48073.333333333343</v>
      </c>
      <c r="BM88" s="194">
        <f t="shared" si="24"/>
        <v>48598.720538720547</v>
      </c>
      <c r="BN88" s="194">
        <f t="shared" si="25"/>
        <v>48495.37414965986</v>
      </c>
      <c r="BO88" s="194">
        <f t="shared" si="26"/>
        <v>48389.896907216491</v>
      </c>
      <c r="BP88" s="194">
        <f t="shared" si="27"/>
        <v>48172.280701754396</v>
      </c>
      <c r="BQ88" s="194">
        <f>(BL88-BL87)/节奏总纲!K86</f>
        <v>29.691130367175226</v>
      </c>
      <c r="BS88" s="110">
        <f t="shared" si="22"/>
        <v>0.88697822770766876</v>
      </c>
      <c r="BT88" s="110">
        <f t="shared" si="28"/>
        <v>0.11302177229233114</v>
      </c>
      <c r="BW88" s="167">
        <v>83</v>
      </c>
      <c r="BX88" s="194">
        <f>求节点(村县营基础信息!K$8:K$28,$P$6:$P$26,$CF88)+求节点(村县营基础信息!T$8:T$28,$P$32:$P$52,$CF88)+求节点(村县营基础信息!AC$8:AC$28,$P$58:$P$78,$CF88)+求节点(村县营基础信息!AL$8:AL$28,$P$84:$P$104,$CF88)</f>
        <v>177.66666666666669</v>
      </c>
      <c r="BY88" s="194">
        <f>求节点(村县营基础信息!L$8:L$28,$P$6:$P$26,$CF88)+求节点(村县营基础信息!U$8:U$28,$P$32:$P$52,$CF88)+求节点(村县营基础信息!AD$8:AD$28,$P$58:$P$78,$CF88)+求节点(村县营基础信息!AM$8:AM$28,$P$84:$P$104,$CF88)</f>
        <v>179.62289562289564</v>
      </c>
      <c r="BZ88" s="194">
        <f>求节点(村县营基础信息!M$8:M$28,$P$6:$P$26,$CF88)+求节点(村县营基础信息!V$8:V$28,$P$32:$P$52,$CF88)+求节点(村县营基础信息!AE$8:AE$28,$P$58:$P$78,$CF88)+求节点(村县营基础信息!AN$8:AN$28,$P$84:$P$104,$CF88)</f>
        <v>181.4125364431487</v>
      </c>
      <c r="CA88" s="194">
        <f>求节点(村县营基础信息!N$8:N$28,$P$6:$P$26,$CF88)+求节点(村县营基础信息!W$8:W$28,$P$32:$P$52,$CF88)+求节点(村县营基础信息!AF$8:AF$28,$P$58:$P$78,$CF88)+求节点(村县营基础信息!AO$8:AO$28,$P$84:$P$104,$CF88)</f>
        <v>183.62100684455297</v>
      </c>
      <c r="CB88" s="194">
        <f>求节点(村县营基础信息!O$8:O$28,$P$6:$P$26,$CF88)+求节点(村县营基础信息!X$8:X$28,$P$32:$P$52,$CF88)+求节点(村县营基础信息!AG$8:AG$28,$P$58:$P$78,$CF88)+求节点(村县营基础信息!AP$8:AP$28,$P$84:$P$104,$CF88)</f>
        <v>187.42843335296973</v>
      </c>
      <c r="CC88" s="194">
        <f>(BX88-BX87)/节奏总纲!K86</f>
        <v>0.11844865837968609</v>
      </c>
      <c r="CF88" s="167">
        <v>83</v>
      </c>
      <c r="CG88" s="194">
        <f>求节点(村县营基础信息!K$8:K$28,$Q$6:$Q$26,$CF88)+求节点(村县营基础信息!T$8:T$28,$Q$32:$Q$52,$CF88)+求节点(村县营基础信息!AC$8:AC$28,$Q$58:$Q$78,$CF88)+求节点(村县营基础信息!AL$8:AL$28,$Q$84:$Q$104,$CF88)</f>
        <v>54.333333333333336</v>
      </c>
      <c r="CH88" s="194">
        <f>求节点(村县营基础信息!L$8:L$28,$Q$6:$Q$26,$CF88)+求节点(村县营基础信息!U$8:U$28,$Q$32:$Q$52,$CF88)+求节点(村县营基础信息!AD$8:AD$28,$Q$58:$Q$78,$CF88)+求节点(村县营基础信息!AM$8:AM$28,$Q$84:$Q$104,$CF88)</f>
        <v>54.892255892255896</v>
      </c>
      <c r="CI88" s="194">
        <f>求节点(村县营基础信息!M$8:M$28,$Q$6:$Q$26,$CF88)+求节点(村县营基础信息!V$8:V$28,$Q$32:$Q$52,$CF88)+求节点(村县营基础信息!AE$8:AE$28,$Q$58:$Q$78,$CF88)+求节点(村县营基础信息!AN$8:AN$28,$Q$84:$Q$104,$CF88)</f>
        <v>55.379980563654037</v>
      </c>
      <c r="CJ88" s="194">
        <f>求节点(村县营基础信息!N$8:N$28,$Q$6:$Q$26,$CF88)+求节点(村县营基础信息!W$8:W$28,$Q$32:$Q$52,$CF88)+求节点(村县营基础信息!AF$8:AF$28,$Q$58:$Q$78,$CF88)+求节点(村县营基础信息!AO$8:AO$28,$Q$84:$Q$104,$CF88)</f>
        <v>56.289146265269721</v>
      </c>
      <c r="CK88" s="194">
        <f>求节点(村县营基础信息!O$8:O$28,$Q$6:$Q$26,$CF88)+求节点(村县营基础信息!X$8:X$28,$Q$32:$Q$52,$CF88)+求节点(村县营基础信息!AG$8:AG$28,$Q$58:$Q$78,$CF88)+求节点(村县营基础信息!AP$8:AP$28,$Q$84:$Q$104,$CF88)</f>
        <v>57.415902024648901</v>
      </c>
      <c r="CL88" s="194">
        <f>(CG88-CG87)/节奏总纲!K86</f>
        <v>3.9482886126561693E-2</v>
      </c>
      <c r="CO88" s="167">
        <v>83</v>
      </c>
      <c r="CP88" s="194">
        <f>求节点(村县营基础信息!K$8:K$28,$R$6:$R$26,$CF88)+求节点(村县营基础信息!T$8:T$28,$R$32:$R$52,$CF88)+求节点(村县营基础信息!AC$8:AC$28,$R$58:$R$78,$CF88)+求节点(村县营基础信息!AL$8:AL$28,$R$84:$R$104,$CF88)</f>
        <v>9.8333333333333339</v>
      </c>
      <c r="CQ88" s="194">
        <f>求节点(村县营基础信息!L$8:L$28,$R$6:$R$26,$CF88)+求节点(村县营基础信息!U$8:U$28,$R$32:$R$52,$CF88)+求节点(村县营基础信息!AD$8:AD$28,$R$58:$R$78,$CF88)+求节点(村县营基础信息!AM$8:AM$28,$R$84:$R$104,$CF88)</f>
        <v>9.9730639730639741</v>
      </c>
      <c r="CR88" s="194">
        <f>求节点(村县营基础信息!M$8:M$28,$R$6:$R$26,$CF88)+求节点(村县营基础信息!V$8:V$28,$R$32:$R$52,$CF88)+求节点(村县营基础信息!AE$8:AE$28,$R$58:$R$78,$CF88)+求节点(村县营基础信息!AN$8:AN$28,$R$84:$R$104,$CF88)</f>
        <v>10.082604470359573</v>
      </c>
      <c r="CS88" s="194">
        <f>求节点(村县营基础信息!N$8:N$28,$R$6:$R$26,$CF88)+求节点(村县营基础信息!W$8:W$28,$R$32:$R$52,$CF88)+求节点(村县营基础信息!AF$8:AF$28,$R$58:$R$78,$CF88)+求节点(村县营基础信息!AO$8:AO$28,$R$84:$R$104,$CF88)</f>
        <v>10.18654884634266</v>
      </c>
      <c r="CT88" s="194">
        <f>求节点(村县营基础信息!O$8:O$28,$R$6:$R$26,$CF88)+求节点(村县营基础信息!X$8:X$28,$R$32:$R$52,$CF88)+求节点(村县营基础信息!AG$8:AG$28,$R$58:$R$78,$CF88)+求节点(村县营基础信息!AP$8:AP$28,$R$84:$R$104,$CF88)</f>
        <v>10.401002506265664</v>
      </c>
      <c r="CU88" s="194">
        <f>(CP88-CP87)/节奏总纲!K86</f>
        <v>7.8965772253123713E-3</v>
      </c>
      <c r="CW88" s="171"/>
      <c r="CX88" s="171"/>
      <c r="CY88" s="171">
        <v>83</v>
      </c>
      <c r="CZ88" s="171">
        <v>49966.666666666664</v>
      </c>
      <c r="DA88" s="171">
        <v>50531.178451178457</v>
      </c>
      <c r="DB88" s="171">
        <v>51058.309037900879</v>
      </c>
      <c r="DC88" s="171">
        <v>51584.683357879236</v>
      </c>
      <c r="DD88" s="171">
        <v>52670.676691729321</v>
      </c>
      <c r="DE88" s="171">
        <f t="shared" si="29"/>
        <v>0.96210807204803228</v>
      </c>
      <c r="DF88" s="171">
        <f t="shared" si="30"/>
        <v>0.96175711765113514</v>
      </c>
      <c r="DG88" s="171">
        <f t="shared" si="31"/>
        <v>0.94980376482232232</v>
      </c>
      <c r="DH88" s="171">
        <f t="shared" si="32"/>
        <v>0.93806715011705577</v>
      </c>
      <c r="DI88" s="171">
        <f t="shared" si="33"/>
        <v>0.91459392070652301</v>
      </c>
    </row>
    <row r="89" spans="2:113" x14ac:dyDescent="0.15">
      <c r="B89" s="150"/>
      <c r="D89" s="137">
        <v>6</v>
      </c>
      <c r="E89" s="137">
        <v>0</v>
      </c>
      <c r="F89" s="137">
        <v>0</v>
      </c>
      <c r="G89" s="171">
        <v>1</v>
      </c>
      <c r="H89" s="137">
        <v>1</v>
      </c>
      <c r="I89" s="167">
        <v>0</v>
      </c>
      <c r="J89" s="171">
        <f t="shared" si="34"/>
        <v>100</v>
      </c>
      <c r="K89" s="174">
        <f t="shared" si="34"/>
        <v>2000</v>
      </c>
      <c r="L89" s="167">
        <v>0</v>
      </c>
      <c r="N89" s="137">
        <f>SUMPRODUCT(E$84:E89,村县营基础信息!$G$8:$G13)</f>
        <v>0</v>
      </c>
      <c r="O89" s="137">
        <f>SUMPRODUCT(F$84:F89,村县营基础信息!$G$8:$G13)</f>
        <v>0</v>
      </c>
      <c r="P89" s="137">
        <f>SUMPRODUCT(G$84:G89,村县营基础信息!$G$8:$G13)</f>
        <v>2</v>
      </c>
      <c r="Q89" s="137">
        <f>SUMPRODUCT(H$84:H89,村县营基础信息!$G$8:$G13)</f>
        <v>2</v>
      </c>
      <c r="R89" s="167">
        <f>SUMPRODUCT(I$84:I89,村县营基础信息!$G$8:$G13)</f>
        <v>0</v>
      </c>
      <c r="S89" s="137">
        <f>SUMPRODUCT(J$84:J89,村县营基础信息!$G$8:$G13)</f>
        <v>200</v>
      </c>
      <c r="T89" s="137">
        <f>SUMPRODUCT(K$84:K89,村县营基础信息!$G$8:$G13)</f>
        <v>2800</v>
      </c>
      <c r="U89" s="167">
        <f>SUMPRODUCT(L$84:L89,村县营基础信息!$G$8:$G13)</f>
        <v>0</v>
      </c>
      <c r="W89" s="142"/>
      <c r="X89" s="68">
        <v>84</v>
      </c>
      <c r="Y89" s="203">
        <f>MAX(求节点(基础状态预期!F$7:F$27,$N$6:$N$26,$X89)+求节点(基础状态预期!F$7:F$27,$N$32:$N$52,$X89)+求节点(基础状态预期!F$7:F$27,$N$58:$N$78,$X89)+求节点(基础状态预期!F$7:F$27,$N$84:$N$104,$X89),Y88)</f>
        <v>350640</v>
      </c>
      <c r="Z89" s="203">
        <f>MAX(求节点(基础状态预期!G$7:G$27,$N$6:$N$26,$X89)+求节点(基础状态预期!G$7:G$27,$N$32:$N$52,$X89)+求节点(基础状态预期!G$7:G$27,$N$58:$N$78,$X89)+求节点(基础状态预期!G$7:G$27,$N$84:$N$104,$X89),Z88)</f>
        <v>348351.5151515152</v>
      </c>
      <c r="AA89" s="203">
        <f>MAX(求节点(基础状态预期!H$7:H$27,$N$6:$N$26,$X89)+求节点(基础状态预期!H$7:H$27,$N$32:$N$52,$X89)+求节点(基础状态预期!H$7:H$27,$N$58:$N$78,$X89)+求节点(基础状态预期!H$7:H$27,$N$84:$N$104,$X89),AA88)</f>
        <v>346016.32653061231</v>
      </c>
      <c r="AB89" s="203">
        <f>MAX(求节点(基础状态预期!I$7:I$27,$N$6:$N$26,$X89)+求节点(基础状态预期!I$7:I$27,$N$32:$N$52,$X89)+求节点(基础状态预期!I$7:I$27,$N$58:$N$78,$X89)+求节点(基础状态预期!I$7:I$27,$N$84:$N$104,$X89),AB88)</f>
        <v>343632.98969072162</v>
      </c>
      <c r="AC89" s="203">
        <f>MAX(求节点(基础状态预期!J$7:J$27,$N$6:$N$26,$X89)+求节点(基础状态预期!J$7:J$27,$N$32:$N$52,$X89)+求节点(基础状态预期!J$7:J$27,$N$58:$N$78,$X89)+求节点(基础状态预期!J$7:J$27,$N$84:$N$104,$X89),AC88)</f>
        <v>338715.78947368427</v>
      </c>
      <c r="AD89" s="63">
        <v>35500</v>
      </c>
      <c r="AE89" s="63">
        <v>35858.585858585859</v>
      </c>
      <c r="AF89" s="63">
        <v>36224.489795918373</v>
      </c>
      <c r="AG89" s="63">
        <v>36597.938144329892</v>
      </c>
      <c r="AH89" s="63">
        <v>37368.42105263158</v>
      </c>
      <c r="AI89" s="203">
        <f>MAX((求节点(基础状态预期!F$7:F$27,$P$6:$P$26,$X89)+求节点(基础状态预期!F$7:F$27,$P$32:$P$52,$X89)+求节点(基础状态预期!F$7:F$27,$P$58:$P$78,$X89)+求节点(基础状态预期!F$7:F$27,$P$84:$P$104,$X89))*240,AI88)</f>
        <v>43200</v>
      </c>
      <c r="AJ89" s="203">
        <f>MAX((求节点(基础状态预期!G$7:G$27,$P$6:$P$26,$X89)+求节点(基础状态预期!G$7:G$27,$P$32:$P$52,$X89)+求节点(基础状态预期!G$7:G$27,$P$58:$P$78,$X89)+求节点(基础状态预期!G$7:G$27,$P$84:$P$104,$X89))*240,AJ88)</f>
        <v>43109.494949494954</v>
      </c>
      <c r="AK89" s="203">
        <f>MAX((求节点(基础状态预期!H$7:H$27,$P$6:$P$26,$X89)+求节点(基础状态预期!H$7:H$27,$P$32:$P$52,$X89)+求节点(基础状态预期!H$7:H$27,$P$58:$P$78,$X89)+求节点(基础状态预期!H$7:H$27,$P$84:$P$104,$X89))*240,AK88)</f>
        <v>43017.142857142855</v>
      </c>
      <c r="AL89" s="203">
        <f>MAX((求节点(基础状态预期!I$7:I$27,$P$6:$P$26,$X89)+求节点(基础状态预期!I$7:I$27,$P$32:$P$52,$X89)+求节点(基础状态预期!I$7:I$27,$P$58:$P$78,$X89)+求节点(基础状态预期!I$7:I$27,$P$84:$P$104,$X89))*240,AL88)</f>
        <v>42922.886597938144</v>
      </c>
      <c r="AM89" s="203">
        <f>MAX((求节点(基础状态预期!J$7:J$27,$P$6:$P$26,$X89)+求节点(基础状态预期!J$7:J$27,$P$32:$P$52,$X89)+求节点(基础状态预期!J$7:J$27,$P$58:$P$78,$X89)+求节点(基础状态预期!J$7:J$27,$P$84:$P$104,$X89))*240,AM88)</f>
        <v>42728.421052631587</v>
      </c>
      <c r="AN89" s="68">
        <f>(AI89-AI88)/节奏总纲!K87</f>
        <v>24.755697360020825</v>
      </c>
      <c r="AO89" s="203">
        <f>MAX(求节点(基础状态预期!F$7:F$27,$T$6:$T$26,$X89)+求节点(基础状态预期!F$7:F$27,$T$32:$T$52,$X89)+求节点(基础状态预期!F$7:F$27,$T$58:$T$78,$X89)+求节点(基础状态预期!F$7:F$27,$T$84:$T$104,$X89),AO88)</f>
        <v>24920800</v>
      </c>
      <c r="AP89" s="203">
        <f>MAX(求节点(基础状态预期!G$7:G$27,$T$6:$T$26,$X89)+求节点(基础状态预期!G$7:G$27,$T$32:$T$52,$X89)+求节点(基础状态预期!G$7:G$27,$T$58:$T$78,$X89)+求节点(基础状态预期!G$7:G$27,$T$84:$T$104,$X89),AP88)</f>
        <v>24696692.255892258</v>
      </c>
      <c r="AQ89" s="203">
        <f>MAX(求节点(基础状态预期!H$7:H$27,$T$6:$T$26,$X89)+求节点(基础状态预期!H$7:H$27,$T$32:$T$52,$X89)+求节点(基础状态预期!H$7:H$27,$T$58:$T$78,$X89)+求节点(基础状态预期!H$7:H$27,$T$84:$T$104,$X89),AQ88)</f>
        <v>24468010.884353749</v>
      </c>
      <c r="AR89" s="203">
        <f>MAX(求节点(基础状态预期!I$7:I$27,$T$6:$T$26,$X89)+求节点(基础状态预期!I$7:I$27,$T$32:$T$52,$X89)+求节点(基础状态预期!I$7:I$27,$T$58:$T$78,$X89)+求节点(基础状态预期!I$7:I$27,$T$84:$T$104,$X89),AR88)</f>
        <v>24234614.432989687</v>
      </c>
      <c r="AS89" s="203">
        <f>MAX(求节点(基础状态预期!J$7:J$27,$T$6:$T$26,$X89)+求节点(基础状态预期!J$7:J$27,$T$32:$T$52,$X89)+求节点(基础状态预期!J$7:J$27,$T$58:$T$78,$X89)+求节点(基础状态预期!J$7:J$27,$T$84:$T$104,$X89),AS88)</f>
        <v>24046385.964912269</v>
      </c>
      <c r="AT89" s="203">
        <f>MAX(求节点(基础状态预期!F$7:F$27,$S$6:$S$26,$X89)+求节点(基础状态预期!F$7:F$27,$S$32:$S$52,$X89)+求节点(基础状态预期!F$7:F$27,$S$58:$S$78,$X89)+求节点(基础状态预期!F$7:F$27,$S$84:$S$104,$X89),AT88)</f>
        <v>5500</v>
      </c>
      <c r="AU89" s="203">
        <f>MAX(求节点(基础状态预期!G$7:G$27,$S$6:$S$26,$X89)+求节点(基础状态预期!G$7:G$27,$S$32:$S$52,$X89)+求节点(基础状态预期!G$7:G$27,$S$58:$S$78,$X89)+求节点(基础状态预期!G$7:G$27,$S$84:$S$104,$X89),AU88)</f>
        <v>5489.2255892255898</v>
      </c>
      <c r="AV89" s="203">
        <f>MAX(求节点(基础状态预期!H$7:H$27,$S$6:$S$26,$X89)+求节点(基础状态预期!H$7:H$27,$S$32:$S$52,$X89)+求节点(基础状态预期!H$7:H$27,$S$58:$S$78,$X89)+求节点(基础状态预期!H$7:H$27,$S$84:$S$104,$X89),AV88)</f>
        <v>5478.2312925170072</v>
      </c>
      <c r="AW89" s="203">
        <f>MAX(求节点(基础状态预期!I$7:I$27,$S$6:$S$26,$X89)+求节点(基础状态预期!I$7:I$27,$S$32:$S$52,$X89)+求节点(基础状态预期!I$7:I$27,$S$58:$S$78,$X89)+求节点(基础状态预期!I$7:I$27,$S$84:$S$104,$X89),AW88)</f>
        <v>5467.0103092783502</v>
      </c>
      <c r="AX89" s="203">
        <f>MAX(求节点(基础状态预期!J$7:J$27,$S$6:$S$26,$X89)+求节点(基础状态预期!J$7:J$27,$S$32:$S$52,$X89)+求节点(基础状态预期!J$7:J$27,$S$58:$S$78,$X89)+求节点(基础状态预期!J$7:J$27,$S$84:$S$104,$X89),AX88)</f>
        <v>5443.8596491228072</v>
      </c>
      <c r="AY89" s="108">
        <f>(AT89-AT88)/节奏总纲!K87</f>
        <v>2.9471068285739594</v>
      </c>
      <c r="AZ89" s="203">
        <f>MAX(求节点(基础状态预期!F$7:F$27,$U$6:$U$26,$X89)+求节点(基础状态预期!F$7:F$27,$U$32:$U$52,$X89)+求节点(基础状态预期!F$7:F$27,$U$58:$U$78,$X89)+求节点(基础状态预期!F$7:F$27,$U$84:$U$104,$X89),AZ88)</f>
        <v>5976000</v>
      </c>
      <c r="BA89" s="203">
        <f>MAX(求节点(基础状态预期!G$7:G$27,$U$6:$U$26,$X89)+求节点(基础状态预期!G$7:G$27,$U$32:$U$52,$X89)+求节点(基础状态预期!G$7:G$27,$U$58:$U$78,$X89)+求节点(基础状态预期!G$7:G$27,$U$84:$U$104,$X89),BA88)</f>
        <v>5951003.3670033673</v>
      </c>
      <c r="BB89" s="203">
        <f>MAX(求节点(基础状态预期!H$7:H$27,$U$6:$U$26,$X89)+求节点(基础状态预期!H$7:H$27,$U$32:$U$52,$X89)+求节点(基础状态预期!H$7:H$27,$U$58:$U$78,$X89)+求节点(基础状态预期!H$7:H$27,$U$84:$U$104,$X89),BB88)</f>
        <v>5925496.5986394566</v>
      </c>
      <c r="BC89" s="203">
        <f>MAX(求节点(基础状态预期!I$7:I$27,$U$6:$U$26,$X89)+求节点(基础状态预期!I$7:I$27,$U$32:$U$52,$X89)+求节点(基础状态预期!I$7:I$27,$U$58:$U$78,$X89)+求节点(基础状态预期!I$7:I$27,$U$84:$U$104,$X89),BC88)</f>
        <v>5899463.9175257729</v>
      </c>
      <c r="BD89" s="203">
        <f>MAX(求节点(基础状态预期!J$7:J$27,$U$6:$U$26,$X89)+求节点(基础状态预期!J$7:J$27,$U$32:$U$52,$X89)+求节点(基础状态预期!J$7:J$27,$U$58:$U$78,$X89)+求节点(基础状态预期!J$7:J$27,$U$84:$U$104,$X89),BD88)</f>
        <v>5845754.3859649133</v>
      </c>
      <c r="BK89" s="108">
        <v>84</v>
      </c>
      <c r="BL89" s="194">
        <f t="shared" si="23"/>
        <v>48700</v>
      </c>
      <c r="BM89" s="194">
        <f t="shared" si="24"/>
        <v>48598.720538720547</v>
      </c>
      <c r="BN89" s="194">
        <f t="shared" si="25"/>
        <v>48495.37414965986</v>
      </c>
      <c r="BO89" s="194">
        <f t="shared" si="26"/>
        <v>48389.896907216491</v>
      </c>
      <c r="BP89" s="194">
        <f t="shared" si="27"/>
        <v>48172.280701754396</v>
      </c>
      <c r="BQ89" s="194">
        <f>(BL89-BL88)/节奏总纲!K87</f>
        <v>27.702804188594662</v>
      </c>
      <c r="BS89" s="110">
        <f t="shared" si="22"/>
        <v>0.88706365503080087</v>
      </c>
      <c r="BT89" s="110">
        <f t="shared" si="28"/>
        <v>0.11293634496919917</v>
      </c>
      <c r="BW89" s="167">
        <v>84</v>
      </c>
      <c r="BX89" s="194">
        <f>求节点(村县营基础信息!K$8:K$28,$P$6:$P$26,$CF89)+求节点(村县营基础信息!T$8:T$28,$P$32:$P$52,$CF89)+求节点(村县营基础信息!AC$8:AC$28,$P$58:$P$78,$CF89)+求节点(村县营基础信息!AL$8:AL$28,$P$84:$P$104,$CF89)</f>
        <v>180</v>
      </c>
      <c r="BY89" s="194">
        <f>求节点(村县营基础信息!L$8:L$28,$P$6:$P$26,$CF89)+求节点(村县营基础信息!U$8:U$28,$P$32:$P$52,$CF89)+求节点(村县营基础信息!AD$8:AD$28,$P$58:$P$78,$CF89)+求节点(村县营基础信息!AM$8:AM$28,$P$84:$P$104,$CF89)</f>
        <v>181.72727272727275</v>
      </c>
      <c r="BZ89" s="194">
        <f>求节点(村县营基础信息!M$8:M$28,$P$6:$P$26,$CF89)+求节点(村县营基础信息!V$8:V$28,$P$32:$P$52,$CF89)+求节点(村县营基础信息!AE$8:AE$28,$P$58:$P$78,$CF89)+求节点(村县营基础信息!AN$8:AN$28,$P$84:$P$104,$CF89)</f>
        <v>183.55826707975032</v>
      </c>
      <c r="CA89" s="194">
        <f>求节点(村县营基础信息!N$8:N$28,$P$6:$P$26,$CF89)+求节点(村县营基础信息!W$8:W$28,$P$32:$P$52,$CF89)+求节点(村县营基础信息!AF$8:AF$28,$P$58:$P$78,$CF89)+求节点(村县营基础信息!AO$8:AO$28,$P$84:$P$104,$CF89)</f>
        <v>185.83330813183676</v>
      </c>
      <c r="CB89" s="194">
        <f>求节点(村县营基础信息!O$8:O$28,$P$6:$P$26,$CF89)+求节点(村县营基础信息!X$8:X$28,$P$32:$P$52,$CF89)+求节点(村县营基础信息!AG$8:AG$28,$P$58:$P$78,$CF89)+求节点(村县营基础信息!AP$8:AP$28,$P$84:$P$104,$CF89)</f>
        <v>189.68660724878862</v>
      </c>
      <c r="CC89" s="194">
        <f>(BX89-BX88)/节奏总纲!K87</f>
        <v>0.10314873900008727</v>
      </c>
      <c r="CF89" s="167">
        <v>84</v>
      </c>
      <c r="CG89" s="194">
        <f>求节点(村县营基础信息!K$8:K$28,$Q$6:$Q$26,$CF89)+求节点(村县营基础信息!T$8:T$28,$Q$32:$Q$52,$CF89)+求节点(村县营基础信息!AC$8:AC$28,$Q$58:$Q$78,$CF89)+求节点(村县营基础信息!AL$8:AL$28,$Q$84:$Q$104,$CF89)</f>
        <v>55</v>
      </c>
      <c r="CH89" s="194">
        <f>求节点(村县营基础信息!L$8:L$28,$Q$6:$Q$26,$CF89)+求节点(村县营基础信息!U$8:U$28,$Q$32:$Q$52,$CF89)+求节点(村县营基础信息!AD$8:AD$28,$Q$58:$Q$78,$CF89)+求节点(村县营基础信息!AM$8:AM$28,$Q$84:$Q$104,$CF89)</f>
        <v>55.464646464646464</v>
      </c>
      <c r="CI89" s="194">
        <f>求节点(村县营基础信息!M$8:M$28,$Q$6:$Q$26,$CF89)+求节点(村县营基础信息!V$8:V$28,$Q$32:$Q$52,$CF89)+求节点(村县营基础信息!AE$8:AE$28,$Q$58:$Q$78,$CF89)+求节点(村县营基础信息!AN$8:AN$28,$Q$84:$Q$104,$CF89)</f>
        <v>56.007246671587026</v>
      </c>
      <c r="CJ89" s="194">
        <f>求节点(村县营基础信息!N$8:N$28,$Q$6:$Q$26,$CF89)+求节点(村县营基础信息!W$8:W$28,$Q$32:$Q$52,$CF89)+求节点(村县营基础信息!AF$8:AF$28,$Q$58:$Q$78,$CF89)+求节点(村县营基础信息!AO$8:AO$28,$Q$84:$Q$104,$CF89)</f>
        <v>56.967328750393449</v>
      </c>
      <c r="CK89" s="194">
        <f>求节点(村县营基础信息!O$8:O$28,$Q$6:$Q$26,$CF89)+求节点(村县营基础信息!X$8:X$28,$Q$32:$Q$52,$CF89)+求节点(村县营基础信息!AG$8:AG$28,$Q$58:$Q$78,$CF89)+求节点(村县营基础信息!AP$8:AP$28,$Q$84:$Q$104,$CF89)</f>
        <v>58.107659880367564</v>
      </c>
      <c r="CL89" s="194">
        <f>(CG89-CG88)/节奏总纲!K87</f>
        <v>2.9471068285739355E-2</v>
      </c>
      <c r="CO89" s="167">
        <v>84</v>
      </c>
      <c r="CP89" s="194">
        <f>求节点(村县营基础信息!K$8:K$28,$R$6:$R$26,$CF89)+求节点(村县营基础信息!T$8:T$28,$R$32:$R$52,$CF89)+求节点(村县营基础信息!AC$8:AC$28,$R$58:$R$78,$CF89)+求节点(村县营基础信息!AL$8:AL$28,$R$84:$R$104,$CF89)</f>
        <v>10</v>
      </c>
      <c r="CQ89" s="194">
        <f>求节点(村县营基础信息!L$8:L$28,$R$6:$R$26,$CF89)+求节点(村县营基础信息!U$8:U$28,$R$32:$R$52,$CF89)+求节点(村县营基础信息!AD$8:AD$28,$R$58:$R$78,$CF89)+求节点(村县营基础信息!AM$8:AM$28,$R$84:$R$104,$CF89)</f>
        <v>10.101010101010102</v>
      </c>
      <c r="CR89" s="194">
        <f>求节点(村县营基础信息!M$8:M$28,$R$6:$R$26,$CF89)+求节点(村县营基础信息!V$8:V$28,$R$32:$R$52,$CF89)+求节点(村县营基础信息!AE$8:AE$28,$R$58:$R$78,$CF89)+求节点(村县营基础信息!AN$8:AN$28,$R$84:$R$104,$CF89)</f>
        <v>10.204081632653063</v>
      </c>
      <c r="CS89" s="194">
        <f>求节点(村县营基础信息!N$8:N$28,$R$6:$R$26,$CF89)+求节点(村县营基础信息!W$8:W$28,$R$32:$R$52,$CF89)+求节点(村县营基础信息!AF$8:AF$28,$R$58:$R$78,$CF89)+求节点(村县营基础信息!AO$8:AO$28,$R$84:$R$104,$CF89)</f>
        <v>10.309278350515463</v>
      </c>
      <c r="CT89" s="194">
        <f>求节点(村县营基础信息!O$8:O$28,$R$6:$R$26,$CF89)+求节点(村县营基础信息!X$8:X$28,$R$32:$R$52,$CF89)+求节点(村县营基础信息!AG$8:AG$28,$R$58:$R$78,$CF89)+求节点(村县营基础信息!AP$8:AP$28,$R$84:$R$104,$CF89)</f>
        <v>10.526315789473685</v>
      </c>
      <c r="CU89" s="194">
        <f>(CP89-CP88)/节奏总纲!K87</f>
        <v>7.3677670714348388E-3</v>
      </c>
      <c r="CW89" s="171"/>
      <c r="CX89" s="171"/>
      <c r="CY89" s="171">
        <v>84</v>
      </c>
      <c r="CZ89" s="171">
        <v>50640</v>
      </c>
      <c r="DA89" s="171">
        <v>51151.515151515152</v>
      </c>
      <c r="DB89" s="171">
        <v>51673.469387755104</v>
      </c>
      <c r="DC89" s="171">
        <v>52206.18556701031</v>
      </c>
      <c r="DD89" s="171">
        <v>53305.26315789474</v>
      </c>
      <c r="DE89" s="171">
        <f t="shared" si="29"/>
        <v>0.96169036334913116</v>
      </c>
      <c r="DF89" s="171">
        <f t="shared" si="30"/>
        <v>0.95009347024749879</v>
      </c>
      <c r="DG89" s="171">
        <f t="shared" si="31"/>
        <v>0.9384965771458661</v>
      </c>
      <c r="DH89" s="171">
        <f t="shared" si="32"/>
        <v>0.92689968404423373</v>
      </c>
      <c r="DI89" s="171">
        <f t="shared" si="33"/>
        <v>0.90370589784096911</v>
      </c>
    </row>
    <row r="90" spans="2:113" x14ac:dyDescent="0.15">
      <c r="B90" s="150"/>
      <c r="D90" s="137">
        <v>7</v>
      </c>
      <c r="E90" s="137">
        <v>0</v>
      </c>
      <c r="F90" s="137">
        <v>0</v>
      </c>
      <c r="G90" s="171">
        <v>1</v>
      </c>
      <c r="H90" s="137">
        <v>1</v>
      </c>
      <c r="I90" s="167">
        <v>0</v>
      </c>
      <c r="J90" s="171">
        <f t="shared" si="34"/>
        <v>100</v>
      </c>
      <c r="K90" s="174">
        <f t="shared" si="34"/>
        <v>4000</v>
      </c>
      <c r="L90" s="167">
        <v>0</v>
      </c>
      <c r="N90" s="137">
        <f>SUMPRODUCT(E$84:E90,村县营基础信息!$G$8:$G14)</f>
        <v>0</v>
      </c>
      <c r="O90" s="137">
        <f>SUMPRODUCT(F$84:F90,村县营基础信息!$G$8:$G14)</f>
        <v>0</v>
      </c>
      <c r="P90" s="137">
        <f>SUMPRODUCT(G$84:G90,村县营基础信息!$G$8:$G14)</f>
        <v>2</v>
      </c>
      <c r="Q90" s="137">
        <f>SUMPRODUCT(H$84:H90,村县营基础信息!$G$8:$G14)</f>
        <v>2</v>
      </c>
      <c r="R90" s="167">
        <f>SUMPRODUCT(I$84:I90,村县营基础信息!$G$8:$G14)</f>
        <v>0</v>
      </c>
      <c r="S90" s="137">
        <f>SUMPRODUCT(J$84:J90,村县营基础信息!$G$8:$G14)</f>
        <v>200</v>
      </c>
      <c r="T90" s="137">
        <f>SUMPRODUCT(K$84:K90,村县营基础信息!$G$8:$G14)</f>
        <v>2800</v>
      </c>
      <c r="U90" s="167">
        <f>SUMPRODUCT(L$84:L90,村县营基础信息!$G$8:$G14)</f>
        <v>0</v>
      </c>
      <c r="W90" s="142"/>
      <c r="X90" s="68">
        <v>85</v>
      </c>
      <c r="Y90" s="203">
        <f>MAX(求节点(基础状态预期!F$7:F$27,$N$6:$N$26,$X90)+求节点(基础状态预期!F$7:F$27,$N$32:$N$52,$X90)+求节点(基础状态预期!F$7:F$27,$N$58:$N$78,$X90)+求节点(基础状态预期!F$7:F$27,$N$84:$N$104,$X90),Y89)</f>
        <v>350640</v>
      </c>
      <c r="Z90" s="203">
        <f>MAX(求节点(基础状态预期!G$7:G$27,$N$6:$N$26,$X90)+求节点(基础状态预期!G$7:G$27,$N$32:$N$52,$X90)+求节点(基础状态预期!G$7:G$27,$N$58:$N$78,$X90)+求节点(基础状态预期!G$7:G$27,$N$84:$N$104,$X90),Z89)</f>
        <v>348351.5151515152</v>
      </c>
      <c r="AA90" s="203">
        <f>MAX(求节点(基础状态预期!H$7:H$27,$N$6:$N$26,$X90)+求节点(基础状态预期!H$7:H$27,$N$32:$N$52,$X90)+求节点(基础状态预期!H$7:H$27,$N$58:$N$78,$X90)+求节点(基础状态预期!H$7:H$27,$N$84:$N$104,$X90),AA89)</f>
        <v>346016.32653061231</v>
      </c>
      <c r="AB90" s="203">
        <f>MAX(求节点(基础状态预期!I$7:I$27,$N$6:$N$26,$X90)+求节点(基础状态预期!I$7:I$27,$N$32:$N$52,$X90)+求节点(基础状态预期!I$7:I$27,$N$58:$N$78,$X90)+求节点(基础状态预期!I$7:I$27,$N$84:$N$104,$X90),AB89)</f>
        <v>343632.98969072162</v>
      </c>
      <c r="AC90" s="203">
        <f>MAX(求节点(基础状态预期!J$7:J$27,$N$6:$N$26,$X90)+求节点(基础状态预期!J$7:J$27,$N$32:$N$52,$X90)+求节点(基础状态预期!J$7:J$27,$N$58:$N$78,$X90)+求节点(基础状态预期!J$7:J$27,$N$84:$N$104,$X90),AC89)</f>
        <v>338715.78947368427</v>
      </c>
      <c r="AD90" s="63">
        <v>35922.619047619053</v>
      </c>
      <c r="AE90" s="63">
        <v>36285.47378547379</v>
      </c>
      <c r="AF90" s="63">
        <v>36655.733722060257</v>
      </c>
      <c r="AG90" s="63">
        <v>37033.627884143345</v>
      </c>
      <c r="AH90" s="63">
        <v>37813.283208020053</v>
      </c>
      <c r="AI90" s="203">
        <f>MAX((求节点(基础状态预期!F$7:F$27,$P$6:$P$26,$X90)+求节点(基础状态预期!F$7:F$27,$P$32:$P$52,$X90)+求节点(基础状态预期!F$7:F$27,$P$58:$P$78,$X90)+求节点(基础状态预期!F$7:F$27,$P$84:$P$104,$X90))*240,AI89)</f>
        <v>43200</v>
      </c>
      <c r="AJ90" s="203">
        <f>MAX((求节点(基础状态预期!G$7:G$27,$P$6:$P$26,$X90)+求节点(基础状态预期!G$7:G$27,$P$32:$P$52,$X90)+求节点(基础状态预期!G$7:G$27,$P$58:$P$78,$X90)+求节点(基础状态预期!G$7:G$27,$P$84:$P$104,$X90))*240,AJ89)</f>
        <v>43109.494949494954</v>
      </c>
      <c r="AK90" s="203">
        <f>MAX((求节点(基础状态预期!H$7:H$27,$P$6:$P$26,$X90)+求节点(基础状态预期!H$7:H$27,$P$32:$P$52,$X90)+求节点(基础状态预期!H$7:H$27,$P$58:$P$78,$X90)+求节点(基础状态预期!H$7:H$27,$P$84:$P$104,$X90))*240,AK89)</f>
        <v>43017.142857142855</v>
      </c>
      <c r="AL90" s="203">
        <f>MAX((求节点(基础状态预期!I$7:I$27,$P$6:$P$26,$X90)+求节点(基础状态预期!I$7:I$27,$P$32:$P$52,$X90)+求节点(基础状态预期!I$7:I$27,$P$58:$P$78,$X90)+求节点(基础状态预期!I$7:I$27,$P$84:$P$104,$X90))*240,AL89)</f>
        <v>42922.886597938144</v>
      </c>
      <c r="AM90" s="203">
        <f>MAX((求节点(基础状态预期!J$7:J$27,$P$6:$P$26,$X90)+求节点(基础状态预期!J$7:J$27,$P$32:$P$52,$X90)+求节点(基础状态预期!J$7:J$27,$P$58:$P$78,$X90)+求节点(基础状态预期!J$7:J$27,$P$84:$P$104,$X90))*240,AM89)</f>
        <v>42728.421052631587</v>
      </c>
      <c r="AN90" s="68">
        <f>(AI90-AI89)/节奏总纲!K88</f>
        <v>0</v>
      </c>
      <c r="AO90" s="203">
        <f>MAX(求节点(基础状态预期!F$7:F$27,$T$6:$T$26,$X90)+求节点(基础状态预期!F$7:F$27,$T$32:$T$52,$X90)+求节点(基础状态预期!F$7:F$27,$T$58:$T$78,$X90)+求节点(基础状态预期!F$7:F$27,$T$84:$T$104,$X90),AO89)</f>
        <v>24920800</v>
      </c>
      <c r="AP90" s="203">
        <f>MAX(求节点(基础状态预期!G$7:G$27,$T$6:$T$26,$X90)+求节点(基础状态预期!G$7:G$27,$T$32:$T$52,$X90)+求节点(基础状态预期!G$7:G$27,$T$58:$T$78,$X90)+求节点(基础状态预期!G$7:G$27,$T$84:$T$104,$X90),AP89)</f>
        <v>24696692.255892258</v>
      </c>
      <c r="AQ90" s="203">
        <f>MAX(求节点(基础状态预期!H$7:H$27,$T$6:$T$26,$X90)+求节点(基础状态预期!H$7:H$27,$T$32:$T$52,$X90)+求节点(基础状态预期!H$7:H$27,$T$58:$T$78,$X90)+求节点(基础状态预期!H$7:H$27,$T$84:$T$104,$X90),AQ89)</f>
        <v>24468010.884353749</v>
      </c>
      <c r="AR90" s="203">
        <f>MAX(求节点(基础状态预期!I$7:I$27,$T$6:$T$26,$X90)+求节点(基础状态预期!I$7:I$27,$T$32:$T$52,$X90)+求节点(基础状态预期!I$7:I$27,$T$58:$T$78,$X90)+求节点(基础状态预期!I$7:I$27,$T$84:$T$104,$X90),AR89)</f>
        <v>24234614.432989687</v>
      </c>
      <c r="AS90" s="203">
        <f>MAX(求节点(基础状态预期!J$7:J$27,$T$6:$T$26,$X90)+求节点(基础状态预期!J$7:J$27,$T$32:$T$52,$X90)+求节点(基础状态预期!J$7:J$27,$T$58:$T$78,$X90)+求节点(基础状态预期!J$7:J$27,$T$84:$T$104,$X90),AS89)</f>
        <v>24046385.964912269</v>
      </c>
      <c r="AT90" s="203">
        <f>MAX(求节点(基础状态预期!F$7:F$27,$S$6:$S$26,$X90)+求节点(基础状态预期!F$7:F$27,$S$32:$S$52,$X90)+求节点(基础状态预期!F$7:F$27,$S$58:$S$78,$X90)+求节点(基础状态预期!F$7:F$27,$S$84:$S$104,$X90),AT89)</f>
        <v>5500</v>
      </c>
      <c r="AU90" s="203">
        <f>MAX(求节点(基础状态预期!G$7:G$27,$S$6:$S$26,$X90)+求节点(基础状态预期!G$7:G$27,$S$32:$S$52,$X90)+求节点(基础状态预期!G$7:G$27,$S$58:$S$78,$X90)+求节点(基础状态预期!G$7:G$27,$S$84:$S$104,$X90),AU89)</f>
        <v>5489.2255892255898</v>
      </c>
      <c r="AV90" s="203">
        <f>MAX(求节点(基础状态预期!H$7:H$27,$S$6:$S$26,$X90)+求节点(基础状态预期!H$7:H$27,$S$32:$S$52,$X90)+求节点(基础状态预期!H$7:H$27,$S$58:$S$78,$X90)+求节点(基础状态预期!H$7:H$27,$S$84:$S$104,$X90),AV89)</f>
        <v>5478.2312925170072</v>
      </c>
      <c r="AW90" s="203">
        <f>MAX(求节点(基础状态预期!I$7:I$27,$S$6:$S$26,$X90)+求节点(基础状态预期!I$7:I$27,$S$32:$S$52,$X90)+求节点(基础状态预期!I$7:I$27,$S$58:$S$78,$X90)+求节点(基础状态预期!I$7:I$27,$S$84:$S$104,$X90),AW89)</f>
        <v>5467.0103092783502</v>
      </c>
      <c r="AX90" s="203">
        <f>MAX(求节点(基础状态预期!J$7:J$27,$S$6:$S$26,$X90)+求节点(基础状态预期!J$7:J$27,$S$32:$S$52,$X90)+求节点(基础状态预期!J$7:J$27,$S$58:$S$78,$X90)+求节点(基础状态预期!J$7:J$27,$S$84:$S$104,$X90),AX89)</f>
        <v>5443.8596491228072</v>
      </c>
      <c r="AY90" s="108">
        <f>(AT90-AT89)/节奏总纲!K88</f>
        <v>0</v>
      </c>
      <c r="AZ90" s="203">
        <f>MAX(求节点(基础状态预期!F$7:F$27,$U$6:$U$26,$X90)+求节点(基础状态预期!F$7:F$27,$U$32:$U$52,$X90)+求节点(基础状态预期!F$7:F$27,$U$58:$U$78,$X90)+求节点(基础状态预期!F$7:F$27,$U$84:$U$104,$X90),AZ89)</f>
        <v>5976000</v>
      </c>
      <c r="BA90" s="203">
        <f>MAX(求节点(基础状态预期!G$7:G$27,$U$6:$U$26,$X90)+求节点(基础状态预期!G$7:G$27,$U$32:$U$52,$X90)+求节点(基础状态预期!G$7:G$27,$U$58:$U$78,$X90)+求节点(基础状态预期!G$7:G$27,$U$84:$U$104,$X90),BA89)</f>
        <v>5951003.3670033673</v>
      </c>
      <c r="BB90" s="203">
        <f>MAX(求节点(基础状态预期!H$7:H$27,$U$6:$U$26,$X90)+求节点(基础状态预期!H$7:H$27,$U$32:$U$52,$X90)+求节点(基础状态预期!H$7:H$27,$U$58:$U$78,$X90)+求节点(基础状态预期!H$7:H$27,$U$84:$U$104,$X90),BB89)</f>
        <v>5925496.5986394566</v>
      </c>
      <c r="BC90" s="203">
        <f>MAX(求节点(基础状态预期!I$7:I$27,$U$6:$U$26,$X90)+求节点(基础状态预期!I$7:I$27,$U$32:$U$52,$X90)+求节点(基础状态预期!I$7:I$27,$U$58:$U$78,$X90)+求节点(基础状态预期!I$7:I$27,$U$84:$U$104,$X90),BC89)</f>
        <v>5899463.9175257729</v>
      </c>
      <c r="BD90" s="203">
        <f>MAX(求节点(基础状态预期!J$7:J$27,$U$6:$U$26,$X90)+求节点(基础状态预期!J$7:J$27,$U$32:$U$52,$X90)+求节点(基础状态预期!J$7:J$27,$U$58:$U$78,$X90)+求节点(基础状态预期!J$7:J$27,$U$84:$U$104,$X90),BD89)</f>
        <v>5845754.3859649133</v>
      </c>
      <c r="BK90" s="108">
        <v>85</v>
      </c>
      <c r="BL90" s="194">
        <f t="shared" si="23"/>
        <v>48700</v>
      </c>
      <c r="BM90" s="194">
        <f t="shared" si="24"/>
        <v>48598.720538720547</v>
      </c>
      <c r="BN90" s="194">
        <f t="shared" si="25"/>
        <v>48495.37414965986</v>
      </c>
      <c r="BO90" s="194">
        <f t="shared" si="26"/>
        <v>48389.896907216491</v>
      </c>
      <c r="BP90" s="194">
        <f t="shared" si="27"/>
        <v>48172.280701754396</v>
      </c>
      <c r="BQ90" s="194">
        <f>(BL90-BL89)/节奏总纲!K88</f>
        <v>0</v>
      </c>
      <c r="BS90" s="110">
        <f t="shared" si="22"/>
        <v>0.88706365503080087</v>
      </c>
      <c r="BT90" s="110">
        <f t="shared" si="28"/>
        <v>0.11293634496919917</v>
      </c>
      <c r="BW90" s="167">
        <v>85</v>
      </c>
      <c r="BX90" s="194">
        <f>求节点(村县营基础信息!K$8:K$28,$P$6:$P$26,$CF90)+求节点(村县营基础信息!T$8:T$28,$P$32:$P$52,$CF90)+求节点(村县营基础信息!AC$8:AC$28,$P$58:$P$78,$CF90)+求节点(村县营基础信息!AL$8:AL$28,$P$84:$P$104,$CF90)</f>
        <v>182.03571428571428</v>
      </c>
      <c r="BY90" s="194">
        <f>求节点(村县营基础信息!L$8:L$28,$P$6:$P$26,$CF90)+求节点(村县营基础信息!U$8:U$28,$P$32:$P$52,$CF90)+求节点(村县营基础信息!AD$8:AD$28,$P$58:$P$78,$CF90)+求节点(村县营基础信息!AM$8:AM$28,$P$84:$P$104,$CF90)</f>
        <v>183.7835497835498</v>
      </c>
      <c r="BZ90" s="194">
        <f>求节点(村县营基础信息!M$8:M$28,$P$6:$P$26,$CF90)+求节点(村县营基础信息!V$8:V$28,$P$32:$P$52,$CF90)+求节点(村县营基础信息!AE$8:AE$28,$P$58:$P$78,$CF90)+求节点(村县营基础信息!AN$8:AN$28,$P$84:$P$104,$CF90)</f>
        <v>185.74348454498545</v>
      </c>
      <c r="CA90" s="194">
        <f>求节点(村县营基础信息!N$8:N$28,$P$6:$P$26,$CF90)+求节点(村县营基础信息!W$8:W$28,$P$32:$P$52,$CF90)+求节点(村县营基础信息!AF$8:AF$28,$P$58:$P$78,$CF90)+求节点(村县营基础信息!AO$8:AO$28,$P$84:$P$104,$CF90)</f>
        <v>188.04560941912052</v>
      </c>
      <c r="CB90" s="194">
        <f>求节点(村县营基础信息!O$8:O$28,$P$6:$P$26,$CF90)+求节点(村县营基础信息!X$8:X$28,$P$32:$P$52,$CF90)+求节点(村县营基础信息!AG$8:AG$28,$P$58:$P$78,$CF90)+求节点(村县营基础信息!AP$8:AP$28,$P$84:$P$104,$CF90)</f>
        <v>191.94478114460756</v>
      </c>
      <c r="CC90" s="194">
        <f>(BX90-BX89)/节奏总纲!K88</f>
        <v>8.3965516251772718E-2</v>
      </c>
      <c r="CF90" s="167">
        <v>85</v>
      </c>
      <c r="CG90" s="194">
        <f>求节点(村县营基础信息!K$8:K$28,$Q$6:$Q$26,$CF90)+求节点(村县营基础信息!T$8:T$28,$Q$32:$Q$52,$CF90)+求节点(村县营基础信息!AC$8:AC$28,$Q$58:$Q$78,$CF90)+求节点(村县营基础信息!AL$8:AL$28,$Q$84:$Q$104,$CF90)</f>
        <v>55.547619047619051</v>
      </c>
      <c r="CH90" s="194">
        <f>求节点(村县营基础信息!L$8:L$28,$Q$6:$Q$26,$CF90)+求节点(村县营基础信息!U$8:U$28,$Q$32:$Q$52,$CF90)+求节点(村县营基础信息!AD$8:AD$28,$Q$58:$Q$78,$CF90)+求节点(村县营基础信息!AM$8:AM$28,$Q$84:$Q$104,$CF90)</f>
        <v>56.017797017797022</v>
      </c>
      <c r="CI90" s="194">
        <f>求节点(村县营基础信息!M$8:M$28,$Q$6:$Q$26,$CF90)+求节点(村县营基础信息!V$8:V$28,$Q$32:$Q$52,$CF90)+求节点(村县营基础信息!AE$8:AE$28,$Q$58:$Q$78,$CF90)+求节点(村县营基础信息!AN$8:AN$28,$Q$84:$Q$104,$CF90)</f>
        <v>56.673999608153537</v>
      </c>
      <c r="CJ90" s="194">
        <f>求节点(村县营基础信息!N$8:N$28,$Q$6:$Q$26,$CF90)+求节点(村县营基础信息!W$8:W$28,$Q$32:$Q$52,$CF90)+求节点(村县营基础信息!AF$8:AF$28,$Q$58:$Q$78,$CF90)+求节点(村县营基础信息!AO$8:AO$28,$Q$84:$Q$104,$CF90)</f>
        <v>57.645511235517183</v>
      </c>
      <c r="CK90" s="194">
        <f>求节点(村县营基础信息!O$8:O$28,$Q$6:$Q$26,$CF90)+求节点(村县营基础信息!X$8:X$28,$Q$32:$Q$52,$CF90)+求节点(村县营基础信息!AG$8:AG$28,$Q$58:$Q$78,$CF90)+求节点(村县营基础信息!AP$8:AP$28,$Q$84:$Q$104,$CF90)</f>
        <v>58.799417736086227</v>
      </c>
      <c r="CL90" s="194">
        <f>(CG90-CG89)/节奏总纲!K88</f>
        <v>2.2587214898137919E-2</v>
      </c>
      <c r="CO90" s="167">
        <v>85</v>
      </c>
      <c r="CP90" s="194">
        <f>求节点(村县营基础信息!K$8:K$28,$R$6:$R$26,$CF90)+求节点(村县营基础信息!T$8:T$28,$R$32:$R$52,$CF90)+求节点(村县营基础信息!AC$8:AC$28,$R$58:$R$78,$CF90)+求节点(村县营基础信息!AL$8:AL$28,$R$84:$R$104,$CF90)</f>
        <v>10.119047619047619</v>
      </c>
      <c r="CQ90" s="194">
        <f>求节点(村县营基础信息!L$8:L$28,$R$6:$R$26,$CF90)+求节点(村县营基础信息!U$8:U$28,$R$32:$R$52,$CF90)+求节点(村县营基础信息!AD$8:AD$28,$R$58:$R$78,$CF90)+求节点(村县营基础信息!AM$8:AM$28,$R$84:$R$104,$CF90)</f>
        <v>10.221260221260222</v>
      </c>
      <c r="CR90" s="194">
        <f>求节点(村县营基础信息!M$8:M$28,$R$6:$R$26,$CF90)+求节点(村县营基础信息!V$8:V$28,$R$32:$R$52,$CF90)+求节点(村县营基础信息!AE$8:AE$28,$R$58:$R$78,$CF90)+求节点(村县营基础信息!AN$8:AN$28,$R$84:$R$104,$CF90)</f>
        <v>10.32555879494655</v>
      </c>
      <c r="CS90" s="194">
        <f>求节点(村县营基础信息!N$8:N$28,$R$6:$R$26,$CF90)+求节点(村县营基础信息!W$8:W$28,$R$32:$R$52,$CF90)+求节点(村县营基础信息!AF$8:AF$28,$R$58:$R$78,$CF90)+求节点(村县营基础信息!AO$8:AO$28,$R$84:$R$104,$CF90)</f>
        <v>10.432007854688267</v>
      </c>
      <c r="CT90" s="194">
        <f>求节点(村县营基础信息!O$8:O$28,$R$6:$R$26,$CF90)+求节点(村县营基础信息!X$8:X$28,$R$32:$R$52,$CF90)+求节点(村县营基础信息!AG$8:AG$28,$R$58:$R$78,$CF90)+求节点(村县营基础信息!AP$8:AP$28,$R$84:$R$104,$CF90)</f>
        <v>10.651629072681704</v>
      </c>
      <c r="CU90" s="194">
        <f>(CP90-CP89)/节奏总纲!K88</f>
        <v>4.9102641082908044E-3</v>
      </c>
      <c r="CW90" s="171"/>
      <c r="CX90" s="171"/>
      <c r="CY90" s="171">
        <v>85</v>
      </c>
      <c r="CZ90" s="171">
        <v>51242.857142857138</v>
      </c>
      <c r="DA90" s="171">
        <v>51760.461760461767</v>
      </c>
      <c r="DB90" s="171">
        <v>52288.629737609335</v>
      </c>
      <c r="DC90" s="171">
        <v>52827.687776141385</v>
      </c>
      <c r="DD90" s="171">
        <v>53939.849624060153</v>
      </c>
      <c r="DE90" s="171">
        <f t="shared" si="29"/>
        <v>0.95037635907443552</v>
      </c>
      <c r="DF90" s="171">
        <f t="shared" si="30"/>
        <v>0.93891590000929281</v>
      </c>
      <c r="DG90" s="171">
        <f t="shared" si="31"/>
        <v>0.92745544094415</v>
      </c>
      <c r="DH90" s="171">
        <f t="shared" si="32"/>
        <v>0.91599498187900741</v>
      </c>
      <c r="DI90" s="171">
        <f t="shared" si="33"/>
        <v>0.89307406374872245</v>
      </c>
    </row>
    <row r="91" spans="2:113" x14ac:dyDescent="0.15">
      <c r="B91" s="150"/>
      <c r="D91" s="137">
        <v>8</v>
      </c>
      <c r="E91" s="137">
        <v>0</v>
      </c>
      <c r="F91" s="137">
        <v>0</v>
      </c>
      <c r="G91" s="171">
        <v>1</v>
      </c>
      <c r="H91" s="137">
        <v>1</v>
      </c>
      <c r="I91" s="167">
        <v>0</v>
      </c>
      <c r="J91" s="171">
        <f t="shared" si="34"/>
        <v>100</v>
      </c>
      <c r="K91" s="174">
        <f t="shared" si="34"/>
        <v>4000</v>
      </c>
      <c r="L91" s="167">
        <v>0</v>
      </c>
      <c r="N91" s="137">
        <f>SUMPRODUCT(E$84:E91,村县营基础信息!$G$8:$G15)</f>
        <v>0</v>
      </c>
      <c r="O91" s="137">
        <f>SUMPRODUCT(F$84:F91,村县营基础信息!$G$8:$G15)</f>
        <v>0</v>
      </c>
      <c r="P91" s="137">
        <f>SUMPRODUCT(G$84:G91,村县营基础信息!$G$8:$G15)</f>
        <v>3</v>
      </c>
      <c r="Q91" s="137">
        <f>SUMPRODUCT(H$84:H91,村县营基础信息!$G$8:$G15)</f>
        <v>3</v>
      </c>
      <c r="R91" s="167">
        <f>SUMPRODUCT(I$84:I91,村县营基础信息!$G$8:$G15)</f>
        <v>0</v>
      </c>
      <c r="S91" s="137">
        <f>SUMPRODUCT(J$84:J91,村县营基础信息!$G$8:$G15)</f>
        <v>300</v>
      </c>
      <c r="T91" s="137">
        <f>SUMPRODUCT(K$84:K91,村县营基础信息!$G$8:$G15)</f>
        <v>6800</v>
      </c>
      <c r="U91" s="167">
        <f>SUMPRODUCT(L$84:L91,村县营基础信息!$G$8:$G15)</f>
        <v>0</v>
      </c>
      <c r="W91" s="142"/>
      <c r="X91" s="68">
        <v>86</v>
      </c>
      <c r="Y91" s="203">
        <f>MAX(求节点(基础状态预期!F$7:F$27,$N$6:$N$26,$X91)+求节点(基础状态预期!F$7:F$27,$N$32:$N$52,$X91)+求节点(基础状态预期!F$7:F$27,$N$58:$N$78,$X91)+求节点(基础状态预期!F$7:F$27,$N$84:$N$104,$X91),Y90)</f>
        <v>350640</v>
      </c>
      <c r="Z91" s="203">
        <f>MAX(求节点(基础状态预期!G$7:G$27,$N$6:$N$26,$X91)+求节点(基础状态预期!G$7:G$27,$N$32:$N$52,$X91)+求节点(基础状态预期!G$7:G$27,$N$58:$N$78,$X91)+求节点(基础状态预期!G$7:G$27,$N$84:$N$104,$X91),Z90)</f>
        <v>348351.5151515152</v>
      </c>
      <c r="AA91" s="203">
        <f>MAX(求节点(基础状态预期!H$7:H$27,$N$6:$N$26,$X91)+求节点(基础状态预期!H$7:H$27,$N$32:$N$52,$X91)+求节点(基础状态预期!H$7:H$27,$N$58:$N$78,$X91)+求节点(基础状态预期!H$7:H$27,$N$84:$N$104,$X91),AA90)</f>
        <v>346016.32653061231</v>
      </c>
      <c r="AB91" s="203">
        <f>MAX(求节点(基础状态预期!I$7:I$27,$N$6:$N$26,$X91)+求节点(基础状态预期!I$7:I$27,$N$32:$N$52,$X91)+求节点(基础状态预期!I$7:I$27,$N$58:$N$78,$X91)+求节点(基础状态预期!I$7:I$27,$N$84:$N$104,$X91),AB90)</f>
        <v>343632.98969072162</v>
      </c>
      <c r="AC91" s="203">
        <f>MAX(求节点(基础状态预期!J$7:J$27,$N$6:$N$26,$X91)+求节点(基础状态预期!J$7:J$27,$N$32:$N$52,$X91)+求节点(基础状态预期!J$7:J$27,$N$58:$N$78,$X91)+求节点(基础状态预期!J$7:J$27,$N$84:$N$104,$X91),AC90)</f>
        <v>338715.78947368427</v>
      </c>
      <c r="AD91" s="63">
        <v>36345.238095238092</v>
      </c>
      <c r="AE91" s="63">
        <v>36712.361712361715</v>
      </c>
      <c r="AF91" s="63">
        <v>37086.977648202141</v>
      </c>
      <c r="AG91" s="63">
        <v>37469.317623956798</v>
      </c>
      <c r="AH91" s="63">
        <v>38258.145363408519</v>
      </c>
      <c r="AI91" s="203">
        <f>MAX((求节点(基础状态预期!F$7:F$27,$P$6:$P$26,$X91)+求节点(基础状态预期!F$7:F$27,$P$32:$P$52,$X91)+求节点(基础状态预期!F$7:F$27,$P$58:$P$78,$X91)+求节点(基础状态预期!F$7:F$27,$P$84:$P$104,$X91))*240,AI90)</f>
        <v>43200</v>
      </c>
      <c r="AJ91" s="203">
        <f>MAX((求节点(基础状态预期!G$7:G$27,$P$6:$P$26,$X91)+求节点(基础状态预期!G$7:G$27,$P$32:$P$52,$X91)+求节点(基础状态预期!G$7:G$27,$P$58:$P$78,$X91)+求节点(基础状态预期!G$7:G$27,$P$84:$P$104,$X91))*240,AJ90)</f>
        <v>43109.494949494954</v>
      </c>
      <c r="AK91" s="203">
        <f>MAX((求节点(基础状态预期!H$7:H$27,$P$6:$P$26,$X91)+求节点(基础状态预期!H$7:H$27,$P$32:$P$52,$X91)+求节点(基础状态预期!H$7:H$27,$P$58:$P$78,$X91)+求节点(基础状态预期!H$7:H$27,$P$84:$P$104,$X91))*240,AK90)</f>
        <v>43017.142857142855</v>
      </c>
      <c r="AL91" s="203">
        <f>MAX((求节点(基础状态预期!I$7:I$27,$P$6:$P$26,$X91)+求节点(基础状态预期!I$7:I$27,$P$32:$P$52,$X91)+求节点(基础状态预期!I$7:I$27,$P$58:$P$78,$X91)+求节点(基础状态预期!I$7:I$27,$P$84:$P$104,$X91))*240,AL90)</f>
        <v>42922.886597938144</v>
      </c>
      <c r="AM91" s="203">
        <f>MAX((求节点(基础状态预期!J$7:J$27,$P$6:$P$26,$X91)+求节点(基础状态预期!J$7:J$27,$P$32:$P$52,$X91)+求节点(基础状态预期!J$7:J$27,$P$58:$P$78,$X91)+求节点(基础状态预期!J$7:J$27,$P$84:$P$104,$X91))*240,AM90)</f>
        <v>42728.421052631587</v>
      </c>
      <c r="AN91" s="68">
        <f>(AI91-AI90)/节奏总纲!K89</f>
        <v>0</v>
      </c>
      <c r="AO91" s="203">
        <f>MAX(求节点(基础状态预期!F$7:F$27,$T$6:$T$26,$X91)+求节点(基础状态预期!F$7:F$27,$T$32:$T$52,$X91)+求节点(基础状态预期!F$7:F$27,$T$58:$T$78,$X91)+求节点(基础状态预期!F$7:F$27,$T$84:$T$104,$X91),AO90)</f>
        <v>24920800</v>
      </c>
      <c r="AP91" s="203">
        <f>MAX(求节点(基础状态预期!G$7:G$27,$T$6:$T$26,$X91)+求节点(基础状态预期!G$7:G$27,$T$32:$T$52,$X91)+求节点(基础状态预期!G$7:G$27,$T$58:$T$78,$X91)+求节点(基础状态预期!G$7:G$27,$T$84:$T$104,$X91),AP90)</f>
        <v>24696692.255892258</v>
      </c>
      <c r="AQ91" s="203">
        <f>MAX(求节点(基础状态预期!H$7:H$27,$T$6:$T$26,$X91)+求节点(基础状态预期!H$7:H$27,$T$32:$T$52,$X91)+求节点(基础状态预期!H$7:H$27,$T$58:$T$78,$X91)+求节点(基础状态预期!H$7:H$27,$T$84:$T$104,$X91),AQ90)</f>
        <v>24468010.884353749</v>
      </c>
      <c r="AR91" s="203">
        <f>MAX(求节点(基础状态预期!I$7:I$27,$T$6:$T$26,$X91)+求节点(基础状态预期!I$7:I$27,$T$32:$T$52,$X91)+求节点(基础状态预期!I$7:I$27,$T$58:$T$78,$X91)+求节点(基础状态预期!I$7:I$27,$T$84:$T$104,$X91),AR90)</f>
        <v>24234614.432989687</v>
      </c>
      <c r="AS91" s="203">
        <f>MAX(求节点(基础状态预期!J$7:J$27,$T$6:$T$26,$X91)+求节点(基础状态预期!J$7:J$27,$T$32:$T$52,$X91)+求节点(基础状态预期!J$7:J$27,$T$58:$T$78,$X91)+求节点(基础状态预期!J$7:J$27,$T$84:$T$104,$X91),AS90)</f>
        <v>24046385.964912269</v>
      </c>
      <c r="AT91" s="203">
        <f>MAX(求节点(基础状态预期!F$7:F$27,$S$6:$S$26,$X91)+求节点(基础状态预期!F$7:F$27,$S$32:$S$52,$X91)+求节点(基础状态预期!F$7:F$27,$S$58:$S$78,$X91)+求节点(基础状态预期!F$7:F$27,$S$84:$S$104,$X91),AT90)</f>
        <v>5500</v>
      </c>
      <c r="AU91" s="203">
        <f>MAX(求节点(基础状态预期!G$7:G$27,$S$6:$S$26,$X91)+求节点(基础状态预期!G$7:G$27,$S$32:$S$52,$X91)+求节点(基础状态预期!G$7:G$27,$S$58:$S$78,$X91)+求节点(基础状态预期!G$7:G$27,$S$84:$S$104,$X91),AU90)</f>
        <v>5489.2255892255898</v>
      </c>
      <c r="AV91" s="203">
        <f>MAX(求节点(基础状态预期!H$7:H$27,$S$6:$S$26,$X91)+求节点(基础状态预期!H$7:H$27,$S$32:$S$52,$X91)+求节点(基础状态预期!H$7:H$27,$S$58:$S$78,$X91)+求节点(基础状态预期!H$7:H$27,$S$84:$S$104,$X91),AV90)</f>
        <v>5478.2312925170072</v>
      </c>
      <c r="AW91" s="203">
        <f>MAX(求节点(基础状态预期!I$7:I$27,$S$6:$S$26,$X91)+求节点(基础状态预期!I$7:I$27,$S$32:$S$52,$X91)+求节点(基础状态预期!I$7:I$27,$S$58:$S$78,$X91)+求节点(基础状态预期!I$7:I$27,$S$84:$S$104,$X91),AW90)</f>
        <v>5467.0103092783502</v>
      </c>
      <c r="AX91" s="203">
        <f>MAX(求节点(基础状态预期!J$7:J$27,$S$6:$S$26,$X91)+求节点(基础状态预期!J$7:J$27,$S$32:$S$52,$X91)+求节点(基础状态预期!J$7:J$27,$S$58:$S$78,$X91)+求节点(基础状态预期!J$7:J$27,$S$84:$S$104,$X91),AX90)</f>
        <v>5443.8596491228072</v>
      </c>
      <c r="AY91" s="108">
        <f>(AT91-AT90)/节奏总纲!K89</f>
        <v>0</v>
      </c>
      <c r="AZ91" s="203">
        <f>MAX(求节点(基础状态预期!F$7:F$27,$U$6:$U$26,$X91)+求节点(基础状态预期!F$7:F$27,$U$32:$U$52,$X91)+求节点(基础状态预期!F$7:F$27,$U$58:$U$78,$X91)+求节点(基础状态预期!F$7:F$27,$U$84:$U$104,$X91),AZ90)</f>
        <v>5976000</v>
      </c>
      <c r="BA91" s="203">
        <f>MAX(求节点(基础状态预期!G$7:G$27,$U$6:$U$26,$X91)+求节点(基础状态预期!G$7:G$27,$U$32:$U$52,$X91)+求节点(基础状态预期!G$7:G$27,$U$58:$U$78,$X91)+求节点(基础状态预期!G$7:G$27,$U$84:$U$104,$X91),BA90)</f>
        <v>5951003.3670033673</v>
      </c>
      <c r="BB91" s="203">
        <f>MAX(求节点(基础状态预期!H$7:H$27,$U$6:$U$26,$X91)+求节点(基础状态预期!H$7:H$27,$U$32:$U$52,$X91)+求节点(基础状态预期!H$7:H$27,$U$58:$U$78,$X91)+求节点(基础状态预期!H$7:H$27,$U$84:$U$104,$X91),BB90)</f>
        <v>5925496.5986394566</v>
      </c>
      <c r="BC91" s="203">
        <f>MAX(求节点(基础状态预期!I$7:I$27,$U$6:$U$26,$X91)+求节点(基础状态预期!I$7:I$27,$U$32:$U$52,$X91)+求节点(基础状态预期!I$7:I$27,$U$58:$U$78,$X91)+求节点(基础状态预期!I$7:I$27,$U$84:$U$104,$X91),BC90)</f>
        <v>5899463.9175257729</v>
      </c>
      <c r="BD91" s="203">
        <f>MAX(求节点(基础状态预期!J$7:J$27,$U$6:$U$26,$X91)+求节点(基础状态预期!J$7:J$27,$U$32:$U$52,$X91)+求节点(基础状态预期!J$7:J$27,$U$58:$U$78,$X91)+求节点(基础状态预期!J$7:J$27,$U$84:$U$104,$X91),BD90)</f>
        <v>5845754.3859649133</v>
      </c>
      <c r="BK91" s="108">
        <v>86</v>
      </c>
      <c r="BL91" s="194">
        <f t="shared" si="23"/>
        <v>48700</v>
      </c>
      <c r="BM91" s="194">
        <f t="shared" si="24"/>
        <v>48598.720538720547</v>
      </c>
      <c r="BN91" s="194">
        <f t="shared" si="25"/>
        <v>48495.37414965986</v>
      </c>
      <c r="BO91" s="194">
        <f t="shared" si="26"/>
        <v>48389.896907216491</v>
      </c>
      <c r="BP91" s="194">
        <f t="shared" si="27"/>
        <v>48172.280701754396</v>
      </c>
      <c r="BQ91" s="194">
        <f>(BL91-BL90)/节奏总纲!K89</f>
        <v>0</v>
      </c>
      <c r="BS91" s="110">
        <f t="shared" si="22"/>
        <v>0.88706365503080087</v>
      </c>
      <c r="BT91" s="110">
        <f t="shared" si="28"/>
        <v>0.11293634496919917</v>
      </c>
      <c r="BW91" s="167">
        <v>86</v>
      </c>
      <c r="BX91" s="194">
        <f>求节点(村县营基础信息!K$8:K$28,$P$6:$P$26,$CF91)+求节点(村县营基础信息!T$8:T$28,$P$32:$P$52,$CF91)+求节点(村县营基础信息!AC$8:AC$28,$P$58:$P$78,$CF91)+求节点(村县营基础信息!AL$8:AL$28,$P$84:$P$104,$CF91)</f>
        <v>184.07142857142858</v>
      </c>
      <c r="BY91" s="194">
        <f>求节点(村县营基础信息!L$8:L$28,$P$6:$P$26,$CF91)+求节点(村县营基础信息!U$8:U$28,$P$32:$P$52,$CF91)+求节点(村县营基础信息!AD$8:AD$28,$P$58:$P$78,$CF91)+求节点(村县营基础信息!AM$8:AM$28,$P$84:$P$104,$CF91)</f>
        <v>185.89584957751839</v>
      </c>
      <c r="BZ91" s="194">
        <f>求节点(村县营基础信息!M$8:M$28,$P$6:$P$26,$CF91)+求节点(村县营基础信息!V$8:V$28,$P$32:$P$52,$CF91)+求节点(村县营基础信息!AE$8:AE$28,$P$58:$P$78,$CF91)+求节点(村县营基础信息!AN$8:AN$28,$P$84:$P$104,$CF91)</f>
        <v>187.92870201022058</v>
      </c>
      <c r="CA91" s="194">
        <f>求节点(村县营基础信息!N$8:N$28,$P$6:$P$26,$CF91)+求节点(村县营基础信息!W$8:W$28,$P$32:$P$52,$CF91)+求节点(村县营基础信息!AF$8:AF$28,$P$58:$P$78,$CF91)+求节点(村县营基础信息!AO$8:AO$28,$P$84:$P$104,$CF91)</f>
        <v>190.25791070640432</v>
      </c>
      <c r="CB91" s="194">
        <f>求节点(村县营基础信息!O$8:O$28,$P$6:$P$26,$CF91)+求节点(村县营基础信息!X$8:X$28,$P$32:$P$52,$CF91)+求节点(村县营基础信息!AG$8:AG$28,$P$58:$P$78,$CF91)+求节点(村县营基础信息!AP$8:AP$28,$P$84:$P$104,$CF91)</f>
        <v>194.20295504042645</v>
      </c>
      <c r="CC91" s="194">
        <f>(BX91-BX90)/节奏总纲!K89</f>
        <v>7.8342596814325108E-2</v>
      </c>
      <c r="CF91" s="167">
        <v>86</v>
      </c>
      <c r="CG91" s="194">
        <f>求节点(村县营基础信息!K$8:K$28,$Q$6:$Q$26,$CF91)+求节点(村县营基础信息!T$8:T$28,$Q$32:$Q$52,$CF91)+求节点(村县营基础信息!AC$8:AC$28,$Q$58:$Q$78,$CF91)+求节点(村县营基础信息!AL$8:AL$28,$Q$84:$Q$104,$CF91)</f>
        <v>56.095238095238095</v>
      </c>
      <c r="CH91" s="194">
        <f>求节点(村县营基础信息!L$8:L$28,$Q$6:$Q$26,$CF91)+求节点(村县营基础信息!U$8:U$28,$Q$32:$Q$52,$CF91)+求节点(村县营基础信息!AD$8:AD$28,$Q$58:$Q$78,$CF91)+求节点(村县营基础信息!AM$8:AM$28,$Q$84:$Q$104,$CF91)</f>
        <v>56.62697030863913</v>
      </c>
      <c r="CI91" s="194">
        <f>求节点(村县营基础信息!M$8:M$28,$Q$6:$Q$26,$CF91)+求节点(村县营基础信息!V$8:V$28,$Q$32:$Q$52,$CF91)+求节点(村县营基础信息!AE$8:AE$28,$Q$58:$Q$78,$CF91)+求节点(村县营基础信息!AN$8:AN$28,$Q$84:$Q$104,$CF91)</f>
        <v>57.340752544720054</v>
      </c>
      <c r="CJ91" s="194">
        <f>求节点(村县营基础信息!N$8:N$28,$Q$6:$Q$26,$CF91)+求节点(村县营基础信息!W$8:W$28,$Q$32:$Q$52,$CF91)+求节点(村县营基础信息!AF$8:AF$28,$Q$58:$Q$78,$CF91)+求节点(村县营基础信息!AO$8:AO$28,$Q$84:$Q$104,$CF91)</f>
        <v>58.323693720640918</v>
      </c>
      <c r="CK91" s="194">
        <f>求节点(村县营基础信息!O$8:O$28,$Q$6:$Q$26,$CF91)+求节点(村县营基础信息!X$8:X$28,$Q$32:$Q$52,$CF91)+求节点(村县营基础信息!AG$8:AG$28,$Q$58:$Q$78,$CF91)+求节点(村县营基础信息!AP$8:AP$28,$Q$84:$Q$104,$CF91)</f>
        <v>59.49117559180489</v>
      </c>
      <c r="CL91" s="194">
        <f>(CG91-CG90)/节奏总纲!K89</f>
        <v>2.1074616686894122E-2</v>
      </c>
      <c r="CO91" s="167">
        <v>86</v>
      </c>
      <c r="CP91" s="194">
        <f>求节点(村县营基础信息!K$8:K$28,$R$6:$R$26,$CF91)+求节点(村县营基础信息!T$8:T$28,$R$32:$R$52,$CF91)+求节点(村县营基础信息!AC$8:AC$28,$R$58:$R$78,$CF91)+求节点(村县营基础信息!AL$8:AL$28,$R$84:$R$104,$CF91)</f>
        <v>10.238095238095237</v>
      </c>
      <c r="CQ91" s="194">
        <f>求节点(村县营基础信息!L$8:L$28,$R$6:$R$26,$CF91)+求节点(村县营基础信息!U$8:U$28,$R$32:$R$52,$CF91)+求节点(村县营基础信息!AD$8:AD$28,$R$58:$R$78,$CF91)+求节点(村县营基础信息!AM$8:AM$28,$R$84:$R$104,$CF91)</f>
        <v>10.341510341510341</v>
      </c>
      <c r="CR91" s="194">
        <f>求节点(村县营基础信息!M$8:M$28,$R$6:$R$26,$CF91)+求节点(村县营基础信息!V$8:V$28,$R$32:$R$52,$CF91)+求节点(村县营基础信息!AE$8:AE$28,$R$58:$R$78,$CF91)+求节点(村县营基础信息!AN$8:AN$28,$R$84:$R$104,$CF91)</f>
        <v>10.44703595724004</v>
      </c>
      <c r="CS91" s="194">
        <f>求节点(村县营基础信息!N$8:N$28,$R$6:$R$26,$CF91)+求节点(村县营基础信息!W$8:W$28,$R$32:$R$52,$CF91)+求节点(村县营基础信息!AF$8:AF$28,$R$58:$R$78,$CF91)+求节点(村县营基础信息!AO$8:AO$28,$R$84:$R$104,$CF91)</f>
        <v>10.55473735886107</v>
      </c>
      <c r="CT91" s="194">
        <f>求节点(村县营基础信息!O$8:O$28,$R$6:$R$26,$CF91)+求节点(村县营基础信息!X$8:X$28,$R$32:$R$52,$CF91)+求节点(村县营基础信息!AG$8:AG$28,$R$58:$R$78,$CF91)+求节点(村县营基础信息!AP$8:AP$28,$R$84:$R$104,$CF91)</f>
        <v>10.776942355889725</v>
      </c>
      <c r="CU91" s="194">
        <f>(CP91-CP90)/节奏总纲!K89</f>
        <v>4.581438410194389E-3</v>
      </c>
      <c r="CW91" s="171"/>
      <c r="CX91" s="171"/>
      <c r="CY91" s="171">
        <v>86</v>
      </c>
      <c r="CZ91" s="171">
        <v>51845.71428571429</v>
      </c>
      <c r="DA91" s="171">
        <v>52369.408369408375</v>
      </c>
      <c r="DB91" s="171">
        <v>52903.790087463567</v>
      </c>
      <c r="DC91" s="171">
        <v>53449.189985272453</v>
      </c>
      <c r="DD91" s="171">
        <v>54574.436090225565</v>
      </c>
      <c r="DE91" s="171">
        <f t="shared" si="29"/>
        <v>0.93932547117822107</v>
      </c>
      <c r="DF91" s="171">
        <f t="shared" si="30"/>
        <v>0.92799827326499873</v>
      </c>
      <c r="DG91" s="171">
        <f t="shared" si="31"/>
        <v>0.91667107535177605</v>
      </c>
      <c r="DH91" s="171">
        <f t="shared" si="32"/>
        <v>0.90534387743855405</v>
      </c>
      <c r="DI91" s="171">
        <f t="shared" si="33"/>
        <v>0.88268948161210936</v>
      </c>
    </row>
    <row r="92" spans="2:113" x14ac:dyDescent="0.15">
      <c r="B92" s="150"/>
      <c r="D92" s="137">
        <v>9</v>
      </c>
      <c r="E92" s="137">
        <v>0</v>
      </c>
      <c r="F92" s="137">
        <v>0</v>
      </c>
      <c r="G92" s="171">
        <v>1</v>
      </c>
      <c r="H92" s="137">
        <v>1</v>
      </c>
      <c r="I92" s="167">
        <v>0</v>
      </c>
      <c r="J92" s="171">
        <f t="shared" si="34"/>
        <v>100</v>
      </c>
      <c r="K92" s="174">
        <f t="shared" si="34"/>
        <v>6000</v>
      </c>
      <c r="L92" s="167">
        <v>0</v>
      </c>
      <c r="N92" s="137">
        <f>SUMPRODUCT(E$84:E92,村县营基础信息!$G$8:$G16)</f>
        <v>0</v>
      </c>
      <c r="O92" s="137">
        <f>SUMPRODUCT(F$84:F92,村县营基础信息!$G$8:$G16)</f>
        <v>0</v>
      </c>
      <c r="P92" s="137">
        <f>SUMPRODUCT(G$84:G92,村县营基础信息!$G$8:$G16)</f>
        <v>3</v>
      </c>
      <c r="Q92" s="137">
        <f>SUMPRODUCT(H$84:H92,村县营基础信息!$G$8:$G16)</f>
        <v>3</v>
      </c>
      <c r="R92" s="167">
        <f>SUMPRODUCT(I$84:I92,村县营基础信息!$G$8:$G16)</f>
        <v>0</v>
      </c>
      <c r="S92" s="137">
        <f>SUMPRODUCT(J$84:J92,村县营基础信息!$G$8:$G16)</f>
        <v>300</v>
      </c>
      <c r="T92" s="137">
        <f>SUMPRODUCT(K$84:K92,村县营基础信息!$G$8:$G16)</f>
        <v>6800</v>
      </c>
      <c r="U92" s="167">
        <f>SUMPRODUCT(L$84:L92,村县营基础信息!$G$8:$G16)</f>
        <v>0</v>
      </c>
      <c r="W92" s="142"/>
      <c r="X92" s="68">
        <v>87</v>
      </c>
      <c r="Y92" s="203">
        <f>MAX(求节点(基础状态预期!F$7:F$27,$N$6:$N$26,$X92)+求节点(基础状态预期!F$7:F$27,$N$32:$N$52,$X92)+求节点(基础状态预期!F$7:F$27,$N$58:$N$78,$X92)+求节点(基础状态预期!F$7:F$27,$N$84:$N$104,$X92),Y91)</f>
        <v>350640</v>
      </c>
      <c r="Z92" s="203">
        <f>MAX(求节点(基础状态预期!G$7:G$27,$N$6:$N$26,$X92)+求节点(基础状态预期!G$7:G$27,$N$32:$N$52,$X92)+求节点(基础状态预期!G$7:G$27,$N$58:$N$78,$X92)+求节点(基础状态预期!G$7:G$27,$N$84:$N$104,$X92),Z91)</f>
        <v>348351.5151515152</v>
      </c>
      <c r="AA92" s="203">
        <f>MAX(求节点(基础状态预期!H$7:H$27,$N$6:$N$26,$X92)+求节点(基础状态预期!H$7:H$27,$N$32:$N$52,$X92)+求节点(基础状态预期!H$7:H$27,$N$58:$N$78,$X92)+求节点(基础状态预期!H$7:H$27,$N$84:$N$104,$X92),AA91)</f>
        <v>346016.32653061231</v>
      </c>
      <c r="AB92" s="203">
        <f>MAX(求节点(基础状态预期!I$7:I$27,$N$6:$N$26,$X92)+求节点(基础状态预期!I$7:I$27,$N$32:$N$52,$X92)+求节点(基础状态预期!I$7:I$27,$N$58:$N$78,$X92)+求节点(基础状态预期!I$7:I$27,$N$84:$N$104,$X92),AB91)</f>
        <v>343632.98969072162</v>
      </c>
      <c r="AC92" s="203">
        <f>MAX(求节点(基础状态预期!J$7:J$27,$N$6:$N$26,$X92)+求节点(基础状态预期!J$7:J$27,$N$32:$N$52,$X92)+求节点(基础状态预期!J$7:J$27,$N$58:$N$78,$X92)+求节点(基础状态预期!J$7:J$27,$N$84:$N$104,$X92),AC91)</f>
        <v>338715.78947368427</v>
      </c>
      <c r="AD92" s="63">
        <v>36767.857142857145</v>
      </c>
      <c r="AE92" s="63">
        <v>37139.24963924964</v>
      </c>
      <c r="AF92" s="63">
        <v>37518.221574344025</v>
      </c>
      <c r="AG92" s="63">
        <v>37905.007363770244</v>
      </c>
      <c r="AH92" s="63">
        <v>38703.007518796992</v>
      </c>
      <c r="AI92" s="203">
        <f>MAX((求节点(基础状态预期!F$7:F$27,$P$6:$P$26,$X92)+求节点(基础状态预期!F$7:F$27,$P$32:$P$52,$X92)+求节点(基础状态预期!F$7:F$27,$P$58:$P$78,$X92)+求节点(基础状态预期!F$7:F$27,$P$84:$P$104,$X92))*240,AI91)</f>
        <v>43200</v>
      </c>
      <c r="AJ92" s="203">
        <f>MAX((求节点(基础状态预期!G$7:G$27,$P$6:$P$26,$X92)+求节点(基础状态预期!G$7:G$27,$P$32:$P$52,$X92)+求节点(基础状态预期!G$7:G$27,$P$58:$P$78,$X92)+求节点(基础状态预期!G$7:G$27,$P$84:$P$104,$X92))*240,AJ91)</f>
        <v>43109.494949494954</v>
      </c>
      <c r="AK92" s="203">
        <f>MAX((求节点(基础状态预期!H$7:H$27,$P$6:$P$26,$X92)+求节点(基础状态预期!H$7:H$27,$P$32:$P$52,$X92)+求节点(基础状态预期!H$7:H$27,$P$58:$P$78,$X92)+求节点(基础状态预期!H$7:H$27,$P$84:$P$104,$X92))*240,AK91)</f>
        <v>43017.142857142855</v>
      </c>
      <c r="AL92" s="203">
        <f>MAX((求节点(基础状态预期!I$7:I$27,$P$6:$P$26,$X92)+求节点(基础状态预期!I$7:I$27,$P$32:$P$52,$X92)+求节点(基础状态预期!I$7:I$27,$P$58:$P$78,$X92)+求节点(基础状态预期!I$7:I$27,$P$84:$P$104,$X92))*240,AL91)</f>
        <v>42922.886597938144</v>
      </c>
      <c r="AM92" s="203">
        <f>MAX((求节点(基础状态预期!J$7:J$27,$P$6:$P$26,$X92)+求节点(基础状态预期!J$7:J$27,$P$32:$P$52,$X92)+求节点(基础状态预期!J$7:J$27,$P$58:$P$78,$X92)+求节点(基础状态预期!J$7:J$27,$P$84:$P$104,$X92))*240,AM91)</f>
        <v>42728.421052631587</v>
      </c>
      <c r="AN92" s="68">
        <f>(AI92-AI91)/节奏总纲!K90</f>
        <v>0</v>
      </c>
      <c r="AO92" s="203">
        <f>MAX(求节点(基础状态预期!F$7:F$27,$T$6:$T$26,$X92)+求节点(基础状态预期!F$7:F$27,$T$32:$T$52,$X92)+求节点(基础状态预期!F$7:F$27,$T$58:$T$78,$X92)+求节点(基础状态预期!F$7:F$27,$T$84:$T$104,$X92),AO91)</f>
        <v>24920800</v>
      </c>
      <c r="AP92" s="203">
        <f>MAX(求节点(基础状态预期!G$7:G$27,$T$6:$T$26,$X92)+求节点(基础状态预期!G$7:G$27,$T$32:$T$52,$X92)+求节点(基础状态预期!G$7:G$27,$T$58:$T$78,$X92)+求节点(基础状态预期!G$7:G$27,$T$84:$T$104,$X92),AP91)</f>
        <v>24696692.255892258</v>
      </c>
      <c r="AQ92" s="203">
        <f>MAX(求节点(基础状态预期!H$7:H$27,$T$6:$T$26,$X92)+求节点(基础状态预期!H$7:H$27,$T$32:$T$52,$X92)+求节点(基础状态预期!H$7:H$27,$T$58:$T$78,$X92)+求节点(基础状态预期!H$7:H$27,$T$84:$T$104,$X92),AQ91)</f>
        <v>24468010.884353749</v>
      </c>
      <c r="AR92" s="203">
        <f>MAX(求节点(基础状态预期!I$7:I$27,$T$6:$T$26,$X92)+求节点(基础状态预期!I$7:I$27,$T$32:$T$52,$X92)+求节点(基础状态预期!I$7:I$27,$T$58:$T$78,$X92)+求节点(基础状态预期!I$7:I$27,$T$84:$T$104,$X92),AR91)</f>
        <v>24234614.432989687</v>
      </c>
      <c r="AS92" s="203">
        <f>MAX(求节点(基础状态预期!J$7:J$27,$T$6:$T$26,$X92)+求节点(基础状态预期!J$7:J$27,$T$32:$T$52,$X92)+求节点(基础状态预期!J$7:J$27,$T$58:$T$78,$X92)+求节点(基础状态预期!J$7:J$27,$T$84:$T$104,$X92),AS91)</f>
        <v>24046385.964912269</v>
      </c>
      <c r="AT92" s="203">
        <f>MAX(求节点(基础状态预期!F$7:F$27,$S$6:$S$26,$X92)+求节点(基础状态预期!F$7:F$27,$S$32:$S$52,$X92)+求节点(基础状态预期!F$7:F$27,$S$58:$S$78,$X92)+求节点(基础状态预期!F$7:F$27,$S$84:$S$104,$X92),AT91)</f>
        <v>5500</v>
      </c>
      <c r="AU92" s="203">
        <f>MAX(求节点(基础状态预期!G$7:G$27,$S$6:$S$26,$X92)+求节点(基础状态预期!G$7:G$27,$S$32:$S$52,$X92)+求节点(基础状态预期!G$7:G$27,$S$58:$S$78,$X92)+求节点(基础状态预期!G$7:G$27,$S$84:$S$104,$X92),AU91)</f>
        <v>5489.2255892255898</v>
      </c>
      <c r="AV92" s="203">
        <f>MAX(求节点(基础状态预期!H$7:H$27,$S$6:$S$26,$X92)+求节点(基础状态预期!H$7:H$27,$S$32:$S$52,$X92)+求节点(基础状态预期!H$7:H$27,$S$58:$S$78,$X92)+求节点(基础状态预期!H$7:H$27,$S$84:$S$104,$X92),AV91)</f>
        <v>5478.2312925170072</v>
      </c>
      <c r="AW92" s="203">
        <f>MAX(求节点(基础状态预期!I$7:I$27,$S$6:$S$26,$X92)+求节点(基础状态预期!I$7:I$27,$S$32:$S$52,$X92)+求节点(基础状态预期!I$7:I$27,$S$58:$S$78,$X92)+求节点(基础状态预期!I$7:I$27,$S$84:$S$104,$X92),AW91)</f>
        <v>5467.0103092783502</v>
      </c>
      <c r="AX92" s="203">
        <f>MAX(求节点(基础状态预期!J$7:J$27,$S$6:$S$26,$X92)+求节点(基础状态预期!J$7:J$27,$S$32:$S$52,$X92)+求节点(基础状态预期!J$7:J$27,$S$58:$S$78,$X92)+求节点(基础状态预期!J$7:J$27,$S$84:$S$104,$X92),AX91)</f>
        <v>5443.8596491228072</v>
      </c>
      <c r="AY92" s="108">
        <f>(AT92-AT91)/节奏总纲!K90</f>
        <v>0</v>
      </c>
      <c r="AZ92" s="203">
        <f>MAX(求节点(基础状态预期!F$7:F$27,$U$6:$U$26,$X92)+求节点(基础状态预期!F$7:F$27,$U$32:$U$52,$X92)+求节点(基础状态预期!F$7:F$27,$U$58:$U$78,$X92)+求节点(基础状态预期!F$7:F$27,$U$84:$U$104,$X92),AZ91)</f>
        <v>5976000</v>
      </c>
      <c r="BA92" s="203">
        <f>MAX(求节点(基础状态预期!G$7:G$27,$U$6:$U$26,$X92)+求节点(基础状态预期!G$7:G$27,$U$32:$U$52,$X92)+求节点(基础状态预期!G$7:G$27,$U$58:$U$78,$X92)+求节点(基础状态预期!G$7:G$27,$U$84:$U$104,$X92),BA91)</f>
        <v>5951003.3670033673</v>
      </c>
      <c r="BB92" s="203">
        <f>MAX(求节点(基础状态预期!H$7:H$27,$U$6:$U$26,$X92)+求节点(基础状态预期!H$7:H$27,$U$32:$U$52,$X92)+求节点(基础状态预期!H$7:H$27,$U$58:$U$78,$X92)+求节点(基础状态预期!H$7:H$27,$U$84:$U$104,$X92),BB91)</f>
        <v>5925496.5986394566</v>
      </c>
      <c r="BC92" s="203">
        <f>MAX(求节点(基础状态预期!I$7:I$27,$U$6:$U$26,$X92)+求节点(基础状态预期!I$7:I$27,$U$32:$U$52,$X92)+求节点(基础状态预期!I$7:I$27,$U$58:$U$78,$X92)+求节点(基础状态预期!I$7:I$27,$U$84:$U$104,$X92),BC91)</f>
        <v>5899463.9175257729</v>
      </c>
      <c r="BD92" s="203">
        <f>MAX(求节点(基础状态预期!J$7:J$27,$U$6:$U$26,$X92)+求节点(基础状态预期!J$7:J$27,$U$32:$U$52,$X92)+求节点(基础状态预期!J$7:J$27,$U$58:$U$78,$X92)+求节点(基础状态预期!J$7:J$27,$U$84:$U$104,$X92),BD91)</f>
        <v>5845754.3859649133</v>
      </c>
      <c r="BK92" s="108">
        <v>87</v>
      </c>
      <c r="BL92" s="194">
        <f t="shared" si="23"/>
        <v>48700</v>
      </c>
      <c r="BM92" s="194">
        <f t="shared" si="24"/>
        <v>48598.720538720547</v>
      </c>
      <c r="BN92" s="194">
        <f t="shared" si="25"/>
        <v>48495.37414965986</v>
      </c>
      <c r="BO92" s="194">
        <f t="shared" si="26"/>
        <v>48389.896907216491</v>
      </c>
      <c r="BP92" s="194">
        <f t="shared" si="27"/>
        <v>48172.280701754396</v>
      </c>
      <c r="BQ92" s="194">
        <f>(BL92-BL91)/节奏总纲!K90</f>
        <v>0</v>
      </c>
      <c r="BS92" s="110">
        <f t="shared" si="22"/>
        <v>0.88706365503080087</v>
      </c>
      <c r="BT92" s="110">
        <f t="shared" si="28"/>
        <v>0.11293634496919917</v>
      </c>
      <c r="BW92" s="167">
        <v>87</v>
      </c>
      <c r="BX92" s="194">
        <f>求节点(村县营基础信息!K$8:K$28,$P$6:$P$26,$CF92)+求节点(村县营基础信息!T$8:T$28,$P$32:$P$52,$CF92)+求节点(村县营基础信息!AC$8:AC$28,$P$58:$P$78,$CF92)+求节点(村县营基础信息!AL$8:AL$28,$P$84:$P$104,$CF92)</f>
        <v>186.10714285714286</v>
      </c>
      <c r="BY92" s="194">
        <f>求节点(村县营基础信息!L$8:L$28,$P$6:$P$26,$CF92)+求节点(村县营基础信息!U$8:U$28,$P$32:$P$52,$CF92)+求节点(村县营基础信息!AD$8:AD$28,$P$58:$P$78,$CF92)+求节点(村县营基础信息!AM$8:AM$28,$P$84:$P$104,$CF92)</f>
        <v>188.05742922376862</v>
      </c>
      <c r="BZ92" s="194">
        <f>求节点(村县营基础信息!M$8:M$28,$P$6:$P$26,$CF92)+求节点(村县营基础信息!V$8:V$28,$P$32:$P$52,$CF92)+求节点(村县营基础信息!AE$8:AE$28,$P$58:$P$78,$CF92)+求节点(村县营基础信息!AN$8:AN$28,$P$84:$P$104,$CF92)</f>
        <v>190.11391947545567</v>
      </c>
      <c r="CA92" s="194">
        <f>求节点(村县营基础信息!N$8:N$28,$P$6:$P$26,$CF92)+求节点(村县营基础信息!W$8:W$28,$P$32:$P$52,$CF92)+求节点(村县营基础信息!AF$8:AF$28,$P$58:$P$78,$CF92)+求节点(村县营基础信息!AO$8:AO$28,$P$84:$P$104,$CF92)</f>
        <v>192.47021199368808</v>
      </c>
      <c r="CB92" s="194">
        <f>求节点(村县营基础信息!O$8:O$28,$P$6:$P$26,$CF92)+求节点(村县营基础信息!X$8:X$28,$P$32:$P$52,$CF92)+求节点(村县营基础信息!AG$8:AG$28,$P$58:$P$78,$CF92)+求节点(村县营基础信息!AP$8:AP$28,$P$84:$P$104,$CF92)</f>
        <v>196.46112893624533</v>
      </c>
      <c r="CC92" s="194">
        <f>(BX92-BX91)/节奏总纲!K90</f>
        <v>7.3096227470431763E-2</v>
      </c>
      <c r="CF92" s="167">
        <v>87</v>
      </c>
      <c r="CG92" s="194">
        <f>求节点(村县营基础信息!K$8:K$28,$Q$6:$Q$26,$CF92)+求节点(村县营基础信息!T$8:T$28,$Q$32:$Q$52,$CF92)+求节点(村县营基础信息!AC$8:AC$28,$Q$58:$Q$78,$CF92)+求节点(村县营基础信息!AL$8:AL$28,$Q$84:$Q$104,$CF92)</f>
        <v>56.642857142857146</v>
      </c>
      <c r="CH92" s="194">
        <f>求节点(村县营基础信息!L$8:L$28,$Q$6:$Q$26,$CF92)+求节点(村县营基础信息!U$8:U$28,$Q$32:$Q$52,$CF92)+求节点(村县营基础信息!AD$8:AD$28,$Q$58:$Q$78,$CF92)+求节点(村县营基础信息!AM$8:AM$28,$Q$84:$Q$104,$CF92)</f>
        <v>57.285423451762846</v>
      </c>
      <c r="CI92" s="194">
        <f>求节点(村县营基础信息!M$8:M$28,$Q$6:$Q$26,$CF92)+求节点(村县营基础信息!V$8:V$28,$Q$32:$Q$52,$CF92)+求节点(村县营基础信息!AE$8:AE$28,$Q$58:$Q$78,$CF92)+求节点(村县营基础信息!AN$8:AN$28,$Q$84:$Q$104,$CF92)</f>
        <v>58.007505481286557</v>
      </c>
      <c r="CJ92" s="194">
        <f>求节点(村县营基础信息!N$8:N$28,$Q$6:$Q$26,$CF92)+求节点(村县营基础信息!W$8:W$28,$Q$32:$Q$52,$CF92)+求节点(村县营基础信息!AF$8:AF$28,$Q$58:$Q$78,$CF92)+求节点(村县营基础信息!AO$8:AO$28,$Q$84:$Q$104,$CF92)</f>
        <v>59.001876205764646</v>
      </c>
      <c r="CK92" s="194">
        <f>求节点(村县营基础信息!O$8:O$28,$Q$6:$Q$26,$CF92)+求节点(村县营基础信息!X$8:X$28,$Q$32:$Q$52,$CF92)+求节点(村县营基础信息!AG$8:AG$28,$Q$58:$Q$78,$CF92)+求节点(村县营基础信息!AP$8:AP$28,$Q$84:$Q$104,$CF92)</f>
        <v>60.182933447523546</v>
      </c>
      <c r="CL92" s="194">
        <f>(CG92-CG91)/节奏总纲!K90</f>
        <v>1.9663312652864886E-2</v>
      </c>
      <c r="CO92" s="167">
        <v>87</v>
      </c>
      <c r="CP92" s="194">
        <f>求节点(村县营基础信息!K$8:K$28,$R$6:$R$26,$CF92)+求节点(村县营基础信息!T$8:T$28,$R$32:$R$52,$CF92)+求节点(村县营基础信息!AC$8:AC$28,$R$58:$R$78,$CF92)+求节点(村县营基础信息!AL$8:AL$28,$R$84:$R$104,$CF92)</f>
        <v>10.357142857142858</v>
      </c>
      <c r="CQ92" s="194">
        <f>求节点(村县营基础信息!L$8:L$28,$R$6:$R$26,$CF92)+求节点(村县营基础信息!U$8:U$28,$R$32:$R$52,$CF92)+求节点(村县营基础信息!AD$8:AD$28,$R$58:$R$78,$CF92)+求节点(村县营基础信息!AM$8:AM$28,$R$84:$R$104,$CF92)</f>
        <v>10.461760461760463</v>
      </c>
      <c r="CR92" s="194">
        <f>求节点(村县营基础信息!M$8:M$28,$R$6:$R$26,$CF92)+求节点(村县营基础信息!V$8:V$28,$R$32:$R$52,$CF92)+求节点(村县营基础信息!AE$8:AE$28,$R$58:$R$78,$CF92)+求节点(村县营基础信息!AN$8:AN$28,$R$84:$R$104,$CF92)</f>
        <v>10.568513119533529</v>
      </c>
      <c r="CS92" s="194">
        <f>求节点(村县营基础信息!N$8:N$28,$R$6:$R$26,$CF92)+求节点(村县营基础信息!W$8:W$28,$R$32:$R$52,$CF92)+求节点(村县营基础信息!AF$8:AF$28,$R$58:$R$78,$CF92)+求节点(村县营基础信息!AO$8:AO$28,$R$84:$R$104,$CF92)</f>
        <v>10.677466863033873</v>
      </c>
      <c r="CT92" s="194">
        <f>求节点(村县营基础信息!O$8:O$28,$R$6:$R$26,$CF92)+求节点(村县营基础信息!X$8:X$28,$R$32:$R$52,$CF92)+求节点(村县营基础信息!AG$8:AG$28,$R$58:$R$78,$CF92)+求节点(村县营基础信息!AP$8:AP$28,$R$84:$R$104,$CF92)</f>
        <v>10.902255639097744</v>
      </c>
      <c r="CU92" s="194">
        <f>(CP92-CP91)/节奏总纲!K90</f>
        <v>4.2746331854054322E-3</v>
      </c>
      <c r="CW92" s="171"/>
      <c r="CX92" s="171"/>
      <c r="CY92" s="171">
        <v>87</v>
      </c>
      <c r="CZ92" s="171">
        <v>52448.571428571428</v>
      </c>
      <c r="DA92" s="171">
        <v>52978.354978354982</v>
      </c>
      <c r="DB92" s="171">
        <v>53518.950437317792</v>
      </c>
      <c r="DC92" s="171">
        <v>54070.692194403528</v>
      </c>
      <c r="DD92" s="171">
        <v>55209.022556390977</v>
      </c>
      <c r="DE92" s="171">
        <f t="shared" si="29"/>
        <v>0.92852862668191971</v>
      </c>
      <c r="DF92" s="171">
        <f t="shared" si="30"/>
        <v>0.91733162644586086</v>
      </c>
      <c r="DG92" s="171">
        <f t="shared" si="31"/>
        <v>0.90613462620980167</v>
      </c>
      <c r="DH92" s="171">
        <f t="shared" si="32"/>
        <v>0.89493762597374305</v>
      </c>
      <c r="DI92" s="171">
        <f t="shared" si="33"/>
        <v>0.87254362550162534</v>
      </c>
    </row>
    <row r="93" spans="2:113" x14ac:dyDescent="0.15">
      <c r="B93" s="150"/>
      <c r="D93" s="137">
        <v>10</v>
      </c>
      <c r="E93" s="137">
        <v>0</v>
      </c>
      <c r="F93" s="137">
        <v>0</v>
      </c>
      <c r="G93" s="171">
        <v>1</v>
      </c>
      <c r="H93" s="137">
        <v>1</v>
      </c>
      <c r="I93" s="167">
        <v>0</v>
      </c>
      <c r="J93" s="171">
        <f t="shared" si="34"/>
        <v>100</v>
      </c>
      <c r="K93" s="174">
        <f t="shared" si="34"/>
        <v>8000</v>
      </c>
      <c r="L93" s="167">
        <v>0</v>
      </c>
      <c r="N93" s="137">
        <f>SUMPRODUCT(E$84:E93,村县营基础信息!$G$8:$G17)</f>
        <v>0</v>
      </c>
      <c r="O93" s="137">
        <f>SUMPRODUCT(F$84:F93,村县营基础信息!$G$8:$G17)</f>
        <v>0</v>
      </c>
      <c r="P93" s="137">
        <f>SUMPRODUCT(G$84:G93,村县营基础信息!$G$8:$G17)</f>
        <v>4</v>
      </c>
      <c r="Q93" s="137">
        <f>SUMPRODUCT(H$84:H93,村县营基础信息!$G$8:$G17)</f>
        <v>4</v>
      </c>
      <c r="R93" s="167">
        <f>SUMPRODUCT(I$84:I93,村县营基础信息!$G$8:$G17)</f>
        <v>0</v>
      </c>
      <c r="S93" s="137">
        <f>SUMPRODUCT(J$84:J93,村县营基础信息!$G$8:$G17)</f>
        <v>400</v>
      </c>
      <c r="T93" s="137">
        <f>SUMPRODUCT(K$84:K93,村县营基础信息!$G$8:$G17)</f>
        <v>14800</v>
      </c>
      <c r="U93" s="167">
        <f>SUMPRODUCT(L$84:L93,村县营基础信息!$G$8:$G17)</f>
        <v>0</v>
      </c>
      <c r="W93" s="142"/>
      <c r="X93" s="68">
        <v>88</v>
      </c>
      <c r="Y93" s="203">
        <f>MAX(求节点(基础状态预期!F$7:F$27,$N$6:$N$26,$X93)+求节点(基础状态预期!F$7:F$27,$N$32:$N$52,$X93)+求节点(基础状态预期!F$7:F$27,$N$58:$N$78,$X93)+求节点(基础状态预期!F$7:F$27,$N$84:$N$104,$X93),Y92)</f>
        <v>350640</v>
      </c>
      <c r="Z93" s="203">
        <f>MAX(求节点(基础状态预期!G$7:G$27,$N$6:$N$26,$X93)+求节点(基础状态预期!G$7:G$27,$N$32:$N$52,$X93)+求节点(基础状态预期!G$7:G$27,$N$58:$N$78,$X93)+求节点(基础状态预期!G$7:G$27,$N$84:$N$104,$X93),Z92)</f>
        <v>348351.5151515152</v>
      </c>
      <c r="AA93" s="203">
        <f>MAX(求节点(基础状态预期!H$7:H$27,$N$6:$N$26,$X93)+求节点(基础状态预期!H$7:H$27,$N$32:$N$52,$X93)+求节点(基础状态预期!H$7:H$27,$N$58:$N$78,$X93)+求节点(基础状态预期!H$7:H$27,$N$84:$N$104,$X93),AA92)</f>
        <v>346016.32653061231</v>
      </c>
      <c r="AB93" s="203">
        <f>MAX(求节点(基础状态预期!I$7:I$27,$N$6:$N$26,$X93)+求节点(基础状态预期!I$7:I$27,$N$32:$N$52,$X93)+求节点(基础状态预期!I$7:I$27,$N$58:$N$78,$X93)+求节点(基础状态预期!I$7:I$27,$N$84:$N$104,$X93),AB92)</f>
        <v>343632.98969072162</v>
      </c>
      <c r="AC93" s="203">
        <f>MAX(求节点(基础状态预期!J$7:J$27,$N$6:$N$26,$X93)+求节点(基础状态预期!J$7:J$27,$N$32:$N$52,$X93)+求节点(基础状态预期!J$7:J$27,$N$58:$N$78,$X93)+求节点(基础状态预期!J$7:J$27,$N$84:$N$104,$X93),AC92)</f>
        <v>338715.78947368427</v>
      </c>
      <c r="AD93" s="63">
        <v>37190.476190476191</v>
      </c>
      <c r="AE93" s="63">
        <v>37566.137566137564</v>
      </c>
      <c r="AF93" s="63">
        <v>37949.465500485909</v>
      </c>
      <c r="AG93" s="63">
        <v>38340.697103583705</v>
      </c>
      <c r="AH93" s="63">
        <v>39147.869674185466</v>
      </c>
      <c r="AI93" s="203">
        <f>MAX((求节点(基础状态预期!F$7:F$27,$P$6:$P$26,$X93)+求节点(基础状态预期!F$7:F$27,$P$32:$P$52,$X93)+求节点(基础状态预期!F$7:F$27,$P$58:$P$78,$X93)+求节点(基础状态预期!F$7:F$27,$P$84:$P$104,$X93))*240,AI92)</f>
        <v>43200</v>
      </c>
      <c r="AJ93" s="203">
        <f>MAX((求节点(基础状态预期!G$7:G$27,$P$6:$P$26,$X93)+求节点(基础状态预期!G$7:G$27,$P$32:$P$52,$X93)+求节点(基础状态预期!G$7:G$27,$P$58:$P$78,$X93)+求节点(基础状态预期!G$7:G$27,$P$84:$P$104,$X93))*240,AJ92)</f>
        <v>43109.494949494954</v>
      </c>
      <c r="AK93" s="203">
        <f>MAX((求节点(基础状态预期!H$7:H$27,$P$6:$P$26,$X93)+求节点(基础状态预期!H$7:H$27,$P$32:$P$52,$X93)+求节点(基础状态预期!H$7:H$27,$P$58:$P$78,$X93)+求节点(基础状态预期!H$7:H$27,$P$84:$P$104,$X93))*240,AK92)</f>
        <v>43017.142857142855</v>
      </c>
      <c r="AL93" s="203">
        <f>MAX((求节点(基础状态预期!I$7:I$27,$P$6:$P$26,$X93)+求节点(基础状态预期!I$7:I$27,$P$32:$P$52,$X93)+求节点(基础状态预期!I$7:I$27,$P$58:$P$78,$X93)+求节点(基础状态预期!I$7:I$27,$P$84:$P$104,$X93))*240,AL92)</f>
        <v>42922.886597938144</v>
      </c>
      <c r="AM93" s="203">
        <f>MAX((求节点(基础状态预期!J$7:J$27,$P$6:$P$26,$X93)+求节点(基础状态预期!J$7:J$27,$P$32:$P$52,$X93)+求节点(基础状态预期!J$7:J$27,$P$58:$P$78,$X93)+求节点(基础状态预期!J$7:J$27,$P$84:$P$104,$X93))*240,AM92)</f>
        <v>42728.421052631587</v>
      </c>
      <c r="AN93" s="68">
        <f>(AI93-AI92)/节奏总纲!K91</f>
        <v>0</v>
      </c>
      <c r="AO93" s="203">
        <f>MAX(求节点(基础状态预期!F$7:F$27,$T$6:$T$26,$X93)+求节点(基础状态预期!F$7:F$27,$T$32:$T$52,$X93)+求节点(基础状态预期!F$7:F$27,$T$58:$T$78,$X93)+求节点(基础状态预期!F$7:F$27,$T$84:$T$104,$X93),AO92)</f>
        <v>24920800</v>
      </c>
      <c r="AP93" s="203">
        <f>MAX(求节点(基础状态预期!G$7:G$27,$T$6:$T$26,$X93)+求节点(基础状态预期!G$7:G$27,$T$32:$T$52,$X93)+求节点(基础状态预期!G$7:G$27,$T$58:$T$78,$X93)+求节点(基础状态预期!G$7:G$27,$T$84:$T$104,$X93),AP92)</f>
        <v>24696692.255892258</v>
      </c>
      <c r="AQ93" s="203">
        <f>MAX(求节点(基础状态预期!H$7:H$27,$T$6:$T$26,$X93)+求节点(基础状态预期!H$7:H$27,$T$32:$T$52,$X93)+求节点(基础状态预期!H$7:H$27,$T$58:$T$78,$X93)+求节点(基础状态预期!H$7:H$27,$T$84:$T$104,$X93),AQ92)</f>
        <v>24468010.884353749</v>
      </c>
      <c r="AR93" s="203">
        <f>MAX(求节点(基础状态预期!I$7:I$27,$T$6:$T$26,$X93)+求节点(基础状态预期!I$7:I$27,$T$32:$T$52,$X93)+求节点(基础状态预期!I$7:I$27,$T$58:$T$78,$X93)+求节点(基础状态预期!I$7:I$27,$T$84:$T$104,$X93),AR92)</f>
        <v>24234614.432989687</v>
      </c>
      <c r="AS93" s="203">
        <f>MAX(求节点(基础状态预期!J$7:J$27,$T$6:$T$26,$X93)+求节点(基础状态预期!J$7:J$27,$T$32:$T$52,$X93)+求节点(基础状态预期!J$7:J$27,$T$58:$T$78,$X93)+求节点(基础状态预期!J$7:J$27,$T$84:$T$104,$X93),AS92)</f>
        <v>24046385.964912269</v>
      </c>
      <c r="AT93" s="203">
        <f>MAX(求节点(基础状态预期!F$7:F$27,$S$6:$S$26,$X93)+求节点(基础状态预期!F$7:F$27,$S$32:$S$52,$X93)+求节点(基础状态预期!F$7:F$27,$S$58:$S$78,$X93)+求节点(基础状态预期!F$7:F$27,$S$84:$S$104,$X93),AT92)</f>
        <v>5500</v>
      </c>
      <c r="AU93" s="203">
        <f>MAX(求节点(基础状态预期!G$7:G$27,$S$6:$S$26,$X93)+求节点(基础状态预期!G$7:G$27,$S$32:$S$52,$X93)+求节点(基础状态预期!G$7:G$27,$S$58:$S$78,$X93)+求节点(基础状态预期!G$7:G$27,$S$84:$S$104,$X93),AU92)</f>
        <v>5489.2255892255898</v>
      </c>
      <c r="AV93" s="203">
        <f>MAX(求节点(基础状态预期!H$7:H$27,$S$6:$S$26,$X93)+求节点(基础状态预期!H$7:H$27,$S$32:$S$52,$X93)+求节点(基础状态预期!H$7:H$27,$S$58:$S$78,$X93)+求节点(基础状态预期!H$7:H$27,$S$84:$S$104,$X93),AV92)</f>
        <v>5478.2312925170072</v>
      </c>
      <c r="AW93" s="203">
        <f>MAX(求节点(基础状态预期!I$7:I$27,$S$6:$S$26,$X93)+求节点(基础状态预期!I$7:I$27,$S$32:$S$52,$X93)+求节点(基础状态预期!I$7:I$27,$S$58:$S$78,$X93)+求节点(基础状态预期!I$7:I$27,$S$84:$S$104,$X93),AW92)</f>
        <v>5467.0103092783502</v>
      </c>
      <c r="AX93" s="203">
        <f>MAX(求节点(基础状态预期!J$7:J$27,$S$6:$S$26,$X93)+求节点(基础状态预期!J$7:J$27,$S$32:$S$52,$X93)+求节点(基础状态预期!J$7:J$27,$S$58:$S$78,$X93)+求节点(基础状态预期!J$7:J$27,$S$84:$S$104,$X93),AX92)</f>
        <v>5443.8596491228072</v>
      </c>
      <c r="AY93" s="108">
        <f>(AT93-AT92)/节奏总纲!K91</f>
        <v>0</v>
      </c>
      <c r="AZ93" s="203">
        <f>MAX(求节点(基础状态预期!F$7:F$27,$U$6:$U$26,$X93)+求节点(基础状态预期!F$7:F$27,$U$32:$U$52,$X93)+求节点(基础状态预期!F$7:F$27,$U$58:$U$78,$X93)+求节点(基础状态预期!F$7:F$27,$U$84:$U$104,$X93),AZ92)</f>
        <v>5976000</v>
      </c>
      <c r="BA93" s="203">
        <f>MAX(求节点(基础状态预期!G$7:G$27,$U$6:$U$26,$X93)+求节点(基础状态预期!G$7:G$27,$U$32:$U$52,$X93)+求节点(基础状态预期!G$7:G$27,$U$58:$U$78,$X93)+求节点(基础状态预期!G$7:G$27,$U$84:$U$104,$X93),BA92)</f>
        <v>5951003.3670033673</v>
      </c>
      <c r="BB93" s="203">
        <f>MAX(求节点(基础状态预期!H$7:H$27,$U$6:$U$26,$X93)+求节点(基础状态预期!H$7:H$27,$U$32:$U$52,$X93)+求节点(基础状态预期!H$7:H$27,$U$58:$U$78,$X93)+求节点(基础状态预期!H$7:H$27,$U$84:$U$104,$X93),BB92)</f>
        <v>5925496.5986394566</v>
      </c>
      <c r="BC93" s="203">
        <f>MAX(求节点(基础状态预期!I$7:I$27,$U$6:$U$26,$X93)+求节点(基础状态预期!I$7:I$27,$U$32:$U$52,$X93)+求节点(基础状态预期!I$7:I$27,$U$58:$U$78,$X93)+求节点(基础状态预期!I$7:I$27,$U$84:$U$104,$X93),BC92)</f>
        <v>5899463.9175257729</v>
      </c>
      <c r="BD93" s="203">
        <f>MAX(求节点(基础状态预期!J$7:J$27,$U$6:$U$26,$X93)+求节点(基础状态预期!J$7:J$27,$U$32:$U$52,$X93)+求节点(基础状态预期!J$7:J$27,$U$58:$U$78,$X93)+求节点(基础状态预期!J$7:J$27,$U$84:$U$104,$X93),BD92)</f>
        <v>5845754.3859649133</v>
      </c>
      <c r="BK93" s="108">
        <v>88</v>
      </c>
      <c r="BL93" s="194">
        <f t="shared" si="23"/>
        <v>48700</v>
      </c>
      <c r="BM93" s="194">
        <f t="shared" si="24"/>
        <v>48598.720538720547</v>
      </c>
      <c r="BN93" s="194">
        <f t="shared" si="25"/>
        <v>48495.37414965986</v>
      </c>
      <c r="BO93" s="194">
        <f t="shared" si="26"/>
        <v>48389.896907216491</v>
      </c>
      <c r="BP93" s="194">
        <f t="shared" si="27"/>
        <v>48172.280701754396</v>
      </c>
      <c r="BQ93" s="194">
        <f>(BL93-BL92)/节奏总纲!K91</f>
        <v>0</v>
      </c>
      <c r="BS93" s="110">
        <f t="shared" si="22"/>
        <v>0.88706365503080087</v>
      </c>
      <c r="BT93" s="110">
        <f t="shared" si="28"/>
        <v>0.11293634496919917</v>
      </c>
      <c r="BW93" s="167">
        <v>88</v>
      </c>
      <c r="BX93" s="194">
        <f>求节点(村县营基础信息!K$8:K$28,$P$6:$P$26,$CF93)+求节点(村县营基础信息!T$8:T$28,$P$32:$P$52,$CF93)+求节点(村县营基础信息!AC$8:AC$28,$P$58:$P$78,$CF93)+求节点(村县营基础信息!AL$8:AL$28,$P$84:$P$104,$CF93)</f>
        <v>188.14285714285717</v>
      </c>
      <c r="BY93" s="194">
        <f>求节点(村县营基础信息!L$8:L$28,$P$6:$P$26,$CF93)+求节点(村县营基础信息!U$8:U$28,$P$32:$P$52,$CF93)+求节点(村县营基础信息!AD$8:AD$28,$P$58:$P$78,$CF93)+求节点(村县营基础信息!AM$8:AM$28,$P$84:$P$104,$CF93)</f>
        <v>190.21900887001883</v>
      </c>
      <c r="BZ93" s="194">
        <f>求节点(村县营基础信息!M$8:M$28,$P$6:$P$26,$CF93)+求节点(村县营基础信息!V$8:V$28,$P$32:$P$52,$CF93)+求节点(村县营基础信息!AE$8:AE$28,$P$58:$P$78,$CF93)+求节点(村县营基础信息!AN$8:AN$28,$P$84:$P$104,$CF93)</f>
        <v>192.2991369406908</v>
      </c>
      <c r="CA93" s="194">
        <f>求节点(村县营基础信息!N$8:N$28,$P$6:$P$26,$CF93)+求节点(村县营基础信息!W$8:W$28,$P$32:$P$52,$CF93)+求节点(村县营基础信息!AF$8:AF$28,$P$58:$P$78,$CF93)+求节点(村县营基础信息!AO$8:AO$28,$P$84:$P$104,$CF93)</f>
        <v>194.68251328097185</v>
      </c>
      <c r="CB93" s="194">
        <f>求节点(村县营基础信息!O$8:O$28,$P$6:$P$26,$CF93)+求节点(村县营基础信息!X$8:X$28,$P$32:$P$52,$CF93)+求节点(村县营基础信息!AG$8:AG$28,$P$58:$P$78,$CF93)+求节点(村县营基础信息!AP$8:AP$28,$P$84:$P$104,$CF93)</f>
        <v>198.71930283206427</v>
      </c>
      <c r="CC93" s="194">
        <f>(BX93-BX92)/节奏总纲!K91</f>
        <v>6.8201191786791071E-2</v>
      </c>
      <c r="CF93" s="167">
        <v>88</v>
      </c>
      <c r="CG93" s="194">
        <f>求节点(村县营基础信息!K$8:K$28,$Q$6:$Q$26,$CF93)+求节点(村县营基础信息!T$8:T$28,$Q$32:$Q$52,$CF93)+求节点(村县营基础信息!AC$8:AC$28,$Q$58:$Q$78,$CF93)+求节点(村县营基础信息!AL$8:AL$28,$Q$84:$Q$104,$CF93)</f>
        <v>57.19047619047619</v>
      </c>
      <c r="CH93" s="194">
        <f>求节点(村县营基础信息!L$8:L$28,$Q$6:$Q$26,$CF93)+求节点(村县营基础信息!U$8:U$28,$Q$32:$Q$52,$CF93)+求节点(村县营基础信息!AD$8:AD$28,$Q$58:$Q$78,$CF93)+求节点(村县营基础信息!AM$8:AM$28,$Q$84:$Q$104,$CF93)</f>
        <v>57.943876594886554</v>
      </c>
      <c r="CI93" s="194">
        <f>求节点(村县营基础信息!M$8:M$28,$Q$6:$Q$26,$CF93)+求节点(村县营基础信息!V$8:V$28,$Q$32:$Q$52,$CF93)+求节点(村县营基础信息!AE$8:AE$28,$Q$58:$Q$78,$CF93)+求节点(村县营基础信息!AN$8:AN$28,$Q$84:$Q$104,$CF93)</f>
        <v>58.674258417853075</v>
      </c>
      <c r="CJ93" s="194">
        <f>求节点(村县营基础信息!N$8:N$28,$Q$6:$Q$26,$CF93)+求节点(村县营基础信息!W$8:W$28,$Q$32:$Q$52,$CF93)+求节点(村县营基础信息!AF$8:AF$28,$Q$58:$Q$78,$CF93)+求节点(村县营基础信息!AO$8:AO$28,$Q$84:$Q$104,$CF93)</f>
        <v>59.680058690888373</v>
      </c>
      <c r="CK93" s="194">
        <f>求节点(村县营基础信息!O$8:O$28,$Q$6:$Q$26,$CF93)+求节点(村县营基础信息!X$8:X$28,$Q$32:$Q$52,$CF93)+求节点(村县营基础信息!AG$8:AG$28,$Q$58:$Q$78,$CF93)+求节点(村县营基础信息!AP$8:AP$28,$Q$84:$Q$104,$CF93)</f>
        <v>60.874691303242216</v>
      </c>
      <c r="CL93" s="194">
        <f>(CG93-CG92)/节奏总纲!K91</f>
        <v>1.834651942802536E-2</v>
      </c>
      <c r="CO93" s="167">
        <v>88</v>
      </c>
      <c r="CP93" s="194">
        <f>求节点(村县营基础信息!K$8:K$28,$R$6:$R$26,$CF93)+求节点(村县营基础信息!T$8:T$28,$R$32:$R$52,$CF93)+求节点(村县营基础信息!AC$8:AC$28,$R$58:$R$78,$CF93)+求节点(村县营基础信息!AL$8:AL$28,$R$84:$R$104,$CF93)</f>
        <v>10.476190476190476</v>
      </c>
      <c r="CQ93" s="194">
        <f>求节点(村县营基础信息!L$8:L$28,$R$6:$R$26,$CF93)+求节点(村县营基础信息!U$8:U$28,$R$32:$R$52,$CF93)+求节点(村县营基础信息!AD$8:AD$28,$R$58:$R$78,$CF93)+求节点(村县营基础信息!AM$8:AM$28,$R$84:$R$104,$CF93)</f>
        <v>10.582010582010582</v>
      </c>
      <c r="CR93" s="194">
        <f>求节点(村县营基础信息!M$8:M$28,$R$6:$R$26,$CF93)+求节点(村县营基础信息!V$8:V$28,$R$32:$R$52,$CF93)+求节点(村县营基础信息!AE$8:AE$28,$R$58:$R$78,$CF93)+求节点(村县营基础信息!AN$8:AN$28,$R$84:$R$104,$CF93)</f>
        <v>10.689990281827017</v>
      </c>
      <c r="CS93" s="194">
        <f>求节点(村县营基础信息!N$8:N$28,$R$6:$R$26,$CF93)+求节点(村县营基础信息!W$8:W$28,$R$32:$R$52,$CF93)+求节点(村县营基础信息!AF$8:AF$28,$R$58:$R$78,$CF93)+求节点(村县营基础信息!AO$8:AO$28,$R$84:$R$104,$CF93)</f>
        <v>10.800196367206675</v>
      </c>
      <c r="CT93" s="194">
        <f>求节点(村县营基础信息!O$8:O$28,$R$6:$R$26,$CF93)+求节点(村县营基础信息!X$8:X$28,$R$32:$R$52,$CF93)+求节点(村县营基础信息!AG$8:AG$28,$R$58:$R$78,$CF93)+求节点(村县营基础信息!AP$8:AP$28,$R$84:$R$104,$CF93)</f>
        <v>11.027568922305765</v>
      </c>
      <c r="CU93" s="194">
        <f>(CP93-CP92)/节奏总纲!K91</f>
        <v>3.9883737887011781E-3</v>
      </c>
      <c r="CW93" s="171"/>
      <c r="CX93" s="171"/>
      <c r="CY93" s="171">
        <v>88</v>
      </c>
      <c r="CZ93" s="171">
        <v>53051.428571428565</v>
      </c>
      <c r="DA93" s="171">
        <v>53587.30158730159</v>
      </c>
      <c r="DB93" s="171">
        <v>54134.110787172016</v>
      </c>
      <c r="DC93" s="171">
        <v>54692.19440353461</v>
      </c>
      <c r="DD93" s="171">
        <v>55843.609022556397</v>
      </c>
      <c r="DE93" s="171">
        <f t="shared" si="29"/>
        <v>0.91797716501507987</v>
      </c>
      <c r="DF93" s="171">
        <f t="shared" si="30"/>
        <v>0.90690740341806697</v>
      </c>
      <c r="DG93" s="171">
        <f t="shared" si="31"/>
        <v>0.89583764182105396</v>
      </c>
      <c r="DH93" s="171">
        <f t="shared" si="32"/>
        <v>0.88476788022404129</v>
      </c>
      <c r="DI93" s="171">
        <f t="shared" si="33"/>
        <v>0.86262835703001595</v>
      </c>
    </row>
    <row r="94" spans="2:113" x14ac:dyDescent="0.15">
      <c r="B94" s="150"/>
      <c r="D94" s="137">
        <v>11</v>
      </c>
      <c r="E94" s="137">
        <v>0</v>
      </c>
      <c r="F94" s="137">
        <v>0</v>
      </c>
      <c r="G94" s="171">
        <v>1</v>
      </c>
      <c r="H94" s="137">
        <v>1</v>
      </c>
      <c r="I94" s="167">
        <v>0</v>
      </c>
      <c r="J94" s="171">
        <f t="shared" si="34"/>
        <v>100</v>
      </c>
      <c r="K94" s="174">
        <f t="shared" si="34"/>
        <v>8000</v>
      </c>
      <c r="L94" s="167">
        <v>0</v>
      </c>
      <c r="N94" s="137">
        <f>SUMPRODUCT(E$84:E94,村县营基础信息!$G$8:$G18)</f>
        <v>0</v>
      </c>
      <c r="O94" s="137">
        <f>SUMPRODUCT(F$84:F94,村县营基础信息!$G$8:$G18)</f>
        <v>0</v>
      </c>
      <c r="P94" s="137">
        <f>SUMPRODUCT(G$84:G94,村县营基础信息!$G$8:$G18)</f>
        <v>4</v>
      </c>
      <c r="Q94" s="137">
        <f>SUMPRODUCT(H$84:H94,村县营基础信息!$G$8:$G18)</f>
        <v>4</v>
      </c>
      <c r="R94" s="167">
        <f>SUMPRODUCT(I$84:I94,村县营基础信息!$G$8:$G18)</f>
        <v>0</v>
      </c>
      <c r="S94" s="137">
        <f>SUMPRODUCT(J$84:J94,村县营基础信息!$G$8:$G18)</f>
        <v>400</v>
      </c>
      <c r="T94" s="137">
        <f>SUMPRODUCT(K$84:K94,村县营基础信息!$G$8:$G18)</f>
        <v>14800</v>
      </c>
      <c r="U94" s="167">
        <f>SUMPRODUCT(L$84:L94,村县营基础信息!$G$8:$G18)</f>
        <v>0</v>
      </c>
      <c r="W94" s="142"/>
      <c r="X94" s="68">
        <v>89</v>
      </c>
      <c r="Y94" s="203">
        <f>MAX(求节点(基础状态预期!F$7:F$27,$N$6:$N$26,$X94)+求节点(基础状态预期!F$7:F$27,$N$32:$N$52,$X94)+求节点(基础状态预期!F$7:F$27,$N$58:$N$78,$X94)+求节点(基础状态预期!F$7:F$27,$N$84:$N$104,$X94),Y93)</f>
        <v>350640</v>
      </c>
      <c r="Z94" s="203">
        <f>MAX(求节点(基础状态预期!G$7:G$27,$N$6:$N$26,$X94)+求节点(基础状态预期!G$7:G$27,$N$32:$N$52,$X94)+求节点(基础状态预期!G$7:G$27,$N$58:$N$78,$X94)+求节点(基础状态预期!G$7:G$27,$N$84:$N$104,$X94),Z93)</f>
        <v>348351.5151515152</v>
      </c>
      <c r="AA94" s="203">
        <f>MAX(求节点(基础状态预期!H$7:H$27,$N$6:$N$26,$X94)+求节点(基础状态预期!H$7:H$27,$N$32:$N$52,$X94)+求节点(基础状态预期!H$7:H$27,$N$58:$N$78,$X94)+求节点(基础状态预期!H$7:H$27,$N$84:$N$104,$X94),AA93)</f>
        <v>346016.32653061231</v>
      </c>
      <c r="AB94" s="203">
        <f>MAX(求节点(基础状态预期!I$7:I$27,$N$6:$N$26,$X94)+求节点(基础状态预期!I$7:I$27,$N$32:$N$52,$X94)+求节点(基础状态预期!I$7:I$27,$N$58:$N$78,$X94)+求节点(基础状态预期!I$7:I$27,$N$84:$N$104,$X94),AB93)</f>
        <v>343632.98969072162</v>
      </c>
      <c r="AC94" s="203">
        <f>MAX(求节点(基础状态预期!J$7:J$27,$N$6:$N$26,$X94)+求节点(基础状态预期!J$7:J$27,$N$32:$N$52,$X94)+求节点(基础状态预期!J$7:J$27,$N$58:$N$78,$X94)+求节点(基础状态预期!J$7:J$27,$N$84:$N$104,$X94),AC93)</f>
        <v>338715.78947368427</v>
      </c>
      <c r="AD94" s="63">
        <v>37613.095238095237</v>
      </c>
      <c r="AE94" s="63">
        <v>37993.025493025489</v>
      </c>
      <c r="AF94" s="63">
        <v>38380.7094266278</v>
      </c>
      <c r="AG94" s="63">
        <v>38776.386843397151</v>
      </c>
      <c r="AH94" s="63">
        <v>39592.731829573939</v>
      </c>
      <c r="AI94" s="203">
        <f>MAX((求节点(基础状态预期!F$7:F$27,$P$6:$P$26,$X94)+求节点(基础状态预期!F$7:F$27,$P$32:$P$52,$X94)+求节点(基础状态预期!F$7:F$27,$P$58:$P$78,$X94)+求节点(基础状态预期!F$7:F$27,$P$84:$P$104,$X94))*240,AI93)</f>
        <v>43200</v>
      </c>
      <c r="AJ94" s="203">
        <f>MAX((求节点(基础状态预期!G$7:G$27,$P$6:$P$26,$X94)+求节点(基础状态预期!G$7:G$27,$P$32:$P$52,$X94)+求节点(基础状态预期!G$7:G$27,$P$58:$P$78,$X94)+求节点(基础状态预期!G$7:G$27,$P$84:$P$104,$X94))*240,AJ93)</f>
        <v>43109.494949494954</v>
      </c>
      <c r="AK94" s="203">
        <f>MAX((求节点(基础状态预期!H$7:H$27,$P$6:$P$26,$X94)+求节点(基础状态预期!H$7:H$27,$P$32:$P$52,$X94)+求节点(基础状态预期!H$7:H$27,$P$58:$P$78,$X94)+求节点(基础状态预期!H$7:H$27,$P$84:$P$104,$X94))*240,AK93)</f>
        <v>43017.142857142855</v>
      </c>
      <c r="AL94" s="203">
        <f>MAX((求节点(基础状态预期!I$7:I$27,$P$6:$P$26,$X94)+求节点(基础状态预期!I$7:I$27,$P$32:$P$52,$X94)+求节点(基础状态预期!I$7:I$27,$P$58:$P$78,$X94)+求节点(基础状态预期!I$7:I$27,$P$84:$P$104,$X94))*240,AL93)</f>
        <v>42922.886597938144</v>
      </c>
      <c r="AM94" s="203">
        <f>MAX((求节点(基础状态预期!J$7:J$27,$P$6:$P$26,$X94)+求节点(基础状态预期!J$7:J$27,$P$32:$P$52,$X94)+求节点(基础状态预期!J$7:J$27,$P$58:$P$78,$X94)+求节点(基础状态预期!J$7:J$27,$P$84:$P$104,$X94))*240,AM93)</f>
        <v>42728.421052631587</v>
      </c>
      <c r="AN94" s="68">
        <f>(AI94-AI93)/节奏总纲!K92</f>
        <v>0</v>
      </c>
      <c r="AO94" s="203">
        <f>MAX(求节点(基础状态预期!F$7:F$27,$T$6:$T$26,$X94)+求节点(基础状态预期!F$7:F$27,$T$32:$T$52,$X94)+求节点(基础状态预期!F$7:F$27,$T$58:$T$78,$X94)+求节点(基础状态预期!F$7:F$27,$T$84:$T$104,$X94),AO93)</f>
        <v>24920800</v>
      </c>
      <c r="AP94" s="203">
        <f>MAX(求节点(基础状态预期!G$7:G$27,$T$6:$T$26,$X94)+求节点(基础状态预期!G$7:G$27,$T$32:$T$52,$X94)+求节点(基础状态预期!G$7:G$27,$T$58:$T$78,$X94)+求节点(基础状态预期!G$7:G$27,$T$84:$T$104,$X94),AP93)</f>
        <v>24696692.255892258</v>
      </c>
      <c r="AQ94" s="203">
        <f>MAX(求节点(基础状态预期!H$7:H$27,$T$6:$T$26,$X94)+求节点(基础状态预期!H$7:H$27,$T$32:$T$52,$X94)+求节点(基础状态预期!H$7:H$27,$T$58:$T$78,$X94)+求节点(基础状态预期!H$7:H$27,$T$84:$T$104,$X94),AQ93)</f>
        <v>24468010.884353749</v>
      </c>
      <c r="AR94" s="203">
        <f>MAX(求节点(基础状态预期!I$7:I$27,$T$6:$T$26,$X94)+求节点(基础状态预期!I$7:I$27,$T$32:$T$52,$X94)+求节点(基础状态预期!I$7:I$27,$T$58:$T$78,$X94)+求节点(基础状态预期!I$7:I$27,$T$84:$T$104,$X94),AR93)</f>
        <v>24234614.432989687</v>
      </c>
      <c r="AS94" s="203">
        <f>MAX(求节点(基础状态预期!J$7:J$27,$T$6:$T$26,$X94)+求节点(基础状态预期!J$7:J$27,$T$32:$T$52,$X94)+求节点(基础状态预期!J$7:J$27,$T$58:$T$78,$X94)+求节点(基础状态预期!J$7:J$27,$T$84:$T$104,$X94),AS93)</f>
        <v>24046385.964912269</v>
      </c>
      <c r="AT94" s="203">
        <f>MAX(求节点(基础状态预期!F$7:F$27,$S$6:$S$26,$X94)+求节点(基础状态预期!F$7:F$27,$S$32:$S$52,$X94)+求节点(基础状态预期!F$7:F$27,$S$58:$S$78,$X94)+求节点(基础状态预期!F$7:F$27,$S$84:$S$104,$X94),AT93)</f>
        <v>5500</v>
      </c>
      <c r="AU94" s="203">
        <f>MAX(求节点(基础状态预期!G$7:G$27,$S$6:$S$26,$X94)+求节点(基础状态预期!G$7:G$27,$S$32:$S$52,$X94)+求节点(基础状态预期!G$7:G$27,$S$58:$S$78,$X94)+求节点(基础状态预期!G$7:G$27,$S$84:$S$104,$X94),AU93)</f>
        <v>5489.2255892255898</v>
      </c>
      <c r="AV94" s="203">
        <f>MAX(求节点(基础状态预期!H$7:H$27,$S$6:$S$26,$X94)+求节点(基础状态预期!H$7:H$27,$S$32:$S$52,$X94)+求节点(基础状态预期!H$7:H$27,$S$58:$S$78,$X94)+求节点(基础状态预期!H$7:H$27,$S$84:$S$104,$X94),AV93)</f>
        <v>5478.2312925170072</v>
      </c>
      <c r="AW94" s="203">
        <f>MAX(求节点(基础状态预期!I$7:I$27,$S$6:$S$26,$X94)+求节点(基础状态预期!I$7:I$27,$S$32:$S$52,$X94)+求节点(基础状态预期!I$7:I$27,$S$58:$S$78,$X94)+求节点(基础状态预期!I$7:I$27,$S$84:$S$104,$X94),AW93)</f>
        <v>5467.0103092783502</v>
      </c>
      <c r="AX94" s="203">
        <f>MAX(求节点(基础状态预期!J$7:J$27,$S$6:$S$26,$X94)+求节点(基础状态预期!J$7:J$27,$S$32:$S$52,$X94)+求节点(基础状态预期!J$7:J$27,$S$58:$S$78,$X94)+求节点(基础状态预期!J$7:J$27,$S$84:$S$104,$X94),AX93)</f>
        <v>5443.8596491228072</v>
      </c>
      <c r="AY94" s="108">
        <f>(AT94-AT93)/节奏总纲!K92</f>
        <v>0</v>
      </c>
      <c r="AZ94" s="203">
        <f>MAX(求节点(基础状态预期!F$7:F$27,$U$6:$U$26,$X94)+求节点(基础状态预期!F$7:F$27,$U$32:$U$52,$X94)+求节点(基础状态预期!F$7:F$27,$U$58:$U$78,$X94)+求节点(基础状态预期!F$7:F$27,$U$84:$U$104,$X94),AZ93)</f>
        <v>5976000</v>
      </c>
      <c r="BA94" s="203">
        <f>MAX(求节点(基础状态预期!G$7:G$27,$U$6:$U$26,$X94)+求节点(基础状态预期!G$7:G$27,$U$32:$U$52,$X94)+求节点(基础状态预期!G$7:G$27,$U$58:$U$78,$X94)+求节点(基础状态预期!G$7:G$27,$U$84:$U$104,$X94),BA93)</f>
        <v>5951003.3670033673</v>
      </c>
      <c r="BB94" s="203">
        <f>MAX(求节点(基础状态预期!H$7:H$27,$U$6:$U$26,$X94)+求节点(基础状态预期!H$7:H$27,$U$32:$U$52,$X94)+求节点(基础状态预期!H$7:H$27,$U$58:$U$78,$X94)+求节点(基础状态预期!H$7:H$27,$U$84:$U$104,$X94),BB93)</f>
        <v>5925496.5986394566</v>
      </c>
      <c r="BC94" s="203">
        <f>MAX(求节点(基础状态预期!I$7:I$27,$U$6:$U$26,$X94)+求节点(基础状态预期!I$7:I$27,$U$32:$U$52,$X94)+求节点(基础状态预期!I$7:I$27,$U$58:$U$78,$X94)+求节点(基础状态预期!I$7:I$27,$U$84:$U$104,$X94),BC93)</f>
        <v>5899463.9175257729</v>
      </c>
      <c r="BD94" s="203">
        <f>MAX(求节点(基础状态预期!J$7:J$27,$U$6:$U$26,$X94)+求节点(基础状态预期!J$7:J$27,$U$32:$U$52,$X94)+求节点(基础状态预期!J$7:J$27,$U$58:$U$78,$X94)+求节点(基础状态预期!J$7:J$27,$U$84:$U$104,$X94),BD93)</f>
        <v>5845754.3859649133</v>
      </c>
      <c r="BK94" s="108">
        <v>89</v>
      </c>
      <c r="BL94" s="194">
        <f t="shared" si="23"/>
        <v>48700</v>
      </c>
      <c r="BM94" s="194">
        <f t="shared" si="24"/>
        <v>48598.720538720547</v>
      </c>
      <c r="BN94" s="194">
        <f t="shared" si="25"/>
        <v>48495.37414965986</v>
      </c>
      <c r="BO94" s="194">
        <f t="shared" si="26"/>
        <v>48389.896907216491</v>
      </c>
      <c r="BP94" s="194">
        <f t="shared" si="27"/>
        <v>48172.280701754396</v>
      </c>
      <c r="BQ94" s="194">
        <f>(BL94-BL93)/节奏总纲!K92</f>
        <v>0</v>
      </c>
      <c r="BS94" s="110">
        <f t="shared" si="22"/>
        <v>0.88706365503080087</v>
      </c>
      <c r="BT94" s="110">
        <f t="shared" si="28"/>
        <v>0.11293634496919917</v>
      </c>
      <c r="BW94" s="167">
        <v>89</v>
      </c>
      <c r="BX94" s="194">
        <f>求节点(村县营基础信息!K$8:K$28,$P$6:$P$26,$CF94)+求节点(村县营基础信息!T$8:T$28,$P$32:$P$52,$CF94)+求节点(村县营基础信息!AC$8:AC$28,$P$58:$P$78,$CF94)+求节点(村县营基础信息!AL$8:AL$28,$P$84:$P$104,$CF94)</f>
        <v>190.17857142857144</v>
      </c>
      <c r="BY94" s="194">
        <f>求节点(村县营基础信息!L$8:L$28,$P$6:$P$26,$CF94)+求节点(村县营基础信息!U$8:U$28,$P$32:$P$52,$CF94)+求节点(村县营基础信息!AD$8:AD$28,$P$58:$P$78,$CF94)+求节点(村县营基础信息!AM$8:AM$28,$P$84:$P$104,$CF94)</f>
        <v>192.38058851626906</v>
      </c>
      <c r="BZ94" s="194">
        <f>求节点(村县营基础信息!M$8:M$28,$P$6:$P$26,$CF94)+求节点(村县营基础信息!V$8:V$28,$P$32:$P$52,$CF94)+求节点(村县营基础信息!AE$8:AE$28,$P$58:$P$78,$CF94)+求节点(村县营基础信息!AN$8:AN$28,$P$84:$P$104,$CF94)</f>
        <v>194.4843544059259</v>
      </c>
      <c r="CA94" s="194">
        <f>求节点(村县营基础信息!N$8:N$28,$P$6:$P$26,$CF94)+求节点(村县营基础信息!W$8:W$28,$P$32:$P$52,$CF94)+求节点(村县营基础信息!AF$8:AF$28,$P$58:$P$78,$CF94)+求节点(村县营基础信息!AO$8:AO$28,$P$84:$P$104,$CF94)</f>
        <v>196.89481456825561</v>
      </c>
      <c r="CB94" s="194">
        <f>求节点(村县营基础信息!O$8:O$28,$P$6:$P$26,$CF94)+求节点(村县营基础信息!X$8:X$28,$P$32:$P$52,$CF94)+求节点(村县营基础信息!AG$8:AG$28,$P$58:$P$78,$CF94)+求节点(村县营基础信息!AP$8:AP$28,$P$84:$P$104,$CF94)</f>
        <v>200.97747672788319</v>
      </c>
      <c r="CC94" s="194">
        <f>(BX94-BX93)/节奏总纲!K92</f>
        <v>6.3633961999205083E-2</v>
      </c>
      <c r="CF94" s="167">
        <v>89</v>
      </c>
      <c r="CG94" s="194">
        <f>求节点(村县营基础信息!K$8:K$28,$Q$6:$Q$26,$CF94)+求节点(村县营基础信息!T$8:T$28,$Q$32:$Q$52,$CF94)+求节点(村县营基础信息!AC$8:AC$28,$Q$58:$Q$78,$CF94)+求节点(村县营基础信息!AL$8:AL$28,$Q$84:$Q$104,$CF94)</f>
        <v>57.738095238095241</v>
      </c>
      <c r="CH94" s="194">
        <f>求节点(村县营基础信息!L$8:L$28,$Q$6:$Q$26,$CF94)+求节点(村县营基础信息!U$8:U$28,$Q$32:$Q$52,$CF94)+求节点(村县营基础信息!AD$8:AD$28,$Q$58:$Q$78,$CF94)+求节点(村县营基础信息!AM$8:AM$28,$Q$84:$Q$104,$CF94)</f>
        <v>58.602329738010262</v>
      </c>
      <c r="CI94" s="194">
        <f>求节点(村县营基础信息!M$8:M$28,$Q$6:$Q$26,$CF94)+求节点(村县营基础信息!V$8:V$28,$Q$32:$Q$52,$CF94)+求节点(村县营基础信息!AE$8:AE$28,$Q$58:$Q$78,$CF94)+求节点(村县营基础信息!AN$8:AN$28,$Q$84:$Q$104,$CF94)</f>
        <v>59.341011354419592</v>
      </c>
      <c r="CJ94" s="194">
        <f>求节点(村县营基础信息!N$8:N$28,$Q$6:$Q$26,$CF94)+求节点(村县营基础信息!W$8:W$28,$Q$32:$Q$52,$CF94)+求节点(村县营基础信息!AF$8:AF$28,$Q$58:$Q$78,$CF94)+求节点(村县营基础信息!AO$8:AO$28,$Q$84:$Q$104,$CF94)</f>
        <v>60.358241176012115</v>
      </c>
      <c r="CK94" s="194">
        <f>求节点(村县营基础信息!O$8:O$28,$Q$6:$Q$26,$CF94)+求节点(村县营基础信息!X$8:X$28,$Q$32:$Q$52,$CF94)+求节点(村县营基础信息!AG$8:AG$28,$Q$58:$Q$78,$CF94)+求节点(村县营基础信息!AP$8:AP$28,$Q$84:$Q$104,$CF94)</f>
        <v>61.566449158960872</v>
      </c>
      <c r="CL94" s="194">
        <f>(CG94-CG93)/节奏总纲!K92</f>
        <v>1.7117907906219084E-2</v>
      </c>
      <c r="CO94" s="167">
        <v>89</v>
      </c>
      <c r="CP94" s="194">
        <f>求节点(村县营基础信息!K$8:K$28,$R$6:$R$26,$CF94)+求节点(村县营基础信息!T$8:T$28,$R$32:$R$52,$CF94)+求节点(村县营基础信息!AC$8:AC$28,$R$58:$R$78,$CF94)+求节点(村县营基础信息!AL$8:AL$28,$R$84:$R$104,$CF94)</f>
        <v>10.595238095238095</v>
      </c>
      <c r="CQ94" s="194">
        <f>求节点(村县营基础信息!L$8:L$28,$R$6:$R$26,$CF94)+求节点(村县营基础信息!U$8:U$28,$R$32:$R$52,$CF94)+求节点(村县营基础信息!AD$8:AD$28,$R$58:$R$78,$CF94)+求节点(村县营基础信息!AM$8:AM$28,$R$84:$R$104,$CF94)</f>
        <v>10.702260702260702</v>
      </c>
      <c r="CR94" s="194">
        <f>求节点(村县营基础信息!M$8:M$28,$R$6:$R$26,$CF94)+求节点(村县营基础信息!V$8:V$28,$R$32:$R$52,$CF94)+求节点(村县营基础信息!AE$8:AE$28,$R$58:$R$78,$CF94)+求节点(村县营基础信息!AN$8:AN$28,$R$84:$R$104,$CF94)</f>
        <v>10.811467444120506</v>
      </c>
      <c r="CS94" s="194">
        <f>求节点(村县营基础信息!N$8:N$28,$R$6:$R$26,$CF94)+求节点(村县营基础信息!W$8:W$28,$R$32:$R$52,$CF94)+求节点(村县营基础信息!AF$8:AF$28,$R$58:$R$78,$CF94)+求节点(村县营基础信息!AO$8:AO$28,$R$84:$R$104,$CF94)</f>
        <v>10.92292587137948</v>
      </c>
      <c r="CT94" s="194">
        <f>求节点(村县营基础信息!O$8:O$28,$R$6:$R$26,$CF94)+求节点(村县营基础信息!X$8:X$28,$R$32:$R$52,$CF94)+求节点(村县营基础信息!AG$8:AG$28,$R$58:$R$78,$CF94)+求节点(村县营基础信息!AP$8:AP$28,$R$84:$R$104,$CF94)</f>
        <v>11.152882205513786</v>
      </c>
      <c r="CU94" s="194">
        <f>(CP94-CP93)/节奏总纲!K92</f>
        <v>3.7212843274388951E-3</v>
      </c>
      <c r="CW94" s="171"/>
      <c r="CX94" s="171"/>
      <c r="CY94" s="171">
        <v>89</v>
      </c>
      <c r="CZ94" s="171">
        <v>53654.285714285725</v>
      </c>
      <c r="DA94" s="171">
        <v>54196.248196248198</v>
      </c>
      <c r="DB94" s="171">
        <v>54749.271137026248</v>
      </c>
      <c r="DC94" s="171">
        <v>55313.696612665677</v>
      </c>
      <c r="DD94" s="171">
        <v>56478.195488721809</v>
      </c>
      <c r="DE94" s="171">
        <f t="shared" si="29"/>
        <v>0.90766281484637079</v>
      </c>
      <c r="DF94" s="171">
        <f t="shared" si="30"/>
        <v>0.89671743259314496</v>
      </c>
      <c r="DG94" s="171">
        <f t="shared" si="31"/>
        <v>0.88577205033991846</v>
      </c>
      <c r="DH94" s="171">
        <f t="shared" si="32"/>
        <v>0.87482666808669263</v>
      </c>
      <c r="DI94" s="171">
        <f t="shared" si="33"/>
        <v>0.85293590358024041</v>
      </c>
    </row>
    <row r="95" spans="2:113" x14ac:dyDescent="0.15">
      <c r="B95" s="150"/>
      <c r="D95" s="137">
        <v>12</v>
      </c>
      <c r="E95" s="137">
        <v>0</v>
      </c>
      <c r="F95" s="137">
        <v>0</v>
      </c>
      <c r="G95" s="171">
        <v>1</v>
      </c>
      <c r="H95" s="137">
        <v>1</v>
      </c>
      <c r="I95" s="167">
        <v>0</v>
      </c>
      <c r="J95" s="171">
        <f t="shared" si="34"/>
        <v>100</v>
      </c>
      <c r="K95" s="174">
        <f t="shared" si="34"/>
        <v>12000</v>
      </c>
      <c r="L95" s="167">
        <v>0</v>
      </c>
      <c r="N95" s="137">
        <f>SUMPRODUCT(E$84:E95,村县营基础信息!$G$8:$G19)</f>
        <v>0</v>
      </c>
      <c r="O95" s="137">
        <f>SUMPRODUCT(F$84:F95,村县营基础信息!$G$8:$G19)</f>
        <v>0</v>
      </c>
      <c r="P95" s="137">
        <f>SUMPRODUCT(G$84:G95,村县营基础信息!$G$8:$G19)</f>
        <v>5</v>
      </c>
      <c r="Q95" s="137">
        <f>SUMPRODUCT(H$84:H95,村县营基础信息!$G$8:$G19)</f>
        <v>5</v>
      </c>
      <c r="R95" s="167">
        <f>SUMPRODUCT(I$84:I95,村县营基础信息!$G$8:$G19)</f>
        <v>0</v>
      </c>
      <c r="S95" s="137">
        <f>SUMPRODUCT(J$84:J95,村县营基础信息!$G$8:$G19)</f>
        <v>500</v>
      </c>
      <c r="T95" s="137">
        <f>SUMPRODUCT(K$84:K95,村县营基础信息!$G$8:$G19)</f>
        <v>26800</v>
      </c>
      <c r="U95" s="167">
        <f>SUMPRODUCT(L$84:L95,村县营基础信息!$G$8:$G19)</f>
        <v>0</v>
      </c>
      <c r="W95" s="142"/>
      <c r="X95" s="68">
        <v>90</v>
      </c>
      <c r="Y95" s="203">
        <f>MAX(求节点(基础状态预期!F$7:F$27,$N$6:$N$26,$X95)+求节点(基础状态预期!F$7:F$27,$N$32:$N$52,$X95)+求节点(基础状态预期!F$7:F$27,$N$58:$N$78,$X95)+求节点(基础状态预期!F$7:F$27,$N$84:$N$104,$X95),Y94)</f>
        <v>350640</v>
      </c>
      <c r="Z95" s="203">
        <f>MAX(求节点(基础状态预期!G$7:G$27,$N$6:$N$26,$X95)+求节点(基础状态预期!G$7:G$27,$N$32:$N$52,$X95)+求节点(基础状态预期!G$7:G$27,$N$58:$N$78,$X95)+求节点(基础状态预期!G$7:G$27,$N$84:$N$104,$X95),Z94)</f>
        <v>348351.5151515152</v>
      </c>
      <c r="AA95" s="203">
        <f>MAX(求节点(基础状态预期!H$7:H$27,$N$6:$N$26,$X95)+求节点(基础状态预期!H$7:H$27,$N$32:$N$52,$X95)+求节点(基础状态预期!H$7:H$27,$N$58:$N$78,$X95)+求节点(基础状态预期!H$7:H$27,$N$84:$N$104,$X95),AA94)</f>
        <v>346016.32653061231</v>
      </c>
      <c r="AB95" s="203">
        <f>MAX(求节点(基础状态预期!I$7:I$27,$N$6:$N$26,$X95)+求节点(基础状态预期!I$7:I$27,$N$32:$N$52,$X95)+求节点(基础状态预期!I$7:I$27,$N$58:$N$78,$X95)+求节点(基础状态预期!I$7:I$27,$N$84:$N$104,$X95),AB94)</f>
        <v>343632.98969072162</v>
      </c>
      <c r="AC95" s="203">
        <f>MAX(求节点(基础状态预期!J$7:J$27,$N$6:$N$26,$X95)+求节点(基础状态预期!J$7:J$27,$N$32:$N$52,$X95)+求节点(基础状态预期!J$7:J$27,$N$58:$N$78,$X95)+求节点(基础状态预期!J$7:J$27,$N$84:$N$104,$X95),AC94)</f>
        <v>338715.78947368427</v>
      </c>
      <c r="AD95" s="63">
        <v>38035.714285714283</v>
      </c>
      <c r="AE95" s="63">
        <v>38419.913419913421</v>
      </c>
      <c r="AF95" s="63">
        <v>38811.953352769677</v>
      </c>
      <c r="AG95" s="63">
        <v>39212.076583210597</v>
      </c>
      <c r="AH95" s="63">
        <v>40037.593984962412</v>
      </c>
      <c r="AI95" s="203">
        <f>MAX((求节点(基础状态预期!F$7:F$27,$P$6:$P$26,$X95)+求节点(基础状态预期!F$7:F$27,$P$32:$P$52,$X95)+求节点(基础状态预期!F$7:F$27,$P$58:$P$78,$X95)+求节点(基础状态预期!F$7:F$27,$P$84:$P$104,$X95))*240,AI94)</f>
        <v>43200</v>
      </c>
      <c r="AJ95" s="203">
        <f>MAX((求节点(基础状态预期!G$7:G$27,$P$6:$P$26,$X95)+求节点(基础状态预期!G$7:G$27,$P$32:$P$52,$X95)+求节点(基础状态预期!G$7:G$27,$P$58:$P$78,$X95)+求节点(基础状态预期!G$7:G$27,$P$84:$P$104,$X95))*240,AJ94)</f>
        <v>43109.494949494954</v>
      </c>
      <c r="AK95" s="203">
        <f>MAX((求节点(基础状态预期!H$7:H$27,$P$6:$P$26,$X95)+求节点(基础状态预期!H$7:H$27,$P$32:$P$52,$X95)+求节点(基础状态预期!H$7:H$27,$P$58:$P$78,$X95)+求节点(基础状态预期!H$7:H$27,$P$84:$P$104,$X95))*240,AK94)</f>
        <v>43017.142857142855</v>
      </c>
      <c r="AL95" s="203">
        <f>MAX((求节点(基础状态预期!I$7:I$27,$P$6:$P$26,$X95)+求节点(基础状态预期!I$7:I$27,$P$32:$P$52,$X95)+求节点(基础状态预期!I$7:I$27,$P$58:$P$78,$X95)+求节点(基础状态预期!I$7:I$27,$P$84:$P$104,$X95))*240,AL94)</f>
        <v>42922.886597938144</v>
      </c>
      <c r="AM95" s="203">
        <f>MAX((求节点(基础状态预期!J$7:J$27,$P$6:$P$26,$X95)+求节点(基础状态预期!J$7:J$27,$P$32:$P$52,$X95)+求节点(基础状态预期!J$7:J$27,$P$58:$P$78,$X95)+求节点(基础状态预期!J$7:J$27,$P$84:$P$104,$X95))*240,AM94)</f>
        <v>42728.421052631587</v>
      </c>
      <c r="AN95" s="68">
        <f>(AI95-AI94)/节奏总纲!K93</f>
        <v>0</v>
      </c>
      <c r="AO95" s="203">
        <f>MAX(求节点(基础状态预期!F$7:F$27,$T$6:$T$26,$X95)+求节点(基础状态预期!F$7:F$27,$T$32:$T$52,$X95)+求节点(基础状态预期!F$7:F$27,$T$58:$T$78,$X95)+求节点(基础状态预期!F$7:F$27,$T$84:$T$104,$X95),AO94)</f>
        <v>24920800</v>
      </c>
      <c r="AP95" s="203">
        <f>MAX(求节点(基础状态预期!G$7:G$27,$T$6:$T$26,$X95)+求节点(基础状态预期!G$7:G$27,$T$32:$T$52,$X95)+求节点(基础状态预期!G$7:G$27,$T$58:$T$78,$X95)+求节点(基础状态预期!G$7:G$27,$T$84:$T$104,$X95),AP94)</f>
        <v>24696692.255892258</v>
      </c>
      <c r="AQ95" s="203">
        <f>MAX(求节点(基础状态预期!H$7:H$27,$T$6:$T$26,$X95)+求节点(基础状态预期!H$7:H$27,$T$32:$T$52,$X95)+求节点(基础状态预期!H$7:H$27,$T$58:$T$78,$X95)+求节点(基础状态预期!H$7:H$27,$T$84:$T$104,$X95),AQ94)</f>
        <v>24468010.884353749</v>
      </c>
      <c r="AR95" s="203">
        <f>MAX(求节点(基础状态预期!I$7:I$27,$T$6:$T$26,$X95)+求节点(基础状态预期!I$7:I$27,$T$32:$T$52,$X95)+求节点(基础状态预期!I$7:I$27,$T$58:$T$78,$X95)+求节点(基础状态预期!I$7:I$27,$T$84:$T$104,$X95),AR94)</f>
        <v>24234614.432989687</v>
      </c>
      <c r="AS95" s="203">
        <f>MAX(求节点(基础状态预期!J$7:J$27,$T$6:$T$26,$X95)+求节点(基础状态预期!J$7:J$27,$T$32:$T$52,$X95)+求节点(基础状态预期!J$7:J$27,$T$58:$T$78,$X95)+求节点(基础状态预期!J$7:J$27,$T$84:$T$104,$X95),AS94)</f>
        <v>24046385.964912269</v>
      </c>
      <c r="AT95" s="203">
        <f>MAX(求节点(基础状态预期!F$7:F$27,$S$6:$S$26,$X95)+求节点(基础状态预期!F$7:F$27,$S$32:$S$52,$X95)+求节点(基础状态预期!F$7:F$27,$S$58:$S$78,$X95)+求节点(基础状态预期!F$7:F$27,$S$84:$S$104,$X95),AT94)</f>
        <v>5500</v>
      </c>
      <c r="AU95" s="203">
        <f>MAX(求节点(基础状态预期!G$7:G$27,$S$6:$S$26,$X95)+求节点(基础状态预期!G$7:G$27,$S$32:$S$52,$X95)+求节点(基础状态预期!G$7:G$27,$S$58:$S$78,$X95)+求节点(基础状态预期!G$7:G$27,$S$84:$S$104,$X95),AU94)</f>
        <v>5489.2255892255898</v>
      </c>
      <c r="AV95" s="203">
        <f>MAX(求节点(基础状态预期!H$7:H$27,$S$6:$S$26,$X95)+求节点(基础状态预期!H$7:H$27,$S$32:$S$52,$X95)+求节点(基础状态预期!H$7:H$27,$S$58:$S$78,$X95)+求节点(基础状态预期!H$7:H$27,$S$84:$S$104,$X95),AV94)</f>
        <v>5478.2312925170072</v>
      </c>
      <c r="AW95" s="203">
        <f>MAX(求节点(基础状态预期!I$7:I$27,$S$6:$S$26,$X95)+求节点(基础状态预期!I$7:I$27,$S$32:$S$52,$X95)+求节点(基础状态预期!I$7:I$27,$S$58:$S$78,$X95)+求节点(基础状态预期!I$7:I$27,$S$84:$S$104,$X95),AW94)</f>
        <v>5467.0103092783502</v>
      </c>
      <c r="AX95" s="203">
        <f>MAX(求节点(基础状态预期!J$7:J$27,$S$6:$S$26,$X95)+求节点(基础状态预期!J$7:J$27,$S$32:$S$52,$X95)+求节点(基础状态预期!J$7:J$27,$S$58:$S$78,$X95)+求节点(基础状态预期!J$7:J$27,$S$84:$S$104,$X95),AX94)</f>
        <v>5443.8596491228072</v>
      </c>
      <c r="AY95" s="108">
        <f>(AT95-AT94)/节奏总纲!K93</f>
        <v>0</v>
      </c>
      <c r="AZ95" s="203">
        <f>MAX(求节点(基础状态预期!F$7:F$27,$U$6:$U$26,$X95)+求节点(基础状态预期!F$7:F$27,$U$32:$U$52,$X95)+求节点(基础状态预期!F$7:F$27,$U$58:$U$78,$X95)+求节点(基础状态预期!F$7:F$27,$U$84:$U$104,$X95),AZ94)</f>
        <v>5976000</v>
      </c>
      <c r="BA95" s="203">
        <f>MAX(求节点(基础状态预期!G$7:G$27,$U$6:$U$26,$X95)+求节点(基础状态预期!G$7:G$27,$U$32:$U$52,$X95)+求节点(基础状态预期!G$7:G$27,$U$58:$U$78,$X95)+求节点(基础状态预期!G$7:G$27,$U$84:$U$104,$X95),BA94)</f>
        <v>5951003.3670033673</v>
      </c>
      <c r="BB95" s="203">
        <f>MAX(求节点(基础状态预期!H$7:H$27,$U$6:$U$26,$X95)+求节点(基础状态预期!H$7:H$27,$U$32:$U$52,$X95)+求节点(基础状态预期!H$7:H$27,$U$58:$U$78,$X95)+求节点(基础状态预期!H$7:H$27,$U$84:$U$104,$X95),BB94)</f>
        <v>5925496.5986394566</v>
      </c>
      <c r="BC95" s="203">
        <f>MAX(求节点(基础状态预期!I$7:I$27,$U$6:$U$26,$X95)+求节点(基础状态预期!I$7:I$27,$U$32:$U$52,$X95)+求节点(基础状态预期!I$7:I$27,$U$58:$U$78,$X95)+求节点(基础状态预期!I$7:I$27,$U$84:$U$104,$X95),BC94)</f>
        <v>5899463.9175257729</v>
      </c>
      <c r="BD95" s="203">
        <f>MAX(求节点(基础状态预期!J$7:J$27,$U$6:$U$26,$X95)+求节点(基础状态预期!J$7:J$27,$U$32:$U$52,$X95)+求节点(基础状态预期!J$7:J$27,$U$58:$U$78,$X95)+求节点(基础状态预期!J$7:J$27,$U$84:$U$104,$X95),BD94)</f>
        <v>5845754.3859649133</v>
      </c>
      <c r="BK95" s="108">
        <v>90</v>
      </c>
      <c r="BL95" s="194">
        <f t="shared" si="23"/>
        <v>48700</v>
      </c>
      <c r="BM95" s="194">
        <f t="shared" si="24"/>
        <v>48598.720538720547</v>
      </c>
      <c r="BN95" s="194">
        <f t="shared" si="25"/>
        <v>48495.37414965986</v>
      </c>
      <c r="BO95" s="194">
        <f t="shared" si="26"/>
        <v>48389.896907216491</v>
      </c>
      <c r="BP95" s="194">
        <f t="shared" si="27"/>
        <v>48172.280701754396</v>
      </c>
      <c r="BQ95" s="194">
        <f>(BL95-BL94)/节奏总纲!K93</f>
        <v>0</v>
      </c>
      <c r="BS95" s="110">
        <f t="shared" si="22"/>
        <v>0.88706365503080087</v>
      </c>
      <c r="BT95" s="110">
        <f t="shared" si="28"/>
        <v>0.11293634496919917</v>
      </c>
      <c r="BW95" s="167">
        <v>90</v>
      </c>
      <c r="BX95" s="194">
        <f>求节点(村县营基础信息!K$8:K$28,$P$6:$P$26,$CF95)+求节点(村县营基础信息!T$8:T$28,$P$32:$P$52,$CF95)+求节点(村县营基础信息!AC$8:AC$28,$P$58:$P$78,$CF95)+求节点(村县营基础信息!AL$8:AL$28,$P$84:$P$104,$CF95)</f>
        <v>192.31540930979131</v>
      </c>
      <c r="BY95" s="194">
        <f>求节点(村县营基础信息!L$8:L$28,$P$6:$P$26,$CF95)+求节点(村县营基础信息!U$8:U$28,$P$32:$P$52,$CF95)+求节点(村县营基础信息!AD$8:AD$28,$P$58:$P$78,$CF95)+求节点(村县营基础信息!AM$8:AM$28,$P$84:$P$104,$CF95)</f>
        <v>194.54216816251926</v>
      </c>
      <c r="BZ95" s="194">
        <f>求节点(村县营基础信息!M$8:M$28,$P$6:$P$26,$CF95)+求节点(村县营基础信息!V$8:V$28,$P$32:$P$52,$CF95)+求节点(村县营基础信息!AE$8:AE$28,$P$58:$P$78,$CF95)+求节点(村县营基础信息!AN$8:AN$28,$P$84:$P$104,$CF95)</f>
        <v>196.66957187116105</v>
      </c>
      <c r="CA95" s="194">
        <f>求节点(村县营基础信息!N$8:N$28,$P$6:$P$26,$CF95)+求节点(村县营基础信息!W$8:W$28,$P$32:$P$52,$CF95)+求节点(村县营基础信息!AF$8:AF$28,$P$58:$P$78,$CF95)+求节点(村县营基础信息!AO$8:AO$28,$P$84:$P$104,$CF95)</f>
        <v>199.10711585553938</v>
      </c>
      <c r="CB95" s="194">
        <f>求节点(村县营基础信息!O$8:O$28,$P$6:$P$26,$CF95)+求节点(村县营基础信息!X$8:X$28,$P$32:$P$52,$CF95)+求节点(村县营基础信息!AG$8:AG$28,$P$58:$P$78,$CF95)+求节点(村县营基础信息!AP$8:AP$28,$P$84:$P$104,$CF95)</f>
        <v>203.23565062370213</v>
      </c>
      <c r="CC95" s="194">
        <f>(BX95-BX94)/节奏总纲!K93</f>
        <v>6.2321904211257141E-2</v>
      </c>
      <c r="CF95" s="167">
        <v>90</v>
      </c>
      <c r="CG95" s="194">
        <f>求节点(村县营基础信息!K$8:K$28,$Q$6:$Q$26,$CF95)+求节点(村县营基础信息!T$8:T$28,$Q$32:$Q$52,$CF95)+求节点(村县营基础信息!AC$8:AC$28,$Q$58:$Q$78,$CF95)+求节点(村县营基础信息!AL$8:AL$28,$Q$84:$Q$104,$CF95)</f>
        <v>58.386837881219904</v>
      </c>
      <c r="CH95" s="194">
        <f>求节点(村县营基础信息!L$8:L$28,$Q$6:$Q$26,$CF95)+求节点(村县营基础信息!U$8:U$28,$Q$32:$Q$52,$CF95)+求节点(村县营基础信息!AD$8:AD$28,$Q$58:$Q$78,$CF95)+求节点(村县营基础信息!AM$8:AM$28,$Q$84:$Q$104,$CF95)</f>
        <v>59.260782881133977</v>
      </c>
      <c r="CI95" s="194">
        <f>求节点(村县营基础信息!M$8:M$28,$Q$6:$Q$26,$CF95)+求节点(村县营基础信息!V$8:V$28,$Q$32:$Q$52,$CF95)+求节点(村县营基础信息!AE$8:AE$28,$Q$58:$Q$78,$CF95)+求节点(村县营基础信息!AN$8:AN$28,$Q$84:$Q$104,$CF95)</f>
        <v>60.007764290986103</v>
      </c>
      <c r="CJ95" s="194">
        <f>求节点(村县营基础信息!N$8:N$28,$Q$6:$Q$26,$CF95)+求节点(村县营基础信息!W$8:W$28,$Q$32:$Q$52,$CF95)+求节点(村县营基础信息!AF$8:AF$28,$Q$58:$Q$78,$CF95)+求节点(村县营基础信息!AO$8:AO$28,$Q$84:$Q$104,$CF95)</f>
        <v>61.036423661135842</v>
      </c>
      <c r="CK95" s="194">
        <f>求节点(村县营基础信息!O$8:O$28,$Q$6:$Q$26,$CF95)+求节点(村县营基础信息!X$8:X$28,$Q$32:$Q$52,$CF95)+求节点(村县营基础信息!AG$8:AG$28,$Q$58:$Q$78,$CF95)+求节点(村县营基础信息!AP$8:AP$28,$Q$84:$Q$104,$CF95)</f>
        <v>62.258207014679535</v>
      </c>
      <c r="CL95" s="194">
        <f>(CG95-CG94)/节奏总纲!K93</f>
        <v>1.8920891106391363E-2</v>
      </c>
      <c r="CO95" s="167">
        <v>90</v>
      </c>
      <c r="CP95" s="194">
        <f>求节点(村县营基础信息!K$8:K$28,$R$6:$R$26,$CF95)+求节点(村县营基础信息!T$8:T$28,$R$32:$R$52,$CF95)+求节点(村县营基础信息!AC$8:AC$28,$R$58:$R$78,$CF95)+求节点(村县营基础信息!AL$8:AL$28,$R$84:$R$104,$CF95)</f>
        <v>10.714285714285714</v>
      </c>
      <c r="CQ95" s="194">
        <f>求节点(村县营基础信息!L$8:L$28,$R$6:$R$26,$CF95)+求节点(村县营基础信息!U$8:U$28,$R$32:$R$52,$CF95)+求节点(村县营基础信息!AD$8:AD$28,$R$58:$R$78,$CF95)+求节点(村县营基础信息!AM$8:AM$28,$R$84:$R$104,$CF95)</f>
        <v>10.822510822510823</v>
      </c>
      <c r="CR95" s="194">
        <f>求节点(村县营基础信息!M$8:M$28,$R$6:$R$26,$CF95)+求节点(村县营基础信息!V$8:V$28,$R$32:$R$52,$CF95)+求节点(村县营基础信息!AE$8:AE$28,$R$58:$R$78,$CF95)+求节点(村县营基础信息!AN$8:AN$28,$R$84:$R$104,$CF95)</f>
        <v>10.932944606413995</v>
      </c>
      <c r="CS95" s="194">
        <f>求节点(村县营基础信息!N$8:N$28,$R$6:$R$26,$CF95)+求节点(村县营基础信息!W$8:W$28,$R$32:$R$52,$CF95)+求节点(村县营基础信息!AF$8:AF$28,$R$58:$R$78,$CF95)+求节点(村县营基础信息!AO$8:AO$28,$R$84:$R$104,$CF95)</f>
        <v>11.045655375552283</v>
      </c>
      <c r="CT95" s="194">
        <f>求节点(村县营基础信息!O$8:O$28,$R$6:$R$26,$CF95)+求节点(村县营基础信息!X$8:X$28,$R$32:$R$52,$CF95)+求节点(村县营基础信息!AG$8:AG$28,$R$58:$R$78,$CF95)+求节点(村县营基础信息!AP$8:AP$28,$R$84:$R$104,$CF95)</f>
        <v>11.278195488721805</v>
      </c>
      <c r="CU95" s="194">
        <f>(CP95-CP94)/节奏总纲!K93</f>
        <v>3.472081048389343E-3</v>
      </c>
      <c r="CW95" s="171"/>
      <c r="CX95" s="171"/>
      <c r="CY95" s="171">
        <v>90</v>
      </c>
      <c r="CZ95" s="171">
        <v>54257.142857142855</v>
      </c>
      <c r="DA95" s="171">
        <v>54805.194805194806</v>
      </c>
      <c r="DB95" s="171">
        <v>55364.431486880472</v>
      </c>
      <c r="DC95" s="171">
        <v>55935.198821796759</v>
      </c>
      <c r="DD95" s="171">
        <v>57112.781954887221</v>
      </c>
      <c r="DE95" s="171">
        <f t="shared" si="29"/>
        <v>0.89757767245918907</v>
      </c>
      <c r="DF95" s="171">
        <f t="shared" si="30"/>
        <v>0.8867539055643322</v>
      </c>
      <c r="DG95" s="171">
        <f t="shared" si="31"/>
        <v>0.875930138669475</v>
      </c>
      <c r="DH95" s="171">
        <f t="shared" si="32"/>
        <v>0.86510637177461813</v>
      </c>
      <c r="DI95" s="171">
        <f t="shared" si="33"/>
        <v>0.84345883798490451</v>
      </c>
    </row>
    <row r="96" spans="2:113" x14ac:dyDescent="0.15">
      <c r="B96" s="150"/>
      <c r="D96" s="137">
        <v>13</v>
      </c>
      <c r="E96" s="137">
        <v>0</v>
      </c>
      <c r="F96" s="137">
        <v>0</v>
      </c>
      <c r="G96" s="171">
        <v>1</v>
      </c>
      <c r="H96" s="137">
        <v>1</v>
      </c>
      <c r="I96" s="167">
        <v>0</v>
      </c>
      <c r="J96" s="171">
        <f t="shared" si="34"/>
        <v>100</v>
      </c>
      <c r="K96" s="174">
        <f t="shared" si="34"/>
        <v>16000</v>
      </c>
      <c r="L96" s="167">
        <v>0</v>
      </c>
      <c r="N96" s="137">
        <f>SUMPRODUCT(E$84:E96,村县营基础信息!$G$8:$G20)</f>
        <v>0</v>
      </c>
      <c r="O96" s="137">
        <f>SUMPRODUCT(F$84:F96,村县营基础信息!$G$8:$G20)</f>
        <v>0</v>
      </c>
      <c r="P96" s="137">
        <f>SUMPRODUCT(G$84:G96,村县营基础信息!$G$8:$G20)</f>
        <v>5</v>
      </c>
      <c r="Q96" s="137">
        <f>SUMPRODUCT(H$84:H96,村县营基础信息!$G$8:$G20)</f>
        <v>5</v>
      </c>
      <c r="R96" s="167">
        <f>SUMPRODUCT(I$84:I96,村县营基础信息!$G$8:$G20)</f>
        <v>0</v>
      </c>
      <c r="S96" s="137">
        <f>SUMPRODUCT(J$84:J96,村县营基础信息!$G$8:$G20)</f>
        <v>500</v>
      </c>
      <c r="T96" s="137">
        <f>SUMPRODUCT(K$84:K96,村县营基础信息!$G$8:$G20)</f>
        <v>26800</v>
      </c>
      <c r="U96" s="167">
        <f>SUMPRODUCT(L$84:L96,村县营基础信息!$G$8:$G20)</f>
        <v>0</v>
      </c>
      <c r="W96" s="142"/>
      <c r="X96" s="68">
        <v>91</v>
      </c>
      <c r="Y96" s="203">
        <f>MAX(求节点(基础状态预期!F$7:F$27,$N$6:$N$26,$X96)+求节点(基础状态预期!F$7:F$27,$N$32:$N$52,$X96)+求节点(基础状态预期!F$7:F$27,$N$58:$N$78,$X96)+求节点(基础状态预期!F$7:F$27,$N$84:$N$104,$X96),Y95)</f>
        <v>350640</v>
      </c>
      <c r="Z96" s="203">
        <f>MAX(求节点(基础状态预期!G$7:G$27,$N$6:$N$26,$X96)+求节点(基础状态预期!G$7:G$27,$N$32:$N$52,$X96)+求节点(基础状态预期!G$7:G$27,$N$58:$N$78,$X96)+求节点(基础状态预期!G$7:G$27,$N$84:$N$104,$X96),Z95)</f>
        <v>348351.5151515152</v>
      </c>
      <c r="AA96" s="203">
        <f>MAX(求节点(基础状态预期!H$7:H$27,$N$6:$N$26,$X96)+求节点(基础状态预期!H$7:H$27,$N$32:$N$52,$X96)+求节点(基础状态预期!H$7:H$27,$N$58:$N$78,$X96)+求节点(基础状态预期!H$7:H$27,$N$84:$N$104,$X96),AA95)</f>
        <v>346016.32653061231</v>
      </c>
      <c r="AB96" s="203">
        <f>MAX(求节点(基础状态预期!I$7:I$27,$N$6:$N$26,$X96)+求节点(基础状态预期!I$7:I$27,$N$32:$N$52,$X96)+求节点(基础状态预期!I$7:I$27,$N$58:$N$78,$X96)+求节点(基础状态预期!I$7:I$27,$N$84:$N$104,$X96),AB95)</f>
        <v>343632.98969072162</v>
      </c>
      <c r="AC96" s="203">
        <f>MAX(求节点(基础状态预期!J$7:J$27,$N$6:$N$26,$X96)+求节点(基础状态预期!J$7:J$27,$N$32:$N$52,$X96)+求节点(基础状态预期!J$7:J$27,$N$58:$N$78,$X96)+求节点(基础状态预期!J$7:J$27,$N$84:$N$104,$X96),AC95)</f>
        <v>338715.78947368427</v>
      </c>
      <c r="AD96" s="63">
        <v>38458.333333333328</v>
      </c>
      <c r="AE96" s="63">
        <v>38846.801346801352</v>
      </c>
      <c r="AF96" s="63">
        <v>39243.197278911568</v>
      </c>
      <c r="AG96" s="63">
        <v>39647.766323024058</v>
      </c>
      <c r="AH96" s="63">
        <v>40482.456140350878</v>
      </c>
      <c r="AI96" s="203">
        <f>MAX((求节点(基础状态预期!F$7:F$27,$P$6:$P$26,$X96)+求节点(基础状态预期!F$7:F$27,$P$32:$P$52,$X96)+求节点(基础状态预期!F$7:F$27,$P$58:$P$78,$X96)+求节点(基础状态预期!F$7:F$27,$P$84:$P$104,$X96))*240,AI95)</f>
        <v>43200</v>
      </c>
      <c r="AJ96" s="203">
        <f>MAX((求节点(基础状态预期!G$7:G$27,$P$6:$P$26,$X96)+求节点(基础状态预期!G$7:G$27,$P$32:$P$52,$X96)+求节点(基础状态预期!G$7:G$27,$P$58:$P$78,$X96)+求节点(基础状态预期!G$7:G$27,$P$84:$P$104,$X96))*240,AJ95)</f>
        <v>43109.494949494954</v>
      </c>
      <c r="AK96" s="203">
        <f>MAX((求节点(基础状态预期!H$7:H$27,$P$6:$P$26,$X96)+求节点(基础状态预期!H$7:H$27,$P$32:$P$52,$X96)+求节点(基础状态预期!H$7:H$27,$P$58:$P$78,$X96)+求节点(基础状态预期!H$7:H$27,$P$84:$P$104,$X96))*240,AK95)</f>
        <v>43017.142857142855</v>
      </c>
      <c r="AL96" s="203">
        <f>MAX((求节点(基础状态预期!I$7:I$27,$P$6:$P$26,$X96)+求节点(基础状态预期!I$7:I$27,$P$32:$P$52,$X96)+求节点(基础状态预期!I$7:I$27,$P$58:$P$78,$X96)+求节点(基础状态预期!I$7:I$27,$P$84:$P$104,$X96))*240,AL95)</f>
        <v>42922.886597938144</v>
      </c>
      <c r="AM96" s="203">
        <f>MAX((求节点(基础状态预期!J$7:J$27,$P$6:$P$26,$X96)+求节点(基础状态预期!J$7:J$27,$P$32:$P$52,$X96)+求节点(基础状态预期!J$7:J$27,$P$58:$P$78,$X96)+求节点(基础状态预期!J$7:J$27,$P$84:$P$104,$X96))*240,AM95)</f>
        <v>42728.421052631587</v>
      </c>
      <c r="AN96" s="68">
        <f>(AI96-AI95)/节奏总纲!K94</f>
        <v>0</v>
      </c>
      <c r="AO96" s="203">
        <f>MAX(求节点(基础状态预期!F$7:F$27,$T$6:$T$26,$X96)+求节点(基础状态预期!F$7:F$27,$T$32:$T$52,$X96)+求节点(基础状态预期!F$7:F$27,$T$58:$T$78,$X96)+求节点(基础状态预期!F$7:F$27,$T$84:$T$104,$X96),AO95)</f>
        <v>24920800</v>
      </c>
      <c r="AP96" s="203">
        <f>MAX(求节点(基础状态预期!G$7:G$27,$T$6:$T$26,$X96)+求节点(基础状态预期!G$7:G$27,$T$32:$T$52,$X96)+求节点(基础状态预期!G$7:G$27,$T$58:$T$78,$X96)+求节点(基础状态预期!G$7:G$27,$T$84:$T$104,$X96),AP95)</f>
        <v>24696692.255892258</v>
      </c>
      <c r="AQ96" s="203">
        <f>MAX(求节点(基础状态预期!H$7:H$27,$T$6:$T$26,$X96)+求节点(基础状态预期!H$7:H$27,$T$32:$T$52,$X96)+求节点(基础状态预期!H$7:H$27,$T$58:$T$78,$X96)+求节点(基础状态预期!H$7:H$27,$T$84:$T$104,$X96),AQ95)</f>
        <v>24468010.884353749</v>
      </c>
      <c r="AR96" s="203">
        <f>MAX(求节点(基础状态预期!I$7:I$27,$T$6:$T$26,$X96)+求节点(基础状态预期!I$7:I$27,$T$32:$T$52,$X96)+求节点(基础状态预期!I$7:I$27,$T$58:$T$78,$X96)+求节点(基础状态预期!I$7:I$27,$T$84:$T$104,$X96),AR95)</f>
        <v>24234614.432989687</v>
      </c>
      <c r="AS96" s="203">
        <f>MAX(求节点(基础状态预期!J$7:J$27,$T$6:$T$26,$X96)+求节点(基础状态预期!J$7:J$27,$T$32:$T$52,$X96)+求节点(基础状态预期!J$7:J$27,$T$58:$T$78,$X96)+求节点(基础状态预期!J$7:J$27,$T$84:$T$104,$X96),AS95)</f>
        <v>24046385.964912269</v>
      </c>
      <c r="AT96" s="203">
        <f>MAX(求节点(基础状态预期!F$7:F$27,$S$6:$S$26,$X96)+求节点(基础状态预期!F$7:F$27,$S$32:$S$52,$X96)+求节点(基础状态预期!F$7:F$27,$S$58:$S$78,$X96)+求节点(基础状态预期!F$7:F$27,$S$84:$S$104,$X96),AT95)</f>
        <v>5500</v>
      </c>
      <c r="AU96" s="203">
        <f>MAX(求节点(基础状态预期!G$7:G$27,$S$6:$S$26,$X96)+求节点(基础状态预期!G$7:G$27,$S$32:$S$52,$X96)+求节点(基础状态预期!G$7:G$27,$S$58:$S$78,$X96)+求节点(基础状态预期!G$7:G$27,$S$84:$S$104,$X96),AU95)</f>
        <v>5489.2255892255898</v>
      </c>
      <c r="AV96" s="203">
        <f>MAX(求节点(基础状态预期!H$7:H$27,$S$6:$S$26,$X96)+求节点(基础状态预期!H$7:H$27,$S$32:$S$52,$X96)+求节点(基础状态预期!H$7:H$27,$S$58:$S$78,$X96)+求节点(基础状态预期!H$7:H$27,$S$84:$S$104,$X96),AV95)</f>
        <v>5478.2312925170072</v>
      </c>
      <c r="AW96" s="203">
        <f>MAX(求节点(基础状态预期!I$7:I$27,$S$6:$S$26,$X96)+求节点(基础状态预期!I$7:I$27,$S$32:$S$52,$X96)+求节点(基础状态预期!I$7:I$27,$S$58:$S$78,$X96)+求节点(基础状态预期!I$7:I$27,$S$84:$S$104,$X96),AW95)</f>
        <v>5467.0103092783502</v>
      </c>
      <c r="AX96" s="203">
        <f>MAX(求节点(基础状态预期!J$7:J$27,$S$6:$S$26,$X96)+求节点(基础状态预期!J$7:J$27,$S$32:$S$52,$X96)+求节点(基础状态预期!J$7:J$27,$S$58:$S$78,$X96)+求节点(基础状态预期!J$7:J$27,$S$84:$S$104,$X96),AX95)</f>
        <v>5443.8596491228072</v>
      </c>
      <c r="AY96" s="108">
        <f>(AT96-AT95)/节奏总纲!K94</f>
        <v>0</v>
      </c>
      <c r="AZ96" s="203">
        <f>MAX(求节点(基础状态预期!F$7:F$27,$U$6:$U$26,$X96)+求节点(基础状态预期!F$7:F$27,$U$32:$U$52,$X96)+求节点(基础状态预期!F$7:F$27,$U$58:$U$78,$X96)+求节点(基础状态预期!F$7:F$27,$U$84:$U$104,$X96),AZ95)</f>
        <v>5976000</v>
      </c>
      <c r="BA96" s="203">
        <f>MAX(求节点(基础状态预期!G$7:G$27,$U$6:$U$26,$X96)+求节点(基础状态预期!G$7:G$27,$U$32:$U$52,$X96)+求节点(基础状态预期!G$7:G$27,$U$58:$U$78,$X96)+求节点(基础状态预期!G$7:G$27,$U$84:$U$104,$X96),BA95)</f>
        <v>5951003.3670033673</v>
      </c>
      <c r="BB96" s="203">
        <f>MAX(求节点(基础状态预期!H$7:H$27,$U$6:$U$26,$X96)+求节点(基础状态预期!H$7:H$27,$U$32:$U$52,$X96)+求节点(基础状态预期!H$7:H$27,$U$58:$U$78,$X96)+求节点(基础状态预期!H$7:H$27,$U$84:$U$104,$X96),BB95)</f>
        <v>5925496.5986394566</v>
      </c>
      <c r="BC96" s="203">
        <f>MAX(求节点(基础状态预期!I$7:I$27,$U$6:$U$26,$X96)+求节点(基础状态预期!I$7:I$27,$U$32:$U$52,$X96)+求节点(基础状态预期!I$7:I$27,$U$58:$U$78,$X96)+求节点(基础状态预期!I$7:I$27,$U$84:$U$104,$X96),BC95)</f>
        <v>5899463.9175257729</v>
      </c>
      <c r="BD96" s="203">
        <f>MAX(求节点(基础状态预期!J$7:J$27,$U$6:$U$26,$X96)+求节点(基础状态预期!J$7:J$27,$U$32:$U$52,$X96)+求节点(基础状态预期!J$7:J$27,$U$58:$U$78,$X96)+求节点(基础状态预期!J$7:J$27,$U$84:$U$104,$X96),BD95)</f>
        <v>5845754.3859649133</v>
      </c>
      <c r="BK96" s="108">
        <v>91</v>
      </c>
      <c r="BL96" s="194">
        <f t="shared" si="23"/>
        <v>48700</v>
      </c>
      <c r="BM96" s="194">
        <f t="shared" si="24"/>
        <v>48598.720538720547</v>
      </c>
      <c r="BN96" s="194">
        <f t="shared" si="25"/>
        <v>48495.37414965986</v>
      </c>
      <c r="BO96" s="194">
        <f t="shared" si="26"/>
        <v>48389.896907216491</v>
      </c>
      <c r="BP96" s="194">
        <f t="shared" si="27"/>
        <v>48172.280701754396</v>
      </c>
      <c r="BQ96" s="194">
        <f>(BL96-BL95)/节奏总纲!K94</f>
        <v>0</v>
      </c>
      <c r="BS96" s="110">
        <f t="shared" si="22"/>
        <v>0.88706365503080087</v>
      </c>
      <c r="BT96" s="110">
        <f t="shared" si="28"/>
        <v>0.11293634496919917</v>
      </c>
      <c r="BW96" s="167">
        <v>91</v>
      </c>
      <c r="BX96" s="194">
        <f>求节点(村县营基础信息!K$8:K$28,$P$6:$P$26,$CF96)+求节点(村县营基础信息!T$8:T$28,$P$32:$P$52,$CF96)+求节点(村县营基础信息!AC$8:AC$28,$P$58:$P$78,$CF96)+求节点(村县营基础信息!AL$8:AL$28,$P$84:$P$104,$CF96)</f>
        <v>194.45224719101122</v>
      </c>
      <c r="BY96" s="194">
        <f>求节点(村县营基础信息!L$8:L$28,$P$6:$P$26,$CF96)+求节点(村县营基础信息!U$8:U$28,$P$32:$P$52,$CF96)+求节点(村县营基础信息!AD$8:AD$28,$P$58:$P$78,$CF96)+求节点(村县营基础信息!AM$8:AM$28,$P$84:$P$104,$CF96)</f>
        <v>196.70374780876949</v>
      </c>
      <c r="BZ96" s="194">
        <f>求节点(村县营基础信息!M$8:M$28,$P$6:$P$26,$CF96)+求节点(村县营基础信息!V$8:V$28,$P$32:$P$52,$CF96)+求节点(村县营基础信息!AE$8:AE$28,$P$58:$P$78,$CF96)+求节点(村县营基础信息!AN$8:AN$28,$P$84:$P$104,$CF96)</f>
        <v>198.85478933639615</v>
      </c>
      <c r="CA96" s="194">
        <f>求节点(村县营基础信息!N$8:N$28,$P$6:$P$26,$CF96)+求节点(村县营基础信息!W$8:W$28,$P$32:$P$52,$CF96)+求节点(村县营基础信息!AF$8:AF$28,$P$58:$P$78,$CF96)+求节点(村县营基础信息!AO$8:AO$28,$P$84:$P$104,$CF96)</f>
        <v>201.31941714282314</v>
      </c>
      <c r="CB96" s="194">
        <f>求节点(村县营基础信息!O$8:O$28,$P$6:$P$26,$CF96)+求节点(村县营基础信息!X$8:X$28,$P$32:$P$52,$CF96)+求节点(村县营基础信息!AG$8:AG$28,$P$58:$P$78,$CF96)+求节点(村县营基础信息!AP$8:AP$28,$P$84:$P$104,$CF96)</f>
        <v>205.49382451952101</v>
      </c>
      <c r="CC96" s="194">
        <f>(BX96-BX95)/节奏总纲!K94</f>
        <v>5.8148392724501279E-2</v>
      </c>
      <c r="CF96" s="167">
        <v>91</v>
      </c>
      <c r="CG96" s="194">
        <f>求节点(村县营基础信息!K$8:K$28,$Q$6:$Q$26,$CF96)+求节点(村县营基础信息!T$8:T$28,$Q$32:$Q$52,$CF96)+求节点(村县营基础信息!AC$8:AC$28,$Q$58:$Q$78,$CF96)+求节点(村县营基础信息!AL$8:AL$28,$Q$84:$Q$104,$CF96)</f>
        <v>59.035580524344567</v>
      </c>
      <c r="CH96" s="194">
        <f>求节点(村县营基础信息!L$8:L$28,$Q$6:$Q$26,$CF96)+求节点(村县营基础信息!U$8:U$28,$Q$32:$Q$52,$CF96)+求节点(村县营基础信息!AD$8:AD$28,$Q$58:$Q$78,$CF96)+求节点(村县营基础信息!AM$8:AM$28,$Q$84:$Q$104,$CF96)</f>
        <v>59.919236024257685</v>
      </c>
      <c r="CI96" s="194">
        <f>求节点(村县营基础信息!M$8:M$28,$Q$6:$Q$26,$CF96)+求节点(村县营基础信息!V$8:V$28,$Q$32:$Q$52,$CF96)+求节点(村县营基础信息!AE$8:AE$28,$Q$58:$Q$78,$CF96)+求节点(村县营基础信息!AN$8:AN$28,$Q$84:$Q$104,$CF96)</f>
        <v>60.674517227552613</v>
      </c>
      <c r="CJ96" s="194">
        <f>求节点(村县营基础信息!N$8:N$28,$Q$6:$Q$26,$CF96)+求节点(村县营基础信息!W$8:W$28,$Q$32:$Q$52,$CF96)+求节点(村县营基础信息!AF$8:AF$28,$Q$58:$Q$78,$CF96)+求节点(村县营基础信息!AO$8:AO$28,$Q$84:$Q$104,$CF96)</f>
        <v>61.71460614625957</v>
      </c>
      <c r="CK96" s="194">
        <f>求节点(村县营基础信息!O$8:O$28,$Q$6:$Q$26,$CF96)+求节点(村县营基础信息!X$8:X$28,$Q$32:$Q$52,$CF96)+求节点(村县营基础信息!AG$8:AG$28,$Q$58:$Q$78,$CF96)+求节点(村县营基础信息!AP$8:AP$28,$Q$84:$Q$104,$CF96)</f>
        <v>62.94996487039819</v>
      </c>
      <c r="CL96" s="194">
        <f>(CG96-CG95)/节奏总纲!K94</f>
        <v>1.7653815631538547E-2</v>
      </c>
      <c r="CO96" s="167">
        <v>91</v>
      </c>
      <c r="CP96" s="194">
        <f>求节点(村县营基础信息!K$8:K$28,$R$6:$R$26,$CF96)+求节点(村县营基础信息!T$8:T$28,$R$32:$R$52,$CF96)+求节点(村县营基础信息!AC$8:AC$28,$R$58:$R$78,$CF96)+求节点(村县营基础信息!AL$8:AL$28,$R$84:$R$104,$CF96)</f>
        <v>10.833333333333334</v>
      </c>
      <c r="CQ96" s="194">
        <f>求节点(村县营基础信息!L$8:L$28,$R$6:$R$26,$CF96)+求节点(村县营基础信息!U$8:U$28,$R$32:$R$52,$CF96)+求节点(村县营基础信息!AD$8:AD$28,$R$58:$R$78,$CF96)+求节点(村县营基础信息!AM$8:AM$28,$R$84:$R$104,$CF96)</f>
        <v>10.942760942760943</v>
      </c>
      <c r="CR96" s="194">
        <f>求节点(村县营基础信息!M$8:M$28,$R$6:$R$26,$CF96)+求节点(村县营基础信息!V$8:V$28,$R$32:$R$52,$CF96)+求节点(村县营基础信息!AE$8:AE$28,$R$58:$R$78,$CF96)+求节点(村县营基础信息!AN$8:AN$28,$R$84:$R$104,$CF96)</f>
        <v>11.054421768707485</v>
      </c>
      <c r="CS96" s="194">
        <f>求节点(村县营基础信息!N$8:N$28,$R$6:$R$26,$CF96)+求节点(村县营基础信息!W$8:W$28,$R$32:$R$52,$CF96)+求节点(村县营基础信息!AF$8:AF$28,$R$58:$R$78,$CF96)+求节点(村县营基础信息!AO$8:AO$28,$R$84:$R$104,$CF96)</f>
        <v>11.168384879725085</v>
      </c>
      <c r="CT96" s="194">
        <f>求节点(村县营基础信息!O$8:O$28,$R$6:$R$26,$CF96)+求节点(村县营基础信息!X$8:X$28,$R$32:$R$52,$CF96)+求节点(村县营基础信息!AG$8:AG$28,$R$58:$R$78,$CF96)+求节点(村县营基础信息!AP$8:AP$28,$R$84:$R$104,$CF96)</f>
        <v>11.403508771929825</v>
      </c>
      <c r="CU96" s="194">
        <f>(CP96-CP95)/节奏总纲!K94</f>
        <v>3.2395661674370188E-3</v>
      </c>
      <c r="CW96" s="171"/>
      <c r="CX96" s="171"/>
      <c r="CY96" s="171">
        <v>91</v>
      </c>
      <c r="CZ96" s="171">
        <v>54859.999999999993</v>
      </c>
      <c r="DA96" s="171">
        <v>55414.141414141413</v>
      </c>
      <c r="DB96" s="171">
        <v>55979.591836734704</v>
      </c>
      <c r="DC96" s="171">
        <v>56556.701030927834</v>
      </c>
      <c r="DD96" s="171">
        <v>57747.368421052641</v>
      </c>
      <c r="DE96" s="171">
        <f t="shared" si="29"/>
        <v>0.88771418155304427</v>
      </c>
      <c r="DF96" s="171">
        <f t="shared" si="30"/>
        <v>0.87700935715153738</v>
      </c>
      <c r="DG96" s="171">
        <f t="shared" si="31"/>
        <v>0.86630453275003017</v>
      </c>
      <c r="DH96" s="171">
        <f t="shared" si="32"/>
        <v>0.8555997083485235</v>
      </c>
      <c r="DI96" s="171">
        <f t="shared" si="33"/>
        <v>0.83419005954550984</v>
      </c>
    </row>
    <row r="97" spans="2:113" x14ac:dyDescent="0.15">
      <c r="B97" s="150"/>
      <c r="D97" s="137">
        <v>14</v>
      </c>
      <c r="E97" s="137">
        <v>0</v>
      </c>
      <c r="F97" s="137">
        <v>0</v>
      </c>
      <c r="G97" s="171">
        <v>1</v>
      </c>
      <c r="H97" s="137">
        <v>1</v>
      </c>
      <c r="I97" s="167">
        <v>0</v>
      </c>
      <c r="J97" s="171">
        <f t="shared" si="34"/>
        <v>100</v>
      </c>
      <c r="K97" s="174">
        <f t="shared" si="34"/>
        <v>20000</v>
      </c>
      <c r="L97" s="167">
        <v>0</v>
      </c>
      <c r="N97" s="137">
        <f>SUMPRODUCT(E$84:E97,村县营基础信息!$G$8:$G21)</f>
        <v>0</v>
      </c>
      <c r="O97" s="137">
        <f>SUMPRODUCT(F$84:F97,村县营基础信息!$G$8:$G21)</f>
        <v>0</v>
      </c>
      <c r="P97" s="137">
        <f>SUMPRODUCT(G$84:G97,村县营基础信息!$G$8:$G21)</f>
        <v>6</v>
      </c>
      <c r="Q97" s="137">
        <f>SUMPRODUCT(H$84:H97,村县营基础信息!$G$8:$G21)</f>
        <v>6</v>
      </c>
      <c r="R97" s="167">
        <f>SUMPRODUCT(I$84:I97,村县营基础信息!$G$8:$G21)</f>
        <v>0</v>
      </c>
      <c r="S97" s="137">
        <f>SUMPRODUCT(J$84:J97,村县营基础信息!$G$8:$G21)</f>
        <v>600</v>
      </c>
      <c r="T97" s="137">
        <f>SUMPRODUCT(K$84:K97,村县营基础信息!$G$8:$G21)</f>
        <v>46800</v>
      </c>
      <c r="U97" s="167">
        <f>SUMPRODUCT(L$84:L97,村县营基础信息!$G$8:$G21)</f>
        <v>0</v>
      </c>
      <c r="W97" s="142"/>
      <c r="X97" s="68">
        <v>92</v>
      </c>
      <c r="Y97" s="203">
        <f>MAX(求节点(基础状态预期!F$7:F$27,$N$6:$N$26,$X97)+求节点(基础状态预期!F$7:F$27,$N$32:$N$52,$X97)+求节点(基础状态预期!F$7:F$27,$N$58:$N$78,$X97)+求节点(基础状态预期!F$7:F$27,$N$84:$N$104,$X97),Y96)</f>
        <v>350640</v>
      </c>
      <c r="Z97" s="203">
        <f>MAX(求节点(基础状态预期!G$7:G$27,$N$6:$N$26,$X97)+求节点(基础状态预期!G$7:G$27,$N$32:$N$52,$X97)+求节点(基础状态预期!G$7:G$27,$N$58:$N$78,$X97)+求节点(基础状态预期!G$7:G$27,$N$84:$N$104,$X97),Z96)</f>
        <v>348351.5151515152</v>
      </c>
      <c r="AA97" s="203">
        <f>MAX(求节点(基础状态预期!H$7:H$27,$N$6:$N$26,$X97)+求节点(基础状态预期!H$7:H$27,$N$32:$N$52,$X97)+求节点(基础状态预期!H$7:H$27,$N$58:$N$78,$X97)+求节点(基础状态预期!H$7:H$27,$N$84:$N$104,$X97),AA96)</f>
        <v>346016.32653061231</v>
      </c>
      <c r="AB97" s="203">
        <f>MAX(求节点(基础状态预期!I$7:I$27,$N$6:$N$26,$X97)+求节点(基础状态预期!I$7:I$27,$N$32:$N$52,$X97)+求节点(基础状态预期!I$7:I$27,$N$58:$N$78,$X97)+求节点(基础状态预期!I$7:I$27,$N$84:$N$104,$X97),AB96)</f>
        <v>343632.98969072162</v>
      </c>
      <c r="AC97" s="203">
        <f>MAX(求节点(基础状态预期!J$7:J$27,$N$6:$N$26,$X97)+求节点(基础状态预期!J$7:J$27,$N$32:$N$52,$X97)+求节点(基础状态预期!J$7:J$27,$N$58:$N$78,$X97)+求节点(基础状态预期!J$7:J$27,$N$84:$N$104,$X97),AC96)</f>
        <v>338715.78947368427</v>
      </c>
      <c r="AD97" s="63">
        <v>38880.952380952382</v>
      </c>
      <c r="AE97" s="63">
        <v>39273.689273689277</v>
      </c>
      <c r="AF97" s="63">
        <v>39674.441205053459</v>
      </c>
      <c r="AG97" s="63">
        <v>40083.456062837504</v>
      </c>
      <c r="AH97" s="63">
        <v>40927.318295739344</v>
      </c>
      <c r="AI97" s="203">
        <f>MAX((求节点(基础状态预期!F$7:F$27,$P$6:$P$26,$X97)+求节点(基础状态预期!F$7:F$27,$P$32:$P$52,$X97)+求节点(基础状态预期!F$7:F$27,$P$58:$P$78,$X97)+求节点(基础状态预期!F$7:F$27,$P$84:$P$104,$X97))*240,AI96)</f>
        <v>43200</v>
      </c>
      <c r="AJ97" s="203">
        <f>MAX((求节点(基础状态预期!G$7:G$27,$P$6:$P$26,$X97)+求节点(基础状态预期!G$7:G$27,$P$32:$P$52,$X97)+求节点(基础状态预期!G$7:G$27,$P$58:$P$78,$X97)+求节点(基础状态预期!G$7:G$27,$P$84:$P$104,$X97))*240,AJ96)</f>
        <v>43109.494949494954</v>
      </c>
      <c r="AK97" s="203">
        <f>MAX((求节点(基础状态预期!H$7:H$27,$P$6:$P$26,$X97)+求节点(基础状态预期!H$7:H$27,$P$32:$P$52,$X97)+求节点(基础状态预期!H$7:H$27,$P$58:$P$78,$X97)+求节点(基础状态预期!H$7:H$27,$P$84:$P$104,$X97))*240,AK96)</f>
        <v>43017.142857142855</v>
      </c>
      <c r="AL97" s="203">
        <f>MAX((求节点(基础状态预期!I$7:I$27,$P$6:$P$26,$X97)+求节点(基础状态预期!I$7:I$27,$P$32:$P$52,$X97)+求节点(基础状态预期!I$7:I$27,$P$58:$P$78,$X97)+求节点(基础状态预期!I$7:I$27,$P$84:$P$104,$X97))*240,AL96)</f>
        <v>42922.886597938144</v>
      </c>
      <c r="AM97" s="203">
        <f>MAX((求节点(基础状态预期!J$7:J$27,$P$6:$P$26,$X97)+求节点(基础状态预期!J$7:J$27,$P$32:$P$52,$X97)+求节点(基础状态预期!J$7:J$27,$P$58:$P$78,$X97)+求节点(基础状态预期!J$7:J$27,$P$84:$P$104,$X97))*240,AM96)</f>
        <v>42728.421052631587</v>
      </c>
      <c r="AN97" s="68">
        <f>(AI97-AI96)/节奏总纲!K95</f>
        <v>0</v>
      </c>
      <c r="AO97" s="203">
        <f>MAX(求节点(基础状态预期!F$7:F$27,$T$6:$T$26,$X97)+求节点(基础状态预期!F$7:F$27,$T$32:$T$52,$X97)+求节点(基础状态预期!F$7:F$27,$T$58:$T$78,$X97)+求节点(基础状态预期!F$7:F$27,$T$84:$T$104,$X97),AO96)</f>
        <v>24920800</v>
      </c>
      <c r="AP97" s="203">
        <f>MAX(求节点(基础状态预期!G$7:G$27,$T$6:$T$26,$X97)+求节点(基础状态预期!G$7:G$27,$T$32:$T$52,$X97)+求节点(基础状态预期!G$7:G$27,$T$58:$T$78,$X97)+求节点(基础状态预期!G$7:G$27,$T$84:$T$104,$X97),AP96)</f>
        <v>24696692.255892258</v>
      </c>
      <c r="AQ97" s="203">
        <f>MAX(求节点(基础状态预期!H$7:H$27,$T$6:$T$26,$X97)+求节点(基础状态预期!H$7:H$27,$T$32:$T$52,$X97)+求节点(基础状态预期!H$7:H$27,$T$58:$T$78,$X97)+求节点(基础状态预期!H$7:H$27,$T$84:$T$104,$X97),AQ96)</f>
        <v>24468010.884353749</v>
      </c>
      <c r="AR97" s="203">
        <f>MAX(求节点(基础状态预期!I$7:I$27,$T$6:$T$26,$X97)+求节点(基础状态预期!I$7:I$27,$T$32:$T$52,$X97)+求节点(基础状态预期!I$7:I$27,$T$58:$T$78,$X97)+求节点(基础状态预期!I$7:I$27,$T$84:$T$104,$X97),AR96)</f>
        <v>24234614.432989687</v>
      </c>
      <c r="AS97" s="203">
        <f>MAX(求节点(基础状态预期!J$7:J$27,$T$6:$T$26,$X97)+求节点(基础状态预期!J$7:J$27,$T$32:$T$52,$X97)+求节点(基础状态预期!J$7:J$27,$T$58:$T$78,$X97)+求节点(基础状态预期!J$7:J$27,$T$84:$T$104,$X97),AS96)</f>
        <v>24046385.964912269</v>
      </c>
      <c r="AT97" s="203">
        <f>MAX(求节点(基础状态预期!F$7:F$27,$S$6:$S$26,$X97)+求节点(基础状态预期!F$7:F$27,$S$32:$S$52,$X97)+求节点(基础状态预期!F$7:F$27,$S$58:$S$78,$X97)+求节点(基础状态预期!F$7:F$27,$S$84:$S$104,$X97),AT96)</f>
        <v>5500</v>
      </c>
      <c r="AU97" s="203">
        <f>MAX(求节点(基础状态预期!G$7:G$27,$S$6:$S$26,$X97)+求节点(基础状态预期!G$7:G$27,$S$32:$S$52,$X97)+求节点(基础状态预期!G$7:G$27,$S$58:$S$78,$X97)+求节点(基础状态预期!G$7:G$27,$S$84:$S$104,$X97),AU96)</f>
        <v>5489.2255892255898</v>
      </c>
      <c r="AV97" s="203">
        <f>MAX(求节点(基础状态预期!H$7:H$27,$S$6:$S$26,$X97)+求节点(基础状态预期!H$7:H$27,$S$32:$S$52,$X97)+求节点(基础状态预期!H$7:H$27,$S$58:$S$78,$X97)+求节点(基础状态预期!H$7:H$27,$S$84:$S$104,$X97),AV96)</f>
        <v>5478.2312925170072</v>
      </c>
      <c r="AW97" s="203">
        <f>MAX(求节点(基础状态预期!I$7:I$27,$S$6:$S$26,$X97)+求节点(基础状态预期!I$7:I$27,$S$32:$S$52,$X97)+求节点(基础状态预期!I$7:I$27,$S$58:$S$78,$X97)+求节点(基础状态预期!I$7:I$27,$S$84:$S$104,$X97),AW96)</f>
        <v>5467.0103092783502</v>
      </c>
      <c r="AX97" s="203">
        <f>MAX(求节点(基础状态预期!J$7:J$27,$S$6:$S$26,$X97)+求节点(基础状态预期!J$7:J$27,$S$32:$S$52,$X97)+求节点(基础状态预期!J$7:J$27,$S$58:$S$78,$X97)+求节点(基础状态预期!J$7:J$27,$S$84:$S$104,$X97),AX96)</f>
        <v>5443.8596491228072</v>
      </c>
      <c r="AY97" s="108">
        <f>(AT97-AT96)/节奏总纲!K95</f>
        <v>0</v>
      </c>
      <c r="AZ97" s="203">
        <f>MAX(求节点(基础状态预期!F$7:F$27,$U$6:$U$26,$X97)+求节点(基础状态预期!F$7:F$27,$U$32:$U$52,$X97)+求节点(基础状态预期!F$7:F$27,$U$58:$U$78,$X97)+求节点(基础状态预期!F$7:F$27,$U$84:$U$104,$X97),AZ96)</f>
        <v>5976000</v>
      </c>
      <c r="BA97" s="203">
        <f>MAX(求节点(基础状态预期!G$7:G$27,$U$6:$U$26,$X97)+求节点(基础状态预期!G$7:G$27,$U$32:$U$52,$X97)+求节点(基础状态预期!G$7:G$27,$U$58:$U$78,$X97)+求节点(基础状态预期!G$7:G$27,$U$84:$U$104,$X97),BA96)</f>
        <v>5951003.3670033673</v>
      </c>
      <c r="BB97" s="203">
        <f>MAX(求节点(基础状态预期!H$7:H$27,$U$6:$U$26,$X97)+求节点(基础状态预期!H$7:H$27,$U$32:$U$52,$X97)+求节点(基础状态预期!H$7:H$27,$U$58:$U$78,$X97)+求节点(基础状态预期!H$7:H$27,$U$84:$U$104,$X97),BB96)</f>
        <v>5925496.5986394566</v>
      </c>
      <c r="BC97" s="203">
        <f>MAX(求节点(基础状态预期!I$7:I$27,$U$6:$U$26,$X97)+求节点(基础状态预期!I$7:I$27,$U$32:$U$52,$X97)+求节点(基础状态预期!I$7:I$27,$U$58:$U$78,$X97)+求节点(基础状态预期!I$7:I$27,$U$84:$U$104,$X97),BC96)</f>
        <v>5899463.9175257729</v>
      </c>
      <c r="BD97" s="203">
        <f>MAX(求节点(基础状态预期!J$7:J$27,$U$6:$U$26,$X97)+求节点(基础状态预期!J$7:J$27,$U$32:$U$52,$X97)+求节点(基础状态预期!J$7:J$27,$U$58:$U$78,$X97)+求节点(基础状态预期!J$7:J$27,$U$84:$U$104,$X97),BD96)</f>
        <v>5845754.3859649133</v>
      </c>
      <c r="BK97" s="108">
        <v>92</v>
      </c>
      <c r="BL97" s="194">
        <f t="shared" si="23"/>
        <v>48700</v>
      </c>
      <c r="BM97" s="194">
        <f t="shared" si="24"/>
        <v>48598.720538720547</v>
      </c>
      <c r="BN97" s="194">
        <f t="shared" si="25"/>
        <v>48495.37414965986</v>
      </c>
      <c r="BO97" s="194">
        <f t="shared" si="26"/>
        <v>48389.896907216491</v>
      </c>
      <c r="BP97" s="194">
        <f t="shared" si="27"/>
        <v>48172.280701754396</v>
      </c>
      <c r="BQ97" s="194">
        <f>(BL97-BL96)/节奏总纲!K95</f>
        <v>0</v>
      </c>
      <c r="BS97" s="110">
        <f t="shared" si="22"/>
        <v>0.88706365503080087</v>
      </c>
      <c r="BT97" s="110">
        <f t="shared" si="28"/>
        <v>0.11293634496919917</v>
      </c>
      <c r="BW97" s="167">
        <v>92</v>
      </c>
      <c r="BX97" s="194">
        <f>求节点(村县营基础信息!K$8:K$28,$P$6:$P$26,$CF97)+求节点(村县营基础信息!T$8:T$28,$P$32:$P$52,$CF97)+求节点(村县营基础信息!AC$8:AC$28,$P$58:$P$78,$CF97)+求节点(村县营基础信息!AL$8:AL$28,$P$84:$P$104,$CF97)</f>
        <v>196.58908507223114</v>
      </c>
      <c r="BY97" s="194">
        <f>求节点(村县营基础信息!L$8:L$28,$P$6:$P$26,$CF97)+求节点(村县营基础信息!U$8:U$28,$P$32:$P$52,$CF97)+求节点(村县营基础信息!AD$8:AD$28,$P$58:$P$78,$CF97)+求节点(村县营基础信息!AM$8:AM$28,$P$84:$P$104,$CF97)</f>
        <v>198.8653274550197</v>
      </c>
      <c r="BZ97" s="194">
        <f>求节点(村县营基础信息!M$8:M$28,$P$6:$P$26,$CF97)+求节点(村县营基础信息!V$8:V$28,$P$32:$P$52,$CF97)+求节点(村县营基础信息!AE$8:AE$28,$P$58:$P$78,$CF97)+求节点(村县营基础信息!AN$8:AN$28,$P$84:$P$104,$CF97)</f>
        <v>201.04000680163128</v>
      </c>
      <c r="CA97" s="194">
        <f>求节点(村县营基础信息!N$8:N$28,$P$6:$P$26,$CF97)+求节点(村县营基础信息!W$8:W$28,$P$32:$P$52,$CF97)+求节点(村县营基础信息!AF$8:AF$28,$P$58:$P$78,$CF97)+求节点(村县营基础信息!AO$8:AO$28,$P$84:$P$104,$CF97)</f>
        <v>203.53171843010693</v>
      </c>
      <c r="CB97" s="194">
        <f>求节点(村县营基础信息!O$8:O$28,$P$6:$P$26,$CF97)+求节点(村县营基础信息!X$8:X$28,$P$32:$P$52,$CF97)+求节点(村县营基础信息!AG$8:AG$28,$P$58:$P$78,$CF97)+求节点(村县营基础信息!AP$8:AP$28,$P$84:$P$104,$CF97)</f>
        <v>207.7519984153399</v>
      </c>
      <c r="CC97" s="194">
        <f>(BX97-BX96)/节奏总纲!K95</f>
        <v>5.425436881679923E-2</v>
      </c>
      <c r="CF97" s="167">
        <v>92</v>
      </c>
      <c r="CG97" s="194">
        <f>求节点(村县营基础信息!K$8:K$28,$Q$6:$Q$26,$CF97)+求节点(村县营基础信息!T$8:T$28,$Q$32:$Q$52,$CF97)+求节点(村县营基础信息!AC$8:AC$28,$Q$58:$Q$78,$CF97)+求节点(村县营基础信息!AL$8:AL$28,$Q$84:$Q$104,$CF97)</f>
        <v>59.68432316746923</v>
      </c>
      <c r="CH97" s="194">
        <f>求节点(村县营基础信息!L$8:L$28,$Q$6:$Q$26,$CF97)+求节点(村县营基础信息!U$8:U$28,$Q$32:$Q$52,$CF97)+求节点(村县营基础信息!AD$8:AD$28,$Q$58:$Q$78,$CF97)+求节点(村县营基础信息!AM$8:AM$28,$Q$84:$Q$104,$CF97)</f>
        <v>60.577689167381394</v>
      </c>
      <c r="CI97" s="194">
        <f>求节点(村县营基础信息!M$8:M$28,$Q$6:$Q$26,$CF97)+求节点(村县营基础信息!V$8:V$28,$Q$32:$Q$52,$CF97)+求节点(村县营基础信息!AE$8:AE$28,$Q$58:$Q$78,$CF97)+求节点(村县营基础信息!AN$8:AN$28,$Q$84:$Q$104,$CF97)</f>
        <v>61.34127016411913</v>
      </c>
      <c r="CJ97" s="194">
        <f>求节点(村县营基础信息!N$8:N$28,$Q$6:$Q$26,$CF97)+求节点(村县营基础信息!W$8:W$28,$Q$32:$Q$52,$CF97)+求节点(村县营基础信息!AF$8:AF$28,$Q$58:$Q$78,$CF97)+求节点(村县营基础信息!AO$8:AO$28,$Q$84:$Q$104,$CF97)</f>
        <v>62.392788631383304</v>
      </c>
      <c r="CK97" s="194">
        <f>求节点(村县营基础信息!O$8:O$28,$Q$6:$Q$26,$CF97)+求节点(村县营基础信息!X$8:X$28,$Q$32:$Q$52,$CF97)+求节点(村县营基础信息!AG$8:AG$28,$Q$58:$Q$78,$CF97)+求节点(村县营基础信息!AP$8:AP$28,$Q$84:$Q$104,$CF97)</f>
        <v>63.641722726116853</v>
      </c>
      <c r="CL97" s="194">
        <f>(CG97-CG96)/节奏总纲!K95</f>
        <v>1.6471592410733867E-2</v>
      </c>
      <c r="CO97" s="167">
        <v>92</v>
      </c>
      <c r="CP97" s="194">
        <f>求节点(村县营基础信息!K$8:K$28,$R$6:$R$26,$CF97)+求节点(村县营基础信息!T$8:T$28,$R$32:$R$52,$CF97)+求节点(村县营基础信息!AC$8:AC$28,$R$58:$R$78,$CF97)+求节点(村县营基础信息!AL$8:AL$28,$R$84:$R$104,$CF97)</f>
        <v>10.952380952380953</v>
      </c>
      <c r="CQ97" s="194">
        <f>求节点(村县营基础信息!L$8:L$28,$R$6:$R$26,$CF97)+求节点(村县营基础信息!U$8:U$28,$R$32:$R$52,$CF97)+求节点(村县营基础信息!AD$8:AD$28,$R$58:$R$78,$CF97)+求节点(村县营基础信息!AM$8:AM$28,$R$84:$R$104,$CF97)</f>
        <v>11.063011063011064</v>
      </c>
      <c r="CR97" s="194">
        <f>求节点(村县营基础信息!M$8:M$28,$R$6:$R$26,$CF97)+求节点(村县营基础信息!V$8:V$28,$R$32:$R$52,$CF97)+求节点(村县营基础信息!AE$8:AE$28,$R$58:$R$78,$CF97)+求节点(村县营基础信息!AN$8:AN$28,$R$84:$R$104,$CF97)</f>
        <v>11.175898931000972</v>
      </c>
      <c r="CS97" s="194">
        <f>求节点(村县营基础信息!N$8:N$28,$R$6:$R$26,$CF97)+求节点(村县营基础信息!W$8:W$28,$R$32:$R$52,$CF97)+求节点(村县营基础信息!AF$8:AF$28,$R$58:$R$78,$CF97)+求节点(村县营基础信息!AO$8:AO$28,$R$84:$R$104,$CF97)</f>
        <v>11.291114383897888</v>
      </c>
      <c r="CT97" s="194">
        <f>求节点(村县营基础信息!O$8:O$28,$R$6:$R$26,$CF97)+求节点(村县营基础信息!X$8:X$28,$R$32:$R$52,$CF97)+求节点(村县营基础信息!AG$8:AG$28,$R$58:$R$78,$CF97)+求节点(村县营基础信息!AP$8:AP$28,$R$84:$R$104,$CF97)</f>
        <v>11.528822055137844</v>
      </c>
      <c r="CU97" s="194">
        <f>(CP97-CP96)/节奏总纲!K95</f>
        <v>3.0226221124851839E-3</v>
      </c>
      <c r="CW97" s="171"/>
      <c r="CX97" s="171"/>
      <c r="CY97" s="171">
        <v>92</v>
      </c>
      <c r="CZ97" s="171">
        <v>55462.857142857152</v>
      </c>
      <c r="DA97" s="171">
        <v>56023.088023088028</v>
      </c>
      <c r="DB97" s="171">
        <v>56594.752186588921</v>
      </c>
      <c r="DC97" s="171">
        <v>57178.203240058909</v>
      </c>
      <c r="DD97" s="171">
        <v>58381.954887218046</v>
      </c>
      <c r="DE97" s="171">
        <f t="shared" si="29"/>
        <v>0.87806511436224999</v>
      </c>
      <c r="DF97" s="171">
        <f t="shared" si="30"/>
        <v>0.8674766467477163</v>
      </c>
      <c r="DG97" s="171">
        <f t="shared" si="31"/>
        <v>0.85688817913318216</v>
      </c>
      <c r="DH97" s="171">
        <f t="shared" si="32"/>
        <v>0.84629971151864825</v>
      </c>
      <c r="DI97" s="171">
        <f t="shared" si="33"/>
        <v>0.82512277628958053</v>
      </c>
    </row>
    <row r="98" spans="2:113" x14ac:dyDescent="0.15">
      <c r="B98" s="150"/>
      <c r="D98" s="137">
        <v>15</v>
      </c>
      <c r="E98" s="137">
        <v>0</v>
      </c>
      <c r="F98" s="137">
        <v>0</v>
      </c>
      <c r="G98" s="171">
        <v>1</v>
      </c>
      <c r="H98" s="137">
        <v>1</v>
      </c>
      <c r="I98" s="167">
        <v>0</v>
      </c>
      <c r="J98" s="171">
        <f t="shared" si="34"/>
        <v>100</v>
      </c>
      <c r="K98" s="174">
        <f t="shared" si="34"/>
        <v>80000</v>
      </c>
      <c r="L98" s="167">
        <v>0</v>
      </c>
      <c r="N98" s="137">
        <f>SUMPRODUCT(E$84:E98,村县营基础信息!$G$8:$G22)</f>
        <v>0</v>
      </c>
      <c r="O98" s="137">
        <f>SUMPRODUCT(F$84:F98,村县营基础信息!$G$8:$G22)</f>
        <v>0</v>
      </c>
      <c r="P98" s="137">
        <f>SUMPRODUCT(G$84:G98,村县营基础信息!$G$8:$G22)</f>
        <v>6</v>
      </c>
      <c r="Q98" s="137">
        <f>SUMPRODUCT(H$84:H98,村县营基础信息!$G$8:$G22)</f>
        <v>6</v>
      </c>
      <c r="R98" s="167">
        <f>SUMPRODUCT(I$84:I98,村县营基础信息!$G$8:$G22)</f>
        <v>0</v>
      </c>
      <c r="S98" s="137">
        <f>SUMPRODUCT(J$84:J98,村县营基础信息!$G$8:$G22)</f>
        <v>600</v>
      </c>
      <c r="T98" s="137">
        <f>SUMPRODUCT(K$84:K98,村县营基础信息!$G$8:$G22)</f>
        <v>46800</v>
      </c>
      <c r="U98" s="167">
        <f>SUMPRODUCT(L$84:L98,村县营基础信息!$G$8:$G22)</f>
        <v>0</v>
      </c>
      <c r="W98" s="142"/>
      <c r="X98" s="68">
        <v>93</v>
      </c>
      <c r="Y98" s="203">
        <f>MAX(求节点(基础状态预期!F$7:F$27,$N$6:$N$26,$X98)+求节点(基础状态预期!F$7:F$27,$N$32:$N$52,$X98)+求节点(基础状态预期!F$7:F$27,$N$58:$N$78,$X98)+求节点(基础状态预期!F$7:F$27,$N$84:$N$104,$X98),Y97)</f>
        <v>350640</v>
      </c>
      <c r="Z98" s="203">
        <f>MAX(求节点(基础状态预期!G$7:G$27,$N$6:$N$26,$X98)+求节点(基础状态预期!G$7:G$27,$N$32:$N$52,$X98)+求节点(基础状态预期!G$7:G$27,$N$58:$N$78,$X98)+求节点(基础状态预期!G$7:G$27,$N$84:$N$104,$X98),Z97)</f>
        <v>348351.5151515152</v>
      </c>
      <c r="AA98" s="203">
        <f>MAX(求节点(基础状态预期!H$7:H$27,$N$6:$N$26,$X98)+求节点(基础状态预期!H$7:H$27,$N$32:$N$52,$X98)+求节点(基础状态预期!H$7:H$27,$N$58:$N$78,$X98)+求节点(基础状态预期!H$7:H$27,$N$84:$N$104,$X98),AA97)</f>
        <v>346016.32653061231</v>
      </c>
      <c r="AB98" s="203">
        <f>MAX(求节点(基础状态预期!I$7:I$27,$N$6:$N$26,$X98)+求节点(基础状态预期!I$7:I$27,$N$32:$N$52,$X98)+求节点(基础状态预期!I$7:I$27,$N$58:$N$78,$X98)+求节点(基础状态预期!I$7:I$27,$N$84:$N$104,$X98),AB97)</f>
        <v>343632.98969072162</v>
      </c>
      <c r="AC98" s="203">
        <f>MAX(求节点(基础状态预期!J$7:J$27,$N$6:$N$26,$X98)+求节点(基础状态预期!J$7:J$27,$N$32:$N$52,$X98)+求节点(基础状态预期!J$7:J$27,$N$58:$N$78,$X98)+求节点(基础状态预期!J$7:J$27,$N$84:$N$104,$X98),AC97)</f>
        <v>338715.78947368427</v>
      </c>
      <c r="AD98" s="63">
        <v>39303.571428571428</v>
      </c>
      <c r="AE98" s="63">
        <v>39700.577200577201</v>
      </c>
      <c r="AF98" s="63">
        <v>40105.685131195336</v>
      </c>
      <c r="AG98" s="63">
        <v>40519.145802650957</v>
      </c>
      <c r="AH98" s="63">
        <v>41372.180451127817</v>
      </c>
      <c r="AI98" s="203">
        <f>MAX((求节点(基础状态预期!F$7:F$27,$P$6:$P$26,$X98)+求节点(基础状态预期!F$7:F$27,$P$32:$P$52,$X98)+求节点(基础状态预期!F$7:F$27,$P$58:$P$78,$X98)+求节点(基础状态预期!F$7:F$27,$P$84:$P$104,$X98))*240,AI97)</f>
        <v>43200</v>
      </c>
      <c r="AJ98" s="203">
        <f>MAX((求节点(基础状态预期!G$7:G$27,$P$6:$P$26,$X98)+求节点(基础状态预期!G$7:G$27,$P$32:$P$52,$X98)+求节点(基础状态预期!G$7:G$27,$P$58:$P$78,$X98)+求节点(基础状态预期!G$7:G$27,$P$84:$P$104,$X98))*240,AJ97)</f>
        <v>43109.494949494954</v>
      </c>
      <c r="AK98" s="203">
        <f>MAX((求节点(基础状态预期!H$7:H$27,$P$6:$P$26,$X98)+求节点(基础状态预期!H$7:H$27,$P$32:$P$52,$X98)+求节点(基础状态预期!H$7:H$27,$P$58:$P$78,$X98)+求节点(基础状态预期!H$7:H$27,$P$84:$P$104,$X98))*240,AK97)</f>
        <v>43017.142857142855</v>
      </c>
      <c r="AL98" s="203">
        <f>MAX((求节点(基础状态预期!I$7:I$27,$P$6:$P$26,$X98)+求节点(基础状态预期!I$7:I$27,$P$32:$P$52,$X98)+求节点(基础状态预期!I$7:I$27,$P$58:$P$78,$X98)+求节点(基础状态预期!I$7:I$27,$P$84:$P$104,$X98))*240,AL97)</f>
        <v>42922.886597938144</v>
      </c>
      <c r="AM98" s="203">
        <f>MAX((求节点(基础状态预期!J$7:J$27,$P$6:$P$26,$X98)+求节点(基础状态预期!J$7:J$27,$P$32:$P$52,$X98)+求节点(基础状态预期!J$7:J$27,$P$58:$P$78,$X98)+求节点(基础状态预期!J$7:J$27,$P$84:$P$104,$X98))*240,AM97)</f>
        <v>42728.421052631587</v>
      </c>
      <c r="AN98" s="68">
        <f>(AI98-AI97)/节奏总纲!K96</f>
        <v>0</v>
      </c>
      <c r="AO98" s="203">
        <f>MAX(求节点(基础状态预期!F$7:F$27,$T$6:$T$26,$X98)+求节点(基础状态预期!F$7:F$27,$T$32:$T$52,$X98)+求节点(基础状态预期!F$7:F$27,$T$58:$T$78,$X98)+求节点(基础状态预期!F$7:F$27,$T$84:$T$104,$X98),AO97)</f>
        <v>24920800</v>
      </c>
      <c r="AP98" s="203">
        <f>MAX(求节点(基础状态预期!G$7:G$27,$T$6:$T$26,$X98)+求节点(基础状态预期!G$7:G$27,$T$32:$T$52,$X98)+求节点(基础状态预期!G$7:G$27,$T$58:$T$78,$X98)+求节点(基础状态预期!G$7:G$27,$T$84:$T$104,$X98),AP97)</f>
        <v>24696692.255892258</v>
      </c>
      <c r="AQ98" s="203">
        <f>MAX(求节点(基础状态预期!H$7:H$27,$T$6:$T$26,$X98)+求节点(基础状态预期!H$7:H$27,$T$32:$T$52,$X98)+求节点(基础状态预期!H$7:H$27,$T$58:$T$78,$X98)+求节点(基础状态预期!H$7:H$27,$T$84:$T$104,$X98),AQ97)</f>
        <v>24468010.884353749</v>
      </c>
      <c r="AR98" s="203">
        <f>MAX(求节点(基础状态预期!I$7:I$27,$T$6:$T$26,$X98)+求节点(基础状态预期!I$7:I$27,$T$32:$T$52,$X98)+求节点(基础状态预期!I$7:I$27,$T$58:$T$78,$X98)+求节点(基础状态预期!I$7:I$27,$T$84:$T$104,$X98),AR97)</f>
        <v>24234614.432989687</v>
      </c>
      <c r="AS98" s="203">
        <f>MAX(求节点(基础状态预期!J$7:J$27,$T$6:$T$26,$X98)+求节点(基础状态预期!J$7:J$27,$T$32:$T$52,$X98)+求节点(基础状态预期!J$7:J$27,$T$58:$T$78,$X98)+求节点(基础状态预期!J$7:J$27,$T$84:$T$104,$X98),AS97)</f>
        <v>24046385.964912269</v>
      </c>
      <c r="AT98" s="203">
        <f>MAX(求节点(基础状态预期!F$7:F$27,$S$6:$S$26,$X98)+求节点(基础状态预期!F$7:F$27,$S$32:$S$52,$X98)+求节点(基础状态预期!F$7:F$27,$S$58:$S$78,$X98)+求节点(基础状态预期!F$7:F$27,$S$84:$S$104,$X98),AT97)</f>
        <v>5500</v>
      </c>
      <c r="AU98" s="203">
        <f>MAX(求节点(基础状态预期!G$7:G$27,$S$6:$S$26,$X98)+求节点(基础状态预期!G$7:G$27,$S$32:$S$52,$X98)+求节点(基础状态预期!G$7:G$27,$S$58:$S$78,$X98)+求节点(基础状态预期!G$7:G$27,$S$84:$S$104,$X98),AU97)</f>
        <v>5489.2255892255898</v>
      </c>
      <c r="AV98" s="203">
        <f>MAX(求节点(基础状态预期!H$7:H$27,$S$6:$S$26,$X98)+求节点(基础状态预期!H$7:H$27,$S$32:$S$52,$X98)+求节点(基础状态预期!H$7:H$27,$S$58:$S$78,$X98)+求节点(基础状态预期!H$7:H$27,$S$84:$S$104,$X98),AV97)</f>
        <v>5478.2312925170072</v>
      </c>
      <c r="AW98" s="203">
        <f>MAX(求节点(基础状态预期!I$7:I$27,$S$6:$S$26,$X98)+求节点(基础状态预期!I$7:I$27,$S$32:$S$52,$X98)+求节点(基础状态预期!I$7:I$27,$S$58:$S$78,$X98)+求节点(基础状态预期!I$7:I$27,$S$84:$S$104,$X98),AW97)</f>
        <v>5467.0103092783502</v>
      </c>
      <c r="AX98" s="203">
        <f>MAX(求节点(基础状态预期!J$7:J$27,$S$6:$S$26,$X98)+求节点(基础状态预期!J$7:J$27,$S$32:$S$52,$X98)+求节点(基础状态预期!J$7:J$27,$S$58:$S$78,$X98)+求节点(基础状态预期!J$7:J$27,$S$84:$S$104,$X98),AX97)</f>
        <v>5443.8596491228072</v>
      </c>
      <c r="AY98" s="108">
        <f>(AT98-AT97)/节奏总纲!K96</f>
        <v>0</v>
      </c>
      <c r="AZ98" s="203">
        <f>MAX(求节点(基础状态预期!F$7:F$27,$U$6:$U$26,$X98)+求节点(基础状态预期!F$7:F$27,$U$32:$U$52,$X98)+求节点(基础状态预期!F$7:F$27,$U$58:$U$78,$X98)+求节点(基础状态预期!F$7:F$27,$U$84:$U$104,$X98),AZ97)</f>
        <v>5976000</v>
      </c>
      <c r="BA98" s="203">
        <f>MAX(求节点(基础状态预期!G$7:G$27,$U$6:$U$26,$X98)+求节点(基础状态预期!G$7:G$27,$U$32:$U$52,$X98)+求节点(基础状态预期!G$7:G$27,$U$58:$U$78,$X98)+求节点(基础状态预期!G$7:G$27,$U$84:$U$104,$X98),BA97)</f>
        <v>5951003.3670033673</v>
      </c>
      <c r="BB98" s="203">
        <f>MAX(求节点(基础状态预期!H$7:H$27,$U$6:$U$26,$X98)+求节点(基础状态预期!H$7:H$27,$U$32:$U$52,$X98)+求节点(基础状态预期!H$7:H$27,$U$58:$U$78,$X98)+求节点(基础状态预期!H$7:H$27,$U$84:$U$104,$X98),BB97)</f>
        <v>5925496.5986394566</v>
      </c>
      <c r="BC98" s="203">
        <f>MAX(求节点(基础状态预期!I$7:I$27,$U$6:$U$26,$X98)+求节点(基础状态预期!I$7:I$27,$U$32:$U$52,$X98)+求节点(基础状态预期!I$7:I$27,$U$58:$U$78,$X98)+求节点(基础状态预期!I$7:I$27,$U$84:$U$104,$X98),BC97)</f>
        <v>5899463.9175257729</v>
      </c>
      <c r="BD98" s="203">
        <f>MAX(求节点(基础状态预期!J$7:J$27,$U$6:$U$26,$X98)+求节点(基础状态预期!J$7:J$27,$U$32:$U$52,$X98)+求节点(基础状态预期!J$7:J$27,$U$58:$U$78,$X98)+求节点(基础状态预期!J$7:J$27,$U$84:$U$104,$X98),BD97)</f>
        <v>5845754.3859649133</v>
      </c>
      <c r="BK98" s="108">
        <v>93</v>
      </c>
      <c r="BL98" s="194">
        <f t="shared" si="23"/>
        <v>48700</v>
      </c>
      <c r="BM98" s="194">
        <f t="shared" si="24"/>
        <v>48598.720538720547</v>
      </c>
      <c r="BN98" s="194">
        <f t="shared" si="25"/>
        <v>48495.37414965986</v>
      </c>
      <c r="BO98" s="194">
        <f t="shared" si="26"/>
        <v>48389.896907216491</v>
      </c>
      <c r="BP98" s="194">
        <f t="shared" si="27"/>
        <v>48172.280701754396</v>
      </c>
      <c r="BQ98" s="194">
        <f>(BL98-BL97)/节奏总纲!K96</f>
        <v>0</v>
      </c>
      <c r="BS98" s="110">
        <f t="shared" si="22"/>
        <v>0.88706365503080087</v>
      </c>
      <c r="BT98" s="110">
        <f t="shared" si="28"/>
        <v>0.11293634496919917</v>
      </c>
      <c r="BW98" s="167">
        <v>93</v>
      </c>
      <c r="BX98" s="194">
        <f>求节点(村县营基础信息!K$8:K$28,$P$6:$P$26,$CF98)+求节点(村县营基础信息!T$8:T$28,$P$32:$P$52,$CF98)+求节点(村县营基础信息!AC$8:AC$28,$P$58:$P$78,$CF98)+求节点(村县营基础信息!AL$8:AL$28,$P$84:$P$104,$CF98)</f>
        <v>198.72592295345103</v>
      </c>
      <c r="BY98" s="194">
        <f>求节点(村县营基础信息!L$8:L$28,$P$6:$P$26,$CF98)+求节点(村县营基础信息!U$8:U$28,$P$32:$P$52,$CF98)+求节点(村县营基础信息!AD$8:AD$28,$P$58:$P$78,$CF98)+求节点(村县营基础信息!AM$8:AM$28,$P$84:$P$104,$CF98)</f>
        <v>201.0269071012699</v>
      </c>
      <c r="BZ98" s="194">
        <f>求节点(村县营基础信息!M$8:M$28,$P$6:$P$26,$CF98)+求节点(村县营基础信息!V$8:V$28,$P$32:$P$52,$CF98)+求节点(村县营基础信息!AE$8:AE$28,$P$58:$P$78,$CF98)+求节点(村县营基础信息!AN$8:AN$28,$P$84:$P$104,$CF98)</f>
        <v>203.22522426686643</v>
      </c>
      <c r="CA98" s="194">
        <f>求节点(村县营基础信息!N$8:N$28,$P$6:$P$26,$CF98)+求节点(村县营基础信息!W$8:W$28,$P$32:$P$52,$CF98)+求节点(村县营基础信息!AF$8:AF$28,$P$58:$P$78,$CF98)+求节点(村县营基础信息!AO$8:AO$28,$P$84:$P$104,$CF98)</f>
        <v>205.7440197173907</v>
      </c>
      <c r="CB98" s="194">
        <f>求节点(村县营基础信息!O$8:O$28,$P$6:$P$26,$CF98)+求节点(村县营基础信息!X$8:X$28,$P$32:$P$52,$CF98)+求节点(村县营基础信息!AG$8:AG$28,$P$58:$P$78,$CF98)+求节点(村县营基础信息!AP$8:AP$28,$P$84:$P$104,$CF98)</f>
        <v>210.01017231115884</v>
      </c>
      <c r="CC98" s="194">
        <f>(BX98-BX97)/节奏总纲!K96</f>
        <v>5.0621116041077635E-2</v>
      </c>
      <c r="CF98" s="167">
        <v>93</v>
      </c>
      <c r="CG98" s="194">
        <f>求节点(村县营基础信息!K$8:K$28,$Q$6:$Q$26,$CF98)+求节点(村县营基础信息!T$8:T$28,$Q$32:$Q$52,$CF98)+求节点(村县营基础信息!AC$8:AC$28,$Q$58:$Q$78,$CF98)+求节点(村县营基础信息!AL$8:AL$28,$Q$84:$Q$104,$CF98)</f>
        <v>60.333065810593901</v>
      </c>
      <c r="CH98" s="194">
        <f>求节点(村县营基础信息!L$8:L$28,$Q$6:$Q$26,$CF98)+求节点(村县营基础信息!U$8:U$28,$Q$32:$Q$52,$CF98)+求节点(村县营基础信息!AD$8:AD$28,$Q$58:$Q$78,$CF98)+求节点(村县营基础信息!AM$8:AM$28,$Q$84:$Q$104,$CF98)</f>
        <v>61.236142310505102</v>
      </c>
      <c r="CI98" s="194">
        <f>求节点(村县营基础信息!M$8:M$28,$Q$6:$Q$26,$CF98)+求节点(村县营基础信息!V$8:V$28,$Q$32:$Q$52,$CF98)+求节点(村县营基础信息!AE$8:AE$28,$Q$58:$Q$78,$CF98)+求节点(村县营基础信息!AN$8:AN$28,$Q$84:$Q$104,$CF98)</f>
        <v>62.008023100685634</v>
      </c>
      <c r="CJ98" s="194">
        <f>求节点(村县营基础信息!N$8:N$28,$Q$6:$Q$26,$CF98)+求节点(村县营基础信息!W$8:W$28,$Q$32:$Q$52,$CF98)+求节点(村县营基础信息!AF$8:AF$28,$Q$58:$Q$78,$CF98)+求节点(村县营基础信息!AO$8:AO$28,$Q$84:$Q$104,$CF98)</f>
        <v>63.070971116507039</v>
      </c>
      <c r="CK98" s="194">
        <f>求节点(村县营基础信息!O$8:O$28,$Q$6:$Q$26,$CF98)+求节点(村县营基础信息!X$8:X$28,$Q$32:$Q$52,$CF98)+求节点(村县营基础信息!AG$8:AG$28,$Q$58:$Q$78,$CF98)+求节点(村县营基础信息!AP$8:AP$28,$Q$84:$Q$104,$CF98)</f>
        <v>64.333480581835516</v>
      </c>
      <c r="CL98" s="194">
        <f>(CG98-CG97)/节奏总纲!K96</f>
        <v>1.536853914236181E-2</v>
      </c>
      <c r="CO98" s="167">
        <v>93</v>
      </c>
      <c r="CP98" s="194">
        <f>求节点(村县营基础信息!K$8:K$28,$R$6:$R$26,$CF98)+求节点(村县营基础信息!T$8:T$28,$R$32:$R$52,$CF98)+求节点(村县营基础信息!AC$8:AC$28,$R$58:$R$78,$CF98)+求节点(村县营基础信息!AL$8:AL$28,$R$84:$R$104,$CF98)</f>
        <v>11.071428571428571</v>
      </c>
      <c r="CQ98" s="194">
        <f>求节点(村县营基础信息!L$8:L$28,$R$6:$R$26,$CF98)+求节点(村县营基础信息!U$8:U$28,$R$32:$R$52,$CF98)+求节点(村县营基础信息!AD$8:AD$28,$R$58:$R$78,$CF98)+求节点(村县营基础信息!AM$8:AM$28,$R$84:$R$104,$CF98)</f>
        <v>11.183261183261184</v>
      </c>
      <c r="CR98" s="194">
        <f>求节点(村县营基础信息!M$8:M$28,$R$6:$R$26,$CF98)+求节点(村县营基础信息!V$8:V$28,$R$32:$R$52,$CF98)+求节点(村县营基础信息!AE$8:AE$28,$R$58:$R$78,$CF98)+求节点(村县营基础信息!AN$8:AN$28,$R$84:$R$104,$CF98)</f>
        <v>11.297376093294462</v>
      </c>
      <c r="CS98" s="194">
        <f>求节点(村县营基础信息!N$8:N$28,$R$6:$R$26,$CF98)+求节点(村县营基础信息!W$8:W$28,$R$32:$R$52,$CF98)+求节点(村县营基础信息!AF$8:AF$28,$R$58:$R$78,$CF98)+求节点(村县营基础信息!AO$8:AO$28,$R$84:$R$104,$CF98)</f>
        <v>11.413843888070691</v>
      </c>
      <c r="CT98" s="194">
        <f>求节点(村县营基础信息!O$8:O$28,$R$6:$R$26,$CF98)+求节点(村县营基础信息!X$8:X$28,$R$32:$R$52,$CF98)+求节点(村县营基础信息!AG$8:AG$28,$R$58:$R$78,$CF98)+求节点(村县营基础信息!AP$8:AP$28,$R$84:$R$104,$CF98)</f>
        <v>11.654135338345865</v>
      </c>
      <c r="CU98" s="194">
        <f>(CP98-CP97)/节奏总纲!K96</f>
        <v>2.8202061518972912E-3</v>
      </c>
      <c r="CW98" s="171"/>
      <c r="CX98" s="171"/>
      <c r="CY98" s="171">
        <v>93</v>
      </c>
      <c r="CZ98" s="171">
        <v>56065.714285714283</v>
      </c>
      <c r="DA98" s="171">
        <v>56632.034632034643</v>
      </c>
      <c r="DB98" s="171">
        <v>57209.912536443153</v>
      </c>
      <c r="DC98" s="171">
        <v>57799.705449189983</v>
      </c>
      <c r="DD98" s="171">
        <v>59016.541353383458</v>
      </c>
      <c r="DE98" s="171">
        <f t="shared" si="29"/>
        <v>0.8686235539927637</v>
      </c>
      <c r="DF98" s="171">
        <f t="shared" si="30"/>
        <v>0.85814894086870841</v>
      </c>
      <c r="DG98" s="171">
        <f t="shared" si="31"/>
        <v>0.84767432774465323</v>
      </c>
      <c r="DH98" s="171">
        <f t="shared" si="32"/>
        <v>0.83719971462059828</v>
      </c>
      <c r="DI98" s="171">
        <f t="shared" si="33"/>
        <v>0.81625048837248826</v>
      </c>
    </row>
    <row r="99" spans="2:113" x14ac:dyDescent="0.15">
      <c r="B99" s="150"/>
      <c r="D99" s="137">
        <v>16</v>
      </c>
      <c r="E99" s="137">
        <v>0</v>
      </c>
      <c r="F99" s="137">
        <v>0</v>
      </c>
      <c r="G99" s="171">
        <v>1</v>
      </c>
      <c r="H99" s="137">
        <v>1</v>
      </c>
      <c r="I99" s="167">
        <v>0</v>
      </c>
      <c r="J99" s="171">
        <f t="shared" si="34"/>
        <v>100</v>
      </c>
      <c r="K99" s="174">
        <f t="shared" si="34"/>
        <v>90000</v>
      </c>
      <c r="L99" s="167">
        <v>0</v>
      </c>
      <c r="N99" s="137">
        <f>SUMPRODUCT(E$84:E99,村县营基础信息!$G$8:$G23)</f>
        <v>0</v>
      </c>
      <c r="O99" s="137">
        <f>SUMPRODUCT(F$84:F99,村县营基础信息!$G$8:$G23)</f>
        <v>0</v>
      </c>
      <c r="P99" s="137">
        <f>SUMPRODUCT(G$84:G99,村县营基础信息!$G$8:$G23)</f>
        <v>7</v>
      </c>
      <c r="Q99" s="137">
        <f>SUMPRODUCT(H$84:H99,村县营基础信息!$G$8:$G23)</f>
        <v>7</v>
      </c>
      <c r="R99" s="167">
        <f>SUMPRODUCT(I$84:I99,村县营基础信息!$G$8:$G23)</f>
        <v>0</v>
      </c>
      <c r="S99" s="137">
        <f>SUMPRODUCT(J$84:J99,村县营基础信息!$G$8:$G23)</f>
        <v>700</v>
      </c>
      <c r="T99" s="137">
        <f>SUMPRODUCT(K$84:K99,村县营基础信息!$G$8:$G23)</f>
        <v>136800</v>
      </c>
      <c r="U99" s="167">
        <f>SUMPRODUCT(L$84:L99,村县营基础信息!$G$8:$G23)</f>
        <v>0</v>
      </c>
      <c r="W99" s="142"/>
      <c r="X99" s="68">
        <v>94</v>
      </c>
      <c r="Y99" s="203">
        <f>MAX(求节点(基础状态预期!F$7:F$27,$N$6:$N$26,$X99)+求节点(基础状态预期!F$7:F$27,$N$32:$N$52,$X99)+求节点(基础状态预期!F$7:F$27,$N$58:$N$78,$X99)+求节点(基础状态预期!F$7:F$27,$N$84:$N$104,$X99),Y98)</f>
        <v>350640</v>
      </c>
      <c r="Z99" s="203">
        <f>MAX(求节点(基础状态预期!G$7:G$27,$N$6:$N$26,$X99)+求节点(基础状态预期!G$7:G$27,$N$32:$N$52,$X99)+求节点(基础状态预期!G$7:G$27,$N$58:$N$78,$X99)+求节点(基础状态预期!G$7:G$27,$N$84:$N$104,$X99),Z98)</f>
        <v>348351.5151515152</v>
      </c>
      <c r="AA99" s="203">
        <f>MAX(求节点(基础状态预期!H$7:H$27,$N$6:$N$26,$X99)+求节点(基础状态预期!H$7:H$27,$N$32:$N$52,$X99)+求节点(基础状态预期!H$7:H$27,$N$58:$N$78,$X99)+求节点(基础状态预期!H$7:H$27,$N$84:$N$104,$X99),AA98)</f>
        <v>346016.32653061231</v>
      </c>
      <c r="AB99" s="203">
        <f>MAX(求节点(基础状态预期!I$7:I$27,$N$6:$N$26,$X99)+求节点(基础状态预期!I$7:I$27,$N$32:$N$52,$X99)+求节点(基础状态预期!I$7:I$27,$N$58:$N$78,$X99)+求节点(基础状态预期!I$7:I$27,$N$84:$N$104,$X99),AB98)</f>
        <v>343632.98969072162</v>
      </c>
      <c r="AC99" s="203">
        <f>MAX(求节点(基础状态预期!J$7:J$27,$N$6:$N$26,$X99)+求节点(基础状态预期!J$7:J$27,$N$32:$N$52,$X99)+求节点(基础状态预期!J$7:J$27,$N$58:$N$78,$X99)+求节点(基础状态预期!J$7:J$27,$N$84:$N$104,$X99),AC98)</f>
        <v>338715.78947368427</v>
      </c>
      <c r="AD99" s="63">
        <v>39726.190476190473</v>
      </c>
      <c r="AE99" s="63">
        <v>40127.465127465126</v>
      </c>
      <c r="AF99" s="63">
        <v>40536.929057337227</v>
      </c>
      <c r="AG99" s="63">
        <v>40954.835542464411</v>
      </c>
      <c r="AH99" s="63">
        <v>41817.04260651629</v>
      </c>
      <c r="AI99" s="203">
        <f>MAX((求节点(基础状态预期!F$7:F$27,$P$6:$P$26,$X99)+求节点(基础状态预期!F$7:F$27,$P$32:$P$52,$X99)+求节点(基础状态预期!F$7:F$27,$P$58:$P$78,$X99)+求节点(基础状态预期!F$7:F$27,$P$84:$P$104,$X99))*240,AI98)</f>
        <v>43200</v>
      </c>
      <c r="AJ99" s="203">
        <f>MAX((求节点(基础状态预期!G$7:G$27,$P$6:$P$26,$X99)+求节点(基础状态预期!G$7:G$27,$P$32:$P$52,$X99)+求节点(基础状态预期!G$7:G$27,$P$58:$P$78,$X99)+求节点(基础状态预期!G$7:G$27,$P$84:$P$104,$X99))*240,AJ98)</f>
        <v>43109.494949494954</v>
      </c>
      <c r="AK99" s="203">
        <f>MAX((求节点(基础状态预期!H$7:H$27,$P$6:$P$26,$X99)+求节点(基础状态预期!H$7:H$27,$P$32:$P$52,$X99)+求节点(基础状态预期!H$7:H$27,$P$58:$P$78,$X99)+求节点(基础状态预期!H$7:H$27,$P$84:$P$104,$X99))*240,AK98)</f>
        <v>43017.142857142855</v>
      </c>
      <c r="AL99" s="203">
        <f>MAX((求节点(基础状态预期!I$7:I$27,$P$6:$P$26,$X99)+求节点(基础状态预期!I$7:I$27,$P$32:$P$52,$X99)+求节点(基础状态预期!I$7:I$27,$P$58:$P$78,$X99)+求节点(基础状态预期!I$7:I$27,$P$84:$P$104,$X99))*240,AL98)</f>
        <v>42922.886597938144</v>
      </c>
      <c r="AM99" s="203">
        <f>MAX((求节点(基础状态预期!J$7:J$27,$P$6:$P$26,$X99)+求节点(基础状态预期!J$7:J$27,$P$32:$P$52,$X99)+求节点(基础状态预期!J$7:J$27,$P$58:$P$78,$X99)+求节点(基础状态预期!J$7:J$27,$P$84:$P$104,$X99))*240,AM98)</f>
        <v>42728.421052631587</v>
      </c>
      <c r="AN99" s="68">
        <f>(AI99-AI98)/节奏总纲!K97</f>
        <v>0</v>
      </c>
      <c r="AO99" s="203">
        <f>MAX(求节点(基础状态预期!F$7:F$27,$T$6:$T$26,$X99)+求节点(基础状态预期!F$7:F$27,$T$32:$T$52,$X99)+求节点(基础状态预期!F$7:F$27,$T$58:$T$78,$X99)+求节点(基础状态预期!F$7:F$27,$T$84:$T$104,$X99),AO98)</f>
        <v>24920800</v>
      </c>
      <c r="AP99" s="203">
        <f>MAX(求节点(基础状态预期!G$7:G$27,$T$6:$T$26,$X99)+求节点(基础状态预期!G$7:G$27,$T$32:$T$52,$X99)+求节点(基础状态预期!G$7:G$27,$T$58:$T$78,$X99)+求节点(基础状态预期!G$7:G$27,$T$84:$T$104,$X99),AP98)</f>
        <v>24696692.255892258</v>
      </c>
      <c r="AQ99" s="203">
        <f>MAX(求节点(基础状态预期!H$7:H$27,$T$6:$T$26,$X99)+求节点(基础状态预期!H$7:H$27,$T$32:$T$52,$X99)+求节点(基础状态预期!H$7:H$27,$T$58:$T$78,$X99)+求节点(基础状态预期!H$7:H$27,$T$84:$T$104,$X99),AQ98)</f>
        <v>24468010.884353749</v>
      </c>
      <c r="AR99" s="203">
        <f>MAX(求节点(基础状态预期!I$7:I$27,$T$6:$T$26,$X99)+求节点(基础状态预期!I$7:I$27,$T$32:$T$52,$X99)+求节点(基础状态预期!I$7:I$27,$T$58:$T$78,$X99)+求节点(基础状态预期!I$7:I$27,$T$84:$T$104,$X99),AR98)</f>
        <v>24234614.432989687</v>
      </c>
      <c r="AS99" s="203">
        <f>MAX(求节点(基础状态预期!J$7:J$27,$T$6:$T$26,$X99)+求节点(基础状态预期!J$7:J$27,$T$32:$T$52,$X99)+求节点(基础状态预期!J$7:J$27,$T$58:$T$78,$X99)+求节点(基础状态预期!J$7:J$27,$T$84:$T$104,$X99),AS98)</f>
        <v>24046385.964912269</v>
      </c>
      <c r="AT99" s="203">
        <f>MAX(求节点(基础状态预期!F$7:F$27,$S$6:$S$26,$X99)+求节点(基础状态预期!F$7:F$27,$S$32:$S$52,$X99)+求节点(基础状态预期!F$7:F$27,$S$58:$S$78,$X99)+求节点(基础状态预期!F$7:F$27,$S$84:$S$104,$X99),AT98)</f>
        <v>5500</v>
      </c>
      <c r="AU99" s="203">
        <f>MAX(求节点(基础状态预期!G$7:G$27,$S$6:$S$26,$X99)+求节点(基础状态预期!G$7:G$27,$S$32:$S$52,$X99)+求节点(基础状态预期!G$7:G$27,$S$58:$S$78,$X99)+求节点(基础状态预期!G$7:G$27,$S$84:$S$104,$X99),AU98)</f>
        <v>5489.2255892255898</v>
      </c>
      <c r="AV99" s="203">
        <f>MAX(求节点(基础状态预期!H$7:H$27,$S$6:$S$26,$X99)+求节点(基础状态预期!H$7:H$27,$S$32:$S$52,$X99)+求节点(基础状态预期!H$7:H$27,$S$58:$S$78,$X99)+求节点(基础状态预期!H$7:H$27,$S$84:$S$104,$X99),AV98)</f>
        <v>5478.2312925170072</v>
      </c>
      <c r="AW99" s="203">
        <f>MAX(求节点(基础状态预期!I$7:I$27,$S$6:$S$26,$X99)+求节点(基础状态预期!I$7:I$27,$S$32:$S$52,$X99)+求节点(基础状态预期!I$7:I$27,$S$58:$S$78,$X99)+求节点(基础状态预期!I$7:I$27,$S$84:$S$104,$X99),AW98)</f>
        <v>5467.0103092783502</v>
      </c>
      <c r="AX99" s="203">
        <f>MAX(求节点(基础状态预期!J$7:J$27,$S$6:$S$26,$X99)+求节点(基础状态预期!J$7:J$27,$S$32:$S$52,$X99)+求节点(基础状态预期!J$7:J$27,$S$58:$S$78,$X99)+求节点(基础状态预期!J$7:J$27,$S$84:$S$104,$X99),AX98)</f>
        <v>5443.8596491228072</v>
      </c>
      <c r="AY99" s="108">
        <f>(AT99-AT98)/节奏总纲!K97</f>
        <v>0</v>
      </c>
      <c r="AZ99" s="203">
        <f>MAX(求节点(基础状态预期!F$7:F$27,$U$6:$U$26,$X99)+求节点(基础状态预期!F$7:F$27,$U$32:$U$52,$X99)+求节点(基础状态预期!F$7:F$27,$U$58:$U$78,$X99)+求节点(基础状态预期!F$7:F$27,$U$84:$U$104,$X99),AZ98)</f>
        <v>5976000</v>
      </c>
      <c r="BA99" s="203">
        <f>MAX(求节点(基础状态预期!G$7:G$27,$U$6:$U$26,$X99)+求节点(基础状态预期!G$7:G$27,$U$32:$U$52,$X99)+求节点(基础状态预期!G$7:G$27,$U$58:$U$78,$X99)+求节点(基础状态预期!G$7:G$27,$U$84:$U$104,$X99),BA98)</f>
        <v>5951003.3670033673</v>
      </c>
      <c r="BB99" s="203">
        <f>MAX(求节点(基础状态预期!H$7:H$27,$U$6:$U$26,$X99)+求节点(基础状态预期!H$7:H$27,$U$32:$U$52,$X99)+求节点(基础状态预期!H$7:H$27,$U$58:$U$78,$X99)+求节点(基础状态预期!H$7:H$27,$U$84:$U$104,$X99),BB98)</f>
        <v>5925496.5986394566</v>
      </c>
      <c r="BC99" s="203">
        <f>MAX(求节点(基础状态预期!I$7:I$27,$U$6:$U$26,$X99)+求节点(基础状态预期!I$7:I$27,$U$32:$U$52,$X99)+求节点(基础状态预期!I$7:I$27,$U$58:$U$78,$X99)+求节点(基础状态预期!I$7:I$27,$U$84:$U$104,$X99),BC98)</f>
        <v>5899463.9175257729</v>
      </c>
      <c r="BD99" s="203">
        <f>MAX(求节点(基础状态预期!J$7:J$27,$U$6:$U$26,$X99)+求节点(基础状态预期!J$7:J$27,$U$32:$U$52,$X99)+求节点(基础状态预期!J$7:J$27,$U$58:$U$78,$X99)+求节点(基础状态预期!J$7:J$27,$U$84:$U$104,$X99),BD98)</f>
        <v>5845754.3859649133</v>
      </c>
      <c r="BK99" s="108">
        <v>94</v>
      </c>
      <c r="BL99" s="194">
        <f t="shared" si="23"/>
        <v>48700</v>
      </c>
      <c r="BM99" s="194">
        <f t="shared" si="24"/>
        <v>48598.720538720547</v>
      </c>
      <c r="BN99" s="194">
        <f t="shared" si="25"/>
        <v>48495.37414965986</v>
      </c>
      <c r="BO99" s="194">
        <f t="shared" si="26"/>
        <v>48389.896907216491</v>
      </c>
      <c r="BP99" s="194">
        <f t="shared" si="27"/>
        <v>48172.280701754396</v>
      </c>
      <c r="BQ99" s="194">
        <f>(BL99-BL98)/节奏总纲!K97</f>
        <v>0</v>
      </c>
      <c r="BS99" s="110">
        <f t="shared" si="22"/>
        <v>0.88706365503080087</v>
      </c>
      <c r="BT99" s="110">
        <f t="shared" si="28"/>
        <v>0.11293634496919917</v>
      </c>
      <c r="BW99" s="167">
        <v>94</v>
      </c>
      <c r="BX99" s="194">
        <f>求节点(村县营基础信息!K$8:K$28,$P$6:$P$26,$CF99)+求节点(村县营基础信息!T$8:T$28,$P$32:$P$52,$CF99)+求节点(村县营基础信息!AC$8:AC$28,$P$58:$P$78,$CF99)+求节点(村县营基础信息!AL$8:AL$28,$P$84:$P$104,$CF99)</f>
        <v>200.86276083467095</v>
      </c>
      <c r="BY99" s="194">
        <f>求节点(村县营基础信息!L$8:L$28,$P$6:$P$26,$CF99)+求节点(村县营基础信息!U$8:U$28,$P$32:$P$52,$CF99)+求节点(村县营基础信息!AD$8:AD$28,$P$58:$P$78,$CF99)+求节点(村县营基础信息!AM$8:AM$28,$P$84:$P$104,$CF99)</f>
        <v>203.18848674752013</v>
      </c>
      <c r="BZ99" s="194">
        <f>求节点(村县营基础信息!M$8:M$28,$P$6:$P$26,$CF99)+求节点(村县营基础信息!V$8:V$28,$P$32:$P$52,$CF99)+求节点(村县营基础信息!AE$8:AE$28,$P$58:$P$78,$CF99)+求节点(村县营基础信息!AN$8:AN$28,$P$84:$P$104,$CF99)</f>
        <v>205.41044173210156</v>
      </c>
      <c r="CA99" s="194">
        <f>求节点(村县营基础信息!N$8:N$28,$P$6:$P$26,$CF99)+求节点(村县营基础信息!W$8:W$28,$P$32:$P$52,$CF99)+求节点(村县营基础信息!AF$8:AF$28,$P$58:$P$78,$CF99)+求节点(村县营基础信息!AO$8:AO$28,$P$84:$P$104,$CF99)</f>
        <v>207.95632100467446</v>
      </c>
      <c r="CB99" s="194">
        <f>求节点(村县营基础信息!O$8:O$28,$P$6:$P$26,$CF99)+求节点(村县营基础信息!X$8:X$28,$P$32:$P$52,$CF99)+求节点(村县营基础信息!AG$8:AG$28,$P$58:$P$78,$CF99)+求节点(村县营基础信息!AP$8:AP$28,$P$84:$P$104,$CF99)</f>
        <v>212.26834620697775</v>
      </c>
      <c r="CC99" s="194">
        <f>(BX99-BX98)/节奏总纲!K97</f>
        <v>4.7231171334739565E-2</v>
      </c>
      <c r="CF99" s="167">
        <v>94</v>
      </c>
      <c r="CG99" s="194">
        <f>求节点(村县营基础信息!K$8:K$28,$Q$6:$Q$26,$CF99)+求节点(村县营基础信息!T$8:T$28,$Q$32:$Q$52,$CF99)+求节点(村县营基础信息!AC$8:AC$28,$Q$58:$Q$78,$CF99)+求节点(村县营基础信息!AL$8:AL$28,$Q$84:$Q$104,$CF99)</f>
        <v>60.981808453718564</v>
      </c>
      <c r="CH99" s="194">
        <f>求节点(村县营基础信息!L$8:L$28,$Q$6:$Q$26,$CF99)+求节点(村县营基础信息!U$8:U$28,$Q$32:$Q$52,$CF99)+求节点(村县营基础信息!AD$8:AD$28,$Q$58:$Q$78,$CF99)+求节点(村县营基础信息!AM$8:AM$28,$Q$84:$Q$104,$CF99)</f>
        <v>61.894595453628824</v>
      </c>
      <c r="CI99" s="194">
        <f>求节点(村县营基础信息!M$8:M$28,$Q$6:$Q$26,$CF99)+求节点(村县营基础信息!V$8:V$28,$Q$32:$Q$52,$CF99)+求节点(村县营基础信息!AE$8:AE$28,$Q$58:$Q$78,$CF99)+求节点(村县营基础信息!AN$8:AN$28,$Q$84:$Q$104,$CF99)</f>
        <v>62.674776037252151</v>
      </c>
      <c r="CJ99" s="194">
        <f>求节点(村县营基础信息!N$8:N$28,$Q$6:$Q$26,$CF99)+求节点(村县营基础信息!W$8:W$28,$Q$32:$Q$52,$CF99)+求节点(村县营基础信息!AF$8:AF$28,$Q$58:$Q$78,$CF99)+求节点(村县营基础信息!AO$8:AO$28,$Q$84:$Q$104,$CF99)</f>
        <v>63.749153601630766</v>
      </c>
      <c r="CK99" s="194">
        <f>求节点(村县营基础信息!O$8:O$28,$Q$6:$Q$26,$CF99)+求节点(村县营基础信息!X$8:X$28,$Q$32:$Q$52,$CF99)+求节点(村县营基础信息!AG$8:AG$28,$Q$58:$Q$78,$CF99)+求节点(村县营基础信息!AP$8:AP$28,$Q$84:$Q$104,$CF99)</f>
        <v>65.025238437554179</v>
      </c>
      <c r="CL99" s="194">
        <f>(CG99-CG98)/节奏总纲!K97</f>
        <v>1.4339354051548325E-2</v>
      </c>
      <c r="CO99" s="167">
        <v>94</v>
      </c>
      <c r="CP99" s="194">
        <f>求节点(村县营基础信息!K$8:K$28,$R$6:$R$26,$CF99)+求节点(村县营基础信息!T$8:T$28,$R$32:$R$52,$CF99)+求节点(村县营基础信息!AC$8:AC$28,$R$58:$R$78,$CF99)+求节点(村县营基础信息!AL$8:AL$28,$R$84:$R$104,$CF99)</f>
        <v>11.19047619047619</v>
      </c>
      <c r="CQ99" s="194">
        <f>求节点(村县营基础信息!L$8:L$28,$R$6:$R$26,$CF99)+求节点(村县营基础信息!U$8:U$28,$R$32:$R$52,$CF99)+求节点(村县营基础信息!AD$8:AD$28,$R$58:$R$78,$CF99)+求节点(村县营基础信息!AM$8:AM$28,$R$84:$R$104,$CF99)</f>
        <v>11.303511303511304</v>
      </c>
      <c r="CR99" s="194">
        <f>求节点(村县营基础信息!M$8:M$28,$R$6:$R$26,$CF99)+求节点(村县营基础信息!V$8:V$28,$R$32:$R$52,$CF99)+求节点(村县营基础信息!AE$8:AE$28,$R$58:$R$78,$CF99)+求节点(村县营基础信息!AN$8:AN$28,$R$84:$R$104,$CF99)</f>
        <v>11.418853255587951</v>
      </c>
      <c r="CS99" s="194">
        <f>求节点(村县营基础信息!N$8:N$28,$R$6:$R$26,$CF99)+求节点(村县营基础信息!W$8:W$28,$R$32:$R$52,$CF99)+求节点(村县营基础信息!AF$8:AF$28,$R$58:$R$78,$CF99)+求节点(村县营基础信息!AO$8:AO$28,$R$84:$R$104,$CF99)</f>
        <v>11.536573392243495</v>
      </c>
      <c r="CT99" s="194">
        <f>求节点(村县营基础信息!O$8:O$28,$R$6:$R$26,$CF99)+求节点(村县营基础信息!X$8:X$28,$R$32:$R$52,$CF99)+求节点(村县营基础信息!AG$8:AG$28,$R$58:$R$78,$CF99)+求节点(村县营基础信息!AP$8:AP$28,$R$84:$R$104,$CF99)</f>
        <v>11.779448621553884</v>
      </c>
      <c r="CU99" s="194">
        <f>(CP99-CP98)/节奏总纲!K97</f>
        <v>2.6313453826552597E-3</v>
      </c>
      <c r="CW99" s="171"/>
      <c r="CX99" s="171"/>
      <c r="CY99" s="171">
        <v>94</v>
      </c>
      <c r="CZ99" s="171">
        <v>56668.57142857142</v>
      </c>
      <c r="DA99" s="171">
        <v>57240.981240981237</v>
      </c>
      <c r="DB99" s="171">
        <v>57825.072886297377</v>
      </c>
      <c r="DC99" s="171">
        <v>58421.207658321058</v>
      </c>
      <c r="DD99" s="171">
        <v>59651.127819548878</v>
      </c>
      <c r="DE99" s="171">
        <f t="shared" si="29"/>
        <v>0.85938287788645773</v>
      </c>
      <c r="DF99" s="171">
        <f t="shared" si="30"/>
        <v>0.84901969681691392</v>
      </c>
      <c r="DG99" s="171">
        <f t="shared" si="31"/>
        <v>0.83865651574736977</v>
      </c>
      <c r="DH99" s="171">
        <f t="shared" si="32"/>
        <v>0.82829333467782595</v>
      </c>
      <c r="DI99" s="171">
        <f t="shared" si="33"/>
        <v>0.80756697253873833</v>
      </c>
    </row>
    <row r="100" spans="2:113" x14ac:dyDescent="0.15">
      <c r="B100" s="150"/>
      <c r="D100" s="137">
        <v>17</v>
      </c>
      <c r="E100" s="137">
        <v>0</v>
      </c>
      <c r="F100" s="137">
        <v>0</v>
      </c>
      <c r="G100" s="171">
        <v>1</v>
      </c>
      <c r="H100" s="137">
        <v>1</v>
      </c>
      <c r="I100" s="167">
        <v>0</v>
      </c>
      <c r="J100" s="171">
        <f t="shared" si="34"/>
        <v>100</v>
      </c>
      <c r="K100" s="174">
        <f t="shared" si="34"/>
        <v>120000</v>
      </c>
      <c r="L100" s="167">
        <v>0</v>
      </c>
      <c r="N100" s="137">
        <f>SUMPRODUCT(E$84:E100,村县营基础信息!$G$8:$G24)</f>
        <v>0</v>
      </c>
      <c r="O100" s="137">
        <f>SUMPRODUCT(F$84:F100,村县营基础信息!$G$8:$G24)</f>
        <v>0</v>
      </c>
      <c r="P100" s="137">
        <f>SUMPRODUCT(G$84:G100,村县营基础信息!$G$8:$G24)</f>
        <v>7</v>
      </c>
      <c r="Q100" s="137">
        <f>SUMPRODUCT(H$84:H100,村县营基础信息!$G$8:$G24)</f>
        <v>7</v>
      </c>
      <c r="R100" s="167">
        <f>SUMPRODUCT(I$84:I100,村县营基础信息!$G$8:$G24)</f>
        <v>0</v>
      </c>
      <c r="S100" s="137">
        <f>SUMPRODUCT(J$84:J100,村县营基础信息!$G$8:$G24)</f>
        <v>700</v>
      </c>
      <c r="T100" s="137">
        <f>SUMPRODUCT(K$84:K100,村县营基础信息!$G$8:$G24)</f>
        <v>136800</v>
      </c>
      <c r="U100" s="167">
        <f>SUMPRODUCT(L$84:L100,村县营基础信息!$G$8:$G24)</f>
        <v>0</v>
      </c>
      <c r="W100" s="142"/>
      <c r="X100" s="68">
        <v>95</v>
      </c>
      <c r="Y100" s="203">
        <f>MAX(求节点(基础状态预期!F$7:F$27,$N$6:$N$26,$X100)+求节点(基础状态预期!F$7:F$27,$N$32:$N$52,$X100)+求节点(基础状态预期!F$7:F$27,$N$58:$N$78,$X100)+求节点(基础状态预期!F$7:F$27,$N$84:$N$104,$X100),Y99)</f>
        <v>350640</v>
      </c>
      <c r="Z100" s="203">
        <f>MAX(求节点(基础状态预期!G$7:G$27,$N$6:$N$26,$X100)+求节点(基础状态预期!G$7:G$27,$N$32:$N$52,$X100)+求节点(基础状态预期!G$7:G$27,$N$58:$N$78,$X100)+求节点(基础状态预期!G$7:G$27,$N$84:$N$104,$X100),Z99)</f>
        <v>348351.5151515152</v>
      </c>
      <c r="AA100" s="203">
        <f>MAX(求节点(基础状态预期!H$7:H$27,$N$6:$N$26,$X100)+求节点(基础状态预期!H$7:H$27,$N$32:$N$52,$X100)+求节点(基础状态预期!H$7:H$27,$N$58:$N$78,$X100)+求节点(基础状态预期!H$7:H$27,$N$84:$N$104,$X100),AA99)</f>
        <v>346016.32653061231</v>
      </c>
      <c r="AB100" s="203">
        <f>MAX(求节点(基础状态预期!I$7:I$27,$N$6:$N$26,$X100)+求节点(基础状态预期!I$7:I$27,$N$32:$N$52,$X100)+求节点(基础状态预期!I$7:I$27,$N$58:$N$78,$X100)+求节点(基础状态预期!I$7:I$27,$N$84:$N$104,$X100),AB99)</f>
        <v>343632.98969072162</v>
      </c>
      <c r="AC100" s="203">
        <f>MAX(求节点(基础状态预期!J$7:J$27,$N$6:$N$26,$X100)+求节点(基础状态预期!J$7:J$27,$N$32:$N$52,$X100)+求节点(基础状态预期!J$7:J$27,$N$58:$N$78,$X100)+求节点(基础状态预期!J$7:J$27,$N$84:$N$104,$X100),AC99)</f>
        <v>338715.78947368427</v>
      </c>
      <c r="AD100" s="63">
        <v>40148.809523809527</v>
      </c>
      <c r="AE100" s="63">
        <v>40554.353054353051</v>
      </c>
      <c r="AF100" s="63">
        <v>40968.172983479104</v>
      </c>
      <c r="AG100" s="63">
        <v>41390.525282277857</v>
      </c>
      <c r="AH100" s="63">
        <v>42261.904761904763</v>
      </c>
      <c r="AI100" s="203">
        <f>MAX((求节点(基础状态预期!F$7:F$27,$P$6:$P$26,$X100)+求节点(基础状态预期!F$7:F$27,$P$32:$P$52,$X100)+求节点(基础状态预期!F$7:F$27,$P$58:$P$78,$X100)+求节点(基础状态预期!F$7:F$27,$P$84:$P$104,$X100))*240,AI99)</f>
        <v>43200</v>
      </c>
      <c r="AJ100" s="203">
        <f>MAX((求节点(基础状态预期!G$7:G$27,$P$6:$P$26,$X100)+求节点(基础状态预期!G$7:G$27,$P$32:$P$52,$X100)+求节点(基础状态预期!G$7:G$27,$P$58:$P$78,$X100)+求节点(基础状态预期!G$7:G$27,$P$84:$P$104,$X100))*240,AJ99)</f>
        <v>43109.494949494954</v>
      </c>
      <c r="AK100" s="203">
        <f>MAX((求节点(基础状态预期!H$7:H$27,$P$6:$P$26,$X100)+求节点(基础状态预期!H$7:H$27,$P$32:$P$52,$X100)+求节点(基础状态预期!H$7:H$27,$P$58:$P$78,$X100)+求节点(基础状态预期!H$7:H$27,$P$84:$P$104,$X100))*240,AK99)</f>
        <v>43017.142857142855</v>
      </c>
      <c r="AL100" s="203">
        <f>MAX((求节点(基础状态预期!I$7:I$27,$P$6:$P$26,$X100)+求节点(基础状态预期!I$7:I$27,$P$32:$P$52,$X100)+求节点(基础状态预期!I$7:I$27,$P$58:$P$78,$X100)+求节点(基础状态预期!I$7:I$27,$P$84:$P$104,$X100))*240,AL99)</f>
        <v>42922.886597938144</v>
      </c>
      <c r="AM100" s="203">
        <f>MAX((求节点(基础状态预期!J$7:J$27,$P$6:$P$26,$X100)+求节点(基础状态预期!J$7:J$27,$P$32:$P$52,$X100)+求节点(基础状态预期!J$7:J$27,$P$58:$P$78,$X100)+求节点(基础状态预期!J$7:J$27,$P$84:$P$104,$X100))*240,AM99)</f>
        <v>42728.421052631587</v>
      </c>
      <c r="AN100" s="68">
        <f>(AI100-AI99)/节奏总纲!K98</f>
        <v>0</v>
      </c>
      <c r="AO100" s="203">
        <f>MAX(求节点(基础状态预期!F$7:F$27,$T$6:$T$26,$X100)+求节点(基础状态预期!F$7:F$27,$T$32:$T$52,$X100)+求节点(基础状态预期!F$7:F$27,$T$58:$T$78,$X100)+求节点(基础状态预期!F$7:F$27,$T$84:$T$104,$X100),AO99)</f>
        <v>24920800</v>
      </c>
      <c r="AP100" s="203">
        <f>MAX(求节点(基础状态预期!G$7:G$27,$T$6:$T$26,$X100)+求节点(基础状态预期!G$7:G$27,$T$32:$T$52,$X100)+求节点(基础状态预期!G$7:G$27,$T$58:$T$78,$X100)+求节点(基础状态预期!G$7:G$27,$T$84:$T$104,$X100),AP99)</f>
        <v>24696692.255892258</v>
      </c>
      <c r="AQ100" s="203">
        <f>MAX(求节点(基础状态预期!H$7:H$27,$T$6:$T$26,$X100)+求节点(基础状态预期!H$7:H$27,$T$32:$T$52,$X100)+求节点(基础状态预期!H$7:H$27,$T$58:$T$78,$X100)+求节点(基础状态预期!H$7:H$27,$T$84:$T$104,$X100),AQ99)</f>
        <v>24468010.884353749</v>
      </c>
      <c r="AR100" s="203">
        <f>MAX(求节点(基础状态预期!I$7:I$27,$T$6:$T$26,$X100)+求节点(基础状态预期!I$7:I$27,$T$32:$T$52,$X100)+求节点(基础状态预期!I$7:I$27,$T$58:$T$78,$X100)+求节点(基础状态预期!I$7:I$27,$T$84:$T$104,$X100),AR99)</f>
        <v>24234614.432989687</v>
      </c>
      <c r="AS100" s="203">
        <f>MAX(求节点(基础状态预期!J$7:J$27,$T$6:$T$26,$X100)+求节点(基础状态预期!J$7:J$27,$T$32:$T$52,$X100)+求节点(基础状态预期!J$7:J$27,$T$58:$T$78,$X100)+求节点(基础状态预期!J$7:J$27,$T$84:$T$104,$X100),AS99)</f>
        <v>24046385.964912269</v>
      </c>
      <c r="AT100" s="203">
        <f>MAX(求节点(基础状态预期!F$7:F$27,$S$6:$S$26,$X100)+求节点(基础状态预期!F$7:F$27,$S$32:$S$52,$X100)+求节点(基础状态预期!F$7:F$27,$S$58:$S$78,$X100)+求节点(基础状态预期!F$7:F$27,$S$84:$S$104,$X100),AT99)</f>
        <v>5500</v>
      </c>
      <c r="AU100" s="203">
        <f>MAX(求节点(基础状态预期!G$7:G$27,$S$6:$S$26,$X100)+求节点(基础状态预期!G$7:G$27,$S$32:$S$52,$X100)+求节点(基础状态预期!G$7:G$27,$S$58:$S$78,$X100)+求节点(基础状态预期!G$7:G$27,$S$84:$S$104,$X100),AU99)</f>
        <v>5489.2255892255898</v>
      </c>
      <c r="AV100" s="203">
        <f>MAX(求节点(基础状态预期!H$7:H$27,$S$6:$S$26,$X100)+求节点(基础状态预期!H$7:H$27,$S$32:$S$52,$X100)+求节点(基础状态预期!H$7:H$27,$S$58:$S$78,$X100)+求节点(基础状态预期!H$7:H$27,$S$84:$S$104,$X100),AV99)</f>
        <v>5478.2312925170072</v>
      </c>
      <c r="AW100" s="203">
        <f>MAX(求节点(基础状态预期!I$7:I$27,$S$6:$S$26,$X100)+求节点(基础状态预期!I$7:I$27,$S$32:$S$52,$X100)+求节点(基础状态预期!I$7:I$27,$S$58:$S$78,$X100)+求节点(基础状态预期!I$7:I$27,$S$84:$S$104,$X100),AW99)</f>
        <v>5467.0103092783502</v>
      </c>
      <c r="AX100" s="203">
        <f>MAX(求节点(基础状态预期!J$7:J$27,$S$6:$S$26,$X100)+求节点(基础状态预期!J$7:J$27,$S$32:$S$52,$X100)+求节点(基础状态预期!J$7:J$27,$S$58:$S$78,$X100)+求节点(基础状态预期!J$7:J$27,$S$84:$S$104,$X100),AX99)</f>
        <v>5443.8596491228072</v>
      </c>
      <c r="AY100" s="108">
        <f>(AT100-AT99)/节奏总纲!K98</f>
        <v>0</v>
      </c>
      <c r="AZ100" s="203">
        <f>MAX(求节点(基础状态预期!F$7:F$27,$U$6:$U$26,$X100)+求节点(基础状态预期!F$7:F$27,$U$32:$U$52,$X100)+求节点(基础状态预期!F$7:F$27,$U$58:$U$78,$X100)+求节点(基础状态预期!F$7:F$27,$U$84:$U$104,$X100),AZ99)</f>
        <v>5976000</v>
      </c>
      <c r="BA100" s="203">
        <f>MAX(求节点(基础状态预期!G$7:G$27,$U$6:$U$26,$X100)+求节点(基础状态预期!G$7:G$27,$U$32:$U$52,$X100)+求节点(基础状态预期!G$7:G$27,$U$58:$U$78,$X100)+求节点(基础状态预期!G$7:G$27,$U$84:$U$104,$X100),BA99)</f>
        <v>5951003.3670033673</v>
      </c>
      <c r="BB100" s="203">
        <f>MAX(求节点(基础状态预期!H$7:H$27,$U$6:$U$26,$X100)+求节点(基础状态预期!H$7:H$27,$U$32:$U$52,$X100)+求节点(基础状态预期!H$7:H$27,$U$58:$U$78,$X100)+求节点(基础状态预期!H$7:H$27,$U$84:$U$104,$X100),BB99)</f>
        <v>5925496.5986394566</v>
      </c>
      <c r="BC100" s="203">
        <f>MAX(求节点(基础状态预期!I$7:I$27,$U$6:$U$26,$X100)+求节点(基础状态预期!I$7:I$27,$U$32:$U$52,$X100)+求节点(基础状态预期!I$7:I$27,$U$58:$U$78,$X100)+求节点(基础状态预期!I$7:I$27,$U$84:$U$104,$X100),BC99)</f>
        <v>5899463.9175257729</v>
      </c>
      <c r="BD100" s="203">
        <f>MAX(求节点(基础状态预期!J$7:J$27,$U$6:$U$26,$X100)+求节点(基础状态预期!J$7:J$27,$U$32:$U$52,$X100)+求节点(基础状态预期!J$7:J$27,$U$58:$U$78,$X100)+求节点(基础状态预期!J$7:J$27,$U$84:$U$104,$X100),BD99)</f>
        <v>5845754.3859649133</v>
      </c>
      <c r="BK100" s="108">
        <v>95</v>
      </c>
      <c r="BL100" s="194">
        <f t="shared" si="23"/>
        <v>48700</v>
      </c>
      <c r="BM100" s="194">
        <f t="shared" si="24"/>
        <v>48598.720538720547</v>
      </c>
      <c r="BN100" s="194">
        <f t="shared" si="25"/>
        <v>48495.37414965986</v>
      </c>
      <c r="BO100" s="194">
        <f t="shared" si="26"/>
        <v>48389.896907216491</v>
      </c>
      <c r="BP100" s="194">
        <f t="shared" si="27"/>
        <v>48172.280701754396</v>
      </c>
      <c r="BQ100" s="194">
        <f>(BL100-BL99)/节奏总纲!K98</f>
        <v>0</v>
      </c>
      <c r="BS100" s="110">
        <f t="shared" si="22"/>
        <v>0.88706365503080087</v>
      </c>
      <c r="BT100" s="110">
        <f t="shared" si="28"/>
        <v>0.11293634496919917</v>
      </c>
      <c r="BW100" s="167">
        <v>95</v>
      </c>
      <c r="BX100" s="194">
        <f>求节点(村县营基础信息!K$8:K$28,$P$6:$P$26,$CF100)+求节点(村县营基础信息!T$8:T$28,$P$32:$P$52,$CF100)+求节点(村县营基础信息!AC$8:AC$28,$P$58:$P$78,$CF100)+求节点(村县营基础信息!AL$8:AL$28,$P$84:$P$104,$CF100)</f>
        <v>202.99959871589084</v>
      </c>
      <c r="BY100" s="194">
        <f>求节点(村县营基础信息!L$8:L$28,$P$6:$P$26,$CF100)+求节点(村县营基础信息!U$8:U$28,$P$32:$P$52,$CF100)+求节点(村县营基础信息!AD$8:AD$28,$P$58:$P$78,$CF100)+求节点(村县营基础信息!AM$8:AM$28,$P$84:$P$104,$CF100)</f>
        <v>205.35006639377031</v>
      </c>
      <c r="BZ100" s="194">
        <f>求节点(村县营基础信息!M$8:M$28,$P$6:$P$26,$CF100)+求节点(村县营基础信息!V$8:V$28,$P$32:$P$52,$CF100)+求节点(村县营基础信息!AE$8:AE$28,$P$58:$P$78,$CF100)+求节点(村县营基础信息!AN$8:AN$28,$P$84:$P$104,$CF100)</f>
        <v>207.59565919733666</v>
      </c>
      <c r="CA100" s="194">
        <f>求节点(村县营基础信息!N$8:N$28,$P$6:$P$26,$CF100)+求节点(村县营基础信息!W$8:W$28,$P$32:$P$52,$CF100)+求节点(村县营基础信息!AF$8:AF$28,$P$58:$P$78,$CF100)+求节点(村县营基础信息!AO$8:AO$28,$P$84:$P$104,$CF100)</f>
        <v>210.16862229195823</v>
      </c>
      <c r="CB100" s="194">
        <f>求节点(村县营基础信息!O$8:O$28,$P$6:$P$26,$CF100)+求节点(村县营基础信息!X$8:X$28,$P$32:$P$52,$CF100)+求节点(村县营基础信息!AG$8:AG$28,$P$58:$P$78,$CF100)+求节点(村县营基础信息!AP$8:AP$28,$P$84:$P$104,$CF100)</f>
        <v>214.52652010279664</v>
      </c>
      <c r="CC100" s="194">
        <f>(BX100-BX99)/节奏总纲!K98</f>
        <v>4.4068241084239068E-2</v>
      </c>
      <c r="CF100" s="167">
        <v>95</v>
      </c>
      <c r="CG100" s="194">
        <f>求节点(村县营基础信息!K$8:K$28,$Q$6:$Q$26,$CF100)+求节点(村县营基础信息!T$8:T$28,$Q$32:$Q$52,$CF100)+求节点(村县营基础信息!AC$8:AC$28,$Q$58:$Q$78,$CF100)+求节点(村县营基础信息!AL$8:AL$28,$Q$84:$Q$104,$CF100)</f>
        <v>61.630551096843234</v>
      </c>
      <c r="CH100" s="194">
        <f>求节点(村县营基础信息!L$8:L$28,$Q$6:$Q$26,$CF100)+求节点(村县营基础信息!U$8:U$28,$Q$32:$Q$52,$CF100)+求节点(村县营基础信息!AD$8:AD$28,$Q$58:$Q$78,$CF100)+求节点(村县营基础信息!AM$8:AM$28,$Q$84:$Q$104,$CF100)</f>
        <v>62.553048596752532</v>
      </c>
      <c r="CI100" s="194">
        <f>求节点(村县营基础信息!M$8:M$28,$Q$6:$Q$26,$CF100)+求节点(村县营基础信息!V$8:V$28,$Q$32:$Q$52,$CF100)+求节点(村县营基础信息!AE$8:AE$28,$Q$58:$Q$78,$CF100)+求节点(村县营基础信息!AN$8:AN$28,$Q$84:$Q$104,$CF100)</f>
        <v>63.341528973818662</v>
      </c>
      <c r="CJ100" s="194">
        <f>求节点(村县营基础信息!N$8:N$28,$Q$6:$Q$26,$CF100)+求节点(村县营基础信息!W$8:W$28,$Q$32:$Q$52,$CF100)+求节点(村县营基础信息!AF$8:AF$28,$Q$58:$Q$78,$CF100)+求节点(村县营基础信息!AO$8:AO$28,$Q$84:$Q$104,$CF100)</f>
        <v>64.427336086754508</v>
      </c>
      <c r="CK100" s="194">
        <f>求节点(村县营基础信息!O$8:O$28,$Q$6:$Q$26,$CF100)+求节点(村县营基础信息!X$8:X$28,$Q$32:$Q$52,$CF100)+求节点(村县营基础信息!AG$8:AG$28,$Q$58:$Q$78,$CF100)+求节点(村县营基础信息!AP$8:AP$28,$Q$84:$Q$104,$CF100)</f>
        <v>65.716996293272842</v>
      </c>
      <c r="CL100" s="194">
        <f>(CG100-CG99)/节奏总纲!K98</f>
        <v>1.3379090407421749E-2</v>
      </c>
      <c r="CO100" s="167">
        <v>95</v>
      </c>
      <c r="CP100" s="194">
        <f>求节点(村县营基础信息!K$8:K$28,$R$6:$R$26,$CF100)+求节点(村县营基础信息!T$8:T$28,$R$32:$R$52,$CF100)+求节点(村县营基础信息!AC$8:AC$28,$R$58:$R$78,$CF100)+求节点(村县营基础信息!AL$8:AL$28,$R$84:$R$104,$CF100)</f>
        <v>11.30952380952381</v>
      </c>
      <c r="CQ100" s="194">
        <f>求节点(村县营基础信息!L$8:L$28,$R$6:$R$26,$CF100)+求节点(村县营基础信息!U$8:U$28,$R$32:$R$52,$CF100)+求节点(村县营基础信息!AD$8:AD$28,$R$58:$R$78,$CF100)+求节点(村县营基础信息!AM$8:AM$28,$R$84:$R$104,$CF100)</f>
        <v>11.423761423761425</v>
      </c>
      <c r="CR100" s="194">
        <f>求节点(村县营基础信息!M$8:M$28,$R$6:$R$26,$CF100)+求节点(村县营基础信息!V$8:V$28,$R$32:$R$52,$CF100)+求节点(村县营基础信息!AE$8:AE$28,$R$58:$R$78,$CF100)+求节点(村县营基础信息!AN$8:AN$28,$R$84:$R$104,$CF100)</f>
        <v>11.540330417881439</v>
      </c>
      <c r="CS100" s="194">
        <f>求节点(村县营基础信息!N$8:N$28,$R$6:$R$26,$CF100)+求节点(村县营基础信息!W$8:W$28,$R$32:$R$52,$CF100)+求节点(村县营基础信息!AF$8:AF$28,$R$58:$R$78,$CF100)+求节点(村县营基础信息!AO$8:AO$28,$R$84:$R$104,$CF100)</f>
        <v>11.659302896416298</v>
      </c>
      <c r="CT100" s="194">
        <f>求节点(村县营基础信息!O$8:O$28,$R$6:$R$26,$CF100)+求节点(村县营基础信息!X$8:X$28,$R$32:$R$52,$CF100)+求节点(村县营基础信息!AG$8:AG$28,$R$58:$R$78,$CF100)+求节点(村县营基础信息!AP$8:AP$28,$R$84:$R$104,$CF100)</f>
        <v>11.904761904761905</v>
      </c>
      <c r="CU100" s="194">
        <f>(CP100-CP99)/节奏总纲!K98</f>
        <v>2.4551320541454443E-3</v>
      </c>
      <c r="CW100" s="171"/>
      <c r="CX100" s="171"/>
      <c r="CY100" s="171">
        <v>95</v>
      </c>
      <c r="CZ100" s="171">
        <v>57271.42857142858</v>
      </c>
      <c r="DA100" s="171">
        <v>57849.927849927852</v>
      </c>
      <c r="DB100" s="171">
        <v>58440.233236151609</v>
      </c>
      <c r="DC100" s="171">
        <v>59042.709867452126</v>
      </c>
      <c r="DD100" s="171">
        <v>60285.71428571429</v>
      </c>
      <c r="DE100" s="171">
        <f t="shared" si="29"/>
        <v>0.85033674232975787</v>
      </c>
      <c r="DF100" s="171">
        <f t="shared" si="30"/>
        <v>0.84008264737673577</v>
      </c>
      <c r="DG100" s="171">
        <f t="shared" si="31"/>
        <v>0.82982855242371312</v>
      </c>
      <c r="DH100" s="171">
        <f t="shared" si="32"/>
        <v>0.81957445747069102</v>
      </c>
      <c r="DI100" s="171">
        <f t="shared" si="33"/>
        <v>0.79906626756464638</v>
      </c>
    </row>
    <row r="101" spans="2:113" x14ac:dyDescent="0.15">
      <c r="B101" s="150"/>
      <c r="D101" s="137">
        <v>18</v>
      </c>
      <c r="E101" s="137">
        <v>0</v>
      </c>
      <c r="F101" s="137">
        <v>0</v>
      </c>
      <c r="G101" s="171">
        <v>1</v>
      </c>
      <c r="H101" s="137">
        <v>1</v>
      </c>
      <c r="I101" s="167">
        <v>0</v>
      </c>
      <c r="J101" s="171">
        <f t="shared" si="34"/>
        <v>100</v>
      </c>
      <c r="K101" s="174">
        <f t="shared" si="34"/>
        <v>200000</v>
      </c>
      <c r="L101" s="167">
        <v>0</v>
      </c>
      <c r="N101" s="137">
        <f>SUMPRODUCT(E$84:E101,村县营基础信息!$G$8:$G25)</f>
        <v>0</v>
      </c>
      <c r="O101" s="137">
        <f>SUMPRODUCT(F$84:F101,村县营基础信息!$G$8:$G25)</f>
        <v>0</v>
      </c>
      <c r="P101" s="137">
        <f>SUMPRODUCT(G$84:G101,村县营基础信息!$G$8:$G25)</f>
        <v>8</v>
      </c>
      <c r="Q101" s="137">
        <f>SUMPRODUCT(H$84:H101,村县营基础信息!$G$8:$G25)</f>
        <v>8</v>
      </c>
      <c r="R101" s="167">
        <f>SUMPRODUCT(I$84:I101,村县营基础信息!$G$8:$G25)</f>
        <v>0</v>
      </c>
      <c r="S101" s="137">
        <f>SUMPRODUCT(J$84:J101,村县营基础信息!$G$8:$G25)</f>
        <v>800</v>
      </c>
      <c r="T101" s="137">
        <f>SUMPRODUCT(K$84:K101,村县营基础信息!$G$8:$G25)</f>
        <v>336800</v>
      </c>
      <c r="U101" s="167">
        <f>SUMPRODUCT(L$84:L101,村县营基础信息!$G$8:$G25)</f>
        <v>0</v>
      </c>
      <c r="W101" s="142"/>
      <c r="X101" s="68">
        <v>96</v>
      </c>
      <c r="Y101" s="203">
        <f>MAX(求节点(基础状态预期!F$7:F$27,$N$6:$N$26,$X101)+求节点(基础状态预期!F$7:F$27,$N$32:$N$52,$X101)+求节点(基础状态预期!F$7:F$27,$N$58:$N$78,$X101)+求节点(基础状态预期!F$7:F$27,$N$84:$N$104,$X101),Y100)</f>
        <v>350640</v>
      </c>
      <c r="Z101" s="203">
        <f>MAX(求节点(基础状态预期!G$7:G$27,$N$6:$N$26,$X101)+求节点(基础状态预期!G$7:G$27,$N$32:$N$52,$X101)+求节点(基础状态预期!G$7:G$27,$N$58:$N$78,$X101)+求节点(基础状态预期!G$7:G$27,$N$84:$N$104,$X101),Z100)</f>
        <v>348351.5151515152</v>
      </c>
      <c r="AA101" s="203">
        <f>MAX(求节点(基础状态预期!H$7:H$27,$N$6:$N$26,$X101)+求节点(基础状态预期!H$7:H$27,$N$32:$N$52,$X101)+求节点(基础状态预期!H$7:H$27,$N$58:$N$78,$X101)+求节点(基础状态预期!H$7:H$27,$N$84:$N$104,$X101),AA100)</f>
        <v>346016.32653061231</v>
      </c>
      <c r="AB101" s="203">
        <f>MAX(求节点(基础状态预期!I$7:I$27,$N$6:$N$26,$X101)+求节点(基础状态预期!I$7:I$27,$N$32:$N$52,$X101)+求节点(基础状态预期!I$7:I$27,$N$58:$N$78,$X101)+求节点(基础状态预期!I$7:I$27,$N$84:$N$104,$X101),AB100)</f>
        <v>343632.98969072162</v>
      </c>
      <c r="AC101" s="203">
        <f>MAX(求节点(基础状态预期!J$7:J$27,$N$6:$N$26,$X101)+求节点(基础状态预期!J$7:J$27,$N$32:$N$52,$X101)+求节点(基础状态预期!J$7:J$27,$N$58:$N$78,$X101)+求节点(基础状态预期!J$7:J$27,$N$84:$N$104,$X101),AC100)</f>
        <v>338715.78947368427</v>
      </c>
      <c r="AD101" s="63">
        <v>40571.428571428572</v>
      </c>
      <c r="AE101" s="63">
        <v>40981.240981240982</v>
      </c>
      <c r="AF101" s="63">
        <v>41399.416909620995</v>
      </c>
      <c r="AG101" s="63">
        <v>41826.215022091303</v>
      </c>
      <c r="AH101" s="63">
        <v>42706.766917293236</v>
      </c>
      <c r="AI101" s="203">
        <f>MAX((求节点(基础状态预期!F$7:F$27,$P$6:$P$26,$X101)+求节点(基础状态预期!F$7:F$27,$P$32:$P$52,$X101)+求节点(基础状态预期!F$7:F$27,$P$58:$P$78,$X101)+求节点(基础状态预期!F$7:F$27,$P$84:$P$104,$X101))*240,AI100)</f>
        <v>43200</v>
      </c>
      <c r="AJ101" s="203">
        <f>MAX((求节点(基础状态预期!G$7:G$27,$P$6:$P$26,$X101)+求节点(基础状态预期!G$7:G$27,$P$32:$P$52,$X101)+求节点(基础状态预期!G$7:G$27,$P$58:$P$78,$X101)+求节点(基础状态预期!G$7:G$27,$P$84:$P$104,$X101))*240,AJ100)</f>
        <v>43109.494949494954</v>
      </c>
      <c r="AK101" s="203">
        <f>MAX((求节点(基础状态预期!H$7:H$27,$P$6:$P$26,$X101)+求节点(基础状态预期!H$7:H$27,$P$32:$P$52,$X101)+求节点(基础状态预期!H$7:H$27,$P$58:$P$78,$X101)+求节点(基础状态预期!H$7:H$27,$P$84:$P$104,$X101))*240,AK100)</f>
        <v>43017.142857142855</v>
      </c>
      <c r="AL101" s="203">
        <f>MAX((求节点(基础状态预期!I$7:I$27,$P$6:$P$26,$X101)+求节点(基础状态预期!I$7:I$27,$P$32:$P$52,$X101)+求节点(基础状态预期!I$7:I$27,$P$58:$P$78,$X101)+求节点(基础状态预期!I$7:I$27,$P$84:$P$104,$X101))*240,AL100)</f>
        <v>42922.886597938144</v>
      </c>
      <c r="AM101" s="203">
        <f>MAX((求节点(基础状态预期!J$7:J$27,$P$6:$P$26,$X101)+求节点(基础状态预期!J$7:J$27,$P$32:$P$52,$X101)+求节点(基础状态预期!J$7:J$27,$P$58:$P$78,$X101)+求节点(基础状态预期!J$7:J$27,$P$84:$P$104,$X101))*240,AM100)</f>
        <v>42728.421052631587</v>
      </c>
      <c r="AN101" s="68">
        <f>(AI101-AI100)/节奏总纲!K99</f>
        <v>0</v>
      </c>
      <c r="AO101" s="203">
        <f>MAX(求节点(基础状态预期!F$7:F$27,$T$6:$T$26,$X101)+求节点(基础状态预期!F$7:F$27,$T$32:$T$52,$X101)+求节点(基础状态预期!F$7:F$27,$T$58:$T$78,$X101)+求节点(基础状态预期!F$7:F$27,$T$84:$T$104,$X101),AO100)</f>
        <v>24920800</v>
      </c>
      <c r="AP101" s="203">
        <f>MAX(求节点(基础状态预期!G$7:G$27,$T$6:$T$26,$X101)+求节点(基础状态预期!G$7:G$27,$T$32:$T$52,$X101)+求节点(基础状态预期!G$7:G$27,$T$58:$T$78,$X101)+求节点(基础状态预期!G$7:G$27,$T$84:$T$104,$X101),AP100)</f>
        <v>24696692.255892258</v>
      </c>
      <c r="AQ101" s="203">
        <f>MAX(求节点(基础状态预期!H$7:H$27,$T$6:$T$26,$X101)+求节点(基础状态预期!H$7:H$27,$T$32:$T$52,$X101)+求节点(基础状态预期!H$7:H$27,$T$58:$T$78,$X101)+求节点(基础状态预期!H$7:H$27,$T$84:$T$104,$X101),AQ100)</f>
        <v>24468010.884353749</v>
      </c>
      <c r="AR101" s="203">
        <f>MAX(求节点(基础状态预期!I$7:I$27,$T$6:$T$26,$X101)+求节点(基础状态预期!I$7:I$27,$T$32:$T$52,$X101)+求节点(基础状态预期!I$7:I$27,$T$58:$T$78,$X101)+求节点(基础状态预期!I$7:I$27,$T$84:$T$104,$X101),AR100)</f>
        <v>24234614.432989687</v>
      </c>
      <c r="AS101" s="203">
        <f>MAX(求节点(基础状态预期!J$7:J$27,$T$6:$T$26,$X101)+求节点(基础状态预期!J$7:J$27,$T$32:$T$52,$X101)+求节点(基础状态预期!J$7:J$27,$T$58:$T$78,$X101)+求节点(基础状态预期!J$7:J$27,$T$84:$T$104,$X101),AS100)</f>
        <v>24046385.964912269</v>
      </c>
      <c r="AT101" s="203">
        <f>MAX(求节点(基础状态预期!F$7:F$27,$S$6:$S$26,$X101)+求节点(基础状态预期!F$7:F$27,$S$32:$S$52,$X101)+求节点(基础状态预期!F$7:F$27,$S$58:$S$78,$X101)+求节点(基础状态预期!F$7:F$27,$S$84:$S$104,$X101),AT100)</f>
        <v>5500</v>
      </c>
      <c r="AU101" s="203">
        <f>MAX(求节点(基础状态预期!G$7:G$27,$S$6:$S$26,$X101)+求节点(基础状态预期!G$7:G$27,$S$32:$S$52,$X101)+求节点(基础状态预期!G$7:G$27,$S$58:$S$78,$X101)+求节点(基础状态预期!G$7:G$27,$S$84:$S$104,$X101),AU100)</f>
        <v>5489.2255892255898</v>
      </c>
      <c r="AV101" s="203">
        <f>MAX(求节点(基础状态预期!H$7:H$27,$S$6:$S$26,$X101)+求节点(基础状态预期!H$7:H$27,$S$32:$S$52,$X101)+求节点(基础状态预期!H$7:H$27,$S$58:$S$78,$X101)+求节点(基础状态预期!H$7:H$27,$S$84:$S$104,$X101),AV100)</f>
        <v>5478.2312925170072</v>
      </c>
      <c r="AW101" s="203">
        <f>MAX(求节点(基础状态预期!I$7:I$27,$S$6:$S$26,$X101)+求节点(基础状态预期!I$7:I$27,$S$32:$S$52,$X101)+求节点(基础状态预期!I$7:I$27,$S$58:$S$78,$X101)+求节点(基础状态预期!I$7:I$27,$S$84:$S$104,$X101),AW100)</f>
        <v>5467.0103092783502</v>
      </c>
      <c r="AX101" s="203">
        <f>MAX(求节点(基础状态预期!J$7:J$27,$S$6:$S$26,$X101)+求节点(基础状态预期!J$7:J$27,$S$32:$S$52,$X101)+求节点(基础状态预期!J$7:J$27,$S$58:$S$78,$X101)+求节点(基础状态预期!J$7:J$27,$S$84:$S$104,$X101),AX100)</f>
        <v>5443.8596491228072</v>
      </c>
      <c r="AY101" s="108">
        <f>(AT101-AT100)/节奏总纲!K99</f>
        <v>0</v>
      </c>
      <c r="AZ101" s="203">
        <f>MAX(求节点(基础状态预期!F$7:F$27,$U$6:$U$26,$X101)+求节点(基础状态预期!F$7:F$27,$U$32:$U$52,$X101)+求节点(基础状态预期!F$7:F$27,$U$58:$U$78,$X101)+求节点(基础状态预期!F$7:F$27,$U$84:$U$104,$X101),AZ100)</f>
        <v>5976000</v>
      </c>
      <c r="BA101" s="203">
        <f>MAX(求节点(基础状态预期!G$7:G$27,$U$6:$U$26,$X101)+求节点(基础状态预期!G$7:G$27,$U$32:$U$52,$X101)+求节点(基础状态预期!G$7:G$27,$U$58:$U$78,$X101)+求节点(基础状态预期!G$7:G$27,$U$84:$U$104,$X101),BA100)</f>
        <v>5951003.3670033673</v>
      </c>
      <c r="BB101" s="203">
        <f>MAX(求节点(基础状态预期!H$7:H$27,$U$6:$U$26,$X101)+求节点(基础状态预期!H$7:H$27,$U$32:$U$52,$X101)+求节点(基础状态预期!H$7:H$27,$U$58:$U$78,$X101)+求节点(基础状态预期!H$7:H$27,$U$84:$U$104,$X101),BB100)</f>
        <v>5925496.5986394566</v>
      </c>
      <c r="BC101" s="203">
        <f>MAX(求节点(基础状态预期!I$7:I$27,$U$6:$U$26,$X101)+求节点(基础状态预期!I$7:I$27,$U$32:$U$52,$X101)+求节点(基础状态预期!I$7:I$27,$U$58:$U$78,$X101)+求节点(基础状态预期!I$7:I$27,$U$84:$U$104,$X101),BC100)</f>
        <v>5899463.9175257729</v>
      </c>
      <c r="BD101" s="203">
        <f>MAX(求节点(基础状态预期!J$7:J$27,$U$6:$U$26,$X101)+求节点(基础状态预期!J$7:J$27,$U$32:$U$52,$X101)+求节点(基础状态预期!J$7:J$27,$U$58:$U$78,$X101)+求节点(基础状态预期!J$7:J$27,$U$84:$U$104,$X101),BD100)</f>
        <v>5845754.3859649133</v>
      </c>
      <c r="BK101" s="108">
        <v>96</v>
      </c>
      <c r="BL101" s="194">
        <f t="shared" si="23"/>
        <v>48700</v>
      </c>
      <c r="BM101" s="194">
        <f t="shared" si="24"/>
        <v>48598.720538720547</v>
      </c>
      <c r="BN101" s="194">
        <f t="shared" si="25"/>
        <v>48495.37414965986</v>
      </c>
      <c r="BO101" s="194">
        <f t="shared" si="26"/>
        <v>48389.896907216491</v>
      </c>
      <c r="BP101" s="194">
        <f t="shared" si="27"/>
        <v>48172.280701754396</v>
      </c>
      <c r="BQ101" s="194">
        <f>(BL101-BL100)/节奏总纲!K99</f>
        <v>0</v>
      </c>
      <c r="BS101" s="110">
        <f t="shared" si="22"/>
        <v>0.88706365503080087</v>
      </c>
      <c r="BT101" s="110">
        <f t="shared" si="28"/>
        <v>0.11293634496919917</v>
      </c>
      <c r="BW101" s="167">
        <v>96</v>
      </c>
      <c r="BX101" s="194">
        <f>求节点(村县营基础信息!K$8:K$28,$P$6:$P$26,$CF101)+求节点(村县营基础信息!T$8:T$28,$P$32:$P$52,$CF101)+求节点(村县营基础信息!AC$8:AC$28,$P$58:$P$78,$CF101)+求节点(村县营基础信息!AL$8:AL$28,$P$84:$P$104,$CF101)</f>
        <v>205.13643659711076</v>
      </c>
      <c r="BY101" s="194">
        <f>求节点(村县营基础信息!L$8:L$28,$P$6:$P$26,$CF101)+求节点(村县营基础信息!U$8:U$28,$P$32:$P$52,$CF101)+求节点(村县营基础信息!AD$8:AD$28,$P$58:$P$78,$CF101)+求节点(村县营基础信息!AM$8:AM$28,$P$84:$P$104,$CF101)</f>
        <v>207.51164604002054</v>
      </c>
      <c r="BZ101" s="194">
        <f>求节点(村县营基础信息!M$8:M$28,$P$6:$P$26,$CF101)+求节点(村县营基础信息!V$8:V$28,$P$32:$P$52,$CF101)+求节点(村县营基础信息!AE$8:AE$28,$P$58:$P$78,$CF101)+求节点(村县营基础信息!AN$8:AN$28,$P$84:$P$104,$CF101)</f>
        <v>209.78087666257176</v>
      </c>
      <c r="CA101" s="194">
        <f>求节点(村县营基础信息!N$8:N$28,$P$6:$P$26,$CF101)+求节点(村县营基础信息!W$8:W$28,$P$32:$P$52,$CF101)+求节点(村县营基础信息!AF$8:AF$28,$P$58:$P$78,$CF101)+求节点(村县营基础信息!AO$8:AO$28,$P$84:$P$104,$CF101)</f>
        <v>212.38092357924199</v>
      </c>
      <c r="CB101" s="194">
        <f>求节点(村县营基础信息!O$8:O$28,$P$6:$P$26,$CF101)+求节点(村县营基础信息!X$8:X$28,$P$32:$P$52,$CF101)+求节点(村县营基础信息!AG$8:AG$28,$P$58:$P$78,$CF101)+求节点(村县营基础信息!AP$8:AP$28,$P$84:$P$104,$CF101)</f>
        <v>216.78469399861558</v>
      </c>
      <c r="CC101" s="194">
        <f>(BX101-BX100)/节奏总纲!K99</f>
        <v>4.1117122810593328E-2</v>
      </c>
      <c r="CF101" s="167">
        <v>96</v>
      </c>
      <c r="CG101" s="194">
        <f>求节点(村县营基础信息!K$8:K$28,$Q$6:$Q$26,$CF101)+求节点(村县营基础信息!T$8:T$28,$Q$32:$Q$52,$CF101)+求节点(村县营基础信息!AC$8:AC$28,$Q$58:$Q$78,$CF101)+求节点(村县营基础信息!AL$8:AL$28,$Q$84:$Q$104,$CF101)</f>
        <v>62.279293739967898</v>
      </c>
      <c r="CH101" s="194">
        <f>求节点(村县营基础信息!L$8:L$28,$Q$6:$Q$26,$CF101)+求节点(村县营基础信息!U$8:U$28,$Q$32:$Q$52,$CF101)+求节点(村县营基础信息!AD$8:AD$28,$Q$58:$Q$78,$CF101)+求节点(村县营基础信息!AM$8:AM$28,$Q$84:$Q$104,$CF101)</f>
        <v>63.21150173987624</v>
      </c>
      <c r="CI101" s="194">
        <f>求节点(村县营基础信息!M$8:M$28,$Q$6:$Q$26,$CF101)+求节点(村县营基础信息!V$8:V$28,$Q$32:$Q$52,$CF101)+求节点(村县营基础信息!AE$8:AE$28,$Q$58:$Q$78,$CF101)+求节点(村县营基础信息!AN$8:AN$28,$Q$84:$Q$104,$CF101)</f>
        <v>64.008281910385179</v>
      </c>
      <c r="CJ101" s="194">
        <f>求节点(村县营基础信息!N$8:N$28,$Q$6:$Q$26,$CF101)+求节点(村县营基础信息!W$8:W$28,$Q$32:$Q$52,$CF101)+求节点(村县营基础信息!AF$8:AF$28,$Q$58:$Q$78,$CF101)+求节点(村县营基础信息!AO$8:AO$28,$Q$84:$Q$104,$CF101)</f>
        <v>65.105518571878235</v>
      </c>
      <c r="CK101" s="194">
        <f>求节点(村县营基础信息!O$8:O$28,$Q$6:$Q$26,$CF101)+求节点(村县营基础信息!X$8:X$28,$Q$32:$Q$52,$CF101)+求节点(村县营基础信息!AG$8:AG$28,$Q$58:$Q$78,$CF101)+求节点(村县营基础信息!AP$8:AP$28,$Q$84:$Q$104,$CF101)</f>
        <v>66.408754148991505</v>
      </c>
      <c r="CL101" s="194">
        <f>(CG101-CG100)/节奏总纲!K99</f>
        <v>1.2483132746877968E-2</v>
      </c>
      <c r="CO101" s="167">
        <v>96</v>
      </c>
      <c r="CP101" s="194">
        <f>求节点(村县营基础信息!K$8:K$28,$R$6:$R$26,$CF101)+求节点(村县营基础信息!T$8:T$28,$R$32:$R$52,$CF101)+求节点(村县营基础信息!AC$8:AC$28,$R$58:$R$78,$CF101)+求节点(村县营基础信息!AL$8:AL$28,$R$84:$R$104,$CF101)</f>
        <v>11.428571428571429</v>
      </c>
      <c r="CQ101" s="194">
        <f>求节点(村县营基础信息!L$8:L$28,$R$6:$R$26,$CF101)+求节点(村县营基础信息!U$8:U$28,$R$32:$R$52,$CF101)+求节点(村县营基础信息!AD$8:AD$28,$R$58:$R$78,$CF101)+求节点(村县营基础信息!AM$8:AM$28,$R$84:$R$104,$CF101)</f>
        <v>11.544011544011545</v>
      </c>
      <c r="CR101" s="194">
        <f>求节点(村县营基础信息!M$8:M$28,$R$6:$R$26,$CF101)+求节点(村县营基础信息!V$8:V$28,$R$32:$R$52,$CF101)+求节点(村县营基础信息!AE$8:AE$28,$R$58:$R$78,$CF101)+求节点(村县营基础信息!AN$8:AN$28,$R$84:$R$104,$CF101)</f>
        <v>11.661807580174928</v>
      </c>
      <c r="CS101" s="194">
        <f>求节点(村县营基础信息!N$8:N$28,$R$6:$R$26,$CF101)+求节点(村县营基础信息!W$8:W$28,$R$32:$R$52,$CF101)+求节点(村县营基础信息!AF$8:AF$28,$R$58:$R$78,$CF101)+求节点(村县营基础信息!AO$8:AO$28,$R$84:$R$104,$CF101)</f>
        <v>11.782032400589101</v>
      </c>
      <c r="CT101" s="194">
        <f>求节点(村县营基础信息!O$8:O$28,$R$6:$R$26,$CF101)+求节点(村县营基础信息!X$8:X$28,$R$32:$R$52,$CF101)+求节点(村县营基础信息!AG$8:AG$28,$R$58:$R$78,$CF101)+求节点(村县营基础信息!AP$8:AP$28,$R$84:$R$104,$CF101)</f>
        <v>12.030075187969924</v>
      </c>
      <c r="CU101" s="194">
        <f>(CP101-CP100)/节奏总纲!K99</f>
        <v>2.2907192050971945E-3</v>
      </c>
      <c r="CW101" s="171"/>
      <c r="CX101" s="171"/>
      <c r="CY101" s="171">
        <v>96</v>
      </c>
      <c r="CZ101" s="171">
        <v>57874.285714285717</v>
      </c>
      <c r="DA101" s="171">
        <v>58458.874458874459</v>
      </c>
      <c r="DB101" s="171">
        <v>59055.393586005834</v>
      </c>
      <c r="DC101" s="171">
        <v>59664.212076583201</v>
      </c>
      <c r="DD101" s="171">
        <v>60920.300751879702</v>
      </c>
      <c r="DE101" s="171">
        <f t="shared" si="29"/>
        <v>0.84147906793048965</v>
      </c>
      <c r="DF101" s="171">
        <f t="shared" si="30"/>
        <v>0.83133178646656147</v>
      </c>
      <c r="DG101" s="171">
        <f t="shared" si="31"/>
        <v>0.82118450500263285</v>
      </c>
      <c r="DH101" s="171">
        <f t="shared" si="32"/>
        <v>0.81103722353870467</v>
      </c>
      <c r="DI101" s="171">
        <f t="shared" si="33"/>
        <v>0.79074266061084797</v>
      </c>
    </row>
    <row r="102" spans="2:113" x14ac:dyDescent="0.15">
      <c r="B102" s="150"/>
      <c r="D102" s="137">
        <v>19</v>
      </c>
      <c r="E102" s="137">
        <v>0</v>
      </c>
      <c r="F102" s="137">
        <v>0</v>
      </c>
      <c r="G102" s="171">
        <v>1</v>
      </c>
      <c r="H102" s="137">
        <v>1</v>
      </c>
      <c r="I102" s="167">
        <v>0</v>
      </c>
      <c r="J102" s="171">
        <f t="shared" si="34"/>
        <v>100</v>
      </c>
      <c r="K102" s="174">
        <f t="shared" si="34"/>
        <v>320000</v>
      </c>
      <c r="L102" s="167">
        <v>0</v>
      </c>
      <c r="N102" s="137">
        <f>SUMPRODUCT(E$84:E102,村县营基础信息!$G$8:$G26)</f>
        <v>0</v>
      </c>
      <c r="O102" s="137">
        <f>SUMPRODUCT(F$84:F102,村县营基础信息!$G$8:$G26)</f>
        <v>0</v>
      </c>
      <c r="P102" s="137">
        <f>SUMPRODUCT(G$84:G102,村县营基础信息!$G$8:$G26)</f>
        <v>8</v>
      </c>
      <c r="Q102" s="137">
        <f>SUMPRODUCT(H$84:H102,村县营基础信息!$G$8:$G26)</f>
        <v>8</v>
      </c>
      <c r="R102" s="167">
        <f>SUMPRODUCT(I$84:I102,村县营基础信息!$G$8:$G26)</f>
        <v>0</v>
      </c>
      <c r="S102" s="137">
        <f>SUMPRODUCT(J$84:J102,村县营基础信息!$G$8:$G26)</f>
        <v>800</v>
      </c>
      <c r="T102" s="137">
        <f>SUMPRODUCT(K$84:K102,村县营基础信息!$G$8:$G26)</f>
        <v>336800</v>
      </c>
      <c r="U102" s="167">
        <f>SUMPRODUCT(L$84:L102,村县营基础信息!$G$8:$G26)</f>
        <v>0</v>
      </c>
      <c r="W102" s="142"/>
      <c r="X102" s="68">
        <v>97</v>
      </c>
      <c r="Y102" s="203">
        <f>MAX(求节点(基础状态预期!F$7:F$27,$N$6:$N$26,$X102)+求节点(基础状态预期!F$7:F$27,$N$32:$N$52,$X102)+求节点(基础状态预期!F$7:F$27,$N$58:$N$78,$X102)+求节点(基础状态预期!F$7:F$27,$N$84:$N$104,$X102),Y101)</f>
        <v>350640</v>
      </c>
      <c r="Z102" s="203">
        <f>MAX(求节点(基础状态预期!G$7:G$27,$N$6:$N$26,$X102)+求节点(基础状态预期!G$7:G$27,$N$32:$N$52,$X102)+求节点(基础状态预期!G$7:G$27,$N$58:$N$78,$X102)+求节点(基础状态预期!G$7:G$27,$N$84:$N$104,$X102),Z101)</f>
        <v>348351.5151515152</v>
      </c>
      <c r="AA102" s="203">
        <f>MAX(求节点(基础状态预期!H$7:H$27,$N$6:$N$26,$X102)+求节点(基础状态预期!H$7:H$27,$N$32:$N$52,$X102)+求节点(基础状态预期!H$7:H$27,$N$58:$N$78,$X102)+求节点(基础状态预期!H$7:H$27,$N$84:$N$104,$X102),AA101)</f>
        <v>346016.32653061231</v>
      </c>
      <c r="AB102" s="203">
        <f>MAX(求节点(基础状态预期!I$7:I$27,$N$6:$N$26,$X102)+求节点(基础状态预期!I$7:I$27,$N$32:$N$52,$X102)+求节点(基础状态预期!I$7:I$27,$N$58:$N$78,$X102)+求节点(基础状态预期!I$7:I$27,$N$84:$N$104,$X102),AB101)</f>
        <v>343632.98969072162</v>
      </c>
      <c r="AC102" s="203">
        <f>MAX(求节点(基础状态预期!J$7:J$27,$N$6:$N$26,$X102)+求节点(基础状态预期!J$7:J$27,$N$32:$N$52,$X102)+求节点(基础状态预期!J$7:J$27,$N$58:$N$78,$X102)+求节点(基础状态预期!J$7:J$27,$N$84:$N$104,$X102),AC101)</f>
        <v>338715.78947368427</v>
      </c>
      <c r="AD102" s="63">
        <v>40994.047619047618</v>
      </c>
      <c r="AE102" s="63">
        <v>41408.128908128914</v>
      </c>
      <c r="AF102" s="63">
        <v>41830.660835762879</v>
      </c>
      <c r="AG102" s="63">
        <v>42261.904761904763</v>
      </c>
      <c r="AH102" s="63">
        <v>43151.62907268171</v>
      </c>
      <c r="AI102" s="203">
        <f>MAX((求节点(基础状态预期!F$7:F$27,$P$6:$P$26,$X102)+求节点(基础状态预期!F$7:F$27,$P$32:$P$52,$X102)+求节点(基础状态预期!F$7:F$27,$P$58:$P$78,$X102)+求节点(基础状态预期!F$7:F$27,$P$84:$P$104,$X102))*240,AI101)</f>
        <v>43200</v>
      </c>
      <c r="AJ102" s="203">
        <f>MAX((求节点(基础状态预期!G$7:G$27,$P$6:$P$26,$X102)+求节点(基础状态预期!G$7:G$27,$P$32:$P$52,$X102)+求节点(基础状态预期!G$7:G$27,$P$58:$P$78,$X102)+求节点(基础状态预期!G$7:G$27,$P$84:$P$104,$X102))*240,AJ101)</f>
        <v>43109.494949494954</v>
      </c>
      <c r="AK102" s="203">
        <f>MAX((求节点(基础状态预期!H$7:H$27,$P$6:$P$26,$X102)+求节点(基础状态预期!H$7:H$27,$P$32:$P$52,$X102)+求节点(基础状态预期!H$7:H$27,$P$58:$P$78,$X102)+求节点(基础状态预期!H$7:H$27,$P$84:$P$104,$X102))*240,AK101)</f>
        <v>43017.142857142855</v>
      </c>
      <c r="AL102" s="203">
        <f>MAX((求节点(基础状态预期!I$7:I$27,$P$6:$P$26,$X102)+求节点(基础状态预期!I$7:I$27,$P$32:$P$52,$X102)+求节点(基础状态预期!I$7:I$27,$P$58:$P$78,$X102)+求节点(基础状态预期!I$7:I$27,$P$84:$P$104,$X102))*240,AL101)</f>
        <v>42922.886597938144</v>
      </c>
      <c r="AM102" s="203">
        <f>MAX((求节点(基础状态预期!J$7:J$27,$P$6:$P$26,$X102)+求节点(基础状态预期!J$7:J$27,$P$32:$P$52,$X102)+求节点(基础状态预期!J$7:J$27,$P$58:$P$78,$X102)+求节点(基础状态预期!J$7:J$27,$P$84:$P$104,$X102))*240,AM101)</f>
        <v>42728.421052631587</v>
      </c>
      <c r="AN102" s="68">
        <f>(AI102-AI101)/节奏总纲!K100</f>
        <v>0</v>
      </c>
      <c r="AO102" s="203">
        <f>MAX(求节点(基础状态预期!F$7:F$27,$T$6:$T$26,$X102)+求节点(基础状态预期!F$7:F$27,$T$32:$T$52,$X102)+求节点(基础状态预期!F$7:F$27,$T$58:$T$78,$X102)+求节点(基础状态预期!F$7:F$27,$T$84:$T$104,$X102),AO101)</f>
        <v>24920800</v>
      </c>
      <c r="AP102" s="203">
        <f>MAX(求节点(基础状态预期!G$7:G$27,$T$6:$T$26,$X102)+求节点(基础状态预期!G$7:G$27,$T$32:$T$52,$X102)+求节点(基础状态预期!G$7:G$27,$T$58:$T$78,$X102)+求节点(基础状态预期!G$7:G$27,$T$84:$T$104,$X102),AP101)</f>
        <v>24696692.255892258</v>
      </c>
      <c r="AQ102" s="203">
        <f>MAX(求节点(基础状态预期!H$7:H$27,$T$6:$T$26,$X102)+求节点(基础状态预期!H$7:H$27,$T$32:$T$52,$X102)+求节点(基础状态预期!H$7:H$27,$T$58:$T$78,$X102)+求节点(基础状态预期!H$7:H$27,$T$84:$T$104,$X102),AQ101)</f>
        <v>24468010.884353749</v>
      </c>
      <c r="AR102" s="203">
        <f>MAX(求节点(基础状态预期!I$7:I$27,$T$6:$T$26,$X102)+求节点(基础状态预期!I$7:I$27,$T$32:$T$52,$X102)+求节点(基础状态预期!I$7:I$27,$T$58:$T$78,$X102)+求节点(基础状态预期!I$7:I$27,$T$84:$T$104,$X102),AR101)</f>
        <v>24234614.432989687</v>
      </c>
      <c r="AS102" s="203">
        <f>MAX(求节点(基础状态预期!J$7:J$27,$T$6:$T$26,$X102)+求节点(基础状态预期!J$7:J$27,$T$32:$T$52,$X102)+求节点(基础状态预期!J$7:J$27,$T$58:$T$78,$X102)+求节点(基础状态预期!J$7:J$27,$T$84:$T$104,$X102),AS101)</f>
        <v>24046385.964912269</v>
      </c>
      <c r="AT102" s="203">
        <f>MAX(求节点(基础状态预期!F$7:F$27,$S$6:$S$26,$X102)+求节点(基础状态预期!F$7:F$27,$S$32:$S$52,$X102)+求节点(基础状态预期!F$7:F$27,$S$58:$S$78,$X102)+求节点(基础状态预期!F$7:F$27,$S$84:$S$104,$X102),AT101)</f>
        <v>5500</v>
      </c>
      <c r="AU102" s="203">
        <f>MAX(求节点(基础状态预期!G$7:G$27,$S$6:$S$26,$X102)+求节点(基础状态预期!G$7:G$27,$S$32:$S$52,$X102)+求节点(基础状态预期!G$7:G$27,$S$58:$S$78,$X102)+求节点(基础状态预期!G$7:G$27,$S$84:$S$104,$X102),AU101)</f>
        <v>5489.2255892255898</v>
      </c>
      <c r="AV102" s="203">
        <f>MAX(求节点(基础状态预期!H$7:H$27,$S$6:$S$26,$X102)+求节点(基础状态预期!H$7:H$27,$S$32:$S$52,$X102)+求节点(基础状态预期!H$7:H$27,$S$58:$S$78,$X102)+求节点(基础状态预期!H$7:H$27,$S$84:$S$104,$X102),AV101)</f>
        <v>5478.2312925170072</v>
      </c>
      <c r="AW102" s="203">
        <f>MAX(求节点(基础状态预期!I$7:I$27,$S$6:$S$26,$X102)+求节点(基础状态预期!I$7:I$27,$S$32:$S$52,$X102)+求节点(基础状态预期!I$7:I$27,$S$58:$S$78,$X102)+求节点(基础状态预期!I$7:I$27,$S$84:$S$104,$X102),AW101)</f>
        <v>5467.0103092783502</v>
      </c>
      <c r="AX102" s="203">
        <f>MAX(求节点(基础状态预期!J$7:J$27,$S$6:$S$26,$X102)+求节点(基础状态预期!J$7:J$27,$S$32:$S$52,$X102)+求节点(基础状态预期!J$7:J$27,$S$58:$S$78,$X102)+求节点(基础状态预期!J$7:J$27,$S$84:$S$104,$X102),AX101)</f>
        <v>5443.8596491228072</v>
      </c>
      <c r="AY102" s="108">
        <f>(AT102-AT101)/节奏总纲!K100</f>
        <v>0</v>
      </c>
      <c r="AZ102" s="203">
        <f>MAX(求节点(基础状态预期!F$7:F$27,$U$6:$U$26,$X102)+求节点(基础状态预期!F$7:F$27,$U$32:$U$52,$X102)+求节点(基础状态预期!F$7:F$27,$U$58:$U$78,$X102)+求节点(基础状态预期!F$7:F$27,$U$84:$U$104,$X102),AZ101)</f>
        <v>5976000</v>
      </c>
      <c r="BA102" s="203">
        <f>MAX(求节点(基础状态预期!G$7:G$27,$U$6:$U$26,$X102)+求节点(基础状态预期!G$7:G$27,$U$32:$U$52,$X102)+求节点(基础状态预期!G$7:G$27,$U$58:$U$78,$X102)+求节点(基础状态预期!G$7:G$27,$U$84:$U$104,$X102),BA101)</f>
        <v>5951003.3670033673</v>
      </c>
      <c r="BB102" s="203">
        <f>MAX(求节点(基础状态预期!H$7:H$27,$U$6:$U$26,$X102)+求节点(基础状态预期!H$7:H$27,$U$32:$U$52,$X102)+求节点(基础状态预期!H$7:H$27,$U$58:$U$78,$X102)+求节点(基础状态预期!H$7:H$27,$U$84:$U$104,$X102),BB101)</f>
        <v>5925496.5986394566</v>
      </c>
      <c r="BC102" s="203">
        <f>MAX(求节点(基础状态预期!I$7:I$27,$U$6:$U$26,$X102)+求节点(基础状态预期!I$7:I$27,$U$32:$U$52,$X102)+求节点(基础状态预期!I$7:I$27,$U$58:$U$78,$X102)+求节点(基础状态预期!I$7:I$27,$U$84:$U$104,$X102),BC101)</f>
        <v>5899463.9175257729</v>
      </c>
      <c r="BD102" s="203">
        <f>MAX(求节点(基础状态预期!J$7:J$27,$U$6:$U$26,$X102)+求节点(基础状态预期!J$7:J$27,$U$32:$U$52,$X102)+求节点(基础状态预期!J$7:J$27,$U$58:$U$78,$X102)+求节点(基础状态预期!J$7:J$27,$U$84:$U$104,$X102),BD101)</f>
        <v>5845754.3859649133</v>
      </c>
      <c r="BK102" s="108">
        <v>97</v>
      </c>
      <c r="BL102" s="194">
        <f t="shared" si="23"/>
        <v>48700</v>
      </c>
      <c r="BM102" s="194">
        <f t="shared" si="24"/>
        <v>48598.720538720547</v>
      </c>
      <c r="BN102" s="194">
        <f t="shared" si="25"/>
        <v>48495.37414965986</v>
      </c>
      <c r="BO102" s="194">
        <f t="shared" si="26"/>
        <v>48389.896907216491</v>
      </c>
      <c r="BP102" s="194">
        <f t="shared" si="27"/>
        <v>48172.280701754396</v>
      </c>
      <c r="BQ102" s="194">
        <f>(BL102-BL101)/节奏总纲!K100</f>
        <v>0</v>
      </c>
      <c r="BS102" s="110">
        <f t="shared" ref="BS102:BS115" si="35">AI102/BL102</f>
        <v>0.88706365503080087</v>
      </c>
      <c r="BT102" s="110">
        <f t="shared" si="28"/>
        <v>0.11293634496919917</v>
      </c>
      <c r="BW102" s="167">
        <v>97</v>
      </c>
      <c r="BX102" s="194">
        <f>求节点(村县营基础信息!K$8:K$28,$P$6:$P$26,$CF102)+求节点(村县营基础信息!T$8:T$28,$P$32:$P$52,$CF102)+求节点(村县营基础信息!AC$8:AC$28,$P$58:$P$78,$CF102)+求节点(村县营基础信息!AL$8:AL$28,$P$84:$P$104,$CF102)</f>
        <v>207.27327447833068</v>
      </c>
      <c r="BY102" s="194">
        <f>求节点(村县营基础信息!L$8:L$28,$P$6:$P$26,$CF102)+求节点(村县营基础信息!U$8:U$28,$P$32:$P$52,$CF102)+求节点(村县营基础信息!AD$8:AD$28,$P$58:$P$78,$CF102)+求节点(村县营基础信息!AM$8:AM$28,$P$84:$P$104,$CF102)</f>
        <v>209.67322568627074</v>
      </c>
      <c r="BZ102" s="194">
        <f>求节点(村县营基础信息!M$8:M$28,$P$6:$P$26,$CF102)+求节点(村县营基础信息!V$8:V$28,$P$32:$P$52,$CF102)+求节点(村县营基础信息!AE$8:AE$28,$P$58:$P$78,$CF102)+求节点(村县营基础信息!AN$8:AN$28,$P$84:$P$104,$CF102)</f>
        <v>211.96609412780691</v>
      </c>
      <c r="CA102" s="194">
        <f>求节点(村县营基础信息!N$8:N$28,$P$6:$P$26,$CF102)+求节点(村县营基础信息!W$8:W$28,$P$32:$P$52,$CF102)+求节点(村县营基础信息!AF$8:AF$28,$P$58:$P$78,$CF102)+求节点(村县营基础信息!AO$8:AO$28,$P$84:$P$104,$CF102)</f>
        <v>214.59322486652576</v>
      </c>
      <c r="CB102" s="194">
        <f>求节点(村县营基础信息!O$8:O$28,$P$6:$P$26,$CF102)+求节点(村县营基础信息!X$8:X$28,$P$32:$P$52,$CF102)+求节点(村县营基础信息!AG$8:AG$28,$P$58:$P$78,$CF102)+求节点(村县营基础信息!AP$8:AP$28,$P$84:$P$104,$CF102)</f>
        <v>219.04286789443449</v>
      </c>
      <c r="CC102" s="194">
        <f>(BX102-BX101)/节奏总纲!K100</f>
        <v>3.8363632099354679E-2</v>
      </c>
      <c r="CF102" s="167">
        <v>97</v>
      </c>
      <c r="CG102" s="194">
        <f>求节点(村县营基础信息!K$8:K$28,$Q$6:$Q$26,$CF102)+求节点(村县营基础信息!T$8:T$28,$Q$32:$Q$52,$CF102)+求节点(村县营基础信息!AC$8:AC$28,$Q$58:$Q$78,$CF102)+求节点(村县营基础信息!AL$8:AL$28,$Q$84:$Q$104,$CF102)</f>
        <v>62.928036383092561</v>
      </c>
      <c r="CH102" s="194">
        <f>求节点(村县营基础信息!L$8:L$28,$Q$6:$Q$26,$CF102)+求节点(村县营基础信息!U$8:U$28,$Q$32:$Q$52,$CF102)+求节点(村县营基础信息!AD$8:AD$28,$Q$58:$Q$78,$CF102)+求节点(村县营基础信息!AM$8:AM$28,$Q$84:$Q$104,$CF102)</f>
        <v>63.869954882999949</v>
      </c>
      <c r="CI102" s="194">
        <f>求节点(村县营基础信息!M$8:M$28,$Q$6:$Q$26,$CF102)+求节点(村县营基础信息!V$8:V$28,$Q$32:$Q$52,$CF102)+求节点(村县营基础信息!AE$8:AE$28,$Q$58:$Q$78,$CF102)+求节点(村县营基础信息!AN$8:AN$28,$Q$84:$Q$104,$CF102)</f>
        <v>64.675034846951689</v>
      </c>
      <c r="CJ102" s="194">
        <f>求节点(村县营基础信息!N$8:N$28,$Q$6:$Q$26,$CF102)+求节点(村县营基础信息!W$8:W$28,$Q$32:$Q$52,$CF102)+求节点(村县营基础信息!AF$8:AF$28,$Q$58:$Q$78,$CF102)+求节点(村县营基础信息!AO$8:AO$28,$Q$84:$Q$104,$CF102)</f>
        <v>65.783701057001963</v>
      </c>
      <c r="CK102" s="194">
        <f>求节点(村县营基础信息!O$8:O$28,$Q$6:$Q$26,$CF102)+求节点(村县营基础信息!X$8:X$28,$Q$32:$Q$52,$CF102)+求节点(村县营基础信息!AG$8:AG$28,$Q$58:$Q$78,$CF102)+求节点(村县营基础信息!AP$8:AP$28,$Q$84:$Q$104,$CF102)</f>
        <v>67.100512004710168</v>
      </c>
      <c r="CL102" s="194">
        <f>(CG102-CG101)/节奏总纲!K100</f>
        <v>1.1647174690570783E-2</v>
      </c>
      <c r="CO102" s="167">
        <v>97</v>
      </c>
      <c r="CP102" s="194">
        <f>求节点(村县营基础信息!K$8:K$28,$R$6:$R$26,$CF102)+求节点(村县营基础信息!T$8:T$28,$R$32:$R$52,$CF102)+求节点(村县营基础信息!AC$8:AC$28,$R$58:$R$78,$CF102)+求节点(村县营基础信息!AL$8:AL$28,$R$84:$R$104,$CF102)</f>
        <v>11.547619047619047</v>
      </c>
      <c r="CQ102" s="194">
        <f>求节点(村县营基础信息!L$8:L$28,$R$6:$R$26,$CF102)+求节点(村县营基础信息!U$8:U$28,$R$32:$R$52,$CF102)+求节点(村县营基础信息!AD$8:AD$28,$R$58:$R$78,$CF102)+求节点(村县营基础信息!AM$8:AM$28,$R$84:$R$104,$CF102)</f>
        <v>11.664261664261664</v>
      </c>
      <c r="CR102" s="194">
        <f>求节点(村县营基础信息!M$8:M$28,$R$6:$R$26,$CF102)+求节点(村县营基础信息!V$8:V$28,$R$32:$R$52,$CF102)+求节点(村县营基础信息!AE$8:AE$28,$R$58:$R$78,$CF102)+求节点(村县营基础信息!AN$8:AN$28,$R$84:$R$104,$CF102)</f>
        <v>11.783284742468418</v>
      </c>
      <c r="CS102" s="194">
        <f>求节点(村县营基础信息!N$8:N$28,$R$6:$R$26,$CF102)+求节点(村县营基础信息!W$8:W$28,$R$32:$R$52,$CF102)+求节点(村县营基础信息!AF$8:AF$28,$R$58:$R$78,$CF102)+求节点(村县营基础信息!AO$8:AO$28,$R$84:$R$104,$CF102)</f>
        <v>11.904761904761905</v>
      </c>
      <c r="CT102" s="194">
        <f>求节点(村县营基础信息!O$8:O$28,$R$6:$R$26,$CF102)+求节点(村县营基础信息!X$8:X$28,$R$32:$R$52,$CF102)+求节点(村县营基础信息!AG$8:AG$28,$R$58:$R$78,$CF102)+求节点(村县营基础信息!AP$8:AP$28,$R$84:$R$104,$CF102)</f>
        <v>12.155388471177945</v>
      </c>
      <c r="CU102" s="194">
        <f>(CP102-CP101)/节奏总纲!K100</f>
        <v>2.1373165927026797E-3</v>
      </c>
      <c r="CW102" s="171"/>
      <c r="CX102" s="171"/>
      <c r="CY102" s="171">
        <v>97</v>
      </c>
      <c r="CZ102" s="171">
        <v>58477.142857142848</v>
      </c>
      <c r="DA102" s="171">
        <v>59067.821067821067</v>
      </c>
      <c r="DB102" s="171">
        <v>59670.553935860065</v>
      </c>
      <c r="DC102" s="171">
        <v>60285.714285714275</v>
      </c>
      <c r="DD102" s="171">
        <v>61554.887218045114</v>
      </c>
      <c r="DE102" s="171">
        <f t="shared" si="29"/>
        <v>0.83280402599306214</v>
      </c>
      <c r="DF102" s="171">
        <f t="shared" si="30"/>
        <v>0.82276135567824638</v>
      </c>
      <c r="DG102" s="171">
        <f t="shared" si="31"/>
        <v>0.81271868536343039</v>
      </c>
      <c r="DH102" s="171">
        <f t="shared" si="32"/>
        <v>0.80267601504861497</v>
      </c>
      <c r="DI102" s="171">
        <f t="shared" si="33"/>
        <v>0.78259067441898356</v>
      </c>
    </row>
    <row r="103" spans="2:113" x14ac:dyDescent="0.15">
      <c r="B103" s="150"/>
      <c r="D103" s="137">
        <v>20</v>
      </c>
      <c r="E103" s="137">
        <v>0</v>
      </c>
      <c r="F103" s="137">
        <v>0</v>
      </c>
      <c r="G103" s="171">
        <v>1</v>
      </c>
      <c r="H103" s="137">
        <v>1</v>
      </c>
      <c r="I103" s="167">
        <v>0</v>
      </c>
      <c r="J103" s="171">
        <f t="shared" si="34"/>
        <v>100</v>
      </c>
      <c r="K103" s="174">
        <f t="shared" si="34"/>
        <v>480000</v>
      </c>
      <c r="L103" s="167">
        <v>0</v>
      </c>
      <c r="N103" s="137">
        <f>SUMPRODUCT(E$84:E103,村县营基础信息!$G$8:$G27)</f>
        <v>0</v>
      </c>
      <c r="O103" s="137">
        <f>SUMPRODUCT(F$84:F103,村县营基础信息!$G$8:$G27)</f>
        <v>0</v>
      </c>
      <c r="P103" s="137">
        <f>SUMPRODUCT(G$84:G103,村县营基础信息!$G$8:$G27)</f>
        <v>9</v>
      </c>
      <c r="Q103" s="137">
        <f>SUMPRODUCT(H$84:H103,村县营基础信息!$G$8:$G27)</f>
        <v>9</v>
      </c>
      <c r="R103" s="167">
        <f>SUMPRODUCT(I$84:I103,村县营基础信息!$G$8:$G27)</f>
        <v>0</v>
      </c>
      <c r="S103" s="137">
        <f>SUMPRODUCT(J$84:J103,村县营基础信息!$G$8:$G27)</f>
        <v>900</v>
      </c>
      <c r="T103" s="137">
        <f>SUMPRODUCT(K$84:K103,村县营基础信息!$G$8:$G27)</f>
        <v>816800</v>
      </c>
      <c r="U103" s="167">
        <f>SUMPRODUCT(L$84:L103,村县营基础信息!$G$8:$G27)</f>
        <v>0</v>
      </c>
      <c r="W103" s="142"/>
      <c r="X103" s="68">
        <v>98</v>
      </c>
      <c r="Y103" s="203">
        <f>MAX(求节点(基础状态预期!F$7:F$27,$N$6:$N$26,$X103)+求节点(基础状态预期!F$7:F$27,$N$32:$N$52,$X103)+求节点(基础状态预期!F$7:F$27,$N$58:$N$78,$X103)+求节点(基础状态预期!F$7:F$27,$N$84:$N$104,$X103),Y102)</f>
        <v>350640</v>
      </c>
      <c r="Z103" s="203">
        <f>MAX(求节点(基础状态预期!G$7:G$27,$N$6:$N$26,$X103)+求节点(基础状态预期!G$7:G$27,$N$32:$N$52,$X103)+求节点(基础状态预期!G$7:G$27,$N$58:$N$78,$X103)+求节点(基础状态预期!G$7:G$27,$N$84:$N$104,$X103),Z102)</f>
        <v>348351.5151515152</v>
      </c>
      <c r="AA103" s="203">
        <f>MAX(求节点(基础状态预期!H$7:H$27,$N$6:$N$26,$X103)+求节点(基础状态预期!H$7:H$27,$N$32:$N$52,$X103)+求节点(基础状态预期!H$7:H$27,$N$58:$N$78,$X103)+求节点(基础状态预期!H$7:H$27,$N$84:$N$104,$X103),AA102)</f>
        <v>346016.32653061231</v>
      </c>
      <c r="AB103" s="203">
        <f>MAX(求节点(基础状态预期!I$7:I$27,$N$6:$N$26,$X103)+求节点(基础状态预期!I$7:I$27,$N$32:$N$52,$X103)+求节点(基础状态预期!I$7:I$27,$N$58:$N$78,$X103)+求节点(基础状态预期!I$7:I$27,$N$84:$N$104,$X103),AB102)</f>
        <v>343632.98969072162</v>
      </c>
      <c r="AC103" s="203">
        <f>MAX(求节点(基础状态预期!J$7:J$27,$N$6:$N$26,$X103)+求节点(基础状态预期!J$7:J$27,$N$32:$N$52,$X103)+求节点(基础状态预期!J$7:J$27,$N$58:$N$78,$X103)+求节点(基础状态预期!J$7:J$27,$N$84:$N$104,$X103),AC102)</f>
        <v>338715.78947368427</v>
      </c>
      <c r="AD103" s="63">
        <v>41416.666666666672</v>
      </c>
      <c r="AE103" s="63">
        <v>41835.016835016839</v>
      </c>
      <c r="AF103" s="63">
        <v>42261.904761904763</v>
      </c>
      <c r="AG103" s="63">
        <v>42697.594501718209</v>
      </c>
      <c r="AH103" s="63">
        <v>43596.491228070183</v>
      </c>
      <c r="AI103" s="203">
        <f>MAX((求节点(基础状态预期!F$7:F$27,$P$6:$P$26,$X103)+求节点(基础状态预期!F$7:F$27,$P$32:$P$52,$X103)+求节点(基础状态预期!F$7:F$27,$P$58:$P$78,$X103)+求节点(基础状态预期!F$7:F$27,$P$84:$P$104,$X103))*240,AI102)</f>
        <v>43200</v>
      </c>
      <c r="AJ103" s="203">
        <f>MAX((求节点(基础状态预期!G$7:G$27,$P$6:$P$26,$X103)+求节点(基础状态预期!G$7:G$27,$P$32:$P$52,$X103)+求节点(基础状态预期!G$7:G$27,$P$58:$P$78,$X103)+求节点(基础状态预期!G$7:G$27,$P$84:$P$104,$X103))*240,AJ102)</f>
        <v>43109.494949494954</v>
      </c>
      <c r="AK103" s="203">
        <f>MAX((求节点(基础状态预期!H$7:H$27,$P$6:$P$26,$X103)+求节点(基础状态预期!H$7:H$27,$P$32:$P$52,$X103)+求节点(基础状态预期!H$7:H$27,$P$58:$P$78,$X103)+求节点(基础状态预期!H$7:H$27,$P$84:$P$104,$X103))*240,AK102)</f>
        <v>43017.142857142855</v>
      </c>
      <c r="AL103" s="203">
        <f>MAX((求节点(基础状态预期!I$7:I$27,$P$6:$P$26,$X103)+求节点(基础状态预期!I$7:I$27,$P$32:$P$52,$X103)+求节点(基础状态预期!I$7:I$27,$P$58:$P$78,$X103)+求节点(基础状态预期!I$7:I$27,$P$84:$P$104,$X103))*240,AL102)</f>
        <v>42922.886597938144</v>
      </c>
      <c r="AM103" s="203">
        <f>MAX((求节点(基础状态预期!J$7:J$27,$P$6:$P$26,$X103)+求节点(基础状态预期!J$7:J$27,$P$32:$P$52,$X103)+求节点(基础状态预期!J$7:J$27,$P$58:$P$78,$X103)+求节点(基础状态预期!J$7:J$27,$P$84:$P$104,$X103))*240,AM102)</f>
        <v>42728.421052631587</v>
      </c>
      <c r="AN103" s="68">
        <f>(AI103-AI102)/节奏总纲!K101</f>
        <v>0</v>
      </c>
      <c r="AO103" s="203">
        <f>MAX(求节点(基础状态预期!F$7:F$27,$T$6:$T$26,$X103)+求节点(基础状态预期!F$7:F$27,$T$32:$T$52,$X103)+求节点(基础状态预期!F$7:F$27,$T$58:$T$78,$X103)+求节点(基础状态预期!F$7:F$27,$T$84:$T$104,$X103),AO102)</f>
        <v>24920800</v>
      </c>
      <c r="AP103" s="203">
        <f>MAX(求节点(基础状态预期!G$7:G$27,$T$6:$T$26,$X103)+求节点(基础状态预期!G$7:G$27,$T$32:$T$52,$X103)+求节点(基础状态预期!G$7:G$27,$T$58:$T$78,$X103)+求节点(基础状态预期!G$7:G$27,$T$84:$T$104,$X103),AP102)</f>
        <v>24696692.255892258</v>
      </c>
      <c r="AQ103" s="203">
        <f>MAX(求节点(基础状态预期!H$7:H$27,$T$6:$T$26,$X103)+求节点(基础状态预期!H$7:H$27,$T$32:$T$52,$X103)+求节点(基础状态预期!H$7:H$27,$T$58:$T$78,$X103)+求节点(基础状态预期!H$7:H$27,$T$84:$T$104,$X103),AQ102)</f>
        <v>24468010.884353749</v>
      </c>
      <c r="AR103" s="203">
        <f>MAX(求节点(基础状态预期!I$7:I$27,$T$6:$T$26,$X103)+求节点(基础状态预期!I$7:I$27,$T$32:$T$52,$X103)+求节点(基础状态预期!I$7:I$27,$T$58:$T$78,$X103)+求节点(基础状态预期!I$7:I$27,$T$84:$T$104,$X103),AR102)</f>
        <v>24234614.432989687</v>
      </c>
      <c r="AS103" s="203">
        <f>MAX(求节点(基础状态预期!J$7:J$27,$T$6:$T$26,$X103)+求节点(基础状态预期!J$7:J$27,$T$32:$T$52,$X103)+求节点(基础状态预期!J$7:J$27,$T$58:$T$78,$X103)+求节点(基础状态预期!J$7:J$27,$T$84:$T$104,$X103),AS102)</f>
        <v>24046385.964912269</v>
      </c>
      <c r="AT103" s="203">
        <f>MAX(求节点(基础状态预期!F$7:F$27,$S$6:$S$26,$X103)+求节点(基础状态预期!F$7:F$27,$S$32:$S$52,$X103)+求节点(基础状态预期!F$7:F$27,$S$58:$S$78,$X103)+求节点(基础状态预期!F$7:F$27,$S$84:$S$104,$X103),AT102)</f>
        <v>5500</v>
      </c>
      <c r="AU103" s="203">
        <f>MAX(求节点(基础状态预期!G$7:G$27,$S$6:$S$26,$X103)+求节点(基础状态预期!G$7:G$27,$S$32:$S$52,$X103)+求节点(基础状态预期!G$7:G$27,$S$58:$S$78,$X103)+求节点(基础状态预期!G$7:G$27,$S$84:$S$104,$X103),AU102)</f>
        <v>5489.2255892255898</v>
      </c>
      <c r="AV103" s="203">
        <f>MAX(求节点(基础状态预期!H$7:H$27,$S$6:$S$26,$X103)+求节点(基础状态预期!H$7:H$27,$S$32:$S$52,$X103)+求节点(基础状态预期!H$7:H$27,$S$58:$S$78,$X103)+求节点(基础状态预期!H$7:H$27,$S$84:$S$104,$X103),AV102)</f>
        <v>5478.2312925170072</v>
      </c>
      <c r="AW103" s="203">
        <f>MAX(求节点(基础状态预期!I$7:I$27,$S$6:$S$26,$X103)+求节点(基础状态预期!I$7:I$27,$S$32:$S$52,$X103)+求节点(基础状态预期!I$7:I$27,$S$58:$S$78,$X103)+求节点(基础状态预期!I$7:I$27,$S$84:$S$104,$X103),AW102)</f>
        <v>5467.0103092783502</v>
      </c>
      <c r="AX103" s="203">
        <f>MAX(求节点(基础状态预期!J$7:J$27,$S$6:$S$26,$X103)+求节点(基础状态预期!J$7:J$27,$S$32:$S$52,$X103)+求节点(基础状态预期!J$7:J$27,$S$58:$S$78,$X103)+求节点(基础状态预期!J$7:J$27,$S$84:$S$104,$X103),AX102)</f>
        <v>5443.8596491228072</v>
      </c>
      <c r="AY103" s="108">
        <f>(AT103-AT102)/节奏总纲!K101</f>
        <v>0</v>
      </c>
      <c r="AZ103" s="203">
        <f>MAX(求节点(基础状态预期!F$7:F$27,$U$6:$U$26,$X103)+求节点(基础状态预期!F$7:F$27,$U$32:$U$52,$X103)+求节点(基础状态预期!F$7:F$27,$U$58:$U$78,$X103)+求节点(基础状态预期!F$7:F$27,$U$84:$U$104,$X103),AZ102)</f>
        <v>5976000</v>
      </c>
      <c r="BA103" s="203">
        <f>MAX(求节点(基础状态预期!G$7:G$27,$U$6:$U$26,$X103)+求节点(基础状态预期!G$7:G$27,$U$32:$U$52,$X103)+求节点(基础状态预期!G$7:G$27,$U$58:$U$78,$X103)+求节点(基础状态预期!G$7:G$27,$U$84:$U$104,$X103),BA102)</f>
        <v>5951003.3670033673</v>
      </c>
      <c r="BB103" s="203">
        <f>MAX(求节点(基础状态预期!H$7:H$27,$U$6:$U$26,$X103)+求节点(基础状态预期!H$7:H$27,$U$32:$U$52,$X103)+求节点(基础状态预期!H$7:H$27,$U$58:$U$78,$X103)+求节点(基础状态预期!H$7:H$27,$U$84:$U$104,$X103),BB102)</f>
        <v>5925496.5986394566</v>
      </c>
      <c r="BC103" s="203">
        <f>MAX(求节点(基础状态预期!I$7:I$27,$U$6:$U$26,$X103)+求节点(基础状态预期!I$7:I$27,$U$32:$U$52,$X103)+求节点(基础状态预期!I$7:I$27,$U$58:$U$78,$X103)+求节点(基础状态预期!I$7:I$27,$U$84:$U$104,$X103),BC102)</f>
        <v>5899463.9175257729</v>
      </c>
      <c r="BD103" s="203">
        <f>MAX(求节点(基础状态预期!J$7:J$27,$U$6:$U$26,$X103)+求节点(基础状态预期!J$7:J$27,$U$32:$U$52,$X103)+求节点(基础状态预期!J$7:J$27,$U$58:$U$78,$X103)+求节点(基础状态预期!J$7:J$27,$U$84:$U$104,$X103),BD102)</f>
        <v>5845754.3859649133</v>
      </c>
      <c r="BK103" s="108">
        <v>98</v>
      </c>
      <c r="BL103" s="194">
        <f t="shared" si="23"/>
        <v>48700</v>
      </c>
      <c r="BM103" s="194">
        <f t="shared" si="24"/>
        <v>48598.720538720547</v>
      </c>
      <c r="BN103" s="194">
        <f t="shared" si="25"/>
        <v>48495.37414965986</v>
      </c>
      <c r="BO103" s="194">
        <f t="shared" si="26"/>
        <v>48389.896907216491</v>
      </c>
      <c r="BP103" s="194">
        <f t="shared" si="27"/>
        <v>48172.280701754396</v>
      </c>
      <c r="BQ103" s="194">
        <f>(BL103-BL102)/节奏总纲!K101</f>
        <v>0</v>
      </c>
      <c r="BS103" s="110">
        <f t="shared" si="35"/>
        <v>0.88706365503080087</v>
      </c>
      <c r="BT103" s="110">
        <f t="shared" si="28"/>
        <v>0.11293634496919917</v>
      </c>
      <c r="BW103" s="167">
        <v>98</v>
      </c>
      <c r="BX103" s="194">
        <f>求节点(村县营基础信息!K$8:K$28,$P$6:$P$26,$CF103)+求节点(村县营基础信息!T$8:T$28,$P$32:$P$52,$CF103)+求节点(村县营基础信息!AC$8:AC$28,$P$58:$P$78,$CF103)+求节点(村县营基础信息!AL$8:AL$28,$P$84:$P$104,$CF103)</f>
        <v>209.41011235955057</v>
      </c>
      <c r="BY103" s="194">
        <f>求节点(村县营基础信息!L$8:L$28,$P$6:$P$26,$CF103)+求节点(村县营基础信息!U$8:U$28,$P$32:$P$52,$CF103)+求节点(村县营基础信息!AD$8:AD$28,$P$58:$P$78,$CF103)+求节点(村县营基础信息!AM$8:AM$28,$P$84:$P$104,$CF103)</f>
        <v>211.83480533252097</v>
      </c>
      <c r="BZ103" s="194">
        <f>求节点(村县营基础信息!M$8:M$28,$P$6:$P$26,$CF103)+求节点(村县营基础信息!V$8:V$28,$P$32:$P$52,$CF103)+求节点(村县营基础信息!AE$8:AE$28,$P$58:$P$78,$CF103)+求节点(村县营基础信息!AN$8:AN$28,$P$84:$P$104,$CF103)</f>
        <v>214.15131159304201</v>
      </c>
      <c r="CA103" s="194">
        <f>求节点(村县营基础信息!N$8:N$28,$P$6:$P$26,$CF103)+求节点(村县营基础信息!W$8:W$28,$P$32:$P$52,$CF103)+求节点(村县营基础信息!AF$8:AF$28,$P$58:$P$78,$CF103)+求节点(村县营基础信息!AO$8:AO$28,$P$84:$P$104,$CF103)</f>
        <v>216.80552615380952</v>
      </c>
      <c r="CB103" s="194">
        <f>求节点(村县营基础信息!O$8:O$28,$P$6:$P$26,$CF103)+求节点(村县营基础信息!X$8:X$28,$P$32:$P$52,$CF103)+求节点(村县营基础信息!AG$8:AG$28,$P$58:$P$78,$CF103)+求节点(村县营基础信息!AP$8:AP$28,$P$84:$P$104,$CF103)</f>
        <v>221.30104179025338</v>
      </c>
      <c r="CC103" s="194">
        <f>(BX103-BX102)/节奏总纲!K101</f>
        <v>3.579453442387704E-2</v>
      </c>
      <c r="CF103" s="167">
        <v>98</v>
      </c>
      <c r="CG103" s="194">
        <f>求节点(村县营基础信息!K$8:K$28,$Q$6:$Q$26,$CF103)+求节点(村县营基础信息!T$8:T$28,$Q$32:$Q$52,$CF103)+求节点(村县营基础信息!AC$8:AC$28,$Q$58:$Q$78,$CF103)+求节点(村县营基础信息!AL$8:AL$28,$Q$84:$Q$104,$CF103)</f>
        <v>63.576779026217231</v>
      </c>
      <c r="CH103" s="194">
        <f>求节点(村县营基础信息!L$8:L$28,$Q$6:$Q$26,$CF103)+求节点(村县营基础信息!U$8:U$28,$Q$32:$Q$52,$CF103)+求节点(村县营基础信息!AD$8:AD$28,$Q$58:$Q$78,$CF103)+求节点(村县营基础信息!AM$8:AM$28,$Q$84:$Q$104,$CF103)</f>
        <v>64.528408026123671</v>
      </c>
      <c r="CI103" s="194">
        <f>求节点(村县营基础信息!M$8:M$28,$Q$6:$Q$26,$CF103)+求节点(村县营基础信息!V$8:V$28,$Q$32:$Q$52,$CF103)+求节点(村县营基础信息!AE$8:AE$28,$Q$58:$Q$78,$CF103)+求节点(村县营基础信息!AN$8:AN$28,$Q$84:$Q$104,$CF103)</f>
        <v>65.3417877835182</v>
      </c>
      <c r="CJ103" s="194">
        <f>求节点(村县营基础信息!N$8:N$28,$Q$6:$Q$26,$CF103)+求节点(村县营基础信息!W$8:W$28,$Q$32:$Q$52,$CF103)+求节点(村县营基础信息!AF$8:AF$28,$Q$58:$Q$78,$CF103)+求节点(村县营基础信息!AO$8:AO$28,$Q$84:$Q$104,$CF103)</f>
        <v>66.46188354212569</v>
      </c>
      <c r="CK103" s="194">
        <f>求节点(村县营基础信息!O$8:O$28,$Q$6:$Q$26,$CF103)+求节点(村县营基础信息!X$8:X$28,$Q$32:$Q$52,$CF103)+求节点(村县营基础信息!AG$8:AG$28,$Q$58:$Q$78,$CF103)+求节点(村县营基础信息!AP$8:AP$28,$Q$84:$Q$104,$CF103)</f>
        <v>67.792269860428831</v>
      </c>
      <c r="CL103" s="194">
        <f>(CG103-CG102)/节奏总纲!K101</f>
        <v>1.0867198244494902E-2</v>
      </c>
      <c r="CO103" s="167">
        <v>98</v>
      </c>
      <c r="CP103" s="194">
        <f>求节点(村县营基础信息!K$8:K$28,$R$6:$R$26,$CF103)+求节点(村县营基础信息!T$8:T$28,$R$32:$R$52,$CF103)+求节点(村县营基础信息!AC$8:AC$28,$R$58:$R$78,$CF103)+求节点(村县营基础信息!AL$8:AL$28,$R$84:$R$104,$CF103)</f>
        <v>11.666666666666666</v>
      </c>
      <c r="CQ103" s="194">
        <f>求节点(村县营基础信息!L$8:L$28,$R$6:$R$26,$CF103)+求节点(村县营基础信息!U$8:U$28,$R$32:$R$52,$CF103)+求节点(村县营基础信息!AD$8:AD$28,$R$58:$R$78,$CF103)+求节点(村县营基础信息!AM$8:AM$28,$R$84:$R$104,$CF103)</f>
        <v>11.784511784511785</v>
      </c>
      <c r="CR103" s="194">
        <f>求节点(村县营基础信息!M$8:M$28,$R$6:$R$26,$CF103)+求节点(村县营基础信息!V$8:V$28,$R$32:$R$52,$CF103)+求节点(村县营基础信息!AE$8:AE$28,$R$58:$R$78,$CF103)+求节点(村县营基础信息!AN$8:AN$28,$R$84:$R$104,$CF103)</f>
        <v>11.904761904761905</v>
      </c>
      <c r="CS103" s="194">
        <f>求节点(村县营基础信息!N$8:N$28,$R$6:$R$26,$CF103)+求节点(村县营基础信息!W$8:W$28,$R$32:$R$52,$CF103)+求节点(村县营基础信息!AF$8:AF$28,$R$58:$R$78,$CF103)+求节点(村县营基础信息!AO$8:AO$28,$R$84:$R$104,$CF103)</f>
        <v>12.027491408934708</v>
      </c>
      <c r="CT103" s="194">
        <f>求节点(村县营基础信息!O$8:O$28,$R$6:$R$26,$CF103)+求节点(村县营基础信息!X$8:X$28,$R$32:$R$52,$CF103)+求节点(村县营基础信息!AG$8:AG$28,$R$58:$R$78,$CF103)+求节点(村县营基础信息!AP$8:AP$28,$R$84:$R$104,$CF103)</f>
        <v>12.280701754385966</v>
      </c>
      <c r="CU103" s="194">
        <f>(CP103-CP102)/节奏总纲!K101</f>
        <v>1.994186894350589E-3</v>
      </c>
      <c r="CW103" s="171"/>
      <c r="CX103" s="171"/>
      <c r="CY103" s="171">
        <v>98</v>
      </c>
      <c r="CZ103" s="171">
        <v>59080.000000000007</v>
      </c>
      <c r="DA103" s="171">
        <v>59676.767676767682</v>
      </c>
      <c r="DB103" s="171">
        <v>60285.71428571429</v>
      </c>
      <c r="DC103" s="171">
        <v>60907.216494845357</v>
      </c>
      <c r="DD103" s="171">
        <v>62189.473684210534</v>
      </c>
      <c r="DE103" s="171">
        <f t="shared" si="29"/>
        <v>0.82430602572782652</v>
      </c>
      <c r="DF103" s="171">
        <f t="shared" si="30"/>
        <v>0.81436583164071319</v>
      </c>
      <c r="DG103" s="171">
        <f t="shared" si="31"/>
        <v>0.80442563755359953</v>
      </c>
      <c r="DH103" s="171">
        <f t="shared" si="32"/>
        <v>0.79448544346648609</v>
      </c>
      <c r="DI103" s="171">
        <f t="shared" si="33"/>
        <v>0.7746050552922592</v>
      </c>
    </row>
    <row r="104" spans="2:113" x14ac:dyDescent="0.15">
      <c r="D104" s="137">
        <v>21</v>
      </c>
      <c r="E104" s="137">
        <v>0</v>
      </c>
      <c r="F104" s="137">
        <v>0</v>
      </c>
      <c r="G104" s="171">
        <v>1</v>
      </c>
      <c r="H104" s="137">
        <v>1</v>
      </c>
      <c r="I104" s="167">
        <v>0</v>
      </c>
      <c r="J104" s="171">
        <f t="shared" si="34"/>
        <v>100</v>
      </c>
      <c r="K104" s="174">
        <f t="shared" si="34"/>
        <v>640000</v>
      </c>
      <c r="L104" s="167">
        <v>0</v>
      </c>
      <c r="N104" s="137">
        <f>SUMPRODUCT(E$84:E104,村县营基础信息!$G$8:$G28)</f>
        <v>0</v>
      </c>
      <c r="O104" s="137">
        <f>SUMPRODUCT(F$84:F104,村县营基础信息!$G$8:$G28)</f>
        <v>0</v>
      </c>
      <c r="P104" s="137">
        <f>SUMPRODUCT(G$84:G104,村县营基础信息!$G$8:$G28)</f>
        <v>9</v>
      </c>
      <c r="Q104" s="137">
        <f>SUMPRODUCT(H$84:H104,村县营基础信息!$G$8:$G28)</f>
        <v>9</v>
      </c>
      <c r="R104" s="167">
        <f>SUMPRODUCT(I$84:I104,村县营基础信息!$G$8:$G28)</f>
        <v>0</v>
      </c>
      <c r="S104" s="137">
        <f>SUMPRODUCT(J$84:J104,村县营基础信息!$G$8:$G28)</f>
        <v>900</v>
      </c>
      <c r="T104" s="137">
        <f>SUMPRODUCT(K$84:K104,村县营基础信息!$G$8:$G28)</f>
        <v>816800</v>
      </c>
      <c r="U104" s="167">
        <f>SUMPRODUCT(L$84:L104,村县营基础信息!$G$8:$G28)</f>
        <v>0</v>
      </c>
      <c r="W104" s="142"/>
      <c r="X104" s="68">
        <v>99</v>
      </c>
      <c r="Y104" s="203">
        <f>MAX(求节点(基础状态预期!F$7:F$27,$N$6:$N$26,$X104)+求节点(基础状态预期!F$7:F$27,$N$32:$N$52,$X104)+求节点(基础状态预期!F$7:F$27,$N$58:$N$78,$X104)+求节点(基础状态预期!F$7:F$27,$N$84:$N$104,$X104),Y103)</f>
        <v>350640</v>
      </c>
      <c r="Z104" s="203">
        <f>MAX(求节点(基础状态预期!G$7:G$27,$N$6:$N$26,$X104)+求节点(基础状态预期!G$7:G$27,$N$32:$N$52,$X104)+求节点(基础状态预期!G$7:G$27,$N$58:$N$78,$X104)+求节点(基础状态预期!G$7:G$27,$N$84:$N$104,$X104),Z103)</f>
        <v>348351.5151515152</v>
      </c>
      <c r="AA104" s="203">
        <f>MAX(求节点(基础状态预期!H$7:H$27,$N$6:$N$26,$X104)+求节点(基础状态预期!H$7:H$27,$N$32:$N$52,$X104)+求节点(基础状态预期!H$7:H$27,$N$58:$N$78,$X104)+求节点(基础状态预期!H$7:H$27,$N$84:$N$104,$X104),AA103)</f>
        <v>346016.32653061231</v>
      </c>
      <c r="AB104" s="203">
        <f>MAX(求节点(基础状态预期!I$7:I$27,$N$6:$N$26,$X104)+求节点(基础状态预期!I$7:I$27,$N$32:$N$52,$X104)+求节点(基础状态预期!I$7:I$27,$N$58:$N$78,$X104)+求节点(基础状态预期!I$7:I$27,$N$84:$N$104,$X104),AB103)</f>
        <v>343632.98969072162</v>
      </c>
      <c r="AC104" s="203">
        <f>MAX(求节点(基础状态预期!J$7:J$27,$N$6:$N$26,$X104)+求节点(基础状态预期!J$7:J$27,$N$32:$N$52,$X104)+求节点(基础状态预期!J$7:J$27,$N$58:$N$78,$X104)+求节点(基础状态预期!J$7:J$27,$N$84:$N$104,$X104),AC103)</f>
        <v>338715.78947368427</v>
      </c>
      <c r="AD104" s="63">
        <v>41839.28571428571</v>
      </c>
      <c r="AE104" s="63">
        <v>42261.904761904763</v>
      </c>
      <c r="AF104" s="63">
        <v>42693.148688046655</v>
      </c>
      <c r="AG104" s="63">
        <v>43133.284241531663</v>
      </c>
      <c r="AH104" s="63">
        <v>44041.353383458649</v>
      </c>
      <c r="AI104" s="203">
        <f>MAX((求节点(基础状态预期!F$7:F$27,$P$6:$P$26,$X104)+求节点(基础状态预期!F$7:F$27,$P$32:$P$52,$X104)+求节点(基础状态预期!F$7:F$27,$P$58:$P$78,$X104)+求节点(基础状态预期!F$7:F$27,$P$84:$P$104,$X104))*240,AI103)</f>
        <v>43200</v>
      </c>
      <c r="AJ104" s="203">
        <f>MAX((求节点(基础状态预期!G$7:G$27,$P$6:$P$26,$X104)+求节点(基础状态预期!G$7:G$27,$P$32:$P$52,$X104)+求节点(基础状态预期!G$7:G$27,$P$58:$P$78,$X104)+求节点(基础状态预期!G$7:G$27,$P$84:$P$104,$X104))*240,AJ103)</f>
        <v>43109.494949494954</v>
      </c>
      <c r="AK104" s="203">
        <f>MAX((求节点(基础状态预期!H$7:H$27,$P$6:$P$26,$X104)+求节点(基础状态预期!H$7:H$27,$P$32:$P$52,$X104)+求节点(基础状态预期!H$7:H$27,$P$58:$P$78,$X104)+求节点(基础状态预期!H$7:H$27,$P$84:$P$104,$X104))*240,AK103)</f>
        <v>43017.142857142855</v>
      </c>
      <c r="AL104" s="203">
        <f>MAX((求节点(基础状态预期!I$7:I$27,$P$6:$P$26,$X104)+求节点(基础状态预期!I$7:I$27,$P$32:$P$52,$X104)+求节点(基础状态预期!I$7:I$27,$P$58:$P$78,$X104)+求节点(基础状态预期!I$7:I$27,$P$84:$P$104,$X104))*240,AL103)</f>
        <v>42922.886597938144</v>
      </c>
      <c r="AM104" s="203">
        <f>MAX((求节点(基础状态预期!J$7:J$27,$P$6:$P$26,$X104)+求节点(基础状态预期!J$7:J$27,$P$32:$P$52,$X104)+求节点(基础状态预期!J$7:J$27,$P$58:$P$78,$X104)+求节点(基础状态预期!J$7:J$27,$P$84:$P$104,$X104))*240,AM103)</f>
        <v>42728.421052631587</v>
      </c>
      <c r="AN104" s="68">
        <f>(AI104-AI103)/节奏总纲!K102</f>
        <v>0</v>
      </c>
      <c r="AO104" s="203">
        <f>MAX(求节点(基础状态预期!F$7:F$27,$T$6:$T$26,$X104)+求节点(基础状态预期!F$7:F$27,$T$32:$T$52,$X104)+求节点(基础状态预期!F$7:F$27,$T$58:$T$78,$X104)+求节点(基础状态预期!F$7:F$27,$T$84:$T$104,$X104),AO103)</f>
        <v>24920800</v>
      </c>
      <c r="AP104" s="203">
        <f>MAX(求节点(基础状态预期!G$7:G$27,$T$6:$T$26,$X104)+求节点(基础状态预期!G$7:G$27,$T$32:$T$52,$X104)+求节点(基础状态预期!G$7:G$27,$T$58:$T$78,$X104)+求节点(基础状态预期!G$7:G$27,$T$84:$T$104,$X104),AP103)</f>
        <v>24696692.255892258</v>
      </c>
      <c r="AQ104" s="203">
        <f>MAX(求节点(基础状态预期!H$7:H$27,$T$6:$T$26,$X104)+求节点(基础状态预期!H$7:H$27,$T$32:$T$52,$X104)+求节点(基础状态预期!H$7:H$27,$T$58:$T$78,$X104)+求节点(基础状态预期!H$7:H$27,$T$84:$T$104,$X104),AQ103)</f>
        <v>24468010.884353749</v>
      </c>
      <c r="AR104" s="203">
        <f>MAX(求节点(基础状态预期!I$7:I$27,$T$6:$T$26,$X104)+求节点(基础状态预期!I$7:I$27,$T$32:$T$52,$X104)+求节点(基础状态预期!I$7:I$27,$T$58:$T$78,$X104)+求节点(基础状态预期!I$7:I$27,$T$84:$T$104,$X104),AR103)</f>
        <v>24234614.432989687</v>
      </c>
      <c r="AS104" s="203">
        <f>MAX(求节点(基础状态预期!J$7:J$27,$T$6:$T$26,$X104)+求节点(基础状态预期!J$7:J$27,$T$32:$T$52,$X104)+求节点(基础状态预期!J$7:J$27,$T$58:$T$78,$X104)+求节点(基础状态预期!J$7:J$27,$T$84:$T$104,$X104),AS103)</f>
        <v>24046385.964912269</v>
      </c>
      <c r="AT104" s="203">
        <f>MAX(求节点(基础状态预期!F$7:F$27,$S$6:$S$26,$X104)+求节点(基础状态预期!F$7:F$27,$S$32:$S$52,$X104)+求节点(基础状态预期!F$7:F$27,$S$58:$S$78,$X104)+求节点(基础状态预期!F$7:F$27,$S$84:$S$104,$X104),AT103)</f>
        <v>5500</v>
      </c>
      <c r="AU104" s="203">
        <f>MAX(求节点(基础状态预期!G$7:G$27,$S$6:$S$26,$X104)+求节点(基础状态预期!G$7:G$27,$S$32:$S$52,$X104)+求节点(基础状态预期!G$7:G$27,$S$58:$S$78,$X104)+求节点(基础状态预期!G$7:G$27,$S$84:$S$104,$X104),AU103)</f>
        <v>5489.2255892255898</v>
      </c>
      <c r="AV104" s="203">
        <f>MAX(求节点(基础状态预期!H$7:H$27,$S$6:$S$26,$X104)+求节点(基础状态预期!H$7:H$27,$S$32:$S$52,$X104)+求节点(基础状态预期!H$7:H$27,$S$58:$S$78,$X104)+求节点(基础状态预期!H$7:H$27,$S$84:$S$104,$X104),AV103)</f>
        <v>5478.2312925170072</v>
      </c>
      <c r="AW104" s="203">
        <f>MAX(求节点(基础状态预期!I$7:I$27,$S$6:$S$26,$X104)+求节点(基础状态预期!I$7:I$27,$S$32:$S$52,$X104)+求节点(基础状态预期!I$7:I$27,$S$58:$S$78,$X104)+求节点(基础状态预期!I$7:I$27,$S$84:$S$104,$X104),AW103)</f>
        <v>5467.0103092783502</v>
      </c>
      <c r="AX104" s="203">
        <f>MAX(求节点(基础状态预期!J$7:J$27,$S$6:$S$26,$X104)+求节点(基础状态预期!J$7:J$27,$S$32:$S$52,$X104)+求节点(基础状态预期!J$7:J$27,$S$58:$S$78,$X104)+求节点(基础状态预期!J$7:J$27,$S$84:$S$104,$X104),AX103)</f>
        <v>5443.8596491228072</v>
      </c>
      <c r="AY104" s="108">
        <f>(AT104-AT103)/节奏总纲!K102</f>
        <v>0</v>
      </c>
      <c r="AZ104" s="203">
        <f>MAX(求节点(基础状态预期!F$7:F$27,$U$6:$U$26,$X104)+求节点(基础状态预期!F$7:F$27,$U$32:$U$52,$X104)+求节点(基础状态预期!F$7:F$27,$U$58:$U$78,$X104)+求节点(基础状态预期!F$7:F$27,$U$84:$U$104,$X104),AZ103)</f>
        <v>5976000</v>
      </c>
      <c r="BA104" s="203">
        <f>MAX(求节点(基础状态预期!G$7:G$27,$U$6:$U$26,$X104)+求节点(基础状态预期!G$7:G$27,$U$32:$U$52,$X104)+求节点(基础状态预期!G$7:G$27,$U$58:$U$78,$X104)+求节点(基础状态预期!G$7:G$27,$U$84:$U$104,$X104),BA103)</f>
        <v>5951003.3670033673</v>
      </c>
      <c r="BB104" s="203">
        <f>MAX(求节点(基础状态预期!H$7:H$27,$U$6:$U$26,$X104)+求节点(基础状态预期!H$7:H$27,$U$32:$U$52,$X104)+求节点(基础状态预期!H$7:H$27,$U$58:$U$78,$X104)+求节点(基础状态预期!H$7:H$27,$U$84:$U$104,$X104),BB103)</f>
        <v>5925496.5986394566</v>
      </c>
      <c r="BC104" s="203">
        <f>MAX(求节点(基础状态预期!I$7:I$27,$U$6:$U$26,$X104)+求节点(基础状态预期!I$7:I$27,$U$32:$U$52,$X104)+求节点(基础状态预期!I$7:I$27,$U$58:$U$78,$X104)+求节点(基础状态预期!I$7:I$27,$U$84:$U$104,$X104),BC103)</f>
        <v>5899463.9175257729</v>
      </c>
      <c r="BD104" s="203">
        <f>MAX(求节点(基础状态预期!J$7:J$27,$U$6:$U$26,$X104)+求节点(基础状态预期!J$7:J$27,$U$32:$U$52,$X104)+求节点(基础状态预期!J$7:J$27,$U$58:$U$78,$X104)+求节点(基础状态预期!J$7:J$27,$U$84:$U$104,$X104),BD103)</f>
        <v>5845754.3859649133</v>
      </c>
      <c r="BK104" s="108">
        <v>99</v>
      </c>
      <c r="BL104" s="194">
        <f t="shared" si="23"/>
        <v>48700</v>
      </c>
      <c r="BM104" s="194">
        <f t="shared" si="24"/>
        <v>48598.720538720547</v>
      </c>
      <c r="BN104" s="194">
        <f t="shared" si="25"/>
        <v>48495.37414965986</v>
      </c>
      <c r="BO104" s="194">
        <f t="shared" si="26"/>
        <v>48389.896907216491</v>
      </c>
      <c r="BP104" s="194">
        <f t="shared" si="27"/>
        <v>48172.280701754396</v>
      </c>
      <c r="BQ104" s="194">
        <f>(BL104-BL103)/节奏总纲!K102</f>
        <v>0</v>
      </c>
      <c r="BS104" s="110">
        <f t="shared" si="35"/>
        <v>0.88706365503080087</v>
      </c>
      <c r="BT104" s="110">
        <f t="shared" si="28"/>
        <v>0.11293634496919917</v>
      </c>
      <c r="BW104" s="167">
        <v>99</v>
      </c>
      <c r="BX104" s="194">
        <f>求节点(村县营基础信息!K$8:K$28,$P$6:$P$26,$CF104)+求节点(村县营基础信息!T$8:T$28,$P$32:$P$52,$CF104)+求节点(村县营基础信息!AC$8:AC$28,$P$58:$P$78,$CF104)+求节点(村县营基础信息!AL$8:AL$28,$P$84:$P$104,$CF104)</f>
        <v>211.54695024077046</v>
      </c>
      <c r="BY104" s="194">
        <f>求节点(村县营基础信息!L$8:L$28,$P$6:$P$26,$CF104)+求节点(村县营基础信息!U$8:U$28,$P$32:$P$52,$CF104)+求节点(村县营基础信息!AD$8:AD$28,$P$58:$P$78,$CF104)+求节点(村县营基础信息!AM$8:AM$28,$P$84:$P$104,$CF104)</f>
        <v>213.99638497877118</v>
      </c>
      <c r="BZ104" s="194">
        <f>求节点(村县营基础信息!M$8:M$28,$P$6:$P$26,$CF104)+求节点(村县营基础信息!V$8:V$28,$P$32:$P$52,$CF104)+求节点(村县营基础信息!AE$8:AE$28,$P$58:$P$78,$CF104)+求节点(村县营基础信息!AN$8:AN$28,$P$84:$P$104,$CF104)</f>
        <v>216.33652905827714</v>
      </c>
      <c r="CA104" s="194">
        <f>求节点(村县营基础信息!N$8:N$28,$P$6:$P$26,$CF104)+求节点(村县营基础信息!W$8:W$28,$P$32:$P$52,$CF104)+求节点(村县营基础信息!AF$8:AF$28,$P$58:$P$78,$CF104)+求节点(村县营基础信息!AO$8:AO$28,$P$84:$P$104,$CF104)</f>
        <v>219.01782744109329</v>
      </c>
      <c r="CB104" s="194">
        <f>求节点(村县营基础信息!O$8:O$28,$P$6:$P$26,$CF104)+求节点(村县营基础信息!X$8:X$28,$P$32:$P$52,$CF104)+求节点(村县营基础信息!AG$8:AG$28,$P$58:$P$78,$CF104)+求节点(村县营基础信息!AP$8:AP$28,$P$84:$P$104,$CF104)</f>
        <v>223.55921568607232</v>
      </c>
      <c r="CC104" s="194">
        <f>(BX104-BX103)/节奏总纲!K102</f>
        <v>3.3397481534177625E-2</v>
      </c>
      <c r="CF104" s="167">
        <v>99</v>
      </c>
      <c r="CG104" s="194">
        <f>求节点(村县营基础信息!K$8:K$28,$Q$6:$Q$26,$CF104)+求节点(村县营基础信息!T$8:T$28,$Q$32:$Q$52,$CF104)+求节点(村县营基础信息!AC$8:AC$28,$Q$58:$Q$78,$CF104)+求节点(村县营基础信息!AL$8:AL$28,$Q$84:$Q$104,$CF104)</f>
        <v>64.225521669341902</v>
      </c>
      <c r="CH104" s="194">
        <f>求节点(村县营基础信息!L$8:L$28,$Q$6:$Q$26,$CF104)+求节点(村县营基础信息!U$8:U$28,$Q$32:$Q$52,$CF104)+求节点(村县营基础信息!AD$8:AD$28,$Q$58:$Q$78,$CF104)+求节点(村县营基础信息!AM$8:AM$28,$Q$84:$Q$104,$CF104)</f>
        <v>65.186861169247379</v>
      </c>
      <c r="CI104" s="194">
        <f>求节点(村县营基础信息!M$8:M$28,$Q$6:$Q$26,$CF104)+求节点(村县营基础信息!V$8:V$28,$Q$32:$Q$52,$CF104)+求节点(村县营基础信息!AE$8:AE$28,$Q$58:$Q$78,$CF104)+求节点(村县营基础信息!AN$8:AN$28,$Q$84:$Q$104,$CF104)</f>
        <v>66.00854072008471</v>
      </c>
      <c r="CJ104" s="194">
        <f>求节点(村县营基础信息!N$8:N$28,$Q$6:$Q$26,$CF104)+求节点(村县营基础信息!W$8:W$28,$Q$32:$Q$52,$CF104)+求节点(村县营基础信息!AF$8:AF$28,$Q$58:$Q$78,$CF104)+求节点(村县营基础信息!AO$8:AO$28,$Q$84:$Q$104,$CF104)</f>
        <v>67.140066027249418</v>
      </c>
      <c r="CK104" s="194">
        <f>求节点(村县营基础信息!O$8:O$28,$Q$6:$Q$26,$CF104)+求节点(村县营基础信息!X$8:X$28,$Q$32:$Q$52,$CF104)+求节点(村县营基础信息!AG$8:AG$28,$Q$58:$Q$78,$CF104)+求节点(村县营基础信息!AP$8:AP$28,$Q$84:$Q$104,$CF104)</f>
        <v>68.484027716147494</v>
      </c>
      <c r="CL104" s="194">
        <f>(CG104-CG103)/节奏总纲!K102</f>
        <v>1.0139454487684741E-2</v>
      </c>
      <c r="CO104" s="167">
        <v>99</v>
      </c>
      <c r="CP104" s="194">
        <f>求节点(村县营基础信息!K$8:K$28,$R$6:$R$26,$CF104)+求节点(村县营基础信息!T$8:T$28,$R$32:$R$52,$CF104)+求节点(村县营基础信息!AC$8:AC$28,$R$58:$R$78,$CF104)+求节点(村县营基础信息!AL$8:AL$28,$R$84:$R$104,$CF104)</f>
        <v>11.785714285714285</v>
      </c>
      <c r="CQ104" s="194">
        <f>求节点(村县营基础信息!L$8:L$28,$R$6:$R$26,$CF104)+求节点(村县营基础信息!U$8:U$28,$R$32:$R$52,$CF104)+求节点(村县营基础信息!AD$8:AD$28,$R$58:$R$78,$CF104)+求节点(村县营基础信息!AM$8:AM$28,$R$84:$R$104,$CF104)</f>
        <v>11.904761904761905</v>
      </c>
      <c r="CR104" s="194">
        <f>求节点(村县营基础信息!M$8:M$28,$R$6:$R$26,$CF104)+求节点(村县营基础信息!V$8:V$28,$R$32:$R$52,$CF104)+求节点(村县营基础信息!AE$8:AE$28,$R$58:$R$78,$CF104)+求节点(村县营基础信息!AN$8:AN$28,$R$84:$R$104,$CF104)</f>
        <v>12.026239067055394</v>
      </c>
      <c r="CS104" s="194">
        <f>求节点(村县营基础信息!N$8:N$28,$R$6:$R$26,$CF104)+求节点(村县营基础信息!W$8:W$28,$R$32:$R$52,$CF104)+求节点(村县营基础信息!AF$8:AF$28,$R$58:$R$78,$CF104)+求节点(村县营基础信息!AO$8:AO$28,$R$84:$R$104,$CF104)</f>
        <v>12.150220913107511</v>
      </c>
      <c r="CT104" s="194">
        <f>求节点(村县营基础信息!O$8:O$28,$R$6:$R$26,$CF104)+求节点(村县营基础信息!X$8:X$28,$R$32:$R$52,$CF104)+求节点(村县营基础信息!AG$8:AG$28,$R$58:$R$78,$CF104)+求节点(村县营基础信息!AP$8:AP$28,$R$84:$R$104,$CF104)</f>
        <v>12.406015037593985</v>
      </c>
      <c r="CU104" s="194">
        <f>(CP104-CP103)/节奏总纲!K102</f>
        <v>1.8606421637194475E-3</v>
      </c>
      <c r="CW104" s="171"/>
      <c r="CX104" s="171"/>
      <c r="CY104" s="171">
        <v>99</v>
      </c>
      <c r="CZ104" s="171">
        <v>59682.857142857145</v>
      </c>
      <c r="DA104" s="171">
        <v>60285.71428571429</v>
      </c>
      <c r="DB104" s="171">
        <v>60900.874635568514</v>
      </c>
      <c r="DC104" s="171">
        <v>61528.718703976439</v>
      </c>
      <c r="DD104" s="171">
        <v>62824.060150375939</v>
      </c>
      <c r="DE104" s="171">
        <f t="shared" si="29"/>
        <v>0.81597970223562633</v>
      </c>
      <c r="DF104" s="171">
        <f t="shared" si="30"/>
        <v>0.8061399141493929</v>
      </c>
      <c r="DG104" s="171">
        <f t="shared" si="31"/>
        <v>0.79630012606315914</v>
      </c>
      <c r="DH104" s="171">
        <f t="shared" si="32"/>
        <v>0.78646033797692549</v>
      </c>
      <c r="DI104" s="171">
        <f t="shared" si="33"/>
        <v>0.76678076180445864</v>
      </c>
    </row>
    <row r="105" spans="2:113" x14ac:dyDescent="0.15">
      <c r="W105" s="142"/>
      <c r="X105" s="68">
        <v>100</v>
      </c>
      <c r="Y105" s="203">
        <f>MAX(求节点(基础状态预期!F$7:F$27,$N$6:$N$26,$X105)+求节点(基础状态预期!F$7:F$27,$N$32:$N$52,$X105)+求节点(基础状态预期!F$7:F$27,$N$58:$N$78,$X105)+求节点(基础状态预期!F$7:F$27,$N$84:$N$104,$X105),Y104)</f>
        <v>350640</v>
      </c>
      <c r="Z105" s="203">
        <f>MAX(求节点(基础状态预期!G$7:G$27,$N$6:$N$26,$X105)+求节点(基础状态预期!G$7:G$27,$N$32:$N$52,$X105)+求节点(基础状态预期!G$7:G$27,$N$58:$N$78,$X105)+求节点(基础状态预期!G$7:G$27,$N$84:$N$104,$X105),Z104)</f>
        <v>348351.5151515152</v>
      </c>
      <c r="AA105" s="203">
        <f>MAX(求节点(基础状态预期!H$7:H$27,$N$6:$N$26,$X105)+求节点(基础状态预期!H$7:H$27,$N$32:$N$52,$X105)+求节点(基础状态预期!H$7:H$27,$N$58:$N$78,$X105)+求节点(基础状态预期!H$7:H$27,$N$84:$N$104,$X105),AA104)</f>
        <v>346016.32653061231</v>
      </c>
      <c r="AB105" s="203">
        <f>MAX(求节点(基础状态预期!I$7:I$27,$N$6:$N$26,$X105)+求节点(基础状态预期!I$7:I$27,$N$32:$N$52,$X105)+求节点(基础状态预期!I$7:I$27,$N$58:$N$78,$X105)+求节点(基础状态预期!I$7:I$27,$N$84:$N$104,$X105),AB104)</f>
        <v>343632.98969072162</v>
      </c>
      <c r="AC105" s="203">
        <f>MAX(求节点(基础状态预期!J$7:J$27,$N$6:$N$26,$X105)+求节点(基础状态预期!J$7:J$27,$N$32:$N$52,$X105)+求节点(基础状态预期!J$7:J$27,$N$58:$N$78,$X105)+求节点(基础状态预期!J$7:J$27,$N$84:$N$104,$X105),AC104)</f>
        <v>338715.78947368427</v>
      </c>
      <c r="AD105" s="63">
        <v>42261.904761904763</v>
      </c>
      <c r="AE105" s="63">
        <v>42688.792688792688</v>
      </c>
      <c r="AF105" s="63">
        <v>43124.392614188531</v>
      </c>
      <c r="AG105" s="63">
        <v>43568.973981345116</v>
      </c>
      <c r="AH105" s="63">
        <v>44486.215538847115</v>
      </c>
      <c r="AI105" s="203">
        <f>MAX((求节点(基础状态预期!F$7:F$27,$P$6:$P$26,$X105)+求节点(基础状态预期!F$7:F$27,$P$32:$P$52,$X105)+求节点(基础状态预期!F$7:F$27,$P$58:$P$78,$X105)+求节点(基础状态预期!F$7:F$27,$P$84:$P$104,$X105))*240,AI104)</f>
        <v>43200</v>
      </c>
      <c r="AJ105" s="203">
        <f>MAX((求节点(基础状态预期!G$7:G$27,$P$6:$P$26,$X105)+求节点(基础状态预期!G$7:G$27,$P$32:$P$52,$X105)+求节点(基础状态预期!G$7:G$27,$P$58:$P$78,$X105)+求节点(基础状态预期!G$7:G$27,$P$84:$P$104,$X105))*240,AJ104)</f>
        <v>43109.494949494954</v>
      </c>
      <c r="AK105" s="203">
        <f>MAX((求节点(基础状态预期!H$7:H$27,$P$6:$P$26,$X105)+求节点(基础状态预期!H$7:H$27,$P$32:$P$52,$X105)+求节点(基础状态预期!H$7:H$27,$P$58:$P$78,$X105)+求节点(基础状态预期!H$7:H$27,$P$84:$P$104,$X105))*240,AK104)</f>
        <v>43017.142857142855</v>
      </c>
      <c r="AL105" s="203">
        <f>MAX((求节点(基础状态预期!I$7:I$27,$P$6:$P$26,$X105)+求节点(基础状态预期!I$7:I$27,$P$32:$P$52,$X105)+求节点(基础状态预期!I$7:I$27,$P$58:$P$78,$X105)+求节点(基础状态预期!I$7:I$27,$P$84:$P$104,$X105))*240,AL104)</f>
        <v>42922.886597938144</v>
      </c>
      <c r="AM105" s="203">
        <f>MAX((求节点(基础状态预期!J$7:J$27,$P$6:$P$26,$X105)+求节点(基础状态预期!J$7:J$27,$P$32:$P$52,$X105)+求节点(基础状态预期!J$7:J$27,$P$58:$P$78,$X105)+求节点(基础状态预期!J$7:J$27,$P$84:$P$104,$X105))*240,AM104)</f>
        <v>42728.421052631587</v>
      </c>
      <c r="AN105" s="68">
        <f>(AI105-AI104)/节奏总纲!K103</f>
        <v>0</v>
      </c>
      <c r="AO105" s="203">
        <f>MAX(求节点(基础状态预期!F$7:F$27,$T$6:$T$26,$X105)+求节点(基础状态预期!F$7:F$27,$T$32:$T$52,$X105)+求节点(基础状态预期!F$7:F$27,$T$58:$T$78,$X105)+求节点(基础状态预期!F$7:F$27,$T$84:$T$104,$X105),AO104)</f>
        <v>24920800</v>
      </c>
      <c r="AP105" s="203">
        <f>MAX(求节点(基础状态预期!G$7:G$27,$T$6:$T$26,$X105)+求节点(基础状态预期!G$7:G$27,$T$32:$T$52,$X105)+求节点(基础状态预期!G$7:G$27,$T$58:$T$78,$X105)+求节点(基础状态预期!G$7:G$27,$T$84:$T$104,$X105),AP104)</f>
        <v>24696692.255892258</v>
      </c>
      <c r="AQ105" s="203">
        <f>MAX(求节点(基础状态预期!H$7:H$27,$T$6:$T$26,$X105)+求节点(基础状态预期!H$7:H$27,$T$32:$T$52,$X105)+求节点(基础状态预期!H$7:H$27,$T$58:$T$78,$X105)+求节点(基础状态预期!H$7:H$27,$T$84:$T$104,$X105),AQ104)</f>
        <v>24468010.884353749</v>
      </c>
      <c r="AR105" s="203">
        <f>MAX(求节点(基础状态预期!I$7:I$27,$T$6:$T$26,$X105)+求节点(基础状态预期!I$7:I$27,$T$32:$T$52,$X105)+求节点(基础状态预期!I$7:I$27,$T$58:$T$78,$X105)+求节点(基础状态预期!I$7:I$27,$T$84:$T$104,$X105),AR104)</f>
        <v>24234614.432989687</v>
      </c>
      <c r="AS105" s="203">
        <f>MAX(求节点(基础状态预期!J$7:J$27,$T$6:$T$26,$X105)+求节点(基础状态预期!J$7:J$27,$T$32:$T$52,$X105)+求节点(基础状态预期!J$7:J$27,$T$58:$T$78,$X105)+求节点(基础状态预期!J$7:J$27,$T$84:$T$104,$X105),AS104)</f>
        <v>24046385.964912269</v>
      </c>
      <c r="AT105" s="203">
        <f>MAX(求节点(基础状态预期!F$7:F$27,$S$6:$S$26,$X105)+求节点(基础状态预期!F$7:F$27,$S$32:$S$52,$X105)+求节点(基础状态预期!F$7:F$27,$S$58:$S$78,$X105)+求节点(基础状态预期!F$7:F$27,$S$84:$S$104,$X105),AT104)</f>
        <v>5500</v>
      </c>
      <c r="AU105" s="203">
        <f>MAX(求节点(基础状态预期!G$7:G$27,$S$6:$S$26,$X105)+求节点(基础状态预期!G$7:G$27,$S$32:$S$52,$X105)+求节点(基础状态预期!G$7:G$27,$S$58:$S$78,$X105)+求节点(基础状态预期!G$7:G$27,$S$84:$S$104,$X105),AU104)</f>
        <v>5489.2255892255898</v>
      </c>
      <c r="AV105" s="203">
        <f>MAX(求节点(基础状态预期!H$7:H$27,$S$6:$S$26,$X105)+求节点(基础状态预期!H$7:H$27,$S$32:$S$52,$X105)+求节点(基础状态预期!H$7:H$27,$S$58:$S$78,$X105)+求节点(基础状态预期!H$7:H$27,$S$84:$S$104,$X105),AV104)</f>
        <v>5478.2312925170072</v>
      </c>
      <c r="AW105" s="203">
        <f>MAX(求节点(基础状态预期!I$7:I$27,$S$6:$S$26,$X105)+求节点(基础状态预期!I$7:I$27,$S$32:$S$52,$X105)+求节点(基础状态预期!I$7:I$27,$S$58:$S$78,$X105)+求节点(基础状态预期!I$7:I$27,$S$84:$S$104,$X105),AW104)</f>
        <v>5467.0103092783502</v>
      </c>
      <c r="AX105" s="203">
        <f>MAX(求节点(基础状态预期!J$7:J$27,$S$6:$S$26,$X105)+求节点(基础状态预期!J$7:J$27,$S$32:$S$52,$X105)+求节点(基础状态预期!J$7:J$27,$S$58:$S$78,$X105)+求节点(基础状态预期!J$7:J$27,$S$84:$S$104,$X105),AX104)</f>
        <v>5443.8596491228072</v>
      </c>
      <c r="AY105" s="108">
        <f>(AT105-AT104)/节奏总纲!K103</f>
        <v>0</v>
      </c>
      <c r="AZ105" s="203">
        <f>MAX(求节点(基础状态预期!F$7:F$27,$U$6:$U$26,$X105)+求节点(基础状态预期!F$7:F$27,$U$32:$U$52,$X105)+求节点(基础状态预期!F$7:F$27,$U$58:$U$78,$X105)+求节点(基础状态预期!F$7:F$27,$U$84:$U$104,$X105),AZ104)</f>
        <v>5976000</v>
      </c>
      <c r="BA105" s="203">
        <f>MAX(求节点(基础状态预期!G$7:G$27,$U$6:$U$26,$X105)+求节点(基础状态预期!G$7:G$27,$U$32:$U$52,$X105)+求节点(基础状态预期!G$7:G$27,$U$58:$U$78,$X105)+求节点(基础状态预期!G$7:G$27,$U$84:$U$104,$X105),BA104)</f>
        <v>5951003.3670033673</v>
      </c>
      <c r="BB105" s="203">
        <f>MAX(求节点(基础状态预期!H$7:H$27,$U$6:$U$26,$X105)+求节点(基础状态预期!H$7:H$27,$U$32:$U$52,$X105)+求节点(基础状态预期!H$7:H$27,$U$58:$U$78,$X105)+求节点(基础状态预期!H$7:H$27,$U$84:$U$104,$X105),BB104)</f>
        <v>5925496.5986394566</v>
      </c>
      <c r="BC105" s="203">
        <f>MAX(求节点(基础状态预期!I$7:I$27,$U$6:$U$26,$X105)+求节点(基础状态预期!I$7:I$27,$U$32:$U$52,$X105)+求节点(基础状态预期!I$7:I$27,$U$58:$U$78,$X105)+求节点(基础状态预期!I$7:I$27,$U$84:$U$104,$X105),BC104)</f>
        <v>5899463.9175257729</v>
      </c>
      <c r="BD105" s="203">
        <f>MAX(求节点(基础状态预期!J$7:J$27,$U$6:$U$26,$X105)+求节点(基础状态预期!J$7:J$27,$U$32:$U$52,$X105)+求节点(基础状态预期!J$7:J$27,$U$58:$U$78,$X105)+求节点(基础状态预期!J$7:J$27,$U$84:$U$104,$X105),BD104)</f>
        <v>5845754.3859649133</v>
      </c>
      <c r="BK105" s="108">
        <v>100</v>
      </c>
      <c r="BL105" s="194">
        <f t="shared" si="23"/>
        <v>48700</v>
      </c>
      <c r="BM105" s="194">
        <f t="shared" si="24"/>
        <v>48598.720538720547</v>
      </c>
      <c r="BN105" s="194">
        <f t="shared" si="25"/>
        <v>48495.37414965986</v>
      </c>
      <c r="BO105" s="194">
        <f t="shared" si="26"/>
        <v>48389.896907216491</v>
      </c>
      <c r="BP105" s="194">
        <f t="shared" si="27"/>
        <v>48172.280701754396</v>
      </c>
      <c r="BQ105" s="194">
        <f>(BL105-BL104)/节奏总纲!K103</f>
        <v>0</v>
      </c>
      <c r="BS105" s="110">
        <f t="shared" si="35"/>
        <v>0.88706365503080087</v>
      </c>
      <c r="BT105" s="110">
        <f t="shared" si="28"/>
        <v>0.11293634496919917</v>
      </c>
      <c r="BW105" s="167">
        <v>100</v>
      </c>
      <c r="BX105" s="194">
        <f>求节点(村县营基础信息!K$8:K$28,$P$6:$P$26,$CF105)+求节点(村县营基础信息!T$8:T$28,$P$32:$P$52,$CF105)+求节点(村县营基础信息!AC$8:AC$28,$P$58:$P$78,$CF105)+求节点(村县营基础信息!AL$8:AL$28,$P$84:$P$104,$CF105)</f>
        <v>213.68378812199035</v>
      </c>
      <c r="BY105" s="194">
        <f>求节点(村县营基础信息!L$8:L$28,$P$6:$P$26,$CF105)+求节点(村县营基础信息!U$8:U$28,$P$32:$P$52,$CF105)+求节点(村县营基础信息!AD$8:AD$28,$P$58:$P$78,$CF105)+求节点(村县营基础信息!AM$8:AM$28,$P$84:$P$104,$CF105)</f>
        <v>216.15796462502138</v>
      </c>
      <c r="BZ105" s="194">
        <f>求节点(村县营基础信息!M$8:M$28,$P$6:$P$26,$CF105)+求节点(村县营基础信息!V$8:V$28,$P$32:$P$52,$CF105)+求节点(村县营基础信息!AE$8:AE$28,$P$58:$P$78,$CF105)+求节点(村县营基础信息!AN$8:AN$28,$P$84:$P$104,$CF105)</f>
        <v>218.52174652351226</v>
      </c>
      <c r="CA105" s="194">
        <f>求节点(村县营基础信息!N$8:N$28,$P$6:$P$26,$CF105)+求节点(村县营基础信息!W$8:W$28,$P$32:$P$52,$CF105)+求节点(村县营基础信息!AF$8:AF$28,$P$58:$P$78,$CF105)+求节点(村县营基础信息!AO$8:AO$28,$P$84:$P$104,$CF105)</f>
        <v>221.23012872837705</v>
      </c>
      <c r="CB105" s="194">
        <f>求节点(村县营基础信息!O$8:O$28,$P$6:$P$26,$CF105)+求节点(村县营基础信息!X$8:X$28,$P$32:$P$52,$CF105)+求节点(村县营基础信息!AG$8:AG$28,$P$58:$P$78,$CF105)+求节点(村县营基础信息!AP$8:AP$28,$P$84:$P$104,$CF105)</f>
        <v>225.81738958189123</v>
      </c>
      <c r="CC105" s="194">
        <f>(BX105-BX104)/节奏总纲!K103</f>
        <v>3.1160952105629035E-2</v>
      </c>
      <c r="CF105" s="167">
        <v>100</v>
      </c>
      <c r="CG105" s="194">
        <f>求节点(村县营基础信息!K$8:K$28,$Q$6:$Q$26,$CF105)+求节点(村县营基础信息!T$8:T$28,$Q$32:$Q$52,$CF105)+求节点(村县营基础信息!AC$8:AC$28,$Q$58:$Q$78,$CF105)+求节点(村县营基础信息!AL$8:AL$28,$Q$84:$Q$104,$CF105)</f>
        <v>64.874264312466551</v>
      </c>
      <c r="CH105" s="194">
        <f>求节点(村县营基础信息!L$8:L$28,$Q$6:$Q$26,$CF105)+求节点(村县营基础信息!U$8:U$28,$Q$32:$Q$52,$CF105)+求节点(村县营基础信息!AD$8:AD$28,$Q$58:$Q$78,$CF105)+求节点(村县营基础信息!AM$8:AM$28,$Q$84:$Q$104,$CF105)</f>
        <v>65.845314312371087</v>
      </c>
      <c r="CI105" s="194">
        <f>求节点(村县营基础信息!M$8:M$28,$Q$6:$Q$26,$CF105)+求节点(村县营基础信息!V$8:V$28,$Q$32:$Q$52,$CF105)+求节点(村县营基础信息!AE$8:AE$28,$Q$58:$Q$78,$CF105)+求节点(村县营基础信息!AN$8:AN$28,$Q$84:$Q$104,$CF105)</f>
        <v>66.67529365665122</v>
      </c>
      <c r="CJ105" s="194">
        <f>求节点(村县营基础信息!N$8:N$28,$Q$6:$Q$26,$CF105)+求节点(村县营基础信息!W$8:W$28,$Q$32:$Q$52,$CF105)+求节点(村县营基础信息!AF$8:AF$28,$Q$58:$Q$78,$CF105)+求节点(村县营基础信息!AO$8:AO$28,$Q$84:$Q$104,$CF105)</f>
        <v>67.81824851237316</v>
      </c>
      <c r="CK105" s="194">
        <f>求节点(村县营基础信息!O$8:O$28,$Q$6:$Q$26,$CF105)+求节点(村县营基础信息!X$8:X$28,$Q$32:$Q$52,$CF105)+求节点(村县营基础信息!AG$8:AG$28,$Q$58:$Q$78,$CF105)+求节点(村县营基础信息!AP$8:AP$28,$Q$84:$Q$104,$CF105)</f>
        <v>69.175785571866143</v>
      </c>
      <c r="CL105" s="194">
        <f>(CG105-CG104)/节奏总纲!K103</f>
        <v>9.460445553195489E-3</v>
      </c>
      <c r="CO105" s="167">
        <v>100</v>
      </c>
      <c r="CP105" s="194">
        <f>求节点(村县营基础信息!K$8:K$28,$R$6:$R$26,$CF105)+求节点(村县营基础信息!T$8:T$28,$R$32:$R$52,$CF105)+求节点(村县营基础信息!AC$8:AC$28,$R$58:$R$78,$CF105)+求节点(村县营基础信息!AL$8:AL$28,$R$84:$R$104,$CF105)</f>
        <v>11.904761904761905</v>
      </c>
      <c r="CQ105" s="194">
        <f>求节点(村县营基础信息!L$8:L$28,$R$6:$R$26,$CF105)+求节点(村县营基础信息!U$8:U$28,$R$32:$R$52,$CF105)+求节点(村县营基础信息!AD$8:AD$28,$R$58:$R$78,$CF105)+求节点(村县营基础信息!AM$8:AM$28,$R$84:$R$104,$CF105)</f>
        <v>12.025012025012025</v>
      </c>
      <c r="CR105" s="194">
        <f>求节点(村县营基础信息!M$8:M$28,$R$6:$R$26,$CF105)+求节点(村县营基础信息!V$8:V$28,$R$32:$R$52,$CF105)+求节点(村县营基础信息!AE$8:AE$28,$R$58:$R$78,$CF105)+求节点(村县营基础信息!AN$8:AN$28,$R$84:$R$104,$CF105)</f>
        <v>12.147716229348884</v>
      </c>
      <c r="CS105" s="194">
        <f>求节点(村县营基础信息!N$8:N$28,$R$6:$R$26,$CF105)+求节点(村县营基础信息!W$8:W$28,$R$32:$R$52,$CF105)+求节点(村县营基础信息!AF$8:AF$28,$R$58:$R$78,$CF105)+求节点(村县营基础信息!AO$8:AO$28,$R$84:$R$104,$CF105)</f>
        <v>12.272950417280313</v>
      </c>
      <c r="CT105" s="194">
        <f>求节点(村县营基础信息!O$8:O$28,$R$6:$R$26,$CF105)+求节点(村县营基础信息!X$8:X$28,$R$32:$R$52,$CF105)+求节点(村县营基础信息!AG$8:AG$28,$R$58:$R$78,$CF105)+求节点(村县营基础信息!AP$8:AP$28,$R$84:$R$104,$CF105)</f>
        <v>12.531328320802006</v>
      </c>
      <c r="CU105" s="194">
        <f>(CP105-CP104)/节奏总纲!K103</f>
        <v>1.7360405241947003E-3</v>
      </c>
      <c r="CW105" s="171"/>
      <c r="CX105" s="171"/>
      <c r="CY105" s="171">
        <v>100</v>
      </c>
      <c r="CZ105" s="171">
        <v>60285.714285714275</v>
      </c>
      <c r="DA105" s="171">
        <v>60894.660894660905</v>
      </c>
      <c r="DB105" s="171">
        <v>61516.034985422753</v>
      </c>
      <c r="DC105" s="171">
        <v>62150.220913107514</v>
      </c>
      <c r="DD105" s="171">
        <v>63458.646616541359</v>
      </c>
      <c r="DE105" s="171">
        <f t="shared" si="29"/>
        <v>0.8078199052132703</v>
      </c>
      <c r="DF105" s="171">
        <f t="shared" si="30"/>
        <v>0.79807851500789884</v>
      </c>
      <c r="DG105" s="171">
        <f t="shared" si="31"/>
        <v>0.78833712480252738</v>
      </c>
      <c r="DH105" s="171">
        <f t="shared" si="32"/>
        <v>0.77859573459715625</v>
      </c>
      <c r="DI105" s="171">
        <f t="shared" si="33"/>
        <v>0.759112954186414</v>
      </c>
    </row>
    <row r="106" spans="2:113" x14ac:dyDescent="0.15">
      <c r="W106" s="142"/>
      <c r="X106" s="68">
        <v>101</v>
      </c>
      <c r="Y106" s="203">
        <f>MAX(求节点(基础状态预期!F$7:F$27,$N$6:$N$26,$X106)+求节点(基础状态预期!F$7:F$27,$N$32:$N$52,$X106)+求节点(基础状态预期!F$7:F$27,$N$58:$N$78,$X106)+求节点(基础状态预期!F$7:F$27,$N$84:$N$104,$X106),Y105)</f>
        <v>350640</v>
      </c>
      <c r="Z106" s="203">
        <f>MAX(求节点(基础状态预期!G$7:G$27,$N$6:$N$26,$X106)+求节点(基础状态预期!G$7:G$27,$N$32:$N$52,$X106)+求节点(基础状态预期!G$7:G$27,$N$58:$N$78,$X106)+求节点(基础状态预期!G$7:G$27,$N$84:$N$104,$X106),Z105)</f>
        <v>348351.5151515152</v>
      </c>
      <c r="AA106" s="203">
        <f>MAX(求节点(基础状态预期!H$7:H$27,$N$6:$N$26,$X106)+求节点(基础状态预期!H$7:H$27,$N$32:$N$52,$X106)+求节点(基础状态预期!H$7:H$27,$N$58:$N$78,$X106)+求节点(基础状态预期!H$7:H$27,$N$84:$N$104,$X106),AA105)</f>
        <v>346016.32653061231</v>
      </c>
      <c r="AB106" s="203">
        <f>MAX(求节点(基础状态预期!I$7:I$27,$N$6:$N$26,$X106)+求节点(基础状态预期!I$7:I$27,$N$32:$N$52,$X106)+求节点(基础状态预期!I$7:I$27,$N$58:$N$78,$X106)+求节点(基础状态预期!I$7:I$27,$N$84:$N$104,$X106),AB105)</f>
        <v>343632.98969072162</v>
      </c>
      <c r="AC106" s="203">
        <f>MAX(求节点(基础状态预期!J$7:J$27,$N$6:$N$26,$X106)+求节点(基础状态预期!J$7:J$27,$N$32:$N$52,$X106)+求节点(基础状态预期!J$7:J$27,$N$58:$N$78,$X106)+求节点(基础状态预期!J$7:J$27,$N$84:$N$104,$X106),AC105)</f>
        <v>338715.78947368427</v>
      </c>
      <c r="AD106" s="63">
        <v>42684.523809523809</v>
      </c>
      <c r="AE106" s="63">
        <v>43115.68061568062</v>
      </c>
      <c r="AF106" s="63">
        <v>43555.636540330423</v>
      </c>
      <c r="AG106" s="63">
        <v>44004.663721158562</v>
      </c>
      <c r="AH106" s="63">
        <v>44931.077694235588</v>
      </c>
      <c r="AI106" s="203">
        <f>MAX((求节点(基础状态预期!F$7:F$27,$P$6:$P$26,$X106)+求节点(基础状态预期!F$7:F$27,$P$32:$P$52,$X106)+求节点(基础状态预期!F$7:F$27,$P$58:$P$78,$X106)+求节点(基础状态预期!F$7:F$27,$P$84:$P$104,$X106))*240,AI105)</f>
        <v>43200</v>
      </c>
      <c r="AJ106" s="203">
        <f>MAX((求节点(基础状态预期!G$7:G$27,$P$6:$P$26,$X106)+求节点(基础状态预期!G$7:G$27,$P$32:$P$52,$X106)+求节点(基础状态预期!G$7:G$27,$P$58:$P$78,$X106)+求节点(基础状态预期!G$7:G$27,$P$84:$P$104,$X106))*240,AJ105)</f>
        <v>43109.494949494954</v>
      </c>
      <c r="AK106" s="203">
        <f>MAX((求节点(基础状态预期!H$7:H$27,$P$6:$P$26,$X106)+求节点(基础状态预期!H$7:H$27,$P$32:$P$52,$X106)+求节点(基础状态预期!H$7:H$27,$P$58:$P$78,$X106)+求节点(基础状态预期!H$7:H$27,$P$84:$P$104,$X106))*240,AK105)</f>
        <v>43017.142857142855</v>
      </c>
      <c r="AL106" s="203">
        <f>MAX((求节点(基础状态预期!I$7:I$27,$P$6:$P$26,$X106)+求节点(基础状态预期!I$7:I$27,$P$32:$P$52,$X106)+求节点(基础状态预期!I$7:I$27,$P$58:$P$78,$X106)+求节点(基础状态预期!I$7:I$27,$P$84:$P$104,$X106))*240,AL105)</f>
        <v>42922.886597938144</v>
      </c>
      <c r="AM106" s="203">
        <f>MAX((求节点(基础状态预期!J$7:J$27,$P$6:$P$26,$X106)+求节点(基础状态预期!J$7:J$27,$P$32:$P$52,$X106)+求节点(基础状态预期!J$7:J$27,$P$58:$P$78,$X106)+求节点(基础状态预期!J$7:J$27,$P$84:$P$104,$X106))*240,AM105)</f>
        <v>42728.421052631587</v>
      </c>
      <c r="AN106" s="68">
        <f>(AI106-AI105)/节奏总纲!K104</f>
        <v>0</v>
      </c>
      <c r="AO106" s="203">
        <f>MAX(求节点(基础状态预期!F$7:F$27,$T$6:$T$26,$X106)+求节点(基础状态预期!F$7:F$27,$T$32:$T$52,$X106)+求节点(基础状态预期!F$7:F$27,$T$58:$T$78,$X106)+求节点(基础状态预期!F$7:F$27,$T$84:$T$104,$X106),AO105)</f>
        <v>24920800</v>
      </c>
      <c r="AP106" s="203">
        <f>MAX(求节点(基础状态预期!G$7:G$27,$T$6:$T$26,$X106)+求节点(基础状态预期!G$7:G$27,$T$32:$T$52,$X106)+求节点(基础状态预期!G$7:G$27,$T$58:$T$78,$X106)+求节点(基础状态预期!G$7:G$27,$T$84:$T$104,$X106),AP105)</f>
        <v>24696692.255892258</v>
      </c>
      <c r="AQ106" s="203">
        <f>MAX(求节点(基础状态预期!H$7:H$27,$T$6:$T$26,$X106)+求节点(基础状态预期!H$7:H$27,$T$32:$T$52,$X106)+求节点(基础状态预期!H$7:H$27,$T$58:$T$78,$X106)+求节点(基础状态预期!H$7:H$27,$T$84:$T$104,$X106),AQ105)</f>
        <v>24468010.884353749</v>
      </c>
      <c r="AR106" s="203">
        <f>MAX(求节点(基础状态预期!I$7:I$27,$T$6:$T$26,$X106)+求节点(基础状态预期!I$7:I$27,$T$32:$T$52,$X106)+求节点(基础状态预期!I$7:I$27,$T$58:$T$78,$X106)+求节点(基础状态预期!I$7:I$27,$T$84:$T$104,$X106),AR105)</f>
        <v>24234614.432989687</v>
      </c>
      <c r="AS106" s="203">
        <f>MAX(求节点(基础状态预期!J$7:J$27,$T$6:$T$26,$X106)+求节点(基础状态预期!J$7:J$27,$T$32:$T$52,$X106)+求节点(基础状态预期!J$7:J$27,$T$58:$T$78,$X106)+求节点(基础状态预期!J$7:J$27,$T$84:$T$104,$X106),AS105)</f>
        <v>24046385.964912269</v>
      </c>
      <c r="AT106" s="203">
        <f>MAX(求节点(基础状态预期!F$7:F$27,$S$6:$S$26,$X106)+求节点(基础状态预期!F$7:F$27,$S$32:$S$52,$X106)+求节点(基础状态预期!F$7:F$27,$S$58:$S$78,$X106)+求节点(基础状态预期!F$7:F$27,$S$84:$S$104,$X106),AT105)</f>
        <v>5500</v>
      </c>
      <c r="AU106" s="203">
        <f>MAX(求节点(基础状态预期!G$7:G$27,$S$6:$S$26,$X106)+求节点(基础状态预期!G$7:G$27,$S$32:$S$52,$X106)+求节点(基础状态预期!G$7:G$27,$S$58:$S$78,$X106)+求节点(基础状态预期!G$7:G$27,$S$84:$S$104,$X106),AU105)</f>
        <v>5489.2255892255898</v>
      </c>
      <c r="AV106" s="203">
        <f>MAX(求节点(基础状态预期!H$7:H$27,$S$6:$S$26,$X106)+求节点(基础状态预期!H$7:H$27,$S$32:$S$52,$X106)+求节点(基础状态预期!H$7:H$27,$S$58:$S$78,$X106)+求节点(基础状态预期!H$7:H$27,$S$84:$S$104,$X106),AV105)</f>
        <v>5478.2312925170072</v>
      </c>
      <c r="AW106" s="203">
        <f>MAX(求节点(基础状态预期!I$7:I$27,$S$6:$S$26,$X106)+求节点(基础状态预期!I$7:I$27,$S$32:$S$52,$X106)+求节点(基础状态预期!I$7:I$27,$S$58:$S$78,$X106)+求节点(基础状态预期!I$7:I$27,$S$84:$S$104,$X106),AW105)</f>
        <v>5467.0103092783502</v>
      </c>
      <c r="AX106" s="203">
        <f>MAX(求节点(基础状态预期!J$7:J$27,$S$6:$S$26,$X106)+求节点(基础状态预期!J$7:J$27,$S$32:$S$52,$X106)+求节点(基础状态预期!J$7:J$27,$S$58:$S$78,$X106)+求节点(基础状态预期!J$7:J$27,$S$84:$S$104,$X106),AX105)</f>
        <v>5443.8596491228072</v>
      </c>
      <c r="AY106" s="108">
        <f>(AT106-AT105)/节奏总纲!K104</f>
        <v>0</v>
      </c>
      <c r="AZ106" s="203">
        <f>MAX(求节点(基础状态预期!F$7:F$27,$U$6:$U$26,$X106)+求节点(基础状态预期!F$7:F$27,$U$32:$U$52,$X106)+求节点(基础状态预期!F$7:F$27,$U$58:$U$78,$X106)+求节点(基础状态预期!F$7:F$27,$U$84:$U$104,$X106),AZ105)</f>
        <v>5976000</v>
      </c>
      <c r="BA106" s="203">
        <f>MAX(求节点(基础状态预期!G$7:G$27,$U$6:$U$26,$X106)+求节点(基础状态预期!G$7:G$27,$U$32:$U$52,$X106)+求节点(基础状态预期!G$7:G$27,$U$58:$U$78,$X106)+求节点(基础状态预期!G$7:G$27,$U$84:$U$104,$X106),BA105)</f>
        <v>5951003.3670033673</v>
      </c>
      <c r="BB106" s="203">
        <f>MAX(求节点(基础状态预期!H$7:H$27,$U$6:$U$26,$X106)+求节点(基础状态预期!H$7:H$27,$U$32:$U$52,$X106)+求节点(基础状态预期!H$7:H$27,$U$58:$U$78,$X106)+求节点(基础状态预期!H$7:H$27,$U$84:$U$104,$X106),BB105)</f>
        <v>5925496.5986394566</v>
      </c>
      <c r="BC106" s="203">
        <f>MAX(求节点(基础状态预期!I$7:I$27,$U$6:$U$26,$X106)+求节点(基础状态预期!I$7:I$27,$U$32:$U$52,$X106)+求节点(基础状态预期!I$7:I$27,$U$58:$U$78,$X106)+求节点(基础状态预期!I$7:I$27,$U$84:$U$104,$X106),BC105)</f>
        <v>5899463.9175257729</v>
      </c>
      <c r="BD106" s="203">
        <f>MAX(求节点(基础状态预期!J$7:J$27,$U$6:$U$26,$X106)+求节点(基础状态预期!J$7:J$27,$U$32:$U$52,$X106)+求节点(基础状态预期!J$7:J$27,$U$58:$U$78,$X106)+求节点(基础状态预期!J$7:J$27,$U$84:$U$104,$X106),BD105)</f>
        <v>5845754.3859649133</v>
      </c>
      <c r="BK106" s="108">
        <v>101</v>
      </c>
      <c r="BL106" s="194">
        <f t="shared" si="23"/>
        <v>48700</v>
      </c>
      <c r="BM106" s="194">
        <f t="shared" si="24"/>
        <v>48598.720538720547</v>
      </c>
      <c r="BN106" s="194">
        <f t="shared" si="25"/>
        <v>48495.37414965986</v>
      </c>
      <c r="BO106" s="194">
        <f t="shared" si="26"/>
        <v>48389.896907216491</v>
      </c>
      <c r="BP106" s="194">
        <f t="shared" si="27"/>
        <v>48172.280701754396</v>
      </c>
      <c r="BQ106" s="194">
        <f>(BL106-BL105)/节奏总纲!K104</f>
        <v>0</v>
      </c>
      <c r="BS106" s="110">
        <f t="shared" si="35"/>
        <v>0.88706365503080087</v>
      </c>
      <c r="BT106" s="110">
        <f t="shared" si="28"/>
        <v>0.11293634496919917</v>
      </c>
      <c r="BW106" s="167">
        <v>101</v>
      </c>
      <c r="BX106" s="194">
        <f>求节点(村县营基础信息!K$8:K$28,$P$6:$P$26,$CF106)+求节点(村县营基础信息!T$8:T$28,$P$32:$P$52,$CF106)+求节点(村县营基础信息!AC$8:AC$28,$P$58:$P$78,$CF106)+求节点(村县营基础信息!AL$8:AL$28,$P$84:$P$104,$CF106)</f>
        <v>215.82062600321024</v>
      </c>
      <c r="BY106" s="194">
        <f>求节点(村县营基础信息!L$8:L$28,$P$6:$P$26,$CF106)+求节点(村县营基础信息!U$8:U$28,$P$32:$P$52,$CF106)+求节点(村县营基础信息!AD$8:AD$28,$P$58:$P$78,$CF106)+求节点(村县营基础信息!AM$8:AM$28,$P$84:$P$104,$CF106)</f>
        <v>218.31954427127164</v>
      </c>
      <c r="BZ106" s="194">
        <f>求节点(村县营基础信息!M$8:M$28,$P$6:$P$26,$CF106)+求节点(村县营基础信息!V$8:V$28,$P$32:$P$52,$CF106)+求节点(村县营基础信息!AE$8:AE$28,$P$58:$P$78,$CF106)+求节点(村县营基础信息!AN$8:AN$28,$P$84:$P$104,$CF106)</f>
        <v>220.70696398874739</v>
      </c>
      <c r="CA106" s="194">
        <f>求节点(村县营基础信息!N$8:N$28,$P$6:$P$26,$CF106)+求节点(村县营基础信息!W$8:W$28,$P$32:$P$52,$CF106)+求节点(村县营基础信息!AF$8:AF$28,$P$58:$P$78,$CF106)+求节点(村县营基础信息!AO$8:AO$28,$P$84:$P$104,$CF106)</f>
        <v>223.44243001566082</v>
      </c>
      <c r="CB106" s="194">
        <f>求节点(村县营基础信息!O$8:O$28,$P$6:$P$26,$CF106)+求节点(村县营基础信息!X$8:X$28,$P$32:$P$52,$CF106)+求节点(村县营基础信息!AG$8:AG$28,$P$58:$P$78,$CF106)+求节点(村县营基础信息!AP$8:AP$28,$P$84:$P$104,$CF106)</f>
        <v>228.07556347771012</v>
      </c>
      <c r="CC106" s="194">
        <f>(BX106-BX105)/节奏总纲!K104</f>
        <v>2.9074196362250615E-2</v>
      </c>
      <c r="CF106" s="167">
        <v>101</v>
      </c>
      <c r="CG106" s="194">
        <f>求节点(村县营基础信息!K$8:K$28,$Q$6:$Q$26,$CF106)+求节点(村县营基础信息!T$8:T$28,$Q$32:$Q$52,$CF106)+求节点(村县营基础信息!AC$8:AC$28,$Q$58:$Q$78,$CF106)+求节点(村县营基础信息!AL$8:AL$28,$Q$84:$Q$104,$CF106)</f>
        <v>65.523006955591228</v>
      </c>
      <c r="CH106" s="194">
        <f>求节点(村县营基础信息!L$8:L$28,$Q$6:$Q$26,$CF106)+求节点(村县营基础信息!U$8:U$28,$Q$32:$Q$52,$CF106)+求节点(村县营基础信息!AD$8:AD$28,$Q$58:$Q$78,$CF106)+求节点(村县营基础信息!AM$8:AM$28,$Q$84:$Q$104,$CF106)</f>
        <v>66.503767455494796</v>
      </c>
      <c r="CI106" s="194">
        <f>求节点(村县营基础信息!M$8:M$28,$Q$6:$Q$26,$CF106)+求节点(村县营基础信息!V$8:V$28,$Q$32:$Q$52,$CF106)+求节点(村县营基础信息!AE$8:AE$28,$Q$58:$Q$78,$CF106)+求节点(村县营基础信息!AN$8:AN$28,$Q$84:$Q$104,$CF106)</f>
        <v>67.342046593217731</v>
      </c>
      <c r="CJ106" s="194">
        <f>求节点(村县营基础信息!N$8:N$28,$Q$6:$Q$26,$CF106)+求节点(村县营基础信息!W$8:W$28,$Q$32:$Q$52,$CF106)+求节点(村县营基础信息!AF$8:AF$28,$Q$58:$Q$78,$CF106)+求节点(村县营基础信息!AO$8:AO$28,$Q$84:$Q$104,$CF106)</f>
        <v>68.496430997496887</v>
      </c>
      <c r="CK106" s="194">
        <f>求节点(村县营基础信息!O$8:O$28,$Q$6:$Q$26,$CF106)+求节点(村县营基础信息!X$8:X$28,$Q$32:$Q$52,$CF106)+求节点(村县营基础信息!AG$8:AG$28,$Q$58:$Q$78,$CF106)+求节点(村县营基础信息!AP$8:AP$28,$Q$84:$Q$104,$CF106)</f>
        <v>69.867543427584806</v>
      </c>
      <c r="CL106" s="194">
        <f>(CG106-CG105)/节奏总纲!K104</f>
        <v>8.8269078157695753E-3</v>
      </c>
      <c r="CO106" s="167">
        <v>101</v>
      </c>
      <c r="CP106" s="194">
        <f>求节点(村县营基础信息!K$8:K$28,$R$6:$R$26,$CF106)+求节点(村县营基础信息!T$8:T$28,$R$32:$R$52,$CF106)+求节点(村县营基础信息!AC$8:AC$28,$R$58:$R$78,$CF106)+求节点(村县营基础信息!AL$8:AL$28,$R$84:$R$104,$CF106)</f>
        <v>12.023809523809524</v>
      </c>
      <c r="CQ106" s="194">
        <f>求节点(村县营基础信息!L$8:L$28,$R$6:$R$26,$CF106)+求节点(村县营基础信息!U$8:U$28,$R$32:$R$52,$CF106)+求节点(村县营基础信息!AD$8:AD$28,$R$58:$R$78,$CF106)+求节点(村县营基础信息!AM$8:AM$28,$R$84:$R$104,$CF106)</f>
        <v>12.145262145262146</v>
      </c>
      <c r="CR106" s="194">
        <f>求节点(村县营基础信息!M$8:M$28,$R$6:$R$26,$CF106)+求节点(村县营基础信息!V$8:V$28,$R$32:$R$52,$CF106)+求节点(村县营基础信息!AE$8:AE$28,$R$58:$R$78,$CF106)+求节点(村县营基础信息!AN$8:AN$28,$R$84:$R$104,$CF106)</f>
        <v>12.269193391642371</v>
      </c>
      <c r="CS106" s="194">
        <f>求节点(村县营基础信息!N$8:N$28,$R$6:$R$26,$CF106)+求节点(村县营基础信息!W$8:W$28,$R$32:$R$52,$CF106)+求节点(村县营基础信息!AF$8:AF$28,$R$58:$R$78,$CF106)+求节点(村县营基础信息!AO$8:AO$28,$R$84:$R$104,$CF106)</f>
        <v>12.395679921453116</v>
      </c>
      <c r="CT106" s="194">
        <f>求节点(村县营基础信息!O$8:O$28,$R$6:$R$26,$CF106)+求节点(村县营基础信息!X$8:X$28,$R$32:$R$52,$CF106)+求节点(村县营基础信息!AG$8:AG$28,$R$58:$R$78,$CF106)+求节点(村县营基础信息!AP$8:AP$28,$R$84:$R$104,$CF106)</f>
        <v>12.656641604010025</v>
      </c>
      <c r="CU106" s="194">
        <f>(CP106-CP105)/节奏总纲!K104</f>
        <v>1.6197830837185053E-3</v>
      </c>
      <c r="CW106" s="171"/>
      <c r="CX106" s="171"/>
      <c r="CY106" s="171">
        <v>101</v>
      </c>
      <c r="CZ106" s="171">
        <v>60888.571428571428</v>
      </c>
      <c r="DA106" s="171">
        <v>61503.607503607505</v>
      </c>
      <c r="DB106" s="171">
        <v>62131.195335276971</v>
      </c>
      <c r="DC106" s="171">
        <v>62771.723122238589</v>
      </c>
      <c r="DD106" s="171">
        <v>64093.233082706771</v>
      </c>
      <c r="DE106" s="171">
        <f t="shared" si="29"/>
        <v>0.79982168832997047</v>
      </c>
      <c r="DF106" s="171">
        <f t="shared" si="30"/>
        <v>0.79017674753257328</v>
      </c>
      <c r="DG106" s="171">
        <f t="shared" si="31"/>
        <v>0.78053180673517575</v>
      </c>
      <c r="DH106" s="171">
        <f t="shared" si="32"/>
        <v>0.77088686593777855</v>
      </c>
      <c r="DI106" s="171">
        <f t="shared" si="33"/>
        <v>0.75159698434298416</v>
      </c>
    </row>
    <row r="107" spans="2:113" x14ac:dyDescent="0.15">
      <c r="W107" s="142"/>
      <c r="X107" s="68">
        <v>102</v>
      </c>
      <c r="Y107" s="203">
        <f>MAX(求节点(基础状态预期!F$7:F$27,$N$6:$N$26,$X107)+求节点(基础状态预期!F$7:F$27,$N$32:$N$52,$X107)+求节点(基础状态预期!F$7:F$27,$N$58:$N$78,$X107)+求节点(基础状态预期!F$7:F$27,$N$84:$N$104,$X107),Y106)</f>
        <v>350640</v>
      </c>
      <c r="Z107" s="203">
        <f>MAX(求节点(基础状态预期!G$7:G$27,$N$6:$N$26,$X107)+求节点(基础状态预期!G$7:G$27,$N$32:$N$52,$X107)+求节点(基础状态预期!G$7:G$27,$N$58:$N$78,$X107)+求节点(基础状态预期!G$7:G$27,$N$84:$N$104,$X107),Z106)</f>
        <v>348351.5151515152</v>
      </c>
      <c r="AA107" s="203">
        <f>MAX(求节点(基础状态预期!H$7:H$27,$N$6:$N$26,$X107)+求节点(基础状态预期!H$7:H$27,$N$32:$N$52,$X107)+求节点(基础状态预期!H$7:H$27,$N$58:$N$78,$X107)+求节点(基础状态预期!H$7:H$27,$N$84:$N$104,$X107),AA106)</f>
        <v>346016.32653061231</v>
      </c>
      <c r="AB107" s="203">
        <f>MAX(求节点(基础状态预期!I$7:I$27,$N$6:$N$26,$X107)+求节点(基础状态预期!I$7:I$27,$N$32:$N$52,$X107)+求节点(基础状态预期!I$7:I$27,$N$58:$N$78,$X107)+求节点(基础状态预期!I$7:I$27,$N$84:$N$104,$X107),AB106)</f>
        <v>343632.98969072162</v>
      </c>
      <c r="AC107" s="203">
        <f>MAX(求节点(基础状态预期!J$7:J$27,$N$6:$N$26,$X107)+求节点(基础状态预期!J$7:J$27,$N$32:$N$52,$X107)+求节点(基础状态预期!J$7:J$27,$N$58:$N$78,$X107)+求节点(基础状态预期!J$7:J$27,$N$84:$N$104,$X107),AC106)</f>
        <v>338715.78947368427</v>
      </c>
      <c r="AD107" s="63">
        <v>43107.142857142855</v>
      </c>
      <c r="AE107" s="63">
        <v>43542.568542568544</v>
      </c>
      <c r="AF107" s="63">
        <v>43986.880466472307</v>
      </c>
      <c r="AG107" s="63">
        <v>44440.353460972015</v>
      </c>
      <c r="AH107" s="63">
        <v>45375.939849624061</v>
      </c>
      <c r="AI107" s="203">
        <f>MAX((求节点(基础状态预期!F$7:F$27,$P$6:$P$26,$X107)+求节点(基础状态预期!F$7:F$27,$P$32:$P$52,$X107)+求节点(基础状态预期!F$7:F$27,$P$58:$P$78,$X107)+求节点(基础状态预期!F$7:F$27,$P$84:$P$104,$X107))*240,AI106)</f>
        <v>43200</v>
      </c>
      <c r="AJ107" s="203">
        <f>MAX((求节点(基础状态预期!G$7:G$27,$P$6:$P$26,$X107)+求节点(基础状态预期!G$7:G$27,$P$32:$P$52,$X107)+求节点(基础状态预期!G$7:G$27,$P$58:$P$78,$X107)+求节点(基础状态预期!G$7:G$27,$P$84:$P$104,$X107))*240,AJ106)</f>
        <v>43109.494949494954</v>
      </c>
      <c r="AK107" s="203">
        <f>MAX((求节点(基础状态预期!H$7:H$27,$P$6:$P$26,$X107)+求节点(基础状态预期!H$7:H$27,$P$32:$P$52,$X107)+求节点(基础状态预期!H$7:H$27,$P$58:$P$78,$X107)+求节点(基础状态预期!H$7:H$27,$P$84:$P$104,$X107))*240,AK106)</f>
        <v>43017.142857142855</v>
      </c>
      <c r="AL107" s="203">
        <f>MAX((求节点(基础状态预期!I$7:I$27,$P$6:$P$26,$X107)+求节点(基础状态预期!I$7:I$27,$P$32:$P$52,$X107)+求节点(基础状态预期!I$7:I$27,$P$58:$P$78,$X107)+求节点(基础状态预期!I$7:I$27,$P$84:$P$104,$X107))*240,AL106)</f>
        <v>42922.886597938144</v>
      </c>
      <c r="AM107" s="203">
        <f>MAX((求节点(基础状态预期!J$7:J$27,$P$6:$P$26,$X107)+求节点(基础状态预期!J$7:J$27,$P$32:$P$52,$X107)+求节点(基础状态预期!J$7:J$27,$P$58:$P$78,$X107)+求节点(基础状态预期!J$7:J$27,$P$84:$P$104,$X107))*240,AM106)</f>
        <v>42728.421052631587</v>
      </c>
      <c r="AN107" s="68">
        <f>(AI107-AI106)/节奏总纲!K105</f>
        <v>0</v>
      </c>
      <c r="AO107" s="203">
        <f>MAX(求节点(基础状态预期!F$7:F$27,$T$6:$T$26,$X107)+求节点(基础状态预期!F$7:F$27,$T$32:$T$52,$X107)+求节点(基础状态预期!F$7:F$27,$T$58:$T$78,$X107)+求节点(基础状态预期!F$7:F$27,$T$84:$T$104,$X107),AO106)</f>
        <v>24920800</v>
      </c>
      <c r="AP107" s="203">
        <f>MAX(求节点(基础状态预期!G$7:G$27,$T$6:$T$26,$X107)+求节点(基础状态预期!G$7:G$27,$T$32:$T$52,$X107)+求节点(基础状态预期!G$7:G$27,$T$58:$T$78,$X107)+求节点(基础状态预期!G$7:G$27,$T$84:$T$104,$X107),AP106)</f>
        <v>24696692.255892258</v>
      </c>
      <c r="AQ107" s="203">
        <f>MAX(求节点(基础状态预期!H$7:H$27,$T$6:$T$26,$X107)+求节点(基础状态预期!H$7:H$27,$T$32:$T$52,$X107)+求节点(基础状态预期!H$7:H$27,$T$58:$T$78,$X107)+求节点(基础状态预期!H$7:H$27,$T$84:$T$104,$X107),AQ106)</f>
        <v>24468010.884353749</v>
      </c>
      <c r="AR107" s="203">
        <f>MAX(求节点(基础状态预期!I$7:I$27,$T$6:$T$26,$X107)+求节点(基础状态预期!I$7:I$27,$T$32:$T$52,$X107)+求节点(基础状态预期!I$7:I$27,$T$58:$T$78,$X107)+求节点(基础状态预期!I$7:I$27,$T$84:$T$104,$X107),AR106)</f>
        <v>24234614.432989687</v>
      </c>
      <c r="AS107" s="203">
        <f>MAX(求节点(基础状态预期!J$7:J$27,$T$6:$T$26,$X107)+求节点(基础状态预期!J$7:J$27,$T$32:$T$52,$X107)+求节点(基础状态预期!J$7:J$27,$T$58:$T$78,$X107)+求节点(基础状态预期!J$7:J$27,$T$84:$T$104,$X107),AS106)</f>
        <v>24046385.964912269</v>
      </c>
      <c r="AT107" s="203">
        <f>MAX(求节点(基础状态预期!F$7:F$27,$S$6:$S$26,$X107)+求节点(基础状态预期!F$7:F$27,$S$32:$S$52,$X107)+求节点(基础状态预期!F$7:F$27,$S$58:$S$78,$X107)+求节点(基础状态预期!F$7:F$27,$S$84:$S$104,$X107),AT106)</f>
        <v>5500</v>
      </c>
      <c r="AU107" s="203">
        <f>MAX(求节点(基础状态预期!G$7:G$27,$S$6:$S$26,$X107)+求节点(基础状态预期!G$7:G$27,$S$32:$S$52,$X107)+求节点(基础状态预期!G$7:G$27,$S$58:$S$78,$X107)+求节点(基础状态预期!G$7:G$27,$S$84:$S$104,$X107),AU106)</f>
        <v>5489.2255892255898</v>
      </c>
      <c r="AV107" s="203">
        <f>MAX(求节点(基础状态预期!H$7:H$27,$S$6:$S$26,$X107)+求节点(基础状态预期!H$7:H$27,$S$32:$S$52,$X107)+求节点(基础状态预期!H$7:H$27,$S$58:$S$78,$X107)+求节点(基础状态预期!H$7:H$27,$S$84:$S$104,$X107),AV106)</f>
        <v>5478.2312925170072</v>
      </c>
      <c r="AW107" s="203">
        <f>MAX(求节点(基础状态预期!I$7:I$27,$S$6:$S$26,$X107)+求节点(基础状态预期!I$7:I$27,$S$32:$S$52,$X107)+求节点(基础状态预期!I$7:I$27,$S$58:$S$78,$X107)+求节点(基础状态预期!I$7:I$27,$S$84:$S$104,$X107),AW106)</f>
        <v>5467.0103092783502</v>
      </c>
      <c r="AX107" s="203">
        <f>MAX(求节点(基础状态预期!J$7:J$27,$S$6:$S$26,$X107)+求节点(基础状态预期!J$7:J$27,$S$32:$S$52,$X107)+求节点(基础状态预期!J$7:J$27,$S$58:$S$78,$X107)+求节点(基础状态预期!J$7:J$27,$S$84:$S$104,$X107),AX106)</f>
        <v>5443.8596491228072</v>
      </c>
      <c r="AY107" s="108">
        <f>(AT107-AT106)/节奏总纲!K105</f>
        <v>0</v>
      </c>
      <c r="AZ107" s="203">
        <f>MAX(求节点(基础状态预期!F$7:F$27,$U$6:$U$26,$X107)+求节点(基础状态预期!F$7:F$27,$U$32:$U$52,$X107)+求节点(基础状态预期!F$7:F$27,$U$58:$U$78,$X107)+求节点(基础状态预期!F$7:F$27,$U$84:$U$104,$X107),AZ106)</f>
        <v>5976000</v>
      </c>
      <c r="BA107" s="203">
        <f>MAX(求节点(基础状态预期!G$7:G$27,$U$6:$U$26,$X107)+求节点(基础状态预期!G$7:G$27,$U$32:$U$52,$X107)+求节点(基础状态预期!G$7:G$27,$U$58:$U$78,$X107)+求节点(基础状态预期!G$7:G$27,$U$84:$U$104,$X107),BA106)</f>
        <v>5951003.3670033673</v>
      </c>
      <c r="BB107" s="203">
        <f>MAX(求节点(基础状态预期!H$7:H$27,$U$6:$U$26,$X107)+求节点(基础状态预期!H$7:H$27,$U$32:$U$52,$X107)+求节点(基础状态预期!H$7:H$27,$U$58:$U$78,$X107)+求节点(基础状态预期!H$7:H$27,$U$84:$U$104,$X107),BB106)</f>
        <v>5925496.5986394566</v>
      </c>
      <c r="BC107" s="203">
        <f>MAX(求节点(基础状态预期!I$7:I$27,$U$6:$U$26,$X107)+求节点(基础状态预期!I$7:I$27,$U$32:$U$52,$X107)+求节点(基础状态预期!I$7:I$27,$U$58:$U$78,$X107)+求节点(基础状态预期!I$7:I$27,$U$84:$U$104,$X107),BC106)</f>
        <v>5899463.9175257729</v>
      </c>
      <c r="BD107" s="203">
        <f>MAX(求节点(基础状态预期!J$7:J$27,$U$6:$U$26,$X107)+求节点(基础状态预期!J$7:J$27,$U$32:$U$52,$X107)+求节点(基础状态预期!J$7:J$27,$U$58:$U$78,$X107)+求节点(基础状态预期!J$7:J$27,$U$84:$U$104,$X107),BD106)</f>
        <v>5845754.3859649133</v>
      </c>
      <c r="BK107" s="108">
        <v>102</v>
      </c>
      <c r="BL107" s="194">
        <f t="shared" si="23"/>
        <v>48700</v>
      </c>
      <c r="BM107" s="194">
        <f t="shared" si="24"/>
        <v>48598.720538720547</v>
      </c>
      <c r="BN107" s="194">
        <f t="shared" si="25"/>
        <v>48495.37414965986</v>
      </c>
      <c r="BO107" s="194">
        <f t="shared" si="26"/>
        <v>48389.896907216491</v>
      </c>
      <c r="BP107" s="194">
        <f t="shared" si="27"/>
        <v>48172.280701754396</v>
      </c>
      <c r="BQ107" s="194">
        <f>(BL107-BL106)/节奏总纲!K105</f>
        <v>0</v>
      </c>
      <c r="BS107" s="110">
        <f t="shared" si="35"/>
        <v>0.88706365503080087</v>
      </c>
      <c r="BT107" s="110">
        <f t="shared" si="28"/>
        <v>0.11293634496919917</v>
      </c>
      <c r="BW107" s="167">
        <v>102</v>
      </c>
      <c r="BX107" s="194">
        <f>求节点(村县营基础信息!K$8:K$28,$P$6:$P$26,$CF107)+求节点(村县营基础信息!T$8:T$28,$P$32:$P$52,$CF107)+求节点(村县营基础信息!AC$8:AC$28,$P$58:$P$78,$CF107)+求节点(村县营基础信息!AL$8:AL$28,$P$84:$P$104,$CF107)</f>
        <v>217.95746388443018</v>
      </c>
      <c r="BY107" s="194">
        <f>求节点(村县营基础信息!L$8:L$28,$P$6:$P$26,$CF107)+求节点(村县营基础信息!U$8:U$28,$P$32:$P$52,$CF107)+求节点(村县营基础信息!AD$8:AD$28,$P$58:$P$78,$CF107)+求节点(村县营基础信息!AM$8:AM$28,$P$84:$P$104,$CF107)</f>
        <v>220.48112391752187</v>
      </c>
      <c r="BZ107" s="194">
        <f>求节点(村县营基础信息!M$8:M$28,$P$6:$P$26,$CF107)+求节点(村县营基础信息!V$8:V$28,$P$32:$P$52,$CF107)+求节点(村县营基础信息!AE$8:AE$28,$P$58:$P$78,$CF107)+求节点(村县营基础信息!AN$8:AN$28,$P$84:$P$104,$CF107)</f>
        <v>222.89218145398252</v>
      </c>
      <c r="CA107" s="194">
        <f>求节点(村县营基础信息!N$8:N$28,$P$6:$P$26,$CF107)+求节点(村县营基础信息!W$8:W$28,$P$32:$P$52,$CF107)+求节点(村县营基础信息!AF$8:AF$28,$P$58:$P$78,$CF107)+求节点(村县营基础信息!AO$8:AO$28,$P$84:$P$104,$CF107)</f>
        <v>225.65473130294458</v>
      </c>
      <c r="CB107" s="194">
        <f>求节点(村县营基础信息!O$8:O$28,$P$6:$P$26,$CF107)+求节点(村县营基础信息!X$8:X$28,$P$32:$P$52,$CF107)+求节点(村县营基础信息!AG$8:AG$28,$P$58:$P$78,$CF107)+求节点(村县营基础信息!AP$8:AP$28,$P$84:$P$104,$CF107)</f>
        <v>230.33373737352906</v>
      </c>
      <c r="CC107" s="194">
        <f>(BX107-BX106)/节奏总纲!K105</f>
        <v>2.7127184408399663E-2</v>
      </c>
      <c r="CF107" s="167">
        <v>102</v>
      </c>
      <c r="CG107" s="194">
        <f>求节点(村县营基础信息!K$8:K$28,$Q$6:$Q$26,$CF107)+求节点(村县营基础信息!T$8:T$28,$Q$32:$Q$52,$CF107)+求节点(村县营基础信息!AC$8:AC$28,$Q$58:$Q$78,$CF107)+求节点(村县营基础信息!AL$8:AL$28,$Q$84:$Q$104,$CF107)</f>
        <v>66.171749598715891</v>
      </c>
      <c r="CH107" s="194">
        <f>求节点(村县营基础信息!L$8:L$28,$Q$6:$Q$26,$CF107)+求节点(村县营基础信息!U$8:U$28,$Q$32:$Q$52,$CF107)+求节点(村县营基础信息!AD$8:AD$28,$Q$58:$Q$78,$CF107)+求节点(村县营基础信息!AM$8:AM$28,$Q$84:$Q$104,$CF107)</f>
        <v>67.162220598618504</v>
      </c>
      <c r="CI107" s="194">
        <f>求节点(村县营基础信息!M$8:M$28,$Q$6:$Q$26,$CF107)+求节点(村县营基础信息!V$8:V$28,$Q$32:$Q$52,$CF107)+求节点(村县营基础信息!AE$8:AE$28,$Q$58:$Q$78,$CF107)+求节点(村县营基础信息!AN$8:AN$28,$Q$84:$Q$104,$CF107)</f>
        <v>68.008799529784255</v>
      </c>
      <c r="CJ107" s="194">
        <f>求节点(村县营基础信息!N$8:N$28,$Q$6:$Q$26,$CF107)+求节点(村县营基础信息!W$8:W$28,$Q$32:$Q$52,$CF107)+求节点(村县营基础信息!AF$8:AF$28,$Q$58:$Q$78,$CF107)+求节点(村县营基础信息!AO$8:AO$28,$Q$84:$Q$104,$CF107)</f>
        <v>69.174613482620614</v>
      </c>
      <c r="CK107" s="194">
        <f>求节点(村县营基础信息!O$8:O$28,$Q$6:$Q$26,$CF107)+求节点(村县营基础信息!X$8:X$28,$Q$32:$Q$52,$CF107)+求节点(村县营基础信息!AG$8:AG$28,$Q$58:$Q$78,$CF107)+求节点(村县营基础信息!AP$8:AP$28,$Q$84:$Q$104,$CF107)</f>
        <v>70.559301283303469</v>
      </c>
      <c r="CL107" s="194">
        <f>(CG107-CG106)/节奏总纲!K105</f>
        <v>8.2357962053668382E-3</v>
      </c>
      <c r="CO107" s="167">
        <v>102</v>
      </c>
      <c r="CP107" s="194">
        <f>求节点(村县营基础信息!K$8:K$28,$R$6:$R$26,$CF107)+求节点(村县营基础信息!T$8:T$28,$R$32:$R$52,$CF107)+求节点(村县营基础信息!AC$8:AC$28,$R$58:$R$78,$CF107)+求节点(村县营基础信息!AL$8:AL$28,$R$84:$R$104,$CF107)</f>
        <v>12.142857142857142</v>
      </c>
      <c r="CQ107" s="194">
        <f>求节点(村县营基础信息!L$8:L$28,$R$6:$R$26,$CF107)+求节点(村县营基础信息!U$8:U$28,$R$32:$R$52,$CF107)+求节点(村县营基础信息!AD$8:AD$28,$R$58:$R$78,$CF107)+求节点(村县营基础信息!AM$8:AM$28,$R$84:$R$104,$CF107)</f>
        <v>12.265512265512266</v>
      </c>
      <c r="CR107" s="194">
        <f>求节点(村县营基础信息!M$8:M$28,$R$6:$R$26,$CF107)+求节点(村县营基础信息!V$8:V$28,$R$32:$R$52,$CF107)+求节点(村县营基础信息!AE$8:AE$28,$R$58:$R$78,$CF107)+求节点(村县营基础信息!AN$8:AN$28,$R$84:$R$104,$CF107)</f>
        <v>12.390670553935861</v>
      </c>
      <c r="CS107" s="194">
        <f>求节点(村县营基础信息!N$8:N$28,$R$6:$R$26,$CF107)+求节点(村县营基础信息!W$8:W$28,$R$32:$R$52,$CF107)+求节点(村县营基础信息!AF$8:AF$28,$R$58:$R$78,$CF107)+求节点(村县营基础信息!AO$8:AO$28,$R$84:$R$104,$CF107)</f>
        <v>12.51840942562592</v>
      </c>
      <c r="CT107" s="194">
        <f>求节点(村县营基础信息!O$8:O$28,$R$6:$R$26,$CF107)+求节点(村县营基础信息!X$8:X$28,$R$32:$R$52,$CF107)+求节点(村县营基础信息!AG$8:AG$28,$R$58:$R$78,$CF107)+求节点(村县营基础信息!AP$8:AP$28,$R$84:$R$104,$CF107)</f>
        <v>12.781954887218046</v>
      </c>
      <c r="CU107" s="194">
        <f>(CP107-CP106)/节奏总纲!K105</f>
        <v>1.5113110562425746E-3</v>
      </c>
      <c r="CW107" s="171"/>
      <c r="CX107" s="171"/>
      <c r="CY107" s="171">
        <v>102</v>
      </c>
      <c r="CZ107" s="171">
        <v>61491.428571428572</v>
      </c>
      <c r="DA107" s="171">
        <v>62112.554112554113</v>
      </c>
      <c r="DB107" s="171">
        <v>62746.355685131202</v>
      </c>
      <c r="DC107" s="171">
        <v>63393.225331369656</v>
      </c>
      <c r="DD107" s="171">
        <v>64727.819548872183</v>
      </c>
      <c r="DE107" s="171">
        <f t="shared" si="29"/>
        <v>0.79198029922869617</v>
      </c>
      <c r="DF107" s="171">
        <f t="shared" si="30"/>
        <v>0.78242991667441075</v>
      </c>
      <c r="DG107" s="171">
        <f t="shared" si="31"/>
        <v>0.772879534120125</v>
      </c>
      <c r="DH107" s="171">
        <f t="shared" si="32"/>
        <v>0.76332915156583958</v>
      </c>
      <c r="DI107" s="171">
        <f t="shared" si="33"/>
        <v>0.74422838645726863</v>
      </c>
    </row>
    <row r="108" spans="2:113" x14ac:dyDescent="0.15">
      <c r="W108" s="142"/>
      <c r="X108" s="68">
        <v>103</v>
      </c>
      <c r="Y108" s="203">
        <f>MAX(求节点(基础状态预期!F$7:F$27,$N$6:$N$26,$X108)+求节点(基础状态预期!F$7:F$27,$N$32:$N$52,$X108)+求节点(基础状态预期!F$7:F$27,$N$58:$N$78,$X108)+求节点(基础状态预期!F$7:F$27,$N$84:$N$104,$X108),Y107)</f>
        <v>350640</v>
      </c>
      <c r="Z108" s="203">
        <f>MAX(求节点(基础状态预期!G$7:G$27,$N$6:$N$26,$X108)+求节点(基础状态预期!G$7:G$27,$N$32:$N$52,$X108)+求节点(基础状态预期!G$7:G$27,$N$58:$N$78,$X108)+求节点(基础状态预期!G$7:G$27,$N$84:$N$104,$X108),Z107)</f>
        <v>348351.5151515152</v>
      </c>
      <c r="AA108" s="203">
        <f>MAX(求节点(基础状态预期!H$7:H$27,$N$6:$N$26,$X108)+求节点(基础状态预期!H$7:H$27,$N$32:$N$52,$X108)+求节点(基础状态预期!H$7:H$27,$N$58:$N$78,$X108)+求节点(基础状态预期!H$7:H$27,$N$84:$N$104,$X108),AA107)</f>
        <v>346016.32653061231</v>
      </c>
      <c r="AB108" s="203">
        <f>MAX(求节点(基础状态预期!I$7:I$27,$N$6:$N$26,$X108)+求节点(基础状态预期!I$7:I$27,$N$32:$N$52,$X108)+求节点(基础状态预期!I$7:I$27,$N$58:$N$78,$X108)+求节点(基础状态预期!I$7:I$27,$N$84:$N$104,$X108),AB107)</f>
        <v>343632.98969072162</v>
      </c>
      <c r="AC108" s="203">
        <f>MAX(求节点(基础状态预期!J$7:J$27,$N$6:$N$26,$X108)+求节点(基础状态预期!J$7:J$27,$N$32:$N$52,$X108)+求节点(基础状态预期!J$7:J$27,$N$58:$N$78,$X108)+求节点(基础状态预期!J$7:J$27,$N$84:$N$104,$X108),AC107)</f>
        <v>338715.78947368427</v>
      </c>
      <c r="AD108" s="63">
        <v>43529.761904761908</v>
      </c>
      <c r="AE108" s="63">
        <v>43969.456469456476</v>
      </c>
      <c r="AF108" s="63">
        <v>44418.124392614191</v>
      </c>
      <c r="AG108" s="63">
        <v>44876.043200785469</v>
      </c>
      <c r="AH108" s="63">
        <v>45820.802005012534</v>
      </c>
      <c r="AI108" s="203">
        <f>MAX((求节点(基础状态预期!F$7:F$27,$P$6:$P$26,$X108)+求节点(基础状态预期!F$7:F$27,$P$32:$P$52,$X108)+求节点(基础状态预期!F$7:F$27,$P$58:$P$78,$X108)+求节点(基础状态预期!F$7:F$27,$P$84:$P$104,$X108))*240,AI107)</f>
        <v>43200</v>
      </c>
      <c r="AJ108" s="203">
        <f>MAX((求节点(基础状态预期!G$7:G$27,$P$6:$P$26,$X108)+求节点(基础状态预期!G$7:G$27,$P$32:$P$52,$X108)+求节点(基础状态预期!G$7:G$27,$P$58:$P$78,$X108)+求节点(基础状态预期!G$7:G$27,$P$84:$P$104,$X108))*240,AJ107)</f>
        <v>43109.494949494954</v>
      </c>
      <c r="AK108" s="203">
        <f>MAX((求节点(基础状态预期!H$7:H$27,$P$6:$P$26,$X108)+求节点(基础状态预期!H$7:H$27,$P$32:$P$52,$X108)+求节点(基础状态预期!H$7:H$27,$P$58:$P$78,$X108)+求节点(基础状态预期!H$7:H$27,$P$84:$P$104,$X108))*240,AK107)</f>
        <v>43017.142857142855</v>
      </c>
      <c r="AL108" s="203">
        <f>MAX((求节点(基础状态预期!I$7:I$27,$P$6:$P$26,$X108)+求节点(基础状态预期!I$7:I$27,$P$32:$P$52,$X108)+求节点(基础状态预期!I$7:I$27,$P$58:$P$78,$X108)+求节点(基础状态预期!I$7:I$27,$P$84:$P$104,$X108))*240,AL107)</f>
        <v>42922.886597938144</v>
      </c>
      <c r="AM108" s="203">
        <f>MAX((求节点(基础状态预期!J$7:J$27,$P$6:$P$26,$X108)+求节点(基础状态预期!J$7:J$27,$P$32:$P$52,$X108)+求节点(基础状态预期!J$7:J$27,$P$58:$P$78,$X108)+求节点(基础状态预期!J$7:J$27,$P$84:$P$104,$X108))*240,AM107)</f>
        <v>42728.421052631587</v>
      </c>
      <c r="AN108" s="68">
        <f>(AI108-AI107)/节奏总纲!K106</f>
        <v>0</v>
      </c>
      <c r="AO108" s="203">
        <f>MAX(求节点(基础状态预期!F$7:F$27,$T$6:$T$26,$X108)+求节点(基础状态预期!F$7:F$27,$T$32:$T$52,$X108)+求节点(基础状态预期!F$7:F$27,$T$58:$T$78,$X108)+求节点(基础状态预期!F$7:F$27,$T$84:$T$104,$X108),AO107)</f>
        <v>24920800</v>
      </c>
      <c r="AP108" s="203">
        <f>MAX(求节点(基础状态预期!G$7:G$27,$T$6:$T$26,$X108)+求节点(基础状态预期!G$7:G$27,$T$32:$T$52,$X108)+求节点(基础状态预期!G$7:G$27,$T$58:$T$78,$X108)+求节点(基础状态预期!G$7:G$27,$T$84:$T$104,$X108),AP107)</f>
        <v>24696692.255892258</v>
      </c>
      <c r="AQ108" s="203">
        <f>MAX(求节点(基础状态预期!H$7:H$27,$T$6:$T$26,$X108)+求节点(基础状态预期!H$7:H$27,$T$32:$T$52,$X108)+求节点(基础状态预期!H$7:H$27,$T$58:$T$78,$X108)+求节点(基础状态预期!H$7:H$27,$T$84:$T$104,$X108),AQ107)</f>
        <v>24468010.884353749</v>
      </c>
      <c r="AR108" s="203">
        <f>MAX(求节点(基础状态预期!I$7:I$27,$T$6:$T$26,$X108)+求节点(基础状态预期!I$7:I$27,$T$32:$T$52,$X108)+求节点(基础状态预期!I$7:I$27,$T$58:$T$78,$X108)+求节点(基础状态预期!I$7:I$27,$T$84:$T$104,$X108),AR107)</f>
        <v>24234614.432989687</v>
      </c>
      <c r="AS108" s="203">
        <f>MAX(求节点(基础状态预期!J$7:J$27,$T$6:$T$26,$X108)+求节点(基础状态预期!J$7:J$27,$T$32:$T$52,$X108)+求节点(基础状态预期!J$7:J$27,$T$58:$T$78,$X108)+求节点(基础状态预期!J$7:J$27,$T$84:$T$104,$X108),AS107)</f>
        <v>24046385.964912269</v>
      </c>
      <c r="AT108" s="203">
        <f>MAX(求节点(基础状态预期!F$7:F$27,$S$6:$S$26,$X108)+求节点(基础状态预期!F$7:F$27,$S$32:$S$52,$X108)+求节点(基础状态预期!F$7:F$27,$S$58:$S$78,$X108)+求节点(基础状态预期!F$7:F$27,$S$84:$S$104,$X108),AT107)</f>
        <v>5500</v>
      </c>
      <c r="AU108" s="203">
        <f>MAX(求节点(基础状态预期!G$7:G$27,$S$6:$S$26,$X108)+求节点(基础状态预期!G$7:G$27,$S$32:$S$52,$X108)+求节点(基础状态预期!G$7:G$27,$S$58:$S$78,$X108)+求节点(基础状态预期!G$7:G$27,$S$84:$S$104,$X108),AU107)</f>
        <v>5489.2255892255898</v>
      </c>
      <c r="AV108" s="203">
        <f>MAX(求节点(基础状态预期!H$7:H$27,$S$6:$S$26,$X108)+求节点(基础状态预期!H$7:H$27,$S$32:$S$52,$X108)+求节点(基础状态预期!H$7:H$27,$S$58:$S$78,$X108)+求节点(基础状态预期!H$7:H$27,$S$84:$S$104,$X108),AV107)</f>
        <v>5478.2312925170072</v>
      </c>
      <c r="AW108" s="203">
        <f>MAX(求节点(基础状态预期!I$7:I$27,$S$6:$S$26,$X108)+求节点(基础状态预期!I$7:I$27,$S$32:$S$52,$X108)+求节点(基础状态预期!I$7:I$27,$S$58:$S$78,$X108)+求节点(基础状态预期!I$7:I$27,$S$84:$S$104,$X108),AW107)</f>
        <v>5467.0103092783502</v>
      </c>
      <c r="AX108" s="203">
        <f>MAX(求节点(基础状态预期!J$7:J$27,$S$6:$S$26,$X108)+求节点(基础状态预期!J$7:J$27,$S$32:$S$52,$X108)+求节点(基础状态预期!J$7:J$27,$S$58:$S$78,$X108)+求节点(基础状态预期!J$7:J$27,$S$84:$S$104,$X108),AX107)</f>
        <v>5443.8596491228072</v>
      </c>
      <c r="AY108" s="108">
        <f>(AT108-AT107)/节奏总纲!K106</f>
        <v>0</v>
      </c>
      <c r="AZ108" s="203">
        <f>MAX(求节点(基础状态预期!F$7:F$27,$U$6:$U$26,$X108)+求节点(基础状态预期!F$7:F$27,$U$32:$U$52,$X108)+求节点(基础状态预期!F$7:F$27,$U$58:$U$78,$X108)+求节点(基础状态预期!F$7:F$27,$U$84:$U$104,$X108),AZ107)</f>
        <v>5976000</v>
      </c>
      <c r="BA108" s="203">
        <f>MAX(求节点(基础状态预期!G$7:G$27,$U$6:$U$26,$X108)+求节点(基础状态预期!G$7:G$27,$U$32:$U$52,$X108)+求节点(基础状态预期!G$7:G$27,$U$58:$U$78,$X108)+求节点(基础状态预期!G$7:G$27,$U$84:$U$104,$X108),BA107)</f>
        <v>5951003.3670033673</v>
      </c>
      <c r="BB108" s="203">
        <f>MAX(求节点(基础状态预期!H$7:H$27,$U$6:$U$26,$X108)+求节点(基础状态预期!H$7:H$27,$U$32:$U$52,$X108)+求节点(基础状态预期!H$7:H$27,$U$58:$U$78,$X108)+求节点(基础状态预期!H$7:H$27,$U$84:$U$104,$X108),BB107)</f>
        <v>5925496.5986394566</v>
      </c>
      <c r="BC108" s="203">
        <f>MAX(求节点(基础状态预期!I$7:I$27,$U$6:$U$26,$X108)+求节点(基础状态预期!I$7:I$27,$U$32:$U$52,$X108)+求节点(基础状态预期!I$7:I$27,$U$58:$U$78,$X108)+求节点(基础状态预期!I$7:I$27,$U$84:$U$104,$X108),BC107)</f>
        <v>5899463.9175257729</v>
      </c>
      <c r="BD108" s="203">
        <f>MAX(求节点(基础状态预期!J$7:J$27,$U$6:$U$26,$X108)+求节点(基础状态预期!J$7:J$27,$U$32:$U$52,$X108)+求节点(基础状态预期!J$7:J$27,$U$58:$U$78,$X108)+求节点(基础状态预期!J$7:J$27,$U$84:$U$104,$X108),BD107)</f>
        <v>5845754.3859649133</v>
      </c>
      <c r="BK108" s="108">
        <v>103</v>
      </c>
      <c r="BL108" s="194">
        <f t="shared" si="23"/>
        <v>48700</v>
      </c>
      <c r="BM108" s="194">
        <f t="shared" si="24"/>
        <v>48598.720538720547</v>
      </c>
      <c r="BN108" s="194">
        <f t="shared" si="25"/>
        <v>48495.37414965986</v>
      </c>
      <c r="BO108" s="194">
        <f t="shared" si="26"/>
        <v>48389.896907216491</v>
      </c>
      <c r="BP108" s="194">
        <f t="shared" si="27"/>
        <v>48172.280701754396</v>
      </c>
      <c r="BQ108" s="194">
        <f>(BL108-BL107)/节奏总纲!K106</f>
        <v>0</v>
      </c>
      <c r="BS108" s="110">
        <f t="shared" si="35"/>
        <v>0.88706365503080087</v>
      </c>
      <c r="BT108" s="110">
        <f t="shared" si="28"/>
        <v>0.11293634496919917</v>
      </c>
      <c r="BW108" s="167">
        <v>103</v>
      </c>
      <c r="BX108" s="194">
        <f>求节点(村县营基础信息!K$8:K$28,$P$6:$P$26,$CF108)+求节点(村县营基础信息!T$8:T$28,$P$32:$P$52,$CF108)+求节点(村县营基础信息!AC$8:AC$28,$P$58:$P$78,$CF108)+求节点(村县营基础信息!AL$8:AL$28,$P$84:$P$104,$CF108)</f>
        <v>220.09430176565007</v>
      </c>
      <c r="BY108" s="194">
        <f>求节点(村县营基础信息!L$8:L$28,$P$6:$P$26,$CF108)+求节点(村县营基础信息!U$8:U$28,$P$32:$P$52,$CF108)+求节点(村县营基础信息!AD$8:AD$28,$P$58:$P$78,$CF108)+求节点(村县营基础信息!AM$8:AM$28,$P$84:$P$104,$CF108)</f>
        <v>222.64270356377207</v>
      </c>
      <c r="BZ108" s="194">
        <f>求节点(村县营基础信息!M$8:M$28,$P$6:$P$26,$CF108)+求节点(村县营基础信息!V$8:V$28,$P$32:$P$52,$CF108)+求节点(村县营基础信息!AE$8:AE$28,$P$58:$P$78,$CF108)+求节点(村县营基础信息!AN$8:AN$28,$P$84:$P$104,$CF108)</f>
        <v>225.07739891921767</v>
      </c>
      <c r="CA108" s="194">
        <f>求节点(村县营基础信息!N$8:N$28,$P$6:$P$26,$CF108)+求节点(村县营基础信息!W$8:W$28,$P$32:$P$52,$CF108)+求节点(村县营基础信息!AF$8:AF$28,$P$58:$P$78,$CF108)+求节点(村县营基础信息!AO$8:AO$28,$P$84:$P$104,$CF108)</f>
        <v>227.8670325902284</v>
      </c>
      <c r="CB108" s="194">
        <f>求节点(村县营基础信息!O$8:O$28,$P$6:$P$26,$CF108)+求节点(村县营基础信息!X$8:X$28,$P$32:$P$52,$CF108)+求节点(村县营基础信息!AG$8:AG$28,$P$58:$P$78,$CF108)+求节点(村县营基础信息!AP$8:AP$28,$P$84:$P$104,$CF108)</f>
        <v>232.59191126934795</v>
      </c>
      <c r="CC108" s="194">
        <f>(BX108-BX107)/节奏总纲!K106</f>
        <v>2.5310558020538748E-2</v>
      </c>
      <c r="CF108" s="167">
        <v>103</v>
      </c>
      <c r="CG108" s="194">
        <f>求节点(村县营基础信息!K$8:K$28,$Q$6:$Q$26,$CF108)+求节点(村县营基础信息!T$8:T$28,$Q$32:$Q$52,$CF108)+求节点(村县营基础信息!AC$8:AC$28,$Q$58:$Q$78,$CF108)+求节点(村县营基础信息!AL$8:AL$28,$Q$84:$Q$104,$CF108)</f>
        <v>66.820492241840554</v>
      </c>
      <c r="CH108" s="194">
        <f>求节点(村县营基础信息!L$8:L$28,$Q$6:$Q$26,$CF108)+求节点(村县营基础信息!U$8:U$28,$Q$32:$Q$52,$CF108)+求节点(村县营基础信息!AD$8:AD$28,$Q$58:$Q$78,$CF108)+求节点(村县营基础信息!AM$8:AM$28,$Q$84:$Q$104,$CF108)</f>
        <v>67.820673741742226</v>
      </c>
      <c r="CI108" s="194">
        <f>求节点(村县营基础信息!M$8:M$28,$Q$6:$Q$26,$CF108)+求节点(村县营基础信息!V$8:V$28,$Q$32:$Q$52,$CF108)+求节点(村县营基础信息!AE$8:AE$28,$Q$58:$Q$78,$CF108)+求节点(村县营基础信息!AN$8:AN$28,$Q$84:$Q$104,$CF108)</f>
        <v>68.675552466350752</v>
      </c>
      <c r="CJ108" s="194">
        <f>求节点(村县营基础信息!N$8:N$28,$Q$6:$Q$26,$CF108)+求节点(村县营基础信息!W$8:W$28,$Q$32:$Q$52,$CF108)+求节点(村县营基础信息!AF$8:AF$28,$Q$58:$Q$78,$CF108)+求节点(村县营基础信息!AO$8:AO$28,$Q$84:$Q$104,$CF108)</f>
        <v>69.852795967744356</v>
      </c>
      <c r="CK108" s="194">
        <f>求节点(村县营基础信息!O$8:O$28,$Q$6:$Q$26,$CF108)+求节点(村县营基础信息!X$8:X$28,$Q$32:$Q$52,$CF108)+求节点(村县营基础信息!AG$8:AG$28,$Q$58:$Q$78,$CF108)+求节点(村县营基础信息!AP$8:AP$28,$Q$84:$Q$104,$CF108)</f>
        <v>71.251059139022132</v>
      </c>
      <c r="CL108" s="194">
        <f>(CG108-CG107)/节奏总纲!K106</f>
        <v>7.6842695711808002E-3</v>
      </c>
      <c r="CO108" s="167">
        <v>103</v>
      </c>
      <c r="CP108" s="194">
        <f>求节点(村县营基础信息!K$8:K$28,$R$6:$R$26,$CF108)+求节点(村县营基础信息!T$8:T$28,$R$32:$R$52,$CF108)+求节点(村县营基础信息!AC$8:AC$28,$R$58:$R$78,$CF108)+求节点(村县营基础信息!AL$8:AL$28,$R$84:$R$104,$CF108)</f>
        <v>12.261904761904763</v>
      </c>
      <c r="CQ108" s="194">
        <f>求节点(村县营基础信息!L$8:L$28,$R$6:$R$26,$CF108)+求节点(村县营基础信息!U$8:U$28,$R$32:$R$52,$CF108)+求节点(村县营基础信息!AD$8:AD$28,$R$58:$R$78,$CF108)+求节点(村县营基础信息!AM$8:AM$28,$R$84:$R$104,$CF108)</f>
        <v>12.385762385762387</v>
      </c>
      <c r="CR108" s="194">
        <f>求节点(村县营基础信息!M$8:M$28,$R$6:$R$26,$CF108)+求节点(村县营基础信息!V$8:V$28,$R$32:$R$52,$CF108)+求节点(村县营基础信息!AE$8:AE$28,$R$58:$R$78,$CF108)+求节点(村县营基础信息!AN$8:AN$28,$R$84:$R$104,$CF108)</f>
        <v>12.51214771622935</v>
      </c>
      <c r="CS108" s="194">
        <f>求节点(村县营基础信息!N$8:N$28,$R$6:$R$26,$CF108)+求节点(村县营基础信息!W$8:W$28,$R$32:$R$52,$CF108)+求节点(村县营基础信息!AF$8:AF$28,$R$58:$R$78,$CF108)+求节点(村县营基础信息!AO$8:AO$28,$R$84:$R$104,$CF108)</f>
        <v>12.641138929798723</v>
      </c>
      <c r="CT108" s="194">
        <f>求节点(村县营基础信息!O$8:O$28,$R$6:$R$26,$CF108)+求节点(村县营基础信息!X$8:X$28,$R$32:$R$52,$CF108)+求节点(村县营基础信息!AG$8:AG$28,$R$58:$R$78,$CF108)+求节点(村县营基础信息!AP$8:AP$28,$R$84:$R$104,$CF108)</f>
        <v>12.907268170426065</v>
      </c>
      <c r="CU108" s="194">
        <f>(CP108-CP107)/节奏总纲!K106</f>
        <v>1.4101030759486629E-3</v>
      </c>
      <c r="CW108" s="171"/>
      <c r="CX108" s="171"/>
      <c r="CY108" s="171">
        <v>103</v>
      </c>
      <c r="CZ108" s="171">
        <v>62094.28571428571</v>
      </c>
      <c r="DA108" s="171">
        <v>62721.500721500728</v>
      </c>
      <c r="DB108" s="171">
        <v>63361.516034985427</v>
      </c>
      <c r="DC108" s="171">
        <v>64014.727540500731</v>
      </c>
      <c r="DD108" s="171">
        <v>65362.406015037595</v>
      </c>
      <c r="DE108" s="171">
        <f t="shared" si="29"/>
        <v>0.78429117010997107</v>
      </c>
      <c r="DF108" s="171">
        <f t="shared" si="30"/>
        <v>0.77483350971640674</v>
      </c>
      <c r="DG108" s="171">
        <f t="shared" si="31"/>
        <v>0.76537584932284231</v>
      </c>
      <c r="DH108" s="171">
        <f t="shared" si="32"/>
        <v>0.75591818892927809</v>
      </c>
      <c r="DI108" s="171">
        <f t="shared" si="33"/>
        <v>0.73700286814214955</v>
      </c>
    </row>
    <row r="109" spans="2:113" x14ac:dyDescent="0.15">
      <c r="W109" s="142"/>
      <c r="X109" s="68">
        <v>104</v>
      </c>
      <c r="Y109" s="203">
        <f>MAX(求节点(基础状态预期!F$7:F$27,$N$6:$N$26,$X109)+求节点(基础状态预期!F$7:F$27,$N$32:$N$52,$X109)+求节点(基础状态预期!F$7:F$27,$N$58:$N$78,$X109)+求节点(基础状态预期!F$7:F$27,$N$84:$N$104,$X109),Y108)</f>
        <v>350640</v>
      </c>
      <c r="Z109" s="203">
        <f>MAX(求节点(基础状态预期!G$7:G$27,$N$6:$N$26,$X109)+求节点(基础状态预期!G$7:G$27,$N$32:$N$52,$X109)+求节点(基础状态预期!G$7:G$27,$N$58:$N$78,$X109)+求节点(基础状态预期!G$7:G$27,$N$84:$N$104,$X109),Z108)</f>
        <v>348351.5151515152</v>
      </c>
      <c r="AA109" s="203">
        <f>MAX(求节点(基础状态预期!H$7:H$27,$N$6:$N$26,$X109)+求节点(基础状态预期!H$7:H$27,$N$32:$N$52,$X109)+求节点(基础状态预期!H$7:H$27,$N$58:$N$78,$X109)+求节点(基础状态预期!H$7:H$27,$N$84:$N$104,$X109),AA108)</f>
        <v>346016.32653061231</v>
      </c>
      <c r="AB109" s="203">
        <f>MAX(求节点(基础状态预期!I$7:I$27,$N$6:$N$26,$X109)+求节点(基础状态预期!I$7:I$27,$N$32:$N$52,$X109)+求节点(基础状态预期!I$7:I$27,$N$58:$N$78,$X109)+求节点(基础状态预期!I$7:I$27,$N$84:$N$104,$X109),AB108)</f>
        <v>343632.98969072162</v>
      </c>
      <c r="AC109" s="203">
        <f>MAX(求节点(基础状态预期!J$7:J$27,$N$6:$N$26,$X109)+求节点(基础状态预期!J$7:J$27,$N$32:$N$52,$X109)+求节点(基础状态预期!J$7:J$27,$N$58:$N$78,$X109)+求节点(基础状态预期!J$7:J$27,$N$84:$N$104,$X109),AC108)</f>
        <v>338715.78947368427</v>
      </c>
      <c r="AD109" s="63">
        <v>43952.380952380954</v>
      </c>
      <c r="AE109" s="63">
        <v>44396.344396344401</v>
      </c>
      <c r="AF109" s="63">
        <v>44849.368318756082</v>
      </c>
      <c r="AG109" s="63">
        <v>45311.732940598915</v>
      </c>
      <c r="AH109" s="63">
        <v>46265.664160401007</v>
      </c>
      <c r="AI109" s="203">
        <f>MAX((求节点(基础状态预期!F$7:F$27,$P$6:$P$26,$X109)+求节点(基础状态预期!F$7:F$27,$P$32:$P$52,$X109)+求节点(基础状态预期!F$7:F$27,$P$58:$P$78,$X109)+求节点(基础状态预期!F$7:F$27,$P$84:$P$104,$X109))*240,AI108)</f>
        <v>43200</v>
      </c>
      <c r="AJ109" s="203">
        <f>MAX((求节点(基础状态预期!G$7:G$27,$P$6:$P$26,$X109)+求节点(基础状态预期!G$7:G$27,$P$32:$P$52,$X109)+求节点(基础状态预期!G$7:G$27,$P$58:$P$78,$X109)+求节点(基础状态预期!G$7:G$27,$P$84:$P$104,$X109))*240,AJ108)</f>
        <v>43109.494949494954</v>
      </c>
      <c r="AK109" s="203">
        <f>MAX((求节点(基础状态预期!H$7:H$27,$P$6:$P$26,$X109)+求节点(基础状态预期!H$7:H$27,$P$32:$P$52,$X109)+求节点(基础状态预期!H$7:H$27,$P$58:$P$78,$X109)+求节点(基础状态预期!H$7:H$27,$P$84:$P$104,$X109))*240,AK108)</f>
        <v>43017.142857142855</v>
      </c>
      <c r="AL109" s="203">
        <f>MAX((求节点(基础状态预期!I$7:I$27,$P$6:$P$26,$X109)+求节点(基础状态预期!I$7:I$27,$P$32:$P$52,$X109)+求节点(基础状态预期!I$7:I$27,$P$58:$P$78,$X109)+求节点(基础状态预期!I$7:I$27,$P$84:$P$104,$X109))*240,AL108)</f>
        <v>42922.886597938144</v>
      </c>
      <c r="AM109" s="203">
        <f>MAX((求节点(基础状态预期!J$7:J$27,$P$6:$P$26,$X109)+求节点(基础状态预期!J$7:J$27,$P$32:$P$52,$X109)+求节点(基础状态预期!J$7:J$27,$P$58:$P$78,$X109)+求节点(基础状态预期!J$7:J$27,$P$84:$P$104,$X109))*240,AM108)</f>
        <v>42728.421052631587</v>
      </c>
      <c r="AN109" s="68">
        <f>(AI109-AI108)/节奏总纲!K107</f>
        <v>0</v>
      </c>
      <c r="AO109" s="203">
        <f>MAX(求节点(基础状态预期!F$7:F$27,$T$6:$T$26,$X109)+求节点(基础状态预期!F$7:F$27,$T$32:$T$52,$X109)+求节点(基础状态预期!F$7:F$27,$T$58:$T$78,$X109)+求节点(基础状态预期!F$7:F$27,$T$84:$T$104,$X109),AO108)</f>
        <v>24920800</v>
      </c>
      <c r="AP109" s="203">
        <f>MAX(求节点(基础状态预期!G$7:G$27,$T$6:$T$26,$X109)+求节点(基础状态预期!G$7:G$27,$T$32:$T$52,$X109)+求节点(基础状态预期!G$7:G$27,$T$58:$T$78,$X109)+求节点(基础状态预期!G$7:G$27,$T$84:$T$104,$X109),AP108)</f>
        <v>24696692.255892258</v>
      </c>
      <c r="AQ109" s="203">
        <f>MAX(求节点(基础状态预期!H$7:H$27,$T$6:$T$26,$X109)+求节点(基础状态预期!H$7:H$27,$T$32:$T$52,$X109)+求节点(基础状态预期!H$7:H$27,$T$58:$T$78,$X109)+求节点(基础状态预期!H$7:H$27,$T$84:$T$104,$X109),AQ108)</f>
        <v>24468010.884353749</v>
      </c>
      <c r="AR109" s="203">
        <f>MAX(求节点(基础状态预期!I$7:I$27,$T$6:$T$26,$X109)+求节点(基础状态预期!I$7:I$27,$T$32:$T$52,$X109)+求节点(基础状态预期!I$7:I$27,$T$58:$T$78,$X109)+求节点(基础状态预期!I$7:I$27,$T$84:$T$104,$X109),AR108)</f>
        <v>24234614.432989687</v>
      </c>
      <c r="AS109" s="203">
        <f>MAX(求节点(基础状态预期!J$7:J$27,$T$6:$T$26,$X109)+求节点(基础状态预期!J$7:J$27,$T$32:$T$52,$X109)+求节点(基础状态预期!J$7:J$27,$T$58:$T$78,$X109)+求节点(基础状态预期!J$7:J$27,$T$84:$T$104,$X109),AS108)</f>
        <v>24046385.964912269</v>
      </c>
      <c r="AT109" s="203">
        <f>MAX(求节点(基础状态预期!F$7:F$27,$S$6:$S$26,$X109)+求节点(基础状态预期!F$7:F$27,$S$32:$S$52,$X109)+求节点(基础状态预期!F$7:F$27,$S$58:$S$78,$X109)+求节点(基础状态预期!F$7:F$27,$S$84:$S$104,$X109),AT108)</f>
        <v>5500</v>
      </c>
      <c r="AU109" s="203">
        <f>MAX(求节点(基础状态预期!G$7:G$27,$S$6:$S$26,$X109)+求节点(基础状态预期!G$7:G$27,$S$32:$S$52,$X109)+求节点(基础状态预期!G$7:G$27,$S$58:$S$78,$X109)+求节点(基础状态预期!G$7:G$27,$S$84:$S$104,$X109),AU108)</f>
        <v>5489.2255892255898</v>
      </c>
      <c r="AV109" s="203">
        <f>MAX(求节点(基础状态预期!H$7:H$27,$S$6:$S$26,$X109)+求节点(基础状态预期!H$7:H$27,$S$32:$S$52,$X109)+求节点(基础状态预期!H$7:H$27,$S$58:$S$78,$X109)+求节点(基础状态预期!H$7:H$27,$S$84:$S$104,$X109),AV108)</f>
        <v>5478.2312925170072</v>
      </c>
      <c r="AW109" s="203">
        <f>MAX(求节点(基础状态预期!I$7:I$27,$S$6:$S$26,$X109)+求节点(基础状态预期!I$7:I$27,$S$32:$S$52,$X109)+求节点(基础状态预期!I$7:I$27,$S$58:$S$78,$X109)+求节点(基础状态预期!I$7:I$27,$S$84:$S$104,$X109),AW108)</f>
        <v>5467.0103092783502</v>
      </c>
      <c r="AX109" s="203">
        <f>MAX(求节点(基础状态预期!J$7:J$27,$S$6:$S$26,$X109)+求节点(基础状态预期!J$7:J$27,$S$32:$S$52,$X109)+求节点(基础状态预期!J$7:J$27,$S$58:$S$78,$X109)+求节点(基础状态预期!J$7:J$27,$S$84:$S$104,$X109),AX108)</f>
        <v>5443.8596491228072</v>
      </c>
      <c r="AY109" s="108">
        <f>(AT109-AT108)/节奏总纲!K107</f>
        <v>0</v>
      </c>
      <c r="AZ109" s="203">
        <f>MAX(求节点(基础状态预期!F$7:F$27,$U$6:$U$26,$X109)+求节点(基础状态预期!F$7:F$27,$U$32:$U$52,$X109)+求节点(基础状态预期!F$7:F$27,$U$58:$U$78,$X109)+求节点(基础状态预期!F$7:F$27,$U$84:$U$104,$X109),AZ108)</f>
        <v>5976000</v>
      </c>
      <c r="BA109" s="203">
        <f>MAX(求节点(基础状态预期!G$7:G$27,$U$6:$U$26,$X109)+求节点(基础状态预期!G$7:G$27,$U$32:$U$52,$X109)+求节点(基础状态预期!G$7:G$27,$U$58:$U$78,$X109)+求节点(基础状态预期!G$7:G$27,$U$84:$U$104,$X109),BA108)</f>
        <v>5951003.3670033673</v>
      </c>
      <c r="BB109" s="203">
        <f>MAX(求节点(基础状态预期!H$7:H$27,$U$6:$U$26,$X109)+求节点(基础状态预期!H$7:H$27,$U$32:$U$52,$X109)+求节点(基础状态预期!H$7:H$27,$U$58:$U$78,$X109)+求节点(基础状态预期!H$7:H$27,$U$84:$U$104,$X109),BB108)</f>
        <v>5925496.5986394566</v>
      </c>
      <c r="BC109" s="203">
        <f>MAX(求节点(基础状态预期!I$7:I$27,$U$6:$U$26,$X109)+求节点(基础状态预期!I$7:I$27,$U$32:$U$52,$X109)+求节点(基础状态预期!I$7:I$27,$U$58:$U$78,$X109)+求节点(基础状态预期!I$7:I$27,$U$84:$U$104,$X109),BC108)</f>
        <v>5899463.9175257729</v>
      </c>
      <c r="BD109" s="203">
        <f>MAX(求节点(基础状态预期!J$7:J$27,$U$6:$U$26,$X109)+求节点(基础状态预期!J$7:J$27,$U$32:$U$52,$X109)+求节点(基础状态预期!J$7:J$27,$U$58:$U$78,$X109)+求节点(基础状态预期!J$7:J$27,$U$84:$U$104,$X109),BD108)</f>
        <v>5845754.3859649133</v>
      </c>
      <c r="BK109" s="108">
        <v>104</v>
      </c>
      <c r="BL109" s="194">
        <f t="shared" si="23"/>
        <v>48700</v>
      </c>
      <c r="BM109" s="194">
        <f t="shared" si="24"/>
        <v>48598.720538720547</v>
      </c>
      <c r="BN109" s="194">
        <f t="shared" si="25"/>
        <v>48495.37414965986</v>
      </c>
      <c r="BO109" s="194">
        <f t="shared" si="26"/>
        <v>48389.896907216491</v>
      </c>
      <c r="BP109" s="194">
        <f t="shared" si="27"/>
        <v>48172.280701754396</v>
      </c>
      <c r="BQ109" s="194">
        <f>(BL109-BL108)/节奏总纲!K107</f>
        <v>0</v>
      </c>
      <c r="BS109" s="110">
        <f t="shared" si="35"/>
        <v>0.88706365503080087</v>
      </c>
      <c r="BT109" s="110">
        <f t="shared" si="28"/>
        <v>0.11293634496919917</v>
      </c>
      <c r="BW109" s="167">
        <v>104</v>
      </c>
      <c r="BX109" s="194">
        <f>求节点(村县营基础信息!K$8:K$28,$P$6:$P$26,$CF109)+求节点(村县营基础信息!T$8:T$28,$P$32:$P$52,$CF109)+求节点(村县营基础信息!AC$8:AC$28,$P$58:$P$78,$CF109)+求节点(村县营基础信息!AL$8:AL$28,$P$84:$P$104,$CF109)</f>
        <v>222.23113964686999</v>
      </c>
      <c r="BY109" s="194">
        <f>求节点(村县营基础信息!L$8:L$28,$P$6:$P$26,$CF109)+求节点(村县营基础信息!U$8:U$28,$P$32:$P$52,$CF109)+求节点(村县营基础信息!AD$8:AD$28,$P$58:$P$78,$CF109)+求节点(村县营基础信息!AM$8:AM$28,$P$84:$P$104,$CF109)</f>
        <v>224.80428321002228</v>
      </c>
      <c r="BZ109" s="194">
        <f>求节点(村县营基础信息!M$8:M$28,$P$6:$P$26,$CF109)+求节点(村县营基础信息!V$8:V$28,$P$32:$P$52,$CF109)+求节点(村县营基础信息!AE$8:AE$28,$P$58:$P$78,$CF109)+求节点(村县营基础信息!AN$8:AN$28,$P$84:$P$104,$CF109)</f>
        <v>227.26261638445277</v>
      </c>
      <c r="CA109" s="194">
        <f>求节点(村县营基础信息!N$8:N$28,$P$6:$P$26,$CF109)+求节点(村县营基础信息!W$8:W$28,$P$32:$P$52,$CF109)+求节点(村县营基础信息!AF$8:AF$28,$P$58:$P$78,$CF109)+求节点(村县营基础信息!AO$8:AO$28,$P$84:$P$104,$CF109)</f>
        <v>230.07933387751217</v>
      </c>
      <c r="CB109" s="194">
        <f>求节点(村县营基础信息!O$8:O$28,$P$6:$P$26,$CF109)+求节点(村县营基础信息!X$8:X$28,$P$32:$P$52,$CF109)+求节点(村县营基础信息!AG$8:AG$28,$P$58:$P$78,$CF109)+求节点(村县营基础信息!AP$8:AP$28,$P$84:$P$104,$CF109)</f>
        <v>234.85008516516683</v>
      </c>
      <c r="CC109" s="194">
        <f>(BX109-BX108)/节奏总纲!K107</f>
        <v>2.3615585667369841E-2</v>
      </c>
      <c r="CF109" s="167">
        <v>104</v>
      </c>
      <c r="CG109" s="194">
        <f>求节点(村县营基础信息!K$8:K$28,$Q$6:$Q$26,$CF109)+求节点(村县营基础信息!T$8:T$28,$Q$32:$Q$52,$CF109)+求节点(村县营基础信息!AC$8:AC$28,$Q$58:$Q$78,$CF109)+求节点(村县营基础信息!AL$8:AL$28,$Q$84:$Q$104,$CF109)</f>
        <v>67.469234884965218</v>
      </c>
      <c r="CH109" s="194">
        <f>求节点(村县营基础信息!L$8:L$28,$Q$6:$Q$26,$CF109)+求节点(村县营基础信息!U$8:U$28,$Q$32:$Q$52,$CF109)+求节点(村县营基础信息!AD$8:AD$28,$Q$58:$Q$78,$CF109)+求节点(村县营基础信息!AM$8:AM$28,$Q$84:$Q$104,$CF109)</f>
        <v>68.479126884865934</v>
      </c>
      <c r="CI109" s="194">
        <f>求节点(村县营基础信息!M$8:M$28,$Q$6:$Q$26,$CF109)+求节点(村县营基础信息!V$8:V$28,$Q$32:$Q$52,$CF109)+求节点(村县营基础信息!AE$8:AE$28,$Q$58:$Q$78,$CF109)+求节点(村县营基础信息!AN$8:AN$28,$Q$84:$Q$104,$CF109)</f>
        <v>69.342305402917276</v>
      </c>
      <c r="CJ109" s="194">
        <f>求节点(村县营基础信息!N$8:N$28,$Q$6:$Q$26,$CF109)+求节点(村县营基础信息!W$8:W$28,$Q$32:$Q$52,$CF109)+求节点(村县营基础信息!AF$8:AF$28,$Q$58:$Q$78,$CF109)+求节点(村县营基础信息!AO$8:AO$28,$Q$84:$Q$104,$CF109)</f>
        <v>70.530978452868084</v>
      </c>
      <c r="CK109" s="194">
        <f>求节点(村县营基础信息!O$8:O$28,$Q$6:$Q$26,$CF109)+求节点(村县营基础信息!X$8:X$28,$Q$32:$Q$52,$CF109)+求节点(村县营基础信息!AG$8:AG$28,$Q$58:$Q$78,$CF109)+求节点(村县营基础信息!AP$8:AP$28,$Q$84:$Q$104,$CF109)</f>
        <v>71.942816994740795</v>
      </c>
      <c r="CL109" s="194">
        <f>(CG109-CG108)/节奏总纲!K107</f>
        <v>7.1696770257741807E-3</v>
      </c>
      <c r="CO109" s="167">
        <v>104</v>
      </c>
      <c r="CP109" s="194">
        <f>求节点(村县营基础信息!K$8:K$28,$R$6:$R$26,$CF109)+求节点(村县营基础信息!T$8:T$28,$R$32:$R$52,$CF109)+求节点(村县营基础信息!AC$8:AC$28,$R$58:$R$78,$CF109)+求节点(村县营基础信息!AL$8:AL$28,$R$84:$R$104,$CF109)</f>
        <v>12.380952380952381</v>
      </c>
      <c r="CQ109" s="194">
        <f>求节点(村县营基础信息!L$8:L$28,$R$6:$R$26,$CF109)+求节点(村县营基础信息!U$8:U$28,$R$32:$R$52,$CF109)+求节点(村县营基础信息!AD$8:AD$28,$R$58:$R$78,$CF109)+求节点(村县营基础信息!AM$8:AM$28,$R$84:$R$104,$CF109)</f>
        <v>12.506012506012507</v>
      </c>
      <c r="CR109" s="194">
        <f>求节点(村县营基础信息!M$8:M$28,$R$6:$R$26,$CF109)+求节点(村县营基础信息!V$8:V$28,$R$32:$R$52,$CF109)+求节点(村县营基础信息!AE$8:AE$28,$R$58:$R$78,$CF109)+求节点(村县营基础信息!AN$8:AN$28,$R$84:$R$104,$CF109)</f>
        <v>12.633624878522838</v>
      </c>
      <c r="CS109" s="194">
        <f>求节点(村县营基础信息!N$8:N$28,$R$6:$R$26,$CF109)+求节点(村县营基础信息!W$8:W$28,$R$32:$R$52,$CF109)+求节点(村县营基础信息!AF$8:AF$28,$R$58:$R$78,$CF109)+求节点(村县营基础信息!AO$8:AO$28,$R$84:$R$104,$CF109)</f>
        <v>12.763868433971526</v>
      </c>
      <c r="CT109" s="194">
        <f>求节点(村县营基础信息!O$8:O$28,$R$6:$R$26,$CF109)+求节点(村县营基础信息!X$8:X$28,$R$32:$R$52,$CF109)+求节点(村县营基础信息!AG$8:AG$28,$R$58:$R$78,$CF109)+求节点(村县营基础信息!AP$8:AP$28,$R$84:$R$104,$CF109)</f>
        <v>13.032581453634085</v>
      </c>
      <c r="CU109" s="194">
        <f>(CP109-CP108)/节奏总纲!K107</f>
        <v>1.3156726913276333E-3</v>
      </c>
      <c r="CW109" s="171"/>
      <c r="CX109" s="171"/>
      <c r="CY109" s="171">
        <v>104</v>
      </c>
      <c r="CZ109" s="171">
        <v>62697.142857142855</v>
      </c>
      <c r="DA109" s="171">
        <v>63330.447330447336</v>
      </c>
      <c r="DB109" s="171">
        <v>63976.676384839659</v>
      </c>
      <c r="DC109" s="171">
        <v>64636.229749631813</v>
      </c>
      <c r="DD109" s="171">
        <v>65996.992481203008</v>
      </c>
      <c r="DE109" s="171">
        <f t="shared" si="29"/>
        <v>0.7767499088589136</v>
      </c>
      <c r="DF109" s="171">
        <f t="shared" si="30"/>
        <v>0.76738318750759515</v>
      </c>
      <c r="DG109" s="171">
        <f t="shared" si="31"/>
        <v>0.75801646615627638</v>
      </c>
      <c r="DH109" s="171">
        <f t="shared" si="32"/>
        <v>0.74864974480495794</v>
      </c>
      <c r="DI109" s="171">
        <f t="shared" si="33"/>
        <v>0.72991630210232117</v>
      </c>
    </row>
    <row r="110" spans="2:113" x14ac:dyDescent="0.15">
      <c r="W110" s="142"/>
      <c r="X110" s="68">
        <v>105</v>
      </c>
      <c r="Y110" s="203">
        <f>MAX(求节点(基础状态预期!F$7:F$27,$N$6:$N$26,$X110)+求节点(基础状态预期!F$7:F$27,$N$32:$N$52,$X110)+求节点(基础状态预期!F$7:F$27,$N$58:$N$78,$X110)+求节点(基础状态预期!F$7:F$27,$N$84:$N$104,$X110),Y109)</f>
        <v>350640</v>
      </c>
      <c r="Z110" s="203">
        <f>MAX(求节点(基础状态预期!G$7:G$27,$N$6:$N$26,$X110)+求节点(基础状态预期!G$7:G$27,$N$32:$N$52,$X110)+求节点(基础状态预期!G$7:G$27,$N$58:$N$78,$X110)+求节点(基础状态预期!G$7:G$27,$N$84:$N$104,$X110),Z109)</f>
        <v>348351.5151515152</v>
      </c>
      <c r="AA110" s="203">
        <f>MAX(求节点(基础状态预期!H$7:H$27,$N$6:$N$26,$X110)+求节点(基础状态预期!H$7:H$27,$N$32:$N$52,$X110)+求节点(基础状态预期!H$7:H$27,$N$58:$N$78,$X110)+求节点(基础状态预期!H$7:H$27,$N$84:$N$104,$X110),AA109)</f>
        <v>346016.32653061231</v>
      </c>
      <c r="AB110" s="203">
        <f>MAX(求节点(基础状态预期!I$7:I$27,$N$6:$N$26,$X110)+求节点(基础状态预期!I$7:I$27,$N$32:$N$52,$X110)+求节点(基础状态预期!I$7:I$27,$N$58:$N$78,$X110)+求节点(基础状态预期!I$7:I$27,$N$84:$N$104,$X110),AB109)</f>
        <v>343632.98969072162</v>
      </c>
      <c r="AC110" s="203">
        <f>MAX(求节点(基础状态预期!J$7:J$27,$N$6:$N$26,$X110)+求节点(基础状态预期!J$7:J$27,$N$32:$N$52,$X110)+求节点(基础状态预期!J$7:J$27,$N$58:$N$78,$X110)+求节点(基础状态预期!J$7:J$27,$N$84:$N$104,$X110),AC109)</f>
        <v>338715.78947368427</v>
      </c>
      <c r="AD110" s="63">
        <v>44375</v>
      </c>
      <c r="AE110" s="63">
        <v>44823.232323232325</v>
      </c>
      <c r="AF110" s="63">
        <v>45280.612244897966</v>
      </c>
      <c r="AG110" s="63">
        <v>45747.422680412368</v>
      </c>
      <c r="AH110" s="63">
        <v>46710.526315789481</v>
      </c>
      <c r="AI110" s="203">
        <f>MAX((求节点(基础状态预期!F$7:F$27,$P$6:$P$26,$X110)+求节点(基础状态预期!F$7:F$27,$P$32:$P$52,$X110)+求节点(基础状态预期!F$7:F$27,$P$58:$P$78,$X110)+求节点(基础状态预期!F$7:F$27,$P$84:$P$104,$X110))*240,AI109)</f>
        <v>43200</v>
      </c>
      <c r="AJ110" s="203">
        <f>MAX((求节点(基础状态预期!G$7:G$27,$P$6:$P$26,$X110)+求节点(基础状态预期!G$7:G$27,$P$32:$P$52,$X110)+求节点(基础状态预期!G$7:G$27,$P$58:$P$78,$X110)+求节点(基础状态预期!G$7:G$27,$P$84:$P$104,$X110))*240,AJ109)</f>
        <v>43109.494949494954</v>
      </c>
      <c r="AK110" s="203">
        <f>MAX((求节点(基础状态预期!H$7:H$27,$P$6:$P$26,$X110)+求节点(基础状态预期!H$7:H$27,$P$32:$P$52,$X110)+求节点(基础状态预期!H$7:H$27,$P$58:$P$78,$X110)+求节点(基础状态预期!H$7:H$27,$P$84:$P$104,$X110))*240,AK109)</f>
        <v>43017.142857142855</v>
      </c>
      <c r="AL110" s="203">
        <f>MAX((求节点(基础状态预期!I$7:I$27,$P$6:$P$26,$X110)+求节点(基础状态预期!I$7:I$27,$P$32:$P$52,$X110)+求节点(基础状态预期!I$7:I$27,$P$58:$P$78,$X110)+求节点(基础状态预期!I$7:I$27,$P$84:$P$104,$X110))*240,AL109)</f>
        <v>42922.886597938144</v>
      </c>
      <c r="AM110" s="203">
        <f>MAX((求节点(基础状态预期!J$7:J$27,$P$6:$P$26,$X110)+求节点(基础状态预期!J$7:J$27,$P$32:$P$52,$X110)+求节点(基础状态预期!J$7:J$27,$P$58:$P$78,$X110)+求节点(基础状态预期!J$7:J$27,$P$84:$P$104,$X110))*240,AM109)</f>
        <v>42728.421052631587</v>
      </c>
      <c r="AN110" s="68">
        <f>(AI110-AI109)/节奏总纲!K108</f>
        <v>0</v>
      </c>
      <c r="AO110" s="203">
        <f>MAX(求节点(基础状态预期!F$7:F$27,$T$6:$T$26,$X110)+求节点(基础状态预期!F$7:F$27,$T$32:$T$52,$X110)+求节点(基础状态预期!F$7:F$27,$T$58:$T$78,$X110)+求节点(基础状态预期!F$7:F$27,$T$84:$T$104,$X110),AO109)</f>
        <v>24920800</v>
      </c>
      <c r="AP110" s="203">
        <f>MAX(求节点(基础状态预期!G$7:G$27,$T$6:$T$26,$X110)+求节点(基础状态预期!G$7:G$27,$T$32:$T$52,$X110)+求节点(基础状态预期!G$7:G$27,$T$58:$T$78,$X110)+求节点(基础状态预期!G$7:G$27,$T$84:$T$104,$X110),AP109)</f>
        <v>24696692.255892258</v>
      </c>
      <c r="AQ110" s="203">
        <f>MAX(求节点(基础状态预期!H$7:H$27,$T$6:$T$26,$X110)+求节点(基础状态预期!H$7:H$27,$T$32:$T$52,$X110)+求节点(基础状态预期!H$7:H$27,$T$58:$T$78,$X110)+求节点(基础状态预期!H$7:H$27,$T$84:$T$104,$X110),AQ109)</f>
        <v>24468010.884353749</v>
      </c>
      <c r="AR110" s="203">
        <f>MAX(求节点(基础状态预期!I$7:I$27,$T$6:$T$26,$X110)+求节点(基础状态预期!I$7:I$27,$T$32:$T$52,$X110)+求节点(基础状态预期!I$7:I$27,$T$58:$T$78,$X110)+求节点(基础状态预期!I$7:I$27,$T$84:$T$104,$X110),AR109)</f>
        <v>24234614.432989687</v>
      </c>
      <c r="AS110" s="203">
        <f>MAX(求节点(基础状态预期!J$7:J$27,$T$6:$T$26,$X110)+求节点(基础状态预期!J$7:J$27,$T$32:$T$52,$X110)+求节点(基础状态预期!J$7:J$27,$T$58:$T$78,$X110)+求节点(基础状态预期!J$7:J$27,$T$84:$T$104,$X110),AS109)</f>
        <v>24046385.964912269</v>
      </c>
      <c r="AT110" s="203">
        <f>MAX(求节点(基础状态预期!F$7:F$27,$S$6:$S$26,$X110)+求节点(基础状态预期!F$7:F$27,$S$32:$S$52,$X110)+求节点(基础状态预期!F$7:F$27,$S$58:$S$78,$X110)+求节点(基础状态预期!F$7:F$27,$S$84:$S$104,$X110),AT109)</f>
        <v>5500</v>
      </c>
      <c r="AU110" s="203">
        <f>MAX(求节点(基础状态预期!G$7:G$27,$S$6:$S$26,$X110)+求节点(基础状态预期!G$7:G$27,$S$32:$S$52,$X110)+求节点(基础状态预期!G$7:G$27,$S$58:$S$78,$X110)+求节点(基础状态预期!G$7:G$27,$S$84:$S$104,$X110),AU109)</f>
        <v>5489.2255892255898</v>
      </c>
      <c r="AV110" s="203">
        <f>MAX(求节点(基础状态预期!H$7:H$27,$S$6:$S$26,$X110)+求节点(基础状态预期!H$7:H$27,$S$32:$S$52,$X110)+求节点(基础状态预期!H$7:H$27,$S$58:$S$78,$X110)+求节点(基础状态预期!H$7:H$27,$S$84:$S$104,$X110),AV109)</f>
        <v>5478.2312925170072</v>
      </c>
      <c r="AW110" s="203">
        <f>MAX(求节点(基础状态预期!I$7:I$27,$S$6:$S$26,$X110)+求节点(基础状态预期!I$7:I$27,$S$32:$S$52,$X110)+求节点(基础状态预期!I$7:I$27,$S$58:$S$78,$X110)+求节点(基础状态预期!I$7:I$27,$S$84:$S$104,$X110),AW109)</f>
        <v>5467.0103092783502</v>
      </c>
      <c r="AX110" s="203">
        <f>MAX(求节点(基础状态预期!J$7:J$27,$S$6:$S$26,$X110)+求节点(基础状态预期!J$7:J$27,$S$32:$S$52,$X110)+求节点(基础状态预期!J$7:J$27,$S$58:$S$78,$X110)+求节点(基础状态预期!J$7:J$27,$S$84:$S$104,$X110),AX109)</f>
        <v>5443.8596491228072</v>
      </c>
      <c r="AY110" s="108">
        <f>(AT110-AT109)/节奏总纲!K108</f>
        <v>0</v>
      </c>
      <c r="AZ110" s="203">
        <f>MAX(求节点(基础状态预期!F$7:F$27,$U$6:$U$26,$X110)+求节点(基础状态预期!F$7:F$27,$U$32:$U$52,$X110)+求节点(基础状态预期!F$7:F$27,$U$58:$U$78,$X110)+求节点(基础状态预期!F$7:F$27,$U$84:$U$104,$X110),AZ109)</f>
        <v>5976000</v>
      </c>
      <c r="BA110" s="203">
        <f>MAX(求节点(基础状态预期!G$7:G$27,$U$6:$U$26,$X110)+求节点(基础状态预期!G$7:G$27,$U$32:$U$52,$X110)+求节点(基础状态预期!G$7:G$27,$U$58:$U$78,$X110)+求节点(基础状态预期!G$7:G$27,$U$84:$U$104,$X110),BA109)</f>
        <v>5951003.3670033673</v>
      </c>
      <c r="BB110" s="203">
        <f>MAX(求节点(基础状态预期!H$7:H$27,$U$6:$U$26,$X110)+求节点(基础状态预期!H$7:H$27,$U$32:$U$52,$X110)+求节点(基础状态预期!H$7:H$27,$U$58:$U$78,$X110)+求节点(基础状态预期!H$7:H$27,$U$84:$U$104,$X110),BB109)</f>
        <v>5925496.5986394566</v>
      </c>
      <c r="BC110" s="203">
        <f>MAX(求节点(基础状态预期!I$7:I$27,$U$6:$U$26,$X110)+求节点(基础状态预期!I$7:I$27,$U$32:$U$52,$X110)+求节点(基础状态预期!I$7:I$27,$U$58:$U$78,$X110)+求节点(基础状态预期!I$7:I$27,$U$84:$U$104,$X110),BC109)</f>
        <v>5899463.9175257729</v>
      </c>
      <c r="BD110" s="203">
        <f>MAX(求节点(基础状态预期!J$7:J$27,$U$6:$U$26,$X110)+求节点(基础状态预期!J$7:J$27,$U$32:$U$52,$X110)+求节点(基础状态预期!J$7:J$27,$U$58:$U$78,$X110)+求节点(基础状态预期!J$7:J$27,$U$84:$U$104,$X110),BD109)</f>
        <v>5845754.3859649133</v>
      </c>
      <c r="BK110" s="108">
        <v>105</v>
      </c>
      <c r="BL110" s="194">
        <f t="shared" si="23"/>
        <v>48700</v>
      </c>
      <c r="BM110" s="194">
        <f t="shared" si="24"/>
        <v>48598.720538720547</v>
      </c>
      <c r="BN110" s="194">
        <f t="shared" si="25"/>
        <v>48495.37414965986</v>
      </c>
      <c r="BO110" s="194">
        <f t="shared" si="26"/>
        <v>48389.896907216491</v>
      </c>
      <c r="BP110" s="194">
        <f t="shared" si="27"/>
        <v>48172.280701754396</v>
      </c>
      <c r="BQ110" s="194">
        <f>(BL110-BL109)/节奏总纲!K108</f>
        <v>0</v>
      </c>
      <c r="BS110" s="110">
        <f t="shared" si="35"/>
        <v>0.88706365503080087</v>
      </c>
      <c r="BT110" s="110">
        <f t="shared" si="28"/>
        <v>0.11293634496919917</v>
      </c>
      <c r="BW110" s="167">
        <v>105</v>
      </c>
      <c r="BX110" s="194">
        <f>求节点(村县营基础信息!K$8:K$28,$P$6:$P$26,$CF110)+求节点(村县营基础信息!T$8:T$28,$P$32:$P$52,$CF110)+求节点(村县营基础信息!AC$8:AC$28,$P$58:$P$78,$CF110)+求节点(村县营基础信息!AL$8:AL$28,$P$84:$P$104,$CF110)</f>
        <v>224.36797752808988</v>
      </c>
      <c r="BY110" s="194">
        <f>求节点(村县营基础信息!L$8:L$28,$P$6:$P$26,$CF110)+求节点(村县营基础信息!U$8:U$28,$P$32:$P$52,$CF110)+求节点(村县营基础信息!AD$8:AD$28,$P$58:$P$78,$CF110)+求节点(村县营基础信息!AM$8:AM$28,$P$84:$P$104,$CF110)</f>
        <v>226.96586285627248</v>
      </c>
      <c r="BZ110" s="194">
        <f>求节点(村县营基础信息!M$8:M$28,$P$6:$P$26,$CF110)+求节点(村县营基础信息!V$8:V$28,$P$32:$P$52,$CF110)+求节点(村县营基础信息!AE$8:AE$28,$P$58:$P$78,$CF110)+求节点(村县营基础信息!AN$8:AN$28,$P$84:$P$104,$CF110)</f>
        <v>229.4478338496879</v>
      </c>
      <c r="CA110" s="194">
        <f>求节点(村县营基础信息!N$8:N$28,$P$6:$P$26,$CF110)+求节点(村县营基础信息!W$8:W$28,$P$32:$P$52,$CF110)+求节点(村县营基础信息!AF$8:AF$28,$P$58:$P$78,$CF110)+求节点(村县营基础信息!AO$8:AO$28,$P$84:$P$104,$CF110)</f>
        <v>232.29163516479596</v>
      </c>
      <c r="CB110" s="194">
        <f>求节点(村县营基础信息!O$8:O$28,$P$6:$P$26,$CF110)+求节点(村县营基础信息!X$8:X$28,$P$32:$P$52,$CF110)+求节点(村县营基础信息!AG$8:AG$28,$P$58:$P$78,$CF110)+求节点(村县营基础信息!AP$8:AP$28,$P$84:$P$104,$CF110)</f>
        <v>237.10825906098577</v>
      </c>
      <c r="CC110" s="194">
        <f>(BX110-BX109)/节奏总纲!K108</f>
        <v>2.2034120542119486E-2</v>
      </c>
      <c r="CF110" s="167">
        <v>105</v>
      </c>
      <c r="CG110" s="194">
        <f>求节点(村县营基础信息!K$8:K$28,$Q$6:$Q$26,$CF110)+求节点(村县营基础信息!T$8:T$28,$Q$32:$Q$52,$CF110)+求节点(村县营基础信息!AC$8:AC$28,$Q$58:$Q$78,$CF110)+求节点(村县营基础信息!AL$8:AL$28,$Q$84:$Q$104,$CF110)</f>
        <v>68.117977528089881</v>
      </c>
      <c r="CH110" s="194">
        <f>求节点(村县营基础信息!L$8:L$28,$Q$6:$Q$26,$CF110)+求节点(村县营基础信息!U$8:U$28,$Q$32:$Q$52,$CF110)+求节点(村县营基础信息!AD$8:AD$28,$Q$58:$Q$78,$CF110)+求节点(村县营基础信息!AM$8:AM$28,$Q$84:$Q$104,$CF110)</f>
        <v>69.137580027989642</v>
      </c>
      <c r="CI110" s="194">
        <f>求节点(村县营基础信息!M$8:M$28,$Q$6:$Q$26,$CF110)+求节点(村县营基础信息!V$8:V$28,$Q$32:$Q$52,$CF110)+求节点(村县营基础信息!AE$8:AE$28,$Q$58:$Q$78,$CF110)+求节点(村县营基础信息!AN$8:AN$28,$Q$84:$Q$104,$CF110)</f>
        <v>70.009058339483786</v>
      </c>
      <c r="CJ110" s="194">
        <f>求节点(村县营基础信息!N$8:N$28,$Q$6:$Q$26,$CF110)+求节点(村县营基础信息!W$8:W$28,$Q$32:$Q$52,$CF110)+求节点(村县营基础信息!AF$8:AF$28,$Q$58:$Q$78,$CF110)+求节点(村县营基础信息!AO$8:AO$28,$Q$84:$Q$104,$CF110)</f>
        <v>71.209160937991811</v>
      </c>
      <c r="CK110" s="194">
        <f>求节点(村县营基础信息!O$8:O$28,$Q$6:$Q$26,$CF110)+求节点(村县营基础信息!X$8:X$28,$Q$32:$Q$52,$CF110)+求节点(村县营基础信息!AG$8:AG$28,$Q$58:$Q$78,$CF110)+求节点(村县营基础信息!AP$8:AP$28,$Q$84:$Q$104,$CF110)</f>
        <v>72.634574850459458</v>
      </c>
      <c r="CL110" s="194">
        <f>(CG110-CG109)/节奏总纲!K108</f>
        <v>6.689545203710786E-3</v>
      </c>
      <c r="CO110" s="167">
        <v>105</v>
      </c>
      <c r="CP110" s="194">
        <f>求节点(村县营基础信息!K$8:K$28,$R$6:$R$26,$CF110)+求节点(村县营基础信息!T$8:T$28,$R$32:$R$52,$CF110)+求节点(村县营基础信息!AC$8:AC$28,$R$58:$R$78,$CF110)+求节点(村县营基础信息!AL$8:AL$28,$R$84:$R$104,$CF110)</f>
        <v>12.5</v>
      </c>
      <c r="CQ110" s="194">
        <f>求节点(村县营基础信息!L$8:L$28,$R$6:$R$26,$CF110)+求节点(村县营基础信息!U$8:U$28,$R$32:$R$52,$CF110)+求节点(村县营基础信息!AD$8:AD$28,$R$58:$R$78,$CF110)+求节点(村县营基础信息!AM$8:AM$28,$R$84:$R$104,$CF110)</f>
        <v>12.626262626262626</v>
      </c>
      <c r="CR110" s="194">
        <f>求节点(村县营基础信息!M$8:M$28,$R$6:$R$26,$CF110)+求节点(村县营基础信息!V$8:V$28,$R$32:$R$52,$CF110)+求节点(村县营基础信息!AE$8:AE$28,$R$58:$R$78,$CF110)+求节点(村县营基础信息!AN$8:AN$28,$R$84:$R$104,$CF110)</f>
        <v>12.755102040816327</v>
      </c>
      <c r="CS110" s="194">
        <f>求节点(村县营基础信息!N$8:N$28,$R$6:$R$26,$CF110)+求节点(村县营基础信息!W$8:W$28,$R$32:$R$52,$CF110)+求节点(村县营基础信息!AF$8:AF$28,$R$58:$R$78,$CF110)+求节点(村县营基础信息!AO$8:AO$28,$R$84:$R$104,$CF110)</f>
        <v>12.88659793814433</v>
      </c>
      <c r="CT110" s="194">
        <f>求节点(村县营基础信息!O$8:O$28,$R$6:$R$26,$CF110)+求节点(村县营基础信息!X$8:X$28,$R$32:$R$52,$CF110)+求节点(村县营基础信息!AG$8:AG$28,$R$58:$R$78,$CF110)+求节点(村县营基础信息!AP$8:AP$28,$R$84:$R$104,$CF110)</f>
        <v>13.157894736842106</v>
      </c>
      <c r="CU110" s="194">
        <f>(CP110-CP109)/节奏总纲!K108</f>
        <v>1.2275660270727011E-3</v>
      </c>
      <c r="CW110" s="171"/>
      <c r="CX110" s="171"/>
      <c r="CY110" s="171">
        <v>105</v>
      </c>
      <c r="CZ110" s="171">
        <v>63300</v>
      </c>
      <c r="DA110" s="171">
        <v>63939.393939393944</v>
      </c>
      <c r="DB110" s="171">
        <v>64591.836734693883</v>
      </c>
      <c r="DC110" s="171">
        <v>65257.731958762874</v>
      </c>
      <c r="DD110" s="171">
        <v>66631.578947368413</v>
      </c>
      <c r="DE110" s="171">
        <f t="shared" si="29"/>
        <v>0.76935229067930488</v>
      </c>
      <c r="DF110" s="171">
        <f t="shared" si="30"/>
        <v>0.76007477619799901</v>
      </c>
      <c r="DG110" s="171">
        <f t="shared" si="31"/>
        <v>0.75079726171669281</v>
      </c>
      <c r="DH110" s="171">
        <f t="shared" si="32"/>
        <v>0.74151974723538716</v>
      </c>
      <c r="DI110" s="171">
        <f t="shared" si="33"/>
        <v>0.72296471827277542</v>
      </c>
    </row>
    <row r="111" spans="2:113" x14ac:dyDescent="0.15">
      <c r="W111" s="142"/>
      <c r="X111" s="68">
        <v>106</v>
      </c>
      <c r="Y111" s="203">
        <f>MAX(求节点(基础状态预期!F$7:F$27,$N$6:$N$26,$X111)+求节点(基础状态预期!F$7:F$27,$N$32:$N$52,$X111)+求节点(基础状态预期!F$7:F$27,$N$58:$N$78,$X111)+求节点(基础状态预期!F$7:F$27,$N$84:$N$104,$X111),Y110)</f>
        <v>350640</v>
      </c>
      <c r="Z111" s="203">
        <f>MAX(求节点(基础状态预期!G$7:G$27,$N$6:$N$26,$X111)+求节点(基础状态预期!G$7:G$27,$N$32:$N$52,$X111)+求节点(基础状态预期!G$7:G$27,$N$58:$N$78,$X111)+求节点(基础状态预期!G$7:G$27,$N$84:$N$104,$X111),Z110)</f>
        <v>348351.5151515152</v>
      </c>
      <c r="AA111" s="203">
        <f>MAX(求节点(基础状态预期!H$7:H$27,$N$6:$N$26,$X111)+求节点(基础状态预期!H$7:H$27,$N$32:$N$52,$X111)+求节点(基础状态预期!H$7:H$27,$N$58:$N$78,$X111)+求节点(基础状态预期!H$7:H$27,$N$84:$N$104,$X111),AA110)</f>
        <v>346016.32653061231</v>
      </c>
      <c r="AB111" s="203">
        <f>MAX(求节点(基础状态预期!I$7:I$27,$N$6:$N$26,$X111)+求节点(基础状态预期!I$7:I$27,$N$32:$N$52,$X111)+求节点(基础状态预期!I$7:I$27,$N$58:$N$78,$X111)+求节点(基础状态预期!I$7:I$27,$N$84:$N$104,$X111),AB110)</f>
        <v>343632.98969072162</v>
      </c>
      <c r="AC111" s="203">
        <f>MAX(求节点(基础状态预期!J$7:J$27,$N$6:$N$26,$X111)+求节点(基础状态预期!J$7:J$27,$N$32:$N$52,$X111)+求节点(基础状态预期!J$7:J$27,$N$58:$N$78,$X111)+求节点(基础状态预期!J$7:J$27,$N$84:$N$104,$X111),AC110)</f>
        <v>338715.78947368427</v>
      </c>
      <c r="AD111" s="63">
        <v>44797.619047619046</v>
      </c>
      <c r="AE111" s="63">
        <v>45250.12025012025</v>
      </c>
      <c r="AF111" s="63">
        <v>45711.85617103985</v>
      </c>
      <c r="AG111" s="63">
        <v>46183.112420225822</v>
      </c>
      <c r="AH111" s="63">
        <v>47155.388471177946</v>
      </c>
      <c r="AI111" s="203">
        <f>MAX((求节点(基础状态预期!F$7:F$27,$P$6:$P$26,$X111)+求节点(基础状态预期!F$7:F$27,$P$32:$P$52,$X111)+求节点(基础状态预期!F$7:F$27,$P$58:$P$78,$X111)+求节点(基础状态预期!F$7:F$27,$P$84:$P$104,$X111))*240,AI110)</f>
        <v>43200</v>
      </c>
      <c r="AJ111" s="203">
        <f>MAX((求节点(基础状态预期!G$7:G$27,$P$6:$P$26,$X111)+求节点(基础状态预期!G$7:G$27,$P$32:$P$52,$X111)+求节点(基础状态预期!G$7:G$27,$P$58:$P$78,$X111)+求节点(基础状态预期!G$7:G$27,$P$84:$P$104,$X111))*240,AJ110)</f>
        <v>43109.494949494954</v>
      </c>
      <c r="AK111" s="203">
        <f>MAX((求节点(基础状态预期!H$7:H$27,$P$6:$P$26,$X111)+求节点(基础状态预期!H$7:H$27,$P$32:$P$52,$X111)+求节点(基础状态预期!H$7:H$27,$P$58:$P$78,$X111)+求节点(基础状态预期!H$7:H$27,$P$84:$P$104,$X111))*240,AK110)</f>
        <v>43017.142857142855</v>
      </c>
      <c r="AL111" s="203">
        <f>MAX((求节点(基础状态预期!I$7:I$27,$P$6:$P$26,$X111)+求节点(基础状态预期!I$7:I$27,$P$32:$P$52,$X111)+求节点(基础状态预期!I$7:I$27,$P$58:$P$78,$X111)+求节点(基础状态预期!I$7:I$27,$P$84:$P$104,$X111))*240,AL110)</f>
        <v>42922.886597938144</v>
      </c>
      <c r="AM111" s="203">
        <f>MAX((求节点(基础状态预期!J$7:J$27,$P$6:$P$26,$X111)+求节点(基础状态预期!J$7:J$27,$P$32:$P$52,$X111)+求节点(基础状态预期!J$7:J$27,$P$58:$P$78,$X111)+求节点(基础状态预期!J$7:J$27,$P$84:$P$104,$X111))*240,AM110)</f>
        <v>42728.421052631587</v>
      </c>
      <c r="AN111" s="68">
        <f>(AI111-AI110)/节奏总纲!K109</f>
        <v>0</v>
      </c>
      <c r="AO111" s="203">
        <f>MAX(求节点(基础状态预期!F$7:F$27,$T$6:$T$26,$X111)+求节点(基础状态预期!F$7:F$27,$T$32:$T$52,$X111)+求节点(基础状态预期!F$7:F$27,$T$58:$T$78,$X111)+求节点(基础状态预期!F$7:F$27,$T$84:$T$104,$X111),AO110)</f>
        <v>24920800</v>
      </c>
      <c r="AP111" s="203">
        <f>MAX(求节点(基础状态预期!G$7:G$27,$T$6:$T$26,$X111)+求节点(基础状态预期!G$7:G$27,$T$32:$T$52,$X111)+求节点(基础状态预期!G$7:G$27,$T$58:$T$78,$X111)+求节点(基础状态预期!G$7:G$27,$T$84:$T$104,$X111),AP110)</f>
        <v>24696692.255892258</v>
      </c>
      <c r="AQ111" s="203">
        <f>MAX(求节点(基础状态预期!H$7:H$27,$T$6:$T$26,$X111)+求节点(基础状态预期!H$7:H$27,$T$32:$T$52,$X111)+求节点(基础状态预期!H$7:H$27,$T$58:$T$78,$X111)+求节点(基础状态预期!H$7:H$27,$T$84:$T$104,$X111),AQ110)</f>
        <v>24468010.884353749</v>
      </c>
      <c r="AR111" s="203">
        <f>MAX(求节点(基础状态预期!I$7:I$27,$T$6:$T$26,$X111)+求节点(基础状态预期!I$7:I$27,$T$32:$T$52,$X111)+求节点(基础状态预期!I$7:I$27,$T$58:$T$78,$X111)+求节点(基础状态预期!I$7:I$27,$T$84:$T$104,$X111),AR110)</f>
        <v>24234614.432989687</v>
      </c>
      <c r="AS111" s="203">
        <f>MAX(求节点(基础状态预期!J$7:J$27,$T$6:$T$26,$X111)+求节点(基础状态预期!J$7:J$27,$T$32:$T$52,$X111)+求节点(基础状态预期!J$7:J$27,$T$58:$T$78,$X111)+求节点(基础状态预期!J$7:J$27,$T$84:$T$104,$X111),AS110)</f>
        <v>24046385.964912269</v>
      </c>
      <c r="AT111" s="203">
        <f>MAX(求节点(基础状态预期!F$7:F$27,$S$6:$S$26,$X111)+求节点(基础状态预期!F$7:F$27,$S$32:$S$52,$X111)+求节点(基础状态预期!F$7:F$27,$S$58:$S$78,$X111)+求节点(基础状态预期!F$7:F$27,$S$84:$S$104,$X111),AT110)</f>
        <v>5500</v>
      </c>
      <c r="AU111" s="203">
        <f>MAX(求节点(基础状态预期!G$7:G$27,$S$6:$S$26,$X111)+求节点(基础状态预期!G$7:G$27,$S$32:$S$52,$X111)+求节点(基础状态预期!G$7:G$27,$S$58:$S$78,$X111)+求节点(基础状态预期!G$7:G$27,$S$84:$S$104,$X111),AU110)</f>
        <v>5489.2255892255898</v>
      </c>
      <c r="AV111" s="203">
        <f>MAX(求节点(基础状态预期!H$7:H$27,$S$6:$S$26,$X111)+求节点(基础状态预期!H$7:H$27,$S$32:$S$52,$X111)+求节点(基础状态预期!H$7:H$27,$S$58:$S$78,$X111)+求节点(基础状态预期!H$7:H$27,$S$84:$S$104,$X111),AV110)</f>
        <v>5478.2312925170072</v>
      </c>
      <c r="AW111" s="203">
        <f>MAX(求节点(基础状态预期!I$7:I$27,$S$6:$S$26,$X111)+求节点(基础状态预期!I$7:I$27,$S$32:$S$52,$X111)+求节点(基础状态预期!I$7:I$27,$S$58:$S$78,$X111)+求节点(基础状态预期!I$7:I$27,$S$84:$S$104,$X111),AW110)</f>
        <v>5467.0103092783502</v>
      </c>
      <c r="AX111" s="203">
        <f>MAX(求节点(基础状态预期!J$7:J$27,$S$6:$S$26,$X111)+求节点(基础状态预期!J$7:J$27,$S$32:$S$52,$X111)+求节点(基础状态预期!J$7:J$27,$S$58:$S$78,$X111)+求节点(基础状态预期!J$7:J$27,$S$84:$S$104,$X111),AX110)</f>
        <v>5443.8596491228072</v>
      </c>
      <c r="AY111" s="108">
        <f>(AT111-AT110)/节奏总纲!K109</f>
        <v>0</v>
      </c>
      <c r="AZ111" s="203">
        <f>MAX(求节点(基础状态预期!F$7:F$27,$U$6:$U$26,$X111)+求节点(基础状态预期!F$7:F$27,$U$32:$U$52,$X111)+求节点(基础状态预期!F$7:F$27,$U$58:$U$78,$X111)+求节点(基础状态预期!F$7:F$27,$U$84:$U$104,$X111),AZ110)</f>
        <v>5976000</v>
      </c>
      <c r="BA111" s="203">
        <f>MAX(求节点(基础状态预期!G$7:G$27,$U$6:$U$26,$X111)+求节点(基础状态预期!G$7:G$27,$U$32:$U$52,$X111)+求节点(基础状态预期!G$7:G$27,$U$58:$U$78,$X111)+求节点(基础状态预期!G$7:G$27,$U$84:$U$104,$X111),BA110)</f>
        <v>5951003.3670033673</v>
      </c>
      <c r="BB111" s="203">
        <f>MAX(求节点(基础状态预期!H$7:H$27,$U$6:$U$26,$X111)+求节点(基础状态预期!H$7:H$27,$U$32:$U$52,$X111)+求节点(基础状态预期!H$7:H$27,$U$58:$U$78,$X111)+求节点(基础状态预期!H$7:H$27,$U$84:$U$104,$X111),BB110)</f>
        <v>5925496.5986394566</v>
      </c>
      <c r="BC111" s="203">
        <f>MAX(求节点(基础状态预期!I$7:I$27,$U$6:$U$26,$X111)+求节点(基础状态预期!I$7:I$27,$U$32:$U$52,$X111)+求节点(基础状态预期!I$7:I$27,$U$58:$U$78,$X111)+求节点(基础状态预期!I$7:I$27,$U$84:$U$104,$X111),BC110)</f>
        <v>5899463.9175257729</v>
      </c>
      <c r="BD111" s="203">
        <f>MAX(求节点(基础状态预期!J$7:J$27,$U$6:$U$26,$X111)+求节点(基础状态预期!J$7:J$27,$U$32:$U$52,$X111)+求节点(基础状态预期!J$7:J$27,$U$58:$U$78,$X111)+求节点(基础状态预期!J$7:J$27,$U$84:$U$104,$X111),BD110)</f>
        <v>5845754.3859649133</v>
      </c>
      <c r="BK111" s="108">
        <v>106</v>
      </c>
      <c r="BL111" s="194">
        <f t="shared" si="23"/>
        <v>48700</v>
      </c>
      <c r="BM111" s="194">
        <f t="shared" si="24"/>
        <v>48598.720538720547</v>
      </c>
      <c r="BN111" s="194">
        <f t="shared" si="25"/>
        <v>48495.37414965986</v>
      </c>
      <c r="BO111" s="194">
        <f t="shared" si="26"/>
        <v>48389.896907216491</v>
      </c>
      <c r="BP111" s="194">
        <f t="shared" si="27"/>
        <v>48172.280701754396</v>
      </c>
      <c r="BQ111" s="194">
        <f>(BL111-BL110)/节奏总纲!K109</f>
        <v>0</v>
      </c>
      <c r="BS111" s="110">
        <f t="shared" si="35"/>
        <v>0.88706365503080087</v>
      </c>
      <c r="BT111" s="110">
        <f t="shared" si="28"/>
        <v>0.11293634496919917</v>
      </c>
      <c r="BW111" s="167">
        <v>106</v>
      </c>
      <c r="BX111" s="194">
        <f>求节点(村县营基础信息!K$8:K$28,$P$6:$P$26,$CF111)+求节点(村县营基础信息!T$8:T$28,$P$32:$P$52,$CF111)+求节点(村县营基础信息!AC$8:AC$28,$P$58:$P$78,$CF111)+求节点(村县营基础信息!AL$8:AL$28,$P$84:$P$104,$CF111)</f>
        <v>226.50481540930977</v>
      </c>
      <c r="BY111" s="194">
        <f>求节点(村县营基础信息!L$8:L$28,$P$6:$P$26,$CF111)+求节点(村县营基础信息!U$8:U$28,$P$32:$P$52,$CF111)+求节点(村县营基础信息!AD$8:AD$28,$P$58:$P$78,$CF111)+求节点(村县营基础信息!AM$8:AM$28,$P$84:$P$104,$CF111)</f>
        <v>229.12744250252268</v>
      </c>
      <c r="BZ111" s="194">
        <f>求节点(村县营基础信息!M$8:M$28,$P$6:$P$26,$CF111)+求节点(村县营基础信息!V$8:V$28,$P$32:$P$52,$CF111)+求节点(村县营基础信息!AE$8:AE$28,$P$58:$P$78,$CF111)+求节点(村县营基础信息!AN$8:AN$28,$P$84:$P$104,$CF111)</f>
        <v>231.63305131492297</v>
      </c>
      <c r="CA111" s="194">
        <f>求节点(村县营基础信息!N$8:N$28,$P$6:$P$26,$CF111)+求节点(村县营基础信息!W$8:W$28,$P$32:$P$52,$CF111)+求节点(村县营基础信息!AF$8:AF$28,$P$58:$P$78,$CF111)+求节点(村县营基础信息!AO$8:AO$28,$P$84:$P$104,$CF111)</f>
        <v>234.50393645207967</v>
      </c>
      <c r="CB111" s="194">
        <f>求节点(村县营基础信息!O$8:O$28,$P$6:$P$26,$CF111)+求节点(村县营基础信息!X$8:X$28,$P$32:$P$52,$CF111)+求节点(村县营基础信息!AG$8:AG$28,$P$58:$P$78,$CF111)+求节点(村县营基础信息!AP$8:AP$28,$P$84:$P$104,$CF111)</f>
        <v>239.36643295680472</v>
      </c>
      <c r="CC111" s="194">
        <f>(BX111-BX110)/节奏总纲!K109</f>
        <v>2.055856140529666E-2</v>
      </c>
      <c r="CF111" s="167">
        <v>106</v>
      </c>
      <c r="CG111" s="194">
        <f>求节点(村县营基础信息!K$8:K$28,$Q$6:$Q$26,$CF111)+求节点(村县营基础信息!T$8:T$28,$Q$32:$Q$52,$CF111)+求节点(村县营基础信息!AC$8:AC$28,$Q$58:$Q$78,$CF111)+求节点(村县营基础信息!AL$8:AL$28,$Q$84:$Q$104,$CF111)</f>
        <v>68.766720171214558</v>
      </c>
      <c r="CH111" s="194">
        <f>求节点(村县营基础信息!L$8:L$28,$Q$6:$Q$26,$CF111)+求节点(村县营基础信息!U$8:U$28,$Q$32:$Q$52,$CF111)+求节点(村县营基础信息!AD$8:AD$28,$Q$58:$Q$78,$CF111)+求节点(村县营基础信息!AM$8:AM$28,$Q$84:$Q$104,$CF111)</f>
        <v>69.796033171113351</v>
      </c>
      <c r="CI111" s="194">
        <f>求节点(村县营基础信息!M$8:M$28,$Q$6:$Q$26,$CF111)+求节点(村县营基础信息!V$8:V$28,$Q$32:$Q$52,$CF111)+求节点(村县营基础信息!AE$8:AE$28,$Q$58:$Q$78,$CF111)+求节点(村县营基础信息!AN$8:AN$28,$Q$84:$Q$104,$CF111)</f>
        <v>70.675811276050297</v>
      </c>
      <c r="CJ111" s="194">
        <f>求节点(村县营基础信息!N$8:N$28,$Q$6:$Q$26,$CF111)+求节点(村县营基础信息!W$8:W$28,$Q$32:$Q$52,$CF111)+求节点(村县营基础信息!AF$8:AF$28,$Q$58:$Q$78,$CF111)+求节点(村县营基础信息!AO$8:AO$28,$Q$84:$Q$104,$CF111)</f>
        <v>71.887343423115553</v>
      </c>
      <c r="CK111" s="194">
        <f>求节点(村县营基础信息!O$8:O$28,$Q$6:$Q$26,$CF111)+求节点(村县营基础信息!X$8:X$28,$Q$32:$Q$52,$CF111)+求节点(村县营基础信息!AG$8:AG$28,$Q$58:$Q$78,$CF111)+求节点(村县营基础信息!AP$8:AP$28,$Q$84:$Q$104,$CF111)</f>
        <v>73.326332706178107</v>
      </c>
      <c r="CL111" s="194">
        <f>(CG111-CG110)/节奏总纲!K109</f>
        <v>6.2415663734392028E-3</v>
      </c>
      <c r="CO111" s="167">
        <v>106</v>
      </c>
      <c r="CP111" s="194">
        <f>求节点(村县营基础信息!K$8:K$28,$R$6:$R$26,$CF111)+求节点(村县营基础信息!T$8:T$28,$R$32:$R$52,$CF111)+求节点(村县营基础信息!AC$8:AC$28,$R$58:$R$78,$CF111)+求节点(村县营基础信息!AL$8:AL$28,$R$84:$R$104,$CF111)</f>
        <v>12.619047619047619</v>
      </c>
      <c r="CQ111" s="194">
        <f>求节点(村县营基础信息!L$8:L$28,$R$6:$R$26,$CF111)+求节点(村县营基础信息!U$8:U$28,$R$32:$R$52,$CF111)+求节点(村县营基础信息!AD$8:AD$28,$R$58:$R$78,$CF111)+求节点(村县营基础信息!AM$8:AM$28,$R$84:$R$104,$CF111)</f>
        <v>12.746512746512748</v>
      </c>
      <c r="CR111" s="194">
        <f>求节点(村县营基础信息!M$8:M$28,$R$6:$R$26,$CF111)+求节点(村县营基础信息!V$8:V$28,$R$32:$R$52,$CF111)+求节点(村县营基础信息!AE$8:AE$28,$R$58:$R$78,$CF111)+求节点(村县营基础信息!AN$8:AN$28,$R$84:$R$104,$CF111)</f>
        <v>12.876579203109817</v>
      </c>
      <c r="CS111" s="194">
        <f>求节点(村县营基础信息!N$8:N$28,$R$6:$R$26,$CF111)+求节点(村县营基础信息!W$8:W$28,$R$32:$R$52,$CF111)+求节点(村县营基础信息!AF$8:AF$28,$R$58:$R$78,$CF111)+求节点(村县营基础信息!AO$8:AO$28,$R$84:$R$104,$CF111)</f>
        <v>13.009327442317133</v>
      </c>
      <c r="CT111" s="194">
        <f>求节点(村县营基础信息!O$8:O$28,$R$6:$R$26,$CF111)+求节点(村县营基础信息!X$8:X$28,$R$32:$R$52,$CF111)+求节点(村县营基础信息!AG$8:AG$28,$R$58:$R$78,$CF111)+求节点(村县营基础信息!AP$8:AP$28,$R$84:$R$104,$CF111)</f>
        <v>13.283208020050125</v>
      </c>
      <c r="CU111" s="194">
        <f>(CP111-CP110)/节奏总纲!K109</f>
        <v>1.1453596025486122E-3</v>
      </c>
      <c r="CW111" s="171"/>
      <c r="CX111" s="171"/>
      <c r="CY111" s="171">
        <v>106</v>
      </c>
      <c r="CZ111" s="171">
        <v>63902.857142857138</v>
      </c>
      <c r="DA111" s="171">
        <v>64548.340548340544</v>
      </c>
      <c r="DB111" s="171">
        <v>65206.997084548115</v>
      </c>
      <c r="DC111" s="171">
        <v>65879.234167893956</v>
      </c>
      <c r="DD111" s="171">
        <v>67266.165413533832</v>
      </c>
      <c r="DE111" s="171">
        <f t="shared" si="29"/>
        <v>0.76209425020119836</v>
      </c>
      <c r="DF111" s="171">
        <f t="shared" si="30"/>
        <v>0.75290425944141426</v>
      </c>
      <c r="DG111" s="171">
        <f t="shared" si="31"/>
        <v>0.74371426868162971</v>
      </c>
      <c r="DH111" s="171">
        <f t="shared" si="32"/>
        <v>0.73452427792184571</v>
      </c>
      <c r="DI111" s="171">
        <f t="shared" si="33"/>
        <v>0.7161442964022775</v>
      </c>
    </row>
    <row r="112" spans="2:113" x14ac:dyDescent="0.15">
      <c r="W112" s="142"/>
      <c r="X112" s="68">
        <v>107</v>
      </c>
      <c r="Y112" s="203">
        <f>MAX(求节点(基础状态预期!F$7:F$27,$N$6:$N$26,$X112)+求节点(基础状态预期!F$7:F$27,$N$32:$N$52,$X112)+求节点(基础状态预期!F$7:F$27,$N$58:$N$78,$X112)+求节点(基础状态预期!F$7:F$27,$N$84:$N$104,$X112),Y111)</f>
        <v>350640</v>
      </c>
      <c r="Z112" s="203">
        <f>MAX(求节点(基础状态预期!G$7:G$27,$N$6:$N$26,$X112)+求节点(基础状态预期!G$7:G$27,$N$32:$N$52,$X112)+求节点(基础状态预期!G$7:G$27,$N$58:$N$78,$X112)+求节点(基础状态预期!G$7:G$27,$N$84:$N$104,$X112),Z111)</f>
        <v>348351.5151515152</v>
      </c>
      <c r="AA112" s="203">
        <f>MAX(求节点(基础状态预期!H$7:H$27,$N$6:$N$26,$X112)+求节点(基础状态预期!H$7:H$27,$N$32:$N$52,$X112)+求节点(基础状态预期!H$7:H$27,$N$58:$N$78,$X112)+求节点(基础状态预期!H$7:H$27,$N$84:$N$104,$X112),AA111)</f>
        <v>346016.32653061231</v>
      </c>
      <c r="AB112" s="203">
        <f>MAX(求节点(基础状态预期!I$7:I$27,$N$6:$N$26,$X112)+求节点(基础状态预期!I$7:I$27,$N$32:$N$52,$X112)+求节点(基础状态预期!I$7:I$27,$N$58:$N$78,$X112)+求节点(基础状态预期!I$7:I$27,$N$84:$N$104,$X112),AB111)</f>
        <v>343632.98969072162</v>
      </c>
      <c r="AC112" s="203">
        <f>MAX(求节点(基础状态预期!J$7:J$27,$N$6:$N$26,$X112)+求节点(基础状态预期!J$7:J$27,$N$32:$N$52,$X112)+求节点(基础状态预期!J$7:J$27,$N$58:$N$78,$X112)+求节点(基础状态预期!J$7:J$27,$N$84:$N$104,$X112),AC111)</f>
        <v>338715.78947368427</v>
      </c>
      <c r="AD112" s="63">
        <v>45220.238095238092</v>
      </c>
      <c r="AE112" s="63">
        <v>45677.008177008182</v>
      </c>
      <c r="AF112" s="63">
        <v>46143.100097181734</v>
      </c>
      <c r="AG112" s="63">
        <v>46618.802160039268</v>
      </c>
      <c r="AH112" s="63">
        <v>47600.25062656642</v>
      </c>
      <c r="AI112" s="203">
        <f>MAX((求节点(基础状态预期!F$7:F$27,$P$6:$P$26,$X112)+求节点(基础状态预期!F$7:F$27,$P$32:$P$52,$X112)+求节点(基础状态预期!F$7:F$27,$P$58:$P$78,$X112)+求节点(基础状态预期!F$7:F$27,$P$84:$P$104,$X112))*240,AI111)</f>
        <v>43200</v>
      </c>
      <c r="AJ112" s="203">
        <f>MAX((求节点(基础状态预期!G$7:G$27,$P$6:$P$26,$X112)+求节点(基础状态预期!G$7:G$27,$P$32:$P$52,$X112)+求节点(基础状态预期!G$7:G$27,$P$58:$P$78,$X112)+求节点(基础状态预期!G$7:G$27,$P$84:$P$104,$X112))*240,AJ111)</f>
        <v>43109.494949494954</v>
      </c>
      <c r="AK112" s="203">
        <f>MAX((求节点(基础状态预期!H$7:H$27,$P$6:$P$26,$X112)+求节点(基础状态预期!H$7:H$27,$P$32:$P$52,$X112)+求节点(基础状态预期!H$7:H$27,$P$58:$P$78,$X112)+求节点(基础状态预期!H$7:H$27,$P$84:$P$104,$X112))*240,AK111)</f>
        <v>43017.142857142855</v>
      </c>
      <c r="AL112" s="203">
        <f>MAX((求节点(基础状态预期!I$7:I$27,$P$6:$P$26,$X112)+求节点(基础状态预期!I$7:I$27,$P$32:$P$52,$X112)+求节点(基础状态预期!I$7:I$27,$P$58:$P$78,$X112)+求节点(基础状态预期!I$7:I$27,$P$84:$P$104,$X112))*240,AL111)</f>
        <v>42922.886597938144</v>
      </c>
      <c r="AM112" s="203">
        <f>MAX((求节点(基础状态预期!J$7:J$27,$P$6:$P$26,$X112)+求节点(基础状态预期!J$7:J$27,$P$32:$P$52,$X112)+求节点(基础状态预期!J$7:J$27,$P$58:$P$78,$X112)+求节点(基础状态预期!J$7:J$27,$P$84:$P$104,$X112))*240,AM111)</f>
        <v>42728.421052631587</v>
      </c>
      <c r="AN112" s="68">
        <f>(AI112-AI111)/节奏总纲!K110</f>
        <v>0</v>
      </c>
      <c r="AO112" s="203">
        <f>MAX(求节点(基础状态预期!F$7:F$27,$T$6:$T$26,$X112)+求节点(基础状态预期!F$7:F$27,$T$32:$T$52,$X112)+求节点(基础状态预期!F$7:F$27,$T$58:$T$78,$X112)+求节点(基础状态预期!F$7:F$27,$T$84:$T$104,$X112),AO111)</f>
        <v>24920800</v>
      </c>
      <c r="AP112" s="203">
        <f>MAX(求节点(基础状态预期!G$7:G$27,$T$6:$T$26,$X112)+求节点(基础状态预期!G$7:G$27,$T$32:$T$52,$X112)+求节点(基础状态预期!G$7:G$27,$T$58:$T$78,$X112)+求节点(基础状态预期!G$7:G$27,$T$84:$T$104,$X112),AP111)</f>
        <v>24696692.255892258</v>
      </c>
      <c r="AQ112" s="203">
        <f>MAX(求节点(基础状态预期!H$7:H$27,$T$6:$T$26,$X112)+求节点(基础状态预期!H$7:H$27,$T$32:$T$52,$X112)+求节点(基础状态预期!H$7:H$27,$T$58:$T$78,$X112)+求节点(基础状态预期!H$7:H$27,$T$84:$T$104,$X112),AQ111)</f>
        <v>24468010.884353749</v>
      </c>
      <c r="AR112" s="203">
        <f>MAX(求节点(基础状态预期!I$7:I$27,$T$6:$T$26,$X112)+求节点(基础状态预期!I$7:I$27,$T$32:$T$52,$X112)+求节点(基础状态预期!I$7:I$27,$T$58:$T$78,$X112)+求节点(基础状态预期!I$7:I$27,$T$84:$T$104,$X112),AR111)</f>
        <v>24234614.432989687</v>
      </c>
      <c r="AS112" s="203">
        <f>MAX(求节点(基础状态预期!J$7:J$27,$T$6:$T$26,$X112)+求节点(基础状态预期!J$7:J$27,$T$32:$T$52,$X112)+求节点(基础状态预期!J$7:J$27,$T$58:$T$78,$X112)+求节点(基础状态预期!J$7:J$27,$T$84:$T$104,$X112),AS111)</f>
        <v>24046385.964912269</v>
      </c>
      <c r="AT112" s="203">
        <f>MAX(求节点(基础状态预期!F$7:F$27,$S$6:$S$26,$X112)+求节点(基础状态预期!F$7:F$27,$S$32:$S$52,$X112)+求节点(基础状态预期!F$7:F$27,$S$58:$S$78,$X112)+求节点(基础状态预期!F$7:F$27,$S$84:$S$104,$X112),AT111)</f>
        <v>5500</v>
      </c>
      <c r="AU112" s="203">
        <f>MAX(求节点(基础状态预期!G$7:G$27,$S$6:$S$26,$X112)+求节点(基础状态预期!G$7:G$27,$S$32:$S$52,$X112)+求节点(基础状态预期!G$7:G$27,$S$58:$S$78,$X112)+求节点(基础状态预期!G$7:G$27,$S$84:$S$104,$X112),AU111)</f>
        <v>5489.2255892255898</v>
      </c>
      <c r="AV112" s="203">
        <f>MAX(求节点(基础状态预期!H$7:H$27,$S$6:$S$26,$X112)+求节点(基础状态预期!H$7:H$27,$S$32:$S$52,$X112)+求节点(基础状态预期!H$7:H$27,$S$58:$S$78,$X112)+求节点(基础状态预期!H$7:H$27,$S$84:$S$104,$X112),AV111)</f>
        <v>5478.2312925170072</v>
      </c>
      <c r="AW112" s="203">
        <f>MAX(求节点(基础状态预期!I$7:I$27,$S$6:$S$26,$X112)+求节点(基础状态预期!I$7:I$27,$S$32:$S$52,$X112)+求节点(基础状态预期!I$7:I$27,$S$58:$S$78,$X112)+求节点(基础状态预期!I$7:I$27,$S$84:$S$104,$X112),AW111)</f>
        <v>5467.0103092783502</v>
      </c>
      <c r="AX112" s="203">
        <f>MAX(求节点(基础状态预期!J$7:J$27,$S$6:$S$26,$X112)+求节点(基础状态预期!J$7:J$27,$S$32:$S$52,$X112)+求节点(基础状态预期!J$7:J$27,$S$58:$S$78,$X112)+求节点(基础状态预期!J$7:J$27,$S$84:$S$104,$X112),AX111)</f>
        <v>5443.8596491228072</v>
      </c>
      <c r="AY112" s="108">
        <f>(AT112-AT111)/节奏总纲!K110</f>
        <v>0</v>
      </c>
      <c r="AZ112" s="203">
        <f>MAX(求节点(基础状态预期!F$7:F$27,$U$6:$U$26,$X112)+求节点(基础状态预期!F$7:F$27,$U$32:$U$52,$X112)+求节点(基础状态预期!F$7:F$27,$U$58:$U$78,$X112)+求节点(基础状态预期!F$7:F$27,$U$84:$U$104,$X112),AZ111)</f>
        <v>5976000</v>
      </c>
      <c r="BA112" s="203">
        <f>MAX(求节点(基础状态预期!G$7:G$27,$U$6:$U$26,$X112)+求节点(基础状态预期!G$7:G$27,$U$32:$U$52,$X112)+求节点(基础状态预期!G$7:G$27,$U$58:$U$78,$X112)+求节点(基础状态预期!G$7:G$27,$U$84:$U$104,$X112),BA111)</f>
        <v>5951003.3670033673</v>
      </c>
      <c r="BB112" s="203">
        <f>MAX(求节点(基础状态预期!H$7:H$27,$U$6:$U$26,$X112)+求节点(基础状态预期!H$7:H$27,$U$32:$U$52,$X112)+求节点(基础状态预期!H$7:H$27,$U$58:$U$78,$X112)+求节点(基础状态预期!H$7:H$27,$U$84:$U$104,$X112),BB111)</f>
        <v>5925496.5986394566</v>
      </c>
      <c r="BC112" s="203">
        <f>MAX(求节点(基础状态预期!I$7:I$27,$U$6:$U$26,$X112)+求节点(基础状态预期!I$7:I$27,$U$32:$U$52,$X112)+求节点(基础状态预期!I$7:I$27,$U$58:$U$78,$X112)+求节点(基础状态预期!I$7:I$27,$U$84:$U$104,$X112),BC111)</f>
        <v>5899463.9175257729</v>
      </c>
      <c r="BD112" s="203">
        <f>MAX(求节点(基础状态预期!J$7:J$27,$U$6:$U$26,$X112)+求节点(基础状态预期!J$7:J$27,$U$32:$U$52,$X112)+求节点(基础状态预期!J$7:J$27,$U$58:$U$78,$X112)+求节点(基础状态预期!J$7:J$27,$U$84:$U$104,$X112),BD111)</f>
        <v>5845754.3859649133</v>
      </c>
      <c r="BK112" s="108">
        <v>107</v>
      </c>
      <c r="BL112" s="194">
        <f t="shared" si="23"/>
        <v>48700</v>
      </c>
      <c r="BM112" s="194">
        <f t="shared" si="24"/>
        <v>48598.720538720547</v>
      </c>
      <c r="BN112" s="194">
        <f t="shared" si="25"/>
        <v>48495.37414965986</v>
      </c>
      <c r="BO112" s="194">
        <f t="shared" si="26"/>
        <v>48389.896907216491</v>
      </c>
      <c r="BP112" s="194">
        <f t="shared" si="27"/>
        <v>48172.280701754396</v>
      </c>
      <c r="BQ112" s="194">
        <f>(BL112-BL111)/节奏总纲!K110</f>
        <v>0</v>
      </c>
      <c r="BS112" s="110">
        <f t="shared" si="35"/>
        <v>0.88706365503080087</v>
      </c>
      <c r="BT112" s="110">
        <f t="shared" si="28"/>
        <v>0.11293634496919917</v>
      </c>
      <c r="BW112" s="167">
        <v>107</v>
      </c>
      <c r="BX112" s="194">
        <f>求节点(村县营基础信息!K$8:K$28,$P$6:$P$26,$CF112)+求节点(村县营基础信息!T$8:T$28,$P$32:$P$52,$CF112)+求节点(村县营基础信息!AC$8:AC$28,$P$58:$P$78,$CF112)+求节点(村县营基础信息!AL$8:AL$28,$P$84:$P$104,$CF112)</f>
        <v>228.64165329052972</v>
      </c>
      <c r="BY112" s="194">
        <f>求节点(村县营基础信息!L$8:L$28,$P$6:$P$26,$CF112)+求节点(村县营基础信息!U$8:U$28,$P$32:$P$52,$CF112)+求节点(村县营基础信息!AD$8:AD$28,$P$58:$P$78,$CF112)+求节点(村县营基础信息!AM$8:AM$28,$P$84:$P$104,$CF112)</f>
        <v>231.28902214877291</v>
      </c>
      <c r="BZ112" s="194">
        <f>求节点(村县营基础信息!M$8:M$28,$P$6:$P$26,$CF112)+求节点(村县营基础信息!V$8:V$28,$P$32:$P$52,$CF112)+求节点(村县营基础信息!AE$8:AE$28,$P$58:$P$78,$CF112)+求节点(村县营基础信息!AN$8:AN$28,$P$84:$P$104,$CF112)</f>
        <v>233.81826878015812</v>
      </c>
      <c r="CA112" s="194">
        <f>求节点(村县营基础信息!N$8:N$28,$P$6:$P$26,$CF112)+求节点(村县营基础信息!W$8:W$28,$P$32:$P$52,$CF112)+求节点(村县营基础信息!AF$8:AF$28,$P$58:$P$78,$CF112)+求节点(村县营基础信息!AO$8:AO$28,$P$84:$P$104,$CF112)</f>
        <v>236.71623773936346</v>
      </c>
      <c r="CB112" s="194">
        <f>求节点(村县营基础信息!O$8:O$28,$P$6:$P$26,$CF112)+求节点(村县营基础信息!X$8:X$28,$P$32:$P$52,$CF112)+求节点(村县营基础信息!AG$8:AG$28,$P$58:$P$78,$CF112)+求节点(村县营基础信息!AP$8:AP$28,$P$84:$P$104,$CF112)</f>
        <v>241.62460685262357</v>
      </c>
      <c r="CC112" s="194">
        <f>(BX112-BX111)/节奏总纲!K110</f>
        <v>1.9181816049677398E-2</v>
      </c>
      <c r="CF112" s="167">
        <v>107</v>
      </c>
      <c r="CG112" s="194">
        <f>求节点(村县营基础信息!K$8:K$28,$Q$6:$Q$26,$CF112)+求节点(村县营基础信息!T$8:T$28,$Q$32:$Q$52,$CF112)+求节点(村县营基础信息!AC$8:AC$28,$Q$58:$Q$78,$CF112)+求节点(村县营基础信息!AL$8:AL$28,$Q$84:$Q$104,$CF112)</f>
        <v>69.415462814339222</v>
      </c>
      <c r="CH112" s="194">
        <f>求节点(村县营基础信息!L$8:L$28,$Q$6:$Q$26,$CF112)+求节点(村县营基础信息!U$8:U$28,$Q$32:$Q$52,$CF112)+求节点(村县营基础信息!AD$8:AD$28,$Q$58:$Q$78,$CF112)+求节点(村县营基础信息!AM$8:AM$28,$Q$84:$Q$104,$CF112)</f>
        <v>70.454486314237059</v>
      </c>
      <c r="CI112" s="194">
        <f>求节点(村县营基础信息!M$8:M$28,$Q$6:$Q$26,$CF112)+求节点(村县营基础信息!V$8:V$28,$Q$32:$Q$52,$CF112)+求节点(村县营基础信息!AE$8:AE$28,$Q$58:$Q$78,$CF112)+求节点(村县营基础信息!AN$8:AN$28,$Q$84:$Q$104,$CF112)</f>
        <v>71.342564212616807</v>
      </c>
      <c r="CJ112" s="194">
        <f>求节点(村县营基础信息!N$8:N$28,$Q$6:$Q$26,$CF112)+求节点(村县营基础信息!W$8:W$28,$Q$32:$Q$52,$CF112)+求节点(村县营基础信息!AF$8:AF$28,$Q$58:$Q$78,$CF112)+求节点(村县营基础信息!AO$8:AO$28,$Q$84:$Q$104,$CF112)</f>
        <v>72.56552590823928</v>
      </c>
      <c r="CK112" s="194">
        <f>求节点(村县营基础信息!O$8:O$28,$Q$6:$Q$26,$CF112)+求节点(村县营基础信息!X$8:X$28,$Q$32:$Q$52,$CF112)+求节点(村县营基础信息!AG$8:AG$28,$Q$58:$Q$78,$CF112)+求节点(村县营基础信息!AP$8:AP$28,$Q$84:$Q$104,$CF112)</f>
        <v>74.01809056189677</v>
      </c>
      <c r="CL112" s="194">
        <f>(CG112-CG111)/节奏总纲!K110</f>
        <v>5.8235873452853314E-3</v>
      </c>
      <c r="CO112" s="167">
        <v>107</v>
      </c>
      <c r="CP112" s="194">
        <f>求节点(村县营基础信息!K$8:K$28,$R$6:$R$26,$CF112)+求节点(村县营基础信息!T$8:T$28,$R$32:$R$52,$CF112)+求节点(村县营基础信息!AC$8:AC$28,$R$58:$R$78,$CF112)+求节点(村县营基础信息!AL$8:AL$28,$R$84:$R$104,$CF112)</f>
        <v>12.738095238095237</v>
      </c>
      <c r="CQ112" s="194">
        <f>求节点(村县营基础信息!L$8:L$28,$R$6:$R$26,$CF112)+求节点(村县营基础信息!U$8:U$28,$R$32:$R$52,$CF112)+求节点(村县营基础信息!AD$8:AD$28,$R$58:$R$78,$CF112)+求节点(村县营基础信息!AM$8:AM$28,$R$84:$R$104,$CF112)</f>
        <v>12.866762866762867</v>
      </c>
      <c r="CR112" s="194">
        <f>求节点(村县营基础信息!M$8:M$28,$R$6:$R$26,$CF112)+求节点(村县营基础信息!V$8:V$28,$R$32:$R$52,$CF112)+求节点(村县营基础信息!AE$8:AE$28,$R$58:$R$78,$CF112)+求节点(村县营基础信息!AN$8:AN$28,$R$84:$R$104,$CF112)</f>
        <v>12.998056365403304</v>
      </c>
      <c r="CS112" s="194">
        <f>求节点(村县营基础信息!N$8:N$28,$R$6:$R$26,$CF112)+求节点(村县营基础信息!W$8:W$28,$R$32:$R$52,$CF112)+求节点(村县营基础信息!AF$8:AF$28,$R$58:$R$78,$CF112)+求节点(村县营基础信息!AO$8:AO$28,$R$84:$R$104,$CF112)</f>
        <v>13.132056946489936</v>
      </c>
      <c r="CT112" s="194">
        <f>求节点(村县营基础信息!O$8:O$28,$R$6:$R$26,$CF112)+求节点(村县营基础信息!X$8:X$28,$R$32:$R$52,$CF112)+求节点(村县营基础信息!AG$8:AG$28,$R$58:$R$78,$CF112)+求节点(村县营基础信息!AP$8:AP$28,$R$84:$R$104,$CF112)</f>
        <v>13.408521303258146</v>
      </c>
      <c r="CU112" s="194">
        <f>(CP112-CP111)/节奏总纲!K110</f>
        <v>1.068658296351329E-3</v>
      </c>
      <c r="CW112" s="171"/>
      <c r="CX112" s="171"/>
      <c r="CY112" s="171">
        <v>107</v>
      </c>
      <c r="CZ112" s="171">
        <v>64505.71428571429</v>
      </c>
      <c r="DA112" s="171">
        <v>65157.287157287152</v>
      </c>
      <c r="DB112" s="171">
        <v>65822.157434402339</v>
      </c>
      <c r="DC112" s="171">
        <v>66500.736377025038</v>
      </c>
      <c r="DD112" s="171">
        <v>67900.751879699237</v>
      </c>
      <c r="DE112" s="171">
        <f t="shared" si="29"/>
        <v>0.75497187403109356</v>
      </c>
      <c r="DF112" s="171">
        <f t="shared" si="30"/>
        <v>0.74586777103541968</v>
      </c>
      <c r="DG112" s="171">
        <f t="shared" si="31"/>
        <v>0.73676366803974536</v>
      </c>
      <c r="DH112" s="171">
        <f t="shared" si="32"/>
        <v>0.72765956504407137</v>
      </c>
      <c r="DI112" s="171">
        <f t="shared" si="33"/>
        <v>0.7094513590527235</v>
      </c>
    </row>
    <row r="113" spans="23:113" x14ac:dyDescent="0.15">
      <c r="W113" s="142"/>
      <c r="X113" s="68">
        <v>108</v>
      </c>
      <c r="Y113" s="203">
        <f>MAX(求节点(基础状态预期!F$7:F$27,$N$6:$N$26,$X113)+求节点(基础状态预期!F$7:F$27,$N$32:$N$52,$X113)+求节点(基础状态预期!F$7:F$27,$N$58:$N$78,$X113)+求节点(基础状态预期!F$7:F$27,$N$84:$N$104,$X113),Y112)</f>
        <v>350640</v>
      </c>
      <c r="Z113" s="203">
        <f>MAX(求节点(基础状态预期!G$7:G$27,$N$6:$N$26,$X113)+求节点(基础状态预期!G$7:G$27,$N$32:$N$52,$X113)+求节点(基础状态预期!G$7:G$27,$N$58:$N$78,$X113)+求节点(基础状态预期!G$7:G$27,$N$84:$N$104,$X113),Z112)</f>
        <v>348351.5151515152</v>
      </c>
      <c r="AA113" s="203">
        <f>MAX(求节点(基础状态预期!H$7:H$27,$N$6:$N$26,$X113)+求节点(基础状态预期!H$7:H$27,$N$32:$N$52,$X113)+求节点(基础状态预期!H$7:H$27,$N$58:$N$78,$X113)+求节点(基础状态预期!H$7:H$27,$N$84:$N$104,$X113),AA112)</f>
        <v>346016.32653061231</v>
      </c>
      <c r="AB113" s="203">
        <f>MAX(求节点(基础状态预期!I$7:I$27,$N$6:$N$26,$X113)+求节点(基础状态预期!I$7:I$27,$N$32:$N$52,$X113)+求节点(基础状态预期!I$7:I$27,$N$58:$N$78,$X113)+求节点(基础状态预期!I$7:I$27,$N$84:$N$104,$X113),AB112)</f>
        <v>343632.98969072162</v>
      </c>
      <c r="AC113" s="203">
        <f>MAX(求节点(基础状态预期!J$7:J$27,$N$6:$N$26,$X113)+求节点(基础状态预期!J$7:J$27,$N$32:$N$52,$X113)+求节点(基础状态预期!J$7:J$27,$N$58:$N$78,$X113)+求节点(基础状态预期!J$7:J$27,$N$84:$N$104,$X113),AC112)</f>
        <v>338715.78947368427</v>
      </c>
      <c r="AD113" s="63">
        <v>45642.857142857145</v>
      </c>
      <c r="AE113" s="63">
        <v>46103.896103896106</v>
      </c>
      <c r="AF113" s="63">
        <v>46574.344023323618</v>
      </c>
      <c r="AG113" s="63">
        <v>47054.491899852728</v>
      </c>
      <c r="AH113" s="63">
        <v>48045.112781954886</v>
      </c>
      <c r="AI113" s="203">
        <f>MAX((求节点(基础状态预期!F$7:F$27,$P$6:$P$26,$X113)+求节点(基础状态预期!F$7:F$27,$P$32:$P$52,$X113)+求节点(基础状态预期!F$7:F$27,$P$58:$P$78,$X113)+求节点(基础状态预期!F$7:F$27,$P$84:$P$104,$X113))*240,AI112)</f>
        <v>43200</v>
      </c>
      <c r="AJ113" s="203">
        <f>MAX((求节点(基础状态预期!G$7:G$27,$P$6:$P$26,$X113)+求节点(基础状态预期!G$7:G$27,$P$32:$P$52,$X113)+求节点(基础状态预期!G$7:G$27,$P$58:$P$78,$X113)+求节点(基础状态预期!G$7:G$27,$P$84:$P$104,$X113))*240,AJ112)</f>
        <v>43109.494949494954</v>
      </c>
      <c r="AK113" s="203">
        <f>MAX((求节点(基础状态预期!H$7:H$27,$P$6:$P$26,$X113)+求节点(基础状态预期!H$7:H$27,$P$32:$P$52,$X113)+求节点(基础状态预期!H$7:H$27,$P$58:$P$78,$X113)+求节点(基础状态预期!H$7:H$27,$P$84:$P$104,$X113))*240,AK112)</f>
        <v>43017.142857142855</v>
      </c>
      <c r="AL113" s="203">
        <f>MAX((求节点(基础状态预期!I$7:I$27,$P$6:$P$26,$X113)+求节点(基础状态预期!I$7:I$27,$P$32:$P$52,$X113)+求节点(基础状态预期!I$7:I$27,$P$58:$P$78,$X113)+求节点(基础状态预期!I$7:I$27,$P$84:$P$104,$X113))*240,AL112)</f>
        <v>42922.886597938144</v>
      </c>
      <c r="AM113" s="203">
        <f>MAX((求节点(基础状态预期!J$7:J$27,$P$6:$P$26,$X113)+求节点(基础状态预期!J$7:J$27,$P$32:$P$52,$X113)+求节点(基础状态预期!J$7:J$27,$P$58:$P$78,$X113)+求节点(基础状态预期!J$7:J$27,$P$84:$P$104,$X113))*240,AM112)</f>
        <v>42728.421052631587</v>
      </c>
      <c r="AN113" s="68">
        <f>(AI113-AI112)/节奏总纲!K111</f>
        <v>0</v>
      </c>
      <c r="AO113" s="203">
        <f>MAX(求节点(基础状态预期!F$7:F$27,$T$6:$T$26,$X113)+求节点(基础状态预期!F$7:F$27,$T$32:$T$52,$X113)+求节点(基础状态预期!F$7:F$27,$T$58:$T$78,$X113)+求节点(基础状态预期!F$7:F$27,$T$84:$T$104,$X113),AO112)</f>
        <v>24920800</v>
      </c>
      <c r="AP113" s="203">
        <f>MAX(求节点(基础状态预期!G$7:G$27,$T$6:$T$26,$X113)+求节点(基础状态预期!G$7:G$27,$T$32:$T$52,$X113)+求节点(基础状态预期!G$7:G$27,$T$58:$T$78,$X113)+求节点(基础状态预期!G$7:G$27,$T$84:$T$104,$X113),AP112)</f>
        <v>24696692.255892258</v>
      </c>
      <c r="AQ113" s="203">
        <f>MAX(求节点(基础状态预期!H$7:H$27,$T$6:$T$26,$X113)+求节点(基础状态预期!H$7:H$27,$T$32:$T$52,$X113)+求节点(基础状态预期!H$7:H$27,$T$58:$T$78,$X113)+求节点(基础状态预期!H$7:H$27,$T$84:$T$104,$X113),AQ112)</f>
        <v>24468010.884353749</v>
      </c>
      <c r="AR113" s="203">
        <f>MAX(求节点(基础状态预期!I$7:I$27,$T$6:$T$26,$X113)+求节点(基础状态预期!I$7:I$27,$T$32:$T$52,$X113)+求节点(基础状态预期!I$7:I$27,$T$58:$T$78,$X113)+求节点(基础状态预期!I$7:I$27,$T$84:$T$104,$X113),AR112)</f>
        <v>24234614.432989687</v>
      </c>
      <c r="AS113" s="203">
        <f>MAX(求节点(基础状态预期!J$7:J$27,$T$6:$T$26,$X113)+求节点(基础状态预期!J$7:J$27,$T$32:$T$52,$X113)+求节点(基础状态预期!J$7:J$27,$T$58:$T$78,$X113)+求节点(基础状态预期!J$7:J$27,$T$84:$T$104,$X113),AS112)</f>
        <v>24046385.964912269</v>
      </c>
      <c r="AT113" s="203">
        <f>MAX(求节点(基础状态预期!F$7:F$27,$S$6:$S$26,$X113)+求节点(基础状态预期!F$7:F$27,$S$32:$S$52,$X113)+求节点(基础状态预期!F$7:F$27,$S$58:$S$78,$X113)+求节点(基础状态预期!F$7:F$27,$S$84:$S$104,$X113),AT112)</f>
        <v>5500</v>
      </c>
      <c r="AU113" s="203">
        <f>MAX(求节点(基础状态预期!G$7:G$27,$S$6:$S$26,$X113)+求节点(基础状态预期!G$7:G$27,$S$32:$S$52,$X113)+求节点(基础状态预期!G$7:G$27,$S$58:$S$78,$X113)+求节点(基础状态预期!G$7:G$27,$S$84:$S$104,$X113),AU112)</f>
        <v>5489.2255892255898</v>
      </c>
      <c r="AV113" s="203">
        <f>MAX(求节点(基础状态预期!H$7:H$27,$S$6:$S$26,$X113)+求节点(基础状态预期!H$7:H$27,$S$32:$S$52,$X113)+求节点(基础状态预期!H$7:H$27,$S$58:$S$78,$X113)+求节点(基础状态预期!H$7:H$27,$S$84:$S$104,$X113),AV112)</f>
        <v>5478.2312925170072</v>
      </c>
      <c r="AW113" s="203">
        <f>MAX(求节点(基础状态预期!I$7:I$27,$S$6:$S$26,$X113)+求节点(基础状态预期!I$7:I$27,$S$32:$S$52,$X113)+求节点(基础状态预期!I$7:I$27,$S$58:$S$78,$X113)+求节点(基础状态预期!I$7:I$27,$S$84:$S$104,$X113),AW112)</f>
        <v>5467.0103092783502</v>
      </c>
      <c r="AX113" s="203">
        <f>MAX(求节点(基础状态预期!J$7:J$27,$S$6:$S$26,$X113)+求节点(基础状态预期!J$7:J$27,$S$32:$S$52,$X113)+求节点(基础状态预期!J$7:J$27,$S$58:$S$78,$X113)+求节点(基础状态预期!J$7:J$27,$S$84:$S$104,$X113),AX112)</f>
        <v>5443.8596491228072</v>
      </c>
      <c r="AY113" s="108">
        <f>(AT113-AT112)/节奏总纲!K111</f>
        <v>0</v>
      </c>
      <c r="AZ113" s="203">
        <f>MAX(求节点(基础状态预期!F$7:F$27,$U$6:$U$26,$X113)+求节点(基础状态预期!F$7:F$27,$U$32:$U$52,$X113)+求节点(基础状态预期!F$7:F$27,$U$58:$U$78,$X113)+求节点(基础状态预期!F$7:F$27,$U$84:$U$104,$X113),AZ112)</f>
        <v>5976000</v>
      </c>
      <c r="BA113" s="203">
        <f>MAX(求节点(基础状态预期!G$7:G$27,$U$6:$U$26,$X113)+求节点(基础状态预期!G$7:G$27,$U$32:$U$52,$X113)+求节点(基础状态预期!G$7:G$27,$U$58:$U$78,$X113)+求节点(基础状态预期!G$7:G$27,$U$84:$U$104,$X113),BA112)</f>
        <v>5951003.3670033673</v>
      </c>
      <c r="BB113" s="203">
        <f>MAX(求节点(基础状态预期!H$7:H$27,$U$6:$U$26,$X113)+求节点(基础状态预期!H$7:H$27,$U$32:$U$52,$X113)+求节点(基础状态预期!H$7:H$27,$U$58:$U$78,$X113)+求节点(基础状态预期!H$7:H$27,$U$84:$U$104,$X113),BB112)</f>
        <v>5925496.5986394566</v>
      </c>
      <c r="BC113" s="203">
        <f>MAX(求节点(基础状态预期!I$7:I$27,$U$6:$U$26,$X113)+求节点(基础状态预期!I$7:I$27,$U$32:$U$52,$X113)+求节点(基础状态预期!I$7:I$27,$U$58:$U$78,$X113)+求节点(基础状态预期!I$7:I$27,$U$84:$U$104,$X113),BC112)</f>
        <v>5899463.9175257729</v>
      </c>
      <c r="BD113" s="203">
        <f>MAX(求节点(基础状态预期!J$7:J$27,$U$6:$U$26,$X113)+求节点(基础状态预期!J$7:J$27,$U$32:$U$52,$X113)+求节点(基础状态预期!J$7:J$27,$U$58:$U$78,$X113)+求节点(基础状态预期!J$7:J$27,$U$84:$U$104,$X113),BD112)</f>
        <v>5845754.3859649133</v>
      </c>
      <c r="BK113" s="108">
        <v>108</v>
      </c>
      <c r="BL113" s="194">
        <f t="shared" si="23"/>
        <v>48700</v>
      </c>
      <c r="BM113" s="194">
        <f t="shared" si="24"/>
        <v>48598.720538720547</v>
      </c>
      <c r="BN113" s="194">
        <f t="shared" si="25"/>
        <v>48495.37414965986</v>
      </c>
      <c r="BO113" s="194">
        <f t="shared" si="26"/>
        <v>48389.896907216491</v>
      </c>
      <c r="BP113" s="194">
        <f t="shared" si="27"/>
        <v>48172.280701754396</v>
      </c>
      <c r="BQ113" s="194">
        <f>(BL113-BL112)/节奏总纲!K111</f>
        <v>0</v>
      </c>
      <c r="BS113" s="110">
        <f t="shared" si="35"/>
        <v>0.88706365503080087</v>
      </c>
      <c r="BT113" s="110">
        <f t="shared" si="28"/>
        <v>0.11293634496919917</v>
      </c>
      <c r="BW113" s="167">
        <v>108</v>
      </c>
      <c r="BX113" s="194">
        <f>求节点(村县营基础信息!K$8:K$28,$P$6:$P$26,$CF113)+求节点(村县营基础信息!T$8:T$28,$P$32:$P$52,$CF113)+求节点(村县营基础信息!AC$8:AC$28,$P$58:$P$78,$CF113)+求节点(村县营基础信息!AL$8:AL$28,$P$84:$P$104,$CF113)</f>
        <v>230.77849117174961</v>
      </c>
      <c r="BY113" s="194">
        <f>求节点(村县营基础信息!L$8:L$28,$P$6:$P$26,$CF113)+求节点(村县营基础信息!U$8:U$28,$P$32:$P$52,$CF113)+求节点(村县营基础信息!AD$8:AD$28,$P$58:$P$78,$CF113)+求节点(村县营基础信息!AM$8:AM$28,$P$84:$P$104,$CF113)</f>
        <v>233.45060179502312</v>
      </c>
      <c r="BZ113" s="194">
        <f>求节点(村县营基础信息!M$8:M$28,$P$6:$P$26,$CF113)+求节点(村县营基础信息!V$8:V$28,$P$32:$P$52,$CF113)+求节点(村县营基础信息!AE$8:AE$28,$P$58:$P$78,$CF113)+求节点(村县营基础信息!AN$8:AN$28,$P$84:$P$104,$CF113)</f>
        <v>236.00348624539322</v>
      </c>
      <c r="CA113" s="194">
        <f>求节点(村县营基础信息!N$8:N$28,$P$6:$P$26,$CF113)+求节点(村县营基础信息!W$8:W$28,$P$32:$P$52,$CF113)+求节点(村县营基础信息!AF$8:AF$28,$P$58:$P$78,$CF113)+求节点(村县营基础信息!AO$8:AO$28,$P$84:$P$104,$CF113)</f>
        <v>238.92853902664726</v>
      </c>
      <c r="CB113" s="194">
        <f>求节点(村县营基础信息!O$8:O$28,$P$6:$P$26,$CF113)+求节点(村县营基础信息!X$8:X$28,$P$32:$P$52,$CF113)+求节点(村县营基础信息!AG$8:AG$28,$P$58:$P$78,$CF113)+求节点(村县营基础信息!AP$8:AP$28,$P$84:$P$104,$CF113)</f>
        <v>243.88278074844251</v>
      </c>
      <c r="CC113" s="194">
        <f>(BX113-BX112)/节奏总纲!K111</f>
        <v>1.7897267211938486E-2</v>
      </c>
      <c r="CF113" s="167">
        <v>108</v>
      </c>
      <c r="CG113" s="194">
        <f>求节点(村县营基础信息!K$8:K$28,$Q$6:$Q$26,$CF113)+求节点(村县营基础信息!T$8:T$28,$Q$32:$Q$52,$CF113)+求节点(村县营基础信息!AC$8:AC$28,$Q$58:$Q$78,$CF113)+求节点(村县营基础信息!AL$8:AL$28,$Q$84:$Q$104,$CF113)</f>
        <v>70.064205457463885</v>
      </c>
      <c r="CH113" s="194">
        <f>求节点(村县营基础信息!L$8:L$28,$Q$6:$Q$26,$CF113)+求节点(村县营基础信息!U$8:U$28,$Q$32:$Q$52,$CF113)+求节点(村县营基础信息!AD$8:AD$28,$Q$58:$Q$78,$CF113)+求节点(村县营基础信息!AM$8:AM$28,$Q$84:$Q$104,$CF113)</f>
        <v>71.112939457360767</v>
      </c>
      <c r="CI113" s="194">
        <f>求节点(村县营基础信息!M$8:M$28,$Q$6:$Q$26,$CF113)+求节点(村县营基础信息!V$8:V$28,$Q$32:$Q$52,$CF113)+求节点(村县营基础信息!AE$8:AE$28,$Q$58:$Q$78,$CF113)+求节点(村县营基础信息!AN$8:AN$28,$Q$84:$Q$104,$CF113)</f>
        <v>72.009317149183317</v>
      </c>
      <c r="CJ113" s="194">
        <f>求节点(村县营基础信息!N$8:N$28,$Q$6:$Q$26,$CF113)+求节点(村县营基础信息!W$8:W$28,$Q$32:$Q$52,$CF113)+求节点(村县营基础信息!AF$8:AF$28,$Q$58:$Q$78,$CF113)+求节点(村县营基础信息!AO$8:AO$28,$Q$84:$Q$104,$CF113)</f>
        <v>73.243708393363008</v>
      </c>
      <c r="CK113" s="194">
        <f>求节点(村县营基础信息!O$8:O$28,$Q$6:$Q$26,$CF113)+求节点(村县营基础信息!X$8:X$28,$Q$32:$Q$52,$CF113)+求节点(村县营基础信息!AG$8:AG$28,$Q$58:$Q$78,$CF113)+求节点(村县营基础信息!AP$8:AP$28,$Q$84:$Q$104,$CF113)</f>
        <v>74.709848417615447</v>
      </c>
      <c r="CL113" s="194">
        <f>(CG113-CG112)/节奏总纲!K111</f>
        <v>5.4335991222473805E-3</v>
      </c>
      <c r="CO113" s="167">
        <v>108</v>
      </c>
      <c r="CP113" s="194">
        <f>求节点(村县营基础信息!K$8:K$28,$R$6:$R$26,$CF113)+求节点(村县营基础信息!T$8:T$28,$R$32:$R$52,$CF113)+求节点(村县营基础信息!AC$8:AC$28,$R$58:$R$78,$CF113)+求节点(村县营基础信息!AL$8:AL$28,$R$84:$R$104,$CF113)</f>
        <v>12.857142857142858</v>
      </c>
      <c r="CQ113" s="194">
        <f>求节点(村县营基础信息!L$8:L$28,$R$6:$R$26,$CF113)+求节点(村县营基础信息!U$8:U$28,$R$32:$R$52,$CF113)+求节点(村县营基础信息!AD$8:AD$28,$R$58:$R$78,$CF113)+求节点(村县营基础信息!AM$8:AM$28,$R$84:$R$104,$CF113)</f>
        <v>12.987012987012989</v>
      </c>
      <c r="CR113" s="194">
        <f>求节点(村县营基础信息!M$8:M$28,$R$6:$R$26,$CF113)+求节点(村县营基础信息!V$8:V$28,$R$32:$R$52,$CF113)+求节点(村县营基础信息!AE$8:AE$28,$R$58:$R$78,$CF113)+求节点(村县营基础信息!AN$8:AN$28,$R$84:$R$104,$CF113)</f>
        <v>13.119533527696793</v>
      </c>
      <c r="CS113" s="194">
        <f>求节点(村县营基础信息!N$8:N$28,$R$6:$R$26,$CF113)+求节点(村县营基础信息!W$8:W$28,$R$32:$R$52,$CF113)+求节点(村县营基础信息!AF$8:AF$28,$R$58:$R$78,$CF113)+求节点(村县营基础信息!AO$8:AO$28,$R$84:$R$104,$CF113)</f>
        <v>13.254786450662738</v>
      </c>
      <c r="CT113" s="194">
        <f>求节点(村县营基础信息!O$8:O$28,$R$6:$R$26,$CF113)+求节点(村县营基础信息!X$8:X$28,$R$32:$R$52,$CF113)+求节点(村县营基础信息!AG$8:AG$28,$R$58:$R$78,$CF113)+求节点(村县营基础信息!AP$8:AP$28,$R$84:$R$104,$CF113)</f>
        <v>13.533834586466165</v>
      </c>
      <c r="CU113" s="194">
        <f>(CP113-CP112)/节奏总纲!K111</f>
        <v>9.9709344717530753E-4</v>
      </c>
      <c r="CW113" s="171"/>
      <c r="CX113" s="171"/>
      <c r="CY113" s="171">
        <v>108</v>
      </c>
      <c r="CZ113" s="171">
        <v>65108.571428571428</v>
      </c>
      <c r="DA113" s="171">
        <v>65766.233766233767</v>
      </c>
      <c r="DB113" s="171">
        <v>66437.317784256564</v>
      </c>
      <c r="DC113" s="171">
        <v>67122.238586156105</v>
      </c>
      <c r="DD113" s="171">
        <v>68535.338345864671</v>
      </c>
      <c r="DE113" s="171">
        <f t="shared" si="29"/>
        <v>0.74798139371599093</v>
      </c>
      <c r="DF113" s="171">
        <f t="shared" si="30"/>
        <v>0.73896158797027689</v>
      </c>
      <c r="DG113" s="171">
        <f t="shared" si="31"/>
        <v>0.72994178222456252</v>
      </c>
      <c r="DH113" s="171">
        <f t="shared" si="32"/>
        <v>0.72092197647884848</v>
      </c>
      <c r="DI113" s="171">
        <f t="shared" si="33"/>
        <v>0.70288236498742029</v>
      </c>
    </row>
    <row r="114" spans="23:113" x14ac:dyDescent="0.15">
      <c r="W114" s="142"/>
      <c r="X114" s="68">
        <v>109</v>
      </c>
      <c r="Y114" s="203">
        <f>MAX(求节点(基础状态预期!F$7:F$27,$N$6:$N$26,$X114)+求节点(基础状态预期!F$7:F$27,$N$32:$N$52,$X114)+求节点(基础状态预期!F$7:F$27,$N$58:$N$78,$X114)+求节点(基础状态预期!F$7:F$27,$N$84:$N$104,$X114),Y113)</f>
        <v>350640</v>
      </c>
      <c r="Z114" s="203">
        <f>MAX(求节点(基础状态预期!G$7:G$27,$N$6:$N$26,$X114)+求节点(基础状态预期!G$7:G$27,$N$32:$N$52,$X114)+求节点(基础状态预期!G$7:G$27,$N$58:$N$78,$X114)+求节点(基础状态预期!G$7:G$27,$N$84:$N$104,$X114),Z113)</f>
        <v>348351.5151515152</v>
      </c>
      <c r="AA114" s="203">
        <f>MAX(求节点(基础状态预期!H$7:H$27,$N$6:$N$26,$X114)+求节点(基础状态预期!H$7:H$27,$N$32:$N$52,$X114)+求节点(基础状态预期!H$7:H$27,$N$58:$N$78,$X114)+求节点(基础状态预期!H$7:H$27,$N$84:$N$104,$X114),AA113)</f>
        <v>346016.32653061231</v>
      </c>
      <c r="AB114" s="203">
        <f>MAX(求节点(基础状态预期!I$7:I$27,$N$6:$N$26,$X114)+求节点(基础状态预期!I$7:I$27,$N$32:$N$52,$X114)+求节点(基础状态预期!I$7:I$27,$N$58:$N$78,$X114)+求节点(基础状态预期!I$7:I$27,$N$84:$N$104,$X114),AB113)</f>
        <v>343632.98969072162</v>
      </c>
      <c r="AC114" s="203">
        <f>MAX(求节点(基础状态预期!J$7:J$27,$N$6:$N$26,$X114)+求节点(基础状态预期!J$7:J$27,$N$32:$N$52,$X114)+求节点(基础状态预期!J$7:J$27,$N$58:$N$78,$X114)+求节点(基础状态预期!J$7:J$27,$N$84:$N$104,$X114),AC113)</f>
        <v>338715.78947368427</v>
      </c>
      <c r="AD114" s="63">
        <v>46065.476190476191</v>
      </c>
      <c r="AE114" s="63">
        <v>46530.784030784038</v>
      </c>
      <c r="AF114" s="63">
        <v>47005.587949465502</v>
      </c>
      <c r="AG114" s="63">
        <v>47490.181639666174</v>
      </c>
      <c r="AH114" s="63">
        <v>48489.974937343359</v>
      </c>
      <c r="AI114" s="203">
        <f>MAX((求节点(基础状态预期!F$7:F$27,$P$6:$P$26,$X114)+求节点(基础状态预期!F$7:F$27,$P$32:$P$52,$X114)+求节点(基础状态预期!F$7:F$27,$P$58:$P$78,$X114)+求节点(基础状态预期!F$7:F$27,$P$84:$P$104,$X114))*240,AI113)</f>
        <v>43200</v>
      </c>
      <c r="AJ114" s="203">
        <f>MAX((求节点(基础状态预期!G$7:G$27,$P$6:$P$26,$X114)+求节点(基础状态预期!G$7:G$27,$P$32:$P$52,$X114)+求节点(基础状态预期!G$7:G$27,$P$58:$P$78,$X114)+求节点(基础状态预期!G$7:G$27,$P$84:$P$104,$X114))*240,AJ113)</f>
        <v>43109.494949494954</v>
      </c>
      <c r="AK114" s="203">
        <f>MAX((求节点(基础状态预期!H$7:H$27,$P$6:$P$26,$X114)+求节点(基础状态预期!H$7:H$27,$P$32:$P$52,$X114)+求节点(基础状态预期!H$7:H$27,$P$58:$P$78,$X114)+求节点(基础状态预期!H$7:H$27,$P$84:$P$104,$X114))*240,AK113)</f>
        <v>43017.142857142855</v>
      </c>
      <c r="AL114" s="203">
        <f>MAX((求节点(基础状态预期!I$7:I$27,$P$6:$P$26,$X114)+求节点(基础状态预期!I$7:I$27,$P$32:$P$52,$X114)+求节点(基础状态预期!I$7:I$27,$P$58:$P$78,$X114)+求节点(基础状态预期!I$7:I$27,$P$84:$P$104,$X114))*240,AL113)</f>
        <v>42922.886597938144</v>
      </c>
      <c r="AM114" s="203">
        <f>MAX((求节点(基础状态预期!J$7:J$27,$P$6:$P$26,$X114)+求节点(基础状态预期!J$7:J$27,$P$32:$P$52,$X114)+求节点(基础状态预期!J$7:J$27,$P$58:$P$78,$X114)+求节点(基础状态预期!J$7:J$27,$P$84:$P$104,$X114))*240,AM113)</f>
        <v>42728.421052631587</v>
      </c>
      <c r="AN114" s="68">
        <f>(AI114-AI113)/节奏总纲!K112</f>
        <v>0</v>
      </c>
      <c r="AO114" s="203">
        <f>MAX(求节点(基础状态预期!F$7:F$27,$T$6:$T$26,$X114)+求节点(基础状态预期!F$7:F$27,$T$32:$T$52,$X114)+求节点(基础状态预期!F$7:F$27,$T$58:$T$78,$X114)+求节点(基础状态预期!F$7:F$27,$T$84:$T$104,$X114),AO113)</f>
        <v>24920800</v>
      </c>
      <c r="AP114" s="203">
        <f>MAX(求节点(基础状态预期!G$7:G$27,$T$6:$T$26,$X114)+求节点(基础状态预期!G$7:G$27,$T$32:$T$52,$X114)+求节点(基础状态预期!G$7:G$27,$T$58:$T$78,$X114)+求节点(基础状态预期!G$7:G$27,$T$84:$T$104,$X114),AP113)</f>
        <v>24696692.255892258</v>
      </c>
      <c r="AQ114" s="203">
        <f>MAX(求节点(基础状态预期!H$7:H$27,$T$6:$T$26,$X114)+求节点(基础状态预期!H$7:H$27,$T$32:$T$52,$X114)+求节点(基础状态预期!H$7:H$27,$T$58:$T$78,$X114)+求节点(基础状态预期!H$7:H$27,$T$84:$T$104,$X114),AQ113)</f>
        <v>24468010.884353749</v>
      </c>
      <c r="AR114" s="203">
        <f>MAX(求节点(基础状态预期!I$7:I$27,$T$6:$T$26,$X114)+求节点(基础状态预期!I$7:I$27,$T$32:$T$52,$X114)+求节点(基础状态预期!I$7:I$27,$T$58:$T$78,$X114)+求节点(基础状态预期!I$7:I$27,$T$84:$T$104,$X114),AR113)</f>
        <v>24234614.432989687</v>
      </c>
      <c r="AS114" s="203">
        <f>MAX(求节点(基础状态预期!J$7:J$27,$T$6:$T$26,$X114)+求节点(基础状态预期!J$7:J$27,$T$32:$T$52,$X114)+求节点(基础状态预期!J$7:J$27,$T$58:$T$78,$X114)+求节点(基础状态预期!J$7:J$27,$T$84:$T$104,$X114),AS113)</f>
        <v>24046385.964912269</v>
      </c>
      <c r="AT114" s="203">
        <f>MAX(求节点(基础状态预期!F$7:F$27,$S$6:$S$26,$X114)+求节点(基础状态预期!F$7:F$27,$S$32:$S$52,$X114)+求节点(基础状态预期!F$7:F$27,$S$58:$S$78,$X114)+求节点(基础状态预期!F$7:F$27,$S$84:$S$104,$X114),AT113)</f>
        <v>5500</v>
      </c>
      <c r="AU114" s="203">
        <f>MAX(求节点(基础状态预期!G$7:G$27,$S$6:$S$26,$X114)+求节点(基础状态预期!G$7:G$27,$S$32:$S$52,$X114)+求节点(基础状态预期!G$7:G$27,$S$58:$S$78,$X114)+求节点(基础状态预期!G$7:G$27,$S$84:$S$104,$X114),AU113)</f>
        <v>5489.2255892255898</v>
      </c>
      <c r="AV114" s="203">
        <f>MAX(求节点(基础状态预期!H$7:H$27,$S$6:$S$26,$X114)+求节点(基础状态预期!H$7:H$27,$S$32:$S$52,$X114)+求节点(基础状态预期!H$7:H$27,$S$58:$S$78,$X114)+求节点(基础状态预期!H$7:H$27,$S$84:$S$104,$X114),AV113)</f>
        <v>5478.2312925170072</v>
      </c>
      <c r="AW114" s="203">
        <f>MAX(求节点(基础状态预期!I$7:I$27,$S$6:$S$26,$X114)+求节点(基础状态预期!I$7:I$27,$S$32:$S$52,$X114)+求节点(基础状态预期!I$7:I$27,$S$58:$S$78,$X114)+求节点(基础状态预期!I$7:I$27,$S$84:$S$104,$X114),AW113)</f>
        <v>5467.0103092783502</v>
      </c>
      <c r="AX114" s="203">
        <f>MAX(求节点(基础状态预期!J$7:J$27,$S$6:$S$26,$X114)+求节点(基础状态预期!J$7:J$27,$S$32:$S$52,$X114)+求节点(基础状态预期!J$7:J$27,$S$58:$S$78,$X114)+求节点(基础状态预期!J$7:J$27,$S$84:$S$104,$X114),AX113)</f>
        <v>5443.8596491228072</v>
      </c>
      <c r="AY114" s="108">
        <f>(AT114-AT113)/节奏总纲!K112</f>
        <v>0</v>
      </c>
      <c r="AZ114" s="203">
        <f>MAX(求节点(基础状态预期!F$7:F$27,$U$6:$U$26,$X114)+求节点(基础状态预期!F$7:F$27,$U$32:$U$52,$X114)+求节点(基础状态预期!F$7:F$27,$U$58:$U$78,$X114)+求节点(基础状态预期!F$7:F$27,$U$84:$U$104,$X114),AZ113)</f>
        <v>5976000</v>
      </c>
      <c r="BA114" s="203">
        <f>MAX(求节点(基础状态预期!G$7:G$27,$U$6:$U$26,$X114)+求节点(基础状态预期!G$7:G$27,$U$32:$U$52,$X114)+求节点(基础状态预期!G$7:G$27,$U$58:$U$78,$X114)+求节点(基础状态预期!G$7:G$27,$U$84:$U$104,$X114),BA113)</f>
        <v>5951003.3670033673</v>
      </c>
      <c r="BB114" s="203">
        <f>MAX(求节点(基础状态预期!H$7:H$27,$U$6:$U$26,$X114)+求节点(基础状态预期!H$7:H$27,$U$32:$U$52,$X114)+求节点(基础状态预期!H$7:H$27,$U$58:$U$78,$X114)+求节点(基础状态预期!H$7:H$27,$U$84:$U$104,$X114),BB113)</f>
        <v>5925496.5986394566</v>
      </c>
      <c r="BC114" s="203">
        <f>MAX(求节点(基础状态预期!I$7:I$27,$U$6:$U$26,$X114)+求节点(基础状态预期!I$7:I$27,$U$32:$U$52,$X114)+求节点(基础状态预期!I$7:I$27,$U$58:$U$78,$X114)+求节点(基础状态预期!I$7:I$27,$U$84:$U$104,$X114),BC113)</f>
        <v>5899463.9175257729</v>
      </c>
      <c r="BD114" s="203">
        <f>MAX(求节点(基础状态预期!J$7:J$27,$U$6:$U$26,$X114)+求节点(基础状态预期!J$7:J$27,$U$32:$U$52,$X114)+求节点(基础状态预期!J$7:J$27,$U$58:$U$78,$X114)+求节点(基础状态预期!J$7:J$27,$U$84:$U$104,$X114),BD113)</f>
        <v>5845754.3859649133</v>
      </c>
      <c r="BK114" s="108">
        <v>109</v>
      </c>
      <c r="BL114" s="194">
        <f t="shared" si="23"/>
        <v>48700</v>
      </c>
      <c r="BM114" s="194">
        <f t="shared" si="24"/>
        <v>48598.720538720547</v>
      </c>
      <c r="BN114" s="194">
        <f t="shared" si="25"/>
        <v>48495.37414965986</v>
      </c>
      <c r="BO114" s="194">
        <f t="shared" si="26"/>
        <v>48389.896907216491</v>
      </c>
      <c r="BP114" s="194">
        <f t="shared" si="27"/>
        <v>48172.280701754396</v>
      </c>
      <c r="BQ114" s="194">
        <f>(BL114-BL113)/节奏总纲!K112</f>
        <v>0</v>
      </c>
      <c r="BS114" s="110">
        <f t="shared" si="35"/>
        <v>0.88706365503080087</v>
      </c>
      <c r="BT114" s="110">
        <f t="shared" si="28"/>
        <v>0.11293634496919917</v>
      </c>
      <c r="BW114" s="167">
        <v>109</v>
      </c>
      <c r="BX114" s="194">
        <f>求节点(村县营基础信息!K$8:K$28,$P$6:$P$26,$CF114)+求节点(村县营基础信息!T$8:T$28,$P$32:$P$52,$CF114)+求节点(村县营基础信息!AC$8:AC$28,$P$58:$P$78,$CF114)+求节点(村县营基础信息!AL$8:AL$28,$P$84:$P$104,$CF114)</f>
        <v>232.91532905296953</v>
      </c>
      <c r="BY114" s="194">
        <f>求节点(村县营基础信息!L$8:L$28,$P$6:$P$26,$CF114)+求节点(村县营基础信息!U$8:U$28,$P$32:$P$52,$CF114)+求节点(村县营基础信息!AD$8:AD$28,$P$58:$P$78,$CF114)+求节点(村县营基础信息!AM$8:AM$28,$P$84:$P$104,$CF114)</f>
        <v>235.61218144127332</v>
      </c>
      <c r="BZ114" s="194">
        <f>求节点(村县营基础信息!M$8:M$28,$P$6:$P$26,$CF114)+求节点(村县营基础信息!V$8:V$28,$P$32:$P$52,$CF114)+求节点(村县营基础信息!AE$8:AE$28,$P$58:$P$78,$CF114)+求节点(村县营基础信息!AN$8:AN$28,$P$84:$P$104,$CF114)</f>
        <v>238.18870371062837</v>
      </c>
      <c r="CA114" s="194">
        <f>求节点(村县营基础信息!N$8:N$28,$P$6:$P$26,$CF114)+求节点(村县营基础信息!W$8:W$28,$P$32:$P$52,$CF114)+求节点(村县营基础信息!AF$8:AF$28,$P$58:$P$78,$CF114)+求节点(村县营基础信息!AO$8:AO$28,$P$84:$P$104,$CF114)</f>
        <v>241.14084031393102</v>
      </c>
      <c r="CB114" s="194">
        <f>求节点(村县营基础信息!O$8:O$28,$P$6:$P$26,$CF114)+求节点(村县营基础信息!X$8:X$28,$P$32:$P$52,$CF114)+求节点(村县营基础信息!AG$8:AG$28,$P$58:$P$78,$CF114)+求节点(村县营基础信息!AP$8:AP$28,$P$84:$P$104,$CF114)</f>
        <v>246.14095464426143</v>
      </c>
      <c r="CC114" s="194">
        <f>(BX114-BX113)/节奏总纲!K112</f>
        <v>1.6698740767089035E-2</v>
      </c>
      <c r="CF114" s="167">
        <v>109</v>
      </c>
      <c r="CG114" s="194">
        <f>求节点(村县营基础信息!K$8:K$28,$Q$6:$Q$26,$CF114)+求节点(村县营基础信息!T$8:T$28,$Q$32:$Q$52,$CF114)+求节点(村县营基础信息!AC$8:AC$28,$Q$58:$Q$78,$CF114)+求节点(村县营基础信息!AL$8:AL$28,$Q$84:$Q$104,$CF114)</f>
        <v>70.712948100588548</v>
      </c>
      <c r="CH114" s="194">
        <f>求节点(村县营基础信息!L$8:L$28,$Q$6:$Q$26,$CF114)+求节点(村县营基础信息!U$8:U$28,$Q$32:$Q$52,$CF114)+求节点(村县营基础信息!AD$8:AD$28,$Q$58:$Q$78,$CF114)+求节点(村县营基础信息!AM$8:AM$28,$Q$84:$Q$104,$CF114)</f>
        <v>71.771392600484489</v>
      </c>
      <c r="CI114" s="194">
        <f>求节点(村县营基础信息!M$8:M$28,$Q$6:$Q$26,$CF114)+求节点(村县营基础信息!V$8:V$28,$Q$32:$Q$52,$CF114)+求节点(村县营基础信息!AE$8:AE$28,$Q$58:$Q$78,$CF114)+求节点(村县营基础信息!AN$8:AN$28,$Q$84:$Q$104,$CF114)</f>
        <v>72.676070085749842</v>
      </c>
      <c r="CJ114" s="194">
        <f>求节点(村县营基础信息!N$8:N$28,$Q$6:$Q$26,$CF114)+求节点(村县营基础信息!W$8:W$28,$Q$32:$Q$52,$CF114)+求节点(村县营基础信息!AF$8:AF$28,$Q$58:$Q$78,$CF114)+求节点(村县营基础信息!AO$8:AO$28,$Q$84:$Q$104,$CF114)</f>
        <v>73.921890878486749</v>
      </c>
      <c r="CK114" s="194">
        <f>求节点(村县营基础信息!O$8:O$28,$Q$6:$Q$26,$CF114)+求节点(村县营基础信息!X$8:X$28,$Q$32:$Q$52,$CF114)+求节点(村县营基础信息!AG$8:AG$28,$Q$58:$Q$78,$CF114)+求节点(村县营基础信息!AP$8:AP$28,$Q$84:$Q$104,$CF114)</f>
        <v>75.401606273334096</v>
      </c>
      <c r="CL114" s="194">
        <f>(CG114-CG113)/节奏总纲!K112</f>
        <v>5.0697272438423148E-3</v>
      </c>
      <c r="CO114" s="167">
        <v>109</v>
      </c>
      <c r="CP114" s="194">
        <f>求节点(村县营基础信息!K$8:K$28,$R$6:$R$26,$CF114)+求节点(村县营基础信息!T$8:T$28,$R$32:$R$52,$CF114)+求节点(村县营基础信息!AC$8:AC$28,$R$58:$R$78,$CF114)+求节点(村县营基础信息!AL$8:AL$28,$R$84:$R$104,$CF114)</f>
        <v>12.976190476190476</v>
      </c>
      <c r="CQ114" s="194">
        <f>求节点(村县营基础信息!L$8:L$28,$R$6:$R$26,$CF114)+求节点(村县营基础信息!U$8:U$28,$R$32:$R$52,$CF114)+求节点(村县营基础信息!AD$8:AD$28,$R$58:$R$78,$CF114)+求节点(村县营基础信息!AM$8:AM$28,$R$84:$R$104,$CF114)</f>
        <v>13.107263107263108</v>
      </c>
      <c r="CR114" s="194">
        <f>求节点(村县营基础信息!M$8:M$28,$R$6:$R$26,$CF114)+求节点(村县营基础信息!V$8:V$28,$R$32:$R$52,$CF114)+求节点(村县营基础信息!AE$8:AE$28,$R$58:$R$78,$CF114)+求节点(村县营基础信息!AN$8:AN$28,$R$84:$R$104,$CF114)</f>
        <v>13.241010689990283</v>
      </c>
      <c r="CS114" s="194">
        <f>求节点(村县营基础信息!N$8:N$28,$R$6:$R$26,$CF114)+求节点(村县营基础信息!W$8:W$28,$R$32:$R$52,$CF114)+求节点(村县营基础信息!AF$8:AF$28,$R$58:$R$78,$CF114)+求节点(村县营基础信息!AO$8:AO$28,$R$84:$R$104,$CF114)</f>
        <v>13.377515954835541</v>
      </c>
      <c r="CT114" s="194">
        <f>求节点(村县营基础信息!O$8:O$28,$R$6:$R$26,$CF114)+求节点(村县营基础信息!X$8:X$28,$R$32:$R$52,$CF114)+求节点(村县营基础信息!AG$8:AG$28,$R$58:$R$78,$CF114)+求节点(村县营基础信息!AP$8:AP$28,$R$84:$R$104,$CF114)</f>
        <v>13.659147869674186</v>
      </c>
      <c r="CU114" s="194">
        <f>(CP114-CP113)/节奏总纲!K112</f>
        <v>9.3032108185972376E-4</v>
      </c>
      <c r="CW114" s="171"/>
      <c r="CX114" s="171"/>
      <c r="CY114" s="171">
        <v>109</v>
      </c>
      <c r="CZ114" s="171">
        <v>65711.428571428565</v>
      </c>
      <c r="DA114" s="171">
        <v>66375.180375180382</v>
      </c>
      <c r="DB114" s="171">
        <v>67052.478134110788</v>
      </c>
      <c r="DC114" s="171">
        <v>67743.740795287187</v>
      </c>
      <c r="DD114" s="171">
        <v>69169.924812030076</v>
      </c>
      <c r="DE114" s="171">
        <f t="shared" si="29"/>
        <v>0.74111917909474334</v>
      </c>
      <c r="DF114" s="171">
        <f t="shared" si="30"/>
        <v>0.73218212386045778</v>
      </c>
      <c r="DG114" s="171">
        <f t="shared" si="31"/>
        <v>0.72324506862617211</v>
      </c>
      <c r="DH114" s="171">
        <f t="shared" si="32"/>
        <v>0.71430801339188654</v>
      </c>
      <c r="DI114" s="171">
        <f t="shared" si="33"/>
        <v>0.69643390292331564</v>
      </c>
    </row>
    <row r="115" spans="23:113" x14ac:dyDescent="0.15">
      <c r="W115" s="142"/>
      <c r="X115" s="68">
        <v>110</v>
      </c>
      <c r="Y115" s="203">
        <f>MAX(求节点(基础状态预期!F$7:F$27,$N$6:$N$26,$X115)+求节点(基础状态预期!F$7:F$27,$N$32:$N$52,$X115)+求节点(基础状态预期!F$7:F$27,$N$58:$N$78,$X115)+求节点(基础状态预期!F$7:F$27,$N$84:$N$104,$X115),Y114)</f>
        <v>350640</v>
      </c>
      <c r="Z115" s="203">
        <f>MAX(求节点(基础状态预期!G$7:G$27,$N$6:$N$26,$X115)+求节点(基础状态预期!G$7:G$27,$N$32:$N$52,$X115)+求节点(基础状态预期!G$7:G$27,$N$58:$N$78,$X115)+求节点(基础状态预期!G$7:G$27,$N$84:$N$104,$X115),Z114)</f>
        <v>348351.5151515152</v>
      </c>
      <c r="AA115" s="203">
        <f>MAX(求节点(基础状态预期!H$7:H$27,$N$6:$N$26,$X115)+求节点(基础状态预期!H$7:H$27,$N$32:$N$52,$X115)+求节点(基础状态预期!H$7:H$27,$N$58:$N$78,$X115)+求节点(基础状态预期!H$7:H$27,$N$84:$N$104,$X115),AA114)</f>
        <v>346016.32653061231</v>
      </c>
      <c r="AB115" s="203">
        <f>MAX(求节点(基础状态预期!I$7:I$27,$N$6:$N$26,$X115)+求节点(基础状态预期!I$7:I$27,$N$32:$N$52,$X115)+求节点(基础状态预期!I$7:I$27,$N$58:$N$78,$X115)+求节点(基础状态预期!I$7:I$27,$N$84:$N$104,$X115),AB114)</f>
        <v>343632.98969072162</v>
      </c>
      <c r="AC115" s="203">
        <f>MAX(求节点(基础状态预期!J$7:J$27,$N$6:$N$26,$X115)+求节点(基础状态预期!J$7:J$27,$N$32:$N$52,$X115)+求节点(基础状态预期!J$7:J$27,$N$58:$N$78,$X115)+求节点(基础状态预期!J$7:J$27,$N$84:$N$104,$X115),AC114)</f>
        <v>338715.78947368427</v>
      </c>
      <c r="AD115" s="63">
        <v>46488.095238095237</v>
      </c>
      <c r="AE115" s="63">
        <v>46957.671957671962</v>
      </c>
      <c r="AF115" s="63">
        <v>47436.831875607386</v>
      </c>
      <c r="AG115" s="63">
        <v>47925.87137947962</v>
      </c>
      <c r="AH115" s="63">
        <v>48934.837092731832</v>
      </c>
      <c r="AI115" s="203">
        <f>MAX((求节点(基础状态预期!F$7:F$27,$P$6:$P$26,$X115)+求节点(基础状态预期!F$7:F$27,$P$32:$P$52,$X115)+求节点(基础状态预期!F$7:F$27,$P$58:$P$78,$X115)+求节点(基础状态预期!F$7:F$27,$P$84:$P$104,$X115))*240,AI114)</f>
        <v>43200</v>
      </c>
      <c r="AJ115" s="203">
        <f>MAX((求节点(基础状态预期!G$7:G$27,$P$6:$P$26,$X115)+求节点(基础状态预期!G$7:G$27,$P$32:$P$52,$X115)+求节点(基础状态预期!G$7:G$27,$P$58:$P$78,$X115)+求节点(基础状态预期!G$7:G$27,$P$84:$P$104,$X115))*240,AJ114)</f>
        <v>43109.494949494954</v>
      </c>
      <c r="AK115" s="203">
        <f>MAX((求节点(基础状态预期!H$7:H$27,$P$6:$P$26,$X115)+求节点(基础状态预期!H$7:H$27,$P$32:$P$52,$X115)+求节点(基础状态预期!H$7:H$27,$P$58:$P$78,$X115)+求节点(基础状态预期!H$7:H$27,$P$84:$P$104,$X115))*240,AK114)</f>
        <v>43017.142857142855</v>
      </c>
      <c r="AL115" s="203">
        <f>MAX((求节点(基础状态预期!I$7:I$27,$P$6:$P$26,$X115)+求节点(基础状态预期!I$7:I$27,$P$32:$P$52,$X115)+求节点(基础状态预期!I$7:I$27,$P$58:$P$78,$X115)+求节点(基础状态预期!I$7:I$27,$P$84:$P$104,$X115))*240,AL114)</f>
        <v>42922.886597938144</v>
      </c>
      <c r="AM115" s="203">
        <f>MAX((求节点(基础状态预期!J$7:J$27,$P$6:$P$26,$X115)+求节点(基础状态预期!J$7:J$27,$P$32:$P$52,$X115)+求节点(基础状态预期!J$7:J$27,$P$58:$P$78,$X115)+求节点(基础状态预期!J$7:J$27,$P$84:$P$104,$X115))*240,AM114)</f>
        <v>42728.421052631587</v>
      </c>
      <c r="AN115" s="68">
        <f>(AI115-AI114)/节奏总纲!K113</f>
        <v>0</v>
      </c>
      <c r="AO115" s="203">
        <f>MAX(求节点(基础状态预期!F$7:F$27,$T$6:$T$26,$X115)+求节点(基础状态预期!F$7:F$27,$T$32:$T$52,$X115)+求节点(基础状态预期!F$7:F$27,$T$58:$T$78,$X115)+求节点(基础状态预期!F$7:F$27,$T$84:$T$104,$X115),AO114)</f>
        <v>24920800</v>
      </c>
      <c r="AP115" s="203">
        <f>MAX(求节点(基础状态预期!G$7:G$27,$T$6:$T$26,$X115)+求节点(基础状态预期!G$7:G$27,$T$32:$T$52,$X115)+求节点(基础状态预期!G$7:G$27,$T$58:$T$78,$X115)+求节点(基础状态预期!G$7:G$27,$T$84:$T$104,$X115),AP114)</f>
        <v>24696692.255892258</v>
      </c>
      <c r="AQ115" s="203">
        <f>MAX(求节点(基础状态预期!H$7:H$27,$T$6:$T$26,$X115)+求节点(基础状态预期!H$7:H$27,$T$32:$T$52,$X115)+求节点(基础状态预期!H$7:H$27,$T$58:$T$78,$X115)+求节点(基础状态预期!H$7:H$27,$T$84:$T$104,$X115),AQ114)</f>
        <v>24468010.884353749</v>
      </c>
      <c r="AR115" s="203">
        <f>MAX(求节点(基础状态预期!I$7:I$27,$T$6:$T$26,$X115)+求节点(基础状态预期!I$7:I$27,$T$32:$T$52,$X115)+求节点(基础状态预期!I$7:I$27,$T$58:$T$78,$X115)+求节点(基础状态预期!I$7:I$27,$T$84:$T$104,$X115),AR114)</f>
        <v>24234614.432989687</v>
      </c>
      <c r="AS115" s="203">
        <f>MAX(求节点(基础状态预期!J$7:J$27,$T$6:$T$26,$X115)+求节点(基础状态预期!J$7:J$27,$T$32:$T$52,$X115)+求节点(基础状态预期!J$7:J$27,$T$58:$T$78,$X115)+求节点(基础状态预期!J$7:J$27,$T$84:$T$104,$X115),AS114)</f>
        <v>24046385.964912269</v>
      </c>
      <c r="AT115" s="203">
        <f>MAX(求节点(基础状态预期!F$7:F$27,$S$6:$S$26,$X115)+求节点(基础状态预期!F$7:F$27,$S$32:$S$52,$X115)+求节点(基础状态预期!F$7:F$27,$S$58:$S$78,$X115)+求节点(基础状态预期!F$7:F$27,$S$84:$S$104,$X115),AT114)</f>
        <v>5500</v>
      </c>
      <c r="AU115" s="203">
        <f>MAX(求节点(基础状态预期!G$7:G$27,$S$6:$S$26,$X115)+求节点(基础状态预期!G$7:G$27,$S$32:$S$52,$X115)+求节点(基础状态预期!G$7:G$27,$S$58:$S$78,$X115)+求节点(基础状态预期!G$7:G$27,$S$84:$S$104,$X115),AU114)</f>
        <v>5489.2255892255898</v>
      </c>
      <c r="AV115" s="203">
        <f>MAX(求节点(基础状态预期!H$7:H$27,$S$6:$S$26,$X115)+求节点(基础状态预期!H$7:H$27,$S$32:$S$52,$X115)+求节点(基础状态预期!H$7:H$27,$S$58:$S$78,$X115)+求节点(基础状态预期!H$7:H$27,$S$84:$S$104,$X115),AV114)</f>
        <v>5478.2312925170072</v>
      </c>
      <c r="AW115" s="203">
        <f>MAX(求节点(基础状态预期!I$7:I$27,$S$6:$S$26,$X115)+求节点(基础状态预期!I$7:I$27,$S$32:$S$52,$X115)+求节点(基础状态预期!I$7:I$27,$S$58:$S$78,$X115)+求节点(基础状态预期!I$7:I$27,$S$84:$S$104,$X115),AW114)</f>
        <v>5467.0103092783502</v>
      </c>
      <c r="AX115" s="203">
        <f>MAX(求节点(基础状态预期!J$7:J$27,$S$6:$S$26,$X115)+求节点(基础状态预期!J$7:J$27,$S$32:$S$52,$X115)+求节点(基础状态预期!J$7:J$27,$S$58:$S$78,$X115)+求节点(基础状态预期!J$7:J$27,$S$84:$S$104,$X115),AX114)</f>
        <v>5443.8596491228072</v>
      </c>
      <c r="AY115" s="108">
        <f>(AT115-AT114)/节奏总纲!K113</f>
        <v>0</v>
      </c>
      <c r="AZ115" s="203">
        <f>MAX(求节点(基础状态预期!F$7:F$27,$U$6:$U$26,$X115)+求节点(基础状态预期!F$7:F$27,$U$32:$U$52,$X115)+求节点(基础状态预期!F$7:F$27,$U$58:$U$78,$X115)+求节点(基础状态预期!F$7:F$27,$U$84:$U$104,$X115),AZ114)</f>
        <v>5976000</v>
      </c>
      <c r="BA115" s="203">
        <f>MAX(求节点(基础状态预期!G$7:G$27,$U$6:$U$26,$X115)+求节点(基础状态预期!G$7:G$27,$U$32:$U$52,$X115)+求节点(基础状态预期!G$7:G$27,$U$58:$U$78,$X115)+求节点(基础状态预期!G$7:G$27,$U$84:$U$104,$X115),BA114)</f>
        <v>5951003.3670033673</v>
      </c>
      <c r="BB115" s="203">
        <f>MAX(求节点(基础状态预期!H$7:H$27,$U$6:$U$26,$X115)+求节点(基础状态预期!H$7:H$27,$U$32:$U$52,$X115)+求节点(基础状态预期!H$7:H$27,$U$58:$U$78,$X115)+求节点(基础状态预期!H$7:H$27,$U$84:$U$104,$X115),BB114)</f>
        <v>5925496.5986394566</v>
      </c>
      <c r="BC115" s="203">
        <f>MAX(求节点(基础状态预期!I$7:I$27,$U$6:$U$26,$X115)+求节点(基础状态预期!I$7:I$27,$U$32:$U$52,$X115)+求节点(基础状态预期!I$7:I$27,$U$58:$U$78,$X115)+求节点(基础状态预期!I$7:I$27,$U$84:$U$104,$X115),BC114)</f>
        <v>5899463.9175257729</v>
      </c>
      <c r="BD115" s="203">
        <f>MAX(求节点(基础状态预期!J$7:J$27,$U$6:$U$26,$X115)+求节点(基础状态预期!J$7:J$27,$U$32:$U$52,$X115)+求节点(基础状态预期!J$7:J$27,$U$58:$U$78,$X115)+求节点(基础状态预期!J$7:J$27,$U$84:$U$104,$X115),BD114)</f>
        <v>5845754.3859649133</v>
      </c>
      <c r="BK115" s="108">
        <v>110</v>
      </c>
      <c r="BL115" s="194">
        <f t="shared" si="23"/>
        <v>48700</v>
      </c>
      <c r="BM115" s="194">
        <f t="shared" si="24"/>
        <v>48598.720538720547</v>
      </c>
      <c r="BN115" s="194">
        <f t="shared" si="25"/>
        <v>48495.37414965986</v>
      </c>
      <c r="BO115" s="194">
        <f t="shared" si="26"/>
        <v>48389.896907216491</v>
      </c>
      <c r="BP115" s="194">
        <f t="shared" si="27"/>
        <v>48172.280701754396</v>
      </c>
      <c r="BQ115" s="194">
        <f>(BL115-BL114)/节奏总纲!K113</f>
        <v>0</v>
      </c>
      <c r="BS115" s="110">
        <f t="shared" si="35"/>
        <v>0.88706365503080087</v>
      </c>
      <c r="BT115" s="110">
        <f t="shared" si="28"/>
        <v>0.11293634496919917</v>
      </c>
      <c r="BW115" s="167">
        <v>110</v>
      </c>
      <c r="BX115" s="194">
        <f>求节点(村县营基础信息!K$8:K$28,$P$6:$P$26,$CF115)+求节点(村县营基础信息!T$8:T$28,$P$32:$P$52,$CF115)+求节点(村县营基础信息!AC$8:AC$28,$P$58:$P$78,$CF115)+求节点(村县营基础信息!AL$8:AL$28,$P$84:$P$104,$CF115)</f>
        <v>235.05216693418942</v>
      </c>
      <c r="BY115" s="194">
        <f>求节点(村县营基础信息!L$8:L$28,$P$6:$P$26,$CF115)+求节点(村县营基础信息!U$8:U$28,$P$32:$P$52,$CF115)+求节点(村县营基础信息!AD$8:AD$28,$P$58:$P$78,$CF115)+求节点(村县营基础信息!AM$8:AM$28,$P$84:$P$104,$CF115)</f>
        <v>237.77376108752355</v>
      </c>
      <c r="BZ115" s="194">
        <f>求节点(村县营基础信息!M$8:M$28,$P$6:$P$26,$CF115)+求节点(村县营基础信息!V$8:V$28,$P$32:$P$52,$CF115)+求节点(村县营基础信息!AE$8:AE$28,$P$58:$P$78,$CF115)+求节点(村县营基础信息!AN$8:AN$28,$P$84:$P$104,$CF115)</f>
        <v>240.3739211758635</v>
      </c>
      <c r="CA115" s="194">
        <f>求节点(村县营基础信息!N$8:N$28,$P$6:$P$26,$CF115)+求节点(村县营基础信息!W$8:W$28,$P$32:$P$52,$CF115)+求节点(村县营基础信息!AF$8:AF$28,$P$58:$P$78,$CF115)+求节点(村县营基础信息!AO$8:AO$28,$P$84:$P$104,$CF115)</f>
        <v>243.35314160121479</v>
      </c>
      <c r="CB115" s="194">
        <f>求节点(村县营基础信息!O$8:O$28,$P$6:$P$26,$CF115)+求节点(村县营基础信息!X$8:X$28,$P$32:$P$52,$CF115)+求节点(村县营基础信息!AG$8:AG$28,$P$58:$P$78,$CF115)+求节点(村县营基础信息!AP$8:AP$28,$P$84:$P$104,$CF115)</f>
        <v>248.39912854008034</v>
      </c>
      <c r="CC115" s="194">
        <f>(BX115-BX114)/节奏总纲!K113</f>
        <v>1.5580476052814544E-2</v>
      </c>
      <c r="CF115" s="167">
        <v>110</v>
      </c>
      <c r="CG115" s="194">
        <f>求节点(村县营基础信息!K$8:K$28,$Q$6:$Q$26,$CF115)+求节点(村县营基础信息!T$8:T$28,$Q$32:$Q$52,$CF115)+求节点(村县营基础信息!AC$8:AC$28,$Q$58:$Q$78,$CF115)+求节点(村县营基础信息!AL$8:AL$28,$Q$84:$Q$104,$CF115)</f>
        <v>71.361690743713211</v>
      </c>
      <c r="CH115" s="194">
        <f>求节点(村县营基础信息!L$8:L$28,$Q$6:$Q$26,$CF115)+求节点(村县营基础信息!U$8:U$28,$Q$32:$Q$52,$CF115)+求节点(村县营基础信息!AD$8:AD$28,$Q$58:$Q$78,$CF115)+求节点(村县营基础信息!AM$8:AM$28,$Q$84:$Q$104,$CF115)</f>
        <v>72.429845743608197</v>
      </c>
      <c r="CI115" s="194">
        <f>求节点(村县营基础信息!M$8:M$28,$Q$6:$Q$26,$CF115)+求节点(村县营基础信息!V$8:V$28,$Q$32:$Q$52,$CF115)+求节点(村县营基础信息!AE$8:AE$28,$Q$58:$Q$78,$CF115)+求节点(村县营基础信息!AN$8:AN$28,$Q$84:$Q$104,$CF115)</f>
        <v>73.342823022316338</v>
      </c>
      <c r="CJ115" s="194">
        <f>求节点(村县营基础信息!N$8:N$28,$Q$6:$Q$26,$CF115)+求节点(村县营基础信息!W$8:W$28,$Q$32:$Q$52,$CF115)+求节点(村县营基础信息!AF$8:AF$28,$Q$58:$Q$78,$CF115)+求节点(村县营基础信息!AO$8:AO$28,$Q$84:$Q$104,$CF115)</f>
        <v>74.600073363610463</v>
      </c>
      <c r="CK115" s="194">
        <f>求节点(村县营基础信息!O$8:O$28,$Q$6:$Q$26,$CF115)+求节点(村县营基础信息!X$8:X$28,$Q$32:$Q$52,$CF115)+求节点(村县营基础信息!AG$8:AG$28,$Q$58:$Q$78,$CF115)+求节点(村县营基础信息!AP$8:AP$28,$Q$84:$Q$104,$CF115)</f>
        <v>76.093364129052759</v>
      </c>
      <c r="CL115" s="194">
        <f>(CG115-CG114)/节奏总纲!K113</f>
        <v>4.7302227765978564E-3</v>
      </c>
      <c r="CO115" s="167">
        <v>110</v>
      </c>
      <c r="CP115" s="194">
        <f>求节点(村县营基础信息!K$8:K$28,$R$6:$R$26,$CF115)+求节点(村县营基础信息!T$8:T$28,$R$32:$R$52,$CF115)+求节点(村县营基础信息!AC$8:AC$28,$R$58:$R$78,$CF115)+求节点(村县营基础信息!AL$8:AL$28,$R$84:$R$104,$CF115)</f>
        <v>13.095238095238095</v>
      </c>
      <c r="CQ115" s="194">
        <f>求节点(村县营基础信息!L$8:L$28,$R$6:$R$26,$CF115)+求节点(村县营基础信息!U$8:U$28,$R$32:$R$52,$CF115)+求节点(村县营基础信息!AD$8:AD$28,$R$58:$R$78,$CF115)+求节点(村县营基础信息!AM$8:AM$28,$R$84:$R$104,$CF115)</f>
        <v>13.227513227513228</v>
      </c>
      <c r="CR115" s="194">
        <f>求节点(村县营基础信息!M$8:M$28,$R$6:$R$26,$CF115)+求节点(村县营基础信息!V$8:V$28,$R$32:$R$52,$CF115)+求节点(村县营基础信息!AE$8:AE$28,$R$58:$R$78,$CF115)+求节点(村县营基础信息!AN$8:AN$28,$R$84:$R$104,$CF115)</f>
        <v>13.362487852283772</v>
      </c>
      <c r="CS115" s="194">
        <f>求节点(村县营基础信息!N$8:N$28,$R$6:$R$26,$CF115)+求节点(村县营基础信息!W$8:W$28,$R$32:$R$52,$CF115)+求节点(村县营基础信息!AF$8:AF$28,$R$58:$R$78,$CF115)+求节点(村县营基础信息!AO$8:AO$28,$R$84:$R$104,$CF115)</f>
        <v>13.500245459008346</v>
      </c>
      <c r="CT115" s="194">
        <f>求节点(村县营基础信息!O$8:O$28,$R$6:$R$26,$CF115)+求节点(村县营基础信息!X$8:X$28,$R$32:$R$52,$CF115)+求节点(村县营基础信息!AG$8:AG$28,$R$58:$R$78,$CF115)+求节点(村县营基础信息!AP$8:AP$28,$R$84:$R$104,$CF115)</f>
        <v>13.784461152882205</v>
      </c>
      <c r="CU115" s="194">
        <f>(CP115-CP114)/节奏总纲!K113</f>
        <v>8.6802026209733868E-4</v>
      </c>
      <c r="CW115" s="171"/>
      <c r="CX115" s="171"/>
      <c r="CY115" s="171">
        <v>110</v>
      </c>
      <c r="CZ115" s="171">
        <v>66314.28571428571</v>
      </c>
      <c r="DA115" s="171">
        <v>66984.126984126997</v>
      </c>
      <c r="DB115" s="171">
        <v>67667.638483965013</v>
      </c>
      <c r="DC115" s="171">
        <v>68365.243004418255</v>
      </c>
      <c r="DD115" s="171">
        <v>69804.511278195496</v>
      </c>
      <c r="DE115" s="171">
        <f t="shared" si="29"/>
        <v>0.7343817320120638</v>
      </c>
      <c r="DF115" s="171">
        <f t="shared" si="30"/>
        <v>0.72552592273445349</v>
      </c>
      <c r="DG115" s="171">
        <f t="shared" si="31"/>
        <v>0.71667011345684328</v>
      </c>
      <c r="DH115" s="171">
        <f t="shared" si="32"/>
        <v>0.70781430417923308</v>
      </c>
      <c r="DI115" s="171">
        <f t="shared" si="33"/>
        <v>0.69010268562401267</v>
      </c>
    </row>
    <row r="116" spans="23:113" x14ac:dyDescent="0.15">
      <c r="X116" s="187">
        <v>111</v>
      </c>
      <c r="Y116" s="203">
        <f>MAX(求节点(基础状态预期!F$7:F$27,$N$6:$N$26,$X116)+求节点(基础状态预期!F$7:F$27,$N$32:$N$52,$X116)+求节点(基础状态预期!F$7:F$27,$N$58:$N$78,$X116)+求节点(基础状态预期!F$7:F$27,$N$84:$N$104,$X116),Y115)</f>
        <v>350640</v>
      </c>
      <c r="Z116" s="203">
        <f>MAX(求节点(基础状态预期!G$7:G$27,$N$6:$N$26,$X116)+求节点(基础状态预期!G$7:G$27,$N$32:$N$52,$X116)+求节点(基础状态预期!G$7:G$27,$N$58:$N$78,$X116)+求节点(基础状态预期!G$7:G$27,$N$84:$N$104,$X116),Z115)</f>
        <v>348351.5151515152</v>
      </c>
      <c r="AA116" s="203">
        <f>MAX(求节点(基础状态预期!H$7:H$27,$N$6:$N$26,$X116)+求节点(基础状态预期!H$7:H$27,$N$32:$N$52,$X116)+求节点(基础状态预期!H$7:H$27,$N$58:$N$78,$X116)+求节点(基础状态预期!H$7:H$27,$N$84:$N$104,$X116),AA115)</f>
        <v>346016.32653061231</v>
      </c>
      <c r="AB116" s="203">
        <f>MAX(求节点(基础状态预期!I$7:I$27,$N$6:$N$26,$X116)+求节点(基础状态预期!I$7:I$27,$N$32:$N$52,$X116)+求节点(基础状态预期!I$7:I$27,$N$58:$N$78,$X116)+求节点(基础状态预期!I$7:I$27,$N$84:$N$104,$X116),AB115)</f>
        <v>343632.98969072162</v>
      </c>
      <c r="AC116" s="203">
        <f>MAX(求节点(基础状态预期!J$7:J$27,$N$6:$N$26,$X116)+求节点(基础状态预期!J$7:J$27,$N$32:$N$52,$X116)+求节点(基础状态预期!J$7:J$27,$N$58:$N$78,$X116)+求节点(基础状态预期!J$7:J$27,$N$84:$N$104,$X116),AC115)</f>
        <v>338715.78947368427</v>
      </c>
      <c r="AD116" s="63">
        <v>46910.71428571429</v>
      </c>
      <c r="AE116" s="63">
        <v>47384.559884559887</v>
      </c>
      <c r="AF116" s="63">
        <v>47868.075801749277</v>
      </c>
      <c r="AG116" s="63">
        <v>48361.561119293074</v>
      </c>
      <c r="AH116" s="63">
        <v>49379.699248120305</v>
      </c>
      <c r="AI116" s="203">
        <f>MAX((求节点(基础状态预期!F$7:F$27,$P$6:$P$26,$X116)+求节点(基础状态预期!F$7:F$27,$P$32:$P$52,$X116)+求节点(基础状态预期!F$7:F$27,$P$58:$P$78,$X116)+求节点(基础状态预期!F$7:F$27,$P$84:$P$104,$X116))*240,AI115)</f>
        <v>43200</v>
      </c>
      <c r="AJ116" s="203">
        <f>MAX((求节点(基础状态预期!G$7:G$27,$P$6:$P$26,$X116)+求节点(基础状态预期!G$7:G$27,$P$32:$P$52,$X116)+求节点(基础状态预期!G$7:G$27,$P$58:$P$78,$X116)+求节点(基础状态预期!G$7:G$27,$P$84:$P$104,$X116))*240,AJ115)</f>
        <v>43109.494949494954</v>
      </c>
      <c r="AK116" s="203">
        <f>MAX((求节点(基础状态预期!H$7:H$27,$P$6:$P$26,$X116)+求节点(基础状态预期!H$7:H$27,$P$32:$P$52,$X116)+求节点(基础状态预期!H$7:H$27,$P$58:$P$78,$X116)+求节点(基础状态预期!H$7:H$27,$P$84:$P$104,$X116))*240,AK115)</f>
        <v>43017.142857142855</v>
      </c>
      <c r="AL116" s="203">
        <f>MAX((求节点(基础状态预期!I$7:I$27,$P$6:$P$26,$X116)+求节点(基础状态预期!I$7:I$27,$P$32:$P$52,$X116)+求节点(基础状态预期!I$7:I$27,$P$58:$P$78,$X116)+求节点(基础状态预期!I$7:I$27,$P$84:$P$104,$X116))*240,AL115)</f>
        <v>42922.886597938144</v>
      </c>
      <c r="AM116" s="203">
        <f>MAX((求节点(基础状态预期!J$7:J$27,$P$6:$P$26,$X116)+求节点(基础状态预期!J$7:J$27,$P$32:$P$52,$X116)+求节点(基础状态预期!J$7:J$27,$P$58:$P$78,$X116)+求节点(基础状态预期!J$7:J$27,$P$84:$P$104,$X116))*240,AM115)</f>
        <v>42728.421052631587</v>
      </c>
      <c r="AN116" s="187">
        <f>(AI116-AI115)/节奏总纲!K114</f>
        <v>0</v>
      </c>
      <c r="AO116" s="203">
        <f>MAX(求节点(基础状态预期!F$7:F$27,$T$6:$T$26,$X116)+求节点(基础状态预期!F$7:F$27,$T$32:$T$52,$X116)+求节点(基础状态预期!F$7:F$27,$T$58:$T$78,$X116)+求节点(基础状态预期!F$7:F$27,$T$84:$T$104,$X116),AO115)</f>
        <v>24920800</v>
      </c>
      <c r="AP116" s="203">
        <f>MAX(求节点(基础状态预期!G$7:G$27,$T$6:$T$26,$X116)+求节点(基础状态预期!G$7:G$27,$T$32:$T$52,$X116)+求节点(基础状态预期!G$7:G$27,$T$58:$T$78,$X116)+求节点(基础状态预期!G$7:G$27,$T$84:$T$104,$X116),AP115)</f>
        <v>24696692.255892258</v>
      </c>
      <c r="AQ116" s="203">
        <f>MAX(求节点(基础状态预期!H$7:H$27,$T$6:$T$26,$X116)+求节点(基础状态预期!H$7:H$27,$T$32:$T$52,$X116)+求节点(基础状态预期!H$7:H$27,$T$58:$T$78,$X116)+求节点(基础状态预期!H$7:H$27,$T$84:$T$104,$X116),AQ115)</f>
        <v>24468010.884353749</v>
      </c>
      <c r="AR116" s="203">
        <f>MAX(求节点(基础状态预期!I$7:I$27,$T$6:$T$26,$X116)+求节点(基础状态预期!I$7:I$27,$T$32:$T$52,$X116)+求节点(基础状态预期!I$7:I$27,$T$58:$T$78,$X116)+求节点(基础状态预期!I$7:I$27,$T$84:$T$104,$X116),AR115)</f>
        <v>24234614.432989687</v>
      </c>
      <c r="AS116" s="203">
        <f>MAX(求节点(基础状态预期!J$7:J$27,$T$6:$T$26,$X116)+求节点(基础状态预期!J$7:J$27,$T$32:$T$52,$X116)+求节点(基础状态预期!J$7:J$27,$T$58:$T$78,$X116)+求节点(基础状态预期!J$7:J$27,$T$84:$T$104,$X116),AS115)</f>
        <v>24046385.964912269</v>
      </c>
      <c r="AT116" s="203">
        <f>MAX(求节点(基础状态预期!F$7:F$27,$S$6:$S$26,$X116)+求节点(基础状态预期!F$7:F$27,$S$32:$S$52,$X116)+求节点(基础状态预期!F$7:F$27,$S$58:$S$78,$X116)+求节点(基础状态预期!F$7:F$27,$S$84:$S$104,$X116),AT115)</f>
        <v>5500</v>
      </c>
      <c r="AU116" s="203">
        <f>MAX(求节点(基础状态预期!G$7:G$27,$S$6:$S$26,$X116)+求节点(基础状态预期!G$7:G$27,$S$32:$S$52,$X116)+求节点(基础状态预期!G$7:G$27,$S$58:$S$78,$X116)+求节点(基础状态预期!G$7:G$27,$S$84:$S$104,$X116),AU115)</f>
        <v>5489.2255892255898</v>
      </c>
      <c r="AV116" s="203">
        <f>MAX(求节点(基础状态预期!H$7:H$27,$S$6:$S$26,$X116)+求节点(基础状态预期!H$7:H$27,$S$32:$S$52,$X116)+求节点(基础状态预期!H$7:H$27,$S$58:$S$78,$X116)+求节点(基础状态预期!H$7:H$27,$S$84:$S$104,$X116),AV115)</f>
        <v>5478.2312925170072</v>
      </c>
      <c r="AW116" s="203">
        <f>MAX(求节点(基础状态预期!I$7:I$27,$S$6:$S$26,$X116)+求节点(基础状态预期!I$7:I$27,$S$32:$S$52,$X116)+求节点(基础状态预期!I$7:I$27,$S$58:$S$78,$X116)+求节点(基础状态预期!I$7:I$27,$S$84:$S$104,$X116),AW115)</f>
        <v>5467.0103092783502</v>
      </c>
      <c r="AX116" s="203">
        <f>MAX(求节点(基础状态预期!J$7:J$27,$S$6:$S$26,$X116)+求节点(基础状态预期!J$7:J$27,$S$32:$S$52,$X116)+求节点(基础状态预期!J$7:J$27,$S$58:$S$78,$X116)+求节点(基础状态预期!J$7:J$27,$S$84:$S$104,$X116),AX115)</f>
        <v>5443.8596491228072</v>
      </c>
      <c r="AY116" s="187">
        <f>(AT116-AT115)/节奏总纲!K114</f>
        <v>0</v>
      </c>
      <c r="AZ116" s="203">
        <f>MAX(求节点(基础状态预期!F$7:F$27,$U$6:$U$26,$X116)+求节点(基础状态预期!F$7:F$27,$U$32:$U$52,$X116)+求节点(基础状态预期!F$7:F$27,$U$58:$U$78,$X116)+求节点(基础状态预期!F$7:F$27,$U$84:$U$104,$X116),AZ115)</f>
        <v>5976000</v>
      </c>
      <c r="BA116" s="203">
        <f>MAX(求节点(基础状态预期!G$7:G$27,$U$6:$U$26,$X116)+求节点(基础状态预期!G$7:G$27,$U$32:$U$52,$X116)+求节点(基础状态预期!G$7:G$27,$U$58:$U$78,$X116)+求节点(基础状态预期!G$7:G$27,$U$84:$U$104,$X116),BA115)</f>
        <v>5951003.3670033673</v>
      </c>
      <c r="BB116" s="203">
        <f>MAX(求节点(基础状态预期!H$7:H$27,$U$6:$U$26,$X116)+求节点(基础状态预期!H$7:H$27,$U$32:$U$52,$X116)+求节点(基础状态预期!H$7:H$27,$U$58:$U$78,$X116)+求节点(基础状态预期!H$7:H$27,$U$84:$U$104,$X116),BB115)</f>
        <v>5925496.5986394566</v>
      </c>
      <c r="BC116" s="203">
        <f>MAX(求节点(基础状态预期!I$7:I$27,$U$6:$U$26,$X116)+求节点(基础状态预期!I$7:I$27,$U$32:$U$52,$X116)+求节点(基础状态预期!I$7:I$27,$U$58:$U$78,$X116)+求节点(基础状态预期!I$7:I$27,$U$84:$U$104,$X116),BC115)</f>
        <v>5899463.9175257729</v>
      </c>
      <c r="BD116" s="203">
        <f>MAX(求节点(基础状态预期!J$7:J$27,$U$6:$U$26,$X116)+求节点(基础状态预期!J$7:J$27,$U$32:$U$52,$X116)+求节点(基础状态预期!J$7:J$27,$U$58:$U$78,$X116)+求节点(基础状态预期!J$7:J$27,$U$84:$U$104,$X116),BD115)</f>
        <v>5845754.3859649133</v>
      </c>
      <c r="BK116" s="194">
        <v>111</v>
      </c>
      <c r="BL116" s="194">
        <f t="shared" si="23"/>
        <v>48700</v>
      </c>
      <c r="BM116" s="194">
        <f t="shared" si="24"/>
        <v>48598.720538720547</v>
      </c>
      <c r="BN116" s="194">
        <f t="shared" si="25"/>
        <v>48495.37414965986</v>
      </c>
      <c r="BO116" s="194">
        <f t="shared" si="26"/>
        <v>48389.896907216491</v>
      </c>
      <c r="BP116" s="194">
        <f t="shared" si="27"/>
        <v>48172.280701754396</v>
      </c>
      <c r="BQ116" s="194">
        <f>(BL116-BL115)/节奏总纲!K114</f>
        <v>0</v>
      </c>
      <c r="BR116" s="194"/>
      <c r="BS116" s="110">
        <f t="shared" ref="BS116:BS143" si="36">AI116/BL116</f>
        <v>0.88706365503080087</v>
      </c>
      <c r="BT116" s="110">
        <f t="shared" ref="BT116:BT143" si="37">AT116/BL116</f>
        <v>0.11293634496919917</v>
      </c>
      <c r="BU116" s="194"/>
      <c r="BV116" s="194"/>
      <c r="BW116" s="194">
        <v>111</v>
      </c>
      <c r="BX116" s="194">
        <f>求节点(村县营基础信息!K$8:K$28,$P$6:$P$26,$CF116)+求节点(村县营基础信息!T$8:T$28,$P$32:$P$52,$CF116)+求节点(村县营基础信息!AC$8:AC$28,$P$58:$P$78,$CF116)+求节点(村县营基础信息!AL$8:AL$28,$P$84:$P$104,$CF116)</f>
        <v>237.18900481540928</v>
      </c>
      <c r="BY116" s="194">
        <f>求节点(村县营基础信息!L$8:L$28,$P$6:$P$26,$CF116)+求节点(村县营基础信息!U$8:U$28,$P$32:$P$52,$CF116)+求节点(村县营基础信息!AD$8:AD$28,$P$58:$P$78,$CF116)+求节点(村县营基础信息!AM$8:AM$28,$P$84:$P$104,$CF116)</f>
        <v>239.93534073377376</v>
      </c>
      <c r="BZ116" s="194">
        <f>求节点(村县营基础信息!M$8:M$28,$P$6:$P$26,$CF116)+求节点(村县营基础信息!V$8:V$28,$P$32:$P$52,$CF116)+求节点(村县营基础信息!AE$8:AE$28,$P$58:$P$78,$CF116)+求节点(村县营基础信息!AN$8:AN$28,$P$84:$P$104,$CF116)</f>
        <v>242.55913864109863</v>
      </c>
      <c r="CA116" s="194">
        <f>求节点(村县营基础信息!N$8:N$28,$P$6:$P$26,$CF116)+求节点(村县营基础信息!W$8:W$28,$P$32:$P$52,$CF116)+求节点(村县营基础信息!AF$8:AF$28,$P$58:$P$78,$CF116)+求节点(村县营基础信息!AO$8:AO$28,$P$84:$P$104,$CF116)</f>
        <v>245.56544288849858</v>
      </c>
      <c r="CB116" s="194">
        <f>求节点(村县营基础信息!O$8:O$28,$P$6:$P$26,$CF116)+求节点(村县营基础信息!X$8:X$28,$P$32:$P$52,$CF116)+求节点(村县营基础信息!AG$8:AG$28,$P$58:$P$78,$CF116)+求节点(村县营基础信息!AP$8:AP$28,$P$84:$P$104,$CF116)</f>
        <v>250.65730243589928</v>
      </c>
      <c r="CC116" s="194">
        <f>(BX116-BX115)/节奏总纲!K114</f>
        <v>1.4537098181125113E-2</v>
      </c>
      <c r="CD116" s="194"/>
      <c r="CE116" s="194"/>
      <c r="CF116" s="194">
        <v>111</v>
      </c>
      <c r="CG116" s="194">
        <f>求节点(村县营基础信息!K$8:K$28,$Q$6:$Q$26,$CF116)+求节点(村县营基础信息!T$8:T$28,$Q$32:$Q$52,$CF116)+求节点(村县营基础信息!AC$8:AC$28,$Q$58:$Q$78,$CF116)+求节点(村县营基础信息!AL$8:AL$28,$Q$84:$Q$104,$CF116)</f>
        <v>72.010433386837875</v>
      </c>
      <c r="CH116" s="194">
        <f>求节点(村县营基础信息!L$8:L$28,$Q$6:$Q$26,$CF116)+求节点(村县营基础信息!U$8:U$28,$Q$32:$Q$52,$CF116)+求节点(村县营基础信息!AD$8:AD$28,$Q$58:$Q$78,$CF116)+求节点(村县营基础信息!AM$8:AM$28,$Q$84:$Q$104,$CF116)</f>
        <v>73.088298886731906</v>
      </c>
      <c r="CI116" s="194">
        <f>求节点(村县营基础信息!M$8:M$28,$Q$6:$Q$26,$CF116)+求节点(村县营基础信息!V$8:V$28,$Q$32:$Q$52,$CF116)+求节点(村县营基础信息!AE$8:AE$28,$Q$58:$Q$78,$CF116)+求节点(村县营基础信息!AN$8:AN$28,$Q$84:$Q$104,$CF116)</f>
        <v>74.009575958882863</v>
      </c>
      <c r="CJ116" s="194">
        <f>求节点(村县营基础信息!N$8:N$28,$Q$6:$Q$26,$CF116)+求节点(村县营基础信息!W$8:W$28,$Q$32:$Q$52,$CF116)+求节点(村县营基础信息!AF$8:AF$28,$Q$58:$Q$78,$CF116)+求节点(村县营基础信息!AO$8:AO$28,$Q$84:$Q$104,$CF116)</f>
        <v>75.278255848734204</v>
      </c>
      <c r="CK116" s="194">
        <f>求节点(村县营基础信息!O$8:O$28,$Q$6:$Q$26,$CF116)+求节点(村县营基础信息!X$8:X$28,$Q$32:$Q$52,$CF116)+求节点(村县营基础信息!AG$8:AG$28,$Q$58:$Q$78,$CF116)+求节点(村县营基础信息!AP$8:AP$28,$Q$84:$Q$104,$CF116)</f>
        <v>76.785121984771422</v>
      </c>
      <c r="CL116" s="194">
        <f>(CG116-CG115)/节奏总纲!K114</f>
        <v>4.4134539078846914E-3</v>
      </c>
      <c r="CM116" s="194"/>
      <c r="CN116" s="194"/>
      <c r="CO116" s="194">
        <v>111</v>
      </c>
      <c r="CP116" s="194">
        <f>求节点(村县营基础信息!K$8:K$28,$R$6:$R$26,$CF116)+求节点(村县营基础信息!T$8:T$28,$R$32:$R$52,$CF116)+求节点(村县营基础信息!AC$8:AC$28,$R$58:$R$78,$CF116)+求节点(村县营基础信息!AL$8:AL$28,$R$84:$R$104,$CF116)</f>
        <v>13.214285714285714</v>
      </c>
      <c r="CQ116" s="194">
        <f>求节点(村县营基础信息!L$8:L$28,$R$6:$R$26,$CF116)+求节点(村县营基础信息!U$8:U$28,$R$32:$R$52,$CF116)+求节点(村县营基础信息!AD$8:AD$28,$R$58:$R$78,$CF116)+求节点(村县营基础信息!AM$8:AM$28,$R$84:$R$104,$CF116)</f>
        <v>13.347763347763347</v>
      </c>
      <c r="CR116" s="194">
        <f>求节点(村县营基础信息!M$8:M$28,$R$6:$R$26,$CF116)+求节点(村县营基础信息!V$8:V$28,$R$32:$R$52,$CF116)+求节点(村县营基础信息!AE$8:AE$28,$R$58:$R$78,$CF116)+求节点(村县营基础信息!AN$8:AN$28,$R$84:$R$104,$CF116)</f>
        <v>13.48396501457726</v>
      </c>
      <c r="CS116" s="194">
        <f>求节点(村县营基础信息!N$8:N$28,$R$6:$R$26,$CF116)+求节点(村县营基础信息!W$8:W$28,$R$32:$R$52,$CF116)+求节点(村县营基础信息!AF$8:AF$28,$R$58:$R$78,$CF116)+求节点(村县营基础信息!AO$8:AO$28,$R$84:$R$104,$CF116)</f>
        <v>13.622974963181148</v>
      </c>
      <c r="CT116" s="194">
        <f>求节点(村县营基础信息!O$8:O$28,$R$6:$R$26,$CF116)+求节点(村县营基础信息!X$8:X$28,$R$32:$R$52,$CF116)+求节点(村县营基础信息!AG$8:AG$28,$R$58:$R$78,$CF116)+求节点(村县营基础信息!AP$8:AP$28,$R$84:$R$104,$CF116)</f>
        <v>13.909774436090226</v>
      </c>
      <c r="CU116" s="194">
        <f>(CP116-CP115)/节奏总纲!K114</f>
        <v>8.0989154185925265E-4</v>
      </c>
      <c r="CV116" s="194"/>
      <c r="CW116" s="194"/>
      <c r="CX116" s="194"/>
      <c r="CY116" s="194">
        <v>111</v>
      </c>
      <c r="CZ116" s="194">
        <v>66917.142857142899</v>
      </c>
      <c r="DA116" s="194">
        <v>67593.073593073597</v>
      </c>
      <c r="DB116" s="194">
        <v>68282.798833819194</v>
      </c>
      <c r="DC116" s="194">
        <v>68986.745213549293</v>
      </c>
      <c r="DD116" s="194">
        <v>70439.097744360901</v>
      </c>
      <c r="DE116" s="194">
        <f t="shared" ref="DE116:DE143" si="38">BL116/CZ116</f>
        <v>0.72776568037231504</v>
      </c>
      <c r="DF116" s="194">
        <f t="shared" ref="DF116:DF143" si="39">BM116/DA116</f>
        <v>0.7189896531602693</v>
      </c>
      <c r="DG116" s="194">
        <f t="shared" ref="DG116:DG143" si="40">BN116/DB116</f>
        <v>0.71021362594822357</v>
      </c>
      <c r="DH116" s="194">
        <f t="shared" ref="DH116:DH143" si="41">BO116/DC116</f>
        <v>0.70143759873617728</v>
      </c>
      <c r="DI116" s="194">
        <f t="shared" ref="DI116:DI143" si="42">BP116/DD116</f>
        <v>0.68388554431208481</v>
      </c>
    </row>
    <row r="117" spans="23:113" x14ac:dyDescent="0.15">
      <c r="X117" s="187">
        <v>112</v>
      </c>
      <c r="Y117" s="203">
        <f>MAX(求节点(基础状态预期!F$7:F$27,$N$6:$N$26,$X117)+求节点(基础状态预期!F$7:F$27,$N$32:$N$52,$X117)+求节点(基础状态预期!F$7:F$27,$N$58:$N$78,$X117)+求节点(基础状态预期!F$7:F$27,$N$84:$N$104,$X117),Y116)</f>
        <v>350640</v>
      </c>
      <c r="Z117" s="203">
        <f>MAX(求节点(基础状态预期!G$7:G$27,$N$6:$N$26,$X117)+求节点(基础状态预期!G$7:G$27,$N$32:$N$52,$X117)+求节点(基础状态预期!G$7:G$27,$N$58:$N$78,$X117)+求节点(基础状态预期!G$7:G$27,$N$84:$N$104,$X117),Z116)</f>
        <v>348351.5151515152</v>
      </c>
      <c r="AA117" s="203">
        <f>MAX(求节点(基础状态预期!H$7:H$27,$N$6:$N$26,$X117)+求节点(基础状态预期!H$7:H$27,$N$32:$N$52,$X117)+求节点(基础状态预期!H$7:H$27,$N$58:$N$78,$X117)+求节点(基础状态预期!H$7:H$27,$N$84:$N$104,$X117),AA116)</f>
        <v>346016.32653061231</v>
      </c>
      <c r="AB117" s="203">
        <f>MAX(求节点(基础状态预期!I$7:I$27,$N$6:$N$26,$X117)+求节点(基础状态预期!I$7:I$27,$N$32:$N$52,$X117)+求节点(基础状态预期!I$7:I$27,$N$58:$N$78,$X117)+求节点(基础状态预期!I$7:I$27,$N$84:$N$104,$X117),AB116)</f>
        <v>343632.98969072162</v>
      </c>
      <c r="AC117" s="203">
        <f>MAX(求节点(基础状态预期!J$7:J$27,$N$6:$N$26,$X117)+求节点(基础状态预期!J$7:J$27,$N$32:$N$52,$X117)+求节点(基础状态预期!J$7:J$27,$N$58:$N$78,$X117)+求节点(基础状态预期!J$7:J$27,$N$84:$N$104,$X117),AC116)</f>
        <v>338715.78947368427</v>
      </c>
      <c r="AD117" s="63">
        <v>47333.333333333336</v>
      </c>
      <c r="AE117" s="63">
        <v>47811.447811447812</v>
      </c>
      <c r="AF117" s="63">
        <v>48299.319727891154</v>
      </c>
      <c r="AG117" s="63">
        <v>48797.250859106527</v>
      </c>
      <c r="AH117" s="63">
        <v>49824.561403508771</v>
      </c>
      <c r="AI117" s="203">
        <f>MAX((求节点(基础状态预期!F$7:F$27,$P$6:$P$26,$X117)+求节点(基础状态预期!F$7:F$27,$P$32:$P$52,$X117)+求节点(基础状态预期!F$7:F$27,$P$58:$P$78,$X117)+求节点(基础状态预期!F$7:F$27,$P$84:$P$104,$X117))*240,AI116)</f>
        <v>43200</v>
      </c>
      <c r="AJ117" s="203">
        <f>MAX((求节点(基础状态预期!G$7:G$27,$P$6:$P$26,$X117)+求节点(基础状态预期!G$7:G$27,$P$32:$P$52,$X117)+求节点(基础状态预期!G$7:G$27,$P$58:$P$78,$X117)+求节点(基础状态预期!G$7:G$27,$P$84:$P$104,$X117))*240,AJ116)</f>
        <v>43109.494949494954</v>
      </c>
      <c r="AK117" s="203">
        <f>MAX((求节点(基础状态预期!H$7:H$27,$P$6:$P$26,$X117)+求节点(基础状态预期!H$7:H$27,$P$32:$P$52,$X117)+求节点(基础状态预期!H$7:H$27,$P$58:$P$78,$X117)+求节点(基础状态预期!H$7:H$27,$P$84:$P$104,$X117))*240,AK116)</f>
        <v>43017.142857142855</v>
      </c>
      <c r="AL117" s="203">
        <f>MAX((求节点(基础状态预期!I$7:I$27,$P$6:$P$26,$X117)+求节点(基础状态预期!I$7:I$27,$P$32:$P$52,$X117)+求节点(基础状态预期!I$7:I$27,$P$58:$P$78,$X117)+求节点(基础状态预期!I$7:I$27,$P$84:$P$104,$X117))*240,AL116)</f>
        <v>42922.886597938144</v>
      </c>
      <c r="AM117" s="203">
        <f>MAX((求节点(基础状态预期!J$7:J$27,$P$6:$P$26,$X117)+求节点(基础状态预期!J$7:J$27,$P$32:$P$52,$X117)+求节点(基础状态预期!J$7:J$27,$P$58:$P$78,$X117)+求节点(基础状态预期!J$7:J$27,$P$84:$P$104,$X117))*240,AM116)</f>
        <v>42728.421052631587</v>
      </c>
      <c r="AN117" s="187">
        <f>(AI117-AI116)/节奏总纲!K115</f>
        <v>0</v>
      </c>
      <c r="AO117" s="203">
        <f>MAX(求节点(基础状态预期!F$7:F$27,$T$6:$T$26,$X117)+求节点(基础状态预期!F$7:F$27,$T$32:$T$52,$X117)+求节点(基础状态预期!F$7:F$27,$T$58:$T$78,$X117)+求节点(基础状态预期!F$7:F$27,$T$84:$T$104,$X117),AO116)</f>
        <v>24920800</v>
      </c>
      <c r="AP117" s="203">
        <f>MAX(求节点(基础状态预期!G$7:G$27,$T$6:$T$26,$X117)+求节点(基础状态预期!G$7:G$27,$T$32:$T$52,$X117)+求节点(基础状态预期!G$7:G$27,$T$58:$T$78,$X117)+求节点(基础状态预期!G$7:G$27,$T$84:$T$104,$X117),AP116)</f>
        <v>24696692.255892258</v>
      </c>
      <c r="AQ117" s="203">
        <f>MAX(求节点(基础状态预期!H$7:H$27,$T$6:$T$26,$X117)+求节点(基础状态预期!H$7:H$27,$T$32:$T$52,$X117)+求节点(基础状态预期!H$7:H$27,$T$58:$T$78,$X117)+求节点(基础状态预期!H$7:H$27,$T$84:$T$104,$X117),AQ116)</f>
        <v>24468010.884353749</v>
      </c>
      <c r="AR117" s="203">
        <f>MAX(求节点(基础状态预期!I$7:I$27,$T$6:$T$26,$X117)+求节点(基础状态预期!I$7:I$27,$T$32:$T$52,$X117)+求节点(基础状态预期!I$7:I$27,$T$58:$T$78,$X117)+求节点(基础状态预期!I$7:I$27,$T$84:$T$104,$X117),AR116)</f>
        <v>24234614.432989687</v>
      </c>
      <c r="AS117" s="203">
        <f>MAX(求节点(基础状态预期!J$7:J$27,$T$6:$T$26,$X117)+求节点(基础状态预期!J$7:J$27,$T$32:$T$52,$X117)+求节点(基础状态预期!J$7:J$27,$T$58:$T$78,$X117)+求节点(基础状态预期!J$7:J$27,$T$84:$T$104,$X117),AS116)</f>
        <v>24046385.964912269</v>
      </c>
      <c r="AT117" s="203">
        <f>MAX(求节点(基础状态预期!F$7:F$27,$S$6:$S$26,$X117)+求节点(基础状态预期!F$7:F$27,$S$32:$S$52,$X117)+求节点(基础状态预期!F$7:F$27,$S$58:$S$78,$X117)+求节点(基础状态预期!F$7:F$27,$S$84:$S$104,$X117),AT116)</f>
        <v>5500</v>
      </c>
      <c r="AU117" s="203">
        <f>MAX(求节点(基础状态预期!G$7:G$27,$S$6:$S$26,$X117)+求节点(基础状态预期!G$7:G$27,$S$32:$S$52,$X117)+求节点(基础状态预期!G$7:G$27,$S$58:$S$78,$X117)+求节点(基础状态预期!G$7:G$27,$S$84:$S$104,$X117),AU116)</f>
        <v>5489.2255892255898</v>
      </c>
      <c r="AV117" s="203">
        <f>MAX(求节点(基础状态预期!H$7:H$27,$S$6:$S$26,$X117)+求节点(基础状态预期!H$7:H$27,$S$32:$S$52,$X117)+求节点(基础状态预期!H$7:H$27,$S$58:$S$78,$X117)+求节点(基础状态预期!H$7:H$27,$S$84:$S$104,$X117),AV116)</f>
        <v>5478.2312925170072</v>
      </c>
      <c r="AW117" s="203">
        <f>MAX(求节点(基础状态预期!I$7:I$27,$S$6:$S$26,$X117)+求节点(基础状态预期!I$7:I$27,$S$32:$S$52,$X117)+求节点(基础状态预期!I$7:I$27,$S$58:$S$78,$X117)+求节点(基础状态预期!I$7:I$27,$S$84:$S$104,$X117),AW116)</f>
        <v>5467.0103092783502</v>
      </c>
      <c r="AX117" s="203">
        <f>MAX(求节点(基础状态预期!J$7:J$27,$S$6:$S$26,$X117)+求节点(基础状态预期!J$7:J$27,$S$32:$S$52,$X117)+求节点(基础状态预期!J$7:J$27,$S$58:$S$78,$X117)+求节点(基础状态预期!J$7:J$27,$S$84:$S$104,$X117),AX116)</f>
        <v>5443.8596491228072</v>
      </c>
      <c r="AY117" s="187">
        <f>(AT117-AT116)/节奏总纲!K115</f>
        <v>0</v>
      </c>
      <c r="AZ117" s="203">
        <f>MAX(求节点(基础状态预期!F$7:F$27,$U$6:$U$26,$X117)+求节点(基础状态预期!F$7:F$27,$U$32:$U$52,$X117)+求节点(基础状态预期!F$7:F$27,$U$58:$U$78,$X117)+求节点(基础状态预期!F$7:F$27,$U$84:$U$104,$X117),AZ116)</f>
        <v>5976000</v>
      </c>
      <c r="BA117" s="203">
        <f>MAX(求节点(基础状态预期!G$7:G$27,$U$6:$U$26,$X117)+求节点(基础状态预期!G$7:G$27,$U$32:$U$52,$X117)+求节点(基础状态预期!G$7:G$27,$U$58:$U$78,$X117)+求节点(基础状态预期!G$7:G$27,$U$84:$U$104,$X117),BA116)</f>
        <v>5951003.3670033673</v>
      </c>
      <c r="BB117" s="203">
        <f>MAX(求节点(基础状态预期!H$7:H$27,$U$6:$U$26,$X117)+求节点(基础状态预期!H$7:H$27,$U$32:$U$52,$X117)+求节点(基础状态预期!H$7:H$27,$U$58:$U$78,$X117)+求节点(基础状态预期!H$7:H$27,$U$84:$U$104,$X117),BB116)</f>
        <v>5925496.5986394566</v>
      </c>
      <c r="BC117" s="203">
        <f>MAX(求节点(基础状态预期!I$7:I$27,$U$6:$U$26,$X117)+求节点(基础状态预期!I$7:I$27,$U$32:$U$52,$X117)+求节点(基础状态预期!I$7:I$27,$U$58:$U$78,$X117)+求节点(基础状态预期!I$7:I$27,$U$84:$U$104,$X117),BC116)</f>
        <v>5899463.9175257729</v>
      </c>
      <c r="BD117" s="203">
        <f>MAX(求节点(基础状态预期!J$7:J$27,$U$6:$U$26,$X117)+求节点(基础状态预期!J$7:J$27,$U$32:$U$52,$X117)+求节点(基础状态预期!J$7:J$27,$U$58:$U$78,$X117)+求节点(基础状态预期!J$7:J$27,$U$84:$U$104,$X117),BD116)</f>
        <v>5845754.3859649133</v>
      </c>
      <c r="BK117" s="194">
        <v>112</v>
      </c>
      <c r="BL117" s="194">
        <f t="shared" si="23"/>
        <v>48700</v>
      </c>
      <c r="BM117" s="194">
        <f t="shared" si="24"/>
        <v>48598.720538720547</v>
      </c>
      <c r="BN117" s="194">
        <f t="shared" si="25"/>
        <v>48495.37414965986</v>
      </c>
      <c r="BO117" s="194">
        <f t="shared" si="26"/>
        <v>48389.896907216491</v>
      </c>
      <c r="BP117" s="194">
        <f t="shared" si="27"/>
        <v>48172.280701754396</v>
      </c>
      <c r="BQ117" s="194">
        <f>(BL117-BL116)/节奏总纲!K115</f>
        <v>0</v>
      </c>
      <c r="BR117" s="194"/>
      <c r="BS117" s="110">
        <f t="shared" si="36"/>
        <v>0.88706365503080087</v>
      </c>
      <c r="BT117" s="110">
        <f t="shared" si="37"/>
        <v>0.11293634496919917</v>
      </c>
      <c r="BU117" s="194"/>
      <c r="BV117" s="194"/>
      <c r="BW117" s="194">
        <v>112</v>
      </c>
      <c r="BX117" s="194">
        <f>求节点(村县营基础信息!K$8:K$28,$P$6:$P$26,$CF117)+求节点(村县营基础信息!T$8:T$28,$P$32:$P$52,$CF117)+求节点(村县营基础信息!AC$8:AC$28,$P$58:$P$78,$CF117)+求节点(村县营基础信息!AL$8:AL$28,$P$84:$P$104,$CF117)</f>
        <v>239.32584269662922</v>
      </c>
      <c r="BY117" s="194">
        <f>求节点(村县营基础信息!L$8:L$28,$P$6:$P$26,$CF117)+求节点(村县营基础信息!U$8:U$28,$P$32:$P$52,$CF117)+求节点(村县营基础信息!AD$8:AD$28,$P$58:$P$78,$CF117)+求节点(村县营基础信息!AM$8:AM$28,$P$84:$P$104,$CF117)</f>
        <v>242.09692038002396</v>
      </c>
      <c r="BZ117" s="194">
        <f>求节点(村县营基础信息!M$8:M$28,$P$6:$P$26,$CF117)+求节点(村县营基础信息!V$8:V$28,$P$32:$P$52,$CF117)+求节点(村县营基础信息!AE$8:AE$28,$P$58:$P$78,$CF117)+求节点(村县营基础信息!AN$8:AN$28,$P$84:$P$104,$CF117)</f>
        <v>244.74435610633373</v>
      </c>
      <c r="CA117" s="194">
        <f>求节点(村县营基础信息!N$8:N$28,$P$6:$P$26,$CF117)+求节点(村县营基础信息!W$8:W$28,$P$32:$P$52,$CF117)+求节点(村县营基础信息!AF$8:AF$28,$P$58:$P$78,$CF117)+求节点(村县营基础信息!AO$8:AO$28,$P$84:$P$104,$CF117)</f>
        <v>247.77774417578232</v>
      </c>
      <c r="CB117" s="194">
        <f>求节点(村县营基础信息!O$8:O$28,$P$6:$P$26,$CF117)+求节点(村县营基础信息!X$8:X$28,$P$32:$P$52,$CF117)+求节点(村县营基础信息!AG$8:AG$28,$P$58:$P$78,$CF117)+求节点(村县营基础信息!AP$8:AP$28,$P$84:$P$104,$CF117)</f>
        <v>252.91547633171817</v>
      </c>
      <c r="CC117" s="194">
        <f>(BX117-BX116)/节奏总纲!K115</f>
        <v>1.3563592204199832E-2</v>
      </c>
      <c r="CD117" s="194"/>
      <c r="CE117" s="194"/>
      <c r="CF117" s="194">
        <v>112</v>
      </c>
      <c r="CG117" s="194">
        <f>求节点(村县营基础信息!K$8:K$28,$Q$6:$Q$26,$CF117)+求节点(村县营基础信息!T$8:T$28,$Q$32:$Q$52,$CF117)+求节点(村县营基础信息!AC$8:AC$28,$Q$58:$Q$78,$CF117)+求节点(村县营基础信息!AL$8:AL$28,$Q$84:$Q$104,$CF117)</f>
        <v>72.659176029962552</v>
      </c>
      <c r="CH117" s="194">
        <f>求节点(村县营基础信息!L$8:L$28,$Q$6:$Q$26,$CF117)+求节点(村县营基础信息!U$8:U$28,$Q$32:$Q$52,$CF117)+求节点(村县营基础信息!AD$8:AD$28,$Q$58:$Q$78,$CF117)+求节点(村县营基础信息!AM$8:AM$28,$Q$84:$Q$104,$CF117)</f>
        <v>73.746752029855614</v>
      </c>
      <c r="CI117" s="194">
        <f>求节点(村县营基础信息!M$8:M$28,$Q$6:$Q$26,$CF117)+求节点(村县营基础信息!V$8:V$28,$Q$32:$Q$52,$CF117)+求节点(村县营基础信息!AE$8:AE$28,$Q$58:$Q$78,$CF117)+求节点(村县营基础信息!AN$8:AN$28,$Q$84:$Q$104,$CF117)</f>
        <v>74.676328895449373</v>
      </c>
      <c r="CJ117" s="194">
        <f>求节点(村县营基础信息!N$8:N$28,$Q$6:$Q$26,$CF117)+求节点(村县营基础信息!W$8:W$28,$Q$32:$Q$52,$CF117)+求节点(村县营基础信息!AF$8:AF$28,$Q$58:$Q$78,$CF117)+求节点(村县营基础信息!AO$8:AO$28,$Q$84:$Q$104,$CF117)</f>
        <v>75.956438333857946</v>
      </c>
      <c r="CK117" s="194">
        <f>求节点(村县营基础信息!O$8:O$28,$Q$6:$Q$26,$CF117)+求节点(村县营基础信息!X$8:X$28,$Q$32:$Q$52,$CF117)+求节点(村县营基础信息!AG$8:AG$28,$Q$58:$Q$78,$CF117)+求节点(村县营基础信息!AP$8:AP$28,$Q$84:$Q$104,$CF117)</f>
        <v>77.476879840490085</v>
      </c>
      <c r="CL117" s="194">
        <f>(CG117-CG116)/节奏总纲!K115</f>
        <v>4.1178981026835093E-3</v>
      </c>
      <c r="CM117" s="194"/>
      <c r="CN117" s="194"/>
      <c r="CO117" s="194">
        <v>112</v>
      </c>
      <c r="CP117" s="194">
        <f>求节点(村县营基础信息!K$8:K$28,$R$6:$R$26,$CF117)+求节点(村县营基础信息!T$8:T$28,$R$32:$R$52,$CF117)+求节点(村县营基础信息!AC$8:AC$28,$R$58:$R$78,$CF117)+求节点(村县营基础信息!AL$8:AL$28,$R$84:$R$104,$CF117)</f>
        <v>13.333333333333332</v>
      </c>
      <c r="CQ117" s="194">
        <f>求节点(村县营基础信息!L$8:L$28,$R$6:$R$26,$CF117)+求节点(村县营基础信息!U$8:U$28,$R$32:$R$52,$CF117)+求节点(村县营基础信息!AD$8:AD$28,$R$58:$R$78,$CF117)+求节点(村县营基础信息!AM$8:AM$28,$R$84:$R$104,$CF117)</f>
        <v>13.468013468013469</v>
      </c>
      <c r="CR117" s="194">
        <f>求节点(村县营基础信息!M$8:M$28,$R$6:$R$26,$CF117)+求节点(村县营基础信息!V$8:V$28,$R$32:$R$52,$CF117)+求节点(村县营基础信息!AE$8:AE$28,$R$58:$R$78,$CF117)+求节点(村县营基础信息!AN$8:AN$28,$R$84:$R$104,$CF117)</f>
        <v>13.605442176870749</v>
      </c>
      <c r="CS117" s="194">
        <f>求节点(村县营基础信息!N$8:N$28,$R$6:$R$26,$CF117)+求节点(村县营基础信息!W$8:W$28,$R$32:$R$52,$CF117)+求节点(村县营基础信息!AF$8:AF$28,$R$58:$R$78,$CF117)+求节点(村县营基础信息!AO$8:AO$28,$R$84:$R$104,$CF117)</f>
        <v>13.745704467353951</v>
      </c>
      <c r="CT117" s="194">
        <f>求节点(村县营基础信息!O$8:O$28,$R$6:$R$26,$CF117)+求节点(村县营基础信息!X$8:X$28,$R$32:$R$52,$CF117)+求节点(村县营基础信息!AG$8:AG$28,$R$58:$R$78,$CF117)+求节点(村县营基础信息!AP$8:AP$28,$R$84:$R$104,$CF117)</f>
        <v>14.035087719298247</v>
      </c>
      <c r="CU117" s="194">
        <f>(CP117-CP116)/节奏总纲!K115</f>
        <v>7.556555281212873E-4</v>
      </c>
      <c r="CV117" s="194"/>
      <c r="CW117" s="194"/>
      <c r="CX117" s="194"/>
      <c r="CY117" s="194">
        <v>112</v>
      </c>
      <c r="CZ117" s="194">
        <v>67520</v>
      </c>
      <c r="DA117" s="194">
        <v>68202.020202020198</v>
      </c>
      <c r="DB117" s="194">
        <v>68897.959183673505</v>
      </c>
      <c r="DC117" s="194">
        <v>69608.247422680404</v>
      </c>
      <c r="DD117" s="194">
        <v>71073.684210526306</v>
      </c>
      <c r="DE117" s="194">
        <f t="shared" si="38"/>
        <v>0.72126777251184837</v>
      </c>
      <c r="DF117" s="194">
        <f t="shared" si="39"/>
        <v>0.71257010268562415</v>
      </c>
      <c r="DG117" s="194">
        <f t="shared" si="40"/>
        <v>0.70387243285939927</v>
      </c>
      <c r="DH117" s="194">
        <f t="shared" si="41"/>
        <v>0.69517476303317538</v>
      </c>
      <c r="DI117" s="194">
        <f t="shared" si="42"/>
        <v>0.67777942338072694</v>
      </c>
    </row>
    <row r="118" spans="23:113" x14ac:dyDescent="0.15">
      <c r="X118" s="187">
        <v>113</v>
      </c>
      <c r="Y118" s="203">
        <f>MAX(求节点(基础状态预期!F$7:F$27,$N$6:$N$26,$X118)+求节点(基础状态预期!F$7:F$27,$N$32:$N$52,$X118)+求节点(基础状态预期!F$7:F$27,$N$58:$N$78,$X118)+求节点(基础状态预期!F$7:F$27,$N$84:$N$104,$X118),Y117)</f>
        <v>350640</v>
      </c>
      <c r="Z118" s="203">
        <f>MAX(求节点(基础状态预期!G$7:G$27,$N$6:$N$26,$X118)+求节点(基础状态预期!G$7:G$27,$N$32:$N$52,$X118)+求节点(基础状态预期!G$7:G$27,$N$58:$N$78,$X118)+求节点(基础状态预期!G$7:G$27,$N$84:$N$104,$X118),Z117)</f>
        <v>348351.5151515152</v>
      </c>
      <c r="AA118" s="203">
        <f>MAX(求节点(基础状态预期!H$7:H$27,$N$6:$N$26,$X118)+求节点(基础状态预期!H$7:H$27,$N$32:$N$52,$X118)+求节点(基础状态预期!H$7:H$27,$N$58:$N$78,$X118)+求节点(基础状态预期!H$7:H$27,$N$84:$N$104,$X118),AA117)</f>
        <v>346016.32653061231</v>
      </c>
      <c r="AB118" s="203">
        <f>MAX(求节点(基础状态预期!I$7:I$27,$N$6:$N$26,$X118)+求节点(基础状态预期!I$7:I$27,$N$32:$N$52,$X118)+求节点(基础状态预期!I$7:I$27,$N$58:$N$78,$X118)+求节点(基础状态预期!I$7:I$27,$N$84:$N$104,$X118),AB117)</f>
        <v>343632.98969072162</v>
      </c>
      <c r="AC118" s="203">
        <f>MAX(求节点(基础状态预期!J$7:J$27,$N$6:$N$26,$X118)+求节点(基础状态预期!J$7:J$27,$N$32:$N$52,$X118)+求节点(基础状态预期!J$7:J$27,$N$58:$N$78,$X118)+求节点(基础状态预期!J$7:J$27,$N$84:$N$104,$X118),AC117)</f>
        <v>338715.78947368427</v>
      </c>
      <c r="AD118" s="63">
        <v>47755.952380952382</v>
      </c>
      <c r="AE118" s="63">
        <v>48238.335738335743</v>
      </c>
      <c r="AF118" s="63">
        <v>48730.563654033045</v>
      </c>
      <c r="AG118" s="63">
        <v>49232.94059891998</v>
      </c>
      <c r="AH118" s="63">
        <v>50269.423558897244</v>
      </c>
      <c r="AI118" s="203">
        <f>MAX((求节点(基础状态预期!F$7:F$27,$P$6:$P$26,$X118)+求节点(基础状态预期!F$7:F$27,$P$32:$P$52,$X118)+求节点(基础状态预期!F$7:F$27,$P$58:$P$78,$X118)+求节点(基础状态预期!F$7:F$27,$P$84:$P$104,$X118))*240,AI117)</f>
        <v>43200</v>
      </c>
      <c r="AJ118" s="203">
        <f>MAX((求节点(基础状态预期!G$7:G$27,$P$6:$P$26,$X118)+求节点(基础状态预期!G$7:G$27,$P$32:$P$52,$X118)+求节点(基础状态预期!G$7:G$27,$P$58:$P$78,$X118)+求节点(基础状态预期!G$7:G$27,$P$84:$P$104,$X118))*240,AJ117)</f>
        <v>43109.494949494954</v>
      </c>
      <c r="AK118" s="203">
        <f>MAX((求节点(基础状态预期!H$7:H$27,$P$6:$P$26,$X118)+求节点(基础状态预期!H$7:H$27,$P$32:$P$52,$X118)+求节点(基础状态预期!H$7:H$27,$P$58:$P$78,$X118)+求节点(基础状态预期!H$7:H$27,$P$84:$P$104,$X118))*240,AK117)</f>
        <v>43017.142857142855</v>
      </c>
      <c r="AL118" s="203">
        <f>MAX((求节点(基础状态预期!I$7:I$27,$P$6:$P$26,$X118)+求节点(基础状态预期!I$7:I$27,$P$32:$P$52,$X118)+求节点(基础状态预期!I$7:I$27,$P$58:$P$78,$X118)+求节点(基础状态预期!I$7:I$27,$P$84:$P$104,$X118))*240,AL117)</f>
        <v>42922.886597938144</v>
      </c>
      <c r="AM118" s="203">
        <f>MAX((求节点(基础状态预期!J$7:J$27,$P$6:$P$26,$X118)+求节点(基础状态预期!J$7:J$27,$P$32:$P$52,$X118)+求节点(基础状态预期!J$7:J$27,$P$58:$P$78,$X118)+求节点(基础状态预期!J$7:J$27,$P$84:$P$104,$X118))*240,AM117)</f>
        <v>42728.421052631587</v>
      </c>
      <c r="AN118" s="187">
        <f>(AI118-AI117)/节奏总纲!K116</f>
        <v>0</v>
      </c>
      <c r="AO118" s="203">
        <f>MAX(求节点(基础状态预期!F$7:F$27,$T$6:$T$26,$X118)+求节点(基础状态预期!F$7:F$27,$T$32:$T$52,$X118)+求节点(基础状态预期!F$7:F$27,$T$58:$T$78,$X118)+求节点(基础状态预期!F$7:F$27,$T$84:$T$104,$X118),AO117)</f>
        <v>24920800</v>
      </c>
      <c r="AP118" s="203">
        <f>MAX(求节点(基础状态预期!G$7:G$27,$T$6:$T$26,$X118)+求节点(基础状态预期!G$7:G$27,$T$32:$T$52,$X118)+求节点(基础状态预期!G$7:G$27,$T$58:$T$78,$X118)+求节点(基础状态预期!G$7:G$27,$T$84:$T$104,$X118),AP117)</f>
        <v>24696692.255892258</v>
      </c>
      <c r="AQ118" s="203">
        <f>MAX(求节点(基础状态预期!H$7:H$27,$T$6:$T$26,$X118)+求节点(基础状态预期!H$7:H$27,$T$32:$T$52,$X118)+求节点(基础状态预期!H$7:H$27,$T$58:$T$78,$X118)+求节点(基础状态预期!H$7:H$27,$T$84:$T$104,$X118),AQ117)</f>
        <v>24468010.884353749</v>
      </c>
      <c r="AR118" s="203">
        <f>MAX(求节点(基础状态预期!I$7:I$27,$T$6:$T$26,$X118)+求节点(基础状态预期!I$7:I$27,$T$32:$T$52,$X118)+求节点(基础状态预期!I$7:I$27,$T$58:$T$78,$X118)+求节点(基础状态预期!I$7:I$27,$T$84:$T$104,$X118),AR117)</f>
        <v>24234614.432989687</v>
      </c>
      <c r="AS118" s="203">
        <f>MAX(求节点(基础状态预期!J$7:J$27,$T$6:$T$26,$X118)+求节点(基础状态预期!J$7:J$27,$T$32:$T$52,$X118)+求节点(基础状态预期!J$7:J$27,$T$58:$T$78,$X118)+求节点(基础状态预期!J$7:J$27,$T$84:$T$104,$X118),AS117)</f>
        <v>24046385.964912269</v>
      </c>
      <c r="AT118" s="203">
        <f>MAX(求节点(基础状态预期!F$7:F$27,$S$6:$S$26,$X118)+求节点(基础状态预期!F$7:F$27,$S$32:$S$52,$X118)+求节点(基础状态预期!F$7:F$27,$S$58:$S$78,$X118)+求节点(基础状态预期!F$7:F$27,$S$84:$S$104,$X118),AT117)</f>
        <v>5500</v>
      </c>
      <c r="AU118" s="203">
        <f>MAX(求节点(基础状态预期!G$7:G$27,$S$6:$S$26,$X118)+求节点(基础状态预期!G$7:G$27,$S$32:$S$52,$X118)+求节点(基础状态预期!G$7:G$27,$S$58:$S$78,$X118)+求节点(基础状态预期!G$7:G$27,$S$84:$S$104,$X118),AU117)</f>
        <v>5489.2255892255898</v>
      </c>
      <c r="AV118" s="203">
        <f>MAX(求节点(基础状态预期!H$7:H$27,$S$6:$S$26,$X118)+求节点(基础状态预期!H$7:H$27,$S$32:$S$52,$X118)+求节点(基础状态预期!H$7:H$27,$S$58:$S$78,$X118)+求节点(基础状态预期!H$7:H$27,$S$84:$S$104,$X118),AV117)</f>
        <v>5478.2312925170072</v>
      </c>
      <c r="AW118" s="203">
        <f>MAX(求节点(基础状态预期!I$7:I$27,$S$6:$S$26,$X118)+求节点(基础状态预期!I$7:I$27,$S$32:$S$52,$X118)+求节点(基础状态预期!I$7:I$27,$S$58:$S$78,$X118)+求节点(基础状态预期!I$7:I$27,$S$84:$S$104,$X118),AW117)</f>
        <v>5467.0103092783502</v>
      </c>
      <c r="AX118" s="203">
        <f>MAX(求节点(基础状态预期!J$7:J$27,$S$6:$S$26,$X118)+求节点(基础状态预期!J$7:J$27,$S$32:$S$52,$X118)+求节点(基础状态预期!J$7:J$27,$S$58:$S$78,$X118)+求节点(基础状态预期!J$7:J$27,$S$84:$S$104,$X118),AX117)</f>
        <v>5443.8596491228072</v>
      </c>
      <c r="AY118" s="187">
        <f>(AT118-AT117)/节奏总纲!K116</f>
        <v>0</v>
      </c>
      <c r="AZ118" s="203">
        <f>MAX(求节点(基础状态预期!F$7:F$27,$U$6:$U$26,$X118)+求节点(基础状态预期!F$7:F$27,$U$32:$U$52,$X118)+求节点(基础状态预期!F$7:F$27,$U$58:$U$78,$X118)+求节点(基础状态预期!F$7:F$27,$U$84:$U$104,$X118),AZ117)</f>
        <v>5976000</v>
      </c>
      <c r="BA118" s="203">
        <f>MAX(求节点(基础状态预期!G$7:G$27,$U$6:$U$26,$X118)+求节点(基础状态预期!G$7:G$27,$U$32:$U$52,$X118)+求节点(基础状态预期!G$7:G$27,$U$58:$U$78,$X118)+求节点(基础状态预期!G$7:G$27,$U$84:$U$104,$X118),BA117)</f>
        <v>5951003.3670033673</v>
      </c>
      <c r="BB118" s="203">
        <f>MAX(求节点(基础状态预期!H$7:H$27,$U$6:$U$26,$X118)+求节点(基础状态预期!H$7:H$27,$U$32:$U$52,$X118)+求节点(基础状态预期!H$7:H$27,$U$58:$U$78,$X118)+求节点(基础状态预期!H$7:H$27,$U$84:$U$104,$X118),BB117)</f>
        <v>5925496.5986394566</v>
      </c>
      <c r="BC118" s="203">
        <f>MAX(求节点(基础状态预期!I$7:I$27,$U$6:$U$26,$X118)+求节点(基础状态预期!I$7:I$27,$U$32:$U$52,$X118)+求节点(基础状态预期!I$7:I$27,$U$58:$U$78,$X118)+求节点(基础状态预期!I$7:I$27,$U$84:$U$104,$X118),BC117)</f>
        <v>5899463.9175257729</v>
      </c>
      <c r="BD118" s="203">
        <f>MAX(求节点(基础状态预期!J$7:J$27,$U$6:$U$26,$X118)+求节点(基础状态预期!J$7:J$27,$U$32:$U$52,$X118)+求节点(基础状态预期!J$7:J$27,$U$58:$U$78,$X118)+求节点(基础状态预期!J$7:J$27,$U$84:$U$104,$X118),BD117)</f>
        <v>5845754.3859649133</v>
      </c>
      <c r="BK118" s="194">
        <v>113</v>
      </c>
      <c r="BL118" s="194">
        <f t="shared" si="23"/>
        <v>48700</v>
      </c>
      <c r="BM118" s="194">
        <f t="shared" si="24"/>
        <v>48598.720538720547</v>
      </c>
      <c r="BN118" s="194">
        <f t="shared" si="25"/>
        <v>48495.37414965986</v>
      </c>
      <c r="BO118" s="194">
        <f t="shared" si="26"/>
        <v>48389.896907216491</v>
      </c>
      <c r="BP118" s="194">
        <f t="shared" si="27"/>
        <v>48172.280701754396</v>
      </c>
      <c r="BQ118" s="194">
        <f>(BL118-BL117)/节奏总纲!K116</f>
        <v>0</v>
      </c>
      <c r="BR118" s="194"/>
      <c r="BS118" s="110">
        <f t="shared" si="36"/>
        <v>0.88706365503080087</v>
      </c>
      <c r="BT118" s="110">
        <f t="shared" si="37"/>
        <v>0.11293634496919917</v>
      </c>
      <c r="BU118" s="194"/>
      <c r="BV118" s="194"/>
      <c r="BW118" s="194">
        <v>113</v>
      </c>
      <c r="BX118" s="194">
        <f>求节点(村县营基础信息!K$8:K$28,$P$6:$P$26,$CF118)+求节点(村县营基础信息!T$8:T$28,$P$32:$P$52,$CF118)+求节点(村县营基础信息!AC$8:AC$28,$P$58:$P$78,$CF118)+求节点(村县营基础信息!AL$8:AL$28,$P$84:$P$104,$CF118)</f>
        <v>241.46268057784911</v>
      </c>
      <c r="BY118" s="194">
        <f>求节点(村县营基础信息!L$8:L$28,$P$6:$P$26,$CF118)+求节点(村县营基础信息!U$8:U$28,$P$32:$P$52,$CF118)+求节点(村县营基础信息!AD$8:AD$28,$P$58:$P$78,$CF118)+求节点(村县营基础信息!AM$8:AM$28,$P$84:$P$104,$CF118)</f>
        <v>244.25850002627419</v>
      </c>
      <c r="BZ118" s="194">
        <f>求节点(村县营基础信息!M$8:M$28,$P$6:$P$26,$CF118)+求节点(村县营基础信息!V$8:V$28,$P$32:$P$52,$CF118)+求节点(村县营基础信息!AE$8:AE$28,$P$58:$P$78,$CF118)+求节点(村县营基础信息!AN$8:AN$28,$P$84:$P$104,$CF118)</f>
        <v>246.92957357156888</v>
      </c>
      <c r="CA118" s="194">
        <f>求节点(村县营基础信息!N$8:N$28,$P$6:$P$26,$CF118)+求节点(村县营基础信息!W$8:W$28,$P$32:$P$52,$CF118)+求节点(村县营基础信息!AF$8:AF$28,$P$58:$P$78,$CF118)+求节点(村县营基础信息!AO$8:AO$28,$P$84:$P$104,$CF118)</f>
        <v>249.99004546306608</v>
      </c>
      <c r="CB118" s="194">
        <f>求节点(村县营基础信息!O$8:O$28,$P$6:$P$26,$CF118)+求节点(村县营基础信息!X$8:X$28,$P$32:$P$52,$CF118)+求节点(村县营基础信息!AG$8:AG$28,$P$58:$P$78,$CF118)+求节点(村县营基础信息!AP$8:AP$28,$P$84:$P$104,$CF118)</f>
        <v>255.17365022753702</v>
      </c>
      <c r="CC118" s="194">
        <f>(BX118-BX117)/节奏总纲!K116</f>
        <v>1.2655279010269374E-2</v>
      </c>
      <c r="CD118" s="194"/>
      <c r="CE118" s="194"/>
      <c r="CF118" s="194">
        <v>113</v>
      </c>
      <c r="CG118" s="194">
        <f>求节点(村县营基础信息!K$8:K$28,$Q$6:$Q$26,$CF118)+求节点(村县营基础信息!T$8:T$28,$Q$32:$Q$52,$CF118)+求节点(村县营基础信息!AC$8:AC$28,$Q$58:$Q$78,$CF118)+求节点(村县营基础信息!AL$8:AL$28,$Q$84:$Q$104,$CF118)</f>
        <v>73.307918673087215</v>
      </c>
      <c r="CH118" s="194">
        <f>求节点(村县营基础信息!L$8:L$28,$Q$6:$Q$26,$CF118)+求节点(村县营基础信息!U$8:U$28,$Q$32:$Q$52,$CF118)+求节点(村县营基础信息!AD$8:AD$28,$Q$58:$Q$78,$CF118)+求节点(村县营基础信息!AM$8:AM$28,$Q$84:$Q$104,$CF118)</f>
        <v>74.405205172979322</v>
      </c>
      <c r="CI118" s="194">
        <f>求节点(村县营基础信息!M$8:M$28,$Q$6:$Q$26,$CF118)+求节点(村县营基础信息!V$8:V$28,$Q$32:$Q$52,$CF118)+求节点(村县营基础信息!AE$8:AE$28,$Q$58:$Q$78,$CF118)+求节点(村县营基础信息!AN$8:AN$28,$Q$84:$Q$104,$CF118)</f>
        <v>75.343081832015883</v>
      </c>
      <c r="CJ118" s="194">
        <f>求节点(村县营基础信息!N$8:N$28,$Q$6:$Q$26,$CF118)+求节点(村县营基础信息!W$8:W$28,$Q$32:$Q$52,$CF118)+求节点(村县营基础信息!AF$8:AF$28,$Q$58:$Q$78,$CF118)+求节点(村县营基础信息!AO$8:AO$28,$Q$84:$Q$104,$CF118)</f>
        <v>76.634620818981659</v>
      </c>
      <c r="CK118" s="194">
        <f>求节点(村县营基础信息!O$8:O$28,$Q$6:$Q$26,$CF118)+求节点(村县营基础信息!X$8:X$28,$Q$32:$Q$52,$CF118)+求节点(村县营基础信息!AG$8:AG$28,$Q$58:$Q$78,$CF118)+求节点(村县营基础信息!AP$8:AP$28,$Q$84:$Q$104,$CF118)</f>
        <v>78.168637696208748</v>
      </c>
      <c r="CL118" s="194">
        <f>(CG118-CG117)/节奏总纲!K116</f>
        <v>3.8421347855904001E-3</v>
      </c>
      <c r="CM118" s="194"/>
      <c r="CN118" s="194"/>
      <c r="CO118" s="194">
        <v>113</v>
      </c>
      <c r="CP118" s="194">
        <f>求节点(村县营基础信息!K$8:K$28,$R$6:$R$26,$CF118)+求节点(村县营基础信息!T$8:T$28,$R$32:$R$52,$CF118)+求节点(村县营基础信息!AC$8:AC$28,$R$58:$R$78,$CF118)+求节点(村县营基础信息!AL$8:AL$28,$R$84:$R$104,$CF118)</f>
        <v>13.452380952380953</v>
      </c>
      <c r="CQ118" s="194">
        <f>求节点(村县营基础信息!L$8:L$28,$R$6:$R$26,$CF118)+求节点(村县营基础信息!U$8:U$28,$R$32:$R$52,$CF118)+求节点(村县营基础信息!AD$8:AD$28,$R$58:$R$78,$CF118)+求节点(村县营基础信息!AM$8:AM$28,$R$84:$R$104,$CF118)</f>
        <v>13.588263588263588</v>
      </c>
      <c r="CR118" s="194">
        <f>求节点(村县营基础信息!M$8:M$28,$R$6:$R$26,$CF118)+求节点(村县营基础信息!V$8:V$28,$R$32:$R$52,$CF118)+求节点(村县营基础信息!AE$8:AE$28,$R$58:$R$78,$CF118)+求节点(村县营基础信息!AN$8:AN$28,$R$84:$R$104,$CF118)</f>
        <v>13.726919339164239</v>
      </c>
      <c r="CS118" s="194">
        <f>求节点(村县营基础信息!N$8:N$28,$R$6:$R$26,$CF118)+求节点(村县营基础信息!W$8:W$28,$R$32:$R$52,$CF118)+求节点(村县营基础信息!AF$8:AF$28,$R$58:$R$78,$CF118)+求节点(村县营基础信息!AO$8:AO$28,$R$84:$R$104,$CF118)</f>
        <v>13.868433971526754</v>
      </c>
      <c r="CT118" s="194">
        <f>求节点(村县营基础信息!O$8:O$28,$R$6:$R$26,$CF118)+求节点(村县营基础信息!X$8:X$28,$R$32:$R$52,$CF118)+求节点(村县营基础信息!AG$8:AG$28,$R$58:$R$78,$CF118)+求节点(村县营基础信息!AP$8:AP$28,$R$84:$R$104,$CF118)</f>
        <v>14.160401002506266</v>
      </c>
      <c r="CU118" s="194">
        <f>(CP118-CP117)/节奏总纲!K116</f>
        <v>7.0505153797433147E-4</v>
      </c>
      <c r="CV118" s="194"/>
      <c r="CW118" s="194"/>
      <c r="CX118" s="194"/>
      <c r="CY118" s="194">
        <v>113</v>
      </c>
      <c r="CZ118" s="194">
        <v>68122.857142857101</v>
      </c>
      <c r="DA118" s="194">
        <v>68810.966810966798</v>
      </c>
      <c r="DB118" s="194">
        <v>69513.119533527701</v>
      </c>
      <c r="DC118" s="194">
        <v>70229.749631811501</v>
      </c>
      <c r="DD118" s="194">
        <v>71708.270676691798</v>
      </c>
      <c r="DE118" s="194">
        <f t="shared" si="38"/>
        <v>0.71488487187015104</v>
      </c>
      <c r="DF118" s="194">
        <f t="shared" si="39"/>
        <v>0.70626417257336205</v>
      </c>
      <c r="DG118" s="194">
        <f t="shared" si="40"/>
        <v>0.69764347327657306</v>
      </c>
      <c r="DH118" s="194">
        <f t="shared" si="41"/>
        <v>0.68902277397978429</v>
      </c>
      <c r="DI118" s="194">
        <f t="shared" si="42"/>
        <v>0.67178137538620653</v>
      </c>
    </row>
    <row r="119" spans="23:113" x14ac:dyDescent="0.15">
      <c r="X119" s="187">
        <v>114</v>
      </c>
      <c r="Y119" s="203">
        <f>MAX(求节点(基础状态预期!F$7:F$27,$N$6:$N$26,$X119)+求节点(基础状态预期!F$7:F$27,$N$32:$N$52,$X119)+求节点(基础状态预期!F$7:F$27,$N$58:$N$78,$X119)+求节点(基础状态预期!F$7:F$27,$N$84:$N$104,$X119),Y118)</f>
        <v>350640</v>
      </c>
      <c r="Z119" s="203">
        <f>MAX(求节点(基础状态预期!G$7:G$27,$N$6:$N$26,$X119)+求节点(基础状态预期!G$7:G$27,$N$32:$N$52,$X119)+求节点(基础状态预期!G$7:G$27,$N$58:$N$78,$X119)+求节点(基础状态预期!G$7:G$27,$N$84:$N$104,$X119),Z118)</f>
        <v>348351.5151515152</v>
      </c>
      <c r="AA119" s="203">
        <f>MAX(求节点(基础状态预期!H$7:H$27,$N$6:$N$26,$X119)+求节点(基础状态预期!H$7:H$27,$N$32:$N$52,$X119)+求节点(基础状态预期!H$7:H$27,$N$58:$N$78,$X119)+求节点(基础状态预期!H$7:H$27,$N$84:$N$104,$X119),AA118)</f>
        <v>346016.32653061231</v>
      </c>
      <c r="AB119" s="203">
        <f>MAX(求节点(基础状态预期!I$7:I$27,$N$6:$N$26,$X119)+求节点(基础状态预期!I$7:I$27,$N$32:$N$52,$X119)+求节点(基础状态预期!I$7:I$27,$N$58:$N$78,$X119)+求节点(基础状态预期!I$7:I$27,$N$84:$N$104,$X119),AB118)</f>
        <v>343632.98969072162</v>
      </c>
      <c r="AC119" s="203">
        <f>MAX(求节点(基础状态预期!J$7:J$27,$N$6:$N$26,$X119)+求节点(基础状态预期!J$7:J$27,$N$32:$N$52,$X119)+求节点(基础状态预期!J$7:J$27,$N$58:$N$78,$X119)+求节点(基础状态预期!J$7:J$27,$N$84:$N$104,$X119),AC118)</f>
        <v>338715.78947368427</v>
      </c>
      <c r="AD119" s="63">
        <v>48178.571428571428</v>
      </c>
      <c r="AE119" s="63">
        <v>48665.223665223661</v>
      </c>
      <c r="AF119" s="63">
        <v>49161.807580174929</v>
      </c>
      <c r="AG119" s="63">
        <v>49668.630338733426</v>
      </c>
      <c r="AH119" s="63">
        <v>50714.285714285717</v>
      </c>
      <c r="AI119" s="203">
        <f>MAX((求节点(基础状态预期!F$7:F$27,$P$6:$P$26,$X119)+求节点(基础状态预期!F$7:F$27,$P$32:$P$52,$X119)+求节点(基础状态预期!F$7:F$27,$P$58:$P$78,$X119)+求节点(基础状态预期!F$7:F$27,$P$84:$P$104,$X119))*240,AI118)</f>
        <v>43200</v>
      </c>
      <c r="AJ119" s="203">
        <f>MAX((求节点(基础状态预期!G$7:G$27,$P$6:$P$26,$X119)+求节点(基础状态预期!G$7:G$27,$P$32:$P$52,$X119)+求节点(基础状态预期!G$7:G$27,$P$58:$P$78,$X119)+求节点(基础状态预期!G$7:G$27,$P$84:$P$104,$X119))*240,AJ118)</f>
        <v>43109.494949494954</v>
      </c>
      <c r="AK119" s="203">
        <f>MAX((求节点(基础状态预期!H$7:H$27,$P$6:$P$26,$X119)+求节点(基础状态预期!H$7:H$27,$P$32:$P$52,$X119)+求节点(基础状态预期!H$7:H$27,$P$58:$P$78,$X119)+求节点(基础状态预期!H$7:H$27,$P$84:$P$104,$X119))*240,AK118)</f>
        <v>43017.142857142855</v>
      </c>
      <c r="AL119" s="203">
        <f>MAX((求节点(基础状态预期!I$7:I$27,$P$6:$P$26,$X119)+求节点(基础状态预期!I$7:I$27,$P$32:$P$52,$X119)+求节点(基础状态预期!I$7:I$27,$P$58:$P$78,$X119)+求节点(基础状态预期!I$7:I$27,$P$84:$P$104,$X119))*240,AL118)</f>
        <v>42922.886597938144</v>
      </c>
      <c r="AM119" s="203">
        <f>MAX((求节点(基础状态预期!J$7:J$27,$P$6:$P$26,$X119)+求节点(基础状态预期!J$7:J$27,$P$32:$P$52,$X119)+求节点(基础状态预期!J$7:J$27,$P$58:$P$78,$X119)+求节点(基础状态预期!J$7:J$27,$P$84:$P$104,$X119))*240,AM118)</f>
        <v>42728.421052631587</v>
      </c>
      <c r="AN119" s="187">
        <f>(AI119-AI118)/节奏总纲!K117</f>
        <v>0</v>
      </c>
      <c r="AO119" s="203">
        <f>MAX(求节点(基础状态预期!F$7:F$27,$T$6:$T$26,$X119)+求节点(基础状态预期!F$7:F$27,$T$32:$T$52,$X119)+求节点(基础状态预期!F$7:F$27,$T$58:$T$78,$X119)+求节点(基础状态预期!F$7:F$27,$T$84:$T$104,$X119),AO118)</f>
        <v>24920800</v>
      </c>
      <c r="AP119" s="203">
        <f>MAX(求节点(基础状态预期!G$7:G$27,$T$6:$T$26,$X119)+求节点(基础状态预期!G$7:G$27,$T$32:$T$52,$X119)+求节点(基础状态预期!G$7:G$27,$T$58:$T$78,$X119)+求节点(基础状态预期!G$7:G$27,$T$84:$T$104,$X119),AP118)</f>
        <v>24696692.255892258</v>
      </c>
      <c r="AQ119" s="203">
        <f>MAX(求节点(基础状态预期!H$7:H$27,$T$6:$T$26,$X119)+求节点(基础状态预期!H$7:H$27,$T$32:$T$52,$X119)+求节点(基础状态预期!H$7:H$27,$T$58:$T$78,$X119)+求节点(基础状态预期!H$7:H$27,$T$84:$T$104,$X119),AQ118)</f>
        <v>24468010.884353749</v>
      </c>
      <c r="AR119" s="203">
        <f>MAX(求节点(基础状态预期!I$7:I$27,$T$6:$T$26,$X119)+求节点(基础状态预期!I$7:I$27,$T$32:$T$52,$X119)+求节点(基础状态预期!I$7:I$27,$T$58:$T$78,$X119)+求节点(基础状态预期!I$7:I$27,$T$84:$T$104,$X119),AR118)</f>
        <v>24234614.432989687</v>
      </c>
      <c r="AS119" s="203">
        <f>MAX(求节点(基础状态预期!J$7:J$27,$T$6:$T$26,$X119)+求节点(基础状态预期!J$7:J$27,$T$32:$T$52,$X119)+求节点(基础状态预期!J$7:J$27,$T$58:$T$78,$X119)+求节点(基础状态预期!J$7:J$27,$T$84:$T$104,$X119),AS118)</f>
        <v>24046385.964912269</v>
      </c>
      <c r="AT119" s="203">
        <f>MAX(求节点(基础状态预期!F$7:F$27,$S$6:$S$26,$X119)+求节点(基础状态预期!F$7:F$27,$S$32:$S$52,$X119)+求节点(基础状态预期!F$7:F$27,$S$58:$S$78,$X119)+求节点(基础状态预期!F$7:F$27,$S$84:$S$104,$X119),AT118)</f>
        <v>5500</v>
      </c>
      <c r="AU119" s="203">
        <f>MAX(求节点(基础状态预期!G$7:G$27,$S$6:$S$26,$X119)+求节点(基础状态预期!G$7:G$27,$S$32:$S$52,$X119)+求节点(基础状态预期!G$7:G$27,$S$58:$S$78,$X119)+求节点(基础状态预期!G$7:G$27,$S$84:$S$104,$X119),AU118)</f>
        <v>5489.2255892255898</v>
      </c>
      <c r="AV119" s="203">
        <f>MAX(求节点(基础状态预期!H$7:H$27,$S$6:$S$26,$X119)+求节点(基础状态预期!H$7:H$27,$S$32:$S$52,$X119)+求节点(基础状态预期!H$7:H$27,$S$58:$S$78,$X119)+求节点(基础状态预期!H$7:H$27,$S$84:$S$104,$X119),AV118)</f>
        <v>5478.2312925170072</v>
      </c>
      <c r="AW119" s="203">
        <f>MAX(求节点(基础状态预期!I$7:I$27,$S$6:$S$26,$X119)+求节点(基础状态预期!I$7:I$27,$S$32:$S$52,$X119)+求节点(基础状态预期!I$7:I$27,$S$58:$S$78,$X119)+求节点(基础状态预期!I$7:I$27,$S$84:$S$104,$X119),AW118)</f>
        <v>5467.0103092783502</v>
      </c>
      <c r="AX119" s="203">
        <f>MAX(求节点(基础状态预期!J$7:J$27,$S$6:$S$26,$X119)+求节点(基础状态预期!J$7:J$27,$S$32:$S$52,$X119)+求节点(基础状态预期!J$7:J$27,$S$58:$S$78,$X119)+求节点(基础状态预期!J$7:J$27,$S$84:$S$104,$X119),AX118)</f>
        <v>5443.8596491228072</v>
      </c>
      <c r="AY119" s="187">
        <f>(AT119-AT118)/节奏总纲!K117</f>
        <v>0</v>
      </c>
      <c r="AZ119" s="203">
        <f>MAX(求节点(基础状态预期!F$7:F$27,$U$6:$U$26,$X119)+求节点(基础状态预期!F$7:F$27,$U$32:$U$52,$X119)+求节点(基础状态预期!F$7:F$27,$U$58:$U$78,$X119)+求节点(基础状态预期!F$7:F$27,$U$84:$U$104,$X119),AZ118)</f>
        <v>5976000</v>
      </c>
      <c r="BA119" s="203">
        <f>MAX(求节点(基础状态预期!G$7:G$27,$U$6:$U$26,$X119)+求节点(基础状态预期!G$7:G$27,$U$32:$U$52,$X119)+求节点(基础状态预期!G$7:G$27,$U$58:$U$78,$X119)+求节点(基础状态预期!G$7:G$27,$U$84:$U$104,$X119),BA118)</f>
        <v>5951003.3670033673</v>
      </c>
      <c r="BB119" s="203">
        <f>MAX(求节点(基础状态预期!H$7:H$27,$U$6:$U$26,$X119)+求节点(基础状态预期!H$7:H$27,$U$32:$U$52,$X119)+求节点(基础状态预期!H$7:H$27,$U$58:$U$78,$X119)+求节点(基础状态预期!H$7:H$27,$U$84:$U$104,$X119),BB118)</f>
        <v>5925496.5986394566</v>
      </c>
      <c r="BC119" s="203">
        <f>MAX(求节点(基础状态预期!I$7:I$27,$U$6:$U$26,$X119)+求节点(基础状态预期!I$7:I$27,$U$32:$U$52,$X119)+求节点(基础状态预期!I$7:I$27,$U$58:$U$78,$X119)+求节点(基础状态预期!I$7:I$27,$U$84:$U$104,$X119),BC118)</f>
        <v>5899463.9175257729</v>
      </c>
      <c r="BD119" s="203">
        <f>MAX(求节点(基础状态预期!J$7:J$27,$U$6:$U$26,$X119)+求节点(基础状态预期!J$7:J$27,$U$32:$U$52,$X119)+求节点(基础状态预期!J$7:J$27,$U$58:$U$78,$X119)+求节点(基础状态预期!J$7:J$27,$U$84:$U$104,$X119),BD118)</f>
        <v>5845754.3859649133</v>
      </c>
      <c r="BK119" s="194">
        <v>114</v>
      </c>
      <c r="BL119" s="194">
        <f t="shared" si="23"/>
        <v>48700</v>
      </c>
      <c r="BM119" s="194">
        <f t="shared" si="24"/>
        <v>48598.720538720547</v>
      </c>
      <c r="BN119" s="194">
        <f t="shared" si="25"/>
        <v>48495.37414965986</v>
      </c>
      <c r="BO119" s="194">
        <f t="shared" si="26"/>
        <v>48389.896907216491</v>
      </c>
      <c r="BP119" s="194">
        <f t="shared" si="27"/>
        <v>48172.280701754396</v>
      </c>
      <c r="BQ119" s="194">
        <f>(BL119-BL118)/节奏总纲!K117</f>
        <v>0</v>
      </c>
      <c r="BR119" s="194"/>
      <c r="BS119" s="110">
        <f t="shared" si="36"/>
        <v>0.88706365503080087</v>
      </c>
      <c r="BT119" s="110">
        <f t="shared" si="37"/>
        <v>0.11293634496919917</v>
      </c>
      <c r="BU119" s="194"/>
      <c r="BV119" s="194"/>
      <c r="BW119" s="194">
        <v>114</v>
      </c>
      <c r="BX119" s="194">
        <f>求节点(村县营基础信息!K$8:K$28,$P$6:$P$26,$CF119)+求节点(村县营基础信息!T$8:T$28,$P$32:$P$52,$CF119)+求节点(村县营基础信息!AC$8:AC$28,$P$58:$P$78,$CF119)+求节点(村县营基础信息!AL$8:AL$28,$P$84:$P$104,$CF119)</f>
        <v>243.599518459069</v>
      </c>
      <c r="BY119" s="194">
        <f>求节点(村县营基础信息!L$8:L$28,$P$6:$P$26,$CF119)+求节点(村县营基础信息!U$8:U$28,$P$32:$P$52,$CF119)+求节点(村县营基础信息!AD$8:AD$28,$P$58:$P$78,$CF119)+求节点(村县营基础信息!AM$8:AM$28,$P$84:$P$104,$CF119)</f>
        <v>246.42007967252439</v>
      </c>
      <c r="BZ119" s="194">
        <f>求节点(村县营基础信息!M$8:M$28,$P$6:$P$26,$CF119)+求节点(村县营基础信息!V$8:V$28,$P$32:$P$52,$CF119)+求节点(村县营基础信息!AE$8:AE$28,$P$58:$P$78,$CF119)+求节点(村县营基础信息!AN$8:AN$28,$P$84:$P$104,$CF119)</f>
        <v>249.11479103680401</v>
      </c>
      <c r="CA119" s="194">
        <f>求节点(村县营基础信息!N$8:N$28,$P$6:$P$26,$CF119)+求节点(村县营基础信息!W$8:W$28,$P$32:$P$52,$CF119)+求节点(村县营基础信息!AF$8:AF$28,$P$58:$P$78,$CF119)+求节点(村县营基础信息!AO$8:AO$28,$P$84:$P$104,$CF119)</f>
        <v>252.20234675034988</v>
      </c>
      <c r="CB119" s="194">
        <f>求节点(村县营基础信息!O$8:O$28,$P$6:$P$26,$CF119)+求节点(村县营基础信息!X$8:X$28,$P$32:$P$52,$CF119)+求节点(村县营基础信息!AG$8:AG$28,$P$58:$P$78,$CF119)+求节点(村县营基础信息!AP$8:AP$28,$P$84:$P$104,$CF119)</f>
        <v>257.43182412335597</v>
      </c>
      <c r="CC119" s="194">
        <f>(BX119-BX118)/节奏总纲!K117</f>
        <v>1.1807792833684733E-2</v>
      </c>
      <c r="CD119" s="194"/>
      <c r="CE119" s="194"/>
      <c r="CF119" s="194">
        <v>114</v>
      </c>
      <c r="CG119" s="194">
        <f>求节点(村县营基础信息!K$8:K$28,$Q$6:$Q$26,$CF119)+求节点(村县营基础信息!T$8:T$28,$Q$32:$Q$52,$CF119)+求节点(村县营基础信息!AC$8:AC$28,$Q$58:$Q$78,$CF119)+求节点(村县营基础信息!AL$8:AL$28,$Q$84:$Q$104,$CF119)</f>
        <v>73.956661316211878</v>
      </c>
      <c r="CH119" s="194">
        <f>求节点(村县营基础信息!L$8:L$28,$Q$6:$Q$26,$CF119)+求节点(村县营基础信息!U$8:U$28,$Q$32:$Q$52,$CF119)+求节点(村县营基础信息!AD$8:AD$28,$Q$58:$Q$78,$CF119)+求节点(村县营基础信息!AM$8:AM$28,$Q$84:$Q$104,$CF119)</f>
        <v>75.063658316103044</v>
      </c>
      <c r="CI119" s="194">
        <f>求节点(村县营基础信息!M$8:M$28,$Q$6:$Q$26,$CF119)+求节点(村县营基础信息!V$8:V$28,$Q$32:$Q$52,$CF119)+求节点(村县营基础信息!AE$8:AE$28,$Q$58:$Q$78,$CF119)+求节点(村县营基础信息!AN$8:AN$28,$Q$84:$Q$104,$CF119)</f>
        <v>76.009834768582394</v>
      </c>
      <c r="CJ119" s="194">
        <f>求节点(村县营基础信息!N$8:N$28,$Q$6:$Q$26,$CF119)+求节点(村县营基础信息!W$8:W$28,$Q$32:$Q$52,$CF119)+求节点(村县营基础信息!AF$8:AF$28,$Q$58:$Q$78,$CF119)+求节点(村县营基础信息!AO$8:AO$28,$Q$84:$Q$104,$CF119)</f>
        <v>77.312803304105401</v>
      </c>
      <c r="CK119" s="194">
        <f>求节点(村县营基础信息!O$8:O$28,$Q$6:$Q$26,$CF119)+求节点(村县营基础信息!X$8:X$28,$Q$32:$Q$52,$CF119)+求节点(村县营基础信息!AG$8:AG$28,$Q$58:$Q$78,$CF119)+求节点(村县营基础信息!AP$8:AP$28,$Q$84:$Q$104,$CF119)</f>
        <v>78.860395551927411</v>
      </c>
      <c r="CL119" s="194">
        <f>(CG119-CG118)/节奏总纲!K117</f>
        <v>3.5848385128870812E-3</v>
      </c>
      <c r="CM119" s="194"/>
      <c r="CN119" s="194"/>
      <c r="CO119" s="194">
        <v>114</v>
      </c>
      <c r="CP119" s="194">
        <f>求节点(村县营基础信息!K$8:K$28,$R$6:$R$26,$CF119)+求节点(村县营基础信息!T$8:T$28,$R$32:$R$52,$CF119)+求节点(村县营基础信息!AC$8:AC$28,$R$58:$R$78,$CF119)+求节点(村县营基础信息!AL$8:AL$28,$R$84:$R$104,$CF119)</f>
        <v>13.571428571428571</v>
      </c>
      <c r="CQ119" s="194">
        <f>求节点(村县营基础信息!L$8:L$28,$R$6:$R$26,$CF119)+求节点(村县营基础信息!U$8:U$28,$R$32:$R$52,$CF119)+求节点(村县营基础信息!AD$8:AD$28,$R$58:$R$78,$CF119)+求节点(村县营基础信息!AM$8:AM$28,$R$84:$R$104,$CF119)</f>
        <v>13.70851370851371</v>
      </c>
      <c r="CR119" s="194">
        <f>求节点(村县营基础信息!M$8:M$28,$R$6:$R$26,$CF119)+求节点(村县营基础信息!V$8:V$28,$R$32:$R$52,$CF119)+求节点(村县营基础信息!AE$8:AE$28,$R$58:$R$78,$CF119)+求节点(村县营基础信息!AN$8:AN$28,$R$84:$R$104,$CF119)</f>
        <v>13.848396501457728</v>
      </c>
      <c r="CS119" s="194">
        <f>求节点(村县营基础信息!N$8:N$28,$R$6:$R$26,$CF119)+求节点(村县营基础信息!W$8:W$28,$R$32:$R$52,$CF119)+求节点(村县营基础信息!AF$8:AF$28,$R$58:$R$78,$CF119)+求节点(村县营基础信息!AO$8:AO$28,$R$84:$R$104,$CF119)</f>
        <v>13.991163475699558</v>
      </c>
      <c r="CT119" s="194">
        <f>求节点(村县营基础信息!O$8:O$28,$R$6:$R$26,$CF119)+求节点(村县营基础信息!X$8:X$28,$R$32:$R$52,$CF119)+求节点(村县营基础信息!AG$8:AG$28,$R$58:$R$78,$CF119)+求节点(村县营基础信息!AP$8:AP$28,$R$84:$R$104,$CF119)</f>
        <v>14.285714285714285</v>
      </c>
      <c r="CU119" s="194">
        <f>(CP119-CP118)/节奏总纲!K117</f>
        <v>6.5783634566381492E-4</v>
      </c>
      <c r="CV119" s="194"/>
      <c r="CW119" s="194"/>
      <c r="CX119" s="194"/>
      <c r="CY119" s="194">
        <v>114</v>
      </c>
      <c r="CZ119" s="194">
        <v>68725.714285714304</v>
      </c>
      <c r="DA119" s="194">
        <v>69419.913419913501</v>
      </c>
      <c r="DB119" s="194">
        <v>70128.279883381896</v>
      </c>
      <c r="DC119" s="194">
        <v>70851.251840942496</v>
      </c>
      <c r="DD119" s="194">
        <v>72342.857142857203</v>
      </c>
      <c r="DE119" s="194">
        <f t="shared" si="38"/>
        <v>0.70861395194146481</v>
      </c>
      <c r="DF119" s="194">
        <f t="shared" si="39"/>
        <v>0.7000688728139457</v>
      </c>
      <c r="DG119" s="194">
        <f t="shared" si="40"/>
        <v>0.69152379368642802</v>
      </c>
      <c r="DH119" s="194">
        <f t="shared" si="41"/>
        <v>0.68297871455890968</v>
      </c>
      <c r="DI119" s="194">
        <f t="shared" si="42"/>
        <v>0.66588855630387145</v>
      </c>
    </row>
    <row r="120" spans="23:113" x14ac:dyDescent="0.15">
      <c r="X120" s="187">
        <v>115</v>
      </c>
      <c r="Y120" s="203">
        <f>MAX(求节点(基础状态预期!F$7:F$27,$N$6:$N$26,$X120)+求节点(基础状态预期!F$7:F$27,$N$32:$N$52,$X120)+求节点(基础状态预期!F$7:F$27,$N$58:$N$78,$X120)+求节点(基础状态预期!F$7:F$27,$N$84:$N$104,$X120),Y119)</f>
        <v>350640</v>
      </c>
      <c r="Z120" s="203">
        <f>MAX(求节点(基础状态预期!G$7:G$27,$N$6:$N$26,$X120)+求节点(基础状态预期!G$7:G$27,$N$32:$N$52,$X120)+求节点(基础状态预期!G$7:G$27,$N$58:$N$78,$X120)+求节点(基础状态预期!G$7:G$27,$N$84:$N$104,$X120),Z119)</f>
        <v>348351.5151515152</v>
      </c>
      <c r="AA120" s="203">
        <f>MAX(求节点(基础状态预期!H$7:H$27,$N$6:$N$26,$X120)+求节点(基础状态预期!H$7:H$27,$N$32:$N$52,$X120)+求节点(基础状态预期!H$7:H$27,$N$58:$N$78,$X120)+求节点(基础状态预期!H$7:H$27,$N$84:$N$104,$X120),AA119)</f>
        <v>346016.32653061231</v>
      </c>
      <c r="AB120" s="203">
        <f>MAX(求节点(基础状态预期!I$7:I$27,$N$6:$N$26,$X120)+求节点(基础状态预期!I$7:I$27,$N$32:$N$52,$X120)+求节点(基础状态预期!I$7:I$27,$N$58:$N$78,$X120)+求节点(基础状态预期!I$7:I$27,$N$84:$N$104,$X120),AB119)</f>
        <v>343632.98969072162</v>
      </c>
      <c r="AC120" s="203">
        <f>MAX(求节点(基础状态预期!J$7:J$27,$N$6:$N$26,$X120)+求节点(基础状态预期!J$7:J$27,$N$32:$N$52,$X120)+求节点(基础状态预期!J$7:J$27,$N$58:$N$78,$X120)+求节点(基础状态预期!J$7:J$27,$N$84:$N$104,$X120),AC119)</f>
        <v>338715.78947368427</v>
      </c>
      <c r="AD120" s="63">
        <v>48601.190476190473</v>
      </c>
      <c r="AE120" s="63">
        <v>49092.1115921116</v>
      </c>
      <c r="AF120" s="63">
        <v>49593.051506316813</v>
      </c>
      <c r="AG120" s="63">
        <v>50104.32007854688</v>
      </c>
      <c r="AH120" s="63">
        <v>51159.147869674183</v>
      </c>
      <c r="AI120" s="203">
        <f>MAX((求节点(基础状态预期!F$7:F$27,$P$6:$P$26,$X120)+求节点(基础状态预期!F$7:F$27,$P$32:$P$52,$X120)+求节点(基础状态预期!F$7:F$27,$P$58:$P$78,$X120)+求节点(基础状态预期!F$7:F$27,$P$84:$P$104,$X120))*240,AI119)</f>
        <v>43200</v>
      </c>
      <c r="AJ120" s="203">
        <f>MAX((求节点(基础状态预期!G$7:G$27,$P$6:$P$26,$X120)+求节点(基础状态预期!G$7:G$27,$P$32:$P$52,$X120)+求节点(基础状态预期!G$7:G$27,$P$58:$P$78,$X120)+求节点(基础状态预期!G$7:G$27,$P$84:$P$104,$X120))*240,AJ119)</f>
        <v>43109.494949494954</v>
      </c>
      <c r="AK120" s="203">
        <f>MAX((求节点(基础状态预期!H$7:H$27,$P$6:$P$26,$X120)+求节点(基础状态预期!H$7:H$27,$P$32:$P$52,$X120)+求节点(基础状态预期!H$7:H$27,$P$58:$P$78,$X120)+求节点(基础状态预期!H$7:H$27,$P$84:$P$104,$X120))*240,AK119)</f>
        <v>43017.142857142855</v>
      </c>
      <c r="AL120" s="203">
        <f>MAX((求节点(基础状态预期!I$7:I$27,$P$6:$P$26,$X120)+求节点(基础状态预期!I$7:I$27,$P$32:$P$52,$X120)+求节点(基础状态预期!I$7:I$27,$P$58:$P$78,$X120)+求节点(基础状态预期!I$7:I$27,$P$84:$P$104,$X120))*240,AL119)</f>
        <v>42922.886597938144</v>
      </c>
      <c r="AM120" s="203">
        <f>MAX((求节点(基础状态预期!J$7:J$27,$P$6:$P$26,$X120)+求节点(基础状态预期!J$7:J$27,$P$32:$P$52,$X120)+求节点(基础状态预期!J$7:J$27,$P$58:$P$78,$X120)+求节点(基础状态预期!J$7:J$27,$P$84:$P$104,$X120))*240,AM119)</f>
        <v>42728.421052631587</v>
      </c>
      <c r="AN120" s="187">
        <f>(AI120-AI119)/节奏总纲!K118</f>
        <v>0</v>
      </c>
      <c r="AO120" s="203">
        <f>MAX(求节点(基础状态预期!F$7:F$27,$T$6:$T$26,$X120)+求节点(基础状态预期!F$7:F$27,$T$32:$T$52,$X120)+求节点(基础状态预期!F$7:F$27,$T$58:$T$78,$X120)+求节点(基础状态预期!F$7:F$27,$T$84:$T$104,$X120),AO119)</f>
        <v>24920800</v>
      </c>
      <c r="AP120" s="203">
        <f>MAX(求节点(基础状态预期!G$7:G$27,$T$6:$T$26,$X120)+求节点(基础状态预期!G$7:G$27,$T$32:$T$52,$X120)+求节点(基础状态预期!G$7:G$27,$T$58:$T$78,$X120)+求节点(基础状态预期!G$7:G$27,$T$84:$T$104,$X120),AP119)</f>
        <v>24696692.255892258</v>
      </c>
      <c r="AQ120" s="203">
        <f>MAX(求节点(基础状态预期!H$7:H$27,$T$6:$T$26,$X120)+求节点(基础状态预期!H$7:H$27,$T$32:$T$52,$X120)+求节点(基础状态预期!H$7:H$27,$T$58:$T$78,$X120)+求节点(基础状态预期!H$7:H$27,$T$84:$T$104,$X120),AQ119)</f>
        <v>24468010.884353749</v>
      </c>
      <c r="AR120" s="203">
        <f>MAX(求节点(基础状态预期!I$7:I$27,$T$6:$T$26,$X120)+求节点(基础状态预期!I$7:I$27,$T$32:$T$52,$X120)+求节点(基础状态预期!I$7:I$27,$T$58:$T$78,$X120)+求节点(基础状态预期!I$7:I$27,$T$84:$T$104,$X120),AR119)</f>
        <v>24234614.432989687</v>
      </c>
      <c r="AS120" s="203">
        <f>MAX(求节点(基础状态预期!J$7:J$27,$T$6:$T$26,$X120)+求节点(基础状态预期!J$7:J$27,$T$32:$T$52,$X120)+求节点(基础状态预期!J$7:J$27,$T$58:$T$78,$X120)+求节点(基础状态预期!J$7:J$27,$T$84:$T$104,$X120),AS119)</f>
        <v>24046385.964912269</v>
      </c>
      <c r="AT120" s="203">
        <f>MAX(求节点(基础状态预期!F$7:F$27,$S$6:$S$26,$X120)+求节点(基础状态预期!F$7:F$27,$S$32:$S$52,$X120)+求节点(基础状态预期!F$7:F$27,$S$58:$S$78,$X120)+求节点(基础状态预期!F$7:F$27,$S$84:$S$104,$X120),AT119)</f>
        <v>5500</v>
      </c>
      <c r="AU120" s="203">
        <f>MAX(求节点(基础状态预期!G$7:G$27,$S$6:$S$26,$X120)+求节点(基础状态预期!G$7:G$27,$S$32:$S$52,$X120)+求节点(基础状态预期!G$7:G$27,$S$58:$S$78,$X120)+求节点(基础状态预期!G$7:G$27,$S$84:$S$104,$X120),AU119)</f>
        <v>5489.2255892255898</v>
      </c>
      <c r="AV120" s="203">
        <f>MAX(求节点(基础状态预期!H$7:H$27,$S$6:$S$26,$X120)+求节点(基础状态预期!H$7:H$27,$S$32:$S$52,$X120)+求节点(基础状态预期!H$7:H$27,$S$58:$S$78,$X120)+求节点(基础状态预期!H$7:H$27,$S$84:$S$104,$X120),AV119)</f>
        <v>5478.2312925170072</v>
      </c>
      <c r="AW120" s="203">
        <f>MAX(求节点(基础状态预期!I$7:I$27,$S$6:$S$26,$X120)+求节点(基础状态预期!I$7:I$27,$S$32:$S$52,$X120)+求节点(基础状态预期!I$7:I$27,$S$58:$S$78,$X120)+求节点(基础状态预期!I$7:I$27,$S$84:$S$104,$X120),AW119)</f>
        <v>5467.0103092783502</v>
      </c>
      <c r="AX120" s="203">
        <f>MAX(求节点(基础状态预期!J$7:J$27,$S$6:$S$26,$X120)+求节点(基础状态预期!J$7:J$27,$S$32:$S$52,$X120)+求节点(基础状态预期!J$7:J$27,$S$58:$S$78,$X120)+求节点(基础状态预期!J$7:J$27,$S$84:$S$104,$X120),AX119)</f>
        <v>5443.8596491228072</v>
      </c>
      <c r="AY120" s="187">
        <f>(AT120-AT119)/节奏总纲!K118</f>
        <v>0</v>
      </c>
      <c r="AZ120" s="203">
        <f>MAX(求节点(基础状态预期!F$7:F$27,$U$6:$U$26,$X120)+求节点(基础状态预期!F$7:F$27,$U$32:$U$52,$X120)+求节点(基础状态预期!F$7:F$27,$U$58:$U$78,$X120)+求节点(基础状态预期!F$7:F$27,$U$84:$U$104,$X120),AZ119)</f>
        <v>5976000</v>
      </c>
      <c r="BA120" s="203">
        <f>MAX(求节点(基础状态预期!G$7:G$27,$U$6:$U$26,$X120)+求节点(基础状态预期!G$7:G$27,$U$32:$U$52,$X120)+求节点(基础状态预期!G$7:G$27,$U$58:$U$78,$X120)+求节点(基础状态预期!G$7:G$27,$U$84:$U$104,$X120),BA119)</f>
        <v>5951003.3670033673</v>
      </c>
      <c r="BB120" s="203">
        <f>MAX(求节点(基础状态预期!H$7:H$27,$U$6:$U$26,$X120)+求节点(基础状态预期!H$7:H$27,$U$32:$U$52,$X120)+求节点(基础状态预期!H$7:H$27,$U$58:$U$78,$X120)+求节点(基础状态预期!H$7:H$27,$U$84:$U$104,$X120),BB119)</f>
        <v>5925496.5986394566</v>
      </c>
      <c r="BC120" s="203">
        <f>MAX(求节点(基础状态预期!I$7:I$27,$U$6:$U$26,$X120)+求节点(基础状态预期!I$7:I$27,$U$32:$U$52,$X120)+求节点(基础状态预期!I$7:I$27,$U$58:$U$78,$X120)+求节点(基础状态预期!I$7:I$27,$U$84:$U$104,$X120),BC119)</f>
        <v>5899463.9175257729</v>
      </c>
      <c r="BD120" s="203">
        <f>MAX(求节点(基础状态预期!J$7:J$27,$U$6:$U$26,$X120)+求节点(基础状态预期!J$7:J$27,$U$32:$U$52,$X120)+求节点(基础状态预期!J$7:J$27,$U$58:$U$78,$X120)+求节点(基础状态预期!J$7:J$27,$U$84:$U$104,$X120),BD119)</f>
        <v>5845754.3859649133</v>
      </c>
      <c r="BK120" s="194">
        <v>115</v>
      </c>
      <c r="BL120" s="194">
        <f t="shared" si="23"/>
        <v>48700</v>
      </c>
      <c r="BM120" s="194">
        <f t="shared" si="24"/>
        <v>48598.720538720547</v>
      </c>
      <c r="BN120" s="194">
        <f t="shared" si="25"/>
        <v>48495.37414965986</v>
      </c>
      <c r="BO120" s="194">
        <f t="shared" si="26"/>
        <v>48389.896907216491</v>
      </c>
      <c r="BP120" s="194">
        <f t="shared" si="27"/>
        <v>48172.280701754396</v>
      </c>
      <c r="BQ120" s="194">
        <f>(BL120-BL119)/节奏总纲!K118</f>
        <v>0</v>
      </c>
      <c r="BR120" s="194"/>
      <c r="BS120" s="110">
        <f t="shared" si="36"/>
        <v>0.88706365503080087</v>
      </c>
      <c r="BT120" s="110">
        <f t="shared" si="37"/>
        <v>0.11293634496919917</v>
      </c>
      <c r="BU120" s="194"/>
      <c r="BV120" s="194"/>
      <c r="BW120" s="194">
        <v>115</v>
      </c>
      <c r="BX120" s="194">
        <f>求节点(村县营基础信息!K$8:K$28,$P$6:$P$26,$CF120)+求节点(村县营基础信息!T$8:T$28,$P$32:$P$52,$CF120)+求节点(村县营基础信息!AC$8:AC$28,$P$58:$P$78,$CF120)+求节点(村县营基础信息!AL$8:AL$28,$P$84:$P$104,$CF120)</f>
        <v>245.73635634028892</v>
      </c>
      <c r="BY120" s="194">
        <f>求节点(村县营基础信息!L$8:L$28,$P$6:$P$26,$CF120)+求节点(村县营基础信息!U$8:U$28,$P$32:$P$52,$CF120)+求节点(村县营基础信息!AD$8:AD$28,$P$58:$P$78,$CF120)+求节点(村县营基础信息!AM$8:AM$28,$P$84:$P$104,$CF120)</f>
        <v>248.5816593187746</v>
      </c>
      <c r="BZ120" s="194">
        <f>求节点(村县营基础信息!M$8:M$28,$P$6:$P$26,$CF120)+求节点(村县营基础信息!V$8:V$28,$P$32:$P$52,$CF120)+求节点(村县营基础信息!AE$8:AE$28,$P$58:$P$78,$CF120)+求节点(村县营基础信息!AN$8:AN$28,$P$84:$P$104,$CF120)</f>
        <v>251.30000850203913</v>
      </c>
      <c r="CA120" s="194">
        <f>求节点(村县营基础信息!N$8:N$28,$P$6:$P$26,$CF120)+求节点(村县营基础信息!W$8:W$28,$P$32:$P$52,$CF120)+求节点(村县营基础信息!AF$8:AF$28,$P$58:$P$78,$CF120)+求节点(村县营基础信息!AO$8:AO$28,$P$84:$P$104,$CF120)</f>
        <v>254.41464803763364</v>
      </c>
      <c r="CB120" s="194">
        <f>求节点(村县营基础信息!O$8:O$28,$P$6:$P$26,$CF120)+求节点(村县营基础信息!X$8:X$28,$P$32:$P$52,$CF120)+求节点(村县营基础信息!AG$8:AG$28,$P$58:$P$78,$CF120)+求节点(村县营基础信息!AP$8:AP$28,$P$84:$P$104,$CF120)</f>
        <v>259.68999801917494</v>
      </c>
      <c r="CC120" s="194">
        <f>(BX120-BX119)/节奏总纲!K118</f>
        <v>1.1017060271059914E-2</v>
      </c>
      <c r="CD120" s="194"/>
      <c r="CE120" s="194"/>
      <c r="CF120" s="194">
        <v>115</v>
      </c>
      <c r="CG120" s="194">
        <f>求节点(村县营基础信息!K$8:K$28,$Q$6:$Q$26,$CF120)+求节点(村县营基础信息!T$8:T$28,$Q$32:$Q$52,$CF120)+求节点(村县营基础信息!AC$8:AC$28,$Q$58:$Q$78,$CF120)+求节点(村县营基础信息!AL$8:AL$28,$Q$84:$Q$104,$CF120)</f>
        <v>74.605403959336542</v>
      </c>
      <c r="CH120" s="194">
        <f>求节点(村县营基础信息!L$8:L$28,$Q$6:$Q$26,$CF120)+求节点(村县营基础信息!U$8:U$28,$Q$32:$Q$52,$CF120)+求节点(村县营基础信息!AD$8:AD$28,$Q$58:$Q$78,$CF120)+求节点(村县营基础信息!AM$8:AM$28,$Q$84:$Q$104,$CF120)</f>
        <v>75.722111459226738</v>
      </c>
      <c r="CI120" s="194">
        <f>求节点(村县营基础信息!M$8:M$28,$Q$6:$Q$26,$CF120)+求节点(村县营基础信息!V$8:V$28,$Q$32:$Q$52,$CF120)+求节点(村县营基础信息!AE$8:AE$28,$Q$58:$Q$78,$CF120)+求节点(村县营基础信息!AN$8:AN$28,$Q$84:$Q$104,$CF120)</f>
        <v>76.676587705148904</v>
      </c>
      <c r="CJ120" s="194">
        <f>求节点(村县营基础信息!N$8:N$28,$Q$6:$Q$26,$CF120)+求节点(村县营基础信息!W$8:W$28,$Q$32:$Q$52,$CF120)+求节点(村县营基础信息!AF$8:AF$28,$Q$58:$Q$78,$CF120)+求节点(村县营基础信息!AO$8:AO$28,$Q$84:$Q$104,$CF120)</f>
        <v>77.990985789229143</v>
      </c>
      <c r="CK120" s="194">
        <f>求节点(村县营基础信息!O$8:O$28,$Q$6:$Q$26,$CF120)+求节点(村县营基础信息!X$8:X$28,$Q$32:$Q$52,$CF120)+求节点(村县营基础信息!AG$8:AG$28,$Q$58:$Q$78,$CF120)+求节点(村县营基础信息!AP$8:AP$28,$Q$84:$Q$104,$CF120)</f>
        <v>79.552153407646074</v>
      </c>
      <c r="CL120" s="194">
        <f>(CG120-CG119)/节奏总纲!K118</f>
        <v>3.3447726018554008E-3</v>
      </c>
      <c r="CM120" s="194"/>
      <c r="CN120" s="194"/>
      <c r="CO120" s="194">
        <v>115</v>
      </c>
      <c r="CP120" s="194">
        <f>求节点(村县营基础信息!K$8:K$28,$R$6:$R$26,$CF120)+求节点(村县营基础信息!T$8:T$28,$R$32:$R$52,$CF120)+求节点(村县营基础信息!AC$8:AC$28,$R$58:$R$78,$CF120)+求节点(村县营基础信息!AL$8:AL$28,$R$84:$R$104,$CF120)</f>
        <v>13.69047619047619</v>
      </c>
      <c r="CQ120" s="194">
        <f>求节点(村县营基础信息!L$8:L$28,$R$6:$R$26,$CF120)+求节点(村县营基础信息!U$8:U$28,$R$32:$R$52,$CF120)+求节点(村县营基础信息!AD$8:AD$28,$R$58:$R$78,$CF120)+求节点(村县营基础信息!AM$8:AM$28,$R$84:$R$104,$CF120)</f>
        <v>13.828763828763829</v>
      </c>
      <c r="CR120" s="194">
        <f>求节点(村县营基础信息!M$8:M$28,$R$6:$R$26,$CF120)+求节点(村县营基础信息!V$8:V$28,$R$32:$R$52,$CF120)+求节点(村县营基础信息!AE$8:AE$28,$R$58:$R$78,$CF120)+求节点(村县营基础信息!AN$8:AN$28,$R$84:$R$104,$CF120)</f>
        <v>13.969873663751216</v>
      </c>
      <c r="CS120" s="194">
        <f>求节点(村县营基础信息!N$8:N$28,$R$6:$R$26,$CF120)+求节点(村县营基础信息!W$8:W$28,$R$32:$R$52,$CF120)+求节点(村县营基础信息!AF$8:AF$28,$R$58:$R$78,$CF120)+求节点(村县营基础信息!AO$8:AO$28,$R$84:$R$104,$CF120)</f>
        <v>14.113892979872361</v>
      </c>
      <c r="CT120" s="194">
        <f>求节点(村县营基础信息!O$8:O$28,$R$6:$R$26,$CF120)+求节点(村县营基础信息!X$8:X$28,$R$32:$R$52,$CF120)+求节点(村县营基础信息!AG$8:AG$28,$R$58:$R$78,$CF120)+求节点(村县营基础信息!AP$8:AP$28,$R$84:$R$104,$CF120)</f>
        <v>14.411027568922306</v>
      </c>
      <c r="CU120" s="194">
        <f>(CP120-CP119)/节奏总纲!K118</f>
        <v>6.1378301353635196E-4</v>
      </c>
      <c r="CV120" s="194"/>
      <c r="CW120" s="194"/>
      <c r="CX120" s="194"/>
      <c r="CY120" s="194">
        <v>115</v>
      </c>
      <c r="CZ120" s="194">
        <v>69328.571428571406</v>
      </c>
      <c r="DA120" s="194">
        <v>70028.860028860101</v>
      </c>
      <c r="DB120" s="194">
        <v>70743.440233236106</v>
      </c>
      <c r="DC120" s="194">
        <v>71472.754050073607</v>
      </c>
      <c r="DD120" s="194">
        <v>72977.443609022594</v>
      </c>
      <c r="DE120" s="194">
        <f t="shared" si="38"/>
        <v>0.70245209148980037</v>
      </c>
      <c r="DF120" s="194">
        <f t="shared" si="39"/>
        <v>0.69398131739817237</v>
      </c>
      <c r="DG120" s="194">
        <f t="shared" si="40"/>
        <v>0.68551054330654615</v>
      </c>
      <c r="DH120" s="194">
        <f t="shared" si="41"/>
        <v>0.67703976921491882</v>
      </c>
      <c r="DI120" s="194">
        <f t="shared" si="42"/>
        <v>0.66009822103166405</v>
      </c>
    </row>
    <row r="121" spans="23:113" x14ac:dyDescent="0.15">
      <c r="X121" s="187">
        <v>116</v>
      </c>
      <c r="Y121" s="203">
        <f>MAX(求节点(基础状态预期!F$7:F$27,$N$6:$N$26,$X121)+求节点(基础状态预期!F$7:F$27,$N$32:$N$52,$X121)+求节点(基础状态预期!F$7:F$27,$N$58:$N$78,$X121)+求节点(基础状态预期!F$7:F$27,$N$84:$N$104,$X121),Y120)</f>
        <v>350640</v>
      </c>
      <c r="Z121" s="203">
        <f>MAX(求节点(基础状态预期!G$7:G$27,$N$6:$N$26,$X121)+求节点(基础状态预期!G$7:G$27,$N$32:$N$52,$X121)+求节点(基础状态预期!G$7:G$27,$N$58:$N$78,$X121)+求节点(基础状态预期!G$7:G$27,$N$84:$N$104,$X121),Z120)</f>
        <v>348351.5151515152</v>
      </c>
      <c r="AA121" s="203">
        <f>MAX(求节点(基础状态预期!H$7:H$27,$N$6:$N$26,$X121)+求节点(基础状态预期!H$7:H$27,$N$32:$N$52,$X121)+求节点(基础状态预期!H$7:H$27,$N$58:$N$78,$X121)+求节点(基础状态预期!H$7:H$27,$N$84:$N$104,$X121),AA120)</f>
        <v>346016.32653061231</v>
      </c>
      <c r="AB121" s="203">
        <f>MAX(求节点(基础状态预期!I$7:I$27,$N$6:$N$26,$X121)+求节点(基础状态预期!I$7:I$27,$N$32:$N$52,$X121)+求节点(基础状态预期!I$7:I$27,$N$58:$N$78,$X121)+求节点(基础状态预期!I$7:I$27,$N$84:$N$104,$X121),AB120)</f>
        <v>343632.98969072162</v>
      </c>
      <c r="AC121" s="203">
        <f>MAX(求节点(基础状态预期!J$7:J$27,$N$6:$N$26,$X121)+求节点(基础状态预期!J$7:J$27,$N$32:$N$52,$X121)+求节点(基础状态预期!J$7:J$27,$N$58:$N$78,$X121)+求节点(基础状态预期!J$7:J$27,$N$84:$N$104,$X121),AC120)</f>
        <v>338715.78947368427</v>
      </c>
      <c r="AD121" s="63">
        <v>49023.809523809527</v>
      </c>
      <c r="AE121" s="63">
        <v>49518.999518999517</v>
      </c>
      <c r="AF121" s="63">
        <v>50024.295432458704</v>
      </c>
      <c r="AG121" s="63">
        <v>50540.009818360326</v>
      </c>
      <c r="AH121" s="63">
        <v>51604.010025062656</v>
      </c>
      <c r="AI121" s="203">
        <f>MAX((求节点(基础状态预期!F$7:F$27,$P$6:$P$26,$X121)+求节点(基础状态预期!F$7:F$27,$P$32:$P$52,$X121)+求节点(基础状态预期!F$7:F$27,$P$58:$P$78,$X121)+求节点(基础状态预期!F$7:F$27,$P$84:$P$104,$X121))*240,AI120)</f>
        <v>43200</v>
      </c>
      <c r="AJ121" s="203">
        <f>MAX((求节点(基础状态预期!G$7:G$27,$P$6:$P$26,$X121)+求节点(基础状态预期!G$7:G$27,$P$32:$P$52,$X121)+求节点(基础状态预期!G$7:G$27,$P$58:$P$78,$X121)+求节点(基础状态预期!G$7:G$27,$P$84:$P$104,$X121))*240,AJ120)</f>
        <v>43109.494949494954</v>
      </c>
      <c r="AK121" s="203">
        <f>MAX((求节点(基础状态预期!H$7:H$27,$P$6:$P$26,$X121)+求节点(基础状态预期!H$7:H$27,$P$32:$P$52,$X121)+求节点(基础状态预期!H$7:H$27,$P$58:$P$78,$X121)+求节点(基础状态预期!H$7:H$27,$P$84:$P$104,$X121))*240,AK120)</f>
        <v>43017.142857142855</v>
      </c>
      <c r="AL121" s="203">
        <f>MAX((求节点(基础状态预期!I$7:I$27,$P$6:$P$26,$X121)+求节点(基础状态预期!I$7:I$27,$P$32:$P$52,$X121)+求节点(基础状态预期!I$7:I$27,$P$58:$P$78,$X121)+求节点(基础状态预期!I$7:I$27,$P$84:$P$104,$X121))*240,AL120)</f>
        <v>42922.886597938144</v>
      </c>
      <c r="AM121" s="203">
        <f>MAX((求节点(基础状态预期!J$7:J$27,$P$6:$P$26,$X121)+求节点(基础状态预期!J$7:J$27,$P$32:$P$52,$X121)+求节点(基础状态预期!J$7:J$27,$P$58:$P$78,$X121)+求节点(基础状态预期!J$7:J$27,$P$84:$P$104,$X121))*240,AM120)</f>
        <v>42728.421052631587</v>
      </c>
      <c r="AN121" s="187">
        <f>(AI121-AI120)/节奏总纲!K119</f>
        <v>0</v>
      </c>
      <c r="AO121" s="203">
        <f>MAX(求节点(基础状态预期!F$7:F$27,$T$6:$T$26,$X121)+求节点(基础状态预期!F$7:F$27,$T$32:$T$52,$X121)+求节点(基础状态预期!F$7:F$27,$T$58:$T$78,$X121)+求节点(基础状态预期!F$7:F$27,$T$84:$T$104,$X121),AO120)</f>
        <v>24920800</v>
      </c>
      <c r="AP121" s="203">
        <f>MAX(求节点(基础状态预期!G$7:G$27,$T$6:$T$26,$X121)+求节点(基础状态预期!G$7:G$27,$T$32:$T$52,$X121)+求节点(基础状态预期!G$7:G$27,$T$58:$T$78,$X121)+求节点(基础状态预期!G$7:G$27,$T$84:$T$104,$X121),AP120)</f>
        <v>24696692.255892258</v>
      </c>
      <c r="AQ121" s="203">
        <f>MAX(求节点(基础状态预期!H$7:H$27,$T$6:$T$26,$X121)+求节点(基础状态预期!H$7:H$27,$T$32:$T$52,$X121)+求节点(基础状态预期!H$7:H$27,$T$58:$T$78,$X121)+求节点(基础状态预期!H$7:H$27,$T$84:$T$104,$X121),AQ120)</f>
        <v>24468010.884353749</v>
      </c>
      <c r="AR121" s="203">
        <f>MAX(求节点(基础状态预期!I$7:I$27,$T$6:$T$26,$X121)+求节点(基础状态预期!I$7:I$27,$T$32:$T$52,$X121)+求节点(基础状态预期!I$7:I$27,$T$58:$T$78,$X121)+求节点(基础状态预期!I$7:I$27,$T$84:$T$104,$X121),AR120)</f>
        <v>24234614.432989687</v>
      </c>
      <c r="AS121" s="203">
        <f>MAX(求节点(基础状态预期!J$7:J$27,$T$6:$T$26,$X121)+求节点(基础状态预期!J$7:J$27,$T$32:$T$52,$X121)+求节点(基础状态预期!J$7:J$27,$T$58:$T$78,$X121)+求节点(基础状态预期!J$7:J$27,$T$84:$T$104,$X121),AS120)</f>
        <v>24046385.964912269</v>
      </c>
      <c r="AT121" s="203">
        <f>MAX(求节点(基础状态预期!F$7:F$27,$S$6:$S$26,$X121)+求节点(基础状态预期!F$7:F$27,$S$32:$S$52,$X121)+求节点(基础状态预期!F$7:F$27,$S$58:$S$78,$X121)+求节点(基础状态预期!F$7:F$27,$S$84:$S$104,$X121),AT120)</f>
        <v>5500</v>
      </c>
      <c r="AU121" s="203">
        <f>MAX(求节点(基础状态预期!G$7:G$27,$S$6:$S$26,$X121)+求节点(基础状态预期!G$7:G$27,$S$32:$S$52,$X121)+求节点(基础状态预期!G$7:G$27,$S$58:$S$78,$X121)+求节点(基础状态预期!G$7:G$27,$S$84:$S$104,$X121),AU120)</f>
        <v>5489.2255892255898</v>
      </c>
      <c r="AV121" s="203">
        <f>MAX(求节点(基础状态预期!H$7:H$27,$S$6:$S$26,$X121)+求节点(基础状态预期!H$7:H$27,$S$32:$S$52,$X121)+求节点(基础状态预期!H$7:H$27,$S$58:$S$78,$X121)+求节点(基础状态预期!H$7:H$27,$S$84:$S$104,$X121),AV120)</f>
        <v>5478.2312925170072</v>
      </c>
      <c r="AW121" s="203">
        <f>MAX(求节点(基础状态预期!I$7:I$27,$S$6:$S$26,$X121)+求节点(基础状态预期!I$7:I$27,$S$32:$S$52,$X121)+求节点(基础状态预期!I$7:I$27,$S$58:$S$78,$X121)+求节点(基础状态预期!I$7:I$27,$S$84:$S$104,$X121),AW120)</f>
        <v>5467.0103092783502</v>
      </c>
      <c r="AX121" s="203">
        <f>MAX(求节点(基础状态预期!J$7:J$27,$S$6:$S$26,$X121)+求节点(基础状态预期!J$7:J$27,$S$32:$S$52,$X121)+求节点(基础状态预期!J$7:J$27,$S$58:$S$78,$X121)+求节点(基础状态预期!J$7:J$27,$S$84:$S$104,$X121),AX120)</f>
        <v>5443.8596491228072</v>
      </c>
      <c r="AY121" s="187">
        <f>(AT121-AT120)/节奏总纲!K119</f>
        <v>0</v>
      </c>
      <c r="AZ121" s="203">
        <f>MAX(求节点(基础状态预期!F$7:F$27,$U$6:$U$26,$X121)+求节点(基础状态预期!F$7:F$27,$U$32:$U$52,$X121)+求节点(基础状态预期!F$7:F$27,$U$58:$U$78,$X121)+求节点(基础状态预期!F$7:F$27,$U$84:$U$104,$X121),AZ120)</f>
        <v>5976000</v>
      </c>
      <c r="BA121" s="203">
        <f>MAX(求节点(基础状态预期!G$7:G$27,$U$6:$U$26,$X121)+求节点(基础状态预期!G$7:G$27,$U$32:$U$52,$X121)+求节点(基础状态预期!G$7:G$27,$U$58:$U$78,$X121)+求节点(基础状态预期!G$7:G$27,$U$84:$U$104,$X121),BA120)</f>
        <v>5951003.3670033673</v>
      </c>
      <c r="BB121" s="203">
        <f>MAX(求节点(基础状态预期!H$7:H$27,$U$6:$U$26,$X121)+求节点(基础状态预期!H$7:H$27,$U$32:$U$52,$X121)+求节点(基础状态预期!H$7:H$27,$U$58:$U$78,$X121)+求节点(基础状态预期!H$7:H$27,$U$84:$U$104,$X121),BB120)</f>
        <v>5925496.5986394566</v>
      </c>
      <c r="BC121" s="203">
        <f>MAX(求节点(基础状态预期!I$7:I$27,$U$6:$U$26,$X121)+求节点(基础状态预期!I$7:I$27,$U$32:$U$52,$X121)+求节点(基础状态预期!I$7:I$27,$U$58:$U$78,$X121)+求节点(基础状态预期!I$7:I$27,$U$84:$U$104,$X121),BC120)</f>
        <v>5899463.9175257729</v>
      </c>
      <c r="BD121" s="203">
        <f>MAX(求节点(基础状态预期!J$7:J$27,$U$6:$U$26,$X121)+求节点(基础状态预期!J$7:J$27,$U$32:$U$52,$X121)+求节点(基础状态预期!J$7:J$27,$U$58:$U$78,$X121)+求节点(基础状态预期!J$7:J$27,$U$84:$U$104,$X121),BD120)</f>
        <v>5845754.3859649133</v>
      </c>
      <c r="BK121" s="194">
        <v>116</v>
      </c>
      <c r="BL121" s="194">
        <f t="shared" si="23"/>
        <v>48700</v>
      </c>
      <c r="BM121" s="194">
        <f t="shared" si="24"/>
        <v>48598.720538720547</v>
      </c>
      <c r="BN121" s="194">
        <f t="shared" si="25"/>
        <v>48495.37414965986</v>
      </c>
      <c r="BO121" s="194">
        <f t="shared" si="26"/>
        <v>48389.896907216491</v>
      </c>
      <c r="BP121" s="194">
        <f t="shared" si="27"/>
        <v>48172.280701754396</v>
      </c>
      <c r="BQ121" s="194">
        <f>(BL121-BL120)/节奏总纲!K119</f>
        <v>0</v>
      </c>
      <c r="BR121" s="194"/>
      <c r="BS121" s="110">
        <f t="shared" si="36"/>
        <v>0.88706365503080087</v>
      </c>
      <c r="BT121" s="110">
        <f t="shared" si="37"/>
        <v>0.11293634496919917</v>
      </c>
      <c r="BU121" s="194"/>
      <c r="BV121" s="194"/>
      <c r="BW121" s="194">
        <v>116</v>
      </c>
      <c r="BX121" s="194">
        <f>求节点(村县营基础信息!K$8:K$28,$P$6:$P$26,$CF121)+求节点(村县营基础信息!T$8:T$28,$P$32:$P$52,$CF121)+求节点(村县营基础信息!AC$8:AC$28,$P$58:$P$78,$CF121)+求节点(村县营基础信息!AL$8:AL$28,$P$84:$P$104,$CF121)</f>
        <v>247.87319422150881</v>
      </c>
      <c r="BY121" s="194">
        <f>求节点(村县营基础信息!L$8:L$28,$P$6:$P$26,$CF121)+求节点(村县营基础信息!U$8:U$28,$P$32:$P$52,$CF121)+求节点(村县营基础信息!AD$8:AD$28,$P$58:$P$78,$CF121)+求节点(村县营基础信息!AM$8:AM$28,$P$84:$P$104,$CF121)</f>
        <v>250.74323896502483</v>
      </c>
      <c r="BZ121" s="194">
        <f>求节点(村县营基础信息!M$8:M$28,$P$6:$P$26,$CF121)+求节点(村县营基础信息!V$8:V$28,$P$32:$P$52,$CF121)+求节点(村县营基础信息!AE$8:AE$28,$P$58:$P$78,$CF121)+求节点(村县营基础信息!AN$8:AN$28,$P$84:$P$104,$CF121)</f>
        <v>253.4852259672742</v>
      </c>
      <c r="CA121" s="194">
        <f>求节点(村县营基础信息!N$8:N$28,$P$6:$P$26,$CF121)+求节点(村县营基础信息!W$8:W$28,$P$32:$P$52,$CF121)+求节点(村县营基础信息!AF$8:AF$28,$P$58:$P$78,$CF121)+求节点(村县营基础信息!AO$8:AO$28,$P$84:$P$104,$CF121)</f>
        <v>256.6269493249174</v>
      </c>
      <c r="CB121" s="194">
        <f>求节点(村县营基础信息!O$8:O$28,$P$6:$P$26,$CF121)+求节点(村县营基础信息!X$8:X$28,$P$32:$P$52,$CF121)+求节点(村县营基础信息!AG$8:AG$28,$P$58:$P$78,$CF121)+求节点(村县营基础信息!AP$8:AP$28,$P$84:$P$104,$CF121)</f>
        <v>261.94817191499379</v>
      </c>
      <c r="CC121" s="194">
        <f>(BX121-BX120)/节奏总纲!K119</f>
        <v>1.027928070264833E-2</v>
      </c>
      <c r="CD121" s="194"/>
      <c r="CE121" s="194"/>
      <c r="CF121" s="194">
        <v>116</v>
      </c>
      <c r="CG121" s="194">
        <f>求节点(村县营基础信息!K$8:K$28,$Q$6:$Q$26,$CF121)+求节点(村县营基础信息!T$8:T$28,$Q$32:$Q$52,$CF121)+求节点(村县营基础信息!AC$8:AC$28,$Q$58:$Q$78,$CF121)+求节点(村县营基础信息!AL$8:AL$28,$Q$84:$Q$104,$CF121)</f>
        <v>75.254146602461205</v>
      </c>
      <c r="CH121" s="194">
        <f>求节点(村县营基础信息!L$8:L$28,$Q$6:$Q$26,$CF121)+求节点(村县营基础信息!U$8:U$28,$Q$32:$Q$52,$CF121)+求节点(村县营基础信息!AD$8:AD$28,$Q$58:$Q$78,$CF121)+求节点(村县营基础信息!AM$8:AM$28,$Q$84:$Q$104,$CF121)</f>
        <v>76.380564602350461</v>
      </c>
      <c r="CI121" s="194">
        <f>求节点(村县营基础信息!M$8:M$28,$Q$6:$Q$26,$CF121)+求节点(村县营基础信息!V$8:V$28,$Q$32:$Q$52,$CF121)+求节点(村县营基础信息!AE$8:AE$28,$Q$58:$Q$78,$CF121)+求节点(村县营基础信息!AN$8:AN$28,$Q$84:$Q$104,$CF121)</f>
        <v>77.343340641715415</v>
      </c>
      <c r="CJ121" s="194">
        <f>求节点(村县营基础信息!N$8:N$28,$Q$6:$Q$26,$CF121)+求节点(村县营基础信息!W$8:W$28,$Q$32:$Q$52,$CF121)+求节点(村县营基础信息!AF$8:AF$28,$Q$58:$Q$78,$CF121)+求节点(村县营基础信息!AO$8:AO$28,$Q$84:$Q$104,$CF121)</f>
        <v>78.669168274352856</v>
      </c>
      <c r="CK121" s="194">
        <f>求节点(村县营基础信息!O$8:O$28,$Q$6:$Q$26,$CF121)+求节点(村县营基础信息!X$8:X$28,$Q$32:$Q$52,$CF121)+求节点(村县营基础信息!AG$8:AG$28,$Q$58:$Q$78,$CF121)+求节点(村县营基础信息!AP$8:AP$28,$Q$84:$Q$104,$CF121)</f>
        <v>80.243911263364737</v>
      </c>
      <c r="CL121" s="194">
        <f>(CG121-CG120)/节奏总纲!K119</f>
        <v>3.1207831867195333E-3</v>
      </c>
      <c r="CM121" s="194"/>
      <c r="CN121" s="194"/>
      <c r="CO121" s="194">
        <v>116</v>
      </c>
      <c r="CP121" s="194">
        <f>求节点(村县营基础信息!K$8:K$28,$R$6:$R$26,$CF121)+求节点(村县营基础信息!T$8:T$28,$R$32:$R$52,$CF121)+求节点(村县营基础信息!AC$8:AC$28,$R$58:$R$78,$CF121)+求节点(村县营基础信息!AL$8:AL$28,$R$84:$R$104,$CF121)</f>
        <v>13.80952380952381</v>
      </c>
      <c r="CQ121" s="194">
        <f>求节点(村县营基础信息!L$8:L$28,$R$6:$R$26,$CF121)+求节点(村县营基础信息!U$8:U$28,$R$32:$R$52,$CF121)+求节点(村县营基础信息!AD$8:AD$28,$R$58:$R$78,$CF121)+求节点(村县营基础信息!AM$8:AM$28,$R$84:$R$104,$CF121)</f>
        <v>13.949013949013949</v>
      </c>
      <c r="CR121" s="194">
        <f>求节点(村县营基础信息!M$8:M$28,$R$6:$R$26,$CF121)+求节点(村县营基础信息!V$8:V$28,$R$32:$R$52,$CF121)+求节点(村县营基础信息!AE$8:AE$28,$R$58:$R$78,$CF121)+求节点(村县营基础信息!AN$8:AN$28,$R$84:$R$104,$CF121)</f>
        <v>14.091350826044705</v>
      </c>
      <c r="CS121" s="194">
        <f>求节点(村县营基础信息!N$8:N$28,$R$6:$R$26,$CF121)+求节点(村县营基础信息!W$8:W$28,$R$32:$R$52,$CF121)+求节点(村县营基础信息!AF$8:AF$28,$R$58:$R$78,$CF121)+求节点(村县营基础信息!AO$8:AO$28,$R$84:$R$104,$CF121)</f>
        <v>14.236622484045164</v>
      </c>
      <c r="CT121" s="194">
        <f>求节点(村县营基础信息!O$8:O$28,$R$6:$R$26,$CF121)+求节点(村县营基础信息!X$8:X$28,$R$32:$R$52,$CF121)+求节点(村县营基础信息!AG$8:AG$28,$R$58:$R$78,$CF121)+求节点(村县营基础信息!AP$8:AP$28,$R$84:$R$104,$CF121)</f>
        <v>14.536340852130326</v>
      </c>
      <c r="CU121" s="194">
        <f>(CP121-CP120)/节奏总纲!K119</f>
        <v>5.7267980127431468E-4</v>
      </c>
      <c r="CV121" s="194"/>
      <c r="CW121" s="194"/>
      <c r="CX121" s="194"/>
      <c r="CY121" s="194">
        <v>116</v>
      </c>
      <c r="CZ121" s="194">
        <v>69931.428571428594</v>
      </c>
      <c r="DA121" s="194">
        <v>70637.806637806701</v>
      </c>
      <c r="DB121" s="194">
        <v>71358.600583090403</v>
      </c>
      <c r="DC121" s="194">
        <v>72094.256259204703</v>
      </c>
      <c r="DD121" s="194">
        <v>73612.030075187999</v>
      </c>
      <c r="DE121" s="194">
        <f t="shared" si="38"/>
        <v>0.69639647001143956</v>
      </c>
      <c r="DF121" s="194">
        <f t="shared" si="39"/>
        <v>0.68799871983439509</v>
      </c>
      <c r="DG121" s="194">
        <f t="shared" si="40"/>
        <v>0.67960096965735117</v>
      </c>
      <c r="DH121" s="194">
        <f t="shared" si="41"/>
        <v>0.67120321948030726</v>
      </c>
      <c r="DI121" s="194">
        <f t="shared" si="42"/>
        <v>0.65440771912621876</v>
      </c>
    </row>
    <row r="122" spans="23:113" x14ac:dyDescent="0.15">
      <c r="X122" s="187">
        <v>117</v>
      </c>
      <c r="Y122" s="203">
        <f>MAX(求节点(基础状态预期!F$7:F$27,$N$6:$N$26,$X122)+求节点(基础状态预期!F$7:F$27,$N$32:$N$52,$X122)+求节点(基础状态预期!F$7:F$27,$N$58:$N$78,$X122)+求节点(基础状态预期!F$7:F$27,$N$84:$N$104,$X122),Y121)</f>
        <v>350640</v>
      </c>
      <c r="Z122" s="203">
        <f>MAX(求节点(基础状态预期!G$7:G$27,$N$6:$N$26,$X122)+求节点(基础状态预期!G$7:G$27,$N$32:$N$52,$X122)+求节点(基础状态预期!G$7:G$27,$N$58:$N$78,$X122)+求节点(基础状态预期!G$7:G$27,$N$84:$N$104,$X122),Z121)</f>
        <v>348351.5151515152</v>
      </c>
      <c r="AA122" s="203">
        <f>MAX(求节点(基础状态预期!H$7:H$27,$N$6:$N$26,$X122)+求节点(基础状态预期!H$7:H$27,$N$32:$N$52,$X122)+求节点(基础状态预期!H$7:H$27,$N$58:$N$78,$X122)+求节点(基础状态预期!H$7:H$27,$N$84:$N$104,$X122),AA121)</f>
        <v>346016.32653061231</v>
      </c>
      <c r="AB122" s="203">
        <f>MAX(求节点(基础状态预期!I$7:I$27,$N$6:$N$26,$X122)+求节点(基础状态预期!I$7:I$27,$N$32:$N$52,$X122)+求节点(基础状态预期!I$7:I$27,$N$58:$N$78,$X122)+求节点(基础状态预期!I$7:I$27,$N$84:$N$104,$X122),AB121)</f>
        <v>343632.98969072162</v>
      </c>
      <c r="AC122" s="203">
        <f>MAX(求节点(基础状态预期!J$7:J$27,$N$6:$N$26,$X122)+求节点(基础状态预期!J$7:J$27,$N$32:$N$52,$X122)+求节点(基础状态预期!J$7:J$27,$N$58:$N$78,$X122)+求节点(基础状态预期!J$7:J$27,$N$84:$N$104,$X122),AC121)</f>
        <v>338715.78947368427</v>
      </c>
      <c r="AD122" s="63">
        <v>49446.428571428572</v>
      </c>
      <c r="AE122" s="63">
        <v>49945.887445887449</v>
      </c>
      <c r="AF122" s="63">
        <v>50455.539358600588</v>
      </c>
      <c r="AG122" s="63">
        <v>50975.699558173786</v>
      </c>
      <c r="AH122" s="63">
        <v>52048.87218045113</v>
      </c>
      <c r="AI122" s="203">
        <f>MAX((求节点(基础状态预期!F$7:F$27,$P$6:$P$26,$X122)+求节点(基础状态预期!F$7:F$27,$P$32:$P$52,$X122)+求节点(基础状态预期!F$7:F$27,$P$58:$P$78,$X122)+求节点(基础状态预期!F$7:F$27,$P$84:$P$104,$X122))*240,AI121)</f>
        <v>43200</v>
      </c>
      <c r="AJ122" s="203">
        <f>MAX((求节点(基础状态预期!G$7:G$27,$P$6:$P$26,$X122)+求节点(基础状态预期!G$7:G$27,$P$32:$P$52,$X122)+求节点(基础状态预期!G$7:G$27,$P$58:$P$78,$X122)+求节点(基础状态预期!G$7:G$27,$P$84:$P$104,$X122))*240,AJ121)</f>
        <v>43109.494949494954</v>
      </c>
      <c r="AK122" s="203">
        <f>MAX((求节点(基础状态预期!H$7:H$27,$P$6:$P$26,$X122)+求节点(基础状态预期!H$7:H$27,$P$32:$P$52,$X122)+求节点(基础状态预期!H$7:H$27,$P$58:$P$78,$X122)+求节点(基础状态预期!H$7:H$27,$P$84:$P$104,$X122))*240,AK121)</f>
        <v>43017.142857142855</v>
      </c>
      <c r="AL122" s="203">
        <f>MAX((求节点(基础状态预期!I$7:I$27,$P$6:$P$26,$X122)+求节点(基础状态预期!I$7:I$27,$P$32:$P$52,$X122)+求节点(基础状态预期!I$7:I$27,$P$58:$P$78,$X122)+求节点(基础状态预期!I$7:I$27,$P$84:$P$104,$X122))*240,AL121)</f>
        <v>42922.886597938144</v>
      </c>
      <c r="AM122" s="203">
        <f>MAX((求节点(基础状态预期!J$7:J$27,$P$6:$P$26,$X122)+求节点(基础状态预期!J$7:J$27,$P$32:$P$52,$X122)+求节点(基础状态预期!J$7:J$27,$P$58:$P$78,$X122)+求节点(基础状态预期!J$7:J$27,$P$84:$P$104,$X122))*240,AM121)</f>
        <v>42728.421052631587</v>
      </c>
      <c r="AN122" s="187">
        <f>(AI122-AI121)/节奏总纲!K120</f>
        <v>0</v>
      </c>
      <c r="AO122" s="203">
        <f>MAX(求节点(基础状态预期!F$7:F$27,$T$6:$T$26,$X122)+求节点(基础状态预期!F$7:F$27,$T$32:$T$52,$X122)+求节点(基础状态预期!F$7:F$27,$T$58:$T$78,$X122)+求节点(基础状态预期!F$7:F$27,$T$84:$T$104,$X122),AO121)</f>
        <v>24920800</v>
      </c>
      <c r="AP122" s="203">
        <f>MAX(求节点(基础状态预期!G$7:G$27,$T$6:$T$26,$X122)+求节点(基础状态预期!G$7:G$27,$T$32:$T$52,$X122)+求节点(基础状态预期!G$7:G$27,$T$58:$T$78,$X122)+求节点(基础状态预期!G$7:G$27,$T$84:$T$104,$X122),AP121)</f>
        <v>24696692.255892258</v>
      </c>
      <c r="AQ122" s="203">
        <f>MAX(求节点(基础状态预期!H$7:H$27,$T$6:$T$26,$X122)+求节点(基础状态预期!H$7:H$27,$T$32:$T$52,$X122)+求节点(基础状态预期!H$7:H$27,$T$58:$T$78,$X122)+求节点(基础状态预期!H$7:H$27,$T$84:$T$104,$X122),AQ121)</f>
        <v>24468010.884353749</v>
      </c>
      <c r="AR122" s="203">
        <f>MAX(求节点(基础状态预期!I$7:I$27,$T$6:$T$26,$X122)+求节点(基础状态预期!I$7:I$27,$T$32:$T$52,$X122)+求节点(基础状态预期!I$7:I$27,$T$58:$T$78,$X122)+求节点(基础状态预期!I$7:I$27,$T$84:$T$104,$X122),AR121)</f>
        <v>24234614.432989687</v>
      </c>
      <c r="AS122" s="203">
        <f>MAX(求节点(基础状态预期!J$7:J$27,$T$6:$T$26,$X122)+求节点(基础状态预期!J$7:J$27,$T$32:$T$52,$X122)+求节点(基础状态预期!J$7:J$27,$T$58:$T$78,$X122)+求节点(基础状态预期!J$7:J$27,$T$84:$T$104,$X122),AS121)</f>
        <v>24046385.964912269</v>
      </c>
      <c r="AT122" s="203">
        <f>MAX(求节点(基础状态预期!F$7:F$27,$S$6:$S$26,$X122)+求节点(基础状态预期!F$7:F$27,$S$32:$S$52,$X122)+求节点(基础状态预期!F$7:F$27,$S$58:$S$78,$X122)+求节点(基础状态预期!F$7:F$27,$S$84:$S$104,$X122),AT121)</f>
        <v>5500</v>
      </c>
      <c r="AU122" s="203">
        <f>MAX(求节点(基础状态预期!G$7:G$27,$S$6:$S$26,$X122)+求节点(基础状态预期!G$7:G$27,$S$32:$S$52,$X122)+求节点(基础状态预期!G$7:G$27,$S$58:$S$78,$X122)+求节点(基础状态预期!G$7:G$27,$S$84:$S$104,$X122),AU121)</f>
        <v>5489.2255892255898</v>
      </c>
      <c r="AV122" s="203">
        <f>MAX(求节点(基础状态预期!H$7:H$27,$S$6:$S$26,$X122)+求节点(基础状态预期!H$7:H$27,$S$32:$S$52,$X122)+求节点(基础状态预期!H$7:H$27,$S$58:$S$78,$X122)+求节点(基础状态预期!H$7:H$27,$S$84:$S$104,$X122),AV121)</f>
        <v>5478.2312925170072</v>
      </c>
      <c r="AW122" s="203">
        <f>MAX(求节点(基础状态预期!I$7:I$27,$S$6:$S$26,$X122)+求节点(基础状态预期!I$7:I$27,$S$32:$S$52,$X122)+求节点(基础状态预期!I$7:I$27,$S$58:$S$78,$X122)+求节点(基础状态预期!I$7:I$27,$S$84:$S$104,$X122),AW121)</f>
        <v>5467.0103092783502</v>
      </c>
      <c r="AX122" s="203">
        <f>MAX(求节点(基础状态预期!J$7:J$27,$S$6:$S$26,$X122)+求节点(基础状态预期!J$7:J$27,$S$32:$S$52,$X122)+求节点(基础状态预期!J$7:J$27,$S$58:$S$78,$X122)+求节点(基础状态预期!J$7:J$27,$S$84:$S$104,$X122),AX121)</f>
        <v>5443.8596491228072</v>
      </c>
      <c r="AY122" s="187">
        <f>(AT122-AT121)/节奏总纲!K120</f>
        <v>0</v>
      </c>
      <c r="AZ122" s="203">
        <f>MAX(求节点(基础状态预期!F$7:F$27,$U$6:$U$26,$X122)+求节点(基础状态预期!F$7:F$27,$U$32:$U$52,$X122)+求节点(基础状态预期!F$7:F$27,$U$58:$U$78,$X122)+求节点(基础状态预期!F$7:F$27,$U$84:$U$104,$X122),AZ121)</f>
        <v>5976000</v>
      </c>
      <c r="BA122" s="203">
        <f>MAX(求节点(基础状态预期!G$7:G$27,$U$6:$U$26,$X122)+求节点(基础状态预期!G$7:G$27,$U$32:$U$52,$X122)+求节点(基础状态预期!G$7:G$27,$U$58:$U$78,$X122)+求节点(基础状态预期!G$7:G$27,$U$84:$U$104,$X122),BA121)</f>
        <v>5951003.3670033673</v>
      </c>
      <c r="BB122" s="203">
        <f>MAX(求节点(基础状态预期!H$7:H$27,$U$6:$U$26,$X122)+求节点(基础状态预期!H$7:H$27,$U$32:$U$52,$X122)+求节点(基础状态预期!H$7:H$27,$U$58:$U$78,$X122)+求节点(基础状态预期!H$7:H$27,$U$84:$U$104,$X122),BB121)</f>
        <v>5925496.5986394566</v>
      </c>
      <c r="BC122" s="203">
        <f>MAX(求节点(基础状态预期!I$7:I$27,$U$6:$U$26,$X122)+求节点(基础状态预期!I$7:I$27,$U$32:$U$52,$X122)+求节点(基础状态预期!I$7:I$27,$U$58:$U$78,$X122)+求节点(基础状态预期!I$7:I$27,$U$84:$U$104,$X122),BC121)</f>
        <v>5899463.9175257729</v>
      </c>
      <c r="BD122" s="203">
        <f>MAX(求节点(基础状态预期!J$7:J$27,$U$6:$U$26,$X122)+求节点(基础状态预期!J$7:J$27,$U$32:$U$52,$X122)+求节点(基础状态预期!J$7:J$27,$U$58:$U$78,$X122)+求节点(基础状态预期!J$7:J$27,$U$84:$U$104,$X122),BD121)</f>
        <v>5845754.3859649133</v>
      </c>
      <c r="BK122" s="194">
        <v>117</v>
      </c>
      <c r="BL122" s="194">
        <f t="shared" si="23"/>
        <v>48700</v>
      </c>
      <c r="BM122" s="194">
        <f t="shared" si="24"/>
        <v>48598.720538720547</v>
      </c>
      <c r="BN122" s="194">
        <f t="shared" si="25"/>
        <v>48495.37414965986</v>
      </c>
      <c r="BO122" s="194">
        <f t="shared" si="26"/>
        <v>48389.896907216491</v>
      </c>
      <c r="BP122" s="194">
        <f t="shared" si="27"/>
        <v>48172.280701754396</v>
      </c>
      <c r="BQ122" s="194">
        <f>(BL122-BL121)/节奏总纲!K120</f>
        <v>0</v>
      </c>
      <c r="BR122" s="194"/>
      <c r="BS122" s="110">
        <f t="shared" si="36"/>
        <v>0.88706365503080087</v>
      </c>
      <c r="BT122" s="110">
        <f t="shared" si="37"/>
        <v>0.11293634496919917</v>
      </c>
      <c r="BU122" s="194"/>
      <c r="BV122" s="194"/>
      <c r="BW122" s="194">
        <v>117</v>
      </c>
      <c r="BX122" s="194">
        <f>求节点(村县营基础信息!K$8:K$28,$P$6:$P$26,$CF122)+求节点(村县营基础信息!T$8:T$28,$P$32:$P$52,$CF122)+求节点(村县营基础信息!AC$8:AC$28,$P$58:$P$78,$CF122)+求节点(村县营基础信息!AL$8:AL$28,$P$84:$P$104,$CF122)</f>
        <v>250.01003210272876</v>
      </c>
      <c r="BY122" s="194">
        <f>求节点(村县营基础信息!L$8:L$28,$P$6:$P$26,$CF122)+求节点(村县营基础信息!U$8:U$28,$P$32:$P$52,$CF122)+求节点(村县营基础信息!AD$8:AD$28,$P$58:$P$78,$CF122)+求节点(村县营基础信息!AM$8:AM$28,$P$84:$P$104,$CF122)</f>
        <v>252.90481861127503</v>
      </c>
      <c r="BZ122" s="194">
        <f>求节点(村县营基础信息!M$8:M$28,$P$6:$P$26,$CF122)+求节点(村县营基础信息!V$8:V$28,$P$32:$P$52,$CF122)+求节点(村县营基础信息!AE$8:AE$28,$P$58:$P$78,$CF122)+求节点(村县营基础信息!AN$8:AN$28,$P$84:$P$104,$CF122)</f>
        <v>255.67044343250936</v>
      </c>
      <c r="CA122" s="194">
        <f>求节点(村县营基础信息!N$8:N$28,$P$6:$P$26,$CF122)+求节点(村县营基础信息!W$8:W$28,$P$32:$P$52,$CF122)+求节点(村县营基础信息!AF$8:AF$28,$P$58:$P$78,$CF122)+求节点(村县营基础信息!AO$8:AO$28,$P$84:$P$104,$CF122)</f>
        <v>258.83925061220117</v>
      </c>
      <c r="CB122" s="194">
        <f>求节点(村县营基础信息!O$8:O$28,$P$6:$P$26,$CF122)+求节点(村县营基础信息!X$8:X$28,$P$32:$P$52,$CF122)+求节点(村县营基础信息!AG$8:AG$28,$P$58:$P$78,$CF122)+求节点(村县营基础信息!AP$8:AP$28,$P$84:$P$104,$CF122)</f>
        <v>264.20634581081271</v>
      </c>
      <c r="CC122" s="194">
        <f>(BX122-BX121)/节奏总纲!K120</f>
        <v>9.5909080248388172E-3</v>
      </c>
      <c r="CD122" s="194"/>
      <c r="CE122" s="194"/>
      <c r="CF122" s="194">
        <v>117</v>
      </c>
      <c r="CG122" s="194">
        <f>求节点(村县营基础信息!K$8:K$28,$Q$6:$Q$26,$CF122)+求节点(村县营基础信息!T$8:T$28,$Q$32:$Q$52,$CF122)+求节点(村县营基础信息!AC$8:AC$28,$Q$58:$Q$78,$CF122)+求节点(村县营基础信息!AL$8:AL$28,$Q$84:$Q$104,$CF122)</f>
        <v>75.902889245585868</v>
      </c>
      <c r="CH122" s="194">
        <f>求节点(村县营基础信息!L$8:L$28,$Q$6:$Q$26,$CF122)+求节点(村县营基础信息!U$8:U$28,$Q$32:$Q$52,$CF122)+求节点(村县营基础信息!AD$8:AD$28,$Q$58:$Q$78,$CF122)+求节点(村县营基础信息!AM$8:AM$28,$Q$84:$Q$104,$CF122)</f>
        <v>77.039017745474169</v>
      </c>
      <c r="CI122" s="194">
        <f>求节点(村县营基础信息!M$8:M$28,$Q$6:$Q$26,$CF122)+求节点(村县营基础信息!V$8:V$28,$Q$32:$Q$52,$CF122)+求节点(村县营基础信息!AE$8:AE$28,$Q$58:$Q$78,$CF122)+求节点(村县营基础信息!AN$8:AN$28,$Q$84:$Q$104,$CF122)</f>
        <v>78.010093578281939</v>
      </c>
      <c r="CJ122" s="194">
        <f>求节点(村县营基础信息!N$8:N$28,$Q$6:$Q$26,$CF122)+求节点(村县营基础信息!W$8:W$28,$Q$32:$Q$52,$CF122)+求节点(村县营基础信息!AF$8:AF$28,$Q$58:$Q$78,$CF122)+求节点(村县营基础信息!AO$8:AO$28,$Q$84:$Q$104,$CF122)</f>
        <v>79.347350759476598</v>
      </c>
      <c r="CK122" s="194">
        <f>求节点(村县营基础信息!O$8:O$28,$Q$6:$Q$26,$CF122)+求节点(村县营基础信息!X$8:X$28,$Q$32:$Q$52,$CF122)+求节点(村县营基础信息!AG$8:AG$28,$Q$58:$Q$78,$CF122)+求节点(村县营基础信息!AP$8:AP$28,$Q$84:$Q$104,$CF122)</f>
        <v>80.935669119083386</v>
      </c>
      <c r="CL122" s="194">
        <f>(CG122-CG121)/节奏总纲!K120</f>
        <v>2.9117936726427017E-3</v>
      </c>
      <c r="CM122" s="194"/>
      <c r="CN122" s="194"/>
      <c r="CO122" s="194">
        <v>117</v>
      </c>
      <c r="CP122" s="194">
        <f>求节点(村县营基础信息!K$8:K$28,$R$6:$R$26,$CF122)+求节点(村县营基础信息!T$8:T$28,$R$32:$R$52,$CF122)+求节点(村县营基础信息!AC$8:AC$28,$R$58:$R$78,$CF122)+求节点(村县营基础信息!AL$8:AL$28,$R$84:$R$104,$CF122)</f>
        <v>13.928571428571429</v>
      </c>
      <c r="CQ122" s="194">
        <f>求节点(村县营基础信息!L$8:L$28,$R$6:$R$26,$CF122)+求节点(村县营基础信息!U$8:U$28,$R$32:$R$52,$CF122)+求节点(村县营基础信息!AD$8:AD$28,$R$58:$R$78,$CF122)+求节点(村县营基础信息!AM$8:AM$28,$R$84:$R$104,$CF122)</f>
        <v>14.069264069264069</v>
      </c>
      <c r="CR122" s="194">
        <f>求节点(村县营基础信息!M$8:M$28,$R$6:$R$26,$CF122)+求节点(村县营基础信息!V$8:V$28,$R$32:$R$52,$CF122)+求节点(村县营基础信息!AE$8:AE$28,$R$58:$R$78,$CF122)+求节点(村县营基础信息!AN$8:AN$28,$R$84:$R$104,$CF122)</f>
        <v>14.212827988338194</v>
      </c>
      <c r="CS122" s="194">
        <f>求节点(村县营基础信息!N$8:N$28,$R$6:$R$26,$CF122)+求节点(村县营基础信息!W$8:W$28,$R$32:$R$52,$CF122)+求节点(村县营基础信息!AF$8:AF$28,$R$58:$R$78,$CF122)+求节点(村县营基础信息!AO$8:AO$28,$R$84:$R$104,$CF122)</f>
        <v>14.359351988217966</v>
      </c>
      <c r="CT122" s="194">
        <f>求节点(村县营基础信息!O$8:O$28,$R$6:$R$26,$CF122)+求节点(村县营基础信息!X$8:X$28,$R$32:$R$52,$CF122)+求节点(村县营基础信息!AG$8:AG$28,$R$58:$R$78,$CF122)+求节点(村县营基础信息!AP$8:AP$28,$R$84:$R$104,$CF122)</f>
        <v>14.661654135338345</v>
      </c>
      <c r="CU122" s="194">
        <f>(CP122-CP121)/节奏总纲!K120</f>
        <v>5.3432914817567101E-4</v>
      </c>
      <c r="CV122" s="194"/>
      <c r="CW122" s="194"/>
      <c r="CX122" s="194"/>
      <c r="CY122" s="194">
        <v>117</v>
      </c>
      <c r="CZ122" s="194">
        <v>70534.285714285696</v>
      </c>
      <c r="DA122" s="194">
        <v>71246.753246753302</v>
      </c>
      <c r="DB122" s="194">
        <v>71973.760932944599</v>
      </c>
      <c r="DC122" s="194">
        <v>72715.758468335698</v>
      </c>
      <c r="DD122" s="194">
        <v>74246.616541353404</v>
      </c>
      <c r="DE122" s="194">
        <f t="shared" si="38"/>
        <v>0.69044436343014559</v>
      </c>
      <c r="DF122" s="194">
        <f t="shared" si="39"/>
        <v>0.68211838889563969</v>
      </c>
      <c r="DG122" s="194">
        <f t="shared" si="40"/>
        <v>0.67379241436113479</v>
      </c>
      <c r="DH122" s="194">
        <f t="shared" si="41"/>
        <v>0.66546643982663012</v>
      </c>
      <c r="DI122" s="194">
        <f t="shared" si="42"/>
        <v>0.64881449075761866</v>
      </c>
    </row>
    <row r="123" spans="23:113" x14ac:dyDescent="0.15">
      <c r="X123" s="187">
        <v>118</v>
      </c>
      <c r="Y123" s="203">
        <f>MAX(求节点(基础状态预期!F$7:F$27,$N$6:$N$26,$X123)+求节点(基础状态预期!F$7:F$27,$N$32:$N$52,$X123)+求节点(基础状态预期!F$7:F$27,$N$58:$N$78,$X123)+求节点(基础状态预期!F$7:F$27,$N$84:$N$104,$X123),Y122)</f>
        <v>350640</v>
      </c>
      <c r="Z123" s="203">
        <f>MAX(求节点(基础状态预期!G$7:G$27,$N$6:$N$26,$X123)+求节点(基础状态预期!G$7:G$27,$N$32:$N$52,$X123)+求节点(基础状态预期!G$7:G$27,$N$58:$N$78,$X123)+求节点(基础状态预期!G$7:G$27,$N$84:$N$104,$X123),Z122)</f>
        <v>348351.5151515152</v>
      </c>
      <c r="AA123" s="203">
        <f>MAX(求节点(基础状态预期!H$7:H$27,$N$6:$N$26,$X123)+求节点(基础状态预期!H$7:H$27,$N$32:$N$52,$X123)+求节点(基础状态预期!H$7:H$27,$N$58:$N$78,$X123)+求节点(基础状态预期!H$7:H$27,$N$84:$N$104,$X123),AA122)</f>
        <v>346016.32653061231</v>
      </c>
      <c r="AB123" s="203">
        <f>MAX(求节点(基础状态预期!I$7:I$27,$N$6:$N$26,$X123)+求节点(基础状态预期!I$7:I$27,$N$32:$N$52,$X123)+求节点(基础状态预期!I$7:I$27,$N$58:$N$78,$X123)+求节点(基础状态预期!I$7:I$27,$N$84:$N$104,$X123),AB122)</f>
        <v>343632.98969072162</v>
      </c>
      <c r="AC123" s="203">
        <f>MAX(求节点(基础状态预期!J$7:J$27,$N$6:$N$26,$X123)+求节点(基础状态预期!J$7:J$27,$N$32:$N$52,$X123)+求节点(基础状态预期!J$7:J$27,$N$58:$N$78,$X123)+求节点(基础状态预期!J$7:J$27,$N$84:$N$104,$X123),AC122)</f>
        <v>338715.78947368427</v>
      </c>
      <c r="AD123" s="63">
        <v>49869.047619047618</v>
      </c>
      <c r="AE123" s="63">
        <v>50372.775372775373</v>
      </c>
      <c r="AF123" s="63">
        <v>50886.783284742472</v>
      </c>
      <c r="AG123" s="63">
        <v>51411.389297987233</v>
      </c>
      <c r="AH123" s="63">
        <v>52493.734335839603</v>
      </c>
      <c r="AI123" s="203">
        <f>MAX((求节点(基础状态预期!F$7:F$27,$P$6:$P$26,$X123)+求节点(基础状态预期!F$7:F$27,$P$32:$P$52,$X123)+求节点(基础状态预期!F$7:F$27,$P$58:$P$78,$X123)+求节点(基础状态预期!F$7:F$27,$P$84:$P$104,$X123))*240,AI122)</f>
        <v>43200</v>
      </c>
      <c r="AJ123" s="203">
        <f>MAX((求节点(基础状态预期!G$7:G$27,$P$6:$P$26,$X123)+求节点(基础状态预期!G$7:G$27,$P$32:$P$52,$X123)+求节点(基础状态预期!G$7:G$27,$P$58:$P$78,$X123)+求节点(基础状态预期!G$7:G$27,$P$84:$P$104,$X123))*240,AJ122)</f>
        <v>43109.494949494954</v>
      </c>
      <c r="AK123" s="203">
        <f>MAX((求节点(基础状态预期!H$7:H$27,$P$6:$P$26,$X123)+求节点(基础状态预期!H$7:H$27,$P$32:$P$52,$X123)+求节点(基础状态预期!H$7:H$27,$P$58:$P$78,$X123)+求节点(基础状态预期!H$7:H$27,$P$84:$P$104,$X123))*240,AK122)</f>
        <v>43017.142857142855</v>
      </c>
      <c r="AL123" s="203">
        <f>MAX((求节点(基础状态预期!I$7:I$27,$P$6:$P$26,$X123)+求节点(基础状态预期!I$7:I$27,$P$32:$P$52,$X123)+求节点(基础状态预期!I$7:I$27,$P$58:$P$78,$X123)+求节点(基础状态预期!I$7:I$27,$P$84:$P$104,$X123))*240,AL122)</f>
        <v>42922.886597938144</v>
      </c>
      <c r="AM123" s="203">
        <f>MAX((求节点(基础状态预期!J$7:J$27,$P$6:$P$26,$X123)+求节点(基础状态预期!J$7:J$27,$P$32:$P$52,$X123)+求节点(基础状态预期!J$7:J$27,$P$58:$P$78,$X123)+求节点(基础状态预期!J$7:J$27,$P$84:$P$104,$X123))*240,AM122)</f>
        <v>42728.421052631587</v>
      </c>
      <c r="AN123" s="187">
        <f>(AI123-AI122)/节奏总纲!K121</f>
        <v>0</v>
      </c>
      <c r="AO123" s="203">
        <f>MAX(求节点(基础状态预期!F$7:F$27,$T$6:$T$26,$X123)+求节点(基础状态预期!F$7:F$27,$T$32:$T$52,$X123)+求节点(基础状态预期!F$7:F$27,$T$58:$T$78,$X123)+求节点(基础状态预期!F$7:F$27,$T$84:$T$104,$X123),AO122)</f>
        <v>24920800</v>
      </c>
      <c r="AP123" s="203">
        <f>MAX(求节点(基础状态预期!G$7:G$27,$T$6:$T$26,$X123)+求节点(基础状态预期!G$7:G$27,$T$32:$T$52,$X123)+求节点(基础状态预期!G$7:G$27,$T$58:$T$78,$X123)+求节点(基础状态预期!G$7:G$27,$T$84:$T$104,$X123),AP122)</f>
        <v>24696692.255892258</v>
      </c>
      <c r="AQ123" s="203">
        <f>MAX(求节点(基础状态预期!H$7:H$27,$T$6:$T$26,$X123)+求节点(基础状态预期!H$7:H$27,$T$32:$T$52,$X123)+求节点(基础状态预期!H$7:H$27,$T$58:$T$78,$X123)+求节点(基础状态预期!H$7:H$27,$T$84:$T$104,$X123),AQ122)</f>
        <v>24468010.884353749</v>
      </c>
      <c r="AR123" s="203">
        <f>MAX(求节点(基础状态预期!I$7:I$27,$T$6:$T$26,$X123)+求节点(基础状态预期!I$7:I$27,$T$32:$T$52,$X123)+求节点(基础状态预期!I$7:I$27,$T$58:$T$78,$X123)+求节点(基础状态预期!I$7:I$27,$T$84:$T$104,$X123),AR122)</f>
        <v>24234614.432989687</v>
      </c>
      <c r="AS123" s="203">
        <f>MAX(求节点(基础状态预期!J$7:J$27,$T$6:$T$26,$X123)+求节点(基础状态预期!J$7:J$27,$T$32:$T$52,$X123)+求节点(基础状态预期!J$7:J$27,$T$58:$T$78,$X123)+求节点(基础状态预期!J$7:J$27,$T$84:$T$104,$X123),AS122)</f>
        <v>24046385.964912269</v>
      </c>
      <c r="AT123" s="203">
        <f>MAX(求节点(基础状态预期!F$7:F$27,$S$6:$S$26,$X123)+求节点(基础状态预期!F$7:F$27,$S$32:$S$52,$X123)+求节点(基础状态预期!F$7:F$27,$S$58:$S$78,$X123)+求节点(基础状态预期!F$7:F$27,$S$84:$S$104,$X123),AT122)</f>
        <v>5500</v>
      </c>
      <c r="AU123" s="203">
        <f>MAX(求节点(基础状态预期!G$7:G$27,$S$6:$S$26,$X123)+求节点(基础状态预期!G$7:G$27,$S$32:$S$52,$X123)+求节点(基础状态预期!G$7:G$27,$S$58:$S$78,$X123)+求节点(基础状态预期!G$7:G$27,$S$84:$S$104,$X123),AU122)</f>
        <v>5489.2255892255898</v>
      </c>
      <c r="AV123" s="203">
        <f>MAX(求节点(基础状态预期!H$7:H$27,$S$6:$S$26,$X123)+求节点(基础状态预期!H$7:H$27,$S$32:$S$52,$X123)+求节点(基础状态预期!H$7:H$27,$S$58:$S$78,$X123)+求节点(基础状态预期!H$7:H$27,$S$84:$S$104,$X123),AV122)</f>
        <v>5478.2312925170072</v>
      </c>
      <c r="AW123" s="203">
        <f>MAX(求节点(基础状态预期!I$7:I$27,$S$6:$S$26,$X123)+求节点(基础状态预期!I$7:I$27,$S$32:$S$52,$X123)+求节点(基础状态预期!I$7:I$27,$S$58:$S$78,$X123)+求节点(基础状态预期!I$7:I$27,$S$84:$S$104,$X123),AW122)</f>
        <v>5467.0103092783502</v>
      </c>
      <c r="AX123" s="203">
        <f>MAX(求节点(基础状态预期!J$7:J$27,$S$6:$S$26,$X123)+求节点(基础状态预期!J$7:J$27,$S$32:$S$52,$X123)+求节点(基础状态预期!J$7:J$27,$S$58:$S$78,$X123)+求节点(基础状态预期!J$7:J$27,$S$84:$S$104,$X123),AX122)</f>
        <v>5443.8596491228072</v>
      </c>
      <c r="AY123" s="187">
        <f>(AT123-AT122)/节奏总纲!K121</f>
        <v>0</v>
      </c>
      <c r="AZ123" s="203">
        <f>MAX(求节点(基础状态预期!F$7:F$27,$U$6:$U$26,$X123)+求节点(基础状态预期!F$7:F$27,$U$32:$U$52,$X123)+求节点(基础状态预期!F$7:F$27,$U$58:$U$78,$X123)+求节点(基础状态预期!F$7:F$27,$U$84:$U$104,$X123),AZ122)</f>
        <v>5976000</v>
      </c>
      <c r="BA123" s="203">
        <f>MAX(求节点(基础状态预期!G$7:G$27,$U$6:$U$26,$X123)+求节点(基础状态预期!G$7:G$27,$U$32:$U$52,$X123)+求节点(基础状态预期!G$7:G$27,$U$58:$U$78,$X123)+求节点(基础状态预期!G$7:G$27,$U$84:$U$104,$X123),BA122)</f>
        <v>5951003.3670033673</v>
      </c>
      <c r="BB123" s="203">
        <f>MAX(求节点(基础状态预期!H$7:H$27,$U$6:$U$26,$X123)+求节点(基础状态预期!H$7:H$27,$U$32:$U$52,$X123)+求节点(基础状态预期!H$7:H$27,$U$58:$U$78,$X123)+求节点(基础状态预期!H$7:H$27,$U$84:$U$104,$X123),BB122)</f>
        <v>5925496.5986394566</v>
      </c>
      <c r="BC123" s="203">
        <f>MAX(求节点(基础状态预期!I$7:I$27,$U$6:$U$26,$X123)+求节点(基础状态预期!I$7:I$27,$U$32:$U$52,$X123)+求节点(基础状态预期!I$7:I$27,$U$58:$U$78,$X123)+求节点(基础状态预期!I$7:I$27,$U$84:$U$104,$X123),BC122)</f>
        <v>5899463.9175257729</v>
      </c>
      <c r="BD123" s="203">
        <f>MAX(求节点(基础状态预期!J$7:J$27,$U$6:$U$26,$X123)+求节点(基础状态预期!J$7:J$27,$U$32:$U$52,$X123)+求节点(基础状态预期!J$7:J$27,$U$58:$U$78,$X123)+求节点(基础状态预期!J$7:J$27,$U$84:$U$104,$X123),BD122)</f>
        <v>5845754.3859649133</v>
      </c>
      <c r="BK123" s="194">
        <v>118</v>
      </c>
      <c r="BL123" s="194">
        <f t="shared" si="23"/>
        <v>48700</v>
      </c>
      <c r="BM123" s="194">
        <f t="shared" si="24"/>
        <v>48598.720538720547</v>
      </c>
      <c r="BN123" s="194">
        <f t="shared" si="25"/>
        <v>48495.37414965986</v>
      </c>
      <c r="BO123" s="194">
        <f t="shared" si="26"/>
        <v>48389.896907216491</v>
      </c>
      <c r="BP123" s="194">
        <f t="shared" si="27"/>
        <v>48172.280701754396</v>
      </c>
      <c r="BQ123" s="194">
        <f>(BL123-BL122)/节奏总纲!K121</f>
        <v>0</v>
      </c>
      <c r="BR123" s="194"/>
      <c r="BS123" s="110">
        <f t="shared" si="36"/>
        <v>0.88706365503080087</v>
      </c>
      <c r="BT123" s="110">
        <f t="shared" si="37"/>
        <v>0.11293634496919917</v>
      </c>
      <c r="BU123" s="194"/>
      <c r="BV123" s="194"/>
      <c r="BW123" s="194">
        <v>118</v>
      </c>
      <c r="BX123" s="194">
        <f>求节点(村县营基础信息!K$8:K$28,$P$6:$P$26,$CF123)+求节点(村县营基础信息!T$8:T$28,$P$32:$P$52,$CF123)+求节点(村县营基础信息!AC$8:AC$28,$P$58:$P$78,$CF123)+求节点(村县营基础信息!AL$8:AL$28,$P$84:$P$104,$CF123)</f>
        <v>252.14686998394865</v>
      </c>
      <c r="BY123" s="194">
        <f>求节点(村县营基础信息!L$8:L$28,$P$6:$P$26,$CF123)+求节点(村县营基础信息!U$8:U$28,$P$32:$P$52,$CF123)+求节点(村县营基础信息!AD$8:AD$28,$P$58:$P$78,$CF123)+求节点(村县营基础信息!AM$8:AM$28,$P$84:$P$104,$CF123)</f>
        <v>255.06639825752524</v>
      </c>
      <c r="BZ123" s="194">
        <f>求节点(村县营基础信息!M$8:M$28,$P$6:$P$26,$CF123)+求节点(村县营基础信息!V$8:V$28,$P$32:$P$52,$CF123)+求节点(村县营基础信息!AE$8:AE$28,$P$58:$P$78,$CF123)+求节点(村县营基础信息!AN$8:AN$28,$P$84:$P$104,$CF123)</f>
        <v>257.85566089774449</v>
      </c>
      <c r="CA123" s="194">
        <f>求节点(村县营基础信息!N$8:N$28,$P$6:$P$26,$CF123)+求节点(村县营基础信息!W$8:W$28,$P$32:$P$52,$CF123)+求节点(村县营基础信息!AF$8:AF$28,$P$58:$P$78,$CF123)+求节点(村县营基础信息!AO$8:AO$28,$P$84:$P$104,$CF123)</f>
        <v>261.05155189948499</v>
      </c>
      <c r="CB123" s="194">
        <f>求节点(村县营基础信息!O$8:O$28,$P$6:$P$26,$CF123)+求节点(村县营基础信息!X$8:X$28,$P$32:$P$52,$CF123)+求节点(村县营基础信息!AG$8:AG$28,$P$58:$P$78,$CF123)+求节点(村县营基础信息!AP$8:AP$28,$P$84:$P$104,$CF123)</f>
        <v>266.46451970663162</v>
      </c>
      <c r="CC123" s="194">
        <f>(BX123-BX122)/节奏总纲!K121</f>
        <v>8.9486336059690225E-3</v>
      </c>
      <c r="CD123" s="194"/>
      <c r="CE123" s="194"/>
      <c r="CF123" s="194">
        <v>118</v>
      </c>
      <c r="CG123" s="194">
        <f>求节点(村县营基础信息!K$8:K$28,$Q$6:$Q$26,$CF123)+求节点(村县营基础信息!T$8:T$28,$Q$32:$Q$52,$CF123)+求节点(村县营基础信息!AC$8:AC$28,$Q$58:$Q$78,$CF123)+求节点(村县营基础信息!AL$8:AL$28,$Q$84:$Q$104,$CF123)</f>
        <v>76.551631888710546</v>
      </c>
      <c r="CH123" s="194">
        <f>求节点(村县营基础信息!L$8:L$28,$Q$6:$Q$26,$CF123)+求节点(村县营基础信息!U$8:U$28,$Q$32:$Q$52,$CF123)+求节点(村县营基础信息!AD$8:AD$28,$Q$58:$Q$78,$CF123)+求节点(村县营基础信息!AM$8:AM$28,$Q$84:$Q$104,$CF123)</f>
        <v>77.697470888597877</v>
      </c>
      <c r="CI123" s="194">
        <f>求节点(村县营基础信息!M$8:M$28,$Q$6:$Q$26,$CF123)+求节点(村县营基础信息!V$8:V$28,$Q$32:$Q$52,$CF123)+求节点(村县营基础信息!AE$8:AE$28,$Q$58:$Q$78,$CF123)+求节点(村县营基础信息!AN$8:AN$28,$Q$84:$Q$104,$CF123)</f>
        <v>78.676846514848449</v>
      </c>
      <c r="CJ123" s="194">
        <f>求节点(村县营基础信息!N$8:N$28,$Q$6:$Q$26,$CF123)+求节点(村县营基础信息!W$8:W$28,$Q$32:$Q$52,$CF123)+求节点(村县营基础信息!AF$8:AF$28,$Q$58:$Q$78,$CF123)+求节点(村县营基础信息!AO$8:AO$28,$Q$84:$Q$104,$CF123)</f>
        <v>80.025533244600325</v>
      </c>
      <c r="CK123" s="194">
        <f>求节点(村县营基础信息!O$8:O$28,$Q$6:$Q$26,$CF123)+求节点(村县营基础信息!X$8:X$28,$Q$32:$Q$52,$CF123)+求节点(村县营基础信息!AG$8:AG$28,$Q$58:$Q$78,$CF123)+求节点(村县营基础信息!AP$8:AP$28,$Q$84:$Q$104,$CF123)</f>
        <v>81.627426974802049</v>
      </c>
      <c r="CL123" s="194">
        <f>(CG123-CG122)/节奏总纲!K121</f>
        <v>2.7167995611236825E-3</v>
      </c>
      <c r="CM123" s="194"/>
      <c r="CN123" s="194"/>
      <c r="CO123" s="194">
        <v>118</v>
      </c>
      <c r="CP123" s="194">
        <f>求节点(村县营基础信息!K$8:K$28,$R$6:$R$26,$CF123)+求节点(村县营基础信息!T$8:T$28,$R$32:$R$52,$CF123)+求节点(村县营基础信息!AC$8:AC$28,$R$58:$R$78,$CF123)+求节点(村县营基础信息!AL$8:AL$28,$R$84:$R$104,$CF123)</f>
        <v>14.047619047619047</v>
      </c>
      <c r="CQ123" s="194">
        <f>求节点(村县营基础信息!L$8:L$28,$R$6:$R$26,$CF123)+求节点(村县营基础信息!U$8:U$28,$R$32:$R$52,$CF123)+求节点(村县营基础信息!AD$8:AD$28,$R$58:$R$78,$CF123)+求节点(村县营基础信息!AM$8:AM$28,$R$84:$R$104,$CF123)</f>
        <v>14.18951418951419</v>
      </c>
      <c r="CR123" s="194">
        <f>求节点(村县营基础信息!M$8:M$28,$R$6:$R$26,$CF123)+求节点(村县营基础信息!V$8:V$28,$R$32:$R$52,$CF123)+求节点(村县营基础信息!AE$8:AE$28,$R$58:$R$78,$CF123)+求节点(村县营基础信息!AN$8:AN$28,$R$84:$R$104,$CF123)</f>
        <v>14.334305150631682</v>
      </c>
      <c r="CS123" s="194">
        <f>求节点(村县营基础信息!N$8:N$28,$R$6:$R$26,$CF123)+求节点(村县营基础信息!W$8:W$28,$R$32:$R$52,$CF123)+求节点(村县营基础信息!AF$8:AF$28,$R$58:$R$78,$CF123)+求节点(村县营基础信息!AO$8:AO$28,$R$84:$R$104,$CF123)</f>
        <v>14.482081492390769</v>
      </c>
      <c r="CT123" s="194">
        <f>求节点(村县营基础信息!O$8:O$28,$R$6:$R$26,$CF123)+求节点(村县营基础信息!X$8:X$28,$R$32:$R$52,$CF123)+求节点(村县营基础信息!AG$8:AG$28,$R$58:$R$78,$CF123)+求节点(村县营基础信息!AP$8:AP$28,$R$84:$R$104,$CF123)</f>
        <v>14.786967418546366</v>
      </c>
      <c r="CU123" s="194">
        <f>(CP123-CP122)/节奏总纲!K121</f>
        <v>4.9854672358763392E-4</v>
      </c>
      <c r="CV123" s="194"/>
      <c r="CW123" s="194"/>
      <c r="CX123" s="194"/>
      <c r="CY123" s="194">
        <v>118</v>
      </c>
      <c r="CZ123" s="194">
        <v>71137.142857142899</v>
      </c>
      <c r="DA123" s="194">
        <v>71855.699855699902</v>
      </c>
      <c r="DB123" s="194">
        <v>72588.921282798794</v>
      </c>
      <c r="DC123" s="194">
        <v>73337.260677466795</v>
      </c>
      <c r="DD123" s="194">
        <v>74881.203007518896</v>
      </c>
      <c r="DE123" s="194">
        <f t="shared" si="38"/>
        <v>0.68459314001124549</v>
      </c>
      <c r="DF123" s="194">
        <f t="shared" si="39"/>
        <v>0.67633772458296482</v>
      </c>
      <c r="DG123" s="194">
        <f t="shared" si="40"/>
        <v>0.66808230915468481</v>
      </c>
      <c r="DH123" s="194">
        <f t="shared" si="41"/>
        <v>0.65982689372640424</v>
      </c>
      <c r="DI123" s="194">
        <f t="shared" si="42"/>
        <v>0.64331606286984155</v>
      </c>
    </row>
    <row r="124" spans="23:113" x14ac:dyDescent="0.15">
      <c r="X124" s="187">
        <v>119</v>
      </c>
      <c r="Y124" s="203">
        <f>MAX(求节点(基础状态预期!F$7:F$27,$N$6:$N$26,$X124)+求节点(基础状态预期!F$7:F$27,$N$32:$N$52,$X124)+求节点(基础状态预期!F$7:F$27,$N$58:$N$78,$X124)+求节点(基础状态预期!F$7:F$27,$N$84:$N$104,$X124),Y123)</f>
        <v>350640</v>
      </c>
      <c r="Z124" s="203">
        <f>MAX(求节点(基础状态预期!G$7:G$27,$N$6:$N$26,$X124)+求节点(基础状态预期!G$7:G$27,$N$32:$N$52,$X124)+求节点(基础状态预期!G$7:G$27,$N$58:$N$78,$X124)+求节点(基础状态预期!G$7:G$27,$N$84:$N$104,$X124),Z123)</f>
        <v>348351.5151515152</v>
      </c>
      <c r="AA124" s="203">
        <f>MAX(求节点(基础状态预期!H$7:H$27,$N$6:$N$26,$X124)+求节点(基础状态预期!H$7:H$27,$N$32:$N$52,$X124)+求节点(基础状态预期!H$7:H$27,$N$58:$N$78,$X124)+求节点(基础状态预期!H$7:H$27,$N$84:$N$104,$X124),AA123)</f>
        <v>346016.32653061231</v>
      </c>
      <c r="AB124" s="203">
        <f>MAX(求节点(基础状态预期!I$7:I$27,$N$6:$N$26,$X124)+求节点(基础状态预期!I$7:I$27,$N$32:$N$52,$X124)+求节点(基础状态预期!I$7:I$27,$N$58:$N$78,$X124)+求节点(基础状态预期!I$7:I$27,$N$84:$N$104,$X124),AB123)</f>
        <v>343632.98969072162</v>
      </c>
      <c r="AC124" s="203">
        <f>MAX(求节点(基础状态预期!J$7:J$27,$N$6:$N$26,$X124)+求节点(基础状态预期!J$7:J$27,$N$32:$N$52,$X124)+求节点(基础状态预期!J$7:J$27,$N$58:$N$78,$X124)+求节点(基础状态预期!J$7:J$27,$N$84:$N$104,$X124),AC123)</f>
        <v>338715.78947368427</v>
      </c>
      <c r="AD124" s="63">
        <v>50291.666666666672</v>
      </c>
      <c r="AE124" s="63">
        <v>50799.663299663305</v>
      </c>
      <c r="AF124" s="63">
        <v>51318.027210884356</v>
      </c>
      <c r="AG124" s="63">
        <v>51847.079037800686</v>
      </c>
      <c r="AH124" s="63">
        <v>52938.596491228076</v>
      </c>
      <c r="AI124" s="203">
        <f>MAX((求节点(基础状态预期!F$7:F$27,$P$6:$P$26,$X124)+求节点(基础状态预期!F$7:F$27,$P$32:$P$52,$X124)+求节点(基础状态预期!F$7:F$27,$P$58:$P$78,$X124)+求节点(基础状态预期!F$7:F$27,$P$84:$P$104,$X124))*240,AI123)</f>
        <v>43200</v>
      </c>
      <c r="AJ124" s="203">
        <f>MAX((求节点(基础状态预期!G$7:G$27,$P$6:$P$26,$X124)+求节点(基础状态预期!G$7:G$27,$P$32:$P$52,$X124)+求节点(基础状态预期!G$7:G$27,$P$58:$P$78,$X124)+求节点(基础状态预期!G$7:G$27,$P$84:$P$104,$X124))*240,AJ123)</f>
        <v>43109.494949494954</v>
      </c>
      <c r="AK124" s="203">
        <f>MAX((求节点(基础状态预期!H$7:H$27,$P$6:$P$26,$X124)+求节点(基础状态预期!H$7:H$27,$P$32:$P$52,$X124)+求节点(基础状态预期!H$7:H$27,$P$58:$P$78,$X124)+求节点(基础状态预期!H$7:H$27,$P$84:$P$104,$X124))*240,AK123)</f>
        <v>43017.142857142855</v>
      </c>
      <c r="AL124" s="203">
        <f>MAX((求节点(基础状态预期!I$7:I$27,$P$6:$P$26,$X124)+求节点(基础状态预期!I$7:I$27,$P$32:$P$52,$X124)+求节点(基础状态预期!I$7:I$27,$P$58:$P$78,$X124)+求节点(基础状态预期!I$7:I$27,$P$84:$P$104,$X124))*240,AL123)</f>
        <v>42922.886597938144</v>
      </c>
      <c r="AM124" s="203">
        <f>MAX((求节点(基础状态预期!J$7:J$27,$P$6:$P$26,$X124)+求节点(基础状态预期!J$7:J$27,$P$32:$P$52,$X124)+求节点(基础状态预期!J$7:J$27,$P$58:$P$78,$X124)+求节点(基础状态预期!J$7:J$27,$P$84:$P$104,$X124))*240,AM123)</f>
        <v>42728.421052631587</v>
      </c>
      <c r="AN124" s="187">
        <f>(AI124-AI123)/节奏总纲!K122</f>
        <v>0</v>
      </c>
      <c r="AO124" s="203">
        <f>MAX(求节点(基础状态预期!F$7:F$27,$T$6:$T$26,$X124)+求节点(基础状态预期!F$7:F$27,$T$32:$T$52,$X124)+求节点(基础状态预期!F$7:F$27,$T$58:$T$78,$X124)+求节点(基础状态预期!F$7:F$27,$T$84:$T$104,$X124),AO123)</f>
        <v>24920800</v>
      </c>
      <c r="AP124" s="203">
        <f>MAX(求节点(基础状态预期!G$7:G$27,$T$6:$T$26,$X124)+求节点(基础状态预期!G$7:G$27,$T$32:$T$52,$X124)+求节点(基础状态预期!G$7:G$27,$T$58:$T$78,$X124)+求节点(基础状态预期!G$7:G$27,$T$84:$T$104,$X124),AP123)</f>
        <v>24696692.255892258</v>
      </c>
      <c r="AQ124" s="203">
        <f>MAX(求节点(基础状态预期!H$7:H$27,$T$6:$T$26,$X124)+求节点(基础状态预期!H$7:H$27,$T$32:$T$52,$X124)+求节点(基础状态预期!H$7:H$27,$T$58:$T$78,$X124)+求节点(基础状态预期!H$7:H$27,$T$84:$T$104,$X124),AQ123)</f>
        <v>24468010.884353749</v>
      </c>
      <c r="AR124" s="203">
        <f>MAX(求节点(基础状态预期!I$7:I$27,$T$6:$T$26,$X124)+求节点(基础状态预期!I$7:I$27,$T$32:$T$52,$X124)+求节点(基础状态预期!I$7:I$27,$T$58:$T$78,$X124)+求节点(基础状态预期!I$7:I$27,$T$84:$T$104,$X124),AR123)</f>
        <v>24234614.432989687</v>
      </c>
      <c r="AS124" s="203">
        <f>MAX(求节点(基础状态预期!J$7:J$27,$T$6:$T$26,$X124)+求节点(基础状态预期!J$7:J$27,$T$32:$T$52,$X124)+求节点(基础状态预期!J$7:J$27,$T$58:$T$78,$X124)+求节点(基础状态预期!J$7:J$27,$T$84:$T$104,$X124),AS123)</f>
        <v>24046385.964912269</v>
      </c>
      <c r="AT124" s="203">
        <f>MAX(求节点(基础状态预期!F$7:F$27,$S$6:$S$26,$X124)+求节点(基础状态预期!F$7:F$27,$S$32:$S$52,$X124)+求节点(基础状态预期!F$7:F$27,$S$58:$S$78,$X124)+求节点(基础状态预期!F$7:F$27,$S$84:$S$104,$X124),AT123)</f>
        <v>5500</v>
      </c>
      <c r="AU124" s="203">
        <f>MAX(求节点(基础状态预期!G$7:G$27,$S$6:$S$26,$X124)+求节点(基础状态预期!G$7:G$27,$S$32:$S$52,$X124)+求节点(基础状态预期!G$7:G$27,$S$58:$S$78,$X124)+求节点(基础状态预期!G$7:G$27,$S$84:$S$104,$X124),AU123)</f>
        <v>5489.2255892255898</v>
      </c>
      <c r="AV124" s="203">
        <f>MAX(求节点(基础状态预期!H$7:H$27,$S$6:$S$26,$X124)+求节点(基础状态预期!H$7:H$27,$S$32:$S$52,$X124)+求节点(基础状态预期!H$7:H$27,$S$58:$S$78,$X124)+求节点(基础状态预期!H$7:H$27,$S$84:$S$104,$X124),AV123)</f>
        <v>5478.2312925170072</v>
      </c>
      <c r="AW124" s="203">
        <f>MAX(求节点(基础状态预期!I$7:I$27,$S$6:$S$26,$X124)+求节点(基础状态预期!I$7:I$27,$S$32:$S$52,$X124)+求节点(基础状态预期!I$7:I$27,$S$58:$S$78,$X124)+求节点(基础状态预期!I$7:I$27,$S$84:$S$104,$X124),AW123)</f>
        <v>5467.0103092783502</v>
      </c>
      <c r="AX124" s="203">
        <f>MAX(求节点(基础状态预期!J$7:J$27,$S$6:$S$26,$X124)+求节点(基础状态预期!J$7:J$27,$S$32:$S$52,$X124)+求节点(基础状态预期!J$7:J$27,$S$58:$S$78,$X124)+求节点(基础状态预期!J$7:J$27,$S$84:$S$104,$X124),AX123)</f>
        <v>5443.8596491228072</v>
      </c>
      <c r="AY124" s="187">
        <f>(AT124-AT123)/节奏总纲!K122</f>
        <v>0</v>
      </c>
      <c r="AZ124" s="203">
        <f>MAX(求节点(基础状态预期!F$7:F$27,$U$6:$U$26,$X124)+求节点(基础状态预期!F$7:F$27,$U$32:$U$52,$X124)+求节点(基础状态预期!F$7:F$27,$U$58:$U$78,$X124)+求节点(基础状态预期!F$7:F$27,$U$84:$U$104,$X124),AZ123)</f>
        <v>5976000</v>
      </c>
      <c r="BA124" s="203">
        <f>MAX(求节点(基础状态预期!G$7:G$27,$U$6:$U$26,$X124)+求节点(基础状态预期!G$7:G$27,$U$32:$U$52,$X124)+求节点(基础状态预期!G$7:G$27,$U$58:$U$78,$X124)+求节点(基础状态预期!G$7:G$27,$U$84:$U$104,$X124),BA123)</f>
        <v>5951003.3670033673</v>
      </c>
      <c r="BB124" s="203">
        <f>MAX(求节点(基础状态预期!H$7:H$27,$U$6:$U$26,$X124)+求节点(基础状态预期!H$7:H$27,$U$32:$U$52,$X124)+求节点(基础状态预期!H$7:H$27,$U$58:$U$78,$X124)+求节点(基础状态预期!H$7:H$27,$U$84:$U$104,$X124),BB123)</f>
        <v>5925496.5986394566</v>
      </c>
      <c r="BC124" s="203">
        <f>MAX(求节点(基础状态预期!I$7:I$27,$U$6:$U$26,$X124)+求节点(基础状态预期!I$7:I$27,$U$32:$U$52,$X124)+求节点(基础状态预期!I$7:I$27,$U$58:$U$78,$X124)+求节点(基础状态预期!I$7:I$27,$U$84:$U$104,$X124),BC123)</f>
        <v>5899463.9175257729</v>
      </c>
      <c r="BD124" s="203">
        <f>MAX(求节点(基础状态预期!J$7:J$27,$U$6:$U$26,$X124)+求节点(基础状态预期!J$7:J$27,$U$32:$U$52,$X124)+求节点(基础状态预期!J$7:J$27,$U$58:$U$78,$X124)+求节点(基础状态预期!J$7:J$27,$U$84:$U$104,$X124),BD123)</f>
        <v>5845754.3859649133</v>
      </c>
      <c r="BK124" s="194">
        <v>119</v>
      </c>
      <c r="BL124" s="194">
        <f t="shared" si="23"/>
        <v>48700</v>
      </c>
      <c r="BM124" s="194">
        <f t="shared" si="24"/>
        <v>48598.720538720547</v>
      </c>
      <c r="BN124" s="194">
        <f t="shared" si="25"/>
        <v>48495.37414965986</v>
      </c>
      <c r="BO124" s="194">
        <f t="shared" si="26"/>
        <v>48389.896907216491</v>
      </c>
      <c r="BP124" s="194">
        <f t="shared" si="27"/>
        <v>48172.280701754396</v>
      </c>
      <c r="BQ124" s="194">
        <f>(BL124-BL123)/节奏总纲!K122</f>
        <v>0</v>
      </c>
      <c r="BR124" s="194"/>
      <c r="BS124" s="110">
        <f t="shared" si="36"/>
        <v>0.88706365503080087</v>
      </c>
      <c r="BT124" s="110">
        <f t="shared" si="37"/>
        <v>0.11293634496919917</v>
      </c>
      <c r="BU124" s="194"/>
      <c r="BV124" s="194"/>
      <c r="BW124" s="194">
        <v>119</v>
      </c>
      <c r="BX124" s="194">
        <f>求节点(村县营基础信息!K$8:K$28,$P$6:$P$26,$CF124)+求节点(村县营基础信息!T$8:T$28,$P$32:$P$52,$CF124)+求节点(村县营基础信息!AC$8:AC$28,$P$58:$P$78,$CF124)+求节点(村县营基础信息!AL$8:AL$28,$P$84:$P$104,$CF124)</f>
        <v>254.28370786516854</v>
      </c>
      <c r="BY124" s="194">
        <f>求节点(村县营基础信息!L$8:L$28,$P$6:$P$26,$CF124)+求节点(村县营基础信息!U$8:U$28,$P$32:$P$52,$CF124)+求节点(村县营基础信息!AD$8:AD$28,$P$58:$P$78,$CF124)+求节点(村县营基础信息!AM$8:AM$28,$P$84:$P$104,$CF124)</f>
        <v>257.22797790377547</v>
      </c>
      <c r="BZ124" s="194">
        <f>求节点(村县营基础信息!M$8:M$28,$P$6:$P$26,$CF124)+求节点(村县营基础信息!V$8:V$28,$P$32:$P$52,$CF124)+求节点(村县营基础信息!AE$8:AE$28,$P$58:$P$78,$CF124)+求节点(村县营基础信息!AN$8:AN$28,$P$84:$P$104,$CF124)</f>
        <v>260.04087836297958</v>
      </c>
      <c r="CA124" s="194">
        <f>求节点(村县营基础信息!N$8:N$28,$P$6:$P$26,$CF124)+求节点(村县营基础信息!W$8:W$28,$P$32:$P$52,$CF124)+求节点(村县营基础信息!AF$8:AF$28,$P$58:$P$78,$CF124)+求节点(村县营基础信息!AO$8:AO$28,$P$84:$P$104,$CF124)</f>
        <v>263.26385318676876</v>
      </c>
      <c r="CB124" s="194">
        <f>求节点(村县营基础信息!O$8:O$28,$P$6:$P$26,$CF124)+求节点(村县营基础信息!X$8:X$28,$P$32:$P$52,$CF124)+求节点(村县营基础信息!AG$8:AG$28,$P$58:$P$78,$CF124)+求节点(村县营基础信息!AP$8:AP$28,$P$84:$P$104,$CF124)</f>
        <v>268.72269360245053</v>
      </c>
      <c r="CC124" s="194">
        <f>(BX124-BX123)/节奏总纲!K122</f>
        <v>8.3493703835445104E-3</v>
      </c>
      <c r="CD124" s="194"/>
      <c r="CE124" s="194"/>
      <c r="CF124" s="194">
        <v>119</v>
      </c>
      <c r="CG124" s="194">
        <f>求节点(村县营基础信息!K$8:K$28,$Q$6:$Q$26,$CF124)+求节点(村县营基础信息!T$8:T$28,$Q$32:$Q$52,$CF124)+求节点(村县营基础信息!AC$8:AC$28,$Q$58:$Q$78,$CF124)+求节点(村县营基础信息!AL$8:AL$28,$Q$84:$Q$104,$CF124)</f>
        <v>77.200374531835209</v>
      </c>
      <c r="CH124" s="194">
        <f>求节点(村县营基础信息!L$8:L$28,$Q$6:$Q$26,$CF124)+求节点(村县营基础信息!U$8:U$28,$Q$32:$Q$52,$CF124)+求节点(村县营基础信息!AD$8:AD$28,$Q$58:$Q$78,$CF124)+求节点(村县营基础信息!AM$8:AM$28,$Q$84:$Q$104,$CF124)</f>
        <v>78.355924031721585</v>
      </c>
      <c r="CI124" s="194">
        <f>求节点(村县营基础信息!M$8:M$28,$Q$6:$Q$26,$CF124)+求节点(村县营基础信息!V$8:V$28,$Q$32:$Q$52,$CF124)+求节点(村县营基础信息!AE$8:AE$28,$Q$58:$Q$78,$CF124)+求节点(村县营基础信息!AN$8:AN$28,$Q$84:$Q$104,$CF124)</f>
        <v>79.343599451414946</v>
      </c>
      <c r="CJ124" s="194">
        <f>求节点(村县营基础信息!N$8:N$28,$Q$6:$Q$26,$CF124)+求节点(村县营基础信息!W$8:W$28,$Q$32:$Q$52,$CF124)+求节点(村县营基础信息!AF$8:AF$28,$Q$58:$Q$78,$CF124)+求节点(村县营基础信息!AO$8:AO$28,$Q$84:$Q$104,$CF124)</f>
        <v>80.703715729724053</v>
      </c>
      <c r="CK124" s="194">
        <f>求节点(村县营基础信息!O$8:O$28,$Q$6:$Q$26,$CF124)+求节点(村县营基础信息!X$8:X$28,$Q$32:$Q$52,$CF124)+求节点(村县营基础信息!AG$8:AG$28,$Q$58:$Q$78,$CF124)+求节点(村县营基础信息!AP$8:AP$28,$Q$84:$Q$104,$CF124)</f>
        <v>82.319184830520726</v>
      </c>
      <c r="CL124" s="194">
        <f>(CG124-CG123)/节奏总纲!K122</f>
        <v>2.5348636219211886E-3</v>
      </c>
      <c r="CM124" s="194"/>
      <c r="CN124" s="194"/>
      <c r="CO124" s="194">
        <v>119</v>
      </c>
      <c r="CP124" s="194">
        <f>求节点(村县营基础信息!K$8:K$28,$R$6:$R$26,$CF124)+求节点(村县营基础信息!T$8:T$28,$R$32:$R$52,$CF124)+求节点(村县营基础信息!AC$8:AC$28,$R$58:$R$78,$CF124)+求节点(村县营基础信息!AL$8:AL$28,$R$84:$R$104,$CF124)</f>
        <v>14.166666666666666</v>
      </c>
      <c r="CQ124" s="194">
        <f>求节点(村县营基础信息!L$8:L$28,$R$6:$R$26,$CF124)+求节点(村县营基础信息!U$8:U$28,$R$32:$R$52,$CF124)+求节点(村县营基础信息!AD$8:AD$28,$R$58:$R$78,$CF124)+求节点(村县营基础信息!AM$8:AM$28,$R$84:$R$104,$CF124)</f>
        <v>14.309764309764311</v>
      </c>
      <c r="CR124" s="194">
        <f>求节点(村县营基础信息!M$8:M$28,$R$6:$R$26,$CF124)+求节点(村县营基础信息!V$8:V$28,$R$32:$R$52,$CF124)+求节点(村县营基础信息!AE$8:AE$28,$R$58:$R$78,$CF124)+求节点(村县营基础信息!AN$8:AN$28,$R$84:$R$104,$CF124)</f>
        <v>14.455782312925171</v>
      </c>
      <c r="CS124" s="194">
        <f>求节点(村县营基础信息!N$8:N$28,$R$6:$R$26,$CF124)+求节点(村县营基础信息!W$8:W$28,$R$32:$R$52,$CF124)+求节点(村县营基础信息!AF$8:AF$28,$R$58:$R$78,$CF124)+求节点(村县营基础信息!AO$8:AO$28,$R$84:$R$104,$CF124)</f>
        <v>14.604810996563574</v>
      </c>
      <c r="CT124" s="194">
        <f>求节点(村县营基础信息!O$8:O$28,$R$6:$R$26,$CF124)+求节点(村县营基础信息!X$8:X$28,$R$32:$R$52,$CF124)+求节点(村县营基础信息!AG$8:AG$28,$R$58:$R$78,$CF124)+求节点(村县营基础信息!AP$8:AP$28,$R$84:$R$104,$CF124)</f>
        <v>14.912280701754387</v>
      </c>
      <c r="CU124" s="194">
        <f>(CP124-CP123)/节奏总纲!K122</f>
        <v>4.6516054092986768E-4</v>
      </c>
      <c r="CV124" s="194"/>
      <c r="CW124" s="194"/>
      <c r="CX124" s="194"/>
      <c r="CY124" s="194">
        <v>119</v>
      </c>
      <c r="CZ124" s="194">
        <v>71740</v>
      </c>
      <c r="DA124" s="194">
        <v>72464.646464646503</v>
      </c>
      <c r="DB124" s="194">
        <v>73204.081632653004</v>
      </c>
      <c r="DC124" s="194">
        <v>73958.762886597906</v>
      </c>
      <c r="DD124" s="194">
        <v>75515.789473684301</v>
      </c>
      <c r="DE124" s="194">
        <f t="shared" si="38"/>
        <v>0.67884025648173962</v>
      </c>
      <c r="DF124" s="194">
        <f t="shared" si="39"/>
        <v>0.67065421429235172</v>
      </c>
      <c r="DG124" s="194">
        <f t="shared" si="40"/>
        <v>0.66246817210296483</v>
      </c>
      <c r="DH124" s="194">
        <f t="shared" si="41"/>
        <v>0.65428212991357704</v>
      </c>
      <c r="DI124" s="194">
        <f t="shared" si="42"/>
        <v>0.63791004553480102</v>
      </c>
    </row>
    <row r="125" spans="23:113" x14ac:dyDescent="0.15">
      <c r="X125" s="187">
        <v>120</v>
      </c>
      <c r="Y125" s="203">
        <f>MAX(求节点(基础状态预期!F$7:F$27,$N$6:$N$26,$X125)+求节点(基础状态预期!F$7:F$27,$N$32:$N$52,$X125)+求节点(基础状态预期!F$7:F$27,$N$58:$N$78,$X125)+求节点(基础状态预期!F$7:F$27,$N$84:$N$104,$X125),Y124)</f>
        <v>350640</v>
      </c>
      <c r="Z125" s="203">
        <f>MAX(求节点(基础状态预期!G$7:G$27,$N$6:$N$26,$X125)+求节点(基础状态预期!G$7:G$27,$N$32:$N$52,$X125)+求节点(基础状态预期!G$7:G$27,$N$58:$N$78,$X125)+求节点(基础状态预期!G$7:G$27,$N$84:$N$104,$X125),Z124)</f>
        <v>348351.5151515152</v>
      </c>
      <c r="AA125" s="203">
        <f>MAX(求节点(基础状态预期!H$7:H$27,$N$6:$N$26,$X125)+求节点(基础状态预期!H$7:H$27,$N$32:$N$52,$X125)+求节点(基础状态预期!H$7:H$27,$N$58:$N$78,$X125)+求节点(基础状态预期!H$7:H$27,$N$84:$N$104,$X125),AA124)</f>
        <v>346016.32653061231</v>
      </c>
      <c r="AB125" s="203">
        <f>MAX(求节点(基础状态预期!I$7:I$27,$N$6:$N$26,$X125)+求节点(基础状态预期!I$7:I$27,$N$32:$N$52,$X125)+求节点(基础状态预期!I$7:I$27,$N$58:$N$78,$X125)+求节点(基础状态预期!I$7:I$27,$N$84:$N$104,$X125),AB124)</f>
        <v>343632.98969072162</v>
      </c>
      <c r="AC125" s="203">
        <f>MAX(求节点(基础状态预期!J$7:J$27,$N$6:$N$26,$X125)+求节点(基础状态预期!J$7:J$27,$N$32:$N$52,$X125)+求节点(基础状态预期!J$7:J$27,$N$58:$N$78,$X125)+求节点(基础状态预期!J$7:J$27,$N$84:$N$104,$X125),AC124)</f>
        <v>338715.78947368427</v>
      </c>
      <c r="AD125" s="63">
        <v>50714.28571428571</v>
      </c>
      <c r="AE125" s="63">
        <v>51226.551226551222</v>
      </c>
      <c r="AF125" s="63">
        <v>51749.27113702624</v>
      </c>
      <c r="AG125" s="63">
        <v>52282.768777614139</v>
      </c>
      <c r="AH125" s="63">
        <v>53383.458646616549</v>
      </c>
      <c r="AI125" s="203">
        <f>MAX((求节点(基础状态预期!F$7:F$27,$P$6:$P$26,$X125)+求节点(基础状态预期!F$7:F$27,$P$32:$P$52,$X125)+求节点(基础状态预期!F$7:F$27,$P$58:$P$78,$X125)+求节点(基础状态预期!F$7:F$27,$P$84:$P$104,$X125))*240,AI124)</f>
        <v>43200</v>
      </c>
      <c r="AJ125" s="203">
        <f>MAX((求节点(基础状态预期!G$7:G$27,$P$6:$P$26,$X125)+求节点(基础状态预期!G$7:G$27,$P$32:$P$52,$X125)+求节点(基础状态预期!G$7:G$27,$P$58:$P$78,$X125)+求节点(基础状态预期!G$7:G$27,$P$84:$P$104,$X125))*240,AJ124)</f>
        <v>43109.494949494954</v>
      </c>
      <c r="AK125" s="203">
        <f>MAX((求节点(基础状态预期!H$7:H$27,$P$6:$P$26,$X125)+求节点(基础状态预期!H$7:H$27,$P$32:$P$52,$X125)+求节点(基础状态预期!H$7:H$27,$P$58:$P$78,$X125)+求节点(基础状态预期!H$7:H$27,$P$84:$P$104,$X125))*240,AK124)</f>
        <v>43017.142857142855</v>
      </c>
      <c r="AL125" s="203">
        <f>MAX((求节点(基础状态预期!I$7:I$27,$P$6:$P$26,$X125)+求节点(基础状态预期!I$7:I$27,$P$32:$P$52,$X125)+求节点(基础状态预期!I$7:I$27,$P$58:$P$78,$X125)+求节点(基础状态预期!I$7:I$27,$P$84:$P$104,$X125))*240,AL124)</f>
        <v>42922.886597938144</v>
      </c>
      <c r="AM125" s="203">
        <f>MAX((求节点(基础状态预期!J$7:J$27,$P$6:$P$26,$X125)+求节点(基础状态预期!J$7:J$27,$P$32:$P$52,$X125)+求节点(基础状态预期!J$7:J$27,$P$58:$P$78,$X125)+求节点(基础状态预期!J$7:J$27,$P$84:$P$104,$X125))*240,AM124)</f>
        <v>42728.421052631587</v>
      </c>
      <c r="AN125" s="187">
        <f>(AI125-AI124)/节奏总纲!K123</f>
        <v>0</v>
      </c>
      <c r="AO125" s="203">
        <f>MAX(求节点(基础状态预期!F$7:F$27,$T$6:$T$26,$X125)+求节点(基础状态预期!F$7:F$27,$T$32:$T$52,$X125)+求节点(基础状态预期!F$7:F$27,$T$58:$T$78,$X125)+求节点(基础状态预期!F$7:F$27,$T$84:$T$104,$X125),AO124)</f>
        <v>24920800</v>
      </c>
      <c r="AP125" s="203">
        <f>MAX(求节点(基础状态预期!G$7:G$27,$T$6:$T$26,$X125)+求节点(基础状态预期!G$7:G$27,$T$32:$T$52,$X125)+求节点(基础状态预期!G$7:G$27,$T$58:$T$78,$X125)+求节点(基础状态预期!G$7:G$27,$T$84:$T$104,$X125),AP124)</f>
        <v>24696692.255892258</v>
      </c>
      <c r="AQ125" s="203">
        <f>MAX(求节点(基础状态预期!H$7:H$27,$T$6:$T$26,$X125)+求节点(基础状态预期!H$7:H$27,$T$32:$T$52,$X125)+求节点(基础状态预期!H$7:H$27,$T$58:$T$78,$X125)+求节点(基础状态预期!H$7:H$27,$T$84:$T$104,$X125),AQ124)</f>
        <v>24468010.884353749</v>
      </c>
      <c r="AR125" s="203">
        <f>MAX(求节点(基础状态预期!I$7:I$27,$T$6:$T$26,$X125)+求节点(基础状态预期!I$7:I$27,$T$32:$T$52,$X125)+求节点(基础状态预期!I$7:I$27,$T$58:$T$78,$X125)+求节点(基础状态预期!I$7:I$27,$T$84:$T$104,$X125),AR124)</f>
        <v>24234614.432989687</v>
      </c>
      <c r="AS125" s="203">
        <f>MAX(求节点(基础状态预期!J$7:J$27,$T$6:$T$26,$X125)+求节点(基础状态预期!J$7:J$27,$T$32:$T$52,$X125)+求节点(基础状态预期!J$7:J$27,$T$58:$T$78,$X125)+求节点(基础状态预期!J$7:J$27,$T$84:$T$104,$X125),AS124)</f>
        <v>24046385.964912269</v>
      </c>
      <c r="AT125" s="203">
        <f>MAX(求节点(基础状态预期!F$7:F$27,$S$6:$S$26,$X125)+求节点(基础状态预期!F$7:F$27,$S$32:$S$52,$X125)+求节点(基础状态预期!F$7:F$27,$S$58:$S$78,$X125)+求节点(基础状态预期!F$7:F$27,$S$84:$S$104,$X125),AT124)</f>
        <v>5500</v>
      </c>
      <c r="AU125" s="203">
        <f>MAX(求节点(基础状态预期!G$7:G$27,$S$6:$S$26,$X125)+求节点(基础状态预期!G$7:G$27,$S$32:$S$52,$X125)+求节点(基础状态预期!G$7:G$27,$S$58:$S$78,$X125)+求节点(基础状态预期!G$7:G$27,$S$84:$S$104,$X125),AU124)</f>
        <v>5489.2255892255898</v>
      </c>
      <c r="AV125" s="203">
        <f>MAX(求节点(基础状态预期!H$7:H$27,$S$6:$S$26,$X125)+求节点(基础状态预期!H$7:H$27,$S$32:$S$52,$X125)+求节点(基础状态预期!H$7:H$27,$S$58:$S$78,$X125)+求节点(基础状态预期!H$7:H$27,$S$84:$S$104,$X125),AV124)</f>
        <v>5478.2312925170072</v>
      </c>
      <c r="AW125" s="203">
        <f>MAX(求节点(基础状态预期!I$7:I$27,$S$6:$S$26,$X125)+求节点(基础状态预期!I$7:I$27,$S$32:$S$52,$X125)+求节点(基础状态预期!I$7:I$27,$S$58:$S$78,$X125)+求节点(基础状态预期!I$7:I$27,$S$84:$S$104,$X125),AW124)</f>
        <v>5467.0103092783502</v>
      </c>
      <c r="AX125" s="203">
        <f>MAX(求节点(基础状态预期!J$7:J$27,$S$6:$S$26,$X125)+求节点(基础状态预期!J$7:J$27,$S$32:$S$52,$X125)+求节点(基础状态预期!J$7:J$27,$S$58:$S$78,$X125)+求节点(基础状态预期!J$7:J$27,$S$84:$S$104,$X125),AX124)</f>
        <v>5443.8596491228072</v>
      </c>
      <c r="AY125" s="187">
        <f>(AT125-AT124)/节奏总纲!K123</f>
        <v>0</v>
      </c>
      <c r="AZ125" s="203">
        <f>MAX(求节点(基础状态预期!F$7:F$27,$U$6:$U$26,$X125)+求节点(基础状态预期!F$7:F$27,$U$32:$U$52,$X125)+求节点(基础状态预期!F$7:F$27,$U$58:$U$78,$X125)+求节点(基础状态预期!F$7:F$27,$U$84:$U$104,$X125),AZ124)</f>
        <v>5976000</v>
      </c>
      <c r="BA125" s="203">
        <f>MAX(求节点(基础状态预期!G$7:G$27,$U$6:$U$26,$X125)+求节点(基础状态预期!G$7:G$27,$U$32:$U$52,$X125)+求节点(基础状态预期!G$7:G$27,$U$58:$U$78,$X125)+求节点(基础状态预期!G$7:G$27,$U$84:$U$104,$X125),BA124)</f>
        <v>5951003.3670033673</v>
      </c>
      <c r="BB125" s="203">
        <f>MAX(求节点(基础状态预期!H$7:H$27,$U$6:$U$26,$X125)+求节点(基础状态预期!H$7:H$27,$U$32:$U$52,$X125)+求节点(基础状态预期!H$7:H$27,$U$58:$U$78,$X125)+求节点(基础状态预期!H$7:H$27,$U$84:$U$104,$X125),BB124)</f>
        <v>5925496.5986394566</v>
      </c>
      <c r="BC125" s="203">
        <f>MAX(求节点(基础状态预期!I$7:I$27,$U$6:$U$26,$X125)+求节点(基础状态预期!I$7:I$27,$U$32:$U$52,$X125)+求节点(基础状态预期!I$7:I$27,$U$58:$U$78,$X125)+求节点(基础状态预期!I$7:I$27,$U$84:$U$104,$X125),BC124)</f>
        <v>5899463.9175257729</v>
      </c>
      <c r="BD125" s="203">
        <f>MAX(求节点(基础状态预期!J$7:J$27,$U$6:$U$26,$X125)+求节点(基础状态预期!J$7:J$27,$U$32:$U$52,$X125)+求节点(基础状态预期!J$7:J$27,$U$58:$U$78,$X125)+求节点(基础状态预期!J$7:J$27,$U$84:$U$104,$X125),BD124)</f>
        <v>5845754.3859649133</v>
      </c>
      <c r="BK125" s="194">
        <v>120</v>
      </c>
      <c r="BL125" s="194">
        <f t="shared" si="23"/>
        <v>48700</v>
      </c>
      <c r="BM125" s="194">
        <f t="shared" si="24"/>
        <v>48598.720538720547</v>
      </c>
      <c r="BN125" s="194">
        <f t="shared" si="25"/>
        <v>48495.37414965986</v>
      </c>
      <c r="BO125" s="194">
        <f t="shared" si="26"/>
        <v>48389.896907216491</v>
      </c>
      <c r="BP125" s="194">
        <f t="shared" si="27"/>
        <v>48172.280701754396</v>
      </c>
      <c r="BQ125" s="194">
        <f>(BL125-BL124)/节奏总纲!K123</f>
        <v>0</v>
      </c>
      <c r="BR125" s="194"/>
      <c r="BS125" s="110">
        <f t="shared" si="36"/>
        <v>0.88706365503080087</v>
      </c>
      <c r="BT125" s="110">
        <f t="shared" si="37"/>
        <v>0.11293634496919917</v>
      </c>
      <c r="BU125" s="194"/>
      <c r="BV125" s="194"/>
      <c r="BW125" s="194">
        <v>120</v>
      </c>
      <c r="BX125" s="194">
        <f>求节点(村县营基础信息!K$8:K$28,$P$6:$P$26,$CF125)+求节点(村县营基础信息!T$8:T$28,$P$32:$P$52,$CF125)+求节点(村县营基础信息!AC$8:AC$28,$P$58:$P$78,$CF125)+求节点(村县营基础信息!AL$8:AL$28,$P$84:$P$104,$CF125)</f>
        <v>256.42054574638843</v>
      </c>
      <c r="BY125" s="194">
        <f>求节点(村县营基础信息!L$8:L$28,$P$6:$P$26,$CF125)+求节点(村县营基础信息!U$8:U$28,$P$32:$P$52,$CF125)+求节点(村县营基础信息!AD$8:AD$28,$P$58:$P$78,$CF125)+求节点(村县营基础信息!AM$8:AM$28,$P$84:$P$104,$CF125)</f>
        <v>259.38955755002564</v>
      </c>
      <c r="BZ125" s="194">
        <f>求节点(村县营基础信息!M$8:M$28,$P$6:$P$26,$CF125)+求节点(村县营基础信息!V$8:V$28,$P$32:$P$52,$CF125)+求节点(村县营基础信息!AE$8:AE$28,$P$58:$P$78,$CF125)+求节点(村县营基础信息!AN$8:AN$28,$P$84:$P$104,$CF125)</f>
        <v>262.22609582821474</v>
      </c>
      <c r="CA125" s="194">
        <f>求节点(村县营基础信息!N$8:N$28,$P$6:$P$26,$CF125)+求节点(村县营基础信息!W$8:W$28,$P$32:$P$52,$CF125)+求节点(村县营基础信息!AF$8:AF$28,$P$58:$P$78,$CF125)+求节点(村县营基础信息!AO$8:AO$28,$P$84:$P$104,$CF125)</f>
        <v>265.47615447405246</v>
      </c>
      <c r="CB125" s="194">
        <f>求节点(村县营基础信息!O$8:O$28,$P$6:$P$26,$CF125)+求节点(村县营基础信息!X$8:X$28,$P$32:$P$52,$CF125)+求节点(村县营基础信息!AG$8:AG$28,$P$58:$P$78,$CF125)+求节点(村县营基础信息!AP$8:AP$28,$P$84:$P$104,$CF125)</f>
        <v>270.98086749826939</v>
      </c>
      <c r="CC125" s="194">
        <f>(BX125-BX124)/节奏总纲!K123</f>
        <v>7.7902380264072719E-3</v>
      </c>
      <c r="CD125" s="194"/>
      <c r="CE125" s="194"/>
      <c r="CF125" s="194">
        <v>120</v>
      </c>
      <c r="CG125" s="194">
        <f>求节点(村县营基础信息!K$8:K$28,$Q$6:$Q$26,$CF125)+求节点(村县营基础信息!T$8:T$28,$Q$32:$Q$52,$CF125)+求节点(村县营基础信息!AC$8:AC$28,$Q$58:$Q$78,$CF125)+求节点(村县营基础信息!AL$8:AL$28,$Q$84:$Q$104,$CF125)</f>
        <v>77.849117174959872</v>
      </c>
      <c r="CH125" s="194">
        <f>求节点(村县营基础信息!L$8:L$28,$Q$6:$Q$26,$CF125)+求节点(村县营基础信息!U$8:U$28,$Q$32:$Q$52,$CF125)+求节点(村县营基础信息!AD$8:AD$28,$Q$58:$Q$78,$CF125)+求节点(村县营基础信息!AM$8:AM$28,$Q$84:$Q$104,$CF125)</f>
        <v>79.014377174845293</v>
      </c>
      <c r="CI125" s="194">
        <f>求节点(村县营基础信息!M$8:M$28,$Q$6:$Q$26,$CF125)+求节点(村县营基础信息!V$8:V$28,$Q$32:$Q$52,$CF125)+求节点(村县营基础信息!AE$8:AE$28,$Q$58:$Q$78,$CF125)+求节点(村县营基础信息!AN$8:AN$28,$Q$84:$Q$104,$CF125)</f>
        <v>80.01035238798147</v>
      </c>
      <c r="CJ125" s="194">
        <f>求节点(村县营基础信息!N$8:N$28,$Q$6:$Q$26,$CF125)+求节点(村县营基础信息!W$8:W$28,$Q$32:$Q$52,$CF125)+求节点(村县营基础信息!AF$8:AF$28,$Q$58:$Q$78,$CF125)+求节点(村县营基础信息!AO$8:AO$28,$Q$84:$Q$104,$CF125)</f>
        <v>81.381898214847794</v>
      </c>
      <c r="CK125" s="194">
        <f>求节点(村县营基础信息!O$8:O$28,$Q$6:$Q$26,$CF125)+求节点(村县营基础信息!X$8:X$28,$Q$32:$Q$52,$CF125)+求节点(村县营基础信息!AG$8:AG$28,$Q$58:$Q$78,$CF125)+求节点(村县营基础信息!AP$8:AP$28,$Q$84:$Q$104,$CF125)</f>
        <v>83.010942686239375</v>
      </c>
      <c r="CL125" s="194">
        <f>(CG125-CG124)/节奏总纲!K123</f>
        <v>2.3651113882989282E-3</v>
      </c>
      <c r="CM125" s="194"/>
      <c r="CN125" s="194"/>
      <c r="CO125" s="194">
        <v>120</v>
      </c>
      <c r="CP125" s="194">
        <f>求节点(村县营基础信息!K$8:K$28,$R$6:$R$26,$CF125)+求节点(村县营基础信息!T$8:T$28,$R$32:$R$52,$CF125)+求节点(村县营基础信息!AC$8:AC$28,$R$58:$R$78,$CF125)+求节点(村县营基础信息!AL$8:AL$28,$R$84:$R$104,$CF125)</f>
        <v>14.285714285714285</v>
      </c>
      <c r="CQ125" s="194">
        <f>求节点(村县营基础信息!L$8:L$28,$R$6:$R$26,$CF125)+求节点(村县营基础信息!U$8:U$28,$R$32:$R$52,$CF125)+求节点(村县营基础信息!AD$8:AD$28,$R$58:$R$78,$CF125)+求节点(村县营基础信息!AM$8:AM$28,$R$84:$R$104,$CF125)</f>
        <v>14.430014430014431</v>
      </c>
      <c r="CR125" s="194">
        <f>求节点(村县营基础信息!M$8:M$28,$R$6:$R$26,$CF125)+求节点(村县营基础信息!V$8:V$28,$R$32:$R$52,$CF125)+求节点(村县营基础信息!AE$8:AE$28,$R$58:$R$78,$CF125)+求节点(村县营基础信息!AN$8:AN$28,$R$84:$R$104,$CF125)</f>
        <v>14.577259475218661</v>
      </c>
      <c r="CS125" s="194">
        <f>求节点(村县营基础信息!N$8:N$28,$R$6:$R$26,$CF125)+求节点(村县营基础信息!W$8:W$28,$R$32:$R$52,$CF125)+求节点(村县营基础信息!AF$8:AF$28,$R$58:$R$78,$CF125)+求节点(村县营基础信息!AO$8:AO$28,$R$84:$R$104,$CF125)</f>
        <v>14.727540500736376</v>
      </c>
      <c r="CT125" s="194">
        <f>求节点(村县营基础信息!O$8:O$28,$R$6:$R$26,$CF125)+求节点(村县营基础信息!X$8:X$28,$R$32:$R$52,$CF125)+求节点(村县营基础信息!AG$8:AG$28,$R$58:$R$78,$CF125)+求节点(村县营基础信息!AP$8:AP$28,$R$84:$R$104,$CF125)</f>
        <v>15.037593984962406</v>
      </c>
      <c r="CU125" s="194">
        <f>(CP125-CP124)/节奏总纲!K123</f>
        <v>4.3401013104866934E-4</v>
      </c>
      <c r="CV125" s="194"/>
      <c r="CW125" s="194"/>
      <c r="CX125" s="194"/>
      <c r="CY125" s="194">
        <v>120</v>
      </c>
      <c r="CZ125" s="194">
        <v>72342.857142857203</v>
      </c>
      <c r="DA125" s="194">
        <v>73073.593073593103</v>
      </c>
      <c r="DB125" s="194">
        <v>73819.241982507301</v>
      </c>
      <c r="DC125" s="194">
        <v>74580.265095728901</v>
      </c>
      <c r="DD125" s="194">
        <v>76150.375939849706</v>
      </c>
      <c r="DE125" s="194">
        <f t="shared" si="38"/>
        <v>0.67318325434439119</v>
      </c>
      <c r="DF125" s="194">
        <f t="shared" si="39"/>
        <v>0.66506542917324896</v>
      </c>
      <c r="DG125" s="194">
        <f t="shared" si="40"/>
        <v>0.65694760400210617</v>
      </c>
      <c r="DH125" s="194">
        <f t="shared" si="41"/>
        <v>0.6488297788309646</v>
      </c>
      <c r="DI125" s="194">
        <f t="shared" si="42"/>
        <v>0.63259412848867769</v>
      </c>
    </row>
    <row r="126" spans="23:113" x14ac:dyDescent="0.15">
      <c r="X126" s="187">
        <v>121</v>
      </c>
      <c r="Y126" s="203">
        <f>MAX(求节点(基础状态预期!F$7:F$27,$N$6:$N$26,$X126)+求节点(基础状态预期!F$7:F$27,$N$32:$N$52,$X126)+求节点(基础状态预期!F$7:F$27,$N$58:$N$78,$X126)+求节点(基础状态预期!F$7:F$27,$N$84:$N$104,$X126),Y125)</f>
        <v>350640</v>
      </c>
      <c r="Z126" s="203">
        <f>MAX(求节点(基础状态预期!G$7:G$27,$N$6:$N$26,$X126)+求节点(基础状态预期!G$7:G$27,$N$32:$N$52,$X126)+求节点(基础状态预期!G$7:G$27,$N$58:$N$78,$X126)+求节点(基础状态预期!G$7:G$27,$N$84:$N$104,$X126),Z125)</f>
        <v>348351.5151515152</v>
      </c>
      <c r="AA126" s="203">
        <f>MAX(求节点(基础状态预期!H$7:H$27,$N$6:$N$26,$X126)+求节点(基础状态预期!H$7:H$27,$N$32:$N$52,$X126)+求节点(基础状态预期!H$7:H$27,$N$58:$N$78,$X126)+求节点(基础状态预期!H$7:H$27,$N$84:$N$104,$X126),AA125)</f>
        <v>346016.32653061231</v>
      </c>
      <c r="AB126" s="203">
        <f>MAX(求节点(基础状态预期!I$7:I$27,$N$6:$N$26,$X126)+求节点(基础状态预期!I$7:I$27,$N$32:$N$52,$X126)+求节点(基础状态预期!I$7:I$27,$N$58:$N$78,$X126)+求节点(基础状态预期!I$7:I$27,$N$84:$N$104,$X126),AB125)</f>
        <v>343632.98969072162</v>
      </c>
      <c r="AC126" s="203">
        <f>MAX(求节点(基础状态预期!J$7:J$27,$N$6:$N$26,$X126)+求节点(基础状态预期!J$7:J$27,$N$32:$N$52,$X126)+求节点(基础状态预期!J$7:J$27,$N$58:$N$78,$X126)+求节点(基础状态预期!J$7:J$27,$N$84:$N$104,$X126),AC125)</f>
        <v>338715.78947368427</v>
      </c>
      <c r="AD126" s="63">
        <v>51136.904761904763</v>
      </c>
      <c r="AE126" s="63">
        <v>51653.439153439162</v>
      </c>
      <c r="AF126" s="63">
        <v>52180.515063168124</v>
      </c>
      <c r="AG126" s="63">
        <v>52718.458517427585</v>
      </c>
      <c r="AH126" s="63">
        <v>53828.320802005015</v>
      </c>
      <c r="AI126" s="203">
        <f>MAX((求节点(基础状态预期!F$7:F$27,$P$6:$P$26,$X126)+求节点(基础状态预期!F$7:F$27,$P$32:$P$52,$X126)+求节点(基础状态预期!F$7:F$27,$P$58:$P$78,$X126)+求节点(基础状态预期!F$7:F$27,$P$84:$P$104,$X126))*240,AI125)</f>
        <v>43200</v>
      </c>
      <c r="AJ126" s="203">
        <f>MAX((求节点(基础状态预期!G$7:G$27,$P$6:$P$26,$X126)+求节点(基础状态预期!G$7:G$27,$P$32:$P$52,$X126)+求节点(基础状态预期!G$7:G$27,$P$58:$P$78,$X126)+求节点(基础状态预期!G$7:G$27,$P$84:$P$104,$X126))*240,AJ125)</f>
        <v>43109.494949494954</v>
      </c>
      <c r="AK126" s="203">
        <f>MAX((求节点(基础状态预期!H$7:H$27,$P$6:$P$26,$X126)+求节点(基础状态预期!H$7:H$27,$P$32:$P$52,$X126)+求节点(基础状态预期!H$7:H$27,$P$58:$P$78,$X126)+求节点(基础状态预期!H$7:H$27,$P$84:$P$104,$X126))*240,AK125)</f>
        <v>43017.142857142855</v>
      </c>
      <c r="AL126" s="203">
        <f>MAX((求节点(基础状态预期!I$7:I$27,$P$6:$P$26,$X126)+求节点(基础状态预期!I$7:I$27,$P$32:$P$52,$X126)+求节点(基础状态预期!I$7:I$27,$P$58:$P$78,$X126)+求节点(基础状态预期!I$7:I$27,$P$84:$P$104,$X126))*240,AL125)</f>
        <v>42922.886597938144</v>
      </c>
      <c r="AM126" s="203">
        <f>MAX((求节点(基础状态预期!J$7:J$27,$P$6:$P$26,$X126)+求节点(基础状态预期!J$7:J$27,$P$32:$P$52,$X126)+求节点(基础状态预期!J$7:J$27,$P$58:$P$78,$X126)+求节点(基础状态预期!J$7:J$27,$P$84:$P$104,$X126))*240,AM125)</f>
        <v>42728.421052631587</v>
      </c>
      <c r="AN126" s="187">
        <f>(AI126-AI125)/节奏总纲!K124</f>
        <v>0</v>
      </c>
      <c r="AO126" s="203">
        <f>MAX(求节点(基础状态预期!F$7:F$27,$T$6:$T$26,$X126)+求节点(基础状态预期!F$7:F$27,$T$32:$T$52,$X126)+求节点(基础状态预期!F$7:F$27,$T$58:$T$78,$X126)+求节点(基础状态预期!F$7:F$27,$T$84:$T$104,$X126),AO125)</f>
        <v>24920800</v>
      </c>
      <c r="AP126" s="203">
        <f>MAX(求节点(基础状态预期!G$7:G$27,$T$6:$T$26,$X126)+求节点(基础状态预期!G$7:G$27,$T$32:$T$52,$X126)+求节点(基础状态预期!G$7:G$27,$T$58:$T$78,$X126)+求节点(基础状态预期!G$7:G$27,$T$84:$T$104,$X126),AP125)</f>
        <v>24696692.255892258</v>
      </c>
      <c r="AQ126" s="203">
        <f>MAX(求节点(基础状态预期!H$7:H$27,$T$6:$T$26,$X126)+求节点(基础状态预期!H$7:H$27,$T$32:$T$52,$X126)+求节点(基础状态预期!H$7:H$27,$T$58:$T$78,$X126)+求节点(基础状态预期!H$7:H$27,$T$84:$T$104,$X126),AQ125)</f>
        <v>24468010.884353749</v>
      </c>
      <c r="AR126" s="203">
        <f>MAX(求节点(基础状态预期!I$7:I$27,$T$6:$T$26,$X126)+求节点(基础状态预期!I$7:I$27,$T$32:$T$52,$X126)+求节点(基础状态预期!I$7:I$27,$T$58:$T$78,$X126)+求节点(基础状态预期!I$7:I$27,$T$84:$T$104,$X126),AR125)</f>
        <v>24234614.432989687</v>
      </c>
      <c r="AS126" s="203">
        <f>MAX(求节点(基础状态预期!J$7:J$27,$T$6:$T$26,$X126)+求节点(基础状态预期!J$7:J$27,$T$32:$T$52,$X126)+求节点(基础状态预期!J$7:J$27,$T$58:$T$78,$X126)+求节点(基础状态预期!J$7:J$27,$T$84:$T$104,$X126),AS125)</f>
        <v>24046385.964912269</v>
      </c>
      <c r="AT126" s="203">
        <f>MAX(求节点(基础状态预期!F$7:F$27,$S$6:$S$26,$X126)+求节点(基础状态预期!F$7:F$27,$S$32:$S$52,$X126)+求节点(基础状态预期!F$7:F$27,$S$58:$S$78,$X126)+求节点(基础状态预期!F$7:F$27,$S$84:$S$104,$X126),AT125)</f>
        <v>5500</v>
      </c>
      <c r="AU126" s="203">
        <f>MAX(求节点(基础状态预期!G$7:G$27,$S$6:$S$26,$X126)+求节点(基础状态预期!G$7:G$27,$S$32:$S$52,$X126)+求节点(基础状态预期!G$7:G$27,$S$58:$S$78,$X126)+求节点(基础状态预期!G$7:G$27,$S$84:$S$104,$X126),AU125)</f>
        <v>5489.2255892255898</v>
      </c>
      <c r="AV126" s="203">
        <f>MAX(求节点(基础状态预期!H$7:H$27,$S$6:$S$26,$X126)+求节点(基础状态预期!H$7:H$27,$S$32:$S$52,$X126)+求节点(基础状态预期!H$7:H$27,$S$58:$S$78,$X126)+求节点(基础状态预期!H$7:H$27,$S$84:$S$104,$X126),AV125)</f>
        <v>5478.2312925170072</v>
      </c>
      <c r="AW126" s="203">
        <f>MAX(求节点(基础状态预期!I$7:I$27,$S$6:$S$26,$X126)+求节点(基础状态预期!I$7:I$27,$S$32:$S$52,$X126)+求节点(基础状态预期!I$7:I$27,$S$58:$S$78,$X126)+求节点(基础状态预期!I$7:I$27,$S$84:$S$104,$X126),AW125)</f>
        <v>5467.0103092783502</v>
      </c>
      <c r="AX126" s="203">
        <f>MAX(求节点(基础状态预期!J$7:J$27,$S$6:$S$26,$X126)+求节点(基础状态预期!J$7:J$27,$S$32:$S$52,$X126)+求节点(基础状态预期!J$7:J$27,$S$58:$S$78,$X126)+求节点(基础状态预期!J$7:J$27,$S$84:$S$104,$X126),AX125)</f>
        <v>5443.8596491228072</v>
      </c>
      <c r="AY126" s="187">
        <f>(AT126-AT125)/节奏总纲!K124</f>
        <v>0</v>
      </c>
      <c r="AZ126" s="203">
        <f>MAX(求节点(基础状态预期!F$7:F$27,$U$6:$U$26,$X126)+求节点(基础状态预期!F$7:F$27,$U$32:$U$52,$X126)+求节点(基础状态预期!F$7:F$27,$U$58:$U$78,$X126)+求节点(基础状态预期!F$7:F$27,$U$84:$U$104,$X126),AZ125)</f>
        <v>5976000</v>
      </c>
      <c r="BA126" s="203">
        <f>MAX(求节点(基础状态预期!G$7:G$27,$U$6:$U$26,$X126)+求节点(基础状态预期!G$7:G$27,$U$32:$U$52,$X126)+求节点(基础状态预期!G$7:G$27,$U$58:$U$78,$X126)+求节点(基础状态预期!G$7:G$27,$U$84:$U$104,$X126),BA125)</f>
        <v>5951003.3670033673</v>
      </c>
      <c r="BB126" s="203">
        <f>MAX(求节点(基础状态预期!H$7:H$27,$U$6:$U$26,$X126)+求节点(基础状态预期!H$7:H$27,$U$32:$U$52,$X126)+求节点(基础状态预期!H$7:H$27,$U$58:$U$78,$X126)+求节点(基础状态预期!H$7:H$27,$U$84:$U$104,$X126),BB125)</f>
        <v>5925496.5986394566</v>
      </c>
      <c r="BC126" s="203">
        <f>MAX(求节点(基础状态预期!I$7:I$27,$U$6:$U$26,$X126)+求节点(基础状态预期!I$7:I$27,$U$32:$U$52,$X126)+求节点(基础状态预期!I$7:I$27,$U$58:$U$78,$X126)+求节点(基础状态预期!I$7:I$27,$U$84:$U$104,$X126),BC125)</f>
        <v>5899463.9175257729</v>
      </c>
      <c r="BD126" s="203">
        <f>MAX(求节点(基础状态预期!J$7:J$27,$U$6:$U$26,$X126)+求节点(基础状态预期!J$7:J$27,$U$32:$U$52,$X126)+求节点(基础状态预期!J$7:J$27,$U$58:$U$78,$X126)+求节点(基础状态预期!J$7:J$27,$U$84:$U$104,$X126),BD125)</f>
        <v>5845754.3859649133</v>
      </c>
      <c r="BK126" s="194">
        <v>121</v>
      </c>
      <c r="BL126" s="194">
        <f t="shared" si="23"/>
        <v>48700</v>
      </c>
      <c r="BM126" s="194">
        <f t="shared" si="24"/>
        <v>48598.720538720547</v>
      </c>
      <c r="BN126" s="194">
        <f t="shared" si="25"/>
        <v>48495.37414965986</v>
      </c>
      <c r="BO126" s="194">
        <f t="shared" si="26"/>
        <v>48389.896907216491</v>
      </c>
      <c r="BP126" s="194">
        <f t="shared" si="27"/>
        <v>48172.280701754396</v>
      </c>
      <c r="BQ126" s="194">
        <f>(BL126-BL125)/节奏总纲!K124</f>
        <v>0</v>
      </c>
      <c r="BR126" s="194"/>
      <c r="BS126" s="110">
        <f t="shared" si="36"/>
        <v>0.88706365503080087</v>
      </c>
      <c r="BT126" s="110">
        <f t="shared" si="37"/>
        <v>0.11293634496919917</v>
      </c>
      <c r="BU126" s="194"/>
      <c r="BV126" s="194"/>
      <c r="BW126" s="194">
        <v>121</v>
      </c>
      <c r="BX126" s="194">
        <f>求节点(村县营基础信息!K$8:K$28,$P$6:$P$26,$CF126)+求节点(村县营基础信息!T$8:T$28,$P$32:$P$52,$CF126)+求节点(村县营基础信息!AC$8:AC$28,$P$58:$P$78,$CF126)+求节点(村县营基础信息!AL$8:AL$28,$P$84:$P$104,$CF126)</f>
        <v>258.55738362760832</v>
      </c>
      <c r="BY126" s="194">
        <f>求节点(村县营基础信息!L$8:L$28,$P$6:$P$26,$CF126)+求节点(村县营基础信息!U$8:U$28,$P$32:$P$52,$CF126)+求节点(村县营基础信息!AD$8:AD$28,$P$58:$P$78,$CF126)+求节点(村县营基础信息!AM$8:AM$28,$P$84:$P$104,$CF126)</f>
        <v>261.55113719627593</v>
      </c>
      <c r="BZ126" s="194">
        <f>求节点(村县营基础信息!M$8:M$28,$P$6:$P$26,$CF126)+求节点(村县营基础信息!V$8:V$28,$P$32:$P$52,$CF126)+求节点(村县营基础信息!AE$8:AE$28,$P$58:$P$78,$CF126)+求节点(村县营基础信息!AN$8:AN$28,$P$84:$P$104,$CF126)</f>
        <v>264.41131329344984</v>
      </c>
      <c r="CA126" s="194">
        <f>求节点(村县营基础信息!N$8:N$28,$P$6:$P$26,$CF126)+求节点(村县营基础信息!W$8:W$28,$P$32:$P$52,$CF126)+求节点(村县营基础信息!AF$8:AF$28,$P$58:$P$78,$CF126)+求节点(村县营基础信息!AO$8:AO$28,$P$84:$P$104,$CF126)</f>
        <v>267.68845576133623</v>
      </c>
      <c r="CB126" s="194">
        <f>求节点(村县营基础信息!O$8:O$28,$P$6:$P$26,$CF126)+求节点(村县营基础信息!X$8:X$28,$P$32:$P$52,$CF126)+求节点(村县营基础信息!AG$8:AG$28,$P$58:$P$78,$CF126)+求节点(村县营基础信息!AP$8:AP$28,$P$84:$P$104,$CF126)</f>
        <v>273.23904139408842</v>
      </c>
      <c r="CC126" s="194">
        <f>(BX126-BX125)/节奏总纲!K124</f>
        <v>7.268549090562541E-3</v>
      </c>
      <c r="CD126" s="194"/>
      <c r="CE126" s="194"/>
      <c r="CF126" s="194">
        <v>121</v>
      </c>
      <c r="CG126" s="194">
        <f>求节点(村县营基础信息!K$8:K$28,$Q$6:$Q$26,$CF126)+求节点(村县营基础信息!T$8:T$28,$Q$32:$Q$52,$CF126)+求节点(村县营基础信息!AC$8:AC$28,$Q$58:$Q$78,$CF126)+求节点(村县营基础信息!AL$8:AL$28,$Q$84:$Q$104,$CF126)</f>
        <v>78.497859818084535</v>
      </c>
      <c r="CH126" s="194">
        <f>求节点(村县营基础信息!L$8:L$28,$Q$6:$Q$26,$CF126)+求节点(村县营基础信息!U$8:U$28,$Q$32:$Q$52,$CF126)+求节点(村县营基础信息!AD$8:AD$28,$Q$58:$Q$78,$CF126)+求节点(村县营基础信息!AM$8:AM$28,$Q$84:$Q$104,$CF126)</f>
        <v>79.672830317969016</v>
      </c>
      <c r="CI126" s="194">
        <f>求节点(村县营基础信息!M$8:M$28,$Q$6:$Q$26,$CF126)+求节点(村县营基础信息!V$8:V$28,$Q$32:$Q$52,$CF126)+求节点(村县营基础信息!AE$8:AE$28,$Q$58:$Q$78,$CF126)+求节点(村县营基础信息!AN$8:AN$28,$Q$84:$Q$104,$CF126)</f>
        <v>80.677105324547981</v>
      </c>
      <c r="CJ126" s="194">
        <f>求节点(村县营基础信息!N$8:N$28,$Q$6:$Q$26,$CF126)+求节点(村县营基础信息!W$8:W$28,$Q$32:$Q$52,$CF126)+求节点(村县营基础信息!AF$8:AF$28,$Q$58:$Q$78,$CF126)+求节点(村县营基础信息!AO$8:AO$28,$Q$84:$Q$104,$CF126)</f>
        <v>82.060080699971536</v>
      </c>
      <c r="CK126" s="194">
        <f>求节点(村县营基础信息!O$8:O$28,$Q$6:$Q$26,$CF126)+求节点(村县营基础信息!X$8:X$28,$Q$32:$Q$52,$CF126)+求节点(村县营基础信息!AG$8:AG$28,$Q$58:$Q$78,$CF126)+求节点(村县营基础信息!AP$8:AP$28,$Q$84:$Q$104,$CF126)</f>
        <v>83.702700541958052</v>
      </c>
      <c r="CL126" s="194">
        <f>(CG126-CG125)/节奏总纲!K124</f>
        <v>2.2067269539423114E-3</v>
      </c>
      <c r="CM126" s="194"/>
      <c r="CN126" s="194"/>
      <c r="CO126" s="194">
        <v>121</v>
      </c>
      <c r="CP126" s="194">
        <f>求节点(村县营基础信息!K$8:K$28,$R$6:$R$26,$CF126)+求节点(村县营基础信息!T$8:T$28,$R$32:$R$52,$CF126)+求节点(村县营基础信息!AC$8:AC$28,$R$58:$R$78,$CF126)+求节点(村县营基础信息!AL$8:AL$28,$R$84:$R$104,$CF126)</f>
        <v>14.404761904761905</v>
      </c>
      <c r="CQ126" s="194">
        <f>求节点(村县营基础信息!L$8:L$28,$R$6:$R$26,$CF126)+求节点(村县营基础信息!U$8:U$28,$R$32:$R$52,$CF126)+求节点(村县营基础信息!AD$8:AD$28,$R$58:$R$78,$CF126)+求节点(村县营基础信息!AM$8:AM$28,$R$84:$R$104,$CF126)</f>
        <v>14.550264550264551</v>
      </c>
      <c r="CR126" s="194">
        <f>求节点(村县营基础信息!M$8:M$28,$R$6:$R$26,$CF126)+求节点(村县营基础信息!V$8:V$28,$R$32:$R$52,$CF126)+求节点(村县营基础信息!AE$8:AE$28,$R$58:$R$78,$CF126)+求节点(村县营基础信息!AN$8:AN$28,$R$84:$R$104,$CF126)</f>
        <v>14.698736637512148</v>
      </c>
      <c r="CS126" s="194">
        <f>求节点(村县营基础信息!N$8:N$28,$R$6:$R$26,$CF126)+求节点(村县营基础信息!W$8:W$28,$R$32:$R$52,$CF126)+求节点(村县营基础信息!AF$8:AF$28,$R$58:$R$78,$CF126)+求节点(村县营基础信息!AO$8:AO$28,$R$84:$R$104,$CF126)</f>
        <v>14.850270004909181</v>
      </c>
      <c r="CT126" s="194">
        <f>求节点(村县营基础信息!O$8:O$28,$R$6:$R$26,$CF126)+求节点(村县营基础信息!X$8:X$28,$R$32:$R$52,$CF126)+求节点(村县营基础信息!AG$8:AG$28,$R$58:$R$78,$CF126)+求节点(村县营基础信息!AP$8:AP$28,$R$84:$R$104,$CF126)</f>
        <v>15.162907268170425</v>
      </c>
      <c r="CU126" s="194">
        <f>(CP126-CP125)/节奏总纲!K124</f>
        <v>4.0494577092962611E-4</v>
      </c>
      <c r="CV126" s="194"/>
      <c r="CW126" s="194"/>
      <c r="CX126" s="194"/>
      <c r="CY126" s="194">
        <v>121</v>
      </c>
      <c r="CZ126" s="194">
        <v>72945.714285714304</v>
      </c>
      <c r="DA126" s="194">
        <v>73682.539682539806</v>
      </c>
      <c r="DB126" s="194">
        <v>74434.402332361497</v>
      </c>
      <c r="DC126" s="194">
        <v>75201.767304859997</v>
      </c>
      <c r="DD126" s="194">
        <v>76784.962406015096</v>
      </c>
      <c r="DE126" s="194">
        <f t="shared" si="38"/>
        <v>0.66761975637460325</v>
      </c>
      <c r="DF126" s="194">
        <f t="shared" si="39"/>
        <v>0.65956902066768408</v>
      </c>
      <c r="DG126" s="194">
        <f t="shared" si="40"/>
        <v>0.6515182849607668</v>
      </c>
      <c r="DH126" s="194">
        <f t="shared" si="41"/>
        <v>0.64346754925384897</v>
      </c>
      <c r="DI126" s="194">
        <f t="shared" si="42"/>
        <v>0.62736607784001119</v>
      </c>
    </row>
    <row r="127" spans="23:113" x14ac:dyDescent="0.15">
      <c r="X127" s="187">
        <v>122</v>
      </c>
      <c r="Y127" s="203">
        <f>MAX(求节点(基础状态预期!F$7:F$27,$N$6:$N$26,$X127)+求节点(基础状态预期!F$7:F$27,$N$32:$N$52,$X127)+求节点(基础状态预期!F$7:F$27,$N$58:$N$78,$X127)+求节点(基础状态预期!F$7:F$27,$N$84:$N$104,$X127),Y126)</f>
        <v>350640</v>
      </c>
      <c r="Z127" s="203">
        <f>MAX(求节点(基础状态预期!G$7:G$27,$N$6:$N$26,$X127)+求节点(基础状态预期!G$7:G$27,$N$32:$N$52,$X127)+求节点(基础状态预期!G$7:G$27,$N$58:$N$78,$X127)+求节点(基础状态预期!G$7:G$27,$N$84:$N$104,$X127),Z126)</f>
        <v>348351.5151515152</v>
      </c>
      <c r="AA127" s="203">
        <f>MAX(求节点(基础状态预期!H$7:H$27,$N$6:$N$26,$X127)+求节点(基础状态预期!H$7:H$27,$N$32:$N$52,$X127)+求节点(基础状态预期!H$7:H$27,$N$58:$N$78,$X127)+求节点(基础状态预期!H$7:H$27,$N$84:$N$104,$X127),AA126)</f>
        <v>346016.32653061231</v>
      </c>
      <c r="AB127" s="203">
        <f>MAX(求节点(基础状态预期!I$7:I$27,$N$6:$N$26,$X127)+求节点(基础状态预期!I$7:I$27,$N$32:$N$52,$X127)+求节点(基础状态预期!I$7:I$27,$N$58:$N$78,$X127)+求节点(基础状态预期!I$7:I$27,$N$84:$N$104,$X127),AB126)</f>
        <v>343632.98969072162</v>
      </c>
      <c r="AC127" s="203">
        <f>MAX(求节点(基础状态预期!J$7:J$27,$N$6:$N$26,$X127)+求节点(基础状态预期!J$7:J$27,$N$32:$N$52,$X127)+求节点(基础状态预期!J$7:J$27,$N$58:$N$78,$X127)+求节点(基础状态预期!J$7:J$27,$N$84:$N$104,$X127),AC126)</f>
        <v>338715.78947368427</v>
      </c>
      <c r="AD127" s="63">
        <v>51559.523809523809</v>
      </c>
      <c r="AE127" s="63">
        <v>52080.327080327079</v>
      </c>
      <c r="AF127" s="63">
        <v>52611.758989310008</v>
      </c>
      <c r="AG127" s="63">
        <v>53154.148257241031</v>
      </c>
      <c r="AH127" s="63">
        <v>54273.182957393488</v>
      </c>
      <c r="AI127" s="203">
        <f>MAX((求节点(基础状态预期!F$7:F$27,$P$6:$P$26,$X127)+求节点(基础状态预期!F$7:F$27,$P$32:$P$52,$X127)+求节点(基础状态预期!F$7:F$27,$P$58:$P$78,$X127)+求节点(基础状态预期!F$7:F$27,$P$84:$P$104,$X127))*240,AI126)</f>
        <v>43200</v>
      </c>
      <c r="AJ127" s="203">
        <f>MAX((求节点(基础状态预期!G$7:G$27,$P$6:$P$26,$X127)+求节点(基础状态预期!G$7:G$27,$P$32:$P$52,$X127)+求节点(基础状态预期!G$7:G$27,$P$58:$P$78,$X127)+求节点(基础状态预期!G$7:G$27,$P$84:$P$104,$X127))*240,AJ126)</f>
        <v>43109.494949494954</v>
      </c>
      <c r="AK127" s="203">
        <f>MAX((求节点(基础状态预期!H$7:H$27,$P$6:$P$26,$X127)+求节点(基础状态预期!H$7:H$27,$P$32:$P$52,$X127)+求节点(基础状态预期!H$7:H$27,$P$58:$P$78,$X127)+求节点(基础状态预期!H$7:H$27,$P$84:$P$104,$X127))*240,AK126)</f>
        <v>43017.142857142855</v>
      </c>
      <c r="AL127" s="203">
        <f>MAX((求节点(基础状态预期!I$7:I$27,$P$6:$P$26,$X127)+求节点(基础状态预期!I$7:I$27,$P$32:$P$52,$X127)+求节点(基础状态预期!I$7:I$27,$P$58:$P$78,$X127)+求节点(基础状态预期!I$7:I$27,$P$84:$P$104,$X127))*240,AL126)</f>
        <v>42922.886597938144</v>
      </c>
      <c r="AM127" s="203">
        <f>MAX((求节点(基础状态预期!J$7:J$27,$P$6:$P$26,$X127)+求节点(基础状态预期!J$7:J$27,$P$32:$P$52,$X127)+求节点(基础状态预期!J$7:J$27,$P$58:$P$78,$X127)+求节点(基础状态预期!J$7:J$27,$P$84:$P$104,$X127))*240,AM126)</f>
        <v>42728.421052631587</v>
      </c>
      <c r="AN127" s="187">
        <f>(AI127-AI126)/节奏总纲!K125</f>
        <v>0</v>
      </c>
      <c r="AO127" s="203">
        <f>MAX(求节点(基础状态预期!F$7:F$27,$T$6:$T$26,$X127)+求节点(基础状态预期!F$7:F$27,$T$32:$T$52,$X127)+求节点(基础状态预期!F$7:F$27,$T$58:$T$78,$X127)+求节点(基础状态预期!F$7:F$27,$T$84:$T$104,$X127),AO126)</f>
        <v>24920800</v>
      </c>
      <c r="AP127" s="203">
        <f>MAX(求节点(基础状态预期!G$7:G$27,$T$6:$T$26,$X127)+求节点(基础状态预期!G$7:G$27,$T$32:$T$52,$X127)+求节点(基础状态预期!G$7:G$27,$T$58:$T$78,$X127)+求节点(基础状态预期!G$7:G$27,$T$84:$T$104,$X127),AP126)</f>
        <v>24696692.255892258</v>
      </c>
      <c r="AQ127" s="203">
        <f>MAX(求节点(基础状态预期!H$7:H$27,$T$6:$T$26,$X127)+求节点(基础状态预期!H$7:H$27,$T$32:$T$52,$X127)+求节点(基础状态预期!H$7:H$27,$T$58:$T$78,$X127)+求节点(基础状态预期!H$7:H$27,$T$84:$T$104,$X127),AQ126)</f>
        <v>24468010.884353749</v>
      </c>
      <c r="AR127" s="203">
        <f>MAX(求节点(基础状态预期!I$7:I$27,$T$6:$T$26,$X127)+求节点(基础状态预期!I$7:I$27,$T$32:$T$52,$X127)+求节点(基础状态预期!I$7:I$27,$T$58:$T$78,$X127)+求节点(基础状态预期!I$7:I$27,$T$84:$T$104,$X127),AR126)</f>
        <v>24234614.432989687</v>
      </c>
      <c r="AS127" s="203">
        <f>MAX(求节点(基础状态预期!J$7:J$27,$T$6:$T$26,$X127)+求节点(基础状态预期!J$7:J$27,$T$32:$T$52,$X127)+求节点(基础状态预期!J$7:J$27,$T$58:$T$78,$X127)+求节点(基础状态预期!J$7:J$27,$T$84:$T$104,$X127),AS126)</f>
        <v>24046385.964912269</v>
      </c>
      <c r="AT127" s="203">
        <f>MAX(求节点(基础状态预期!F$7:F$27,$S$6:$S$26,$X127)+求节点(基础状态预期!F$7:F$27,$S$32:$S$52,$X127)+求节点(基础状态预期!F$7:F$27,$S$58:$S$78,$X127)+求节点(基础状态预期!F$7:F$27,$S$84:$S$104,$X127),AT126)</f>
        <v>5500</v>
      </c>
      <c r="AU127" s="203">
        <f>MAX(求节点(基础状态预期!G$7:G$27,$S$6:$S$26,$X127)+求节点(基础状态预期!G$7:G$27,$S$32:$S$52,$X127)+求节点(基础状态预期!G$7:G$27,$S$58:$S$78,$X127)+求节点(基础状态预期!G$7:G$27,$S$84:$S$104,$X127),AU126)</f>
        <v>5489.2255892255898</v>
      </c>
      <c r="AV127" s="203">
        <f>MAX(求节点(基础状态预期!H$7:H$27,$S$6:$S$26,$X127)+求节点(基础状态预期!H$7:H$27,$S$32:$S$52,$X127)+求节点(基础状态预期!H$7:H$27,$S$58:$S$78,$X127)+求节点(基础状态预期!H$7:H$27,$S$84:$S$104,$X127),AV126)</f>
        <v>5478.2312925170072</v>
      </c>
      <c r="AW127" s="203">
        <f>MAX(求节点(基础状态预期!I$7:I$27,$S$6:$S$26,$X127)+求节点(基础状态预期!I$7:I$27,$S$32:$S$52,$X127)+求节点(基础状态预期!I$7:I$27,$S$58:$S$78,$X127)+求节点(基础状态预期!I$7:I$27,$S$84:$S$104,$X127),AW126)</f>
        <v>5467.0103092783502</v>
      </c>
      <c r="AX127" s="203">
        <f>MAX(求节点(基础状态预期!J$7:J$27,$S$6:$S$26,$X127)+求节点(基础状态预期!J$7:J$27,$S$32:$S$52,$X127)+求节点(基础状态预期!J$7:J$27,$S$58:$S$78,$X127)+求节点(基础状态预期!J$7:J$27,$S$84:$S$104,$X127),AX126)</f>
        <v>5443.8596491228072</v>
      </c>
      <c r="AY127" s="187">
        <f>(AT127-AT126)/节奏总纲!K125</f>
        <v>0</v>
      </c>
      <c r="AZ127" s="203">
        <f>MAX(求节点(基础状态预期!F$7:F$27,$U$6:$U$26,$X127)+求节点(基础状态预期!F$7:F$27,$U$32:$U$52,$X127)+求节点(基础状态预期!F$7:F$27,$U$58:$U$78,$X127)+求节点(基础状态预期!F$7:F$27,$U$84:$U$104,$X127),AZ126)</f>
        <v>5976000</v>
      </c>
      <c r="BA127" s="203">
        <f>MAX(求节点(基础状态预期!G$7:G$27,$U$6:$U$26,$X127)+求节点(基础状态预期!G$7:G$27,$U$32:$U$52,$X127)+求节点(基础状态预期!G$7:G$27,$U$58:$U$78,$X127)+求节点(基础状态预期!G$7:G$27,$U$84:$U$104,$X127),BA126)</f>
        <v>5951003.3670033673</v>
      </c>
      <c r="BB127" s="203">
        <f>MAX(求节点(基础状态预期!H$7:H$27,$U$6:$U$26,$X127)+求节点(基础状态预期!H$7:H$27,$U$32:$U$52,$X127)+求节点(基础状态预期!H$7:H$27,$U$58:$U$78,$X127)+求节点(基础状态预期!H$7:H$27,$U$84:$U$104,$X127),BB126)</f>
        <v>5925496.5986394566</v>
      </c>
      <c r="BC127" s="203">
        <f>MAX(求节点(基础状态预期!I$7:I$27,$U$6:$U$26,$X127)+求节点(基础状态预期!I$7:I$27,$U$32:$U$52,$X127)+求节点(基础状态预期!I$7:I$27,$U$58:$U$78,$X127)+求节点(基础状态预期!I$7:I$27,$U$84:$U$104,$X127),BC126)</f>
        <v>5899463.9175257729</v>
      </c>
      <c r="BD127" s="203">
        <f>MAX(求节点(基础状态预期!J$7:J$27,$U$6:$U$26,$X127)+求节点(基础状态预期!J$7:J$27,$U$32:$U$52,$X127)+求节点(基础状态预期!J$7:J$27,$U$58:$U$78,$X127)+求节点(基础状态预期!J$7:J$27,$U$84:$U$104,$X127),BD126)</f>
        <v>5845754.3859649133</v>
      </c>
      <c r="BK127" s="194">
        <v>122</v>
      </c>
      <c r="BL127" s="194">
        <f t="shared" si="23"/>
        <v>48700</v>
      </c>
      <c r="BM127" s="194">
        <f t="shared" si="24"/>
        <v>48598.720538720547</v>
      </c>
      <c r="BN127" s="194">
        <f t="shared" si="25"/>
        <v>48495.37414965986</v>
      </c>
      <c r="BO127" s="194">
        <f t="shared" si="26"/>
        <v>48389.896907216491</v>
      </c>
      <c r="BP127" s="194">
        <f t="shared" si="27"/>
        <v>48172.280701754396</v>
      </c>
      <c r="BQ127" s="194">
        <f>(BL127-BL126)/节奏总纲!K125</f>
        <v>0</v>
      </c>
      <c r="BR127" s="194"/>
      <c r="BS127" s="110">
        <f t="shared" si="36"/>
        <v>0.88706365503080087</v>
      </c>
      <c r="BT127" s="110">
        <f t="shared" si="37"/>
        <v>0.11293634496919917</v>
      </c>
      <c r="BU127" s="194"/>
      <c r="BV127" s="194"/>
      <c r="BW127" s="194">
        <v>122</v>
      </c>
      <c r="BX127" s="194">
        <f>求节点(村县营基础信息!K$8:K$28,$P$6:$P$26,$CF127)+求节点(村县营基础信息!T$8:T$28,$P$32:$P$52,$CF127)+求节点(村县营基础信息!AC$8:AC$28,$P$58:$P$78,$CF127)+求节点(村县营基础信息!AL$8:AL$28,$P$84:$P$104,$CF127)</f>
        <v>260.69422150882821</v>
      </c>
      <c r="BY127" s="194">
        <f>求节点(村县营基础信息!L$8:L$28,$P$6:$P$26,$CF127)+求节点(村县营基础信息!U$8:U$28,$P$32:$P$52,$CF127)+求节点(村县营基础信息!AD$8:AD$28,$P$58:$P$78,$CF127)+求节点(村县营基础信息!AM$8:AM$28,$P$84:$P$104,$CF127)</f>
        <v>263.71271684252611</v>
      </c>
      <c r="BZ127" s="194">
        <f>求节点(村县营基础信息!M$8:M$28,$P$6:$P$26,$CF127)+求节点(村县营基础信息!V$8:V$28,$P$32:$P$52,$CF127)+求节点(村县营基础信息!AE$8:AE$28,$P$58:$P$78,$CF127)+求节点(村县营基础信息!AN$8:AN$28,$P$84:$P$104,$CF127)</f>
        <v>266.59653075868499</v>
      </c>
      <c r="CA127" s="194">
        <f>求节点(村县营基础信息!N$8:N$28,$P$6:$P$26,$CF127)+求节点(村县营基础信息!W$8:W$28,$P$32:$P$52,$CF127)+求节点(村县营基础信息!AF$8:AF$28,$P$58:$P$78,$CF127)+求节点(村县营基础信息!AO$8:AO$28,$P$84:$P$104,$CF127)</f>
        <v>269.90075704861999</v>
      </c>
      <c r="CB127" s="194">
        <f>求节点(村县营基础信息!O$8:O$28,$P$6:$P$26,$CF127)+求节点(村县营基础信息!X$8:X$28,$P$32:$P$52,$CF127)+求节点(村县营基础信息!AG$8:AG$28,$P$58:$P$78,$CF127)+求节点(村县营基础信息!AP$8:AP$28,$P$84:$P$104,$CF127)</f>
        <v>275.49721528990727</v>
      </c>
      <c r="CC127" s="194">
        <f>(BX127-BX126)/节奏总纲!K125</f>
        <v>6.7817961020998135E-3</v>
      </c>
      <c r="CD127" s="194"/>
      <c r="CE127" s="194"/>
      <c r="CF127" s="194">
        <v>122</v>
      </c>
      <c r="CG127" s="194">
        <f>求节点(村县营基础信息!K$8:K$28,$Q$6:$Q$26,$CF127)+求节点(村县营基础信息!T$8:T$28,$Q$32:$Q$52,$CF127)+求节点(村县营基础信息!AC$8:AC$28,$Q$58:$Q$78,$CF127)+求节点(村县营基础信息!AL$8:AL$28,$Q$84:$Q$104,$CF127)</f>
        <v>79.146602461209199</v>
      </c>
      <c r="CH127" s="194">
        <f>求节点(村县营基础信息!L$8:L$28,$Q$6:$Q$26,$CF127)+求节点(村县营基础信息!U$8:U$28,$Q$32:$Q$52,$CF127)+求节点(村县营基础信息!AD$8:AD$28,$Q$58:$Q$78,$CF127)+求节点(村县营基础信息!AM$8:AM$28,$Q$84:$Q$104,$CF127)</f>
        <v>80.33128346109271</v>
      </c>
      <c r="CI127" s="194">
        <f>求节点(村县营基础信息!M$8:M$28,$Q$6:$Q$26,$CF127)+求节点(村县营基础信息!V$8:V$28,$Q$32:$Q$52,$CF127)+求节点(村县营基础信息!AE$8:AE$28,$Q$58:$Q$78,$CF127)+求节点(村县营基础信息!AN$8:AN$28,$Q$84:$Q$104,$CF127)</f>
        <v>81.343858261114491</v>
      </c>
      <c r="CJ127" s="194">
        <f>求节点(村县营基础信息!N$8:N$28,$Q$6:$Q$26,$CF127)+求节点(村县营基础信息!W$8:W$28,$Q$32:$Q$52,$CF127)+求节点(村县营基础信息!AF$8:AF$28,$Q$58:$Q$78,$CF127)+求节点(村县营基础信息!AO$8:AO$28,$Q$84:$Q$104,$CF127)</f>
        <v>82.738263185095249</v>
      </c>
      <c r="CK127" s="194">
        <f>求节点(村县营基础信息!O$8:O$28,$Q$6:$Q$26,$CF127)+求节点(村县营基础信息!X$8:X$28,$Q$32:$Q$52,$CF127)+求节点(村县营基础信息!AG$8:AG$28,$Q$58:$Q$78,$CF127)+求节点(村县营基础信息!AP$8:AP$28,$Q$84:$Q$104,$CF127)</f>
        <v>84.394458397676701</v>
      </c>
      <c r="CL127" s="194">
        <f>(CG127-CG126)/节奏总纲!K125</f>
        <v>2.0589490513417334E-3</v>
      </c>
      <c r="CM127" s="194"/>
      <c r="CN127" s="194"/>
      <c r="CO127" s="194">
        <v>122</v>
      </c>
      <c r="CP127" s="194">
        <f>求节点(村县营基础信息!K$8:K$28,$R$6:$R$26,$CF127)+求节点(村县营基础信息!T$8:T$28,$R$32:$R$52,$CF127)+求节点(村县营基础信息!AC$8:AC$28,$R$58:$R$78,$CF127)+求节点(村县营基础信息!AL$8:AL$28,$R$84:$R$104,$CF127)</f>
        <v>14.523809523809524</v>
      </c>
      <c r="CQ127" s="194">
        <f>求节点(村县营基础信息!L$8:L$28,$R$6:$R$26,$CF127)+求节点(村县营基础信息!U$8:U$28,$R$32:$R$52,$CF127)+求节点(村县营基础信息!AD$8:AD$28,$R$58:$R$78,$CF127)+求节点(村县营基础信息!AM$8:AM$28,$R$84:$R$104,$CF127)</f>
        <v>14.67051467051467</v>
      </c>
      <c r="CR127" s="194">
        <f>求节点(村县营基础信息!M$8:M$28,$R$6:$R$26,$CF127)+求节点(村县营基础信息!V$8:V$28,$R$32:$R$52,$CF127)+求节点(村县营基础信息!AE$8:AE$28,$R$58:$R$78,$CF127)+求节点(村县营基础信息!AN$8:AN$28,$R$84:$R$104,$CF127)</f>
        <v>14.820213799805638</v>
      </c>
      <c r="CS127" s="194">
        <f>求节点(村县营基础信息!N$8:N$28,$R$6:$R$26,$CF127)+求节点(村县营基础信息!W$8:W$28,$R$32:$R$52,$CF127)+求节点(村县营基础信息!AF$8:AF$28,$R$58:$R$78,$CF127)+求节点(村县营基础信息!AO$8:AO$28,$R$84:$R$104,$CF127)</f>
        <v>14.972999509081983</v>
      </c>
      <c r="CT127" s="194">
        <f>求节点(村县营基础信息!O$8:O$28,$R$6:$R$26,$CF127)+求节点(村县营基础信息!X$8:X$28,$R$32:$R$52,$CF127)+求节点(村县营基础信息!AG$8:AG$28,$R$58:$R$78,$CF127)+求节点(村县营基础信息!AP$8:AP$28,$R$84:$R$104,$CF127)</f>
        <v>15.288220551378446</v>
      </c>
      <c r="CU127" s="194">
        <f>(CP127-CP126)/节奏总纲!K125</f>
        <v>3.7782776406064799E-4</v>
      </c>
      <c r="CV127" s="194"/>
      <c r="CW127" s="194"/>
      <c r="CX127" s="194"/>
      <c r="CY127" s="194">
        <v>122</v>
      </c>
      <c r="CZ127" s="194">
        <v>73548.571428571406</v>
      </c>
      <c r="DA127" s="194">
        <v>74291.486291486406</v>
      </c>
      <c r="DB127" s="194">
        <v>75049.562682215706</v>
      </c>
      <c r="DC127" s="194">
        <v>75823.269513991094</v>
      </c>
      <c r="DD127" s="194">
        <v>77419.548872180501</v>
      </c>
      <c r="DE127" s="194">
        <f t="shared" si="38"/>
        <v>0.66214746328956586</v>
      </c>
      <c r="DF127" s="194">
        <f t="shared" si="39"/>
        <v>0.65416271721958841</v>
      </c>
      <c r="DG127" s="194">
        <f t="shared" si="40"/>
        <v>0.64617797114961306</v>
      </c>
      <c r="DH127" s="194">
        <f t="shared" si="41"/>
        <v>0.63819322507963694</v>
      </c>
      <c r="DI127" s="194">
        <f t="shared" si="42"/>
        <v>0.62222373293968325</v>
      </c>
    </row>
    <row r="128" spans="23:113" x14ac:dyDescent="0.15">
      <c r="X128" s="187">
        <v>123</v>
      </c>
      <c r="Y128" s="203">
        <f>MAX(求节点(基础状态预期!F$7:F$27,$N$6:$N$26,$X128)+求节点(基础状态预期!F$7:F$27,$N$32:$N$52,$X128)+求节点(基础状态预期!F$7:F$27,$N$58:$N$78,$X128)+求节点(基础状态预期!F$7:F$27,$N$84:$N$104,$X128),Y127)</f>
        <v>350640</v>
      </c>
      <c r="Z128" s="203">
        <f>MAX(求节点(基础状态预期!G$7:G$27,$N$6:$N$26,$X128)+求节点(基础状态预期!G$7:G$27,$N$32:$N$52,$X128)+求节点(基础状态预期!G$7:G$27,$N$58:$N$78,$X128)+求节点(基础状态预期!G$7:G$27,$N$84:$N$104,$X128),Z127)</f>
        <v>348351.5151515152</v>
      </c>
      <c r="AA128" s="203">
        <f>MAX(求节点(基础状态预期!H$7:H$27,$N$6:$N$26,$X128)+求节点(基础状态预期!H$7:H$27,$N$32:$N$52,$X128)+求节点(基础状态预期!H$7:H$27,$N$58:$N$78,$X128)+求节点(基础状态预期!H$7:H$27,$N$84:$N$104,$X128),AA127)</f>
        <v>346016.32653061231</v>
      </c>
      <c r="AB128" s="203">
        <f>MAX(求节点(基础状态预期!I$7:I$27,$N$6:$N$26,$X128)+求节点(基础状态预期!I$7:I$27,$N$32:$N$52,$X128)+求节点(基础状态预期!I$7:I$27,$N$58:$N$78,$X128)+求节点(基础状态预期!I$7:I$27,$N$84:$N$104,$X128),AB127)</f>
        <v>343632.98969072162</v>
      </c>
      <c r="AC128" s="203">
        <f>MAX(求节点(基础状态预期!J$7:J$27,$N$6:$N$26,$X128)+求节点(基础状态预期!J$7:J$27,$N$32:$N$52,$X128)+求节点(基础状态预期!J$7:J$27,$N$58:$N$78,$X128)+求节点(基础状态预期!J$7:J$27,$N$84:$N$104,$X128),AC127)</f>
        <v>338715.78947368427</v>
      </c>
      <c r="AD128" s="63">
        <v>51982.142857142855</v>
      </c>
      <c r="AE128" s="63">
        <v>52507.215007215011</v>
      </c>
      <c r="AF128" s="63">
        <v>53043.0029154519</v>
      </c>
      <c r="AG128" s="63">
        <v>53589.837997054492</v>
      </c>
      <c r="AH128" s="63">
        <v>54718.045112781954</v>
      </c>
      <c r="AI128" s="203">
        <f>MAX((求节点(基础状态预期!F$7:F$27,$P$6:$P$26,$X128)+求节点(基础状态预期!F$7:F$27,$P$32:$P$52,$X128)+求节点(基础状态预期!F$7:F$27,$P$58:$P$78,$X128)+求节点(基础状态预期!F$7:F$27,$P$84:$P$104,$X128))*240,AI127)</f>
        <v>43200</v>
      </c>
      <c r="AJ128" s="203">
        <f>MAX((求节点(基础状态预期!G$7:G$27,$P$6:$P$26,$X128)+求节点(基础状态预期!G$7:G$27,$P$32:$P$52,$X128)+求节点(基础状态预期!G$7:G$27,$P$58:$P$78,$X128)+求节点(基础状态预期!G$7:G$27,$P$84:$P$104,$X128))*240,AJ127)</f>
        <v>43109.494949494954</v>
      </c>
      <c r="AK128" s="203">
        <f>MAX((求节点(基础状态预期!H$7:H$27,$P$6:$P$26,$X128)+求节点(基础状态预期!H$7:H$27,$P$32:$P$52,$X128)+求节点(基础状态预期!H$7:H$27,$P$58:$P$78,$X128)+求节点(基础状态预期!H$7:H$27,$P$84:$P$104,$X128))*240,AK127)</f>
        <v>43017.142857142855</v>
      </c>
      <c r="AL128" s="203">
        <f>MAX((求节点(基础状态预期!I$7:I$27,$P$6:$P$26,$X128)+求节点(基础状态预期!I$7:I$27,$P$32:$P$52,$X128)+求节点(基础状态预期!I$7:I$27,$P$58:$P$78,$X128)+求节点(基础状态预期!I$7:I$27,$P$84:$P$104,$X128))*240,AL127)</f>
        <v>42922.886597938144</v>
      </c>
      <c r="AM128" s="203">
        <f>MAX((求节点(基础状态预期!J$7:J$27,$P$6:$P$26,$X128)+求节点(基础状态预期!J$7:J$27,$P$32:$P$52,$X128)+求节点(基础状态预期!J$7:J$27,$P$58:$P$78,$X128)+求节点(基础状态预期!J$7:J$27,$P$84:$P$104,$X128))*240,AM127)</f>
        <v>42728.421052631587</v>
      </c>
      <c r="AN128" s="187">
        <f>(AI128-AI127)/节奏总纲!K126</f>
        <v>0</v>
      </c>
      <c r="AO128" s="203">
        <f>MAX(求节点(基础状态预期!F$7:F$27,$T$6:$T$26,$X128)+求节点(基础状态预期!F$7:F$27,$T$32:$T$52,$X128)+求节点(基础状态预期!F$7:F$27,$T$58:$T$78,$X128)+求节点(基础状态预期!F$7:F$27,$T$84:$T$104,$X128),AO127)</f>
        <v>24920800</v>
      </c>
      <c r="AP128" s="203">
        <f>MAX(求节点(基础状态预期!G$7:G$27,$T$6:$T$26,$X128)+求节点(基础状态预期!G$7:G$27,$T$32:$T$52,$X128)+求节点(基础状态预期!G$7:G$27,$T$58:$T$78,$X128)+求节点(基础状态预期!G$7:G$27,$T$84:$T$104,$X128),AP127)</f>
        <v>24696692.255892258</v>
      </c>
      <c r="AQ128" s="203">
        <f>MAX(求节点(基础状态预期!H$7:H$27,$T$6:$T$26,$X128)+求节点(基础状态预期!H$7:H$27,$T$32:$T$52,$X128)+求节点(基础状态预期!H$7:H$27,$T$58:$T$78,$X128)+求节点(基础状态预期!H$7:H$27,$T$84:$T$104,$X128),AQ127)</f>
        <v>24468010.884353749</v>
      </c>
      <c r="AR128" s="203">
        <f>MAX(求节点(基础状态预期!I$7:I$27,$T$6:$T$26,$X128)+求节点(基础状态预期!I$7:I$27,$T$32:$T$52,$X128)+求节点(基础状态预期!I$7:I$27,$T$58:$T$78,$X128)+求节点(基础状态预期!I$7:I$27,$T$84:$T$104,$X128),AR127)</f>
        <v>24234614.432989687</v>
      </c>
      <c r="AS128" s="203">
        <f>MAX(求节点(基础状态预期!J$7:J$27,$T$6:$T$26,$X128)+求节点(基础状态预期!J$7:J$27,$T$32:$T$52,$X128)+求节点(基础状态预期!J$7:J$27,$T$58:$T$78,$X128)+求节点(基础状态预期!J$7:J$27,$T$84:$T$104,$X128),AS127)</f>
        <v>24046385.964912269</v>
      </c>
      <c r="AT128" s="203">
        <f>MAX(求节点(基础状态预期!F$7:F$27,$S$6:$S$26,$X128)+求节点(基础状态预期!F$7:F$27,$S$32:$S$52,$X128)+求节点(基础状态预期!F$7:F$27,$S$58:$S$78,$X128)+求节点(基础状态预期!F$7:F$27,$S$84:$S$104,$X128),AT127)</f>
        <v>5500</v>
      </c>
      <c r="AU128" s="203">
        <f>MAX(求节点(基础状态预期!G$7:G$27,$S$6:$S$26,$X128)+求节点(基础状态预期!G$7:G$27,$S$32:$S$52,$X128)+求节点(基础状态预期!G$7:G$27,$S$58:$S$78,$X128)+求节点(基础状态预期!G$7:G$27,$S$84:$S$104,$X128),AU127)</f>
        <v>5489.2255892255898</v>
      </c>
      <c r="AV128" s="203">
        <f>MAX(求节点(基础状态预期!H$7:H$27,$S$6:$S$26,$X128)+求节点(基础状态预期!H$7:H$27,$S$32:$S$52,$X128)+求节点(基础状态预期!H$7:H$27,$S$58:$S$78,$X128)+求节点(基础状态预期!H$7:H$27,$S$84:$S$104,$X128),AV127)</f>
        <v>5478.2312925170072</v>
      </c>
      <c r="AW128" s="203">
        <f>MAX(求节点(基础状态预期!I$7:I$27,$S$6:$S$26,$X128)+求节点(基础状态预期!I$7:I$27,$S$32:$S$52,$X128)+求节点(基础状态预期!I$7:I$27,$S$58:$S$78,$X128)+求节点(基础状态预期!I$7:I$27,$S$84:$S$104,$X128),AW127)</f>
        <v>5467.0103092783502</v>
      </c>
      <c r="AX128" s="203">
        <f>MAX(求节点(基础状态预期!J$7:J$27,$S$6:$S$26,$X128)+求节点(基础状态预期!J$7:J$27,$S$32:$S$52,$X128)+求节点(基础状态预期!J$7:J$27,$S$58:$S$78,$X128)+求节点(基础状态预期!J$7:J$27,$S$84:$S$104,$X128),AX127)</f>
        <v>5443.8596491228072</v>
      </c>
      <c r="AY128" s="187">
        <f>(AT128-AT127)/节奏总纲!K126</f>
        <v>0</v>
      </c>
      <c r="AZ128" s="203">
        <f>MAX(求节点(基础状态预期!F$7:F$27,$U$6:$U$26,$X128)+求节点(基础状态预期!F$7:F$27,$U$32:$U$52,$X128)+求节点(基础状态预期!F$7:F$27,$U$58:$U$78,$X128)+求节点(基础状态预期!F$7:F$27,$U$84:$U$104,$X128),AZ127)</f>
        <v>5976000</v>
      </c>
      <c r="BA128" s="203">
        <f>MAX(求节点(基础状态预期!G$7:G$27,$U$6:$U$26,$X128)+求节点(基础状态预期!G$7:G$27,$U$32:$U$52,$X128)+求节点(基础状态预期!G$7:G$27,$U$58:$U$78,$X128)+求节点(基础状态预期!G$7:G$27,$U$84:$U$104,$X128),BA127)</f>
        <v>5951003.3670033673</v>
      </c>
      <c r="BB128" s="203">
        <f>MAX(求节点(基础状态预期!H$7:H$27,$U$6:$U$26,$X128)+求节点(基础状态预期!H$7:H$27,$U$32:$U$52,$X128)+求节点(基础状态预期!H$7:H$27,$U$58:$U$78,$X128)+求节点(基础状态预期!H$7:H$27,$U$84:$U$104,$X128),BB127)</f>
        <v>5925496.5986394566</v>
      </c>
      <c r="BC128" s="203">
        <f>MAX(求节点(基础状态预期!I$7:I$27,$U$6:$U$26,$X128)+求节点(基础状态预期!I$7:I$27,$U$32:$U$52,$X128)+求节点(基础状态预期!I$7:I$27,$U$58:$U$78,$X128)+求节点(基础状态预期!I$7:I$27,$U$84:$U$104,$X128),BC127)</f>
        <v>5899463.9175257729</v>
      </c>
      <c r="BD128" s="203">
        <f>MAX(求节点(基础状态预期!J$7:J$27,$U$6:$U$26,$X128)+求节点(基础状态预期!J$7:J$27,$U$32:$U$52,$X128)+求节点(基础状态预期!J$7:J$27,$U$58:$U$78,$X128)+求节点(基础状态预期!J$7:J$27,$U$84:$U$104,$X128),BD127)</f>
        <v>5845754.3859649133</v>
      </c>
      <c r="BK128" s="194">
        <v>123</v>
      </c>
      <c r="BL128" s="194">
        <f t="shared" si="23"/>
        <v>48700</v>
      </c>
      <c r="BM128" s="194">
        <f t="shared" si="24"/>
        <v>48598.720538720547</v>
      </c>
      <c r="BN128" s="194">
        <f t="shared" si="25"/>
        <v>48495.37414965986</v>
      </c>
      <c r="BO128" s="194">
        <f t="shared" si="26"/>
        <v>48389.896907216491</v>
      </c>
      <c r="BP128" s="194">
        <f t="shared" si="27"/>
        <v>48172.280701754396</v>
      </c>
      <c r="BQ128" s="194">
        <f>(BL128-BL127)/节奏总纲!K126</f>
        <v>0</v>
      </c>
      <c r="BR128" s="194"/>
      <c r="BS128" s="110">
        <f t="shared" si="36"/>
        <v>0.88706365503080087</v>
      </c>
      <c r="BT128" s="110">
        <f t="shared" si="37"/>
        <v>0.11293634496919917</v>
      </c>
      <c r="BU128" s="194"/>
      <c r="BV128" s="194"/>
      <c r="BW128" s="194">
        <v>123</v>
      </c>
      <c r="BX128" s="194">
        <f>求节点(村县营基础信息!K$8:K$28,$P$6:$P$26,$CF128)+求节点(村县营基础信息!T$8:T$28,$P$32:$P$52,$CF128)+求节点(村县营基础信息!AC$8:AC$28,$P$58:$P$78,$CF128)+求节点(村县营基础信息!AL$8:AL$28,$P$84:$P$104,$CF128)</f>
        <v>262.83105939004815</v>
      </c>
      <c r="BY128" s="194">
        <f>求节点(村县营基础信息!L$8:L$28,$P$6:$P$26,$CF128)+求节点(村县营基础信息!U$8:U$28,$P$32:$P$52,$CF128)+求节点(村县营基础信息!AD$8:AD$28,$P$58:$P$78,$CF128)+求节点(村县营基础信息!AM$8:AM$28,$P$84:$P$104,$CF128)</f>
        <v>265.87429648877634</v>
      </c>
      <c r="BZ128" s="194">
        <f>求节点(村县营基础信息!M$8:M$28,$P$6:$P$26,$CF128)+求节点(村县营基础信息!V$8:V$28,$P$32:$P$52,$CF128)+求节点(村县营基础信息!AE$8:AE$28,$P$58:$P$78,$CF128)+求节点(村县营基础信息!AN$8:AN$28,$P$84:$P$104,$CF128)</f>
        <v>268.78174822392009</v>
      </c>
      <c r="CA128" s="194">
        <f>求节点(村县营基础信息!N$8:N$28,$P$6:$P$26,$CF128)+求节点(村县营基础信息!W$8:W$28,$P$32:$P$52,$CF128)+求节点(村县营基础信息!AF$8:AF$28,$P$58:$P$78,$CF128)+求节点(村县营基础信息!AO$8:AO$28,$P$84:$P$104,$CF128)</f>
        <v>272.11305833590382</v>
      </c>
      <c r="CB128" s="194">
        <f>求节点(村县营基础信息!O$8:O$28,$P$6:$P$26,$CF128)+求节点(村县营基础信息!X$8:X$28,$P$32:$P$52,$CF128)+求节点(村县营基础信息!AG$8:AG$28,$P$58:$P$78,$CF128)+求节点(村县营基础信息!AP$8:AP$28,$P$84:$P$104,$CF128)</f>
        <v>277.75538918572624</v>
      </c>
      <c r="CC128" s="194">
        <f>(BX128-BX127)/节奏总纲!K126</f>
        <v>6.3276395051348553E-3</v>
      </c>
      <c r="CD128" s="194"/>
      <c r="CE128" s="194"/>
      <c r="CF128" s="194">
        <v>123</v>
      </c>
      <c r="CG128" s="194">
        <f>求节点(村县营基础信息!K$8:K$28,$Q$6:$Q$26,$CF128)+求节点(村县营基础信息!T$8:T$28,$Q$32:$Q$52,$CF128)+求节点(村县营基础信息!AC$8:AC$28,$Q$58:$Q$78,$CF128)+求节点(村县营基础信息!AL$8:AL$28,$Q$84:$Q$104,$CF128)</f>
        <v>79.795345104333876</v>
      </c>
      <c r="CH128" s="194">
        <f>求节点(村县营基础信息!L$8:L$28,$Q$6:$Q$26,$CF128)+求节点(村县营基础信息!U$8:U$28,$Q$32:$Q$52,$CF128)+求节点(村县营基础信息!AD$8:AD$28,$Q$58:$Q$78,$CF128)+求节点(村县营基础信息!AM$8:AM$28,$Q$84:$Q$104,$CF128)</f>
        <v>80.989736604216432</v>
      </c>
      <c r="CI128" s="194">
        <f>求节点(村县营基础信息!M$8:M$28,$Q$6:$Q$26,$CF128)+求节点(村县营基础信息!V$8:V$28,$Q$32:$Q$52,$CF128)+求节点(村县营基础信息!AE$8:AE$28,$Q$58:$Q$78,$CF128)+求节点(村县营基础信息!AN$8:AN$28,$Q$84:$Q$104,$CF128)</f>
        <v>82.010611197681015</v>
      </c>
      <c r="CJ128" s="194">
        <f>求节点(村县营基础信息!N$8:N$28,$Q$6:$Q$26,$CF128)+求节点(村县营基础信息!W$8:W$28,$Q$32:$Q$52,$CF128)+求节点(村县营基础信息!AF$8:AF$28,$Q$58:$Q$78,$CF128)+求节点(村县营基础信息!AO$8:AO$28,$Q$84:$Q$104,$CF128)</f>
        <v>83.416445670218991</v>
      </c>
      <c r="CK128" s="194">
        <f>求节点(村县营基础信息!O$8:O$28,$Q$6:$Q$26,$CF128)+求节点(村县营基础信息!X$8:X$28,$Q$32:$Q$52,$CF128)+求节点(村县营基础信息!AG$8:AG$28,$Q$58:$Q$78,$CF128)+求节点(村县营基础信息!AP$8:AP$28,$Q$84:$Q$104,$CF128)</f>
        <v>85.086216253395364</v>
      </c>
      <c r="CL128" s="194">
        <f>(CG128-CG127)/节奏总纲!K126</f>
        <v>1.9210673927952421E-3</v>
      </c>
      <c r="CM128" s="194"/>
      <c r="CN128" s="194"/>
      <c r="CO128" s="194">
        <v>123</v>
      </c>
      <c r="CP128" s="194">
        <f>求节点(村县营基础信息!K$8:K$28,$R$6:$R$26,$CF128)+求节点(村县营基础信息!T$8:T$28,$R$32:$R$52,$CF128)+求节点(村县营基础信息!AC$8:AC$28,$R$58:$R$78,$CF128)+求节点(村县营基础信息!AL$8:AL$28,$R$84:$R$104,$CF128)</f>
        <v>14.642857142857142</v>
      </c>
      <c r="CQ128" s="194">
        <f>求节点(村县营基础信息!L$8:L$28,$R$6:$R$26,$CF128)+求节点(村县营基础信息!U$8:U$28,$R$32:$R$52,$CF128)+求节点(村县营基础信息!AD$8:AD$28,$R$58:$R$78,$CF128)+求节点(村县营基础信息!AM$8:AM$28,$R$84:$R$104,$CF128)</f>
        <v>14.790764790764792</v>
      </c>
      <c r="CR128" s="194">
        <f>求节点(村县营基础信息!M$8:M$28,$R$6:$R$26,$CF128)+求节点(村县营基础信息!V$8:V$28,$R$32:$R$52,$CF128)+求节点(村县营基础信息!AE$8:AE$28,$R$58:$R$78,$CF128)+求节点(村县营基础信息!AN$8:AN$28,$R$84:$R$104,$CF128)</f>
        <v>14.941690962099127</v>
      </c>
      <c r="CS128" s="194">
        <f>求节点(村县营基础信息!N$8:N$28,$R$6:$R$26,$CF128)+求节点(村县营基础信息!W$8:W$28,$R$32:$R$52,$CF128)+求节点(村县营基础信息!AF$8:AF$28,$R$58:$R$78,$CF128)+求节点(村县营基础信息!AO$8:AO$28,$R$84:$R$104,$CF128)</f>
        <v>15.095729013254786</v>
      </c>
      <c r="CT128" s="194">
        <f>求节点(村县营基础信息!O$8:O$28,$R$6:$R$26,$CF128)+求节点(村县营基础信息!X$8:X$28,$R$32:$R$52,$CF128)+求节点(村县营基础信息!AG$8:AG$28,$R$58:$R$78,$CF128)+求节点(村县营基础信息!AP$8:AP$28,$R$84:$R$104,$CF128)</f>
        <v>15.413533834586467</v>
      </c>
      <c r="CU128" s="194">
        <f>(CP128-CP127)/节奏总纲!K126</f>
        <v>3.5252576898716048E-4</v>
      </c>
      <c r="CV128" s="194"/>
      <c r="CW128" s="194"/>
      <c r="CX128" s="194"/>
      <c r="CY128" s="194">
        <v>123</v>
      </c>
      <c r="CZ128" s="194">
        <v>74151.428571428594</v>
      </c>
      <c r="DA128" s="194">
        <v>74900.432900433007</v>
      </c>
      <c r="DB128" s="194">
        <v>75664.723032069902</v>
      </c>
      <c r="DC128" s="194">
        <v>76444.771723122103</v>
      </c>
      <c r="DD128" s="194">
        <v>78054.135338345994</v>
      </c>
      <c r="DE128" s="194">
        <f t="shared" si="38"/>
        <v>0.65676415057989423</v>
      </c>
      <c r="DF128" s="194">
        <f t="shared" si="39"/>
        <v>0.64884432114463242</v>
      </c>
      <c r="DG128" s="194">
        <f t="shared" si="40"/>
        <v>0.6409244917093726</v>
      </c>
      <c r="DH128" s="194">
        <f t="shared" si="41"/>
        <v>0.63300466227411201</v>
      </c>
      <c r="DI128" s="194">
        <f t="shared" si="42"/>
        <v>0.6171650034035876</v>
      </c>
    </row>
    <row r="129" spans="24:113" x14ac:dyDescent="0.15">
      <c r="X129" s="187">
        <v>124</v>
      </c>
      <c r="Y129" s="203">
        <f>MAX(求节点(基础状态预期!F$7:F$27,$N$6:$N$26,$X129)+求节点(基础状态预期!F$7:F$27,$N$32:$N$52,$X129)+求节点(基础状态预期!F$7:F$27,$N$58:$N$78,$X129)+求节点(基础状态预期!F$7:F$27,$N$84:$N$104,$X129),Y128)</f>
        <v>350640</v>
      </c>
      <c r="Z129" s="203">
        <f>MAX(求节点(基础状态预期!G$7:G$27,$N$6:$N$26,$X129)+求节点(基础状态预期!G$7:G$27,$N$32:$N$52,$X129)+求节点(基础状态预期!G$7:G$27,$N$58:$N$78,$X129)+求节点(基础状态预期!G$7:G$27,$N$84:$N$104,$X129),Z128)</f>
        <v>348351.5151515152</v>
      </c>
      <c r="AA129" s="203">
        <f>MAX(求节点(基础状态预期!H$7:H$27,$N$6:$N$26,$X129)+求节点(基础状态预期!H$7:H$27,$N$32:$N$52,$X129)+求节点(基础状态预期!H$7:H$27,$N$58:$N$78,$X129)+求节点(基础状态预期!H$7:H$27,$N$84:$N$104,$X129),AA128)</f>
        <v>346016.32653061231</v>
      </c>
      <c r="AB129" s="203">
        <f>MAX(求节点(基础状态预期!I$7:I$27,$N$6:$N$26,$X129)+求节点(基础状态预期!I$7:I$27,$N$32:$N$52,$X129)+求节点(基础状态预期!I$7:I$27,$N$58:$N$78,$X129)+求节点(基础状态预期!I$7:I$27,$N$84:$N$104,$X129),AB128)</f>
        <v>343632.98969072162</v>
      </c>
      <c r="AC129" s="203">
        <f>MAX(求节点(基础状态预期!J$7:J$27,$N$6:$N$26,$X129)+求节点(基础状态预期!J$7:J$27,$N$32:$N$52,$X129)+求节点(基础状态预期!J$7:J$27,$N$58:$N$78,$X129)+求节点(基础状态预期!J$7:J$27,$N$84:$N$104,$X129),AC128)</f>
        <v>338715.78947368427</v>
      </c>
      <c r="AD129" s="63">
        <v>52404.761904761908</v>
      </c>
      <c r="AE129" s="63">
        <v>52934.102934102935</v>
      </c>
      <c r="AF129" s="63">
        <v>53474.246841593784</v>
      </c>
      <c r="AG129" s="63">
        <v>54025.527736867938</v>
      </c>
      <c r="AH129" s="63">
        <v>55162.907268170427</v>
      </c>
      <c r="AI129" s="203">
        <f>MAX((求节点(基础状态预期!F$7:F$27,$P$6:$P$26,$X129)+求节点(基础状态预期!F$7:F$27,$P$32:$P$52,$X129)+求节点(基础状态预期!F$7:F$27,$P$58:$P$78,$X129)+求节点(基础状态预期!F$7:F$27,$P$84:$P$104,$X129))*240,AI128)</f>
        <v>43200</v>
      </c>
      <c r="AJ129" s="203">
        <f>MAX((求节点(基础状态预期!G$7:G$27,$P$6:$P$26,$X129)+求节点(基础状态预期!G$7:G$27,$P$32:$P$52,$X129)+求节点(基础状态预期!G$7:G$27,$P$58:$P$78,$X129)+求节点(基础状态预期!G$7:G$27,$P$84:$P$104,$X129))*240,AJ128)</f>
        <v>43109.494949494954</v>
      </c>
      <c r="AK129" s="203">
        <f>MAX((求节点(基础状态预期!H$7:H$27,$P$6:$P$26,$X129)+求节点(基础状态预期!H$7:H$27,$P$32:$P$52,$X129)+求节点(基础状态预期!H$7:H$27,$P$58:$P$78,$X129)+求节点(基础状态预期!H$7:H$27,$P$84:$P$104,$X129))*240,AK128)</f>
        <v>43017.142857142855</v>
      </c>
      <c r="AL129" s="203">
        <f>MAX((求节点(基础状态预期!I$7:I$27,$P$6:$P$26,$X129)+求节点(基础状态预期!I$7:I$27,$P$32:$P$52,$X129)+求节点(基础状态预期!I$7:I$27,$P$58:$P$78,$X129)+求节点(基础状态预期!I$7:I$27,$P$84:$P$104,$X129))*240,AL128)</f>
        <v>42922.886597938144</v>
      </c>
      <c r="AM129" s="203">
        <f>MAX((求节点(基础状态预期!J$7:J$27,$P$6:$P$26,$X129)+求节点(基础状态预期!J$7:J$27,$P$32:$P$52,$X129)+求节点(基础状态预期!J$7:J$27,$P$58:$P$78,$X129)+求节点(基础状态预期!J$7:J$27,$P$84:$P$104,$X129))*240,AM128)</f>
        <v>42728.421052631587</v>
      </c>
      <c r="AN129" s="187">
        <f>(AI129-AI128)/节奏总纲!K127</f>
        <v>0</v>
      </c>
      <c r="AO129" s="203">
        <f>MAX(求节点(基础状态预期!F$7:F$27,$T$6:$T$26,$X129)+求节点(基础状态预期!F$7:F$27,$T$32:$T$52,$X129)+求节点(基础状态预期!F$7:F$27,$T$58:$T$78,$X129)+求节点(基础状态预期!F$7:F$27,$T$84:$T$104,$X129),AO128)</f>
        <v>24920800</v>
      </c>
      <c r="AP129" s="203">
        <f>MAX(求节点(基础状态预期!G$7:G$27,$T$6:$T$26,$X129)+求节点(基础状态预期!G$7:G$27,$T$32:$T$52,$X129)+求节点(基础状态预期!G$7:G$27,$T$58:$T$78,$X129)+求节点(基础状态预期!G$7:G$27,$T$84:$T$104,$X129),AP128)</f>
        <v>24696692.255892258</v>
      </c>
      <c r="AQ129" s="203">
        <f>MAX(求节点(基础状态预期!H$7:H$27,$T$6:$T$26,$X129)+求节点(基础状态预期!H$7:H$27,$T$32:$T$52,$X129)+求节点(基础状态预期!H$7:H$27,$T$58:$T$78,$X129)+求节点(基础状态预期!H$7:H$27,$T$84:$T$104,$X129),AQ128)</f>
        <v>24468010.884353749</v>
      </c>
      <c r="AR129" s="203">
        <f>MAX(求节点(基础状态预期!I$7:I$27,$T$6:$T$26,$X129)+求节点(基础状态预期!I$7:I$27,$T$32:$T$52,$X129)+求节点(基础状态预期!I$7:I$27,$T$58:$T$78,$X129)+求节点(基础状态预期!I$7:I$27,$T$84:$T$104,$X129),AR128)</f>
        <v>24234614.432989687</v>
      </c>
      <c r="AS129" s="203">
        <f>MAX(求节点(基础状态预期!J$7:J$27,$T$6:$T$26,$X129)+求节点(基础状态预期!J$7:J$27,$T$32:$T$52,$X129)+求节点(基础状态预期!J$7:J$27,$T$58:$T$78,$X129)+求节点(基础状态预期!J$7:J$27,$T$84:$T$104,$X129),AS128)</f>
        <v>24046385.964912269</v>
      </c>
      <c r="AT129" s="203">
        <f>MAX(求节点(基础状态预期!F$7:F$27,$S$6:$S$26,$X129)+求节点(基础状态预期!F$7:F$27,$S$32:$S$52,$X129)+求节点(基础状态预期!F$7:F$27,$S$58:$S$78,$X129)+求节点(基础状态预期!F$7:F$27,$S$84:$S$104,$X129),AT128)</f>
        <v>5500</v>
      </c>
      <c r="AU129" s="203">
        <f>MAX(求节点(基础状态预期!G$7:G$27,$S$6:$S$26,$X129)+求节点(基础状态预期!G$7:G$27,$S$32:$S$52,$X129)+求节点(基础状态预期!G$7:G$27,$S$58:$S$78,$X129)+求节点(基础状态预期!G$7:G$27,$S$84:$S$104,$X129),AU128)</f>
        <v>5489.2255892255898</v>
      </c>
      <c r="AV129" s="203">
        <f>MAX(求节点(基础状态预期!H$7:H$27,$S$6:$S$26,$X129)+求节点(基础状态预期!H$7:H$27,$S$32:$S$52,$X129)+求节点(基础状态预期!H$7:H$27,$S$58:$S$78,$X129)+求节点(基础状态预期!H$7:H$27,$S$84:$S$104,$X129),AV128)</f>
        <v>5478.2312925170072</v>
      </c>
      <c r="AW129" s="203">
        <f>MAX(求节点(基础状态预期!I$7:I$27,$S$6:$S$26,$X129)+求节点(基础状态预期!I$7:I$27,$S$32:$S$52,$X129)+求节点(基础状态预期!I$7:I$27,$S$58:$S$78,$X129)+求节点(基础状态预期!I$7:I$27,$S$84:$S$104,$X129),AW128)</f>
        <v>5467.0103092783502</v>
      </c>
      <c r="AX129" s="203">
        <f>MAX(求节点(基础状态预期!J$7:J$27,$S$6:$S$26,$X129)+求节点(基础状态预期!J$7:J$27,$S$32:$S$52,$X129)+求节点(基础状态预期!J$7:J$27,$S$58:$S$78,$X129)+求节点(基础状态预期!J$7:J$27,$S$84:$S$104,$X129),AX128)</f>
        <v>5443.8596491228072</v>
      </c>
      <c r="AY129" s="187">
        <f>(AT129-AT128)/节奏总纲!K127</f>
        <v>0</v>
      </c>
      <c r="AZ129" s="203">
        <f>MAX(求节点(基础状态预期!F$7:F$27,$U$6:$U$26,$X129)+求节点(基础状态预期!F$7:F$27,$U$32:$U$52,$X129)+求节点(基础状态预期!F$7:F$27,$U$58:$U$78,$X129)+求节点(基础状态预期!F$7:F$27,$U$84:$U$104,$X129),AZ128)</f>
        <v>5976000</v>
      </c>
      <c r="BA129" s="203">
        <f>MAX(求节点(基础状态预期!G$7:G$27,$U$6:$U$26,$X129)+求节点(基础状态预期!G$7:G$27,$U$32:$U$52,$X129)+求节点(基础状态预期!G$7:G$27,$U$58:$U$78,$X129)+求节点(基础状态预期!G$7:G$27,$U$84:$U$104,$X129),BA128)</f>
        <v>5951003.3670033673</v>
      </c>
      <c r="BB129" s="203">
        <f>MAX(求节点(基础状态预期!H$7:H$27,$U$6:$U$26,$X129)+求节点(基础状态预期!H$7:H$27,$U$32:$U$52,$X129)+求节点(基础状态预期!H$7:H$27,$U$58:$U$78,$X129)+求节点(基础状态预期!H$7:H$27,$U$84:$U$104,$X129),BB128)</f>
        <v>5925496.5986394566</v>
      </c>
      <c r="BC129" s="203">
        <f>MAX(求节点(基础状态预期!I$7:I$27,$U$6:$U$26,$X129)+求节点(基础状态预期!I$7:I$27,$U$32:$U$52,$X129)+求节点(基础状态预期!I$7:I$27,$U$58:$U$78,$X129)+求节点(基础状态预期!I$7:I$27,$U$84:$U$104,$X129),BC128)</f>
        <v>5899463.9175257729</v>
      </c>
      <c r="BD129" s="203">
        <f>MAX(求节点(基础状态预期!J$7:J$27,$U$6:$U$26,$X129)+求节点(基础状态预期!J$7:J$27,$U$32:$U$52,$X129)+求节点(基础状态预期!J$7:J$27,$U$58:$U$78,$X129)+求节点(基础状态预期!J$7:J$27,$U$84:$U$104,$X129),BD128)</f>
        <v>5845754.3859649133</v>
      </c>
      <c r="BK129" s="194">
        <v>124</v>
      </c>
      <c r="BL129" s="194">
        <f t="shared" si="23"/>
        <v>48700</v>
      </c>
      <c r="BM129" s="194">
        <f t="shared" si="24"/>
        <v>48598.720538720547</v>
      </c>
      <c r="BN129" s="194">
        <f t="shared" si="25"/>
        <v>48495.37414965986</v>
      </c>
      <c r="BO129" s="194">
        <f t="shared" si="26"/>
        <v>48389.896907216491</v>
      </c>
      <c r="BP129" s="194">
        <f t="shared" si="27"/>
        <v>48172.280701754396</v>
      </c>
      <c r="BQ129" s="194">
        <f>(BL129-BL128)/节奏总纲!K127</f>
        <v>0</v>
      </c>
      <c r="BR129" s="194"/>
      <c r="BS129" s="110">
        <f t="shared" si="36"/>
        <v>0.88706365503080087</v>
      </c>
      <c r="BT129" s="110">
        <f t="shared" si="37"/>
        <v>0.11293634496919917</v>
      </c>
      <c r="BU129" s="194"/>
      <c r="BV129" s="194"/>
      <c r="BW129" s="194">
        <v>124</v>
      </c>
      <c r="BX129" s="194">
        <f>求节点(村县营基础信息!K$8:K$28,$P$6:$P$26,$CF129)+求节点(村县营基础信息!T$8:T$28,$P$32:$P$52,$CF129)+求节点(村县营基础信息!AC$8:AC$28,$P$58:$P$78,$CF129)+求节点(村县营基础信息!AL$8:AL$28,$P$84:$P$104,$CF129)</f>
        <v>264.96789727126804</v>
      </c>
      <c r="BY129" s="194">
        <f>求节点(村县营基础信息!L$8:L$28,$P$6:$P$26,$CF129)+求节点(村县营基础信息!U$8:U$28,$P$32:$P$52,$CF129)+求节点(村县营基础信息!AD$8:AD$28,$P$58:$P$78,$CF129)+求节点(村县营基础信息!AM$8:AM$28,$P$84:$P$104,$CF129)</f>
        <v>268.03587613502657</v>
      </c>
      <c r="BZ129" s="194">
        <f>求节点(村县营基础信息!M$8:M$28,$P$6:$P$26,$CF129)+求节点(村县营基础信息!V$8:V$28,$P$32:$P$52,$CF129)+求节点(村县营基础信息!AE$8:AE$28,$P$58:$P$78,$CF129)+求节点(村县营基础信息!AN$8:AN$28,$P$84:$P$104,$CF129)</f>
        <v>270.96696568915519</v>
      </c>
      <c r="CA129" s="194">
        <f>求节点(村县营基础信息!N$8:N$28,$P$6:$P$26,$CF129)+求节点(村县营基础信息!W$8:W$28,$P$32:$P$52,$CF129)+求节点(村县营基础信息!AF$8:AF$28,$P$58:$P$78,$CF129)+求节点(村县营基础信息!AO$8:AO$28,$P$84:$P$104,$CF129)</f>
        <v>274.32535962318758</v>
      </c>
      <c r="CB129" s="194">
        <f>求节点(村县营基础信息!O$8:O$28,$P$6:$P$26,$CF129)+求节点(村县营基础信息!X$8:X$28,$P$32:$P$52,$CF129)+求节点(村县营基础信息!AG$8:AG$28,$P$58:$P$78,$CF129)+求节点(村县营基础信息!AP$8:AP$28,$P$84:$P$104,$CF129)</f>
        <v>280.0135630815451</v>
      </c>
      <c r="CC129" s="194">
        <f>(BX129-BX128)/节奏总纲!K127</f>
        <v>5.903896416842456E-3</v>
      </c>
      <c r="CD129" s="194"/>
      <c r="CE129" s="194"/>
      <c r="CF129" s="194">
        <v>124</v>
      </c>
      <c r="CG129" s="194">
        <f>求节点(村县营基础信息!K$8:K$28,$Q$6:$Q$26,$CF129)+求节点(村县营基础信息!T$8:T$28,$Q$32:$Q$52,$CF129)+求节点(村县营基础信息!AC$8:AC$28,$Q$58:$Q$78,$CF129)+求节点(村县营基础信息!AL$8:AL$28,$Q$84:$Q$104,$CF129)</f>
        <v>80.444087747458525</v>
      </c>
      <c r="CH129" s="194">
        <f>求节点(村县营基础信息!L$8:L$28,$Q$6:$Q$26,$CF129)+求节点(村县营基础信息!U$8:U$28,$Q$32:$Q$52,$CF129)+求节点(村县营基础信息!AD$8:AD$28,$Q$58:$Q$78,$CF129)+求节点(村县营基础信息!AM$8:AM$28,$Q$84:$Q$104,$CF129)</f>
        <v>81.648189747340155</v>
      </c>
      <c r="CI129" s="194">
        <f>求节点(村县营基础信息!M$8:M$28,$Q$6:$Q$26,$CF129)+求节点(村县营基础信息!V$8:V$28,$Q$32:$Q$52,$CF129)+求节点(村县营基础信息!AE$8:AE$28,$Q$58:$Q$78,$CF129)+求节点(村县营基础信息!AN$8:AN$28,$Q$84:$Q$104,$CF129)</f>
        <v>82.677364134247526</v>
      </c>
      <c r="CJ129" s="194">
        <f>求节点(村县营基础信息!N$8:N$28,$Q$6:$Q$26,$CF129)+求节点(村县营基础信息!W$8:W$28,$Q$32:$Q$52,$CF129)+求节点(村县营基础信息!AF$8:AF$28,$Q$58:$Q$78,$CF129)+求节点(村县营基础信息!AO$8:AO$28,$Q$84:$Q$104,$CF129)</f>
        <v>84.094628155342718</v>
      </c>
      <c r="CK129" s="194">
        <f>求节点(村县营基础信息!O$8:O$28,$Q$6:$Q$26,$CF129)+求节点(村县营基础信息!X$8:X$28,$Q$32:$Q$52,$CF129)+求节点(村县营基础信息!AG$8:AG$28,$Q$58:$Q$78,$CF129)+求节点(村县营基础信息!AP$8:AP$28,$Q$84:$Q$104,$CF129)</f>
        <v>85.777974109114012</v>
      </c>
      <c r="CL129" s="194">
        <f>(CG129-CG128)/节奏总纲!K127</f>
        <v>1.7924192564435283E-3</v>
      </c>
      <c r="CM129" s="194"/>
      <c r="CN129" s="194"/>
      <c r="CO129" s="194">
        <v>124</v>
      </c>
      <c r="CP129" s="194">
        <f>求节点(村县营基础信息!K$8:K$28,$R$6:$R$26,$CF129)+求节点(村县营基础信息!T$8:T$28,$R$32:$R$52,$CF129)+求节点(村县营基础信息!AC$8:AC$28,$R$58:$R$78,$CF129)+求节点(村县营基础信息!AL$8:AL$28,$R$84:$R$104,$CF129)</f>
        <v>14.761904761904763</v>
      </c>
      <c r="CQ129" s="194">
        <f>求节点(村县营基础信息!L$8:L$28,$R$6:$R$26,$CF129)+求节点(村县营基础信息!U$8:U$28,$R$32:$R$52,$CF129)+求节点(村县营基础信息!AD$8:AD$28,$R$58:$R$78,$CF129)+求节点(村县营基础信息!AM$8:AM$28,$R$84:$R$104,$CF129)</f>
        <v>14.911014911014913</v>
      </c>
      <c r="CR129" s="194">
        <f>求节点(村县营基础信息!M$8:M$28,$R$6:$R$26,$CF129)+求节点(村县营基础信息!V$8:V$28,$R$32:$R$52,$CF129)+求节点(村县营基础信息!AE$8:AE$28,$R$58:$R$78,$CF129)+求节点(村县营基础信息!AN$8:AN$28,$R$84:$R$104,$CF129)</f>
        <v>15.063168124392615</v>
      </c>
      <c r="CS129" s="194">
        <f>求节点(村县营基础信息!N$8:N$28,$R$6:$R$26,$CF129)+求节点(村县营基础信息!W$8:W$28,$R$32:$R$52,$CF129)+求节点(村县营基础信息!AF$8:AF$28,$R$58:$R$78,$CF129)+求节点(村县营基础信息!AO$8:AO$28,$R$84:$R$104,$CF129)</f>
        <v>15.218458517427589</v>
      </c>
      <c r="CT129" s="194">
        <f>求节点(村县营基础信息!O$8:O$28,$R$6:$R$26,$CF129)+求节点(村县营基础信息!X$8:X$28,$R$32:$R$52,$CF129)+求节点(村县营基础信息!AG$8:AG$28,$R$58:$R$78,$CF129)+求节点(村县营基础信息!AP$8:AP$28,$R$84:$R$104,$CF129)</f>
        <v>15.538847117794486</v>
      </c>
      <c r="CU129" s="194">
        <f>(CP129-CP128)/节奏总纲!K127</f>
        <v>3.2891817283191733E-4</v>
      </c>
      <c r="CV129" s="194"/>
      <c r="CW129" s="194"/>
      <c r="CX129" s="194"/>
      <c r="CY129" s="194">
        <v>124</v>
      </c>
      <c r="CZ129" s="194">
        <v>74754.285714285696</v>
      </c>
      <c r="DA129" s="194">
        <v>75509.379509379607</v>
      </c>
      <c r="DB129" s="194">
        <v>76279.883381924199</v>
      </c>
      <c r="DC129" s="194">
        <v>77066.2739322532</v>
      </c>
      <c r="DD129" s="194">
        <v>78688.721804511399</v>
      </c>
      <c r="DE129" s="194">
        <f t="shared" si="38"/>
        <v>0.65146766549457291</v>
      </c>
      <c r="DF129" s="194">
        <f t="shared" si="39"/>
        <v>0.64361170565153059</v>
      </c>
      <c r="DG129" s="194">
        <f t="shared" si="40"/>
        <v>0.63575574580848992</v>
      </c>
      <c r="DH129" s="194">
        <f t="shared" si="41"/>
        <v>0.6278997859654496</v>
      </c>
      <c r="DI129" s="194">
        <f t="shared" si="42"/>
        <v>0.61218786627936528</v>
      </c>
    </row>
    <row r="130" spans="24:113" x14ac:dyDescent="0.15">
      <c r="X130" s="187">
        <v>125</v>
      </c>
      <c r="Y130" s="203">
        <f>MAX(求节点(基础状态预期!F$7:F$27,$N$6:$N$26,$X130)+求节点(基础状态预期!F$7:F$27,$N$32:$N$52,$X130)+求节点(基础状态预期!F$7:F$27,$N$58:$N$78,$X130)+求节点(基础状态预期!F$7:F$27,$N$84:$N$104,$X130),Y129)</f>
        <v>350640</v>
      </c>
      <c r="Z130" s="203">
        <f>MAX(求节点(基础状态预期!G$7:G$27,$N$6:$N$26,$X130)+求节点(基础状态预期!G$7:G$27,$N$32:$N$52,$X130)+求节点(基础状态预期!G$7:G$27,$N$58:$N$78,$X130)+求节点(基础状态预期!G$7:G$27,$N$84:$N$104,$X130),Z129)</f>
        <v>348351.5151515152</v>
      </c>
      <c r="AA130" s="203">
        <f>MAX(求节点(基础状态预期!H$7:H$27,$N$6:$N$26,$X130)+求节点(基础状态预期!H$7:H$27,$N$32:$N$52,$X130)+求节点(基础状态预期!H$7:H$27,$N$58:$N$78,$X130)+求节点(基础状态预期!H$7:H$27,$N$84:$N$104,$X130),AA129)</f>
        <v>346016.32653061231</v>
      </c>
      <c r="AB130" s="203">
        <f>MAX(求节点(基础状态预期!I$7:I$27,$N$6:$N$26,$X130)+求节点(基础状态预期!I$7:I$27,$N$32:$N$52,$X130)+求节点(基础状态预期!I$7:I$27,$N$58:$N$78,$X130)+求节点(基础状态预期!I$7:I$27,$N$84:$N$104,$X130),AB129)</f>
        <v>343632.98969072162</v>
      </c>
      <c r="AC130" s="203">
        <f>MAX(求节点(基础状态预期!J$7:J$27,$N$6:$N$26,$X130)+求节点(基础状态预期!J$7:J$27,$N$32:$N$52,$X130)+求节点(基础状态预期!J$7:J$27,$N$58:$N$78,$X130)+求节点(基础状态预期!J$7:J$27,$N$84:$N$104,$X130),AC129)</f>
        <v>338715.78947368427</v>
      </c>
      <c r="AD130" s="63">
        <v>52827.380952380954</v>
      </c>
      <c r="AE130" s="63">
        <v>53360.990860990867</v>
      </c>
      <c r="AF130" s="63">
        <v>53905.490767735668</v>
      </c>
      <c r="AG130" s="63">
        <v>54461.217476681391</v>
      </c>
      <c r="AH130" s="63">
        <v>55607.769423558901</v>
      </c>
      <c r="AI130" s="203">
        <f>MAX((求节点(基础状态预期!F$7:F$27,$P$6:$P$26,$X130)+求节点(基础状态预期!F$7:F$27,$P$32:$P$52,$X130)+求节点(基础状态预期!F$7:F$27,$P$58:$P$78,$X130)+求节点(基础状态预期!F$7:F$27,$P$84:$P$104,$X130))*240,AI129)</f>
        <v>43200</v>
      </c>
      <c r="AJ130" s="203">
        <f>MAX((求节点(基础状态预期!G$7:G$27,$P$6:$P$26,$X130)+求节点(基础状态预期!G$7:G$27,$P$32:$P$52,$X130)+求节点(基础状态预期!G$7:G$27,$P$58:$P$78,$X130)+求节点(基础状态预期!G$7:G$27,$P$84:$P$104,$X130))*240,AJ129)</f>
        <v>43109.494949494954</v>
      </c>
      <c r="AK130" s="203">
        <f>MAX((求节点(基础状态预期!H$7:H$27,$P$6:$P$26,$X130)+求节点(基础状态预期!H$7:H$27,$P$32:$P$52,$X130)+求节点(基础状态预期!H$7:H$27,$P$58:$P$78,$X130)+求节点(基础状态预期!H$7:H$27,$P$84:$P$104,$X130))*240,AK129)</f>
        <v>43017.142857142855</v>
      </c>
      <c r="AL130" s="203">
        <f>MAX((求节点(基础状态预期!I$7:I$27,$P$6:$P$26,$X130)+求节点(基础状态预期!I$7:I$27,$P$32:$P$52,$X130)+求节点(基础状态预期!I$7:I$27,$P$58:$P$78,$X130)+求节点(基础状态预期!I$7:I$27,$P$84:$P$104,$X130))*240,AL129)</f>
        <v>42922.886597938144</v>
      </c>
      <c r="AM130" s="203">
        <f>MAX((求节点(基础状态预期!J$7:J$27,$P$6:$P$26,$X130)+求节点(基础状态预期!J$7:J$27,$P$32:$P$52,$X130)+求节点(基础状态预期!J$7:J$27,$P$58:$P$78,$X130)+求节点(基础状态预期!J$7:J$27,$P$84:$P$104,$X130))*240,AM129)</f>
        <v>42728.421052631587</v>
      </c>
      <c r="AN130" s="187">
        <f>(AI130-AI129)/节奏总纲!K128</f>
        <v>0</v>
      </c>
      <c r="AO130" s="203">
        <f>MAX(求节点(基础状态预期!F$7:F$27,$T$6:$T$26,$X130)+求节点(基础状态预期!F$7:F$27,$T$32:$T$52,$X130)+求节点(基础状态预期!F$7:F$27,$T$58:$T$78,$X130)+求节点(基础状态预期!F$7:F$27,$T$84:$T$104,$X130),AO129)</f>
        <v>24920800</v>
      </c>
      <c r="AP130" s="203">
        <f>MAX(求节点(基础状态预期!G$7:G$27,$T$6:$T$26,$X130)+求节点(基础状态预期!G$7:G$27,$T$32:$T$52,$X130)+求节点(基础状态预期!G$7:G$27,$T$58:$T$78,$X130)+求节点(基础状态预期!G$7:G$27,$T$84:$T$104,$X130),AP129)</f>
        <v>24696692.255892258</v>
      </c>
      <c r="AQ130" s="203">
        <f>MAX(求节点(基础状态预期!H$7:H$27,$T$6:$T$26,$X130)+求节点(基础状态预期!H$7:H$27,$T$32:$T$52,$X130)+求节点(基础状态预期!H$7:H$27,$T$58:$T$78,$X130)+求节点(基础状态预期!H$7:H$27,$T$84:$T$104,$X130),AQ129)</f>
        <v>24468010.884353749</v>
      </c>
      <c r="AR130" s="203">
        <f>MAX(求节点(基础状态预期!I$7:I$27,$T$6:$T$26,$X130)+求节点(基础状态预期!I$7:I$27,$T$32:$T$52,$X130)+求节点(基础状态预期!I$7:I$27,$T$58:$T$78,$X130)+求节点(基础状态预期!I$7:I$27,$T$84:$T$104,$X130),AR129)</f>
        <v>24234614.432989687</v>
      </c>
      <c r="AS130" s="203">
        <f>MAX(求节点(基础状态预期!J$7:J$27,$T$6:$T$26,$X130)+求节点(基础状态预期!J$7:J$27,$T$32:$T$52,$X130)+求节点(基础状态预期!J$7:J$27,$T$58:$T$78,$X130)+求节点(基础状态预期!J$7:J$27,$T$84:$T$104,$X130),AS129)</f>
        <v>24046385.964912269</v>
      </c>
      <c r="AT130" s="203">
        <f>MAX(求节点(基础状态预期!F$7:F$27,$S$6:$S$26,$X130)+求节点(基础状态预期!F$7:F$27,$S$32:$S$52,$X130)+求节点(基础状态预期!F$7:F$27,$S$58:$S$78,$X130)+求节点(基础状态预期!F$7:F$27,$S$84:$S$104,$X130),AT129)</f>
        <v>5500</v>
      </c>
      <c r="AU130" s="203">
        <f>MAX(求节点(基础状态预期!G$7:G$27,$S$6:$S$26,$X130)+求节点(基础状态预期!G$7:G$27,$S$32:$S$52,$X130)+求节点(基础状态预期!G$7:G$27,$S$58:$S$78,$X130)+求节点(基础状态预期!G$7:G$27,$S$84:$S$104,$X130),AU129)</f>
        <v>5489.2255892255898</v>
      </c>
      <c r="AV130" s="203">
        <f>MAX(求节点(基础状态预期!H$7:H$27,$S$6:$S$26,$X130)+求节点(基础状态预期!H$7:H$27,$S$32:$S$52,$X130)+求节点(基础状态预期!H$7:H$27,$S$58:$S$78,$X130)+求节点(基础状态预期!H$7:H$27,$S$84:$S$104,$X130),AV129)</f>
        <v>5478.2312925170072</v>
      </c>
      <c r="AW130" s="203">
        <f>MAX(求节点(基础状态预期!I$7:I$27,$S$6:$S$26,$X130)+求节点(基础状态预期!I$7:I$27,$S$32:$S$52,$X130)+求节点(基础状态预期!I$7:I$27,$S$58:$S$78,$X130)+求节点(基础状态预期!I$7:I$27,$S$84:$S$104,$X130),AW129)</f>
        <v>5467.0103092783502</v>
      </c>
      <c r="AX130" s="203">
        <f>MAX(求节点(基础状态预期!J$7:J$27,$S$6:$S$26,$X130)+求节点(基础状态预期!J$7:J$27,$S$32:$S$52,$X130)+求节点(基础状态预期!J$7:J$27,$S$58:$S$78,$X130)+求节点(基础状态预期!J$7:J$27,$S$84:$S$104,$X130),AX129)</f>
        <v>5443.8596491228072</v>
      </c>
      <c r="AY130" s="187">
        <f>(AT130-AT129)/节奏总纲!K128</f>
        <v>0</v>
      </c>
      <c r="AZ130" s="203">
        <f>MAX(求节点(基础状态预期!F$7:F$27,$U$6:$U$26,$X130)+求节点(基础状态预期!F$7:F$27,$U$32:$U$52,$X130)+求节点(基础状态预期!F$7:F$27,$U$58:$U$78,$X130)+求节点(基础状态预期!F$7:F$27,$U$84:$U$104,$X130),AZ129)</f>
        <v>5976000</v>
      </c>
      <c r="BA130" s="203">
        <f>MAX(求节点(基础状态预期!G$7:G$27,$U$6:$U$26,$X130)+求节点(基础状态预期!G$7:G$27,$U$32:$U$52,$X130)+求节点(基础状态预期!G$7:G$27,$U$58:$U$78,$X130)+求节点(基础状态预期!G$7:G$27,$U$84:$U$104,$X130),BA129)</f>
        <v>5951003.3670033673</v>
      </c>
      <c r="BB130" s="203">
        <f>MAX(求节点(基础状态预期!H$7:H$27,$U$6:$U$26,$X130)+求节点(基础状态预期!H$7:H$27,$U$32:$U$52,$X130)+求节点(基础状态预期!H$7:H$27,$U$58:$U$78,$X130)+求节点(基础状态预期!H$7:H$27,$U$84:$U$104,$X130),BB129)</f>
        <v>5925496.5986394566</v>
      </c>
      <c r="BC130" s="203">
        <f>MAX(求节点(基础状态预期!I$7:I$27,$U$6:$U$26,$X130)+求节点(基础状态预期!I$7:I$27,$U$32:$U$52,$X130)+求节点(基础状态预期!I$7:I$27,$U$58:$U$78,$X130)+求节点(基础状态预期!I$7:I$27,$U$84:$U$104,$X130),BC129)</f>
        <v>5899463.9175257729</v>
      </c>
      <c r="BD130" s="203">
        <f>MAX(求节点(基础状态预期!J$7:J$27,$U$6:$U$26,$X130)+求节点(基础状态预期!J$7:J$27,$U$32:$U$52,$X130)+求节点(基础状态预期!J$7:J$27,$U$58:$U$78,$X130)+求节点(基础状态预期!J$7:J$27,$U$84:$U$104,$X130),BD129)</f>
        <v>5845754.3859649133</v>
      </c>
      <c r="BK130" s="194">
        <v>125</v>
      </c>
      <c r="BL130" s="194">
        <f t="shared" si="23"/>
        <v>48700</v>
      </c>
      <c r="BM130" s="194">
        <f t="shared" si="24"/>
        <v>48598.720538720547</v>
      </c>
      <c r="BN130" s="194">
        <f t="shared" si="25"/>
        <v>48495.37414965986</v>
      </c>
      <c r="BO130" s="194">
        <f t="shared" si="26"/>
        <v>48389.896907216491</v>
      </c>
      <c r="BP130" s="194">
        <f t="shared" si="27"/>
        <v>48172.280701754396</v>
      </c>
      <c r="BQ130" s="194">
        <f>(BL130-BL129)/节奏总纲!K128</f>
        <v>0</v>
      </c>
      <c r="BR130" s="194"/>
      <c r="BS130" s="110">
        <f t="shared" si="36"/>
        <v>0.88706365503080087</v>
      </c>
      <c r="BT130" s="110">
        <f t="shared" si="37"/>
        <v>0.11293634496919917</v>
      </c>
      <c r="BU130" s="194"/>
      <c r="BV130" s="194"/>
      <c r="BW130" s="194">
        <v>125</v>
      </c>
      <c r="BX130" s="194">
        <f>求节点(村县营基础信息!K$8:K$28,$P$6:$P$26,$CF130)+求节点(村县营基础信息!T$8:T$28,$P$32:$P$52,$CF130)+求节点(村县营基础信息!AC$8:AC$28,$P$58:$P$78,$CF130)+求节点(村县营基础信息!AL$8:AL$28,$P$84:$P$104,$CF130)</f>
        <v>267.10473515248799</v>
      </c>
      <c r="BY130" s="194">
        <f>求节点(村县营基础信息!L$8:L$28,$P$6:$P$26,$CF130)+求节点(村县营基础信息!U$8:U$28,$P$32:$P$52,$CF130)+求节点(村县营基础信息!AD$8:AD$28,$P$58:$P$78,$CF130)+求节点(村县营基础信息!AM$8:AM$28,$P$84:$P$104,$CF130)</f>
        <v>270.1974557812768</v>
      </c>
      <c r="BZ130" s="194">
        <f>求节点(村县营基础信息!M$8:M$28,$P$6:$P$26,$CF130)+求节点(村县营基础信息!V$8:V$28,$P$32:$P$52,$CF130)+求节点(村县营基础信息!AE$8:AE$28,$P$58:$P$78,$CF130)+求节点(村县营基础信息!AN$8:AN$28,$P$84:$P$104,$CF130)</f>
        <v>273.15218315439034</v>
      </c>
      <c r="CA130" s="194">
        <f>求节点(村县营基础信息!N$8:N$28,$P$6:$P$26,$CF130)+求节点(村县营基础信息!W$8:W$28,$P$32:$P$52,$CF130)+求节点(村县营基础信息!AF$8:AF$28,$P$58:$P$78,$CF130)+求节点(村县营基础信息!AO$8:AO$28,$P$84:$P$104,$CF130)</f>
        <v>276.53766091047135</v>
      </c>
      <c r="CB130" s="194">
        <f>求节点(村县营基础信息!O$8:O$28,$P$6:$P$26,$CF130)+求节点(村县营基础信息!X$8:X$28,$P$32:$P$52,$CF130)+求节点(村县营基础信息!AG$8:AG$28,$P$58:$P$78,$CF130)+求节点(村县营基础信息!AP$8:AP$28,$P$84:$P$104,$CF130)</f>
        <v>282.27173697736407</v>
      </c>
      <c r="CC130" s="194">
        <f>(BX130-BX129)/节奏总纲!K128</f>
        <v>5.5085301355299529E-3</v>
      </c>
      <c r="CD130" s="194"/>
      <c r="CE130" s="194"/>
      <c r="CF130" s="194">
        <v>125</v>
      </c>
      <c r="CG130" s="194">
        <f>求节点(村县营基础信息!K$8:K$28,$Q$6:$Q$26,$CF130)+求节点(村县营基础信息!T$8:T$28,$Q$32:$Q$52,$CF130)+求节点(村县营基础信息!AC$8:AC$28,$Q$58:$Q$78,$CF130)+求节点(村县营基础信息!AL$8:AL$28,$Q$84:$Q$104,$CF130)</f>
        <v>81.092830390583202</v>
      </c>
      <c r="CH130" s="194">
        <f>求节点(村县营基础信息!L$8:L$28,$Q$6:$Q$26,$CF130)+求节点(村县营基础信息!U$8:U$28,$Q$32:$Q$52,$CF130)+求节点(村县营基础信息!AD$8:AD$28,$Q$58:$Q$78,$CF130)+求节点(村县营基础信息!AM$8:AM$28,$Q$84:$Q$104,$CF130)</f>
        <v>82.306642890463849</v>
      </c>
      <c r="CI130" s="194">
        <f>求节点(村县营基础信息!M$8:M$28,$Q$6:$Q$26,$CF130)+求节点(村县营基础信息!V$8:V$28,$Q$32:$Q$52,$CF130)+求节点(村县营基础信息!AE$8:AE$28,$Q$58:$Q$78,$CF130)+求节点(村县营基础信息!AN$8:AN$28,$Q$84:$Q$104,$CF130)</f>
        <v>83.344117070814022</v>
      </c>
      <c r="CJ130" s="194">
        <f>求节点(村县营基础信息!N$8:N$28,$Q$6:$Q$26,$CF130)+求节点(村县营基础信息!W$8:W$28,$Q$32:$Q$52,$CF130)+求节点(村县营基础信息!AF$8:AF$28,$Q$58:$Q$78,$CF130)+求节点(村县营基础信息!AO$8:AO$28,$Q$84:$Q$104,$CF130)</f>
        <v>84.772810640466446</v>
      </c>
      <c r="CK130" s="194">
        <f>求节点(村县营基础信息!O$8:O$28,$Q$6:$Q$26,$CF130)+求节点(村县营基础信息!X$8:X$28,$Q$32:$Q$52,$CF130)+求节点(村县营基础信息!AG$8:AG$28,$Q$58:$Q$78,$CF130)+求节点(村县营基础信息!AP$8:AP$28,$Q$84:$Q$104,$CF130)</f>
        <v>86.469731964832675</v>
      </c>
      <c r="CL130" s="194">
        <f>(CG130-CG129)/节奏总纲!K128</f>
        <v>1.6723863009277134E-3</v>
      </c>
      <c r="CM130" s="194"/>
      <c r="CN130" s="194"/>
      <c r="CO130" s="194">
        <v>125</v>
      </c>
      <c r="CP130" s="194">
        <f>求节点(村县营基础信息!K$8:K$28,$R$6:$R$26,$CF130)+求节点(村县营基础信息!T$8:T$28,$R$32:$R$52,$CF130)+求节点(村县营基础信息!AC$8:AC$28,$R$58:$R$78,$CF130)+求节点(村县营基础信息!AL$8:AL$28,$R$84:$R$104,$CF130)</f>
        <v>14.88095238095238</v>
      </c>
      <c r="CQ130" s="194">
        <f>求节点(村县营基础信息!L$8:L$28,$R$6:$R$26,$CF130)+求节点(村县营基础信息!U$8:U$28,$R$32:$R$52,$CF130)+求节点(村县营基础信息!AD$8:AD$28,$R$58:$R$78,$CF130)+求节点(村县营基础信息!AM$8:AM$28,$R$84:$R$104,$CF130)</f>
        <v>15.031265031265033</v>
      </c>
      <c r="CR130" s="194">
        <f>求节点(村县营基础信息!M$8:M$28,$R$6:$R$26,$CF130)+求节点(村县营基础信息!V$8:V$28,$R$32:$R$52,$CF130)+求节点(村县营基础信息!AE$8:AE$28,$R$58:$R$78,$CF130)+求节点(村县营基础信息!AN$8:AN$28,$R$84:$R$104,$CF130)</f>
        <v>15.184645286686104</v>
      </c>
      <c r="CS130" s="194">
        <f>求节点(村县营基础信息!N$8:N$28,$R$6:$R$26,$CF130)+求节点(村县营基础信息!W$8:W$28,$R$32:$R$52,$CF130)+求节点(村县营基础信息!AF$8:AF$28,$R$58:$R$78,$CF130)+求节点(村县营基础信息!AO$8:AO$28,$R$84:$R$104,$CF130)</f>
        <v>15.341188021600392</v>
      </c>
      <c r="CT130" s="194">
        <f>求节点(村县营基础信息!O$8:O$28,$R$6:$R$26,$CF130)+求节点(村县营基础信息!X$8:X$28,$R$32:$R$52,$CF130)+求节点(村县营基础信息!AG$8:AG$28,$R$58:$R$78,$CF130)+求节点(村县营基础信息!AP$8:AP$28,$R$84:$R$104,$CF130)</f>
        <v>15.664160401002507</v>
      </c>
      <c r="CU130" s="194">
        <f>(CP130-CP129)/节奏总纲!K128</f>
        <v>3.0689150676816709E-4</v>
      </c>
      <c r="CV130" s="194"/>
      <c r="CW130" s="194"/>
      <c r="CX130" s="194"/>
      <c r="CY130" s="194">
        <v>125</v>
      </c>
      <c r="CZ130" s="194">
        <v>75357.142857142899</v>
      </c>
      <c r="DA130" s="194">
        <v>76118.326118326193</v>
      </c>
      <c r="DB130" s="194">
        <v>76895.043731778394</v>
      </c>
      <c r="DC130" s="194">
        <v>77687.776141384296</v>
      </c>
      <c r="DD130" s="194">
        <v>79323.308270676804</v>
      </c>
      <c r="DE130" s="194">
        <f t="shared" si="38"/>
        <v>0.64625592417061573</v>
      </c>
      <c r="DF130" s="194">
        <f t="shared" si="39"/>
        <v>0.6384628120063186</v>
      </c>
      <c r="DG130" s="194">
        <f t="shared" si="40"/>
        <v>0.63066969984202237</v>
      </c>
      <c r="DH130" s="194">
        <f t="shared" si="41"/>
        <v>0.6228765876777258</v>
      </c>
      <c r="DI130" s="194">
        <f t="shared" si="42"/>
        <v>0.60729036334913045</v>
      </c>
    </row>
    <row r="131" spans="24:113" x14ac:dyDescent="0.15">
      <c r="X131" s="187">
        <v>126</v>
      </c>
      <c r="Y131" s="203">
        <f>MAX(求节点(基础状态预期!F$7:F$27,$N$6:$N$26,$X131)+求节点(基础状态预期!F$7:F$27,$N$32:$N$52,$X131)+求节点(基础状态预期!F$7:F$27,$N$58:$N$78,$X131)+求节点(基础状态预期!F$7:F$27,$N$84:$N$104,$X131),Y130)</f>
        <v>350640</v>
      </c>
      <c r="Z131" s="203">
        <f>MAX(求节点(基础状态预期!G$7:G$27,$N$6:$N$26,$X131)+求节点(基础状态预期!G$7:G$27,$N$32:$N$52,$X131)+求节点(基础状态预期!G$7:G$27,$N$58:$N$78,$X131)+求节点(基础状态预期!G$7:G$27,$N$84:$N$104,$X131),Z130)</f>
        <v>348351.5151515152</v>
      </c>
      <c r="AA131" s="203">
        <f>MAX(求节点(基础状态预期!H$7:H$27,$N$6:$N$26,$X131)+求节点(基础状态预期!H$7:H$27,$N$32:$N$52,$X131)+求节点(基础状态预期!H$7:H$27,$N$58:$N$78,$X131)+求节点(基础状态预期!H$7:H$27,$N$84:$N$104,$X131),AA130)</f>
        <v>346016.32653061231</v>
      </c>
      <c r="AB131" s="203">
        <f>MAX(求节点(基础状态预期!I$7:I$27,$N$6:$N$26,$X131)+求节点(基础状态预期!I$7:I$27,$N$32:$N$52,$X131)+求节点(基础状态预期!I$7:I$27,$N$58:$N$78,$X131)+求节点(基础状态预期!I$7:I$27,$N$84:$N$104,$X131),AB130)</f>
        <v>343632.98969072162</v>
      </c>
      <c r="AC131" s="203">
        <f>MAX(求节点(基础状态预期!J$7:J$27,$N$6:$N$26,$X131)+求节点(基础状态预期!J$7:J$27,$N$32:$N$52,$X131)+求节点(基础状态预期!J$7:J$27,$N$58:$N$78,$X131)+求节点(基础状态预期!J$7:J$27,$N$84:$N$104,$X131),AC130)</f>
        <v>338715.78947368427</v>
      </c>
      <c r="AD131" s="63">
        <v>53250</v>
      </c>
      <c r="AE131" s="63">
        <v>53787.878787878784</v>
      </c>
      <c r="AF131" s="63">
        <v>54336.734693877559</v>
      </c>
      <c r="AG131" s="63">
        <v>54896.907216494837</v>
      </c>
      <c r="AH131" s="63">
        <v>56052.631578947374</v>
      </c>
      <c r="AI131" s="203">
        <f>MAX((求节点(基础状态预期!F$7:F$27,$P$6:$P$26,$X131)+求节点(基础状态预期!F$7:F$27,$P$32:$P$52,$X131)+求节点(基础状态预期!F$7:F$27,$P$58:$P$78,$X131)+求节点(基础状态预期!F$7:F$27,$P$84:$P$104,$X131))*240,AI130)</f>
        <v>43200</v>
      </c>
      <c r="AJ131" s="203">
        <f>MAX((求节点(基础状态预期!G$7:G$27,$P$6:$P$26,$X131)+求节点(基础状态预期!G$7:G$27,$P$32:$P$52,$X131)+求节点(基础状态预期!G$7:G$27,$P$58:$P$78,$X131)+求节点(基础状态预期!G$7:G$27,$P$84:$P$104,$X131))*240,AJ130)</f>
        <v>43109.494949494954</v>
      </c>
      <c r="AK131" s="203">
        <f>MAX((求节点(基础状态预期!H$7:H$27,$P$6:$P$26,$X131)+求节点(基础状态预期!H$7:H$27,$P$32:$P$52,$X131)+求节点(基础状态预期!H$7:H$27,$P$58:$P$78,$X131)+求节点(基础状态预期!H$7:H$27,$P$84:$P$104,$X131))*240,AK130)</f>
        <v>43017.142857142855</v>
      </c>
      <c r="AL131" s="203">
        <f>MAX((求节点(基础状态预期!I$7:I$27,$P$6:$P$26,$X131)+求节点(基础状态预期!I$7:I$27,$P$32:$P$52,$X131)+求节点(基础状态预期!I$7:I$27,$P$58:$P$78,$X131)+求节点(基础状态预期!I$7:I$27,$P$84:$P$104,$X131))*240,AL130)</f>
        <v>42922.886597938144</v>
      </c>
      <c r="AM131" s="203">
        <f>MAX((求节点(基础状态预期!J$7:J$27,$P$6:$P$26,$X131)+求节点(基础状态预期!J$7:J$27,$P$32:$P$52,$X131)+求节点(基础状态预期!J$7:J$27,$P$58:$P$78,$X131)+求节点(基础状态预期!J$7:J$27,$P$84:$P$104,$X131))*240,AM130)</f>
        <v>42728.421052631587</v>
      </c>
      <c r="AN131" s="187">
        <f>(AI131-AI130)/节奏总纲!K129</f>
        <v>0</v>
      </c>
      <c r="AO131" s="203">
        <f>MAX(求节点(基础状态预期!F$7:F$27,$T$6:$T$26,$X131)+求节点(基础状态预期!F$7:F$27,$T$32:$T$52,$X131)+求节点(基础状态预期!F$7:F$27,$T$58:$T$78,$X131)+求节点(基础状态预期!F$7:F$27,$T$84:$T$104,$X131),AO130)</f>
        <v>24920800</v>
      </c>
      <c r="AP131" s="203">
        <f>MAX(求节点(基础状态预期!G$7:G$27,$T$6:$T$26,$X131)+求节点(基础状态预期!G$7:G$27,$T$32:$T$52,$X131)+求节点(基础状态预期!G$7:G$27,$T$58:$T$78,$X131)+求节点(基础状态预期!G$7:G$27,$T$84:$T$104,$X131),AP130)</f>
        <v>24696692.255892258</v>
      </c>
      <c r="AQ131" s="203">
        <f>MAX(求节点(基础状态预期!H$7:H$27,$T$6:$T$26,$X131)+求节点(基础状态预期!H$7:H$27,$T$32:$T$52,$X131)+求节点(基础状态预期!H$7:H$27,$T$58:$T$78,$X131)+求节点(基础状态预期!H$7:H$27,$T$84:$T$104,$X131),AQ130)</f>
        <v>24468010.884353749</v>
      </c>
      <c r="AR131" s="203">
        <f>MAX(求节点(基础状态预期!I$7:I$27,$T$6:$T$26,$X131)+求节点(基础状态预期!I$7:I$27,$T$32:$T$52,$X131)+求节点(基础状态预期!I$7:I$27,$T$58:$T$78,$X131)+求节点(基础状态预期!I$7:I$27,$T$84:$T$104,$X131),AR130)</f>
        <v>24234614.432989687</v>
      </c>
      <c r="AS131" s="203">
        <f>MAX(求节点(基础状态预期!J$7:J$27,$T$6:$T$26,$X131)+求节点(基础状态预期!J$7:J$27,$T$32:$T$52,$X131)+求节点(基础状态预期!J$7:J$27,$T$58:$T$78,$X131)+求节点(基础状态预期!J$7:J$27,$T$84:$T$104,$X131),AS130)</f>
        <v>24046385.964912269</v>
      </c>
      <c r="AT131" s="203">
        <f>MAX(求节点(基础状态预期!F$7:F$27,$S$6:$S$26,$X131)+求节点(基础状态预期!F$7:F$27,$S$32:$S$52,$X131)+求节点(基础状态预期!F$7:F$27,$S$58:$S$78,$X131)+求节点(基础状态预期!F$7:F$27,$S$84:$S$104,$X131),AT130)</f>
        <v>5500</v>
      </c>
      <c r="AU131" s="203">
        <f>MAX(求节点(基础状态预期!G$7:G$27,$S$6:$S$26,$X131)+求节点(基础状态预期!G$7:G$27,$S$32:$S$52,$X131)+求节点(基础状态预期!G$7:G$27,$S$58:$S$78,$X131)+求节点(基础状态预期!G$7:G$27,$S$84:$S$104,$X131),AU130)</f>
        <v>5489.2255892255898</v>
      </c>
      <c r="AV131" s="203">
        <f>MAX(求节点(基础状态预期!H$7:H$27,$S$6:$S$26,$X131)+求节点(基础状态预期!H$7:H$27,$S$32:$S$52,$X131)+求节点(基础状态预期!H$7:H$27,$S$58:$S$78,$X131)+求节点(基础状态预期!H$7:H$27,$S$84:$S$104,$X131),AV130)</f>
        <v>5478.2312925170072</v>
      </c>
      <c r="AW131" s="203">
        <f>MAX(求节点(基础状态预期!I$7:I$27,$S$6:$S$26,$X131)+求节点(基础状态预期!I$7:I$27,$S$32:$S$52,$X131)+求节点(基础状态预期!I$7:I$27,$S$58:$S$78,$X131)+求节点(基础状态预期!I$7:I$27,$S$84:$S$104,$X131),AW130)</f>
        <v>5467.0103092783502</v>
      </c>
      <c r="AX131" s="203">
        <f>MAX(求节点(基础状态预期!J$7:J$27,$S$6:$S$26,$X131)+求节点(基础状态预期!J$7:J$27,$S$32:$S$52,$X131)+求节点(基础状态预期!J$7:J$27,$S$58:$S$78,$X131)+求节点(基础状态预期!J$7:J$27,$S$84:$S$104,$X131),AX130)</f>
        <v>5443.8596491228072</v>
      </c>
      <c r="AY131" s="187">
        <f>(AT131-AT130)/节奏总纲!K129</f>
        <v>0</v>
      </c>
      <c r="AZ131" s="203">
        <f>MAX(求节点(基础状态预期!F$7:F$27,$U$6:$U$26,$X131)+求节点(基础状态预期!F$7:F$27,$U$32:$U$52,$X131)+求节点(基础状态预期!F$7:F$27,$U$58:$U$78,$X131)+求节点(基础状态预期!F$7:F$27,$U$84:$U$104,$X131),AZ130)</f>
        <v>5976000</v>
      </c>
      <c r="BA131" s="203">
        <f>MAX(求节点(基础状态预期!G$7:G$27,$U$6:$U$26,$X131)+求节点(基础状态预期!G$7:G$27,$U$32:$U$52,$X131)+求节点(基础状态预期!G$7:G$27,$U$58:$U$78,$X131)+求节点(基础状态预期!G$7:G$27,$U$84:$U$104,$X131),BA130)</f>
        <v>5951003.3670033673</v>
      </c>
      <c r="BB131" s="203">
        <f>MAX(求节点(基础状态预期!H$7:H$27,$U$6:$U$26,$X131)+求节点(基础状态预期!H$7:H$27,$U$32:$U$52,$X131)+求节点(基础状态预期!H$7:H$27,$U$58:$U$78,$X131)+求节点(基础状态预期!H$7:H$27,$U$84:$U$104,$X131),BB130)</f>
        <v>5925496.5986394566</v>
      </c>
      <c r="BC131" s="203">
        <f>MAX(求节点(基础状态预期!I$7:I$27,$U$6:$U$26,$X131)+求节点(基础状态预期!I$7:I$27,$U$32:$U$52,$X131)+求节点(基础状态预期!I$7:I$27,$U$58:$U$78,$X131)+求节点(基础状态预期!I$7:I$27,$U$84:$U$104,$X131),BC130)</f>
        <v>5899463.9175257729</v>
      </c>
      <c r="BD131" s="203">
        <f>MAX(求节点(基础状态预期!J$7:J$27,$U$6:$U$26,$X131)+求节点(基础状态预期!J$7:J$27,$U$32:$U$52,$X131)+求节点(基础状态预期!J$7:J$27,$U$58:$U$78,$X131)+求节点(基础状态预期!J$7:J$27,$U$84:$U$104,$X131),BD130)</f>
        <v>5845754.3859649133</v>
      </c>
      <c r="BK131" s="194">
        <v>126</v>
      </c>
      <c r="BL131" s="194">
        <f t="shared" si="23"/>
        <v>48700</v>
      </c>
      <c r="BM131" s="194">
        <f t="shared" si="24"/>
        <v>48598.720538720547</v>
      </c>
      <c r="BN131" s="194">
        <f t="shared" si="25"/>
        <v>48495.37414965986</v>
      </c>
      <c r="BO131" s="194">
        <f t="shared" si="26"/>
        <v>48389.896907216491</v>
      </c>
      <c r="BP131" s="194">
        <f t="shared" si="27"/>
        <v>48172.280701754396</v>
      </c>
      <c r="BQ131" s="194">
        <f>(BL131-BL130)/节奏总纲!K129</f>
        <v>0</v>
      </c>
      <c r="BR131" s="194"/>
      <c r="BS131" s="110">
        <f t="shared" si="36"/>
        <v>0.88706365503080087</v>
      </c>
      <c r="BT131" s="110">
        <f t="shared" si="37"/>
        <v>0.11293634496919917</v>
      </c>
      <c r="BU131" s="194"/>
      <c r="BV131" s="194"/>
      <c r="BW131" s="194">
        <v>126</v>
      </c>
      <c r="BX131" s="194">
        <f>求节点(村县营基础信息!K$8:K$28,$P$6:$P$26,$CF131)+求节点(村县营基础信息!T$8:T$28,$P$32:$P$52,$CF131)+求节点(村县营基础信息!AC$8:AC$28,$P$58:$P$78,$CF131)+求节点(村县营基础信息!AL$8:AL$28,$P$84:$P$104,$CF131)</f>
        <v>269.24157303370788</v>
      </c>
      <c r="BY131" s="194">
        <f>求节点(村县营基础信息!L$8:L$28,$P$6:$P$26,$CF131)+求节点(村县营基础信息!U$8:U$28,$P$32:$P$52,$CF131)+求节点(村县营基础信息!AD$8:AD$28,$P$58:$P$78,$CF131)+求节点(村县营基础信息!AM$8:AM$28,$P$84:$P$104,$CF131)</f>
        <v>272.35903542752698</v>
      </c>
      <c r="BZ131" s="194">
        <f>求节点(村县营基础信息!M$8:M$28,$P$6:$P$26,$CF131)+求节点(村县营基础信息!V$8:V$28,$P$32:$P$52,$CF131)+求节点(村县营基础信息!AE$8:AE$28,$P$58:$P$78,$CF131)+求节点(村县营基础信息!AN$8:AN$28,$P$84:$P$104,$CF131)</f>
        <v>275.33740061962544</v>
      </c>
      <c r="CA131" s="194">
        <f>求节点(村县营基础信息!N$8:N$28,$P$6:$P$26,$CF131)+求节点(村县营基础信息!W$8:W$28,$P$32:$P$52,$CF131)+求节点(村县营基础信息!AF$8:AF$28,$P$58:$P$78,$CF131)+求节点(村县营基础信息!AO$8:AO$28,$P$84:$P$104,$CF131)</f>
        <v>278.74996219775511</v>
      </c>
      <c r="CB131" s="194">
        <f>求节点(村县营基础信息!O$8:O$28,$P$6:$P$26,$CF131)+求节点(村县营基础信息!X$8:X$28,$P$32:$P$52,$CF131)+求节点(村县营基础信息!AG$8:AG$28,$P$58:$P$78,$CF131)+求节点(村县营基础信息!AP$8:AP$28,$P$84:$P$104,$CF131)</f>
        <v>284.52991087318293</v>
      </c>
      <c r="CC131" s="194">
        <f>(BX131-BX130)/节奏总纲!K129</f>
        <v>5.1396403513241651E-3</v>
      </c>
      <c r="CD131" s="194"/>
      <c r="CE131" s="194"/>
      <c r="CF131" s="194">
        <v>126</v>
      </c>
      <c r="CG131" s="194">
        <f>求节点(村县营基础信息!K$8:K$28,$Q$6:$Q$26,$CF131)+求节点(村县营基础信息!T$8:T$28,$Q$32:$Q$52,$CF131)+求节点(村县营基础信息!AC$8:AC$28,$Q$58:$Q$78,$CF131)+求节点(村县营基础信息!AL$8:AL$28,$Q$84:$Q$104,$CF131)</f>
        <v>81.741573033707866</v>
      </c>
      <c r="CH131" s="194">
        <f>求节点(村县营基础信息!L$8:L$28,$Q$6:$Q$26,$CF131)+求节点(村县营基础信息!U$8:U$28,$Q$32:$Q$52,$CF131)+求节点(村县营基础信息!AD$8:AD$28,$Q$58:$Q$78,$CF131)+求节点(村县营基础信息!AM$8:AM$28,$Q$84:$Q$104,$CF131)</f>
        <v>82.965096033587571</v>
      </c>
      <c r="CI131" s="194">
        <f>求节点(村县营基础信息!M$8:M$28,$Q$6:$Q$26,$CF131)+求节点(村县营基础信息!V$8:V$28,$Q$32:$Q$52,$CF131)+求节点(村县营基础信息!AE$8:AE$28,$Q$58:$Q$78,$CF131)+求节点(村县营基础信息!AN$8:AN$28,$Q$84:$Q$104,$CF131)</f>
        <v>84.010870007380547</v>
      </c>
      <c r="CJ131" s="194">
        <f>求节点(村县营基础信息!N$8:N$28,$Q$6:$Q$26,$CF131)+求节点(村县营基础信息!W$8:W$28,$Q$32:$Q$52,$CF131)+求节点(村县营基础信息!AF$8:AF$28,$Q$58:$Q$78,$CF131)+求节点(村县营基础信息!AO$8:AO$28,$Q$84:$Q$104,$CF131)</f>
        <v>85.450993125590173</v>
      </c>
      <c r="CK131" s="194">
        <f>求节点(村县营基础信息!O$8:O$28,$Q$6:$Q$26,$CF131)+求节点(村县营基础信息!X$8:X$28,$Q$32:$Q$52,$CF131)+求节点(村县营基础信息!AG$8:AG$28,$Q$58:$Q$78,$CF131)+求节点(村县营基础信息!AP$8:AP$28,$Q$84:$Q$104,$CF131)</f>
        <v>87.161489820551353</v>
      </c>
      <c r="CL131" s="194">
        <f>(CG131-CG130)/节奏总纲!K129</f>
        <v>1.5603915933597667E-3</v>
      </c>
      <c r="CM131" s="194"/>
      <c r="CN131" s="194"/>
      <c r="CO131" s="194">
        <v>126</v>
      </c>
      <c r="CP131" s="194">
        <f>求节点(村县营基础信息!K$8:K$28,$R$6:$R$26,$CF131)+求节点(村县营基础信息!T$8:T$28,$R$32:$R$52,$CF131)+求节点(村县营基础信息!AC$8:AC$28,$R$58:$R$78,$CF131)+求节点(村县营基础信息!AL$8:AL$28,$R$84:$R$104,$CF131)</f>
        <v>15</v>
      </c>
      <c r="CQ131" s="194">
        <f>求节点(村县营基础信息!L$8:L$28,$R$6:$R$26,$CF131)+求节点(村县营基础信息!U$8:U$28,$R$32:$R$52,$CF131)+求节点(村县营基础信息!AD$8:AD$28,$R$58:$R$78,$CF131)+求节点(村县营基础信息!AM$8:AM$28,$R$84:$R$104,$CF131)</f>
        <v>15.151515151515152</v>
      </c>
      <c r="CR131" s="194">
        <f>求节点(村县营基础信息!M$8:M$28,$R$6:$R$26,$CF131)+求节点(村县营基础信息!V$8:V$28,$R$32:$R$52,$CF131)+求节点(村县营基础信息!AE$8:AE$28,$R$58:$R$78,$CF131)+求节点(村县营基础信息!AN$8:AN$28,$R$84:$R$104,$CF131)</f>
        <v>15.306122448979593</v>
      </c>
      <c r="CS131" s="194">
        <f>求节点(村县营基础信息!N$8:N$28,$R$6:$R$26,$CF131)+求节点(村县营基础信息!W$8:W$28,$R$32:$R$52,$CF131)+求节点(村县营基础信息!AF$8:AF$28,$R$58:$R$78,$CF131)+求节点(村县营基础信息!AO$8:AO$28,$R$84:$R$104,$CF131)</f>
        <v>15.463917525773194</v>
      </c>
      <c r="CT131" s="194">
        <f>求节点(村县营基础信息!O$8:O$28,$R$6:$R$26,$CF131)+求节点(村县营基础信息!X$8:X$28,$R$32:$R$52,$CF131)+求节点(村县营基础信息!AG$8:AG$28,$R$58:$R$78,$CF131)+求节点(村县营基础信息!AP$8:AP$28,$R$84:$R$104,$CF131)</f>
        <v>15.789473684210527</v>
      </c>
      <c r="CU131" s="194">
        <f>(CP131-CP130)/节奏总纲!K129</f>
        <v>2.8633990063715734E-4</v>
      </c>
      <c r="CV131" s="194"/>
      <c r="CW131" s="194"/>
      <c r="CX131" s="194"/>
      <c r="CY131" s="194">
        <v>126</v>
      </c>
      <c r="CZ131" s="194">
        <v>75960.000000000102</v>
      </c>
      <c r="DA131" s="194">
        <v>76727.272727272895</v>
      </c>
      <c r="DB131" s="194">
        <v>77510.204081632604</v>
      </c>
      <c r="DC131" s="194">
        <v>78309.278350515306</v>
      </c>
      <c r="DD131" s="194">
        <v>79957.894736842194</v>
      </c>
      <c r="DE131" s="194">
        <f t="shared" si="38"/>
        <v>0.64112690889941992</v>
      </c>
      <c r="DF131" s="194">
        <f t="shared" si="39"/>
        <v>0.63339564683166449</v>
      </c>
      <c r="DG131" s="194">
        <f t="shared" si="40"/>
        <v>0.62566438476391117</v>
      </c>
      <c r="DH131" s="194">
        <f t="shared" si="41"/>
        <v>0.61793312269615708</v>
      </c>
      <c r="DI131" s="194">
        <f t="shared" si="42"/>
        <v>0.60247059856064544</v>
      </c>
    </row>
    <row r="132" spans="24:113" x14ac:dyDescent="0.15">
      <c r="X132" s="187">
        <v>127</v>
      </c>
      <c r="Y132" s="203">
        <f>MAX(求节点(基础状态预期!F$7:F$27,$N$6:$N$26,$X132)+求节点(基础状态预期!F$7:F$27,$N$32:$N$52,$X132)+求节点(基础状态预期!F$7:F$27,$N$58:$N$78,$X132)+求节点(基础状态预期!F$7:F$27,$N$84:$N$104,$X132),Y131)</f>
        <v>350640</v>
      </c>
      <c r="Z132" s="203">
        <f>MAX(求节点(基础状态预期!G$7:G$27,$N$6:$N$26,$X132)+求节点(基础状态预期!G$7:G$27,$N$32:$N$52,$X132)+求节点(基础状态预期!G$7:G$27,$N$58:$N$78,$X132)+求节点(基础状态预期!G$7:G$27,$N$84:$N$104,$X132),Z131)</f>
        <v>348351.5151515152</v>
      </c>
      <c r="AA132" s="203">
        <f>MAX(求节点(基础状态预期!H$7:H$27,$N$6:$N$26,$X132)+求节点(基础状态预期!H$7:H$27,$N$32:$N$52,$X132)+求节点(基础状态预期!H$7:H$27,$N$58:$N$78,$X132)+求节点(基础状态预期!H$7:H$27,$N$84:$N$104,$X132),AA131)</f>
        <v>346016.32653061231</v>
      </c>
      <c r="AB132" s="203">
        <f>MAX(求节点(基础状态预期!I$7:I$27,$N$6:$N$26,$X132)+求节点(基础状态预期!I$7:I$27,$N$32:$N$52,$X132)+求节点(基础状态预期!I$7:I$27,$N$58:$N$78,$X132)+求节点(基础状态预期!I$7:I$27,$N$84:$N$104,$X132),AB131)</f>
        <v>343632.98969072162</v>
      </c>
      <c r="AC132" s="203">
        <f>MAX(求节点(基础状态预期!J$7:J$27,$N$6:$N$26,$X132)+求节点(基础状态预期!J$7:J$27,$N$32:$N$52,$X132)+求节点(基础状态预期!J$7:J$27,$N$58:$N$78,$X132)+求节点(基础状态预期!J$7:J$27,$N$84:$N$104,$X132),AC131)</f>
        <v>338715.78947368427</v>
      </c>
      <c r="AD132" s="63">
        <v>53672.619047619046</v>
      </c>
      <c r="AE132" s="63">
        <v>54214.766714766716</v>
      </c>
      <c r="AF132" s="63">
        <v>54767.978620019436</v>
      </c>
      <c r="AG132" s="63">
        <v>55332.596956308298</v>
      </c>
      <c r="AH132" s="63">
        <v>56497.49373433584</v>
      </c>
      <c r="AI132" s="203">
        <f>MAX((求节点(基础状态预期!F$7:F$27,$P$6:$P$26,$X132)+求节点(基础状态预期!F$7:F$27,$P$32:$P$52,$X132)+求节点(基础状态预期!F$7:F$27,$P$58:$P$78,$X132)+求节点(基础状态预期!F$7:F$27,$P$84:$P$104,$X132))*240,AI131)</f>
        <v>43200</v>
      </c>
      <c r="AJ132" s="203">
        <f>MAX((求节点(基础状态预期!G$7:G$27,$P$6:$P$26,$X132)+求节点(基础状态预期!G$7:G$27,$P$32:$P$52,$X132)+求节点(基础状态预期!G$7:G$27,$P$58:$P$78,$X132)+求节点(基础状态预期!G$7:G$27,$P$84:$P$104,$X132))*240,AJ131)</f>
        <v>43109.494949494954</v>
      </c>
      <c r="AK132" s="203">
        <f>MAX((求节点(基础状态预期!H$7:H$27,$P$6:$P$26,$X132)+求节点(基础状态预期!H$7:H$27,$P$32:$P$52,$X132)+求节点(基础状态预期!H$7:H$27,$P$58:$P$78,$X132)+求节点(基础状态预期!H$7:H$27,$P$84:$P$104,$X132))*240,AK131)</f>
        <v>43017.142857142855</v>
      </c>
      <c r="AL132" s="203">
        <f>MAX((求节点(基础状态预期!I$7:I$27,$P$6:$P$26,$X132)+求节点(基础状态预期!I$7:I$27,$P$32:$P$52,$X132)+求节点(基础状态预期!I$7:I$27,$P$58:$P$78,$X132)+求节点(基础状态预期!I$7:I$27,$P$84:$P$104,$X132))*240,AL131)</f>
        <v>42922.886597938144</v>
      </c>
      <c r="AM132" s="203">
        <f>MAX((求节点(基础状态预期!J$7:J$27,$P$6:$P$26,$X132)+求节点(基础状态预期!J$7:J$27,$P$32:$P$52,$X132)+求节点(基础状态预期!J$7:J$27,$P$58:$P$78,$X132)+求节点(基础状态预期!J$7:J$27,$P$84:$P$104,$X132))*240,AM131)</f>
        <v>42728.421052631587</v>
      </c>
      <c r="AN132" s="187">
        <f>(AI132-AI131)/节奏总纲!K130</f>
        <v>0</v>
      </c>
      <c r="AO132" s="203">
        <f>MAX(求节点(基础状态预期!F$7:F$27,$T$6:$T$26,$X132)+求节点(基础状态预期!F$7:F$27,$T$32:$T$52,$X132)+求节点(基础状态预期!F$7:F$27,$T$58:$T$78,$X132)+求节点(基础状态预期!F$7:F$27,$T$84:$T$104,$X132),AO131)</f>
        <v>24920800</v>
      </c>
      <c r="AP132" s="203">
        <f>MAX(求节点(基础状态预期!G$7:G$27,$T$6:$T$26,$X132)+求节点(基础状态预期!G$7:G$27,$T$32:$T$52,$X132)+求节点(基础状态预期!G$7:G$27,$T$58:$T$78,$X132)+求节点(基础状态预期!G$7:G$27,$T$84:$T$104,$X132),AP131)</f>
        <v>24696692.255892258</v>
      </c>
      <c r="AQ132" s="203">
        <f>MAX(求节点(基础状态预期!H$7:H$27,$T$6:$T$26,$X132)+求节点(基础状态预期!H$7:H$27,$T$32:$T$52,$X132)+求节点(基础状态预期!H$7:H$27,$T$58:$T$78,$X132)+求节点(基础状态预期!H$7:H$27,$T$84:$T$104,$X132),AQ131)</f>
        <v>24468010.884353749</v>
      </c>
      <c r="AR132" s="203">
        <f>MAX(求节点(基础状态预期!I$7:I$27,$T$6:$T$26,$X132)+求节点(基础状态预期!I$7:I$27,$T$32:$T$52,$X132)+求节点(基础状态预期!I$7:I$27,$T$58:$T$78,$X132)+求节点(基础状态预期!I$7:I$27,$T$84:$T$104,$X132),AR131)</f>
        <v>24234614.432989687</v>
      </c>
      <c r="AS132" s="203">
        <f>MAX(求节点(基础状态预期!J$7:J$27,$T$6:$T$26,$X132)+求节点(基础状态预期!J$7:J$27,$T$32:$T$52,$X132)+求节点(基础状态预期!J$7:J$27,$T$58:$T$78,$X132)+求节点(基础状态预期!J$7:J$27,$T$84:$T$104,$X132),AS131)</f>
        <v>24046385.964912269</v>
      </c>
      <c r="AT132" s="203">
        <f>MAX(求节点(基础状态预期!F$7:F$27,$S$6:$S$26,$X132)+求节点(基础状态预期!F$7:F$27,$S$32:$S$52,$X132)+求节点(基础状态预期!F$7:F$27,$S$58:$S$78,$X132)+求节点(基础状态预期!F$7:F$27,$S$84:$S$104,$X132),AT131)</f>
        <v>5500</v>
      </c>
      <c r="AU132" s="203">
        <f>MAX(求节点(基础状态预期!G$7:G$27,$S$6:$S$26,$X132)+求节点(基础状态预期!G$7:G$27,$S$32:$S$52,$X132)+求节点(基础状态预期!G$7:G$27,$S$58:$S$78,$X132)+求节点(基础状态预期!G$7:G$27,$S$84:$S$104,$X132),AU131)</f>
        <v>5489.2255892255898</v>
      </c>
      <c r="AV132" s="203">
        <f>MAX(求节点(基础状态预期!H$7:H$27,$S$6:$S$26,$X132)+求节点(基础状态预期!H$7:H$27,$S$32:$S$52,$X132)+求节点(基础状态预期!H$7:H$27,$S$58:$S$78,$X132)+求节点(基础状态预期!H$7:H$27,$S$84:$S$104,$X132),AV131)</f>
        <v>5478.2312925170072</v>
      </c>
      <c r="AW132" s="203">
        <f>MAX(求节点(基础状态预期!I$7:I$27,$S$6:$S$26,$X132)+求节点(基础状态预期!I$7:I$27,$S$32:$S$52,$X132)+求节点(基础状态预期!I$7:I$27,$S$58:$S$78,$X132)+求节点(基础状态预期!I$7:I$27,$S$84:$S$104,$X132),AW131)</f>
        <v>5467.0103092783502</v>
      </c>
      <c r="AX132" s="203">
        <f>MAX(求节点(基础状态预期!J$7:J$27,$S$6:$S$26,$X132)+求节点(基础状态预期!J$7:J$27,$S$32:$S$52,$X132)+求节点(基础状态预期!J$7:J$27,$S$58:$S$78,$X132)+求节点(基础状态预期!J$7:J$27,$S$84:$S$104,$X132),AX131)</f>
        <v>5443.8596491228072</v>
      </c>
      <c r="AY132" s="187">
        <f>(AT132-AT131)/节奏总纲!K130</f>
        <v>0</v>
      </c>
      <c r="AZ132" s="203">
        <f>MAX(求节点(基础状态预期!F$7:F$27,$U$6:$U$26,$X132)+求节点(基础状态预期!F$7:F$27,$U$32:$U$52,$X132)+求节点(基础状态预期!F$7:F$27,$U$58:$U$78,$X132)+求节点(基础状态预期!F$7:F$27,$U$84:$U$104,$X132),AZ131)</f>
        <v>5976000</v>
      </c>
      <c r="BA132" s="203">
        <f>MAX(求节点(基础状态预期!G$7:G$27,$U$6:$U$26,$X132)+求节点(基础状态预期!G$7:G$27,$U$32:$U$52,$X132)+求节点(基础状态预期!G$7:G$27,$U$58:$U$78,$X132)+求节点(基础状态预期!G$7:G$27,$U$84:$U$104,$X132),BA131)</f>
        <v>5951003.3670033673</v>
      </c>
      <c r="BB132" s="203">
        <f>MAX(求节点(基础状态预期!H$7:H$27,$U$6:$U$26,$X132)+求节点(基础状态预期!H$7:H$27,$U$32:$U$52,$X132)+求节点(基础状态预期!H$7:H$27,$U$58:$U$78,$X132)+求节点(基础状态预期!H$7:H$27,$U$84:$U$104,$X132),BB131)</f>
        <v>5925496.5986394566</v>
      </c>
      <c r="BC132" s="203">
        <f>MAX(求节点(基础状态预期!I$7:I$27,$U$6:$U$26,$X132)+求节点(基础状态预期!I$7:I$27,$U$32:$U$52,$X132)+求节点(基础状态预期!I$7:I$27,$U$58:$U$78,$X132)+求节点(基础状态预期!I$7:I$27,$U$84:$U$104,$X132),BC131)</f>
        <v>5899463.9175257729</v>
      </c>
      <c r="BD132" s="203">
        <f>MAX(求节点(基础状态预期!J$7:J$27,$U$6:$U$26,$X132)+求节点(基础状态预期!J$7:J$27,$U$32:$U$52,$X132)+求节点(基础状态预期!J$7:J$27,$U$58:$U$78,$X132)+求节点(基础状态预期!J$7:J$27,$U$84:$U$104,$X132),BD131)</f>
        <v>5845754.3859649133</v>
      </c>
      <c r="BK132" s="194">
        <v>127</v>
      </c>
      <c r="BL132" s="194">
        <f t="shared" si="23"/>
        <v>48700</v>
      </c>
      <c r="BM132" s="194">
        <f t="shared" si="24"/>
        <v>48598.720538720547</v>
      </c>
      <c r="BN132" s="194">
        <f t="shared" si="25"/>
        <v>48495.37414965986</v>
      </c>
      <c r="BO132" s="194">
        <f t="shared" si="26"/>
        <v>48389.896907216491</v>
      </c>
      <c r="BP132" s="194">
        <f t="shared" si="27"/>
        <v>48172.280701754396</v>
      </c>
      <c r="BQ132" s="194">
        <f>(BL132-BL131)/节奏总纲!K130</f>
        <v>0</v>
      </c>
      <c r="BR132" s="194"/>
      <c r="BS132" s="110">
        <f t="shared" si="36"/>
        <v>0.88706365503080087</v>
      </c>
      <c r="BT132" s="110">
        <f t="shared" si="37"/>
        <v>0.11293634496919917</v>
      </c>
      <c r="BU132" s="194"/>
      <c r="BV132" s="194"/>
      <c r="BW132" s="194">
        <v>127</v>
      </c>
      <c r="BX132" s="194">
        <f>求节点(村县营基础信息!K$8:K$28,$P$6:$P$26,$CF132)+求节点(村县营基础信息!T$8:T$28,$P$32:$P$52,$CF132)+求节点(村县营基础信息!AC$8:AC$28,$P$58:$P$78,$CF132)+求节点(村县营基础信息!AL$8:AL$28,$P$84:$P$104,$CF132)</f>
        <v>271.37841091492777</v>
      </c>
      <c r="BY132" s="194">
        <f>求节点(村县营基础信息!L$8:L$28,$P$6:$P$26,$CF132)+求节点(村县营基础信息!U$8:U$28,$P$32:$P$52,$CF132)+求节点(村县营基础信息!AD$8:AD$28,$P$58:$P$78,$CF132)+求节点(村县营基础信息!AM$8:AM$28,$P$84:$P$104,$CF132)</f>
        <v>274.52061507377721</v>
      </c>
      <c r="BZ132" s="194">
        <f>求节点(村县营基础信息!M$8:M$28,$P$6:$P$26,$CF132)+求节点(村县营基础信息!V$8:V$28,$P$32:$P$52,$CF132)+求节点(村县营基础信息!AE$8:AE$28,$P$58:$P$78,$CF132)+求节点(村县营基础信息!AN$8:AN$28,$P$84:$P$104,$CF132)</f>
        <v>277.5226180848606</v>
      </c>
      <c r="CA132" s="194">
        <f>求节点(村县营基础信息!N$8:N$28,$P$6:$P$26,$CF132)+求节点(村县营基础信息!W$8:W$28,$P$32:$P$52,$CF132)+求节点(村县营基础信息!AF$8:AF$28,$P$58:$P$78,$CF132)+求节点(村县营基础信息!AO$8:AO$28,$P$84:$P$104,$CF132)</f>
        <v>280.96226348503887</v>
      </c>
      <c r="CB132" s="194">
        <f>求节点(村县营基础信息!O$8:O$28,$P$6:$P$26,$CF132)+求节点(村县营基础信息!X$8:X$28,$P$32:$P$52,$CF132)+求节点(村县营基础信息!AG$8:AG$28,$P$58:$P$78,$CF132)+求节点(村县营基础信息!AP$8:AP$28,$P$84:$P$104,$CF132)</f>
        <v>286.78808476900184</v>
      </c>
      <c r="CC132" s="194">
        <f>(BX132-BX131)/节奏总纲!K130</f>
        <v>4.7954540124192811E-3</v>
      </c>
      <c r="CD132" s="194"/>
      <c r="CE132" s="194"/>
      <c r="CF132" s="194">
        <v>127</v>
      </c>
      <c r="CG132" s="194">
        <f>求节点(村县营基础信息!K$8:K$28,$Q$6:$Q$26,$CF132)+求节点(村县营基础信息!T$8:T$28,$Q$32:$Q$52,$CF132)+求节点(村县营基础信息!AC$8:AC$28,$Q$58:$Q$78,$CF132)+求节点(村县营基础信息!AL$8:AL$28,$Q$84:$Q$104,$CF132)</f>
        <v>82.390315676832529</v>
      </c>
      <c r="CH132" s="194">
        <f>求节点(村县营基础信息!L$8:L$28,$Q$6:$Q$26,$CF132)+求节点(村县营基础信息!U$8:U$28,$Q$32:$Q$52,$CF132)+求节点(村县营基础信息!AD$8:AD$28,$Q$58:$Q$78,$CF132)+求节点(村县营基础信息!AM$8:AM$28,$Q$84:$Q$104,$CF132)</f>
        <v>83.623549176711293</v>
      </c>
      <c r="CI132" s="194">
        <f>求节点(村县营基础信息!M$8:M$28,$Q$6:$Q$26,$CF132)+求节点(村县营基础信息!V$8:V$28,$Q$32:$Q$52,$CF132)+求节点(村县营基础信息!AE$8:AE$28,$Q$58:$Q$78,$CF132)+求节点(村县营基础信息!AN$8:AN$28,$Q$84:$Q$104,$CF132)</f>
        <v>84.677622943947057</v>
      </c>
      <c r="CJ132" s="194">
        <f>求节点(村县营基础信息!N$8:N$28,$Q$6:$Q$26,$CF132)+求节点(村县营基础信息!W$8:W$28,$Q$32:$Q$52,$CF132)+求节点(村县营基础信息!AF$8:AF$28,$Q$58:$Q$78,$CF132)+求节点(村县营基础信息!AO$8:AO$28,$Q$84:$Q$104,$CF132)</f>
        <v>86.129175610713901</v>
      </c>
      <c r="CK132" s="194">
        <f>求节点(村县营基础信息!O$8:O$28,$Q$6:$Q$26,$CF132)+求节点(村县营基础信息!X$8:X$28,$Q$32:$Q$52,$CF132)+求节点(村县营基础信息!AG$8:AG$28,$Q$58:$Q$78,$CF132)+求节点(村县营基础信息!AP$8:AP$28,$Q$84:$Q$104,$CF132)</f>
        <v>87.853247676270001</v>
      </c>
      <c r="CL132" s="194">
        <f>(CG132-CG131)/节奏总纲!K130</f>
        <v>1.4558968363213509E-3</v>
      </c>
      <c r="CM132" s="194"/>
      <c r="CN132" s="194"/>
      <c r="CO132" s="194">
        <v>127</v>
      </c>
      <c r="CP132" s="194">
        <f>求节点(村县营基础信息!K$8:K$28,$R$6:$R$26,$CF132)+求节点(村县营基础信息!T$8:T$28,$R$32:$R$52,$CF132)+求节点(村县营基础信息!AC$8:AC$28,$R$58:$R$78,$CF132)+求节点(村县营基础信息!AL$8:AL$28,$R$84:$R$104,$CF132)</f>
        <v>15.119047619047619</v>
      </c>
      <c r="CQ132" s="194">
        <f>求节点(村县营基础信息!L$8:L$28,$R$6:$R$26,$CF132)+求节点(村县营基础信息!U$8:U$28,$R$32:$R$52,$CF132)+求节点(村县营基础信息!AD$8:AD$28,$R$58:$R$78,$CF132)+求节点(村县营基础信息!AM$8:AM$28,$R$84:$R$104,$CF132)</f>
        <v>15.271765271765272</v>
      </c>
      <c r="CR132" s="194">
        <f>求节点(村县营基础信息!M$8:M$28,$R$6:$R$26,$CF132)+求节点(村县营基础信息!V$8:V$28,$R$32:$R$52,$CF132)+求节点(村县营基础信息!AE$8:AE$28,$R$58:$R$78,$CF132)+求节点(村县营基础信息!AN$8:AN$28,$R$84:$R$104,$CF132)</f>
        <v>15.427599611273081</v>
      </c>
      <c r="CS132" s="194">
        <f>求节点(村县营基础信息!N$8:N$28,$R$6:$R$26,$CF132)+求节点(村县营基础信息!W$8:W$28,$R$32:$R$52,$CF132)+求节点(村县营基础信息!AF$8:AF$28,$R$58:$R$78,$CF132)+求节点(村县营基础信息!AO$8:AO$28,$R$84:$R$104,$CF132)</f>
        <v>15.586647029945997</v>
      </c>
      <c r="CT132" s="194">
        <f>求节点(村县营基础信息!O$8:O$28,$R$6:$R$26,$CF132)+求节点(村县营基础信息!X$8:X$28,$R$32:$R$52,$CF132)+求节点(村县营基础信息!AG$8:AG$28,$R$58:$R$78,$CF132)+求节点(村县营基础信息!AP$8:AP$28,$R$84:$R$104,$CF132)</f>
        <v>15.914786967418546</v>
      </c>
      <c r="CU132" s="194">
        <f>(CP132-CP131)/节奏总纲!K130</f>
        <v>2.671645740878355E-4</v>
      </c>
      <c r="CV132" s="194"/>
      <c r="CW132" s="194"/>
      <c r="CX132" s="194"/>
      <c r="CY132" s="194">
        <v>127</v>
      </c>
      <c r="CZ132" s="194">
        <v>76562.857142857203</v>
      </c>
      <c r="DA132" s="194">
        <v>77336.219336219496</v>
      </c>
      <c r="DB132" s="194">
        <v>78125.3644314868</v>
      </c>
      <c r="DC132" s="194">
        <v>78930.780559646402</v>
      </c>
      <c r="DD132" s="194">
        <v>80592.481203007701</v>
      </c>
      <c r="DE132" s="194">
        <f t="shared" si="38"/>
        <v>0.63607866552225945</v>
      </c>
      <c r="DF132" s="194">
        <f t="shared" si="39"/>
        <v>0.62840827953377743</v>
      </c>
      <c r="DG132" s="194">
        <f t="shared" si="40"/>
        <v>0.62073789354529796</v>
      </c>
      <c r="DH132" s="194">
        <f t="shared" si="41"/>
        <v>0.61306750755681705</v>
      </c>
      <c r="DI132" s="194">
        <f t="shared" si="42"/>
        <v>0.59772673557985223</v>
      </c>
    </row>
    <row r="133" spans="24:113" x14ac:dyDescent="0.15">
      <c r="X133" s="187">
        <v>128</v>
      </c>
      <c r="Y133" s="203">
        <f>MAX(求节点(基础状态预期!F$7:F$27,$N$6:$N$26,$X133)+求节点(基础状态预期!F$7:F$27,$N$32:$N$52,$X133)+求节点(基础状态预期!F$7:F$27,$N$58:$N$78,$X133)+求节点(基础状态预期!F$7:F$27,$N$84:$N$104,$X133),Y132)</f>
        <v>350640</v>
      </c>
      <c r="Z133" s="203">
        <f>MAX(求节点(基础状态预期!G$7:G$27,$N$6:$N$26,$X133)+求节点(基础状态预期!G$7:G$27,$N$32:$N$52,$X133)+求节点(基础状态预期!G$7:G$27,$N$58:$N$78,$X133)+求节点(基础状态预期!G$7:G$27,$N$84:$N$104,$X133),Z132)</f>
        <v>348351.5151515152</v>
      </c>
      <c r="AA133" s="203">
        <f>MAX(求节点(基础状态预期!H$7:H$27,$N$6:$N$26,$X133)+求节点(基础状态预期!H$7:H$27,$N$32:$N$52,$X133)+求节点(基础状态预期!H$7:H$27,$N$58:$N$78,$X133)+求节点(基础状态预期!H$7:H$27,$N$84:$N$104,$X133),AA132)</f>
        <v>346016.32653061231</v>
      </c>
      <c r="AB133" s="203">
        <f>MAX(求节点(基础状态预期!I$7:I$27,$N$6:$N$26,$X133)+求节点(基础状态预期!I$7:I$27,$N$32:$N$52,$X133)+求节点(基础状态预期!I$7:I$27,$N$58:$N$78,$X133)+求节点(基础状态预期!I$7:I$27,$N$84:$N$104,$X133),AB132)</f>
        <v>343632.98969072162</v>
      </c>
      <c r="AC133" s="203">
        <f>MAX(求节点(基础状态预期!J$7:J$27,$N$6:$N$26,$X133)+求节点(基础状态预期!J$7:J$27,$N$32:$N$52,$X133)+求节点(基础状态预期!J$7:J$27,$N$58:$N$78,$X133)+求节点(基础状态预期!J$7:J$27,$N$84:$N$104,$X133),AC132)</f>
        <v>338715.78947368427</v>
      </c>
      <c r="AD133" s="63">
        <v>54095.238095238092</v>
      </c>
      <c r="AE133" s="63">
        <v>54641.654641654641</v>
      </c>
      <c r="AF133" s="63">
        <v>55199.222546161327</v>
      </c>
      <c r="AG133" s="63">
        <v>55768.286696121744</v>
      </c>
      <c r="AH133" s="63">
        <v>56942.355889724313</v>
      </c>
      <c r="AI133" s="203">
        <f>MAX((求节点(基础状态预期!F$7:F$27,$P$6:$P$26,$X133)+求节点(基础状态预期!F$7:F$27,$P$32:$P$52,$X133)+求节点(基础状态预期!F$7:F$27,$P$58:$P$78,$X133)+求节点(基础状态预期!F$7:F$27,$P$84:$P$104,$X133))*240,AI132)</f>
        <v>43200</v>
      </c>
      <c r="AJ133" s="203">
        <f>MAX((求节点(基础状态预期!G$7:G$27,$P$6:$P$26,$X133)+求节点(基础状态预期!G$7:G$27,$P$32:$P$52,$X133)+求节点(基础状态预期!G$7:G$27,$P$58:$P$78,$X133)+求节点(基础状态预期!G$7:G$27,$P$84:$P$104,$X133))*240,AJ132)</f>
        <v>43109.494949494954</v>
      </c>
      <c r="AK133" s="203">
        <f>MAX((求节点(基础状态预期!H$7:H$27,$P$6:$P$26,$X133)+求节点(基础状态预期!H$7:H$27,$P$32:$P$52,$X133)+求节点(基础状态预期!H$7:H$27,$P$58:$P$78,$X133)+求节点(基础状态预期!H$7:H$27,$P$84:$P$104,$X133))*240,AK132)</f>
        <v>43017.142857142855</v>
      </c>
      <c r="AL133" s="203">
        <f>MAX((求节点(基础状态预期!I$7:I$27,$P$6:$P$26,$X133)+求节点(基础状态预期!I$7:I$27,$P$32:$P$52,$X133)+求节点(基础状态预期!I$7:I$27,$P$58:$P$78,$X133)+求节点(基础状态预期!I$7:I$27,$P$84:$P$104,$X133))*240,AL132)</f>
        <v>42922.886597938144</v>
      </c>
      <c r="AM133" s="203">
        <f>MAX((求节点(基础状态预期!J$7:J$27,$P$6:$P$26,$X133)+求节点(基础状态预期!J$7:J$27,$P$32:$P$52,$X133)+求节点(基础状态预期!J$7:J$27,$P$58:$P$78,$X133)+求节点(基础状态预期!J$7:J$27,$P$84:$P$104,$X133))*240,AM132)</f>
        <v>42728.421052631587</v>
      </c>
      <c r="AN133" s="187">
        <f>(AI133-AI132)/节奏总纲!K131</f>
        <v>0</v>
      </c>
      <c r="AO133" s="203">
        <f>MAX(求节点(基础状态预期!F$7:F$27,$T$6:$T$26,$X133)+求节点(基础状态预期!F$7:F$27,$T$32:$T$52,$X133)+求节点(基础状态预期!F$7:F$27,$T$58:$T$78,$X133)+求节点(基础状态预期!F$7:F$27,$T$84:$T$104,$X133),AO132)</f>
        <v>24920800</v>
      </c>
      <c r="AP133" s="203">
        <f>MAX(求节点(基础状态预期!G$7:G$27,$T$6:$T$26,$X133)+求节点(基础状态预期!G$7:G$27,$T$32:$T$52,$X133)+求节点(基础状态预期!G$7:G$27,$T$58:$T$78,$X133)+求节点(基础状态预期!G$7:G$27,$T$84:$T$104,$X133),AP132)</f>
        <v>24696692.255892258</v>
      </c>
      <c r="AQ133" s="203">
        <f>MAX(求节点(基础状态预期!H$7:H$27,$T$6:$T$26,$X133)+求节点(基础状态预期!H$7:H$27,$T$32:$T$52,$X133)+求节点(基础状态预期!H$7:H$27,$T$58:$T$78,$X133)+求节点(基础状态预期!H$7:H$27,$T$84:$T$104,$X133),AQ132)</f>
        <v>24468010.884353749</v>
      </c>
      <c r="AR133" s="203">
        <f>MAX(求节点(基础状态预期!I$7:I$27,$T$6:$T$26,$X133)+求节点(基础状态预期!I$7:I$27,$T$32:$T$52,$X133)+求节点(基础状态预期!I$7:I$27,$T$58:$T$78,$X133)+求节点(基础状态预期!I$7:I$27,$T$84:$T$104,$X133),AR132)</f>
        <v>24234614.432989687</v>
      </c>
      <c r="AS133" s="203">
        <f>MAX(求节点(基础状态预期!J$7:J$27,$T$6:$T$26,$X133)+求节点(基础状态预期!J$7:J$27,$T$32:$T$52,$X133)+求节点(基础状态预期!J$7:J$27,$T$58:$T$78,$X133)+求节点(基础状态预期!J$7:J$27,$T$84:$T$104,$X133),AS132)</f>
        <v>24046385.964912269</v>
      </c>
      <c r="AT133" s="203">
        <f>MAX(求节点(基础状态预期!F$7:F$27,$S$6:$S$26,$X133)+求节点(基础状态预期!F$7:F$27,$S$32:$S$52,$X133)+求节点(基础状态预期!F$7:F$27,$S$58:$S$78,$X133)+求节点(基础状态预期!F$7:F$27,$S$84:$S$104,$X133),AT132)</f>
        <v>5500</v>
      </c>
      <c r="AU133" s="203">
        <f>MAX(求节点(基础状态预期!G$7:G$27,$S$6:$S$26,$X133)+求节点(基础状态预期!G$7:G$27,$S$32:$S$52,$X133)+求节点(基础状态预期!G$7:G$27,$S$58:$S$78,$X133)+求节点(基础状态预期!G$7:G$27,$S$84:$S$104,$X133),AU132)</f>
        <v>5489.2255892255898</v>
      </c>
      <c r="AV133" s="203">
        <f>MAX(求节点(基础状态预期!H$7:H$27,$S$6:$S$26,$X133)+求节点(基础状态预期!H$7:H$27,$S$32:$S$52,$X133)+求节点(基础状态预期!H$7:H$27,$S$58:$S$78,$X133)+求节点(基础状态预期!H$7:H$27,$S$84:$S$104,$X133),AV132)</f>
        <v>5478.2312925170072</v>
      </c>
      <c r="AW133" s="203">
        <f>MAX(求节点(基础状态预期!I$7:I$27,$S$6:$S$26,$X133)+求节点(基础状态预期!I$7:I$27,$S$32:$S$52,$X133)+求节点(基础状态预期!I$7:I$27,$S$58:$S$78,$X133)+求节点(基础状态预期!I$7:I$27,$S$84:$S$104,$X133),AW132)</f>
        <v>5467.0103092783502</v>
      </c>
      <c r="AX133" s="203">
        <f>MAX(求节点(基础状态预期!J$7:J$27,$S$6:$S$26,$X133)+求节点(基础状态预期!J$7:J$27,$S$32:$S$52,$X133)+求节点(基础状态预期!J$7:J$27,$S$58:$S$78,$X133)+求节点(基础状态预期!J$7:J$27,$S$84:$S$104,$X133),AX132)</f>
        <v>5443.8596491228072</v>
      </c>
      <c r="AY133" s="187">
        <f>(AT133-AT132)/节奏总纲!K131</f>
        <v>0</v>
      </c>
      <c r="AZ133" s="203">
        <f>MAX(求节点(基础状态预期!F$7:F$27,$U$6:$U$26,$X133)+求节点(基础状态预期!F$7:F$27,$U$32:$U$52,$X133)+求节点(基础状态预期!F$7:F$27,$U$58:$U$78,$X133)+求节点(基础状态预期!F$7:F$27,$U$84:$U$104,$X133),AZ132)</f>
        <v>5976000</v>
      </c>
      <c r="BA133" s="203">
        <f>MAX(求节点(基础状态预期!G$7:G$27,$U$6:$U$26,$X133)+求节点(基础状态预期!G$7:G$27,$U$32:$U$52,$X133)+求节点(基础状态预期!G$7:G$27,$U$58:$U$78,$X133)+求节点(基础状态预期!G$7:G$27,$U$84:$U$104,$X133),BA132)</f>
        <v>5951003.3670033673</v>
      </c>
      <c r="BB133" s="203">
        <f>MAX(求节点(基础状态预期!H$7:H$27,$U$6:$U$26,$X133)+求节点(基础状态预期!H$7:H$27,$U$32:$U$52,$X133)+求节点(基础状态预期!H$7:H$27,$U$58:$U$78,$X133)+求节点(基础状态预期!H$7:H$27,$U$84:$U$104,$X133),BB132)</f>
        <v>5925496.5986394566</v>
      </c>
      <c r="BC133" s="203">
        <f>MAX(求节点(基础状态预期!I$7:I$27,$U$6:$U$26,$X133)+求节点(基础状态预期!I$7:I$27,$U$32:$U$52,$X133)+求节点(基础状态预期!I$7:I$27,$U$58:$U$78,$X133)+求节点(基础状态预期!I$7:I$27,$U$84:$U$104,$X133),BC132)</f>
        <v>5899463.9175257729</v>
      </c>
      <c r="BD133" s="203">
        <f>MAX(求节点(基础状态预期!J$7:J$27,$U$6:$U$26,$X133)+求节点(基础状态预期!J$7:J$27,$U$32:$U$52,$X133)+求节点(基础状态预期!J$7:J$27,$U$58:$U$78,$X133)+求节点(基础状态预期!J$7:J$27,$U$84:$U$104,$X133),BD132)</f>
        <v>5845754.3859649133</v>
      </c>
      <c r="BK133" s="194">
        <v>128</v>
      </c>
      <c r="BL133" s="194">
        <f t="shared" si="23"/>
        <v>48700</v>
      </c>
      <c r="BM133" s="194">
        <f t="shared" si="24"/>
        <v>48598.720538720547</v>
      </c>
      <c r="BN133" s="194">
        <f t="shared" si="25"/>
        <v>48495.37414965986</v>
      </c>
      <c r="BO133" s="194">
        <f t="shared" si="26"/>
        <v>48389.896907216491</v>
      </c>
      <c r="BP133" s="194">
        <f t="shared" si="27"/>
        <v>48172.280701754396</v>
      </c>
      <c r="BQ133" s="194">
        <f>(BL133-BL132)/节奏总纲!K131</f>
        <v>0</v>
      </c>
      <c r="BR133" s="194"/>
      <c r="BS133" s="110">
        <f t="shared" si="36"/>
        <v>0.88706365503080087</v>
      </c>
      <c r="BT133" s="110">
        <f t="shared" si="37"/>
        <v>0.11293634496919917</v>
      </c>
      <c r="BU133" s="194"/>
      <c r="BV133" s="194"/>
      <c r="BW133" s="194">
        <v>128</v>
      </c>
      <c r="BX133" s="194">
        <f>求节点(村县营基础信息!K$8:K$28,$P$6:$P$26,$CF133)+求节点(村县营基础信息!T$8:T$28,$P$32:$P$52,$CF133)+求节点(村县营基础信息!AC$8:AC$28,$P$58:$P$78,$CF133)+求节点(村县营基础信息!AL$8:AL$28,$P$84:$P$104,$CF133)</f>
        <v>273.51524879614766</v>
      </c>
      <c r="BY133" s="194">
        <f>求节点(村县营基础信息!L$8:L$28,$P$6:$P$26,$CF133)+求节点(村县营基础信息!U$8:U$28,$P$32:$P$52,$CF133)+求节点(村县营基础信息!AD$8:AD$28,$P$58:$P$78,$CF133)+求节点(村县营基础信息!AM$8:AM$28,$P$84:$P$104,$CF133)</f>
        <v>276.68219472002738</v>
      </c>
      <c r="BZ133" s="194">
        <f>求节点(村县营基础信息!M$8:M$28,$P$6:$P$26,$CF133)+求节点(村县营基础信息!V$8:V$28,$P$32:$P$52,$CF133)+求节点(村县营基础信息!AE$8:AE$28,$P$58:$P$78,$CF133)+求节点(村县营基础信息!AN$8:AN$28,$P$84:$P$104,$CF133)</f>
        <v>279.70783555009575</v>
      </c>
      <c r="CA133" s="194">
        <f>求节点(村县营基础信息!N$8:N$28,$P$6:$P$26,$CF133)+求节点(村县营基础信息!W$8:W$28,$P$32:$P$52,$CF133)+求节点(村县营基础信息!AF$8:AF$28,$P$58:$P$78,$CF133)+求节点(村县营基础信息!AO$8:AO$28,$P$84:$P$104,$CF133)</f>
        <v>283.17456477232264</v>
      </c>
      <c r="CB133" s="194">
        <f>求节点(村县营基础信息!O$8:O$28,$P$6:$P$26,$CF133)+求节点(村县营基础信息!X$8:X$28,$P$32:$P$52,$CF133)+求节点(村县营基础信息!AG$8:AG$28,$P$58:$P$78,$CF133)+求节点(村县营基础信息!AP$8:AP$28,$P$84:$P$104,$CF133)</f>
        <v>289.04625866482075</v>
      </c>
      <c r="CC133" s="194">
        <f>(BX133-BX132)/节奏总纲!K131</f>
        <v>4.4743168029846301E-3</v>
      </c>
      <c r="CD133" s="194"/>
      <c r="CE133" s="194"/>
      <c r="CF133" s="194">
        <v>128</v>
      </c>
      <c r="CG133" s="194">
        <f>求节点(村县营基础信息!K$8:K$28,$Q$6:$Q$26,$CF133)+求节点(村县营基础信息!T$8:T$28,$Q$32:$Q$52,$CF133)+求节点(村县营基础信息!AC$8:AC$28,$Q$58:$Q$78,$CF133)+求节点(村县营基础信息!AL$8:AL$28,$Q$84:$Q$104,$CF133)</f>
        <v>83.039058319957206</v>
      </c>
      <c r="CH133" s="194">
        <f>求节点(村县营基础信息!L$8:L$28,$Q$6:$Q$26,$CF133)+求节点(村县营基础信息!U$8:U$28,$Q$32:$Q$52,$CF133)+求节点(村县营基础信息!AD$8:AD$28,$Q$58:$Q$78,$CF133)+求节点(村县营基础信息!AM$8:AM$28,$Q$84:$Q$104,$CF133)</f>
        <v>84.282002319834987</v>
      </c>
      <c r="CI133" s="194">
        <f>求节点(村县营基础信息!M$8:M$28,$Q$6:$Q$26,$CF133)+求节点(村县营基础信息!V$8:V$28,$Q$32:$Q$52,$CF133)+求节点(村县营基础信息!AE$8:AE$28,$Q$58:$Q$78,$CF133)+求节点(村县营基础信息!AN$8:AN$28,$Q$84:$Q$104,$CF133)</f>
        <v>85.344375880513567</v>
      </c>
      <c r="CJ133" s="194">
        <f>求节点(村县营基础信息!N$8:N$28,$Q$6:$Q$26,$CF133)+求节点(村县营基础信息!W$8:W$28,$Q$32:$Q$52,$CF133)+求节点(村县营基础信息!AF$8:AF$28,$Q$58:$Q$78,$CF133)+求节点(村县营基础信息!AO$8:AO$28,$Q$84:$Q$104,$CF133)</f>
        <v>86.807358095837643</v>
      </c>
      <c r="CK133" s="194">
        <f>求节点(村县营基础信息!O$8:O$28,$Q$6:$Q$26,$CF133)+求节点(村县营基础信息!X$8:X$28,$Q$32:$Q$52,$CF133)+求节点(村县营基础信息!AG$8:AG$28,$Q$58:$Q$78,$CF133)+求节点(村县营基础信息!AP$8:AP$28,$Q$84:$Q$104,$CF133)</f>
        <v>88.545005531988664</v>
      </c>
      <c r="CL133" s="194">
        <f>(CG133-CG132)/节奏总纲!K131</f>
        <v>1.3583997805618774E-3</v>
      </c>
      <c r="CM133" s="194"/>
      <c r="CN133" s="194"/>
      <c r="CO133" s="194">
        <v>128</v>
      </c>
      <c r="CP133" s="194">
        <f>求节点(村县营基础信息!K$8:K$28,$R$6:$R$26,$CF133)+求节点(村县营基础信息!T$8:T$28,$R$32:$R$52,$CF133)+求节点(村县营基础信息!AC$8:AC$28,$R$58:$R$78,$CF133)+求节点(村县营基础信息!AL$8:AL$28,$R$84:$R$104,$CF133)</f>
        <v>15.238095238095237</v>
      </c>
      <c r="CQ133" s="194">
        <f>求节点(村县营基础信息!L$8:L$28,$R$6:$R$26,$CF133)+求节点(村县营基础信息!U$8:U$28,$R$32:$R$52,$CF133)+求节点(村县营基础信息!AD$8:AD$28,$R$58:$R$78,$CF133)+求节点(村县营基础信息!AM$8:AM$28,$R$84:$R$104,$CF133)</f>
        <v>15.392015392015393</v>
      </c>
      <c r="CR133" s="194">
        <f>求节点(村县营基础信息!M$8:M$28,$R$6:$R$26,$CF133)+求节点(村县营基础信息!V$8:V$28,$R$32:$R$52,$CF133)+求节点(村县营基础信息!AE$8:AE$28,$R$58:$R$78,$CF133)+求节点(村县营基础信息!AN$8:AN$28,$R$84:$R$104,$CF133)</f>
        <v>15.54907677356657</v>
      </c>
      <c r="CS133" s="194">
        <f>求节点(村县营基础信息!N$8:N$28,$R$6:$R$26,$CF133)+求节点(村县营基础信息!W$8:W$28,$R$32:$R$52,$CF133)+求节点(村县营基础信息!AF$8:AF$28,$R$58:$R$78,$CF133)+求节点(村县营基础信息!AO$8:AO$28,$R$84:$R$104,$CF133)</f>
        <v>15.709376534118801</v>
      </c>
      <c r="CT133" s="194">
        <f>求节点(村县营基础信息!O$8:O$28,$R$6:$R$26,$CF133)+求节点(村县营基础信息!X$8:X$28,$R$32:$R$52,$CF133)+求节点(村县营基础信息!AG$8:AG$28,$R$58:$R$78,$CF133)+求节点(村县营基础信息!AP$8:AP$28,$R$84:$R$104,$CF133)</f>
        <v>16.040100250626566</v>
      </c>
      <c r="CU133" s="194">
        <f>(CP133-CP132)/节奏总纲!K131</f>
        <v>2.4927336179382363E-4</v>
      </c>
      <c r="CV133" s="194"/>
      <c r="CW133" s="194"/>
      <c r="CX133" s="194"/>
      <c r="CY133" s="194">
        <v>128</v>
      </c>
      <c r="CZ133" s="194">
        <v>77165.714285714406</v>
      </c>
      <c r="DA133" s="194">
        <v>77945.165945166096</v>
      </c>
      <c r="DB133" s="194">
        <v>78740.524781341097</v>
      </c>
      <c r="DC133" s="194">
        <v>79552.282768777499</v>
      </c>
      <c r="DD133" s="194">
        <v>81227.067669173106</v>
      </c>
      <c r="DE133" s="194">
        <f t="shared" si="38"/>
        <v>0.63110930094786633</v>
      </c>
      <c r="DF133" s="194">
        <f t="shared" si="39"/>
        <v>0.62349883984991994</v>
      </c>
      <c r="DG133" s="194">
        <f t="shared" si="40"/>
        <v>0.61588837875197477</v>
      </c>
      <c r="DH133" s="194">
        <f t="shared" si="41"/>
        <v>0.60827791765402928</v>
      </c>
      <c r="DI133" s="194">
        <f t="shared" si="42"/>
        <v>0.59305699545813473</v>
      </c>
    </row>
    <row r="134" spans="24:113" x14ac:dyDescent="0.15">
      <c r="X134" s="187">
        <v>129</v>
      </c>
      <c r="Y134" s="203">
        <f>MAX(求节点(基础状态预期!F$7:F$27,$N$6:$N$26,$X134)+求节点(基础状态预期!F$7:F$27,$N$32:$N$52,$X134)+求节点(基础状态预期!F$7:F$27,$N$58:$N$78,$X134)+求节点(基础状态预期!F$7:F$27,$N$84:$N$104,$X134),Y133)</f>
        <v>350640</v>
      </c>
      <c r="Z134" s="203">
        <f>MAX(求节点(基础状态预期!G$7:G$27,$N$6:$N$26,$X134)+求节点(基础状态预期!G$7:G$27,$N$32:$N$52,$X134)+求节点(基础状态预期!G$7:G$27,$N$58:$N$78,$X134)+求节点(基础状态预期!G$7:G$27,$N$84:$N$104,$X134),Z133)</f>
        <v>348351.5151515152</v>
      </c>
      <c r="AA134" s="203">
        <f>MAX(求节点(基础状态预期!H$7:H$27,$N$6:$N$26,$X134)+求节点(基础状态预期!H$7:H$27,$N$32:$N$52,$X134)+求节点(基础状态预期!H$7:H$27,$N$58:$N$78,$X134)+求节点(基础状态预期!H$7:H$27,$N$84:$N$104,$X134),AA133)</f>
        <v>346016.32653061231</v>
      </c>
      <c r="AB134" s="203">
        <f>MAX(求节点(基础状态预期!I$7:I$27,$N$6:$N$26,$X134)+求节点(基础状态预期!I$7:I$27,$N$32:$N$52,$X134)+求节点(基础状态预期!I$7:I$27,$N$58:$N$78,$X134)+求节点(基础状态预期!I$7:I$27,$N$84:$N$104,$X134),AB133)</f>
        <v>343632.98969072162</v>
      </c>
      <c r="AC134" s="203">
        <f>MAX(求节点(基础状态预期!J$7:J$27,$N$6:$N$26,$X134)+求节点(基础状态预期!J$7:J$27,$N$32:$N$52,$X134)+求节点(基础状态预期!J$7:J$27,$N$58:$N$78,$X134)+求节点(基础状态预期!J$7:J$27,$N$84:$N$104,$X134),AC133)</f>
        <v>338715.78947368427</v>
      </c>
      <c r="AD134" s="63">
        <v>54517.857142857145</v>
      </c>
      <c r="AE134" s="63">
        <v>55068.542568542573</v>
      </c>
      <c r="AF134" s="63">
        <v>55630.466472303211</v>
      </c>
      <c r="AG134" s="63">
        <v>56203.976435935198</v>
      </c>
      <c r="AH134" s="63">
        <v>57387.218045112779</v>
      </c>
      <c r="AI134" s="203">
        <f>MAX((求节点(基础状态预期!F$7:F$27,$P$6:$P$26,$X134)+求节点(基础状态预期!F$7:F$27,$P$32:$P$52,$X134)+求节点(基础状态预期!F$7:F$27,$P$58:$P$78,$X134)+求节点(基础状态预期!F$7:F$27,$P$84:$P$104,$X134))*240,AI133)</f>
        <v>43200</v>
      </c>
      <c r="AJ134" s="203">
        <f>MAX((求节点(基础状态预期!G$7:G$27,$P$6:$P$26,$X134)+求节点(基础状态预期!G$7:G$27,$P$32:$P$52,$X134)+求节点(基础状态预期!G$7:G$27,$P$58:$P$78,$X134)+求节点(基础状态预期!G$7:G$27,$P$84:$P$104,$X134))*240,AJ133)</f>
        <v>43109.494949494954</v>
      </c>
      <c r="AK134" s="203">
        <f>MAX((求节点(基础状态预期!H$7:H$27,$P$6:$P$26,$X134)+求节点(基础状态预期!H$7:H$27,$P$32:$P$52,$X134)+求节点(基础状态预期!H$7:H$27,$P$58:$P$78,$X134)+求节点(基础状态预期!H$7:H$27,$P$84:$P$104,$X134))*240,AK133)</f>
        <v>43017.142857142855</v>
      </c>
      <c r="AL134" s="203">
        <f>MAX((求节点(基础状态预期!I$7:I$27,$P$6:$P$26,$X134)+求节点(基础状态预期!I$7:I$27,$P$32:$P$52,$X134)+求节点(基础状态预期!I$7:I$27,$P$58:$P$78,$X134)+求节点(基础状态预期!I$7:I$27,$P$84:$P$104,$X134))*240,AL133)</f>
        <v>42922.886597938144</v>
      </c>
      <c r="AM134" s="203">
        <f>MAX((求节点(基础状态预期!J$7:J$27,$P$6:$P$26,$X134)+求节点(基础状态预期!J$7:J$27,$P$32:$P$52,$X134)+求节点(基础状态预期!J$7:J$27,$P$58:$P$78,$X134)+求节点(基础状态预期!J$7:J$27,$P$84:$P$104,$X134))*240,AM133)</f>
        <v>42728.421052631587</v>
      </c>
      <c r="AN134" s="187">
        <f>(AI134-AI133)/节奏总纲!K132</f>
        <v>0</v>
      </c>
      <c r="AO134" s="203">
        <f>MAX(求节点(基础状态预期!F$7:F$27,$T$6:$T$26,$X134)+求节点(基础状态预期!F$7:F$27,$T$32:$T$52,$X134)+求节点(基础状态预期!F$7:F$27,$T$58:$T$78,$X134)+求节点(基础状态预期!F$7:F$27,$T$84:$T$104,$X134),AO133)</f>
        <v>24920800</v>
      </c>
      <c r="AP134" s="203">
        <f>MAX(求节点(基础状态预期!G$7:G$27,$T$6:$T$26,$X134)+求节点(基础状态预期!G$7:G$27,$T$32:$T$52,$X134)+求节点(基础状态预期!G$7:G$27,$T$58:$T$78,$X134)+求节点(基础状态预期!G$7:G$27,$T$84:$T$104,$X134),AP133)</f>
        <v>24696692.255892258</v>
      </c>
      <c r="AQ134" s="203">
        <f>MAX(求节点(基础状态预期!H$7:H$27,$T$6:$T$26,$X134)+求节点(基础状态预期!H$7:H$27,$T$32:$T$52,$X134)+求节点(基础状态预期!H$7:H$27,$T$58:$T$78,$X134)+求节点(基础状态预期!H$7:H$27,$T$84:$T$104,$X134),AQ133)</f>
        <v>24468010.884353749</v>
      </c>
      <c r="AR134" s="203">
        <f>MAX(求节点(基础状态预期!I$7:I$27,$T$6:$T$26,$X134)+求节点(基础状态预期!I$7:I$27,$T$32:$T$52,$X134)+求节点(基础状态预期!I$7:I$27,$T$58:$T$78,$X134)+求节点(基础状态预期!I$7:I$27,$T$84:$T$104,$X134),AR133)</f>
        <v>24234614.432989687</v>
      </c>
      <c r="AS134" s="203">
        <f>MAX(求节点(基础状态预期!J$7:J$27,$T$6:$T$26,$X134)+求节点(基础状态预期!J$7:J$27,$T$32:$T$52,$X134)+求节点(基础状态预期!J$7:J$27,$T$58:$T$78,$X134)+求节点(基础状态预期!J$7:J$27,$T$84:$T$104,$X134),AS133)</f>
        <v>24046385.964912269</v>
      </c>
      <c r="AT134" s="203">
        <f>MAX(求节点(基础状态预期!F$7:F$27,$S$6:$S$26,$X134)+求节点(基础状态预期!F$7:F$27,$S$32:$S$52,$X134)+求节点(基础状态预期!F$7:F$27,$S$58:$S$78,$X134)+求节点(基础状态预期!F$7:F$27,$S$84:$S$104,$X134),AT133)</f>
        <v>5500</v>
      </c>
      <c r="AU134" s="203">
        <f>MAX(求节点(基础状态预期!G$7:G$27,$S$6:$S$26,$X134)+求节点(基础状态预期!G$7:G$27,$S$32:$S$52,$X134)+求节点(基础状态预期!G$7:G$27,$S$58:$S$78,$X134)+求节点(基础状态预期!G$7:G$27,$S$84:$S$104,$X134),AU133)</f>
        <v>5489.2255892255898</v>
      </c>
      <c r="AV134" s="203">
        <f>MAX(求节点(基础状态预期!H$7:H$27,$S$6:$S$26,$X134)+求节点(基础状态预期!H$7:H$27,$S$32:$S$52,$X134)+求节点(基础状态预期!H$7:H$27,$S$58:$S$78,$X134)+求节点(基础状态预期!H$7:H$27,$S$84:$S$104,$X134),AV133)</f>
        <v>5478.2312925170072</v>
      </c>
      <c r="AW134" s="203">
        <f>MAX(求节点(基础状态预期!I$7:I$27,$S$6:$S$26,$X134)+求节点(基础状态预期!I$7:I$27,$S$32:$S$52,$X134)+求节点(基础状态预期!I$7:I$27,$S$58:$S$78,$X134)+求节点(基础状态预期!I$7:I$27,$S$84:$S$104,$X134),AW133)</f>
        <v>5467.0103092783502</v>
      </c>
      <c r="AX134" s="203">
        <f>MAX(求节点(基础状态预期!J$7:J$27,$S$6:$S$26,$X134)+求节点(基础状态预期!J$7:J$27,$S$32:$S$52,$X134)+求节点(基础状态预期!J$7:J$27,$S$58:$S$78,$X134)+求节点(基础状态预期!J$7:J$27,$S$84:$S$104,$X134),AX133)</f>
        <v>5443.8596491228072</v>
      </c>
      <c r="AY134" s="187">
        <f>(AT134-AT133)/节奏总纲!K132</f>
        <v>0</v>
      </c>
      <c r="AZ134" s="203">
        <f>MAX(求节点(基础状态预期!F$7:F$27,$U$6:$U$26,$X134)+求节点(基础状态预期!F$7:F$27,$U$32:$U$52,$X134)+求节点(基础状态预期!F$7:F$27,$U$58:$U$78,$X134)+求节点(基础状态预期!F$7:F$27,$U$84:$U$104,$X134),AZ133)</f>
        <v>5976000</v>
      </c>
      <c r="BA134" s="203">
        <f>MAX(求节点(基础状态预期!G$7:G$27,$U$6:$U$26,$X134)+求节点(基础状态预期!G$7:G$27,$U$32:$U$52,$X134)+求节点(基础状态预期!G$7:G$27,$U$58:$U$78,$X134)+求节点(基础状态预期!G$7:G$27,$U$84:$U$104,$X134),BA133)</f>
        <v>5951003.3670033673</v>
      </c>
      <c r="BB134" s="203">
        <f>MAX(求节点(基础状态预期!H$7:H$27,$U$6:$U$26,$X134)+求节点(基础状态预期!H$7:H$27,$U$32:$U$52,$X134)+求节点(基础状态预期!H$7:H$27,$U$58:$U$78,$X134)+求节点(基础状态预期!H$7:H$27,$U$84:$U$104,$X134),BB133)</f>
        <v>5925496.5986394566</v>
      </c>
      <c r="BC134" s="203">
        <f>MAX(求节点(基础状态预期!I$7:I$27,$U$6:$U$26,$X134)+求节点(基础状态预期!I$7:I$27,$U$32:$U$52,$X134)+求节点(基础状态预期!I$7:I$27,$U$58:$U$78,$X134)+求节点(基础状态预期!I$7:I$27,$U$84:$U$104,$X134),BC133)</f>
        <v>5899463.9175257729</v>
      </c>
      <c r="BD134" s="203">
        <f>MAX(求节点(基础状态预期!J$7:J$27,$U$6:$U$26,$X134)+求节点(基础状态预期!J$7:J$27,$U$32:$U$52,$X134)+求节点(基础状态预期!J$7:J$27,$U$58:$U$78,$X134)+求节点(基础状态预期!J$7:J$27,$U$84:$U$104,$X134),BD133)</f>
        <v>5845754.3859649133</v>
      </c>
      <c r="BK134" s="194">
        <v>129</v>
      </c>
      <c r="BL134" s="194">
        <f t="shared" si="23"/>
        <v>48700</v>
      </c>
      <c r="BM134" s="194">
        <f t="shared" si="24"/>
        <v>48598.720538720547</v>
      </c>
      <c r="BN134" s="194">
        <f t="shared" si="25"/>
        <v>48495.37414965986</v>
      </c>
      <c r="BO134" s="194">
        <f t="shared" si="26"/>
        <v>48389.896907216491</v>
      </c>
      <c r="BP134" s="194">
        <f t="shared" si="27"/>
        <v>48172.280701754396</v>
      </c>
      <c r="BQ134" s="194">
        <f>(BL134-BL133)/节奏总纲!K132</f>
        <v>0</v>
      </c>
      <c r="BR134" s="194"/>
      <c r="BS134" s="110">
        <f t="shared" si="36"/>
        <v>0.88706365503080087</v>
      </c>
      <c r="BT134" s="110">
        <f t="shared" si="37"/>
        <v>0.11293634496919917</v>
      </c>
      <c r="BU134" s="194"/>
      <c r="BV134" s="194"/>
      <c r="BW134" s="194">
        <v>129</v>
      </c>
      <c r="BX134" s="194">
        <f>求节点(村县营基础信息!K$8:K$28,$P$6:$P$26,$CF134)+求节点(村县营基础信息!T$8:T$28,$P$32:$P$52,$CF134)+求节点(村县营基础信息!AC$8:AC$28,$P$58:$P$78,$CF134)+求节点(村县营基础信息!AL$8:AL$28,$P$84:$P$104,$CF134)</f>
        <v>275.65208667736761</v>
      </c>
      <c r="BY134" s="194">
        <f>求节点(村县营基础信息!L$8:L$28,$P$6:$P$26,$CF134)+求节点(村县营基础信息!U$8:U$28,$P$32:$P$52,$CF134)+求节点(村县营基础信息!AD$8:AD$28,$P$58:$P$78,$CF134)+求节点(村县营基础信息!AM$8:AM$28,$P$84:$P$104,$CF134)</f>
        <v>278.84377436627761</v>
      </c>
      <c r="BZ134" s="194">
        <f>求节点(村县营基础信息!M$8:M$28,$P$6:$P$26,$CF134)+求节点(村县营基础信息!V$8:V$28,$P$32:$P$52,$CF134)+求节点(村县营基础信息!AE$8:AE$28,$P$58:$P$78,$CF134)+求节点(村县营基础信息!AN$8:AN$28,$P$84:$P$104,$CF134)</f>
        <v>281.89305301533079</v>
      </c>
      <c r="CA134" s="194">
        <f>求节点(村县营基础信息!N$8:N$28,$P$6:$P$26,$CF134)+求节点(村县营基础信息!W$8:W$28,$P$32:$P$52,$CF134)+求节点(村县营基础信息!AF$8:AF$28,$P$58:$P$78,$CF134)+求节点(村县营基础信息!AO$8:AO$28,$P$84:$P$104,$CF134)</f>
        <v>285.3868660596064</v>
      </c>
      <c r="CB134" s="194">
        <f>求节点(村县营基础信息!O$8:O$28,$P$6:$P$26,$CF134)+求节点(村县营基础信息!X$8:X$28,$P$32:$P$52,$CF134)+求节点(村县营基础信息!AG$8:AG$28,$P$58:$P$78,$CF134)+求节点(村县营基础信息!AP$8:AP$28,$P$84:$P$104,$CF134)</f>
        <v>291.30443256063967</v>
      </c>
      <c r="CC134" s="194">
        <f>(BX134-BX133)/节奏总纲!K132</f>
        <v>4.1746851917722622E-3</v>
      </c>
      <c r="CD134" s="194"/>
      <c r="CE134" s="194"/>
      <c r="CF134" s="194">
        <v>129</v>
      </c>
      <c r="CG134" s="194">
        <f>求节点(村县营基础信息!K$8:K$28,$Q$6:$Q$26,$CF134)+求节点(村县营基础信息!T$8:T$28,$Q$32:$Q$52,$CF134)+求节点(村县营基础信息!AC$8:AC$28,$Q$58:$Q$78,$CF134)+求节点(村县营基础信息!AL$8:AL$28,$Q$84:$Q$104,$CF134)</f>
        <v>83.687800963081855</v>
      </c>
      <c r="CH134" s="194">
        <f>求节点(村县营基础信息!L$8:L$28,$Q$6:$Q$26,$CF134)+求节点(村县营基础信息!U$8:U$28,$Q$32:$Q$52,$CF134)+求节点(村县营基础信息!AD$8:AD$28,$Q$58:$Q$78,$CF134)+求节点(村县营基础信息!AM$8:AM$28,$Q$84:$Q$104,$CF134)</f>
        <v>84.94045546295871</v>
      </c>
      <c r="CI134" s="194">
        <f>求节点(村县营基础信息!M$8:M$28,$Q$6:$Q$26,$CF134)+求节点(村县营基础信息!V$8:V$28,$Q$32:$Q$52,$CF134)+求节点(村县营基础信息!AE$8:AE$28,$Q$58:$Q$78,$CF134)+求节点(村县营基础信息!AN$8:AN$28,$Q$84:$Q$104,$CF134)</f>
        <v>86.011128817080078</v>
      </c>
      <c r="CJ134" s="194">
        <f>求节点(村县营基础信息!N$8:N$28,$Q$6:$Q$26,$CF134)+求节点(村县营基础信息!W$8:W$28,$Q$32:$Q$52,$CF134)+求节点(村县营基础信息!AF$8:AF$28,$Q$58:$Q$78,$CF134)+求节点(村县营基础信息!AO$8:AO$28,$Q$84:$Q$104,$CF134)</f>
        <v>87.48554058096137</v>
      </c>
      <c r="CK134" s="194">
        <f>求节点(村县营基础信息!O$8:O$28,$Q$6:$Q$26,$CF134)+求节点(村县营基础信息!X$8:X$28,$Q$32:$Q$52,$CF134)+求节点(村县营基础信息!AG$8:AG$28,$Q$58:$Q$78,$CF134)+求节点(村县营基础信息!AP$8:AP$28,$Q$84:$Q$104,$CF134)</f>
        <v>89.236763387707342</v>
      </c>
      <c r="CL134" s="194">
        <f>(CG134-CG133)/节奏总纲!K132</f>
        <v>1.2674318109605351E-3</v>
      </c>
      <c r="CM134" s="194"/>
      <c r="CN134" s="194"/>
      <c r="CO134" s="194">
        <v>129</v>
      </c>
      <c r="CP134" s="194">
        <f>求节点(村县营基础信息!K$8:K$28,$R$6:$R$26,$CF134)+求节点(村县营基础信息!T$8:T$28,$R$32:$R$52,$CF134)+求节点(村县营基础信息!AC$8:AC$28,$R$58:$R$78,$CF134)+求节点(村县营基础信息!AL$8:AL$28,$R$84:$R$104,$CF134)</f>
        <v>15.357142857142858</v>
      </c>
      <c r="CQ134" s="194">
        <f>求节点(村县营基础信息!L$8:L$28,$R$6:$R$26,$CF134)+求节点(村县营基础信息!U$8:U$28,$R$32:$R$52,$CF134)+求节点(村县营基础信息!AD$8:AD$28,$R$58:$R$78,$CF134)+求节点(村县营基础信息!AM$8:AM$28,$R$84:$R$104,$CF134)</f>
        <v>15.512265512265513</v>
      </c>
      <c r="CR134" s="194">
        <f>求节点(村县营基础信息!M$8:M$28,$R$6:$R$26,$CF134)+求节点(村县营基础信息!V$8:V$28,$R$32:$R$52,$CF134)+求节点(村县营基础信息!AE$8:AE$28,$R$58:$R$78,$CF134)+求节点(村县营基础信息!AN$8:AN$28,$R$84:$R$104,$CF134)</f>
        <v>15.67055393586006</v>
      </c>
      <c r="CS134" s="194">
        <f>求节点(村县营基础信息!N$8:N$28,$R$6:$R$26,$CF134)+求节点(村县营基础信息!W$8:W$28,$R$32:$R$52,$CF134)+求节点(村县营基础信息!AF$8:AF$28,$R$58:$R$78,$CF134)+求节点(村县营基础信息!AO$8:AO$28,$R$84:$R$104,$CF134)</f>
        <v>15.832106038291604</v>
      </c>
      <c r="CT134" s="194">
        <f>求节点(村县营基础信息!O$8:O$28,$R$6:$R$26,$CF134)+求节点(村县营基础信息!X$8:X$28,$R$32:$R$52,$CF134)+求节点(村县营基础信息!AG$8:AG$28,$R$58:$R$78,$CF134)+求节点(村县营基础信息!AP$8:AP$28,$R$84:$R$104,$CF134)</f>
        <v>16.165413533834588</v>
      </c>
      <c r="CU134" s="194">
        <f>(CP134-CP133)/节奏总纲!K132</f>
        <v>2.3258027046493151E-4</v>
      </c>
      <c r="CV134" s="194"/>
      <c r="CW134" s="194"/>
      <c r="CX134" s="194"/>
      <c r="CY134" s="194">
        <v>129</v>
      </c>
      <c r="CZ134" s="194">
        <v>77768.571428571493</v>
      </c>
      <c r="DA134" s="194">
        <v>78554.112554112697</v>
      </c>
      <c r="DB134" s="194">
        <v>79355.685131195307</v>
      </c>
      <c r="DC134" s="194">
        <v>80173.784977908595</v>
      </c>
      <c r="DD134" s="194">
        <v>81861.654135338496</v>
      </c>
      <c r="DE134" s="194">
        <f t="shared" si="38"/>
        <v>0.62621698078548016</v>
      </c>
      <c r="DF134" s="194">
        <f t="shared" si="39"/>
        <v>0.61866551550999815</v>
      </c>
      <c r="DG134" s="194">
        <f t="shared" si="40"/>
        <v>0.6111140502345177</v>
      </c>
      <c r="DH134" s="194">
        <f t="shared" si="41"/>
        <v>0.60356258495903659</v>
      </c>
      <c r="DI134" s="194">
        <f t="shared" si="42"/>
        <v>0.5884596544080718</v>
      </c>
    </row>
    <row r="135" spans="24:113" x14ac:dyDescent="0.15">
      <c r="X135" s="187">
        <v>130</v>
      </c>
      <c r="Y135" s="203">
        <f>MAX(求节点(基础状态预期!F$7:F$27,$N$6:$N$26,$X135)+求节点(基础状态预期!F$7:F$27,$N$32:$N$52,$X135)+求节点(基础状态预期!F$7:F$27,$N$58:$N$78,$X135)+求节点(基础状态预期!F$7:F$27,$N$84:$N$104,$X135),Y134)</f>
        <v>350640</v>
      </c>
      <c r="Z135" s="203">
        <f>MAX(求节点(基础状态预期!G$7:G$27,$N$6:$N$26,$X135)+求节点(基础状态预期!G$7:G$27,$N$32:$N$52,$X135)+求节点(基础状态预期!G$7:G$27,$N$58:$N$78,$X135)+求节点(基础状态预期!G$7:G$27,$N$84:$N$104,$X135),Z134)</f>
        <v>348351.5151515152</v>
      </c>
      <c r="AA135" s="203">
        <f>MAX(求节点(基础状态预期!H$7:H$27,$N$6:$N$26,$X135)+求节点(基础状态预期!H$7:H$27,$N$32:$N$52,$X135)+求节点(基础状态预期!H$7:H$27,$N$58:$N$78,$X135)+求节点(基础状态预期!H$7:H$27,$N$84:$N$104,$X135),AA134)</f>
        <v>346016.32653061231</v>
      </c>
      <c r="AB135" s="203">
        <f>MAX(求节点(基础状态预期!I$7:I$27,$N$6:$N$26,$X135)+求节点(基础状态预期!I$7:I$27,$N$32:$N$52,$X135)+求节点(基础状态预期!I$7:I$27,$N$58:$N$78,$X135)+求节点(基础状态预期!I$7:I$27,$N$84:$N$104,$X135),AB134)</f>
        <v>343632.98969072162</v>
      </c>
      <c r="AC135" s="203">
        <f>MAX(求节点(基础状态预期!J$7:J$27,$N$6:$N$26,$X135)+求节点(基础状态预期!J$7:J$27,$N$32:$N$52,$X135)+求节点(基础状态预期!J$7:J$27,$N$58:$N$78,$X135)+求节点(基础状态预期!J$7:J$27,$N$84:$N$104,$X135),AC134)</f>
        <v>338715.78947368427</v>
      </c>
      <c r="AD135" s="63">
        <v>54940.476190476191</v>
      </c>
      <c r="AE135" s="63">
        <v>55495.430495430497</v>
      </c>
      <c r="AF135" s="63">
        <v>56061.710398445095</v>
      </c>
      <c r="AG135" s="63">
        <v>56639.666175748644</v>
      </c>
      <c r="AH135" s="63">
        <v>57832.080200501252</v>
      </c>
      <c r="AI135" s="203">
        <f>MAX((求节点(基础状态预期!F$7:F$27,$P$6:$P$26,$X135)+求节点(基础状态预期!F$7:F$27,$P$32:$P$52,$X135)+求节点(基础状态预期!F$7:F$27,$P$58:$P$78,$X135)+求节点(基础状态预期!F$7:F$27,$P$84:$P$104,$X135))*240,AI134)</f>
        <v>43200</v>
      </c>
      <c r="AJ135" s="203">
        <f>MAX((求节点(基础状态预期!G$7:G$27,$P$6:$P$26,$X135)+求节点(基础状态预期!G$7:G$27,$P$32:$P$52,$X135)+求节点(基础状态预期!G$7:G$27,$P$58:$P$78,$X135)+求节点(基础状态预期!G$7:G$27,$P$84:$P$104,$X135))*240,AJ134)</f>
        <v>43109.494949494954</v>
      </c>
      <c r="AK135" s="203">
        <f>MAX((求节点(基础状态预期!H$7:H$27,$P$6:$P$26,$X135)+求节点(基础状态预期!H$7:H$27,$P$32:$P$52,$X135)+求节点(基础状态预期!H$7:H$27,$P$58:$P$78,$X135)+求节点(基础状态预期!H$7:H$27,$P$84:$P$104,$X135))*240,AK134)</f>
        <v>43017.142857142855</v>
      </c>
      <c r="AL135" s="203">
        <f>MAX((求节点(基础状态预期!I$7:I$27,$P$6:$P$26,$X135)+求节点(基础状态预期!I$7:I$27,$P$32:$P$52,$X135)+求节点(基础状态预期!I$7:I$27,$P$58:$P$78,$X135)+求节点(基础状态预期!I$7:I$27,$P$84:$P$104,$X135))*240,AL134)</f>
        <v>42922.886597938144</v>
      </c>
      <c r="AM135" s="203">
        <f>MAX((求节点(基础状态预期!J$7:J$27,$P$6:$P$26,$X135)+求节点(基础状态预期!J$7:J$27,$P$32:$P$52,$X135)+求节点(基础状态预期!J$7:J$27,$P$58:$P$78,$X135)+求节点(基础状态预期!J$7:J$27,$P$84:$P$104,$X135))*240,AM134)</f>
        <v>42728.421052631587</v>
      </c>
      <c r="AN135" s="187">
        <f>(AI135-AI134)/节奏总纲!K133</f>
        <v>0</v>
      </c>
      <c r="AO135" s="203">
        <f>MAX(求节点(基础状态预期!F$7:F$27,$T$6:$T$26,$X135)+求节点(基础状态预期!F$7:F$27,$T$32:$T$52,$X135)+求节点(基础状态预期!F$7:F$27,$T$58:$T$78,$X135)+求节点(基础状态预期!F$7:F$27,$T$84:$T$104,$X135),AO134)</f>
        <v>24920800</v>
      </c>
      <c r="AP135" s="203">
        <f>MAX(求节点(基础状态预期!G$7:G$27,$T$6:$T$26,$X135)+求节点(基础状态预期!G$7:G$27,$T$32:$T$52,$X135)+求节点(基础状态预期!G$7:G$27,$T$58:$T$78,$X135)+求节点(基础状态预期!G$7:G$27,$T$84:$T$104,$X135),AP134)</f>
        <v>24696692.255892258</v>
      </c>
      <c r="AQ135" s="203">
        <f>MAX(求节点(基础状态预期!H$7:H$27,$T$6:$T$26,$X135)+求节点(基础状态预期!H$7:H$27,$T$32:$T$52,$X135)+求节点(基础状态预期!H$7:H$27,$T$58:$T$78,$X135)+求节点(基础状态预期!H$7:H$27,$T$84:$T$104,$X135),AQ134)</f>
        <v>24468010.884353749</v>
      </c>
      <c r="AR135" s="203">
        <f>MAX(求节点(基础状态预期!I$7:I$27,$T$6:$T$26,$X135)+求节点(基础状态预期!I$7:I$27,$T$32:$T$52,$X135)+求节点(基础状态预期!I$7:I$27,$T$58:$T$78,$X135)+求节点(基础状态预期!I$7:I$27,$T$84:$T$104,$X135),AR134)</f>
        <v>24234614.432989687</v>
      </c>
      <c r="AS135" s="203">
        <f>MAX(求节点(基础状态预期!J$7:J$27,$T$6:$T$26,$X135)+求节点(基础状态预期!J$7:J$27,$T$32:$T$52,$X135)+求节点(基础状态预期!J$7:J$27,$T$58:$T$78,$X135)+求节点(基础状态预期!J$7:J$27,$T$84:$T$104,$X135),AS134)</f>
        <v>24046385.964912269</v>
      </c>
      <c r="AT135" s="203">
        <f>MAX(求节点(基础状态预期!F$7:F$27,$S$6:$S$26,$X135)+求节点(基础状态预期!F$7:F$27,$S$32:$S$52,$X135)+求节点(基础状态预期!F$7:F$27,$S$58:$S$78,$X135)+求节点(基础状态预期!F$7:F$27,$S$84:$S$104,$X135),AT134)</f>
        <v>5500</v>
      </c>
      <c r="AU135" s="203">
        <f>MAX(求节点(基础状态预期!G$7:G$27,$S$6:$S$26,$X135)+求节点(基础状态预期!G$7:G$27,$S$32:$S$52,$X135)+求节点(基础状态预期!G$7:G$27,$S$58:$S$78,$X135)+求节点(基础状态预期!G$7:G$27,$S$84:$S$104,$X135),AU134)</f>
        <v>5489.2255892255898</v>
      </c>
      <c r="AV135" s="203">
        <f>MAX(求节点(基础状态预期!H$7:H$27,$S$6:$S$26,$X135)+求节点(基础状态预期!H$7:H$27,$S$32:$S$52,$X135)+求节点(基础状态预期!H$7:H$27,$S$58:$S$78,$X135)+求节点(基础状态预期!H$7:H$27,$S$84:$S$104,$X135),AV134)</f>
        <v>5478.2312925170072</v>
      </c>
      <c r="AW135" s="203">
        <f>MAX(求节点(基础状态预期!I$7:I$27,$S$6:$S$26,$X135)+求节点(基础状态预期!I$7:I$27,$S$32:$S$52,$X135)+求节点(基础状态预期!I$7:I$27,$S$58:$S$78,$X135)+求节点(基础状态预期!I$7:I$27,$S$84:$S$104,$X135),AW134)</f>
        <v>5467.0103092783502</v>
      </c>
      <c r="AX135" s="203">
        <f>MAX(求节点(基础状态预期!J$7:J$27,$S$6:$S$26,$X135)+求节点(基础状态预期!J$7:J$27,$S$32:$S$52,$X135)+求节点(基础状态预期!J$7:J$27,$S$58:$S$78,$X135)+求节点(基础状态预期!J$7:J$27,$S$84:$S$104,$X135),AX134)</f>
        <v>5443.8596491228072</v>
      </c>
      <c r="AY135" s="187">
        <f>(AT135-AT134)/节奏总纲!K133</f>
        <v>0</v>
      </c>
      <c r="AZ135" s="203">
        <f>MAX(求节点(基础状态预期!F$7:F$27,$U$6:$U$26,$X135)+求节点(基础状态预期!F$7:F$27,$U$32:$U$52,$X135)+求节点(基础状态预期!F$7:F$27,$U$58:$U$78,$X135)+求节点(基础状态预期!F$7:F$27,$U$84:$U$104,$X135),AZ134)</f>
        <v>5976000</v>
      </c>
      <c r="BA135" s="203">
        <f>MAX(求节点(基础状态预期!G$7:G$27,$U$6:$U$26,$X135)+求节点(基础状态预期!G$7:G$27,$U$32:$U$52,$X135)+求节点(基础状态预期!G$7:G$27,$U$58:$U$78,$X135)+求节点(基础状态预期!G$7:G$27,$U$84:$U$104,$X135),BA134)</f>
        <v>5951003.3670033673</v>
      </c>
      <c r="BB135" s="203">
        <f>MAX(求节点(基础状态预期!H$7:H$27,$U$6:$U$26,$X135)+求节点(基础状态预期!H$7:H$27,$U$32:$U$52,$X135)+求节点(基础状态预期!H$7:H$27,$U$58:$U$78,$X135)+求节点(基础状态预期!H$7:H$27,$U$84:$U$104,$X135),BB134)</f>
        <v>5925496.5986394566</v>
      </c>
      <c r="BC135" s="203">
        <f>MAX(求节点(基础状态预期!I$7:I$27,$U$6:$U$26,$X135)+求节点(基础状态预期!I$7:I$27,$U$32:$U$52,$X135)+求节点(基础状态预期!I$7:I$27,$U$58:$U$78,$X135)+求节点(基础状态预期!I$7:I$27,$U$84:$U$104,$X135),BC134)</f>
        <v>5899463.9175257729</v>
      </c>
      <c r="BD135" s="203">
        <f>MAX(求节点(基础状态预期!J$7:J$27,$U$6:$U$26,$X135)+求节点(基础状态预期!J$7:J$27,$U$32:$U$52,$X135)+求节点(基础状态预期!J$7:J$27,$U$58:$U$78,$X135)+求节点(基础状态预期!J$7:J$27,$U$84:$U$104,$X135),BD134)</f>
        <v>5845754.3859649133</v>
      </c>
      <c r="BK135" s="194">
        <v>130</v>
      </c>
      <c r="BL135" s="194">
        <f t="shared" ref="BL135:BL165" si="43">AI135+AT135</f>
        <v>48700</v>
      </c>
      <c r="BM135" s="194">
        <f t="shared" ref="BM135:BM165" si="44">AJ135+AU135</f>
        <v>48598.720538720547</v>
      </c>
      <c r="BN135" s="194">
        <f t="shared" ref="BN135:BN165" si="45">AK135+AV135</f>
        <v>48495.37414965986</v>
      </c>
      <c r="BO135" s="194">
        <f t="shared" ref="BO135:BO165" si="46">AL135+AW135</f>
        <v>48389.896907216491</v>
      </c>
      <c r="BP135" s="194">
        <f t="shared" ref="BP135:BP165" si="47">AM135+AX135</f>
        <v>48172.280701754396</v>
      </c>
      <c r="BQ135" s="194">
        <f>(BL135-BL134)/节奏总纲!K133</f>
        <v>0</v>
      </c>
      <c r="BR135" s="194"/>
      <c r="BS135" s="110">
        <f t="shared" si="36"/>
        <v>0.88706365503080087</v>
      </c>
      <c r="BT135" s="110">
        <f t="shared" si="37"/>
        <v>0.11293634496919917</v>
      </c>
      <c r="BU135" s="194"/>
      <c r="BV135" s="194"/>
      <c r="BW135" s="194">
        <v>130</v>
      </c>
      <c r="BX135" s="194">
        <f>求节点(村县营基础信息!K$8:K$28,$P$6:$P$26,$CF135)+求节点(村县营基础信息!T$8:T$28,$P$32:$P$52,$CF135)+求节点(村县营基础信息!AC$8:AC$28,$P$58:$P$78,$CF135)+求节点(村县营基础信息!AL$8:AL$28,$P$84:$P$104,$CF135)</f>
        <v>277.7889245585875</v>
      </c>
      <c r="BY135" s="194">
        <f>求节点(村县营基础信息!L$8:L$28,$P$6:$P$26,$CF135)+求节点(村县营基础信息!U$8:U$28,$P$32:$P$52,$CF135)+求节点(村县营基础信息!AD$8:AD$28,$P$58:$P$78,$CF135)+求节点(村县营基础信息!AM$8:AM$28,$P$84:$P$104,$CF135)</f>
        <v>281.00535401252785</v>
      </c>
      <c r="BZ135" s="194">
        <f>求节点(村县营基础信息!M$8:M$28,$P$6:$P$26,$CF135)+求节点(村县营基础信息!V$8:V$28,$P$32:$P$52,$CF135)+求节点(村县营基础信息!AE$8:AE$28,$P$58:$P$78,$CF135)+求节点(村县营基础信息!AN$8:AN$28,$P$84:$P$104,$CF135)</f>
        <v>284.07827048056595</v>
      </c>
      <c r="CA135" s="194">
        <f>求节点(村县营基础信息!N$8:N$28,$P$6:$P$26,$CF135)+求节点(村县营基础信息!W$8:W$28,$P$32:$P$52,$CF135)+求节点(村县营基础信息!AF$8:AF$28,$P$58:$P$78,$CF135)+求节点(村县营基础信息!AO$8:AO$28,$P$84:$P$104,$CF135)</f>
        <v>287.59916734689023</v>
      </c>
      <c r="CB135" s="194">
        <f>求节点(村县营基础信息!O$8:O$28,$P$6:$P$26,$CF135)+求节点(村县营基础信息!X$8:X$28,$P$32:$P$52,$CF135)+求节点(村县营基础信息!AG$8:AG$28,$P$58:$P$78,$CF135)+求节点(村县营基础信息!AP$8:AP$28,$P$84:$P$104,$CF135)</f>
        <v>293.56260645645858</v>
      </c>
      <c r="CC135" s="194">
        <f>(BX135-BX134)/节奏总纲!K133</f>
        <v>3.8951190132036424E-3</v>
      </c>
      <c r="CD135" s="194"/>
      <c r="CE135" s="194"/>
      <c r="CF135" s="194">
        <v>130</v>
      </c>
      <c r="CG135" s="194">
        <f>求节点(村县营基础信息!K$8:K$28,$Q$6:$Q$26,$CF135)+求节点(村县营基础信息!T$8:T$28,$Q$32:$Q$52,$CF135)+求节点(村县营基础信息!AC$8:AC$28,$Q$58:$Q$78,$CF135)+求节点(村县营基础信息!AL$8:AL$28,$Q$84:$Q$104,$CF135)</f>
        <v>84.336543606206533</v>
      </c>
      <c r="CH135" s="194">
        <f>求节点(村县营基础信息!L$8:L$28,$Q$6:$Q$26,$CF135)+求节点(村县营基础信息!U$8:U$28,$Q$32:$Q$52,$CF135)+求节点(村县营基础信息!AD$8:AD$28,$Q$58:$Q$78,$CF135)+求节点(村县营基础信息!AM$8:AM$28,$Q$84:$Q$104,$CF135)</f>
        <v>85.598908606082404</v>
      </c>
      <c r="CI135" s="194">
        <f>求节点(村县营基础信息!M$8:M$28,$Q$6:$Q$26,$CF135)+求节点(村县营基础信息!V$8:V$28,$Q$32:$Q$52,$CF135)+求节点(村县营基础信息!AE$8:AE$28,$Q$58:$Q$78,$CF135)+求节点(村县营基础信息!AN$8:AN$28,$Q$84:$Q$104,$CF135)</f>
        <v>86.677881753646588</v>
      </c>
      <c r="CJ135" s="194">
        <f>求节点(村县营基础信息!N$8:N$28,$Q$6:$Q$26,$CF135)+求节点(村县营基础信息!W$8:W$28,$Q$32:$Q$52,$CF135)+求节点(村县营基础信息!AF$8:AF$28,$Q$58:$Q$78,$CF135)+求节点(村县营基础信息!AO$8:AO$28,$Q$84:$Q$104,$CF135)</f>
        <v>88.163723066085097</v>
      </c>
      <c r="CK135" s="194">
        <f>求节点(村县营基础信息!O$8:O$28,$Q$6:$Q$26,$CF135)+求节点(村县营基础信息!X$8:X$28,$Q$32:$Q$52,$CF135)+求节点(村县营基础信息!AG$8:AG$28,$Q$58:$Q$78,$CF135)+求节点(村县营基础信息!AP$8:AP$28,$Q$84:$Q$104,$CF135)</f>
        <v>89.92852124342599</v>
      </c>
      <c r="CL135" s="194">
        <f>(CG135-CG134)/节奏总纲!K133</f>
        <v>1.1825556941494919E-3</v>
      </c>
      <c r="CM135" s="194"/>
      <c r="CN135" s="194"/>
      <c r="CO135" s="194">
        <v>130</v>
      </c>
      <c r="CP135" s="194">
        <f>求节点(村县营基础信息!K$8:K$28,$R$6:$R$26,$CF135)+求节点(村县营基础信息!T$8:T$28,$R$32:$R$52,$CF135)+求节点(村县营基础信息!AC$8:AC$28,$R$58:$R$78,$CF135)+求节点(村县营基础信息!AL$8:AL$28,$R$84:$R$104,$CF135)</f>
        <v>15.476190476190476</v>
      </c>
      <c r="CQ135" s="194">
        <f>求节点(村县营基础信息!L$8:L$28,$R$6:$R$26,$CF135)+求节点(村县营基础信息!U$8:U$28,$R$32:$R$52,$CF135)+求节点(村县营基础信息!AD$8:AD$28,$R$58:$R$78,$CF135)+求节点(村县营基础信息!AM$8:AM$28,$R$84:$R$104,$CF135)</f>
        <v>15.632515632515634</v>
      </c>
      <c r="CR135" s="194">
        <f>求节点(村县营基础信息!M$8:M$28,$R$6:$R$26,$CF135)+求节点(村县营基础信息!V$8:V$28,$R$32:$R$52,$CF135)+求节点(村县营基础信息!AE$8:AE$28,$R$58:$R$78,$CF135)+求节点(村县营基础信息!AN$8:AN$28,$R$84:$R$104,$CF135)</f>
        <v>15.792031098153547</v>
      </c>
      <c r="CS135" s="194">
        <f>求节点(村县营基础信息!N$8:N$28,$R$6:$R$26,$CF135)+求节点(村县营基础信息!W$8:W$28,$R$32:$R$52,$CF135)+求节点(村县营基础信息!AF$8:AF$28,$R$58:$R$78,$CF135)+求节点(村县营基础信息!AO$8:AO$28,$R$84:$R$104,$CF135)</f>
        <v>15.954835542464409</v>
      </c>
      <c r="CT135" s="194">
        <f>求节点(村县营基础信息!O$8:O$28,$R$6:$R$26,$CF135)+求节点(村县营基础信息!X$8:X$28,$R$32:$R$52,$CF135)+求节点(村县营基础信息!AG$8:AG$28,$R$58:$R$78,$CF135)+求节点(村县营基础信息!AP$8:AP$28,$R$84:$R$104,$CF135)</f>
        <v>16.290726817042607</v>
      </c>
      <c r="CU135" s="194">
        <f>(CP135-CP134)/节奏总纲!K133</f>
        <v>2.1700506552433502E-4</v>
      </c>
      <c r="CV135" s="194"/>
      <c r="CW135" s="194"/>
      <c r="CX135" s="194"/>
      <c r="CY135" s="194">
        <v>130</v>
      </c>
      <c r="CZ135" s="194">
        <v>78371.428571428594</v>
      </c>
      <c r="DA135" s="194">
        <v>79163.059163059297</v>
      </c>
      <c r="DB135" s="194">
        <v>79970.845481049502</v>
      </c>
      <c r="DC135" s="194">
        <v>80795.287187039605</v>
      </c>
      <c r="DD135" s="194">
        <v>82496.240601503901</v>
      </c>
      <c r="DE135" s="194">
        <f t="shared" si="38"/>
        <v>0.62139992708713065</v>
      </c>
      <c r="DF135" s="194">
        <f t="shared" si="39"/>
        <v>0.61390655000607508</v>
      </c>
      <c r="DG135" s="194">
        <f t="shared" si="40"/>
        <v>0.60641317292502162</v>
      </c>
      <c r="DH135" s="194">
        <f t="shared" si="41"/>
        <v>0.5989197958439676</v>
      </c>
      <c r="DI135" s="194">
        <f t="shared" si="42"/>
        <v>0.583933041681856</v>
      </c>
    </row>
    <row r="136" spans="24:113" x14ac:dyDescent="0.15">
      <c r="X136" s="187">
        <v>131</v>
      </c>
      <c r="Y136" s="203">
        <f>MAX(求节点(基础状态预期!F$7:F$27,$N$6:$N$26,$X136)+求节点(基础状态预期!F$7:F$27,$N$32:$N$52,$X136)+求节点(基础状态预期!F$7:F$27,$N$58:$N$78,$X136)+求节点(基础状态预期!F$7:F$27,$N$84:$N$104,$X136),Y135)</f>
        <v>350640</v>
      </c>
      <c r="Z136" s="203">
        <f>MAX(求节点(基础状态预期!G$7:G$27,$N$6:$N$26,$X136)+求节点(基础状态预期!G$7:G$27,$N$32:$N$52,$X136)+求节点(基础状态预期!G$7:G$27,$N$58:$N$78,$X136)+求节点(基础状态预期!G$7:G$27,$N$84:$N$104,$X136),Z135)</f>
        <v>348351.5151515152</v>
      </c>
      <c r="AA136" s="203">
        <f>MAX(求节点(基础状态预期!H$7:H$27,$N$6:$N$26,$X136)+求节点(基础状态预期!H$7:H$27,$N$32:$N$52,$X136)+求节点(基础状态预期!H$7:H$27,$N$58:$N$78,$X136)+求节点(基础状态预期!H$7:H$27,$N$84:$N$104,$X136),AA135)</f>
        <v>346016.32653061231</v>
      </c>
      <c r="AB136" s="203">
        <f>MAX(求节点(基础状态预期!I$7:I$27,$N$6:$N$26,$X136)+求节点(基础状态预期!I$7:I$27,$N$32:$N$52,$X136)+求节点(基础状态预期!I$7:I$27,$N$58:$N$78,$X136)+求节点(基础状态预期!I$7:I$27,$N$84:$N$104,$X136),AB135)</f>
        <v>343632.98969072162</v>
      </c>
      <c r="AC136" s="203">
        <f>MAX(求节点(基础状态预期!J$7:J$27,$N$6:$N$26,$X136)+求节点(基础状态预期!J$7:J$27,$N$32:$N$52,$X136)+求节点(基础状态预期!J$7:J$27,$N$58:$N$78,$X136)+求节点(基础状态预期!J$7:J$27,$N$84:$N$104,$X136),AC135)</f>
        <v>338715.78947368427</v>
      </c>
      <c r="AD136" s="63">
        <v>55363.095238095237</v>
      </c>
      <c r="AE136" s="63">
        <v>55922.318422318422</v>
      </c>
      <c r="AF136" s="63">
        <v>56492.954324586986</v>
      </c>
      <c r="AG136" s="63">
        <v>57075.355915562104</v>
      </c>
      <c r="AH136" s="63">
        <v>58276.942355889725</v>
      </c>
      <c r="AI136" s="203">
        <f>MAX((求节点(基础状态预期!F$7:F$27,$P$6:$P$26,$X136)+求节点(基础状态预期!F$7:F$27,$P$32:$P$52,$X136)+求节点(基础状态预期!F$7:F$27,$P$58:$P$78,$X136)+求节点(基础状态预期!F$7:F$27,$P$84:$P$104,$X136))*240,AI135)</f>
        <v>43200</v>
      </c>
      <c r="AJ136" s="203">
        <f>MAX((求节点(基础状态预期!G$7:G$27,$P$6:$P$26,$X136)+求节点(基础状态预期!G$7:G$27,$P$32:$P$52,$X136)+求节点(基础状态预期!G$7:G$27,$P$58:$P$78,$X136)+求节点(基础状态预期!G$7:G$27,$P$84:$P$104,$X136))*240,AJ135)</f>
        <v>43109.494949494954</v>
      </c>
      <c r="AK136" s="203">
        <f>MAX((求节点(基础状态预期!H$7:H$27,$P$6:$P$26,$X136)+求节点(基础状态预期!H$7:H$27,$P$32:$P$52,$X136)+求节点(基础状态预期!H$7:H$27,$P$58:$P$78,$X136)+求节点(基础状态预期!H$7:H$27,$P$84:$P$104,$X136))*240,AK135)</f>
        <v>43017.142857142855</v>
      </c>
      <c r="AL136" s="203">
        <f>MAX((求节点(基础状态预期!I$7:I$27,$P$6:$P$26,$X136)+求节点(基础状态预期!I$7:I$27,$P$32:$P$52,$X136)+求节点(基础状态预期!I$7:I$27,$P$58:$P$78,$X136)+求节点(基础状态预期!I$7:I$27,$P$84:$P$104,$X136))*240,AL135)</f>
        <v>42922.886597938144</v>
      </c>
      <c r="AM136" s="203">
        <f>MAX((求节点(基础状态预期!J$7:J$27,$P$6:$P$26,$X136)+求节点(基础状态预期!J$7:J$27,$P$32:$P$52,$X136)+求节点(基础状态预期!J$7:J$27,$P$58:$P$78,$X136)+求节点(基础状态预期!J$7:J$27,$P$84:$P$104,$X136))*240,AM135)</f>
        <v>42728.421052631587</v>
      </c>
      <c r="AN136" s="187">
        <f>(AI136-AI135)/节奏总纲!K134</f>
        <v>0</v>
      </c>
      <c r="AO136" s="203">
        <f>MAX(求节点(基础状态预期!F$7:F$27,$T$6:$T$26,$X136)+求节点(基础状态预期!F$7:F$27,$T$32:$T$52,$X136)+求节点(基础状态预期!F$7:F$27,$T$58:$T$78,$X136)+求节点(基础状态预期!F$7:F$27,$T$84:$T$104,$X136),AO135)</f>
        <v>24920800</v>
      </c>
      <c r="AP136" s="203">
        <f>MAX(求节点(基础状态预期!G$7:G$27,$T$6:$T$26,$X136)+求节点(基础状态预期!G$7:G$27,$T$32:$T$52,$X136)+求节点(基础状态预期!G$7:G$27,$T$58:$T$78,$X136)+求节点(基础状态预期!G$7:G$27,$T$84:$T$104,$X136),AP135)</f>
        <v>24696692.255892258</v>
      </c>
      <c r="AQ136" s="203">
        <f>MAX(求节点(基础状态预期!H$7:H$27,$T$6:$T$26,$X136)+求节点(基础状态预期!H$7:H$27,$T$32:$T$52,$X136)+求节点(基础状态预期!H$7:H$27,$T$58:$T$78,$X136)+求节点(基础状态预期!H$7:H$27,$T$84:$T$104,$X136),AQ135)</f>
        <v>24468010.884353749</v>
      </c>
      <c r="AR136" s="203">
        <f>MAX(求节点(基础状态预期!I$7:I$27,$T$6:$T$26,$X136)+求节点(基础状态预期!I$7:I$27,$T$32:$T$52,$X136)+求节点(基础状态预期!I$7:I$27,$T$58:$T$78,$X136)+求节点(基础状态预期!I$7:I$27,$T$84:$T$104,$X136),AR135)</f>
        <v>24234614.432989687</v>
      </c>
      <c r="AS136" s="203">
        <f>MAX(求节点(基础状态预期!J$7:J$27,$T$6:$T$26,$X136)+求节点(基础状态预期!J$7:J$27,$T$32:$T$52,$X136)+求节点(基础状态预期!J$7:J$27,$T$58:$T$78,$X136)+求节点(基础状态预期!J$7:J$27,$T$84:$T$104,$X136),AS135)</f>
        <v>24046385.964912269</v>
      </c>
      <c r="AT136" s="203">
        <f>MAX(求节点(基础状态预期!F$7:F$27,$S$6:$S$26,$X136)+求节点(基础状态预期!F$7:F$27,$S$32:$S$52,$X136)+求节点(基础状态预期!F$7:F$27,$S$58:$S$78,$X136)+求节点(基础状态预期!F$7:F$27,$S$84:$S$104,$X136),AT135)</f>
        <v>5500</v>
      </c>
      <c r="AU136" s="203">
        <f>MAX(求节点(基础状态预期!G$7:G$27,$S$6:$S$26,$X136)+求节点(基础状态预期!G$7:G$27,$S$32:$S$52,$X136)+求节点(基础状态预期!G$7:G$27,$S$58:$S$78,$X136)+求节点(基础状态预期!G$7:G$27,$S$84:$S$104,$X136),AU135)</f>
        <v>5489.2255892255898</v>
      </c>
      <c r="AV136" s="203">
        <f>MAX(求节点(基础状态预期!H$7:H$27,$S$6:$S$26,$X136)+求节点(基础状态预期!H$7:H$27,$S$32:$S$52,$X136)+求节点(基础状态预期!H$7:H$27,$S$58:$S$78,$X136)+求节点(基础状态预期!H$7:H$27,$S$84:$S$104,$X136),AV135)</f>
        <v>5478.2312925170072</v>
      </c>
      <c r="AW136" s="203">
        <f>MAX(求节点(基础状态预期!I$7:I$27,$S$6:$S$26,$X136)+求节点(基础状态预期!I$7:I$27,$S$32:$S$52,$X136)+求节点(基础状态预期!I$7:I$27,$S$58:$S$78,$X136)+求节点(基础状态预期!I$7:I$27,$S$84:$S$104,$X136),AW135)</f>
        <v>5467.0103092783502</v>
      </c>
      <c r="AX136" s="203">
        <f>MAX(求节点(基础状态预期!J$7:J$27,$S$6:$S$26,$X136)+求节点(基础状态预期!J$7:J$27,$S$32:$S$52,$X136)+求节点(基础状态预期!J$7:J$27,$S$58:$S$78,$X136)+求节点(基础状态预期!J$7:J$27,$S$84:$S$104,$X136),AX135)</f>
        <v>5443.8596491228072</v>
      </c>
      <c r="AY136" s="187">
        <f>(AT136-AT135)/节奏总纲!K134</f>
        <v>0</v>
      </c>
      <c r="AZ136" s="203">
        <f>MAX(求节点(基础状态预期!F$7:F$27,$U$6:$U$26,$X136)+求节点(基础状态预期!F$7:F$27,$U$32:$U$52,$X136)+求节点(基础状态预期!F$7:F$27,$U$58:$U$78,$X136)+求节点(基础状态预期!F$7:F$27,$U$84:$U$104,$X136),AZ135)</f>
        <v>5976000</v>
      </c>
      <c r="BA136" s="203">
        <f>MAX(求节点(基础状态预期!G$7:G$27,$U$6:$U$26,$X136)+求节点(基础状态预期!G$7:G$27,$U$32:$U$52,$X136)+求节点(基础状态预期!G$7:G$27,$U$58:$U$78,$X136)+求节点(基础状态预期!G$7:G$27,$U$84:$U$104,$X136),BA135)</f>
        <v>5951003.3670033673</v>
      </c>
      <c r="BB136" s="203">
        <f>MAX(求节点(基础状态预期!H$7:H$27,$U$6:$U$26,$X136)+求节点(基础状态预期!H$7:H$27,$U$32:$U$52,$X136)+求节点(基础状态预期!H$7:H$27,$U$58:$U$78,$X136)+求节点(基础状态预期!H$7:H$27,$U$84:$U$104,$X136),BB135)</f>
        <v>5925496.5986394566</v>
      </c>
      <c r="BC136" s="203">
        <f>MAX(求节点(基础状态预期!I$7:I$27,$U$6:$U$26,$X136)+求节点(基础状态预期!I$7:I$27,$U$32:$U$52,$X136)+求节点(基础状态预期!I$7:I$27,$U$58:$U$78,$X136)+求节点(基础状态预期!I$7:I$27,$U$84:$U$104,$X136),BC135)</f>
        <v>5899463.9175257729</v>
      </c>
      <c r="BD136" s="203">
        <f>MAX(求节点(基础状态预期!J$7:J$27,$U$6:$U$26,$X136)+求节点(基础状态预期!J$7:J$27,$U$32:$U$52,$X136)+求节点(基础状态预期!J$7:J$27,$U$58:$U$78,$X136)+求节点(基础状态预期!J$7:J$27,$U$84:$U$104,$X136),BD135)</f>
        <v>5845754.3859649133</v>
      </c>
      <c r="BK136" s="194">
        <v>131</v>
      </c>
      <c r="BL136" s="194">
        <f t="shared" si="43"/>
        <v>48700</v>
      </c>
      <c r="BM136" s="194">
        <f t="shared" si="44"/>
        <v>48598.720538720547</v>
      </c>
      <c r="BN136" s="194">
        <f t="shared" si="45"/>
        <v>48495.37414965986</v>
      </c>
      <c r="BO136" s="194">
        <f t="shared" si="46"/>
        <v>48389.896907216491</v>
      </c>
      <c r="BP136" s="194">
        <f t="shared" si="47"/>
        <v>48172.280701754396</v>
      </c>
      <c r="BQ136" s="194">
        <f>(BL136-BL135)/节奏总纲!K134</f>
        <v>0</v>
      </c>
      <c r="BR136" s="194"/>
      <c r="BS136" s="110">
        <f t="shared" si="36"/>
        <v>0.88706365503080087</v>
      </c>
      <c r="BT136" s="110">
        <f t="shared" si="37"/>
        <v>0.11293634496919917</v>
      </c>
      <c r="BU136" s="194"/>
      <c r="BV136" s="194"/>
      <c r="BW136" s="194">
        <v>131</v>
      </c>
      <c r="BX136" s="194">
        <f>求节点(村县营基础信息!K$8:K$28,$P$6:$P$26,$CF136)+求节点(村县营基础信息!T$8:T$28,$P$32:$P$52,$CF136)+求节点(村县营基础信息!AC$8:AC$28,$P$58:$P$78,$CF136)+求节点(村县营基础信息!AL$8:AL$28,$P$84:$P$104,$CF136)</f>
        <v>279.92576243980739</v>
      </c>
      <c r="BY136" s="194">
        <f>求节点(村县营基础信息!L$8:L$28,$P$6:$P$26,$CF136)+求节点(村县营基础信息!U$8:U$28,$P$32:$P$52,$CF136)+求节点(村县营基础信息!AD$8:AD$28,$P$58:$P$78,$CF136)+求节点(村县营基础信息!AM$8:AM$28,$P$84:$P$104,$CF136)</f>
        <v>283.16693365877802</v>
      </c>
      <c r="BZ136" s="194">
        <f>求节点(村县营基础信息!M$8:M$28,$P$6:$P$26,$CF136)+求节点(村县营基础信息!V$8:V$28,$P$32:$P$52,$CF136)+求节点(村县营基础信息!AE$8:AE$28,$P$58:$P$78,$CF136)+求节点(村县营基础信息!AN$8:AN$28,$P$84:$P$104,$CF136)</f>
        <v>286.26348794580105</v>
      </c>
      <c r="CA136" s="194">
        <f>求节点(村县营基础信息!N$8:N$28,$P$6:$P$26,$CF136)+求节点(村县营基础信息!W$8:W$28,$P$32:$P$52,$CF136)+求节点(村县营基础信息!AF$8:AF$28,$P$58:$P$78,$CF136)+求节点(村县营基础信息!AO$8:AO$28,$P$84:$P$104,$CF136)</f>
        <v>289.81146863417399</v>
      </c>
      <c r="CB136" s="194">
        <f>求节点(村县营基础信息!O$8:O$28,$P$6:$P$26,$CF136)+求节点(村县营基础信息!X$8:X$28,$P$32:$P$52,$CF136)+求节点(村县营基础信息!AG$8:AG$28,$P$58:$P$78,$CF136)+求节点(村县营基础信息!AP$8:AP$28,$P$84:$P$104,$CF136)</f>
        <v>295.8207803522775</v>
      </c>
      <c r="CC136" s="194">
        <f>(BX136-BX135)/节奏总纲!K134</f>
        <v>3.6342745452812705E-3</v>
      </c>
      <c r="CD136" s="194"/>
      <c r="CE136" s="194"/>
      <c r="CF136" s="194">
        <v>131</v>
      </c>
      <c r="CG136" s="194">
        <f>求节点(村县营基础信息!K$8:K$28,$Q$6:$Q$26,$CF136)+求节点(村县营基础信息!T$8:T$28,$Q$32:$Q$52,$CF136)+求节点(村县营基础信息!AC$8:AC$28,$Q$58:$Q$78,$CF136)+求节点(村县营基础信息!AL$8:AL$28,$Q$84:$Q$104,$CF136)</f>
        <v>84.985286249331196</v>
      </c>
      <c r="CH136" s="194">
        <f>求节点(村县营基础信息!L$8:L$28,$Q$6:$Q$26,$CF136)+求节点(村县营基础信息!U$8:U$28,$Q$32:$Q$52,$CF136)+求节点(村县营基础信息!AD$8:AD$28,$Q$58:$Q$78,$CF136)+求节点(村县营基础信息!AM$8:AM$28,$Q$84:$Q$104,$CF136)</f>
        <v>86.257361749206126</v>
      </c>
      <c r="CI136" s="194">
        <f>求节点(村县营基础信息!M$8:M$28,$Q$6:$Q$26,$CF136)+求节点(村县营基础信息!V$8:V$28,$Q$32:$Q$52,$CF136)+求节点(村县营基础信息!AE$8:AE$28,$Q$58:$Q$78,$CF136)+求节点(村县营基础信息!AN$8:AN$28,$Q$84:$Q$104,$CF136)</f>
        <v>87.344634690213098</v>
      </c>
      <c r="CJ136" s="194">
        <f>求节点(村县营基础信息!N$8:N$28,$Q$6:$Q$26,$CF136)+求节点(村县营基础信息!W$8:W$28,$Q$32:$Q$52,$CF136)+求节点(村县营基础信息!AF$8:AF$28,$Q$58:$Q$78,$CF136)+求节点(村县营基础信息!AO$8:AO$28,$Q$84:$Q$104,$CF136)</f>
        <v>88.841905551208839</v>
      </c>
      <c r="CK136" s="194">
        <f>求节点(村县营基础信息!O$8:O$28,$Q$6:$Q$26,$CF136)+求节点(村县营基础信息!X$8:X$28,$Q$32:$Q$52,$CF136)+求节点(村县营基础信息!AG$8:AG$28,$Q$58:$Q$78,$CF136)+求节点(村县营基础信息!AP$8:AP$28,$Q$84:$Q$104,$CF136)</f>
        <v>90.620279099144653</v>
      </c>
      <c r="CL136" s="194">
        <f>(CG136-CG135)/节奏总纲!K134</f>
        <v>1.1033634769711557E-3</v>
      </c>
      <c r="CM136" s="194"/>
      <c r="CN136" s="194"/>
      <c r="CO136" s="194">
        <v>131</v>
      </c>
      <c r="CP136" s="194">
        <f>求节点(村县营基础信息!K$8:K$28,$R$6:$R$26,$CF136)+求节点(村县营基础信息!T$8:T$28,$R$32:$R$52,$CF136)+求节点(村县营基础信息!AC$8:AC$28,$R$58:$R$78,$CF136)+求节点(村县营基础信息!AL$8:AL$28,$R$84:$R$104,$CF136)</f>
        <v>15.595238095238095</v>
      </c>
      <c r="CQ136" s="194">
        <f>求节点(村县营基础信息!L$8:L$28,$R$6:$R$26,$CF136)+求节点(村县营基础信息!U$8:U$28,$R$32:$R$52,$CF136)+求节点(村县营基础信息!AD$8:AD$28,$R$58:$R$78,$CF136)+求节点(村县营基础信息!AM$8:AM$28,$R$84:$R$104,$CF136)</f>
        <v>15.752765752765754</v>
      </c>
      <c r="CR136" s="194">
        <f>求节点(村县营基础信息!M$8:M$28,$R$6:$R$26,$CF136)+求节点(村县营基础信息!V$8:V$28,$R$32:$R$52,$CF136)+求节点(村县营基础信息!AE$8:AE$28,$R$58:$R$78,$CF136)+求节点(村县营基础信息!AN$8:AN$28,$R$84:$R$104,$CF136)</f>
        <v>15.913508260447038</v>
      </c>
      <c r="CS136" s="194">
        <f>求节点(村县营基础信息!N$8:N$28,$R$6:$R$26,$CF136)+求节点(村县营基础信息!W$8:W$28,$R$32:$R$52,$CF136)+求节点(村县营基础信息!AF$8:AF$28,$R$58:$R$78,$CF136)+求节点(村县营基础信息!AO$8:AO$28,$R$84:$R$104,$CF136)</f>
        <v>16.077565046637211</v>
      </c>
      <c r="CT136" s="194">
        <f>求节点(村县营基础信息!O$8:O$28,$R$6:$R$26,$CF136)+求节点(村县营基础信息!X$8:X$28,$R$32:$R$52,$CF136)+求节点(村县营基础信息!AG$8:AG$28,$R$58:$R$78,$CF136)+求节点(村县营基础信息!AP$8:AP$28,$R$84:$R$104,$CF136)</f>
        <v>16.416040100250626</v>
      </c>
      <c r="CU136" s="194">
        <f>(CP136-CP135)/节奏总纲!K134</f>
        <v>2.0247288546481004E-4</v>
      </c>
      <c r="CV136" s="194"/>
      <c r="CW136" s="194"/>
      <c r="CX136" s="194"/>
      <c r="CY136" s="194">
        <v>131</v>
      </c>
      <c r="CZ136" s="194">
        <v>78974.285714285797</v>
      </c>
      <c r="DA136" s="194">
        <v>79772.005772005898</v>
      </c>
      <c r="DB136" s="194">
        <v>80586.005830903698</v>
      </c>
      <c r="DC136" s="194">
        <v>81416.789396170701</v>
      </c>
      <c r="DD136" s="194">
        <v>83130.827067669306</v>
      </c>
      <c r="DE136" s="194">
        <f t="shared" si="38"/>
        <v>0.61665641619333533</v>
      </c>
      <c r="DF136" s="194">
        <f t="shared" si="39"/>
        <v>0.6092202404640441</v>
      </c>
      <c r="DG136" s="194">
        <f t="shared" si="40"/>
        <v>0.60178406473475454</v>
      </c>
      <c r="DH136" s="194">
        <f t="shared" si="41"/>
        <v>0.59434788900546387</v>
      </c>
      <c r="DI136" s="194">
        <f t="shared" si="42"/>
        <v>0.57947553754688008</v>
      </c>
    </row>
    <row r="137" spans="24:113" x14ac:dyDescent="0.15">
      <c r="X137" s="187">
        <v>132</v>
      </c>
      <c r="Y137" s="203">
        <f>MAX(求节点(基础状态预期!F$7:F$27,$N$6:$N$26,$X137)+求节点(基础状态预期!F$7:F$27,$N$32:$N$52,$X137)+求节点(基础状态预期!F$7:F$27,$N$58:$N$78,$X137)+求节点(基础状态预期!F$7:F$27,$N$84:$N$104,$X137),Y136)</f>
        <v>350640</v>
      </c>
      <c r="Z137" s="203">
        <f>MAX(求节点(基础状态预期!G$7:G$27,$N$6:$N$26,$X137)+求节点(基础状态预期!G$7:G$27,$N$32:$N$52,$X137)+求节点(基础状态预期!G$7:G$27,$N$58:$N$78,$X137)+求节点(基础状态预期!G$7:G$27,$N$84:$N$104,$X137),Z136)</f>
        <v>348351.5151515152</v>
      </c>
      <c r="AA137" s="203">
        <f>MAX(求节点(基础状态预期!H$7:H$27,$N$6:$N$26,$X137)+求节点(基础状态预期!H$7:H$27,$N$32:$N$52,$X137)+求节点(基础状态预期!H$7:H$27,$N$58:$N$78,$X137)+求节点(基础状态预期!H$7:H$27,$N$84:$N$104,$X137),AA136)</f>
        <v>346016.32653061231</v>
      </c>
      <c r="AB137" s="203">
        <f>MAX(求节点(基础状态预期!I$7:I$27,$N$6:$N$26,$X137)+求节点(基础状态预期!I$7:I$27,$N$32:$N$52,$X137)+求节点(基础状态预期!I$7:I$27,$N$58:$N$78,$X137)+求节点(基础状态预期!I$7:I$27,$N$84:$N$104,$X137),AB136)</f>
        <v>343632.98969072162</v>
      </c>
      <c r="AC137" s="203">
        <f>MAX(求节点(基础状态预期!J$7:J$27,$N$6:$N$26,$X137)+求节点(基础状态预期!J$7:J$27,$N$32:$N$52,$X137)+求节点(基础状态预期!J$7:J$27,$N$58:$N$78,$X137)+求节点(基础状态预期!J$7:J$27,$N$84:$N$104,$X137),AC136)</f>
        <v>338715.78947368427</v>
      </c>
      <c r="AD137" s="63">
        <v>55785.71428571429</v>
      </c>
      <c r="AE137" s="63">
        <v>56349.206349206346</v>
      </c>
      <c r="AF137" s="63">
        <v>56924.198250728863</v>
      </c>
      <c r="AG137" s="63">
        <v>57511.04565537555</v>
      </c>
      <c r="AH137" s="63">
        <v>58721.804511278198</v>
      </c>
      <c r="AI137" s="203">
        <f>MAX((求节点(基础状态预期!F$7:F$27,$P$6:$P$26,$X137)+求节点(基础状态预期!F$7:F$27,$P$32:$P$52,$X137)+求节点(基础状态预期!F$7:F$27,$P$58:$P$78,$X137)+求节点(基础状态预期!F$7:F$27,$P$84:$P$104,$X137))*240,AI136)</f>
        <v>43200</v>
      </c>
      <c r="AJ137" s="203">
        <f>MAX((求节点(基础状态预期!G$7:G$27,$P$6:$P$26,$X137)+求节点(基础状态预期!G$7:G$27,$P$32:$P$52,$X137)+求节点(基础状态预期!G$7:G$27,$P$58:$P$78,$X137)+求节点(基础状态预期!G$7:G$27,$P$84:$P$104,$X137))*240,AJ136)</f>
        <v>43109.494949494954</v>
      </c>
      <c r="AK137" s="203">
        <f>MAX((求节点(基础状态预期!H$7:H$27,$P$6:$P$26,$X137)+求节点(基础状态预期!H$7:H$27,$P$32:$P$52,$X137)+求节点(基础状态预期!H$7:H$27,$P$58:$P$78,$X137)+求节点(基础状态预期!H$7:H$27,$P$84:$P$104,$X137))*240,AK136)</f>
        <v>43017.142857142855</v>
      </c>
      <c r="AL137" s="203">
        <f>MAX((求节点(基础状态预期!I$7:I$27,$P$6:$P$26,$X137)+求节点(基础状态预期!I$7:I$27,$P$32:$P$52,$X137)+求节点(基础状态预期!I$7:I$27,$P$58:$P$78,$X137)+求节点(基础状态预期!I$7:I$27,$P$84:$P$104,$X137))*240,AL136)</f>
        <v>42922.886597938144</v>
      </c>
      <c r="AM137" s="203">
        <f>MAX((求节点(基础状态预期!J$7:J$27,$P$6:$P$26,$X137)+求节点(基础状态预期!J$7:J$27,$P$32:$P$52,$X137)+求节点(基础状态预期!J$7:J$27,$P$58:$P$78,$X137)+求节点(基础状态预期!J$7:J$27,$P$84:$P$104,$X137))*240,AM136)</f>
        <v>42728.421052631587</v>
      </c>
      <c r="AN137" s="187">
        <f>(AI137-AI136)/节奏总纲!K135</f>
        <v>0</v>
      </c>
      <c r="AO137" s="203">
        <f>MAX(求节点(基础状态预期!F$7:F$27,$T$6:$T$26,$X137)+求节点(基础状态预期!F$7:F$27,$T$32:$T$52,$X137)+求节点(基础状态预期!F$7:F$27,$T$58:$T$78,$X137)+求节点(基础状态预期!F$7:F$27,$T$84:$T$104,$X137),AO136)</f>
        <v>24920800</v>
      </c>
      <c r="AP137" s="203">
        <f>MAX(求节点(基础状态预期!G$7:G$27,$T$6:$T$26,$X137)+求节点(基础状态预期!G$7:G$27,$T$32:$T$52,$X137)+求节点(基础状态预期!G$7:G$27,$T$58:$T$78,$X137)+求节点(基础状态预期!G$7:G$27,$T$84:$T$104,$X137),AP136)</f>
        <v>24696692.255892258</v>
      </c>
      <c r="AQ137" s="203">
        <f>MAX(求节点(基础状态预期!H$7:H$27,$T$6:$T$26,$X137)+求节点(基础状态预期!H$7:H$27,$T$32:$T$52,$X137)+求节点(基础状态预期!H$7:H$27,$T$58:$T$78,$X137)+求节点(基础状态预期!H$7:H$27,$T$84:$T$104,$X137),AQ136)</f>
        <v>24468010.884353749</v>
      </c>
      <c r="AR137" s="203">
        <f>MAX(求节点(基础状态预期!I$7:I$27,$T$6:$T$26,$X137)+求节点(基础状态预期!I$7:I$27,$T$32:$T$52,$X137)+求节点(基础状态预期!I$7:I$27,$T$58:$T$78,$X137)+求节点(基础状态预期!I$7:I$27,$T$84:$T$104,$X137),AR136)</f>
        <v>24234614.432989687</v>
      </c>
      <c r="AS137" s="203">
        <f>MAX(求节点(基础状态预期!J$7:J$27,$T$6:$T$26,$X137)+求节点(基础状态预期!J$7:J$27,$T$32:$T$52,$X137)+求节点(基础状态预期!J$7:J$27,$T$58:$T$78,$X137)+求节点(基础状态预期!J$7:J$27,$T$84:$T$104,$X137),AS136)</f>
        <v>24046385.964912269</v>
      </c>
      <c r="AT137" s="203">
        <f>MAX(求节点(基础状态预期!F$7:F$27,$S$6:$S$26,$X137)+求节点(基础状态预期!F$7:F$27,$S$32:$S$52,$X137)+求节点(基础状态预期!F$7:F$27,$S$58:$S$78,$X137)+求节点(基础状态预期!F$7:F$27,$S$84:$S$104,$X137),AT136)</f>
        <v>5500</v>
      </c>
      <c r="AU137" s="203">
        <f>MAX(求节点(基础状态预期!G$7:G$27,$S$6:$S$26,$X137)+求节点(基础状态预期!G$7:G$27,$S$32:$S$52,$X137)+求节点(基础状态预期!G$7:G$27,$S$58:$S$78,$X137)+求节点(基础状态预期!G$7:G$27,$S$84:$S$104,$X137),AU136)</f>
        <v>5489.2255892255898</v>
      </c>
      <c r="AV137" s="203">
        <f>MAX(求节点(基础状态预期!H$7:H$27,$S$6:$S$26,$X137)+求节点(基础状态预期!H$7:H$27,$S$32:$S$52,$X137)+求节点(基础状态预期!H$7:H$27,$S$58:$S$78,$X137)+求节点(基础状态预期!H$7:H$27,$S$84:$S$104,$X137),AV136)</f>
        <v>5478.2312925170072</v>
      </c>
      <c r="AW137" s="203">
        <f>MAX(求节点(基础状态预期!I$7:I$27,$S$6:$S$26,$X137)+求节点(基础状态预期!I$7:I$27,$S$32:$S$52,$X137)+求节点(基础状态预期!I$7:I$27,$S$58:$S$78,$X137)+求节点(基础状态预期!I$7:I$27,$S$84:$S$104,$X137),AW136)</f>
        <v>5467.0103092783502</v>
      </c>
      <c r="AX137" s="203">
        <f>MAX(求节点(基础状态预期!J$7:J$27,$S$6:$S$26,$X137)+求节点(基础状态预期!J$7:J$27,$S$32:$S$52,$X137)+求节点(基础状态预期!J$7:J$27,$S$58:$S$78,$X137)+求节点(基础状态预期!J$7:J$27,$S$84:$S$104,$X137),AX136)</f>
        <v>5443.8596491228072</v>
      </c>
      <c r="AY137" s="187">
        <f>(AT137-AT136)/节奏总纲!K135</f>
        <v>0</v>
      </c>
      <c r="AZ137" s="203">
        <f>MAX(求节点(基础状态预期!F$7:F$27,$U$6:$U$26,$X137)+求节点(基础状态预期!F$7:F$27,$U$32:$U$52,$X137)+求节点(基础状态预期!F$7:F$27,$U$58:$U$78,$X137)+求节点(基础状态预期!F$7:F$27,$U$84:$U$104,$X137),AZ136)</f>
        <v>5976000</v>
      </c>
      <c r="BA137" s="203">
        <f>MAX(求节点(基础状态预期!G$7:G$27,$U$6:$U$26,$X137)+求节点(基础状态预期!G$7:G$27,$U$32:$U$52,$X137)+求节点(基础状态预期!G$7:G$27,$U$58:$U$78,$X137)+求节点(基础状态预期!G$7:G$27,$U$84:$U$104,$X137),BA136)</f>
        <v>5951003.3670033673</v>
      </c>
      <c r="BB137" s="203">
        <f>MAX(求节点(基础状态预期!H$7:H$27,$U$6:$U$26,$X137)+求节点(基础状态预期!H$7:H$27,$U$32:$U$52,$X137)+求节点(基础状态预期!H$7:H$27,$U$58:$U$78,$X137)+求节点(基础状态预期!H$7:H$27,$U$84:$U$104,$X137),BB136)</f>
        <v>5925496.5986394566</v>
      </c>
      <c r="BC137" s="203">
        <f>MAX(求节点(基础状态预期!I$7:I$27,$U$6:$U$26,$X137)+求节点(基础状态预期!I$7:I$27,$U$32:$U$52,$X137)+求节点(基础状态预期!I$7:I$27,$U$58:$U$78,$X137)+求节点(基础状态预期!I$7:I$27,$U$84:$U$104,$X137),BC136)</f>
        <v>5899463.9175257729</v>
      </c>
      <c r="BD137" s="203">
        <f>MAX(求节点(基础状态预期!J$7:J$27,$U$6:$U$26,$X137)+求节点(基础状态预期!J$7:J$27,$U$32:$U$52,$X137)+求节点(基础状态预期!J$7:J$27,$U$58:$U$78,$X137)+求节点(基础状态预期!J$7:J$27,$U$84:$U$104,$X137),BD136)</f>
        <v>5845754.3859649133</v>
      </c>
      <c r="BK137" s="194">
        <v>132</v>
      </c>
      <c r="BL137" s="194">
        <f t="shared" si="43"/>
        <v>48700</v>
      </c>
      <c r="BM137" s="194">
        <f t="shared" si="44"/>
        <v>48598.720538720547</v>
      </c>
      <c r="BN137" s="194">
        <f t="shared" si="45"/>
        <v>48495.37414965986</v>
      </c>
      <c r="BO137" s="194">
        <f t="shared" si="46"/>
        <v>48389.896907216491</v>
      </c>
      <c r="BP137" s="194">
        <f t="shared" si="47"/>
        <v>48172.280701754396</v>
      </c>
      <c r="BQ137" s="194">
        <f>(BL137-BL136)/节奏总纲!K135</f>
        <v>0</v>
      </c>
      <c r="BR137" s="194"/>
      <c r="BS137" s="110">
        <f t="shared" si="36"/>
        <v>0.88706365503080087</v>
      </c>
      <c r="BT137" s="110">
        <f t="shared" si="37"/>
        <v>0.11293634496919917</v>
      </c>
      <c r="BU137" s="194"/>
      <c r="BV137" s="194"/>
      <c r="BW137" s="194">
        <v>132</v>
      </c>
      <c r="BX137" s="194">
        <f>求节点(村县营基础信息!K$8:K$28,$P$6:$P$26,$CF137)+求节点(村县营基础信息!T$8:T$28,$P$32:$P$52,$CF137)+求节点(村县营基础信息!AC$8:AC$28,$P$58:$P$78,$CF137)+求节点(村县营基础信息!AL$8:AL$28,$P$84:$P$104,$CF137)</f>
        <v>282.06260032102728</v>
      </c>
      <c r="BY137" s="194">
        <f>求节点(村县营基础信息!L$8:L$28,$P$6:$P$26,$CF137)+求节点(村县营基础信息!U$8:U$28,$P$32:$P$52,$CF137)+求节点(村县营基础信息!AD$8:AD$28,$P$58:$P$78,$CF137)+求节点(村县营基础信息!AM$8:AM$28,$P$84:$P$104,$CF137)</f>
        <v>285.32851330502825</v>
      </c>
      <c r="BZ137" s="194">
        <f>求节点(村县营基础信息!M$8:M$28,$P$6:$P$26,$CF137)+求节点(村县营基础信息!V$8:V$28,$P$32:$P$52,$CF137)+求节点(村县营基础信息!AE$8:AE$28,$P$58:$P$78,$CF137)+求节点(村县营基础信息!AN$8:AN$28,$P$84:$P$104,$CF137)</f>
        <v>288.44870541103626</v>
      </c>
      <c r="CA137" s="194">
        <f>求节点(村县营基础信息!N$8:N$28,$P$6:$P$26,$CF137)+求节点(村县营基础信息!W$8:W$28,$P$32:$P$52,$CF137)+求节点(村县营基础信息!AF$8:AF$28,$P$58:$P$78,$CF137)+求节点(村县营基础信息!AO$8:AO$28,$P$84:$P$104,$CF137)</f>
        <v>292.0237699214577</v>
      </c>
      <c r="CB137" s="194">
        <f>求节点(村县营基础信息!O$8:O$28,$P$6:$P$26,$CF137)+求节点(村县营基础信息!X$8:X$28,$P$32:$P$52,$CF137)+求节点(村县营基础信息!AG$8:AG$28,$P$58:$P$78,$CF137)+求节点(村县营基础信息!AP$8:AP$28,$P$84:$P$104,$CF137)</f>
        <v>298.07895424809635</v>
      </c>
      <c r="CC137" s="194">
        <f>(BX137-BX136)/节奏总纲!K135</f>
        <v>3.3908980510499068E-3</v>
      </c>
      <c r="CD137" s="194"/>
      <c r="CE137" s="194"/>
      <c r="CF137" s="194">
        <v>132</v>
      </c>
      <c r="CG137" s="194">
        <f>求节点(村县营基础信息!K$8:K$28,$Q$6:$Q$26,$CF137)+求节点(村县营基础信息!T$8:T$28,$Q$32:$Q$52,$CF137)+求节点(村县营基础信息!AC$8:AC$28,$Q$58:$Q$78,$CF137)+求节点(村县营基础信息!AL$8:AL$28,$Q$84:$Q$104,$CF137)</f>
        <v>85.634028892455859</v>
      </c>
      <c r="CH137" s="194">
        <f>求节点(村县营基础信息!L$8:L$28,$Q$6:$Q$26,$CF137)+求节点(村县营基础信息!U$8:U$28,$Q$32:$Q$52,$CF137)+求节点(村县营基础信息!AD$8:AD$28,$Q$58:$Q$78,$CF137)+求节点(村县营基础信息!AM$8:AM$28,$Q$84:$Q$104,$CF137)</f>
        <v>86.91581489232982</v>
      </c>
      <c r="CI137" s="194">
        <f>求节点(村县营基础信息!M$8:M$28,$Q$6:$Q$26,$CF137)+求节点(村县营基础信息!V$8:V$28,$Q$32:$Q$52,$CF137)+求节点(村县营基础信息!AE$8:AE$28,$Q$58:$Q$78,$CF137)+求节点(村县营基础信息!AN$8:AN$28,$Q$84:$Q$104,$CF137)</f>
        <v>88.011387626779623</v>
      </c>
      <c r="CJ137" s="194">
        <f>求节点(村县营基础信息!N$8:N$28,$Q$6:$Q$26,$CF137)+求节点(村县营基础信息!W$8:W$28,$Q$32:$Q$52,$CF137)+求节点(村县营基础信息!AF$8:AF$28,$Q$58:$Q$78,$CF137)+求节点(村县营基础信息!AO$8:AO$28,$Q$84:$Q$104,$CF137)</f>
        <v>89.520088036332567</v>
      </c>
      <c r="CK137" s="194">
        <f>求节点(村县营基础信息!O$8:O$28,$Q$6:$Q$26,$CF137)+求节点(村县营基础信息!X$8:X$28,$Q$32:$Q$52,$CF137)+求节点(村县营基础信息!AG$8:AG$28,$Q$58:$Q$78,$CF137)+求节点(村县营基础信息!AP$8:AP$28,$Q$84:$Q$104,$CF137)</f>
        <v>91.312036954863316</v>
      </c>
      <c r="CL137" s="194">
        <f>(CG137-CG136)/节奏总纲!K135</f>
        <v>1.0294745256708667E-3</v>
      </c>
      <c r="CM137" s="194"/>
      <c r="CN137" s="194"/>
      <c r="CO137" s="194">
        <v>132</v>
      </c>
      <c r="CP137" s="194">
        <f>求节点(村县营基础信息!K$8:K$28,$R$6:$R$26,$CF137)+求节点(村县营基础信息!T$8:T$28,$R$32:$R$52,$CF137)+求节点(村县营基础信息!AC$8:AC$28,$R$58:$R$78,$CF137)+求节点(村县营基础信息!AL$8:AL$28,$R$84:$R$104,$CF137)</f>
        <v>15.714285714285714</v>
      </c>
      <c r="CQ137" s="194">
        <f>求节点(村县营基础信息!L$8:L$28,$R$6:$R$26,$CF137)+求节点(村县营基础信息!U$8:U$28,$R$32:$R$52,$CF137)+求节点(村县营基础信息!AD$8:AD$28,$R$58:$R$78,$CF137)+求节点(村县营基础信息!AM$8:AM$28,$R$84:$R$104,$CF137)</f>
        <v>15.873015873015873</v>
      </c>
      <c r="CR137" s="194">
        <f>求节点(村县营基础信息!M$8:M$28,$R$6:$R$26,$CF137)+求节点(村县营基础信息!V$8:V$28,$R$32:$R$52,$CF137)+求节点(村县营基础信息!AE$8:AE$28,$R$58:$R$78,$CF137)+求节点(村县营基础信息!AN$8:AN$28,$R$84:$R$104,$CF137)</f>
        <v>16.034985422740526</v>
      </c>
      <c r="CS137" s="194">
        <f>求节点(村县营基础信息!N$8:N$28,$R$6:$R$26,$CF137)+求节点(村县营基础信息!W$8:W$28,$R$32:$R$52,$CF137)+求节点(村县营基础信息!AF$8:AF$28,$R$58:$R$78,$CF137)+求节点(村县营基础信息!AO$8:AO$28,$R$84:$R$104,$CF137)</f>
        <v>16.200294550810014</v>
      </c>
      <c r="CT137" s="194">
        <f>求节点(村县营基础信息!O$8:O$28,$R$6:$R$26,$CF137)+求节点(村县营基础信息!X$8:X$28,$R$32:$R$52,$CF137)+求节点(村县营基础信息!AG$8:AG$28,$R$58:$R$78,$CF137)+求节点(村县营基础信息!AP$8:AP$28,$R$84:$R$104,$CF137)</f>
        <v>16.541353383458649</v>
      </c>
      <c r="CU137" s="194">
        <f>(CP137-CP136)/节奏总纲!K135</f>
        <v>1.8891388203032399E-4</v>
      </c>
      <c r="CV137" s="194"/>
      <c r="CW137" s="194"/>
      <c r="CX137" s="194"/>
      <c r="CY137" s="194">
        <v>132</v>
      </c>
      <c r="CZ137" s="194">
        <v>79577.142857142899</v>
      </c>
      <c r="DA137" s="194">
        <v>80380.952380952498</v>
      </c>
      <c r="DB137" s="194">
        <v>81201.166180757995</v>
      </c>
      <c r="DC137" s="194">
        <v>82038.291605301798</v>
      </c>
      <c r="DD137" s="194">
        <v>83765.413533834697</v>
      </c>
      <c r="DE137" s="194">
        <f t="shared" si="38"/>
        <v>0.61198477667671947</v>
      </c>
      <c r="DF137" s="194">
        <f t="shared" si="39"/>
        <v>0.60460493561204387</v>
      </c>
      <c r="DG137" s="194">
        <f t="shared" si="40"/>
        <v>0.59722509454736949</v>
      </c>
      <c r="DH137" s="194">
        <f t="shared" si="41"/>
        <v>0.58984525348269501</v>
      </c>
      <c r="DI137" s="194">
        <f t="shared" si="42"/>
        <v>0.57508557135334326</v>
      </c>
    </row>
    <row r="138" spans="24:113" x14ac:dyDescent="0.15">
      <c r="X138" s="187">
        <v>133</v>
      </c>
      <c r="Y138" s="203">
        <f>MAX(求节点(基础状态预期!F$7:F$27,$N$6:$N$26,$X138)+求节点(基础状态预期!F$7:F$27,$N$32:$N$52,$X138)+求节点(基础状态预期!F$7:F$27,$N$58:$N$78,$X138)+求节点(基础状态预期!F$7:F$27,$N$84:$N$104,$X138),Y137)</f>
        <v>350640</v>
      </c>
      <c r="Z138" s="203">
        <f>MAX(求节点(基础状态预期!G$7:G$27,$N$6:$N$26,$X138)+求节点(基础状态预期!G$7:G$27,$N$32:$N$52,$X138)+求节点(基础状态预期!G$7:G$27,$N$58:$N$78,$X138)+求节点(基础状态预期!G$7:G$27,$N$84:$N$104,$X138),Z137)</f>
        <v>348351.5151515152</v>
      </c>
      <c r="AA138" s="203">
        <f>MAX(求节点(基础状态预期!H$7:H$27,$N$6:$N$26,$X138)+求节点(基础状态预期!H$7:H$27,$N$32:$N$52,$X138)+求节点(基础状态预期!H$7:H$27,$N$58:$N$78,$X138)+求节点(基础状态预期!H$7:H$27,$N$84:$N$104,$X138),AA137)</f>
        <v>346016.32653061231</v>
      </c>
      <c r="AB138" s="203">
        <f>MAX(求节点(基础状态预期!I$7:I$27,$N$6:$N$26,$X138)+求节点(基础状态预期!I$7:I$27,$N$32:$N$52,$X138)+求节点(基础状态预期!I$7:I$27,$N$58:$N$78,$X138)+求节点(基础状态预期!I$7:I$27,$N$84:$N$104,$X138),AB137)</f>
        <v>343632.98969072162</v>
      </c>
      <c r="AC138" s="203">
        <f>MAX(求节点(基础状态预期!J$7:J$27,$N$6:$N$26,$X138)+求节点(基础状态预期!J$7:J$27,$N$32:$N$52,$X138)+求节点(基础状态预期!J$7:J$27,$N$58:$N$78,$X138)+求节点(基础状态预期!J$7:J$27,$N$84:$N$104,$X138),AC137)</f>
        <v>338715.78947368427</v>
      </c>
      <c r="AD138" s="63">
        <v>56208.333333333336</v>
      </c>
      <c r="AE138" s="63">
        <v>56776.094276094278</v>
      </c>
      <c r="AF138" s="63">
        <v>57355.442176870747</v>
      </c>
      <c r="AG138" s="63">
        <v>57946.735395188996</v>
      </c>
      <c r="AH138" s="63">
        <v>59166.666666666672</v>
      </c>
      <c r="AI138" s="203">
        <f>MAX((求节点(基础状态预期!F$7:F$27,$P$6:$P$26,$X138)+求节点(基础状态预期!F$7:F$27,$P$32:$P$52,$X138)+求节点(基础状态预期!F$7:F$27,$P$58:$P$78,$X138)+求节点(基础状态预期!F$7:F$27,$P$84:$P$104,$X138))*240,AI137)</f>
        <v>43200</v>
      </c>
      <c r="AJ138" s="203">
        <f>MAX((求节点(基础状态预期!G$7:G$27,$P$6:$P$26,$X138)+求节点(基础状态预期!G$7:G$27,$P$32:$P$52,$X138)+求节点(基础状态预期!G$7:G$27,$P$58:$P$78,$X138)+求节点(基础状态预期!G$7:G$27,$P$84:$P$104,$X138))*240,AJ137)</f>
        <v>43109.494949494954</v>
      </c>
      <c r="AK138" s="203">
        <f>MAX((求节点(基础状态预期!H$7:H$27,$P$6:$P$26,$X138)+求节点(基础状态预期!H$7:H$27,$P$32:$P$52,$X138)+求节点(基础状态预期!H$7:H$27,$P$58:$P$78,$X138)+求节点(基础状态预期!H$7:H$27,$P$84:$P$104,$X138))*240,AK137)</f>
        <v>43017.142857142855</v>
      </c>
      <c r="AL138" s="203">
        <f>MAX((求节点(基础状态预期!I$7:I$27,$P$6:$P$26,$X138)+求节点(基础状态预期!I$7:I$27,$P$32:$P$52,$X138)+求节点(基础状态预期!I$7:I$27,$P$58:$P$78,$X138)+求节点(基础状态预期!I$7:I$27,$P$84:$P$104,$X138))*240,AL137)</f>
        <v>42922.886597938144</v>
      </c>
      <c r="AM138" s="203">
        <f>MAX((求节点(基础状态预期!J$7:J$27,$P$6:$P$26,$X138)+求节点(基础状态预期!J$7:J$27,$P$32:$P$52,$X138)+求节点(基础状态预期!J$7:J$27,$P$58:$P$78,$X138)+求节点(基础状态预期!J$7:J$27,$P$84:$P$104,$X138))*240,AM137)</f>
        <v>42728.421052631587</v>
      </c>
      <c r="AN138" s="187">
        <f>(AI138-AI137)/节奏总纲!K136</f>
        <v>0</v>
      </c>
      <c r="AO138" s="203">
        <f>MAX(求节点(基础状态预期!F$7:F$27,$T$6:$T$26,$X138)+求节点(基础状态预期!F$7:F$27,$T$32:$T$52,$X138)+求节点(基础状态预期!F$7:F$27,$T$58:$T$78,$X138)+求节点(基础状态预期!F$7:F$27,$T$84:$T$104,$X138),AO137)</f>
        <v>24920800</v>
      </c>
      <c r="AP138" s="203">
        <f>MAX(求节点(基础状态预期!G$7:G$27,$T$6:$T$26,$X138)+求节点(基础状态预期!G$7:G$27,$T$32:$T$52,$X138)+求节点(基础状态预期!G$7:G$27,$T$58:$T$78,$X138)+求节点(基础状态预期!G$7:G$27,$T$84:$T$104,$X138),AP137)</f>
        <v>24696692.255892258</v>
      </c>
      <c r="AQ138" s="203">
        <f>MAX(求节点(基础状态预期!H$7:H$27,$T$6:$T$26,$X138)+求节点(基础状态预期!H$7:H$27,$T$32:$T$52,$X138)+求节点(基础状态预期!H$7:H$27,$T$58:$T$78,$X138)+求节点(基础状态预期!H$7:H$27,$T$84:$T$104,$X138),AQ137)</f>
        <v>24468010.884353749</v>
      </c>
      <c r="AR138" s="203">
        <f>MAX(求节点(基础状态预期!I$7:I$27,$T$6:$T$26,$X138)+求节点(基础状态预期!I$7:I$27,$T$32:$T$52,$X138)+求节点(基础状态预期!I$7:I$27,$T$58:$T$78,$X138)+求节点(基础状态预期!I$7:I$27,$T$84:$T$104,$X138),AR137)</f>
        <v>24234614.432989687</v>
      </c>
      <c r="AS138" s="203">
        <f>MAX(求节点(基础状态预期!J$7:J$27,$T$6:$T$26,$X138)+求节点(基础状态预期!J$7:J$27,$T$32:$T$52,$X138)+求节点(基础状态预期!J$7:J$27,$T$58:$T$78,$X138)+求节点(基础状态预期!J$7:J$27,$T$84:$T$104,$X138),AS137)</f>
        <v>24046385.964912269</v>
      </c>
      <c r="AT138" s="203">
        <f>MAX(求节点(基础状态预期!F$7:F$27,$S$6:$S$26,$X138)+求节点(基础状态预期!F$7:F$27,$S$32:$S$52,$X138)+求节点(基础状态预期!F$7:F$27,$S$58:$S$78,$X138)+求节点(基础状态预期!F$7:F$27,$S$84:$S$104,$X138),AT137)</f>
        <v>5500</v>
      </c>
      <c r="AU138" s="203">
        <f>MAX(求节点(基础状态预期!G$7:G$27,$S$6:$S$26,$X138)+求节点(基础状态预期!G$7:G$27,$S$32:$S$52,$X138)+求节点(基础状态预期!G$7:G$27,$S$58:$S$78,$X138)+求节点(基础状态预期!G$7:G$27,$S$84:$S$104,$X138),AU137)</f>
        <v>5489.2255892255898</v>
      </c>
      <c r="AV138" s="203">
        <f>MAX(求节点(基础状态预期!H$7:H$27,$S$6:$S$26,$X138)+求节点(基础状态预期!H$7:H$27,$S$32:$S$52,$X138)+求节点(基础状态预期!H$7:H$27,$S$58:$S$78,$X138)+求节点(基础状态预期!H$7:H$27,$S$84:$S$104,$X138),AV137)</f>
        <v>5478.2312925170072</v>
      </c>
      <c r="AW138" s="203">
        <f>MAX(求节点(基础状态预期!I$7:I$27,$S$6:$S$26,$X138)+求节点(基础状态预期!I$7:I$27,$S$32:$S$52,$X138)+求节点(基础状态预期!I$7:I$27,$S$58:$S$78,$X138)+求节点(基础状态预期!I$7:I$27,$S$84:$S$104,$X138),AW137)</f>
        <v>5467.0103092783502</v>
      </c>
      <c r="AX138" s="203">
        <f>MAX(求节点(基础状态预期!J$7:J$27,$S$6:$S$26,$X138)+求节点(基础状态预期!J$7:J$27,$S$32:$S$52,$X138)+求节点(基础状态预期!J$7:J$27,$S$58:$S$78,$X138)+求节点(基础状态预期!J$7:J$27,$S$84:$S$104,$X138),AX137)</f>
        <v>5443.8596491228072</v>
      </c>
      <c r="AY138" s="187">
        <f>(AT138-AT137)/节奏总纲!K136</f>
        <v>0</v>
      </c>
      <c r="AZ138" s="203">
        <f>MAX(求节点(基础状态预期!F$7:F$27,$U$6:$U$26,$X138)+求节点(基础状态预期!F$7:F$27,$U$32:$U$52,$X138)+求节点(基础状态预期!F$7:F$27,$U$58:$U$78,$X138)+求节点(基础状态预期!F$7:F$27,$U$84:$U$104,$X138),AZ137)</f>
        <v>5976000</v>
      </c>
      <c r="BA138" s="203">
        <f>MAX(求节点(基础状态预期!G$7:G$27,$U$6:$U$26,$X138)+求节点(基础状态预期!G$7:G$27,$U$32:$U$52,$X138)+求节点(基础状态预期!G$7:G$27,$U$58:$U$78,$X138)+求节点(基础状态预期!G$7:G$27,$U$84:$U$104,$X138),BA137)</f>
        <v>5951003.3670033673</v>
      </c>
      <c r="BB138" s="203">
        <f>MAX(求节点(基础状态预期!H$7:H$27,$U$6:$U$26,$X138)+求节点(基础状态预期!H$7:H$27,$U$32:$U$52,$X138)+求节点(基础状态预期!H$7:H$27,$U$58:$U$78,$X138)+求节点(基础状态预期!H$7:H$27,$U$84:$U$104,$X138),BB137)</f>
        <v>5925496.5986394566</v>
      </c>
      <c r="BC138" s="203">
        <f>MAX(求节点(基础状态预期!I$7:I$27,$U$6:$U$26,$X138)+求节点(基础状态预期!I$7:I$27,$U$32:$U$52,$X138)+求节点(基础状态预期!I$7:I$27,$U$58:$U$78,$X138)+求节点(基础状态预期!I$7:I$27,$U$84:$U$104,$X138),BC137)</f>
        <v>5899463.9175257729</v>
      </c>
      <c r="BD138" s="203">
        <f>MAX(求节点(基础状态预期!J$7:J$27,$U$6:$U$26,$X138)+求节点(基础状态预期!J$7:J$27,$U$32:$U$52,$X138)+求节点(基础状态预期!J$7:J$27,$U$58:$U$78,$X138)+求节点(基础状态预期!J$7:J$27,$U$84:$U$104,$X138),BD137)</f>
        <v>5845754.3859649133</v>
      </c>
      <c r="BK138" s="194">
        <v>133</v>
      </c>
      <c r="BL138" s="194">
        <f t="shared" si="43"/>
        <v>48700</v>
      </c>
      <c r="BM138" s="194">
        <f t="shared" si="44"/>
        <v>48598.720538720547</v>
      </c>
      <c r="BN138" s="194">
        <f t="shared" si="45"/>
        <v>48495.37414965986</v>
      </c>
      <c r="BO138" s="194">
        <f t="shared" si="46"/>
        <v>48389.896907216491</v>
      </c>
      <c r="BP138" s="194">
        <f t="shared" si="47"/>
        <v>48172.280701754396</v>
      </c>
      <c r="BQ138" s="194">
        <f>(BL138-BL137)/节奏总纲!K136</f>
        <v>0</v>
      </c>
      <c r="BR138" s="194"/>
      <c r="BS138" s="110">
        <f t="shared" si="36"/>
        <v>0.88706365503080087</v>
      </c>
      <c r="BT138" s="110">
        <f t="shared" si="37"/>
        <v>0.11293634496919917</v>
      </c>
      <c r="BU138" s="194"/>
      <c r="BV138" s="194"/>
      <c r="BW138" s="194">
        <v>133</v>
      </c>
      <c r="BX138" s="194">
        <f>求节点(村县营基础信息!K$8:K$28,$P$6:$P$26,$CF138)+求节点(村县营基础信息!T$8:T$28,$P$32:$P$52,$CF138)+求节点(村县营基础信息!AC$8:AC$28,$P$58:$P$78,$CF138)+求节点(村县营基础信息!AL$8:AL$28,$P$84:$P$104,$CF138)</f>
        <v>284.19943820224717</v>
      </c>
      <c r="BY138" s="194">
        <f>求节点(村县营基础信息!L$8:L$28,$P$6:$P$26,$CF138)+求节点(村县营基础信息!U$8:U$28,$P$32:$P$52,$CF138)+求节点(村县营基础信息!AD$8:AD$28,$P$58:$P$78,$CF138)+求节点(村县营基础信息!AM$8:AM$28,$P$84:$P$104,$CF138)</f>
        <v>287.49009295127848</v>
      </c>
      <c r="BZ138" s="194">
        <f>求节点(村县营基础信息!M$8:M$28,$P$6:$P$26,$CF138)+求节点(村县营基础信息!V$8:V$28,$P$32:$P$52,$CF138)+求节点(村县营基础信息!AE$8:AE$28,$P$58:$P$78,$CF138)+求节点(村县营基础信息!AN$8:AN$28,$P$84:$P$104,$CF138)</f>
        <v>290.63392287627136</v>
      </c>
      <c r="CA138" s="194">
        <f>求节点(村县营基础信息!N$8:N$28,$P$6:$P$26,$CF138)+求节点(村县营基础信息!W$8:W$28,$P$32:$P$52,$CF138)+求节点(村县营基础信息!AF$8:AF$28,$P$58:$P$78,$CF138)+求节点(村县营基础信息!AO$8:AO$28,$P$84:$P$104,$CF138)</f>
        <v>294.23607120874152</v>
      </c>
      <c r="CB138" s="194">
        <f>求节点(村县营基础信息!O$8:O$28,$P$6:$P$26,$CF138)+求节点(村县营基础信息!X$8:X$28,$P$32:$P$52,$CF138)+求节点(村县营基础信息!AG$8:AG$28,$P$58:$P$78,$CF138)+求节点(村县营基础信息!AP$8:AP$28,$P$84:$P$104,$CF138)</f>
        <v>300.33712814391532</v>
      </c>
      <c r="CC138" s="194">
        <f>(BX138-BX137)/节奏总纲!K136</f>
        <v>3.1638197525673435E-3</v>
      </c>
      <c r="CD138" s="194"/>
      <c r="CE138" s="194"/>
      <c r="CF138" s="194">
        <v>133</v>
      </c>
      <c r="CG138" s="194">
        <f>求节点(村县营基础信息!K$8:K$28,$Q$6:$Q$26,$CF138)+求节点(村县营基础信息!T$8:T$28,$Q$32:$Q$52,$CF138)+求节点(村县营基础信息!AC$8:AC$28,$Q$58:$Q$78,$CF138)+求节点(村县营基础信息!AL$8:AL$28,$Q$84:$Q$104,$CF138)</f>
        <v>86.282771535580537</v>
      </c>
      <c r="CH138" s="194">
        <f>求节点(村县营基础信息!L$8:L$28,$Q$6:$Q$26,$CF138)+求节点(村县营基础信息!U$8:U$28,$Q$32:$Q$52,$CF138)+求节点(村县营基础信息!AD$8:AD$28,$Q$58:$Q$78,$CF138)+求节点(村县营基础信息!AM$8:AM$28,$Q$84:$Q$104,$CF138)</f>
        <v>87.574268035453542</v>
      </c>
      <c r="CI138" s="194">
        <f>求节点(村县营基础信息!M$8:M$28,$Q$6:$Q$26,$CF138)+求节点(村县营基础信息!V$8:V$28,$Q$32:$Q$52,$CF138)+求节点(村县营基础信息!AE$8:AE$28,$Q$58:$Q$78,$CF138)+求节点(村县营基础信息!AN$8:AN$28,$Q$84:$Q$104,$CF138)</f>
        <v>88.678140563346133</v>
      </c>
      <c r="CJ138" s="194">
        <f>求节点(村县营基础信息!N$8:N$28,$Q$6:$Q$26,$CF138)+求节点(村县营基础信息!W$8:W$28,$Q$32:$Q$52,$CF138)+求节点(村县营基础信息!AF$8:AF$28,$Q$58:$Q$78,$CF138)+求节点(村县营基础信息!AO$8:AO$28,$Q$84:$Q$104,$CF138)</f>
        <v>90.198270521456294</v>
      </c>
      <c r="CK138" s="194">
        <f>求节点(村县营基础信息!O$8:O$28,$Q$6:$Q$26,$CF138)+求节点(村县营基础信息!X$8:X$28,$Q$32:$Q$52,$CF138)+求节点(村县营基础信息!AG$8:AG$28,$Q$58:$Q$78,$CF138)+求节点(村县营基础信息!AP$8:AP$28,$Q$84:$Q$104,$CF138)</f>
        <v>92.003794810581979</v>
      </c>
      <c r="CL138" s="194">
        <f>(CG138-CG137)/节奏总纲!K136</f>
        <v>9.6053369639762106E-4</v>
      </c>
      <c r="CM138" s="194"/>
      <c r="CN138" s="194"/>
      <c r="CO138" s="194">
        <v>133</v>
      </c>
      <c r="CP138" s="194">
        <f>求节点(村县营基础信息!K$8:K$28,$R$6:$R$26,$CF138)+求节点(村县营基础信息!T$8:T$28,$R$32:$R$52,$CF138)+求节点(村县营基础信息!AC$8:AC$28,$R$58:$R$78,$CF138)+求节点(村县营基础信息!AL$8:AL$28,$R$84:$R$104,$CF138)</f>
        <v>15.833333333333332</v>
      </c>
      <c r="CQ138" s="194">
        <f>求节点(村县营基础信息!L$8:L$28,$R$6:$R$26,$CF138)+求节点(村县营基础信息!U$8:U$28,$R$32:$R$52,$CF138)+求节点(村县营基础信息!AD$8:AD$28,$R$58:$R$78,$CF138)+求节点(村县营基础信息!AM$8:AM$28,$R$84:$R$104,$CF138)</f>
        <v>15.993265993265993</v>
      </c>
      <c r="CR138" s="194">
        <f>求节点(村县营基础信息!M$8:M$28,$R$6:$R$26,$CF138)+求节点(村县营基础信息!V$8:V$28,$R$32:$R$52,$CF138)+求节点(村县营基础信息!AE$8:AE$28,$R$58:$R$78,$CF138)+求节点(村县营基础信息!AN$8:AN$28,$R$84:$R$104,$CF138)</f>
        <v>16.156462585034014</v>
      </c>
      <c r="CS138" s="194">
        <f>求节点(村县营基础信息!N$8:N$28,$R$6:$R$26,$CF138)+求节点(村县营基础信息!W$8:W$28,$R$32:$R$52,$CF138)+求节点(村县营基础信息!AF$8:AF$28,$R$58:$R$78,$CF138)+求节点(村县营基础信息!AO$8:AO$28,$R$84:$R$104,$CF138)</f>
        <v>16.323024054982817</v>
      </c>
      <c r="CT138" s="194">
        <f>求节点(村县营基础信息!O$8:O$28,$R$6:$R$26,$CF138)+求节点(村县营基础信息!X$8:X$28,$R$32:$R$52,$CF138)+求节点(村县营基础信息!AG$8:AG$28,$R$58:$R$78,$CF138)+求节点(村县营基础信息!AP$8:AP$28,$R$84:$R$104,$CF138)</f>
        <v>16.666666666666668</v>
      </c>
      <c r="CU138" s="194">
        <f>(CP138-CP137)/节奏总纲!K136</f>
        <v>1.7626288449358024E-4</v>
      </c>
      <c r="CV138" s="194"/>
      <c r="CW138" s="194"/>
      <c r="CX138" s="194"/>
      <c r="CY138" s="194">
        <v>133</v>
      </c>
      <c r="CZ138" s="194">
        <v>80180.000000000102</v>
      </c>
      <c r="DA138" s="194">
        <v>80989.8989898992</v>
      </c>
      <c r="DB138" s="194">
        <v>81816.326530612205</v>
      </c>
      <c r="DC138" s="194">
        <v>82659.793814432807</v>
      </c>
      <c r="DD138" s="194">
        <v>84400.000000000204</v>
      </c>
      <c r="DE138" s="194">
        <f t="shared" si="38"/>
        <v>0.60738338737839781</v>
      </c>
      <c r="DF138" s="194">
        <f t="shared" si="39"/>
        <v>0.60005903384052406</v>
      </c>
      <c r="DG138" s="194">
        <f t="shared" si="40"/>
        <v>0.59273468030265264</v>
      </c>
      <c r="DH138" s="194">
        <f t="shared" si="41"/>
        <v>0.58541032676478044</v>
      </c>
      <c r="DI138" s="194">
        <f t="shared" si="42"/>
        <v>0.57076161968903172</v>
      </c>
    </row>
    <row r="139" spans="24:113" x14ac:dyDescent="0.15">
      <c r="X139" s="187">
        <v>134</v>
      </c>
      <c r="Y139" s="203">
        <f>MAX(求节点(基础状态预期!F$7:F$27,$N$6:$N$26,$X139)+求节点(基础状态预期!F$7:F$27,$N$32:$N$52,$X139)+求节点(基础状态预期!F$7:F$27,$N$58:$N$78,$X139)+求节点(基础状态预期!F$7:F$27,$N$84:$N$104,$X139),Y138)</f>
        <v>350640</v>
      </c>
      <c r="Z139" s="203">
        <f>MAX(求节点(基础状态预期!G$7:G$27,$N$6:$N$26,$X139)+求节点(基础状态预期!G$7:G$27,$N$32:$N$52,$X139)+求节点(基础状态预期!G$7:G$27,$N$58:$N$78,$X139)+求节点(基础状态预期!G$7:G$27,$N$84:$N$104,$X139),Z138)</f>
        <v>348351.5151515152</v>
      </c>
      <c r="AA139" s="203">
        <f>MAX(求节点(基础状态预期!H$7:H$27,$N$6:$N$26,$X139)+求节点(基础状态预期!H$7:H$27,$N$32:$N$52,$X139)+求节点(基础状态预期!H$7:H$27,$N$58:$N$78,$X139)+求节点(基础状态预期!H$7:H$27,$N$84:$N$104,$X139),AA138)</f>
        <v>346016.32653061231</v>
      </c>
      <c r="AB139" s="203">
        <f>MAX(求节点(基础状态预期!I$7:I$27,$N$6:$N$26,$X139)+求节点(基础状态预期!I$7:I$27,$N$32:$N$52,$X139)+求节点(基础状态预期!I$7:I$27,$N$58:$N$78,$X139)+求节点(基础状态预期!I$7:I$27,$N$84:$N$104,$X139),AB138)</f>
        <v>343632.98969072162</v>
      </c>
      <c r="AC139" s="203">
        <f>MAX(求节点(基础状态预期!J$7:J$27,$N$6:$N$26,$X139)+求节点(基础状态预期!J$7:J$27,$N$32:$N$52,$X139)+求节点(基础状态预期!J$7:J$27,$N$58:$N$78,$X139)+求节点(基础状态预期!J$7:J$27,$N$84:$N$104,$X139),AC138)</f>
        <v>338715.78947368427</v>
      </c>
      <c r="AD139" s="63">
        <v>56630.952380952382</v>
      </c>
      <c r="AE139" s="63">
        <v>57202.982202982203</v>
      </c>
      <c r="AF139" s="63">
        <v>57786.686103012638</v>
      </c>
      <c r="AG139" s="63">
        <v>58382.425135002457</v>
      </c>
      <c r="AH139" s="63">
        <v>59611.528822055145</v>
      </c>
      <c r="AI139" s="203">
        <f>MAX((求节点(基础状态预期!F$7:F$27,$P$6:$P$26,$X139)+求节点(基础状态预期!F$7:F$27,$P$32:$P$52,$X139)+求节点(基础状态预期!F$7:F$27,$P$58:$P$78,$X139)+求节点(基础状态预期!F$7:F$27,$P$84:$P$104,$X139))*240,AI138)</f>
        <v>43200</v>
      </c>
      <c r="AJ139" s="203">
        <f>MAX((求节点(基础状态预期!G$7:G$27,$P$6:$P$26,$X139)+求节点(基础状态预期!G$7:G$27,$P$32:$P$52,$X139)+求节点(基础状态预期!G$7:G$27,$P$58:$P$78,$X139)+求节点(基础状态预期!G$7:G$27,$P$84:$P$104,$X139))*240,AJ138)</f>
        <v>43109.494949494954</v>
      </c>
      <c r="AK139" s="203">
        <f>MAX((求节点(基础状态预期!H$7:H$27,$P$6:$P$26,$X139)+求节点(基础状态预期!H$7:H$27,$P$32:$P$52,$X139)+求节点(基础状态预期!H$7:H$27,$P$58:$P$78,$X139)+求节点(基础状态预期!H$7:H$27,$P$84:$P$104,$X139))*240,AK138)</f>
        <v>43017.142857142855</v>
      </c>
      <c r="AL139" s="203">
        <f>MAX((求节点(基础状态预期!I$7:I$27,$P$6:$P$26,$X139)+求节点(基础状态预期!I$7:I$27,$P$32:$P$52,$X139)+求节点(基础状态预期!I$7:I$27,$P$58:$P$78,$X139)+求节点(基础状态预期!I$7:I$27,$P$84:$P$104,$X139))*240,AL138)</f>
        <v>42922.886597938144</v>
      </c>
      <c r="AM139" s="203">
        <f>MAX((求节点(基础状态预期!J$7:J$27,$P$6:$P$26,$X139)+求节点(基础状态预期!J$7:J$27,$P$32:$P$52,$X139)+求节点(基础状态预期!J$7:J$27,$P$58:$P$78,$X139)+求节点(基础状态预期!J$7:J$27,$P$84:$P$104,$X139))*240,AM138)</f>
        <v>42728.421052631587</v>
      </c>
      <c r="AN139" s="187">
        <f>(AI139-AI138)/节奏总纲!K137</f>
        <v>0</v>
      </c>
      <c r="AO139" s="203">
        <f>MAX(求节点(基础状态预期!F$7:F$27,$T$6:$T$26,$X139)+求节点(基础状态预期!F$7:F$27,$T$32:$T$52,$X139)+求节点(基础状态预期!F$7:F$27,$T$58:$T$78,$X139)+求节点(基础状态预期!F$7:F$27,$T$84:$T$104,$X139),AO138)</f>
        <v>24920800</v>
      </c>
      <c r="AP139" s="203">
        <f>MAX(求节点(基础状态预期!G$7:G$27,$T$6:$T$26,$X139)+求节点(基础状态预期!G$7:G$27,$T$32:$T$52,$X139)+求节点(基础状态预期!G$7:G$27,$T$58:$T$78,$X139)+求节点(基础状态预期!G$7:G$27,$T$84:$T$104,$X139),AP138)</f>
        <v>24696692.255892258</v>
      </c>
      <c r="AQ139" s="203">
        <f>MAX(求节点(基础状态预期!H$7:H$27,$T$6:$T$26,$X139)+求节点(基础状态预期!H$7:H$27,$T$32:$T$52,$X139)+求节点(基础状态预期!H$7:H$27,$T$58:$T$78,$X139)+求节点(基础状态预期!H$7:H$27,$T$84:$T$104,$X139),AQ138)</f>
        <v>24468010.884353749</v>
      </c>
      <c r="AR139" s="203">
        <f>MAX(求节点(基础状态预期!I$7:I$27,$T$6:$T$26,$X139)+求节点(基础状态预期!I$7:I$27,$T$32:$T$52,$X139)+求节点(基础状态预期!I$7:I$27,$T$58:$T$78,$X139)+求节点(基础状态预期!I$7:I$27,$T$84:$T$104,$X139),AR138)</f>
        <v>24234614.432989687</v>
      </c>
      <c r="AS139" s="203">
        <f>MAX(求节点(基础状态预期!J$7:J$27,$T$6:$T$26,$X139)+求节点(基础状态预期!J$7:J$27,$T$32:$T$52,$X139)+求节点(基础状态预期!J$7:J$27,$T$58:$T$78,$X139)+求节点(基础状态预期!J$7:J$27,$T$84:$T$104,$X139),AS138)</f>
        <v>24046385.964912269</v>
      </c>
      <c r="AT139" s="203">
        <f>MAX(求节点(基础状态预期!F$7:F$27,$S$6:$S$26,$X139)+求节点(基础状态预期!F$7:F$27,$S$32:$S$52,$X139)+求节点(基础状态预期!F$7:F$27,$S$58:$S$78,$X139)+求节点(基础状态预期!F$7:F$27,$S$84:$S$104,$X139),AT138)</f>
        <v>5500</v>
      </c>
      <c r="AU139" s="203">
        <f>MAX(求节点(基础状态预期!G$7:G$27,$S$6:$S$26,$X139)+求节点(基础状态预期!G$7:G$27,$S$32:$S$52,$X139)+求节点(基础状态预期!G$7:G$27,$S$58:$S$78,$X139)+求节点(基础状态预期!G$7:G$27,$S$84:$S$104,$X139),AU138)</f>
        <v>5489.2255892255898</v>
      </c>
      <c r="AV139" s="203">
        <f>MAX(求节点(基础状态预期!H$7:H$27,$S$6:$S$26,$X139)+求节点(基础状态预期!H$7:H$27,$S$32:$S$52,$X139)+求节点(基础状态预期!H$7:H$27,$S$58:$S$78,$X139)+求节点(基础状态预期!H$7:H$27,$S$84:$S$104,$X139),AV138)</f>
        <v>5478.2312925170072</v>
      </c>
      <c r="AW139" s="203">
        <f>MAX(求节点(基础状态预期!I$7:I$27,$S$6:$S$26,$X139)+求节点(基础状态预期!I$7:I$27,$S$32:$S$52,$X139)+求节点(基础状态预期!I$7:I$27,$S$58:$S$78,$X139)+求节点(基础状态预期!I$7:I$27,$S$84:$S$104,$X139),AW138)</f>
        <v>5467.0103092783502</v>
      </c>
      <c r="AX139" s="203">
        <f>MAX(求节点(基础状态预期!J$7:J$27,$S$6:$S$26,$X139)+求节点(基础状态预期!J$7:J$27,$S$32:$S$52,$X139)+求节点(基础状态预期!J$7:J$27,$S$58:$S$78,$X139)+求节点(基础状态预期!J$7:J$27,$S$84:$S$104,$X139),AX138)</f>
        <v>5443.8596491228072</v>
      </c>
      <c r="AY139" s="187">
        <f>(AT139-AT138)/节奏总纲!K137</f>
        <v>0</v>
      </c>
      <c r="AZ139" s="203">
        <f>MAX(求节点(基础状态预期!F$7:F$27,$U$6:$U$26,$X139)+求节点(基础状态预期!F$7:F$27,$U$32:$U$52,$X139)+求节点(基础状态预期!F$7:F$27,$U$58:$U$78,$X139)+求节点(基础状态预期!F$7:F$27,$U$84:$U$104,$X139),AZ138)</f>
        <v>5976000</v>
      </c>
      <c r="BA139" s="203">
        <f>MAX(求节点(基础状态预期!G$7:G$27,$U$6:$U$26,$X139)+求节点(基础状态预期!G$7:G$27,$U$32:$U$52,$X139)+求节点(基础状态预期!G$7:G$27,$U$58:$U$78,$X139)+求节点(基础状态预期!G$7:G$27,$U$84:$U$104,$X139),BA138)</f>
        <v>5951003.3670033673</v>
      </c>
      <c r="BB139" s="203">
        <f>MAX(求节点(基础状态预期!H$7:H$27,$U$6:$U$26,$X139)+求节点(基础状态预期!H$7:H$27,$U$32:$U$52,$X139)+求节点(基础状态预期!H$7:H$27,$U$58:$U$78,$X139)+求节点(基础状态预期!H$7:H$27,$U$84:$U$104,$X139),BB138)</f>
        <v>5925496.5986394566</v>
      </c>
      <c r="BC139" s="203">
        <f>MAX(求节点(基础状态预期!I$7:I$27,$U$6:$U$26,$X139)+求节点(基础状态预期!I$7:I$27,$U$32:$U$52,$X139)+求节点(基础状态预期!I$7:I$27,$U$58:$U$78,$X139)+求节点(基础状态预期!I$7:I$27,$U$84:$U$104,$X139),BC138)</f>
        <v>5899463.9175257729</v>
      </c>
      <c r="BD139" s="203">
        <f>MAX(求节点(基础状态预期!J$7:J$27,$U$6:$U$26,$X139)+求节点(基础状态预期!J$7:J$27,$U$32:$U$52,$X139)+求节点(基础状态预期!J$7:J$27,$U$58:$U$78,$X139)+求节点(基础状态预期!J$7:J$27,$U$84:$U$104,$X139),BD138)</f>
        <v>5845754.3859649133</v>
      </c>
      <c r="BK139" s="194">
        <v>134</v>
      </c>
      <c r="BL139" s="194">
        <f t="shared" si="43"/>
        <v>48700</v>
      </c>
      <c r="BM139" s="194">
        <f t="shared" si="44"/>
        <v>48598.720538720547</v>
      </c>
      <c r="BN139" s="194">
        <f t="shared" si="45"/>
        <v>48495.37414965986</v>
      </c>
      <c r="BO139" s="194">
        <f t="shared" si="46"/>
        <v>48389.896907216491</v>
      </c>
      <c r="BP139" s="194">
        <f t="shared" si="47"/>
        <v>48172.280701754396</v>
      </c>
      <c r="BQ139" s="194">
        <f>(BL139-BL138)/节奏总纲!K137</f>
        <v>0</v>
      </c>
      <c r="BR139" s="194"/>
      <c r="BS139" s="110">
        <f t="shared" si="36"/>
        <v>0.88706365503080087</v>
      </c>
      <c r="BT139" s="110">
        <f t="shared" si="37"/>
        <v>0.11293634496919917</v>
      </c>
      <c r="BU139" s="194"/>
      <c r="BV139" s="194"/>
      <c r="BW139" s="194">
        <v>134</v>
      </c>
      <c r="BX139" s="194">
        <f>求节点(村县营基础信息!K$8:K$28,$P$6:$P$26,$CF139)+求节点(村县营基础信息!T$8:T$28,$P$32:$P$52,$CF139)+求节点(村县营基础信息!AC$8:AC$28,$P$58:$P$78,$CF139)+求节点(村县营基础信息!AL$8:AL$28,$P$84:$P$104,$CF139)</f>
        <v>286.33627608346711</v>
      </c>
      <c r="BY139" s="194">
        <f>求节点(村县营基础信息!L$8:L$28,$P$6:$P$26,$CF139)+求节点(村县营基础信息!U$8:U$28,$P$32:$P$52,$CF139)+求节点(村县营基础信息!AD$8:AD$28,$P$58:$P$78,$CF139)+求节点(村县营基础信息!AM$8:AM$28,$P$84:$P$104,$CF139)</f>
        <v>289.65167259752866</v>
      </c>
      <c r="BZ139" s="194">
        <f>求节点(村县营基础信息!M$8:M$28,$P$6:$P$26,$CF139)+求节点(村县营基础信息!V$8:V$28,$P$32:$P$52,$CF139)+求节点(村县营基础信息!AE$8:AE$28,$P$58:$P$78,$CF139)+求节点(村县营基础信息!AN$8:AN$28,$P$84:$P$104,$CF139)</f>
        <v>292.81914034150645</v>
      </c>
      <c r="CA139" s="194">
        <f>求节点(村县营基础信息!N$8:N$28,$P$6:$P$26,$CF139)+求节点(村县营基础信息!W$8:W$28,$P$32:$P$52,$CF139)+求节点(村县营基础信息!AF$8:AF$28,$P$58:$P$78,$CF139)+求节点(村县营基础信息!AO$8:AO$28,$P$84:$P$104,$CF139)</f>
        <v>296.44837249602529</v>
      </c>
      <c r="CB139" s="194">
        <f>求节点(村县营基础信息!O$8:O$28,$P$6:$P$26,$CF139)+求节点(村县营基础信息!X$8:X$28,$P$32:$P$52,$CF139)+求节点(村县营基础信息!AG$8:AG$28,$P$58:$P$78,$CF139)+求节点(村县营基础信息!AP$8:AP$28,$P$84:$P$104,$CF139)</f>
        <v>302.59530203973424</v>
      </c>
      <c r="CC139" s="194">
        <f>(BX139-BX138)/节奏总纲!K137</f>
        <v>2.9519482084212991E-3</v>
      </c>
      <c r="CD139" s="194"/>
      <c r="CE139" s="194"/>
      <c r="CF139" s="194">
        <v>134</v>
      </c>
      <c r="CG139" s="194">
        <f>求节点(村县营基础信息!K$8:K$28,$Q$6:$Q$26,$CF139)+求节点(村县营基础信息!T$8:T$28,$Q$32:$Q$52,$CF139)+求节点(村县营基础信息!AC$8:AC$28,$Q$58:$Q$78,$CF139)+求节点(村县营基础信息!AL$8:AL$28,$Q$84:$Q$104,$CF139)</f>
        <v>86.931514178705186</v>
      </c>
      <c r="CH139" s="194">
        <f>求节点(村县营基础信息!L$8:L$28,$Q$6:$Q$26,$CF139)+求节点(村县营基础信息!U$8:U$28,$Q$32:$Q$52,$CF139)+求节点(村县营基础信息!AD$8:AD$28,$Q$58:$Q$78,$CF139)+求节点(村县营基础信息!AM$8:AM$28,$Q$84:$Q$104,$CF139)</f>
        <v>88.232721178577265</v>
      </c>
      <c r="CI139" s="194">
        <f>求节点(村县营基础信息!M$8:M$28,$Q$6:$Q$26,$CF139)+求节点(村县营基础信息!V$8:V$28,$Q$32:$Q$52,$CF139)+求节点(村县营基础信息!AE$8:AE$28,$Q$58:$Q$78,$CF139)+求节点(村县营基础信息!AN$8:AN$28,$Q$84:$Q$104,$CF139)</f>
        <v>89.344893499912644</v>
      </c>
      <c r="CJ139" s="194">
        <f>求节点(村县营基础信息!N$8:N$28,$Q$6:$Q$26,$CF139)+求节点(村县营基础信息!W$8:W$28,$Q$32:$Q$52,$CF139)+求节点(村县营基础信息!AF$8:AF$28,$Q$58:$Q$78,$CF139)+求节点(村县营基础信息!AO$8:AO$28,$Q$84:$Q$104,$CF139)</f>
        <v>90.876453006580036</v>
      </c>
      <c r="CK139" s="194">
        <f>求节点(村县营基础信息!O$8:O$28,$Q$6:$Q$26,$CF139)+求节点(村县营基础信息!X$8:X$28,$Q$32:$Q$52,$CF139)+求节点(村县营基础信息!AG$8:AG$28,$Q$58:$Q$78,$CF139)+求节点(村县营基础信息!AP$8:AP$28,$Q$84:$Q$104,$CF139)</f>
        <v>92.695552666300642</v>
      </c>
      <c r="CL139" s="194">
        <f>(CG139-CG138)/节奏总纲!K137</f>
        <v>8.9620962822176196E-4</v>
      </c>
      <c r="CM139" s="194"/>
      <c r="CN139" s="194"/>
      <c r="CO139" s="194">
        <v>134</v>
      </c>
      <c r="CP139" s="194">
        <f>求节点(村县营基础信息!K$8:K$28,$R$6:$R$26,$CF139)+求节点(村县营基础信息!T$8:T$28,$R$32:$R$52,$CF139)+求节点(村县营基础信息!AC$8:AC$28,$R$58:$R$78,$CF139)+求节点(村县营基础信息!AL$8:AL$28,$R$84:$R$104,$CF139)</f>
        <v>15.952380952380953</v>
      </c>
      <c r="CQ139" s="194">
        <f>求节点(村县营基础信息!L$8:L$28,$R$6:$R$26,$CF139)+求节点(村县营基础信息!U$8:U$28,$R$32:$R$52,$CF139)+求节点(村县营基础信息!AD$8:AD$28,$R$58:$R$78,$CF139)+求节点(村县营基础信息!AM$8:AM$28,$R$84:$R$104,$CF139)</f>
        <v>16.113516113516113</v>
      </c>
      <c r="CR139" s="194">
        <f>求节点(村县营基础信息!M$8:M$28,$R$6:$R$26,$CF139)+求节点(村县营基础信息!V$8:V$28,$R$32:$R$52,$CF139)+求节点(村县营基础信息!AE$8:AE$28,$R$58:$R$78,$CF139)+求节点(村县营基础信息!AN$8:AN$28,$R$84:$R$104,$CF139)</f>
        <v>16.277939747327505</v>
      </c>
      <c r="CS139" s="194">
        <f>求节点(村县营基础信息!N$8:N$28,$R$6:$R$26,$CF139)+求节点(村县营基础信息!W$8:W$28,$R$32:$R$52,$CF139)+求节点(村县营基础信息!AF$8:AF$28,$R$58:$R$78,$CF139)+求节点(村县营基础信息!AO$8:AO$28,$R$84:$R$104,$CF139)</f>
        <v>16.445753559155619</v>
      </c>
      <c r="CT139" s="194">
        <f>求节点(村县营基础信息!O$8:O$28,$R$6:$R$26,$CF139)+求节点(村县营基础信息!X$8:X$28,$R$32:$R$52,$CF139)+求节点(村县营基础信息!AG$8:AG$28,$R$58:$R$78,$CF139)+求节点(村县营基础信息!AP$8:AP$28,$R$84:$R$104,$CF139)</f>
        <v>16.791979949874687</v>
      </c>
      <c r="CU139" s="194">
        <f>(CP139-CP138)/节奏总纲!K137</f>
        <v>1.6445908641595826E-4</v>
      </c>
      <c r="CV139" s="194"/>
      <c r="CW139" s="194"/>
      <c r="CX139" s="194"/>
      <c r="CY139" s="194">
        <v>134</v>
      </c>
      <c r="CZ139" s="194">
        <v>80782.857142857203</v>
      </c>
      <c r="DA139" s="194">
        <v>81598.845598845801</v>
      </c>
      <c r="DB139" s="194">
        <v>82431.4868804664</v>
      </c>
      <c r="DC139" s="194">
        <v>83281.296023563904</v>
      </c>
      <c r="DD139" s="194">
        <v>85034.586466165594</v>
      </c>
      <c r="DE139" s="194">
        <f t="shared" si="38"/>
        <v>0.60285067553229066</v>
      </c>
      <c r="DF139" s="194">
        <f t="shared" si="39"/>
        <v>0.59558098134917692</v>
      </c>
      <c r="DG139" s="194">
        <f t="shared" si="40"/>
        <v>0.58831128716606584</v>
      </c>
      <c r="DH139" s="194">
        <f t="shared" si="41"/>
        <v>0.58104159298295366</v>
      </c>
      <c r="DI139" s="194">
        <f t="shared" si="42"/>
        <v>0.56650220461672574</v>
      </c>
    </row>
    <row r="140" spans="24:113" x14ac:dyDescent="0.15">
      <c r="X140" s="187">
        <v>135</v>
      </c>
      <c r="Y140" s="203">
        <f>MAX(求节点(基础状态预期!F$7:F$27,$N$6:$N$26,$X140)+求节点(基础状态预期!F$7:F$27,$N$32:$N$52,$X140)+求节点(基础状态预期!F$7:F$27,$N$58:$N$78,$X140)+求节点(基础状态预期!F$7:F$27,$N$84:$N$104,$X140),Y139)</f>
        <v>350640</v>
      </c>
      <c r="Z140" s="203">
        <f>MAX(求节点(基础状态预期!G$7:G$27,$N$6:$N$26,$X140)+求节点(基础状态预期!G$7:G$27,$N$32:$N$52,$X140)+求节点(基础状态预期!G$7:G$27,$N$58:$N$78,$X140)+求节点(基础状态预期!G$7:G$27,$N$84:$N$104,$X140),Z139)</f>
        <v>348351.5151515152</v>
      </c>
      <c r="AA140" s="203">
        <f>MAX(求节点(基础状态预期!H$7:H$27,$N$6:$N$26,$X140)+求节点(基础状态预期!H$7:H$27,$N$32:$N$52,$X140)+求节点(基础状态预期!H$7:H$27,$N$58:$N$78,$X140)+求节点(基础状态预期!H$7:H$27,$N$84:$N$104,$X140),AA139)</f>
        <v>346016.32653061231</v>
      </c>
      <c r="AB140" s="203">
        <f>MAX(求节点(基础状态预期!I$7:I$27,$N$6:$N$26,$X140)+求节点(基础状态预期!I$7:I$27,$N$32:$N$52,$X140)+求节点(基础状态预期!I$7:I$27,$N$58:$N$78,$X140)+求节点(基础状态预期!I$7:I$27,$N$84:$N$104,$X140),AB139)</f>
        <v>343632.98969072162</v>
      </c>
      <c r="AC140" s="203">
        <f>MAX(求节点(基础状态预期!J$7:J$27,$N$6:$N$26,$X140)+求节点(基础状态预期!J$7:J$27,$N$32:$N$52,$X140)+求节点(基础状态预期!J$7:J$27,$N$58:$N$78,$X140)+求节点(基础状态预期!J$7:J$27,$N$84:$N$104,$X140),AC139)</f>
        <v>338715.78947368427</v>
      </c>
      <c r="AD140" s="63">
        <v>57053.571428571428</v>
      </c>
      <c r="AE140" s="63">
        <v>57629.870129870134</v>
      </c>
      <c r="AF140" s="63">
        <v>58217.930029154522</v>
      </c>
      <c r="AG140" s="63">
        <v>58818.114874815903</v>
      </c>
      <c r="AH140" s="63">
        <v>60056.390977443611</v>
      </c>
      <c r="AI140" s="203">
        <f>MAX((求节点(基础状态预期!F$7:F$27,$P$6:$P$26,$X140)+求节点(基础状态预期!F$7:F$27,$P$32:$P$52,$X140)+求节点(基础状态预期!F$7:F$27,$P$58:$P$78,$X140)+求节点(基础状态预期!F$7:F$27,$P$84:$P$104,$X140))*240,AI139)</f>
        <v>43200</v>
      </c>
      <c r="AJ140" s="203">
        <f>MAX((求节点(基础状态预期!G$7:G$27,$P$6:$P$26,$X140)+求节点(基础状态预期!G$7:G$27,$P$32:$P$52,$X140)+求节点(基础状态预期!G$7:G$27,$P$58:$P$78,$X140)+求节点(基础状态预期!G$7:G$27,$P$84:$P$104,$X140))*240,AJ139)</f>
        <v>43109.494949494954</v>
      </c>
      <c r="AK140" s="203">
        <f>MAX((求节点(基础状态预期!H$7:H$27,$P$6:$P$26,$X140)+求节点(基础状态预期!H$7:H$27,$P$32:$P$52,$X140)+求节点(基础状态预期!H$7:H$27,$P$58:$P$78,$X140)+求节点(基础状态预期!H$7:H$27,$P$84:$P$104,$X140))*240,AK139)</f>
        <v>43017.142857142855</v>
      </c>
      <c r="AL140" s="203">
        <f>MAX((求节点(基础状态预期!I$7:I$27,$P$6:$P$26,$X140)+求节点(基础状态预期!I$7:I$27,$P$32:$P$52,$X140)+求节点(基础状态预期!I$7:I$27,$P$58:$P$78,$X140)+求节点(基础状态预期!I$7:I$27,$P$84:$P$104,$X140))*240,AL139)</f>
        <v>42922.886597938144</v>
      </c>
      <c r="AM140" s="203">
        <f>MAX((求节点(基础状态预期!J$7:J$27,$P$6:$P$26,$X140)+求节点(基础状态预期!J$7:J$27,$P$32:$P$52,$X140)+求节点(基础状态预期!J$7:J$27,$P$58:$P$78,$X140)+求节点(基础状态预期!J$7:J$27,$P$84:$P$104,$X140))*240,AM139)</f>
        <v>42728.421052631587</v>
      </c>
      <c r="AN140" s="187">
        <f>(AI140-AI139)/节奏总纲!K138</f>
        <v>0</v>
      </c>
      <c r="AO140" s="203">
        <f>MAX(求节点(基础状态预期!F$7:F$27,$T$6:$T$26,$X140)+求节点(基础状态预期!F$7:F$27,$T$32:$T$52,$X140)+求节点(基础状态预期!F$7:F$27,$T$58:$T$78,$X140)+求节点(基础状态预期!F$7:F$27,$T$84:$T$104,$X140),AO139)</f>
        <v>24920800</v>
      </c>
      <c r="AP140" s="203">
        <f>MAX(求节点(基础状态预期!G$7:G$27,$T$6:$T$26,$X140)+求节点(基础状态预期!G$7:G$27,$T$32:$T$52,$X140)+求节点(基础状态预期!G$7:G$27,$T$58:$T$78,$X140)+求节点(基础状态预期!G$7:G$27,$T$84:$T$104,$X140),AP139)</f>
        <v>24696692.255892258</v>
      </c>
      <c r="AQ140" s="203">
        <f>MAX(求节点(基础状态预期!H$7:H$27,$T$6:$T$26,$X140)+求节点(基础状态预期!H$7:H$27,$T$32:$T$52,$X140)+求节点(基础状态预期!H$7:H$27,$T$58:$T$78,$X140)+求节点(基础状态预期!H$7:H$27,$T$84:$T$104,$X140),AQ139)</f>
        <v>24468010.884353749</v>
      </c>
      <c r="AR140" s="203">
        <f>MAX(求节点(基础状态预期!I$7:I$27,$T$6:$T$26,$X140)+求节点(基础状态预期!I$7:I$27,$T$32:$T$52,$X140)+求节点(基础状态预期!I$7:I$27,$T$58:$T$78,$X140)+求节点(基础状态预期!I$7:I$27,$T$84:$T$104,$X140),AR139)</f>
        <v>24234614.432989687</v>
      </c>
      <c r="AS140" s="203">
        <f>MAX(求节点(基础状态预期!J$7:J$27,$T$6:$T$26,$X140)+求节点(基础状态预期!J$7:J$27,$T$32:$T$52,$X140)+求节点(基础状态预期!J$7:J$27,$T$58:$T$78,$X140)+求节点(基础状态预期!J$7:J$27,$T$84:$T$104,$X140),AS139)</f>
        <v>24046385.964912269</v>
      </c>
      <c r="AT140" s="203">
        <f>MAX(求节点(基础状态预期!F$7:F$27,$S$6:$S$26,$X140)+求节点(基础状态预期!F$7:F$27,$S$32:$S$52,$X140)+求节点(基础状态预期!F$7:F$27,$S$58:$S$78,$X140)+求节点(基础状态预期!F$7:F$27,$S$84:$S$104,$X140),AT139)</f>
        <v>5500</v>
      </c>
      <c r="AU140" s="203">
        <f>MAX(求节点(基础状态预期!G$7:G$27,$S$6:$S$26,$X140)+求节点(基础状态预期!G$7:G$27,$S$32:$S$52,$X140)+求节点(基础状态预期!G$7:G$27,$S$58:$S$78,$X140)+求节点(基础状态预期!G$7:G$27,$S$84:$S$104,$X140),AU139)</f>
        <v>5489.2255892255898</v>
      </c>
      <c r="AV140" s="203">
        <f>MAX(求节点(基础状态预期!H$7:H$27,$S$6:$S$26,$X140)+求节点(基础状态预期!H$7:H$27,$S$32:$S$52,$X140)+求节点(基础状态预期!H$7:H$27,$S$58:$S$78,$X140)+求节点(基础状态预期!H$7:H$27,$S$84:$S$104,$X140),AV139)</f>
        <v>5478.2312925170072</v>
      </c>
      <c r="AW140" s="203">
        <f>MAX(求节点(基础状态预期!I$7:I$27,$S$6:$S$26,$X140)+求节点(基础状态预期!I$7:I$27,$S$32:$S$52,$X140)+求节点(基础状态预期!I$7:I$27,$S$58:$S$78,$X140)+求节点(基础状态预期!I$7:I$27,$S$84:$S$104,$X140),AW139)</f>
        <v>5467.0103092783502</v>
      </c>
      <c r="AX140" s="203">
        <f>MAX(求节点(基础状态预期!J$7:J$27,$S$6:$S$26,$X140)+求节点(基础状态预期!J$7:J$27,$S$32:$S$52,$X140)+求节点(基础状态预期!J$7:J$27,$S$58:$S$78,$X140)+求节点(基础状态预期!J$7:J$27,$S$84:$S$104,$X140),AX139)</f>
        <v>5443.8596491228072</v>
      </c>
      <c r="AY140" s="187">
        <f>(AT140-AT139)/节奏总纲!K138</f>
        <v>0</v>
      </c>
      <c r="AZ140" s="203">
        <f>MAX(求节点(基础状态预期!F$7:F$27,$U$6:$U$26,$X140)+求节点(基础状态预期!F$7:F$27,$U$32:$U$52,$X140)+求节点(基础状态预期!F$7:F$27,$U$58:$U$78,$X140)+求节点(基础状态预期!F$7:F$27,$U$84:$U$104,$X140),AZ139)</f>
        <v>5976000</v>
      </c>
      <c r="BA140" s="203">
        <f>MAX(求节点(基础状态预期!G$7:G$27,$U$6:$U$26,$X140)+求节点(基础状态预期!G$7:G$27,$U$32:$U$52,$X140)+求节点(基础状态预期!G$7:G$27,$U$58:$U$78,$X140)+求节点(基础状态预期!G$7:G$27,$U$84:$U$104,$X140),BA139)</f>
        <v>5951003.3670033673</v>
      </c>
      <c r="BB140" s="203">
        <f>MAX(求节点(基础状态预期!H$7:H$27,$U$6:$U$26,$X140)+求节点(基础状态预期!H$7:H$27,$U$32:$U$52,$X140)+求节点(基础状态预期!H$7:H$27,$U$58:$U$78,$X140)+求节点(基础状态预期!H$7:H$27,$U$84:$U$104,$X140),BB139)</f>
        <v>5925496.5986394566</v>
      </c>
      <c r="BC140" s="203">
        <f>MAX(求节点(基础状态预期!I$7:I$27,$U$6:$U$26,$X140)+求节点(基础状态预期!I$7:I$27,$U$32:$U$52,$X140)+求节点(基础状态预期!I$7:I$27,$U$58:$U$78,$X140)+求节点(基础状态预期!I$7:I$27,$U$84:$U$104,$X140),BC139)</f>
        <v>5899463.9175257729</v>
      </c>
      <c r="BD140" s="203">
        <f>MAX(求节点(基础状态预期!J$7:J$27,$U$6:$U$26,$X140)+求节点(基础状态预期!J$7:J$27,$U$32:$U$52,$X140)+求节点(基础状态预期!J$7:J$27,$U$58:$U$78,$X140)+求节点(基础状态预期!J$7:J$27,$U$84:$U$104,$X140),BD139)</f>
        <v>5845754.3859649133</v>
      </c>
      <c r="BK140" s="194">
        <v>135</v>
      </c>
      <c r="BL140" s="194">
        <f t="shared" si="43"/>
        <v>48700</v>
      </c>
      <c r="BM140" s="194">
        <f t="shared" si="44"/>
        <v>48598.720538720547</v>
      </c>
      <c r="BN140" s="194">
        <f t="shared" si="45"/>
        <v>48495.37414965986</v>
      </c>
      <c r="BO140" s="194">
        <f t="shared" si="46"/>
        <v>48389.896907216491</v>
      </c>
      <c r="BP140" s="194">
        <f t="shared" si="47"/>
        <v>48172.280701754396</v>
      </c>
      <c r="BQ140" s="194">
        <f>(BL140-BL139)/节奏总纲!K138</f>
        <v>0</v>
      </c>
      <c r="BR140" s="194"/>
      <c r="BS140" s="110">
        <f t="shared" si="36"/>
        <v>0.88706365503080087</v>
      </c>
      <c r="BT140" s="110">
        <f t="shared" si="37"/>
        <v>0.11293634496919917</v>
      </c>
      <c r="BU140" s="194"/>
      <c r="BV140" s="194"/>
      <c r="BW140" s="194">
        <v>135</v>
      </c>
      <c r="BX140" s="194">
        <f>求节点(村县营基础信息!K$8:K$28,$P$6:$P$26,$CF140)+求节点(村县营基础信息!T$8:T$28,$P$32:$P$52,$CF140)+求节点(村县营基础信息!AC$8:AC$28,$P$58:$P$78,$CF140)+求节点(村县营基础信息!AL$8:AL$28,$P$84:$P$104,$CF140)</f>
        <v>288.473113964687</v>
      </c>
      <c r="BY140" s="194">
        <f>求节点(村县营基础信息!L$8:L$28,$P$6:$P$26,$CF140)+求节点(村县营基础信息!U$8:U$28,$P$32:$P$52,$CF140)+求节点(村县营基础信息!AD$8:AD$28,$P$58:$P$78,$CF140)+求节点(村县营基础信息!AM$8:AM$28,$P$84:$P$104,$CF140)</f>
        <v>291.81325224377889</v>
      </c>
      <c r="BZ140" s="194">
        <f>求节点(村县营基础信息!M$8:M$28,$P$6:$P$26,$CF140)+求节点(村县营基础信息!V$8:V$28,$P$32:$P$52,$CF140)+求节点(村县营基础信息!AE$8:AE$28,$P$58:$P$78,$CF140)+求节点(村县营基础信息!AN$8:AN$28,$P$84:$P$104,$CF140)</f>
        <v>295.00435780674155</v>
      </c>
      <c r="CA140" s="194">
        <f>求节点(村县营基础信息!N$8:N$28,$P$6:$P$26,$CF140)+求节点(村县营基础信息!W$8:W$28,$P$32:$P$52,$CF140)+求节点(村县营基础信息!AF$8:AF$28,$P$58:$P$78,$CF140)+求节点(村县营基础信息!AO$8:AO$28,$P$84:$P$104,$CF140)</f>
        <v>298.66067378330905</v>
      </c>
      <c r="CB140" s="194">
        <f>求节点(村县营基础信息!O$8:O$28,$P$6:$P$26,$CF140)+求节点(村县营基础信息!X$8:X$28,$P$32:$P$52,$CF140)+求节点(村县营基础信息!AG$8:AG$28,$P$58:$P$78,$CF140)+求节点(村县营基础信息!AP$8:AP$28,$P$84:$P$104,$CF140)</f>
        <v>304.85347593555315</v>
      </c>
      <c r="CC140" s="194">
        <f>(BX140-BX139)/节奏总纲!K138</f>
        <v>2.7542650677649097E-3</v>
      </c>
      <c r="CD140" s="194"/>
      <c r="CE140" s="194"/>
      <c r="CF140" s="194">
        <v>135</v>
      </c>
      <c r="CG140" s="194">
        <f>求节点(村县营基础信息!K$8:K$28,$Q$6:$Q$26,$CF140)+求节点(村县营基础信息!T$8:T$28,$Q$32:$Q$52,$CF140)+求节点(村县营基础信息!AC$8:AC$28,$Q$58:$Q$78,$CF140)+求节点(村县营基础信息!AL$8:AL$28,$Q$84:$Q$104,$CF140)</f>
        <v>87.580256821829863</v>
      </c>
      <c r="CH140" s="194">
        <f>求节点(村县营基础信息!L$8:L$28,$Q$6:$Q$26,$CF140)+求节点(村县营基础信息!U$8:U$28,$Q$32:$Q$52,$CF140)+求节点(村县营基础信息!AD$8:AD$28,$Q$58:$Q$78,$CF140)+求节点(村县营基础信息!AM$8:AM$28,$Q$84:$Q$104,$CF140)</f>
        <v>88.891174321700959</v>
      </c>
      <c r="CI140" s="194">
        <f>求节点(村县营基础信息!M$8:M$28,$Q$6:$Q$26,$CF140)+求节点(村县营基础信息!V$8:V$28,$Q$32:$Q$52,$CF140)+求节点(村县营基础信息!AE$8:AE$28,$Q$58:$Q$78,$CF140)+求节点(村县营基础信息!AN$8:AN$28,$Q$84:$Q$104,$CF140)</f>
        <v>90.01164643647914</v>
      </c>
      <c r="CJ140" s="194">
        <f>求节点(村县营基础信息!N$8:N$28,$Q$6:$Q$26,$CF140)+求节点(村县营基础信息!W$8:W$28,$Q$32:$Q$52,$CF140)+求节点(村县营基础信息!AF$8:AF$28,$Q$58:$Q$78,$CF140)+求节点(村县营基础信息!AO$8:AO$28,$Q$84:$Q$104,$CF140)</f>
        <v>91.554635491703749</v>
      </c>
      <c r="CK140" s="194">
        <f>求节点(村县营基础信息!O$8:O$28,$Q$6:$Q$26,$CF140)+求节点(村县营基础信息!X$8:X$28,$Q$32:$Q$52,$CF140)+求节点(村县营基础信息!AG$8:AG$28,$Q$58:$Q$78,$CF140)+求节点(村县营基础信息!AP$8:AP$28,$Q$84:$Q$104,$CF140)</f>
        <v>93.387310522019291</v>
      </c>
      <c r="CL140" s="194">
        <f>(CG140-CG139)/节奏总纲!K138</f>
        <v>8.3619315046385865E-4</v>
      </c>
      <c r="CM140" s="194"/>
      <c r="CN140" s="194"/>
      <c r="CO140" s="194">
        <v>135</v>
      </c>
      <c r="CP140" s="194">
        <f>求节点(村县营基础信息!K$8:K$28,$R$6:$R$26,$CF140)+求节点(村县营基础信息!T$8:T$28,$R$32:$R$52,$CF140)+求节点(村县营基础信息!AC$8:AC$28,$R$58:$R$78,$CF140)+求节点(村县营基础信息!AL$8:AL$28,$R$84:$R$104,$CF140)</f>
        <v>16.071428571428569</v>
      </c>
      <c r="CQ140" s="194">
        <f>求节点(村县营基础信息!L$8:L$28,$R$6:$R$26,$CF140)+求节点(村县营基础信息!U$8:U$28,$R$32:$R$52,$CF140)+求节点(村县营基础信息!AD$8:AD$28,$R$58:$R$78,$CF140)+求节点(村县营基础信息!AM$8:AM$28,$R$84:$R$104,$CF140)</f>
        <v>16.233766233766236</v>
      </c>
      <c r="CR140" s="194">
        <f>求节点(村县营基础信息!M$8:M$28,$R$6:$R$26,$CF140)+求节点(村县营基础信息!V$8:V$28,$R$32:$R$52,$CF140)+求节点(村县营基础信息!AE$8:AE$28,$R$58:$R$78,$CF140)+求节点(村县营基础信息!AN$8:AN$28,$R$84:$R$104,$CF140)</f>
        <v>16.399416909620992</v>
      </c>
      <c r="CS140" s="194">
        <f>求节点(村县营基础信息!N$8:N$28,$R$6:$R$26,$CF140)+求节点(村县营基础信息!W$8:W$28,$R$32:$R$52,$CF140)+求节点(村县营基础信息!AF$8:AF$28,$R$58:$R$78,$CF140)+求节点(村县营基础信息!AO$8:AO$28,$R$84:$R$104,$CF140)</f>
        <v>16.568483063328422</v>
      </c>
      <c r="CT140" s="194">
        <f>求节点(村县营基础信息!O$8:O$28,$R$6:$R$26,$CF140)+求节点(村县营基础信息!X$8:X$28,$R$32:$R$52,$CF140)+求节点(村县营基础信息!AG$8:AG$28,$R$58:$R$78,$CF140)+求节点(村县营基础信息!AP$8:AP$28,$R$84:$R$104,$CF140)</f>
        <v>16.917293233082706</v>
      </c>
      <c r="CU140" s="194">
        <f>(CP140-CP139)/节奏总纲!K138</f>
        <v>1.534457533840839E-4</v>
      </c>
      <c r="CV140" s="194"/>
      <c r="CW140" s="194"/>
      <c r="CX140" s="194"/>
      <c r="CY140" s="194">
        <v>135</v>
      </c>
      <c r="CZ140" s="194">
        <v>81385.714285714406</v>
      </c>
      <c r="DA140" s="194">
        <v>82207.792207792401</v>
      </c>
      <c r="DB140" s="194">
        <v>83046.647230320596</v>
      </c>
      <c r="DC140" s="194">
        <v>83902.798232695</v>
      </c>
      <c r="DD140" s="194">
        <v>85669.172932330999</v>
      </c>
      <c r="DE140" s="194">
        <f t="shared" si="38"/>
        <v>0.59838511497279179</v>
      </c>
      <c r="DF140" s="194">
        <f t="shared" si="39"/>
        <v>0.59116927037622014</v>
      </c>
      <c r="DG140" s="194">
        <f t="shared" si="40"/>
        <v>0.58395342577965081</v>
      </c>
      <c r="DH140" s="194">
        <f t="shared" si="41"/>
        <v>0.57673758118307972</v>
      </c>
      <c r="DI140" s="194">
        <f t="shared" si="42"/>
        <v>0.56230589198993519</v>
      </c>
    </row>
    <row r="141" spans="24:113" x14ac:dyDescent="0.15">
      <c r="X141" s="187">
        <v>136</v>
      </c>
      <c r="Y141" s="203">
        <f>MAX(求节点(基础状态预期!F$7:F$27,$N$6:$N$26,$X141)+求节点(基础状态预期!F$7:F$27,$N$32:$N$52,$X141)+求节点(基础状态预期!F$7:F$27,$N$58:$N$78,$X141)+求节点(基础状态预期!F$7:F$27,$N$84:$N$104,$X141),Y140)</f>
        <v>350640</v>
      </c>
      <c r="Z141" s="203">
        <f>MAX(求节点(基础状态预期!G$7:G$27,$N$6:$N$26,$X141)+求节点(基础状态预期!G$7:G$27,$N$32:$N$52,$X141)+求节点(基础状态预期!G$7:G$27,$N$58:$N$78,$X141)+求节点(基础状态预期!G$7:G$27,$N$84:$N$104,$X141),Z140)</f>
        <v>348351.5151515152</v>
      </c>
      <c r="AA141" s="203">
        <f>MAX(求节点(基础状态预期!H$7:H$27,$N$6:$N$26,$X141)+求节点(基础状态预期!H$7:H$27,$N$32:$N$52,$X141)+求节点(基础状态预期!H$7:H$27,$N$58:$N$78,$X141)+求节点(基础状态预期!H$7:H$27,$N$84:$N$104,$X141),AA140)</f>
        <v>346016.32653061231</v>
      </c>
      <c r="AB141" s="203">
        <f>MAX(求节点(基础状态预期!I$7:I$27,$N$6:$N$26,$X141)+求节点(基础状态预期!I$7:I$27,$N$32:$N$52,$X141)+求节点(基础状态预期!I$7:I$27,$N$58:$N$78,$X141)+求节点(基础状态预期!I$7:I$27,$N$84:$N$104,$X141),AB140)</f>
        <v>343632.98969072162</v>
      </c>
      <c r="AC141" s="203">
        <f>MAX(求节点(基础状态预期!J$7:J$27,$N$6:$N$26,$X141)+求节点(基础状态预期!J$7:J$27,$N$32:$N$52,$X141)+求节点(基础状态预期!J$7:J$27,$N$58:$N$78,$X141)+求节点(基础状态预期!J$7:J$27,$N$84:$N$104,$X141),AC140)</f>
        <v>338715.78947368427</v>
      </c>
      <c r="AD141" s="63">
        <v>57476.190476190473</v>
      </c>
      <c r="AE141" s="63">
        <v>58056.758056758059</v>
      </c>
      <c r="AF141" s="63">
        <v>58649.173955296406</v>
      </c>
      <c r="AG141" s="63">
        <v>59253.804614629349</v>
      </c>
      <c r="AH141" s="63">
        <v>60501.253132832077</v>
      </c>
      <c r="AI141" s="203">
        <f>MAX((求节点(基础状态预期!F$7:F$27,$P$6:$P$26,$X141)+求节点(基础状态预期!F$7:F$27,$P$32:$P$52,$X141)+求节点(基础状态预期!F$7:F$27,$P$58:$P$78,$X141)+求节点(基础状态预期!F$7:F$27,$P$84:$P$104,$X141))*240,AI140)</f>
        <v>43200</v>
      </c>
      <c r="AJ141" s="203">
        <f>MAX((求节点(基础状态预期!G$7:G$27,$P$6:$P$26,$X141)+求节点(基础状态预期!G$7:G$27,$P$32:$P$52,$X141)+求节点(基础状态预期!G$7:G$27,$P$58:$P$78,$X141)+求节点(基础状态预期!G$7:G$27,$P$84:$P$104,$X141))*240,AJ140)</f>
        <v>43109.494949494954</v>
      </c>
      <c r="AK141" s="203">
        <f>MAX((求节点(基础状态预期!H$7:H$27,$P$6:$P$26,$X141)+求节点(基础状态预期!H$7:H$27,$P$32:$P$52,$X141)+求节点(基础状态预期!H$7:H$27,$P$58:$P$78,$X141)+求节点(基础状态预期!H$7:H$27,$P$84:$P$104,$X141))*240,AK140)</f>
        <v>43017.142857142855</v>
      </c>
      <c r="AL141" s="203">
        <f>MAX((求节点(基础状态预期!I$7:I$27,$P$6:$P$26,$X141)+求节点(基础状态预期!I$7:I$27,$P$32:$P$52,$X141)+求节点(基础状态预期!I$7:I$27,$P$58:$P$78,$X141)+求节点(基础状态预期!I$7:I$27,$P$84:$P$104,$X141))*240,AL140)</f>
        <v>42922.886597938144</v>
      </c>
      <c r="AM141" s="203">
        <f>MAX((求节点(基础状态预期!J$7:J$27,$P$6:$P$26,$X141)+求节点(基础状态预期!J$7:J$27,$P$32:$P$52,$X141)+求节点(基础状态预期!J$7:J$27,$P$58:$P$78,$X141)+求节点(基础状态预期!J$7:J$27,$P$84:$P$104,$X141))*240,AM140)</f>
        <v>42728.421052631587</v>
      </c>
      <c r="AN141" s="187">
        <f>(AI141-AI140)/节奏总纲!K139</f>
        <v>0</v>
      </c>
      <c r="AO141" s="203">
        <f>MAX(求节点(基础状态预期!F$7:F$27,$T$6:$T$26,$X141)+求节点(基础状态预期!F$7:F$27,$T$32:$T$52,$X141)+求节点(基础状态预期!F$7:F$27,$T$58:$T$78,$X141)+求节点(基础状态预期!F$7:F$27,$T$84:$T$104,$X141),AO140)</f>
        <v>24920800</v>
      </c>
      <c r="AP141" s="203">
        <f>MAX(求节点(基础状态预期!G$7:G$27,$T$6:$T$26,$X141)+求节点(基础状态预期!G$7:G$27,$T$32:$T$52,$X141)+求节点(基础状态预期!G$7:G$27,$T$58:$T$78,$X141)+求节点(基础状态预期!G$7:G$27,$T$84:$T$104,$X141),AP140)</f>
        <v>24696692.255892258</v>
      </c>
      <c r="AQ141" s="203">
        <f>MAX(求节点(基础状态预期!H$7:H$27,$T$6:$T$26,$X141)+求节点(基础状态预期!H$7:H$27,$T$32:$T$52,$X141)+求节点(基础状态预期!H$7:H$27,$T$58:$T$78,$X141)+求节点(基础状态预期!H$7:H$27,$T$84:$T$104,$X141),AQ140)</f>
        <v>24468010.884353749</v>
      </c>
      <c r="AR141" s="203">
        <f>MAX(求节点(基础状态预期!I$7:I$27,$T$6:$T$26,$X141)+求节点(基础状态预期!I$7:I$27,$T$32:$T$52,$X141)+求节点(基础状态预期!I$7:I$27,$T$58:$T$78,$X141)+求节点(基础状态预期!I$7:I$27,$T$84:$T$104,$X141),AR140)</f>
        <v>24234614.432989687</v>
      </c>
      <c r="AS141" s="203">
        <f>MAX(求节点(基础状态预期!J$7:J$27,$T$6:$T$26,$X141)+求节点(基础状态预期!J$7:J$27,$T$32:$T$52,$X141)+求节点(基础状态预期!J$7:J$27,$T$58:$T$78,$X141)+求节点(基础状态预期!J$7:J$27,$T$84:$T$104,$X141),AS140)</f>
        <v>24046385.964912269</v>
      </c>
      <c r="AT141" s="203">
        <f>MAX(求节点(基础状态预期!F$7:F$27,$S$6:$S$26,$X141)+求节点(基础状态预期!F$7:F$27,$S$32:$S$52,$X141)+求节点(基础状态预期!F$7:F$27,$S$58:$S$78,$X141)+求节点(基础状态预期!F$7:F$27,$S$84:$S$104,$X141),AT140)</f>
        <v>5500</v>
      </c>
      <c r="AU141" s="203">
        <f>MAX(求节点(基础状态预期!G$7:G$27,$S$6:$S$26,$X141)+求节点(基础状态预期!G$7:G$27,$S$32:$S$52,$X141)+求节点(基础状态预期!G$7:G$27,$S$58:$S$78,$X141)+求节点(基础状态预期!G$7:G$27,$S$84:$S$104,$X141),AU140)</f>
        <v>5489.2255892255898</v>
      </c>
      <c r="AV141" s="203">
        <f>MAX(求节点(基础状态预期!H$7:H$27,$S$6:$S$26,$X141)+求节点(基础状态预期!H$7:H$27,$S$32:$S$52,$X141)+求节点(基础状态预期!H$7:H$27,$S$58:$S$78,$X141)+求节点(基础状态预期!H$7:H$27,$S$84:$S$104,$X141),AV140)</f>
        <v>5478.2312925170072</v>
      </c>
      <c r="AW141" s="203">
        <f>MAX(求节点(基础状态预期!I$7:I$27,$S$6:$S$26,$X141)+求节点(基础状态预期!I$7:I$27,$S$32:$S$52,$X141)+求节点(基础状态预期!I$7:I$27,$S$58:$S$78,$X141)+求节点(基础状态预期!I$7:I$27,$S$84:$S$104,$X141),AW140)</f>
        <v>5467.0103092783502</v>
      </c>
      <c r="AX141" s="203">
        <f>MAX(求节点(基础状态预期!J$7:J$27,$S$6:$S$26,$X141)+求节点(基础状态预期!J$7:J$27,$S$32:$S$52,$X141)+求节点(基础状态预期!J$7:J$27,$S$58:$S$78,$X141)+求节点(基础状态预期!J$7:J$27,$S$84:$S$104,$X141),AX140)</f>
        <v>5443.8596491228072</v>
      </c>
      <c r="AY141" s="187">
        <f>(AT141-AT140)/节奏总纲!K139</f>
        <v>0</v>
      </c>
      <c r="AZ141" s="203">
        <f>MAX(求节点(基础状态预期!F$7:F$27,$U$6:$U$26,$X141)+求节点(基础状态预期!F$7:F$27,$U$32:$U$52,$X141)+求节点(基础状态预期!F$7:F$27,$U$58:$U$78,$X141)+求节点(基础状态预期!F$7:F$27,$U$84:$U$104,$X141),AZ140)</f>
        <v>5976000</v>
      </c>
      <c r="BA141" s="203">
        <f>MAX(求节点(基础状态预期!G$7:G$27,$U$6:$U$26,$X141)+求节点(基础状态预期!G$7:G$27,$U$32:$U$52,$X141)+求节点(基础状态预期!G$7:G$27,$U$58:$U$78,$X141)+求节点(基础状态预期!G$7:G$27,$U$84:$U$104,$X141),BA140)</f>
        <v>5951003.3670033673</v>
      </c>
      <c r="BB141" s="203">
        <f>MAX(求节点(基础状态预期!H$7:H$27,$U$6:$U$26,$X141)+求节点(基础状态预期!H$7:H$27,$U$32:$U$52,$X141)+求节点(基础状态预期!H$7:H$27,$U$58:$U$78,$X141)+求节点(基础状态预期!H$7:H$27,$U$84:$U$104,$X141),BB140)</f>
        <v>5925496.5986394566</v>
      </c>
      <c r="BC141" s="203">
        <f>MAX(求节点(基础状态预期!I$7:I$27,$U$6:$U$26,$X141)+求节点(基础状态预期!I$7:I$27,$U$32:$U$52,$X141)+求节点(基础状态预期!I$7:I$27,$U$58:$U$78,$X141)+求节点(基础状态预期!I$7:I$27,$U$84:$U$104,$X141),BC140)</f>
        <v>5899463.9175257729</v>
      </c>
      <c r="BD141" s="203">
        <f>MAX(求节点(基础状态预期!J$7:J$27,$U$6:$U$26,$X141)+求节点(基础状态预期!J$7:J$27,$U$32:$U$52,$X141)+求节点(基础状态预期!J$7:J$27,$U$58:$U$78,$X141)+求节点(基础状态预期!J$7:J$27,$U$84:$U$104,$X141),BD140)</f>
        <v>5845754.3859649133</v>
      </c>
      <c r="BK141" s="194">
        <v>136</v>
      </c>
      <c r="BL141" s="194">
        <f t="shared" si="43"/>
        <v>48700</v>
      </c>
      <c r="BM141" s="194">
        <f t="shared" si="44"/>
        <v>48598.720538720547</v>
      </c>
      <c r="BN141" s="194">
        <f t="shared" si="45"/>
        <v>48495.37414965986</v>
      </c>
      <c r="BO141" s="194">
        <f t="shared" si="46"/>
        <v>48389.896907216491</v>
      </c>
      <c r="BP141" s="194">
        <f t="shared" si="47"/>
        <v>48172.280701754396</v>
      </c>
      <c r="BQ141" s="194">
        <f>(BL141-BL140)/节奏总纲!K139</f>
        <v>0</v>
      </c>
      <c r="BR141" s="194"/>
      <c r="BS141" s="110">
        <f t="shared" si="36"/>
        <v>0.88706365503080087</v>
      </c>
      <c r="BT141" s="110">
        <f t="shared" si="37"/>
        <v>0.11293634496919917</v>
      </c>
      <c r="BU141" s="194"/>
      <c r="BV141" s="194"/>
      <c r="BW141" s="194">
        <v>136</v>
      </c>
      <c r="BX141" s="194">
        <f>求节点(村县营基础信息!K$8:K$28,$P$6:$P$26,$CF141)+求节点(村县营基础信息!T$8:T$28,$P$32:$P$52,$CF141)+求节点(村县营基础信息!AC$8:AC$28,$P$58:$P$78,$CF141)+求节点(村县营基础信息!AL$8:AL$28,$P$84:$P$104,$CF141)</f>
        <v>290.60995184590695</v>
      </c>
      <c r="BY141" s="194">
        <f>求节点(村县营基础信息!L$8:L$28,$P$6:$P$26,$CF141)+求节点(村县营基础信息!U$8:U$28,$P$32:$P$52,$CF141)+求节点(村县营基础信息!AD$8:AD$28,$P$58:$P$78,$CF141)+求节点(村县营基础信息!AM$8:AM$28,$P$84:$P$104,$CF141)</f>
        <v>293.97483189002912</v>
      </c>
      <c r="BZ141" s="194">
        <f>求节点(村县营基础信息!M$8:M$28,$P$6:$P$26,$CF141)+求节点(村县营基础信息!V$8:V$28,$P$32:$P$52,$CF141)+求节点(村县营基础信息!AE$8:AE$28,$P$58:$P$78,$CF141)+求节点(村县营基础信息!AN$8:AN$28,$P$84:$P$104,$CF141)</f>
        <v>297.18957527197665</v>
      </c>
      <c r="CA141" s="194">
        <f>求节点(村县营基础信息!N$8:N$28,$P$6:$P$26,$CF141)+求节点(村县营基础信息!W$8:W$28,$P$32:$P$52,$CF141)+求节点(村县营基础信息!AF$8:AF$28,$P$58:$P$78,$CF141)+求节点(村县营基础信息!AO$8:AO$28,$P$84:$P$104,$CF141)</f>
        <v>300.87297507059282</v>
      </c>
      <c r="CB141" s="194">
        <f>求节点(村县营基础信息!O$8:O$28,$P$6:$P$26,$CF141)+求节点(村县营基础信息!X$8:X$28,$P$32:$P$52,$CF141)+求节点(村县营基础信息!AG$8:AG$28,$P$58:$P$78,$CF141)+求节点(村县营基础信息!AP$8:AP$28,$P$84:$P$104,$CF141)</f>
        <v>307.11164983137206</v>
      </c>
      <c r="CC141" s="194">
        <f>(BX141-BX140)/节奏总纲!K139</f>
        <v>2.5698201756621511E-3</v>
      </c>
      <c r="CD141" s="194"/>
      <c r="CE141" s="194"/>
      <c r="CF141" s="194">
        <v>136</v>
      </c>
      <c r="CG141" s="194">
        <f>求节点(村县营基础信息!K$8:K$28,$Q$6:$Q$26,$CF141)+求节点(村县营基础信息!T$8:T$28,$Q$32:$Q$52,$CF141)+求节点(村县营基础信息!AC$8:AC$28,$Q$58:$Q$78,$CF141)+求节点(村县营基础信息!AL$8:AL$28,$Q$84:$Q$104,$CF141)</f>
        <v>88.228999464954526</v>
      </c>
      <c r="CH141" s="194">
        <f>求节点(村县营基础信息!L$8:L$28,$Q$6:$Q$26,$CF141)+求节点(村县营基础信息!U$8:U$28,$Q$32:$Q$52,$CF141)+求节点(村县营基础信息!AD$8:AD$28,$Q$58:$Q$78,$CF141)+求节点(村县营基础信息!AM$8:AM$28,$Q$84:$Q$104,$CF141)</f>
        <v>89.549627464824681</v>
      </c>
      <c r="CI141" s="194">
        <f>求节点(村县营基础信息!M$8:M$28,$Q$6:$Q$26,$CF141)+求节点(村县营基础信息!V$8:V$28,$Q$32:$Q$52,$CF141)+求节点(村县营基础信息!AE$8:AE$28,$Q$58:$Q$78,$CF141)+求节点(村县营基础信息!AN$8:AN$28,$Q$84:$Q$104,$CF141)</f>
        <v>90.678399373045664</v>
      </c>
      <c r="CJ141" s="194">
        <f>求节点(村县营基础信息!N$8:N$28,$Q$6:$Q$26,$CF141)+求节点(村县营基础信息!W$8:W$28,$Q$32:$Q$52,$CF141)+求节点(村县营基础信息!AF$8:AF$28,$Q$58:$Q$78,$CF141)+求节点(村县营基础信息!AO$8:AO$28,$Q$84:$Q$104,$CF141)</f>
        <v>92.232817976827491</v>
      </c>
      <c r="CK141" s="194">
        <f>求节点(村县营基础信息!O$8:O$28,$Q$6:$Q$26,$CF141)+求节点(村县营基础信息!X$8:X$28,$Q$32:$Q$52,$CF141)+求节点(村县营基础信息!AG$8:AG$28,$Q$58:$Q$78,$CF141)+求节点(村县营基础信息!AP$8:AP$28,$Q$84:$Q$104,$CF141)</f>
        <v>94.079068377737968</v>
      </c>
      <c r="CL141" s="194">
        <f>(CG141-CG140)/节奏总纲!K139</f>
        <v>7.8019579667988333E-4</v>
      </c>
      <c r="CM141" s="194"/>
      <c r="CN141" s="194"/>
      <c r="CO141" s="194">
        <v>136</v>
      </c>
      <c r="CP141" s="194">
        <f>求节点(村县营基础信息!K$8:K$28,$R$6:$R$26,$CF141)+求节点(村县营基础信息!T$8:T$28,$R$32:$R$52,$CF141)+求节点(村县营基础信息!AC$8:AC$28,$R$58:$R$78,$CF141)+求节点(村县营基础信息!AL$8:AL$28,$R$84:$R$104,$CF141)</f>
        <v>16.19047619047619</v>
      </c>
      <c r="CQ141" s="194">
        <f>求节点(村县营基础信息!L$8:L$28,$R$6:$R$26,$CF141)+求节点(村县营基础信息!U$8:U$28,$R$32:$R$52,$CF141)+求节点(村县营基础信息!AD$8:AD$28,$R$58:$R$78,$CF141)+求节点(村县营基础信息!AM$8:AM$28,$R$84:$R$104,$CF141)</f>
        <v>16.354016354016355</v>
      </c>
      <c r="CR141" s="194">
        <f>求节点(村县营基础信息!M$8:M$28,$R$6:$R$26,$CF141)+求节点(村县营基础信息!V$8:V$28,$R$32:$R$52,$CF141)+求节点(村县营基础信息!AE$8:AE$28,$R$58:$R$78,$CF141)+求节点(村县营基础信息!AN$8:AN$28,$R$84:$R$104,$CF141)</f>
        <v>16.520894071914483</v>
      </c>
      <c r="CS141" s="194">
        <f>求节点(村县营基础信息!N$8:N$28,$R$6:$R$26,$CF141)+求节点(村县营基础信息!W$8:W$28,$R$32:$R$52,$CF141)+求节点(村县营基础信息!AF$8:AF$28,$R$58:$R$78,$CF141)+求节点(村县营基础信息!AO$8:AO$28,$R$84:$R$104,$CF141)</f>
        <v>16.691212567501225</v>
      </c>
      <c r="CT141" s="194">
        <f>求节点(村县营基础信息!O$8:O$28,$R$6:$R$26,$CF141)+求节点(村县营基础信息!X$8:X$28,$R$32:$R$52,$CF141)+求节点(村县营基础信息!AG$8:AG$28,$R$58:$R$78,$CF141)+求节点(村县营基础信息!AP$8:AP$28,$R$84:$R$104,$CF141)</f>
        <v>17.042606516290725</v>
      </c>
      <c r="CU141" s="194">
        <f>(CP141-CP140)/节奏总纲!K139</f>
        <v>1.4316995031857867E-4</v>
      </c>
      <c r="CV141" s="194"/>
      <c r="CW141" s="194"/>
      <c r="CX141" s="194"/>
      <c r="CY141" s="194">
        <v>136</v>
      </c>
      <c r="CZ141" s="194">
        <v>81988.571428571493</v>
      </c>
      <c r="DA141" s="194">
        <v>82816.738816739002</v>
      </c>
      <c r="DB141" s="194">
        <v>83661.807580174893</v>
      </c>
      <c r="DC141" s="194">
        <v>84524.300441825995</v>
      </c>
      <c r="DD141" s="194">
        <v>86303.759398496404</v>
      </c>
      <c r="DE141" s="194">
        <f t="shared" si="38"/>
        <v>0.59398522442152168</v>
      </c>
      <c r="DF141" s="194">
        <f t="shared" si="39"/>
        <v>0.58682243750580676</v>
      </c>
      <c r="DG141" s="194">
        <f t="shared" si="40"/>
        <v>0.57965965059009406</v>
      </c>
      <c r="DH141" s="194">
        <f t="shared" si="41"/>
        <v>0.57249686367438113</v>
      </c>
      <c r="DI141" s="194">
        <f t="shared" si="42"/>
        <v>0.5581712898429505</v>
      </c>
    </row>
    <row r="142" spans="24:113" x14ac:dyDescent="0.15">
      <c r="X142" s="187">
        <v>137</v>
      </c>
      <c r="Y142" s="203">
        <f>MAX(求节点(基础状态预期!F$7:F$27,$N$6:$N$26,$X142)+求节点(基础状态预期!F$7:F$27,$N$32:$N$52,$X142)+求节点(基础状态预期!F$7:F$27,$N$58:$N$78,$X142)+求节点(基础状态预期!F$7:F$27,$N$84:$N$104,$X142),Y141)</f>
        <v>350640</v>
      </c>
      <c r="Z142" s="203">
        <f>MAX(求节点(基础状态预期!G$7:G$27,$N$6:$N$26,$X142)+求节点(基础状态预期!G$7:G$27,$N$32:$N$52,$X142)+求节点(基础状态预期!G$7:G$27,$N$58:$N$78,$X142)+求节点(基础状态预期!G$7:G$27,$N$84:$N$104,$X142),Z141)</f>
        <v>348351.5151515152</v>
      </c>
      <c r="AA142" s="203">
        <f>MAX(求节点(基础状态预期!H$7:H$27,$N$6:$N$26,$X142)+求节点(基础状态预期!H$7:H$27,$N$32:$N$52,$X142)+求节点(基础状态预期!H$7:H$27,$N$58:$N$78,$X142)+求节点(基础状态预期!H$7:H$27,$N$84:$N$104,$X142),AA141)</f>
        <v>346016.32653061231</v>
      </c>
      <c r="AB142" s="203">
        <f>MAX(求节点(基础状态预期!I$7:I$27,$N$6:$N$26,$X142)+求节点(基础状态预期!I$7:I$27,$N$32:$N$52,$X142)+求节点(基础状态预期!I$7:I$27,$N$58:$N$78,$X142)+求节点(基础状态预期!I$7:I$27,$N$84:$N$104,$X142),AB141)</f>
        <v>343632.98969072162</v>
      </c>
      <c r="AC142" s="203">
        <f>MAX(求节点(基础状态预期!J$7:J$27,$N$6:$N$26,$X142)+求节点(基础状态预期!J$7:J$27,$N$32:$N$52,$X142)+求节点(基础状态预期!J$7:J$27,$N$58:$N$78,$X142)+求节点(基础状态预期!J$7:J$27,$N$84:$N$104,$X142),AC141)</f>
        <v>338715.78947368427</v>
      </c>
      <c r="AD142" s="63">
        <v>57898.809523809527</v>
      </c>
      <c r="AE142" s="63">
        <v>58483.645983645984</v>
      </c>
      <c r="AF142" s="63">
        <v>59080.417881438298</v>
      </c>
      <c r="AG142" s="63">
        <v>59689.49435444281</v>
      </c>
      <c r="AH142" s="63">
        <v>60946.11528822055</v>
      </c>
      <c r="AI142" s="203">
        <f>MAX((求节点(基础状态预期!F$7:F$27,$P$6:$P$26,$X142)+求节点(基础状态预期!F$7:F$27,$P$32:$P$52,$X142)+求节点(基础状态预期!F$7:F$27,$P$58:$P$78,$X142)+求节点(基础状态预期!F$7:F$27,$P$84:$P$104,$X142))*240,AI141)</f>
        <v>43200</v>
      </c>
      <c r="AJ142" s="203">
        <f>MAX((求节点(基础状态预期!G$7:G$27,$P$6:$P$26,$X142)+求节点(基础状态预期!G$7:G$27,$P$32:$P$52,$X142)+求节点(基础状态预期!G$7:G$27,$P$58:$P$78,$X142)+求节点(基础状态预期!G$7:G$27,$P$84:$P$104,$X142))*240,AJ141)</f>
        <v>43109.494949494954</v>
      </c>
      <c r="AK142" s="203">
        <f>MAX((求节点(基础状态预期!H$7:H$27,$P$6:$P$26,$X142)+求节点(基础状态预期!H$7:H$27,$P$32:$P$52,$X142)+求节点(基础状态预期!H$7:H$27,$P$58:$P$78,$X142)+求节点(基础状态预期!H$7:H$27,$P$84:$P$104,$X142))*240,AK141)</f>
        <v>43017.142857142855</v>
      </c>
      <c r="AL142" s="203">
        <f>MAX((求节点(基础状态预期!I$7:I$27,$P$6:$P$26,$X142)+求节点(基础状态预期!I$7:I$27,$P$32:$P$52,$X142)+求节点(基础状态预期!I$7:I$27,$P$58:$P$78,$X142)+求节点(基础状态预期!I$7:I$27,$P$84:$P$104,$X142))*240,AL141)</f>
        <v>42922.886597938144</v>
      </c>
      <c r="AM142" s="203">
        <f>MAX((求节点(基础状态预期!J$7:J$27,$P$6:$P$26,$X142)+求节点(基础状态预期!J$7:J$27,$P$32:$P$52,$X142)+求节点(基础状态预期!J$7:J$27,$P$58:$P$78,$X142)+求节点(基础状态预期!J$7:J$27,$P$84:$P$104,$X142))*240,AM141)</f>
        <v>42728.421052631587</v>
      </c>
      <c r="AN142" s="187">
        <f>(AI142-AI141)/节奏总纲!K140</f>
        <v>0</v>
      </c>
      <c r="AO142" s="203">
        <f>MAX(求节点(基础状态预期!F$7:F$27,$T$6:$T$26,$X142)+求节点(基础状态预期!F$7:F$27,$T$32:$T$52,$X142)+求节点(基础状态预期!F$7:F$27,$T$58:$T$78,$X142)+求节点(基础状态预期!F$7:F$27,$T$84:$T$104,$X142),AO141)</f>
        <v>24920800</v>
      </c>
      <c r="AP142" s="203">
        <f>MAX(求节点(基础状态预期!G$7:G$27,$T$6:$T$26,$X142)+求节点(基础状态预期!G$7:G$27,$T$32:$T$52,$X142)+求节点(基础状态预期!G$7:G$27,$T$58:$T$78,$X142)+求节点(基础状态预期!G$7:G$27,$T$84:$T$104,$X142),AP141)</f>
        <v>24696692.255892258</v>
      </c>
      <c r="AQ142" s="203">
        <f>MAX(求节点(基础状态预期!H$7:H$27,$T$6:$T$26,$X142)+求节点(基础状态预期!H$7:H$27,$T$32:$T$52,$X142)+求节点(基础状态预期!H$7:H$27,$T$58:$T$78,$X142)+求节点(基础状态预期!H$7:H$27,$T$84:$T$104,$X142),AQ141)</f>
        <v>24468010.884353749</v>
      </c>
      <c r="AR142" s="203">
        <f>MAX(求节点(基础状态预期!I$7:I$27,$T$6:$T$26,$X142)+求节点(基础状态预期!I$7:I$27,$T$32:$T$52,$X142)+求节点(基础状态预期!I$7:I$27,$T$58:$T$78,$X142)+求节点(基础状态预期!I$7:I$27,$T$84:$T$104,$X142),AR141)</f>
        <v>24234614.432989687</v>
      </c>
      <c r="AS142" s="203">
        <f>MAX(求节点(基础状态预期!J$7:J$27,$T$6:$T$26,$X142)+求节点(基础状态预期!J$7:J$27,$T$32:$T$52,$X142)+求节点(基础状态预期!J$7:J$27,$T$58:$T$78,$X142)+求节点(基础状态预期!J$7:J$27,$T$84:$T$104,$X142),AS141)</f>
        <v>24046385.964912269</v>
      </c>
      <c r="AT142" s="203">
        <f>MAX(求节点(基础状态预期!F$7:F$27,$S$6:$S$26,$X142)+求节点(基础状态预期!F$7:F$27,$S$32:$S$52,$X142)+求节点(基础状态预期!F$7:F$27,$S$58:$S$78,$X142)+求节点(基础状态预期!F$7:F$27,$S$84:$S$104,$X142),AT141)</f>
        <v>5500</v>
      </c>
      <c r="AU142" s="203">
        <f>MAX(求节点(基础状态预期!G$7:G$27,$S$6:$S$26,$X142)+求节点(基础状态预期!G$7:G$27,$S$32:$S$52,$X142)+求节点(基础状态预期!G$7:G$27,$S$58:$S$78,$X142)+求节点(基础状态预期!G$7:G$27,$S$84:$S$104,$X142),AU141)</f>
        <v>5489.2255892255898</v>
      </c>
      <c r="AV142" s="203">
        <f>MAX(求节点(基础状态预期!H$7:H$27,$S$6:$S$26,$X142)+求节点(基础状态预期!H$7:H$27,$S$32:$S$52,$X142)+求节点(基础状态预期!H$7:H$27,$S$58:$S$78,$X142)+求节点(基础状态预期!H$7:H$27,$S$84:$S$104,$X142),AV141)</f>
        <v>5478.2312925170072</v>
      </c>
      <c r="AW142" s="203">
        <f>MAX(求节点(基础状态预期!I$7:I$27,$S$6:$S$26,$X142)+求节点(基础状态预期!I$7:I$27,$S$32:$S$52,$X142)+求节点(基础状态预期!I$7:I$27,$S$58:$S$78,$X142)+求节点(基础状态预期!I$7:I$27,$S$84:$S$104,$X142),AW141)</f>
        <v>5467.0103092783502</v>
      </c>
      <c r="AX142" s="203">
        <f>MAX(求节点(基础状态预期!J$7:J$27,$S$6:$S$26,$X142)+求节点(基础状态预期!J$7:J$27,$S$32:$S$52,$X142)+求节点(基础状态预期!J$7:J$27,$S$58:$S$78,$X142)+求节点(基础状态预期!J$7:J$27,$S$84:$S$104,$X142),AX141)</f>
        <v>5443.8596491228072</v>
      </c>
      <c r="AY142" s="187">
        <f>(AT142-AT141)/节奏总纲!K140</f>
        <v>0</v>
      </c>
      <c r="AZ142" s="203">
        <f>MAX(求节点(基础状态预期!F$7:F$27,$U$6:$U$26,$X142)+求节点(基础状态预期!F$7:F$27,$U$32:$U$52,$X142)+求节点(基础状态预期!F$7:F$27,$U$58:$U$78,$X142)+求节点(基础状态预期!F$7:F$27,$U$84:$U$104,$X142),AZ141)</f>
        <v>5976000</v>
      </c>
      <c r="BA142" s="203">
        <f>MAX(求节点(基础状态预期!G$7:G$27,$U$6:$U$26,$X142)+求节点(基础状态预期!G$7:G$27,$U$32:$U$52,$X142)+求节点(基础状态预期!G$7:G$27,$U$58:$U$78,$X142)+求节点(基础状态预期!G$7:G$27,$U$84:$U$104,$X142),BA141)</f>
        <v>5951003.3670033673</v>
      </c>
      <c r="BB142" s="203">
        <f>MAX(求节点(基础状态预期!H$7:H$27,$U$6:$U$26,$X142)+求节点(基础状态预期!H$7:H$27,$U$32:$U$52,$X142)+求节点(基础状态预期!H$7:H$27,$U$58:$U$78,$X142)+求节点(基础状态预期!H$7:H$27,$U$84:$U$104,$X142),BB141)</f>
        <v>5925496.5986394566</v>
      </c>
      <c r="BC142" s="203">
        <f>MAX(求节点(基础状态预期!I$7:I$27,$U$6:$U$26,$X142)+求节点(基础状态预期!I$7:I$27,$U$32:$U$52,$X142)+求节点(基础状态预期!I$7:I$27,$U$58:$U$78,$X142)+求节点(基础状态预期!I$7:I$27,$U$84:$U$104,$X142),BC141)</f>
        <v>5899463.9175257729</v>
      </c>
      <c r="BD142" s="203">
        <f>MAX(求节点(基础状态预期!J$7:J$27,$U$6:$U$26,$X142)+求节点(基础状态预期!J$7:J$27,$U$32:$U$52,$X142)+求节点(基础状态预期!J$7:J$27,$U$58:$U$78,$X142)+求节点(基础状态预期!J$7:J$27,$U$84:$U$104,$X142),BD141)</f>
        <v>5845754.3859649133</v>
      </c>
      <c r="BK142" s="194">
        <v>137</v>
      </c>
      <c r="BL142" s="194">
        <f t="shared" si="43"/>
        <v>48700</v>
      </c>
      <c r="BM142" s="194">
        <f t="shared" si="44"/>
        <v>48598.720538720547</v>
      </c>
      <c r="BN142" s="194">
        <f t="shared" si="45"/>
        <v>48495.37414965986</v>
      </c>
      <c r="BO142" s="194">
        <f t="shared" si="46"/>
        <v>48389.896907216491</v>
      </c>
      <c r="BP142" s="194">
        <f t="shared" si="47"/>
        <v>48172.280701754396</v>
      </c>
      <c r="BQ142" s="194">
        <f>(BL142-BL141)/节奏总纲!K140</f>
        <v>0</v>
      </c>
      <c r="BR142" s="194"/>
      <c r="BS142" s="110">
        <f t="shared" si="36"/>
        <v>0.88706365503080087</v>
      </c>
      <c r="BT142" s="110">
        <f t="shared" si="37"/>
        <v>0.11293634496919917</v>
      </c>
      <c r="BU142" s="194"/>
      <c r="BV142" s="194"/>
      <c r="BW142" s="194">
        <v>137</v>
      </c>
      <c r="BX142" s="194">
        <f>求节点(村县营基础信息!K$8:K$28,$P$6:$P$26,$CF142)+求节点(村县营基础信息!T$8:T$28,$P$32:$P$52,$CF142)+求节点(村县营基础信息!AC$8:AC$28,$P$58:$P$78,$CF142)+求节点(村县营基础信息!AL$8:AL$28,$P$84:$P$104,$CF142)</f>
        <v>292.74678972712678</v>
      </c>
      <c r="BY142" s="194">
        <f>求节点(村县营基础信息!L$8:L$28,$P$6:$P$26,$CF142)+求节点(村县营基础信息!U$8:U$28,$P$32:$P$52,$CF142)+求节点(村县营基础信息!AD$8:AD$28,$P$58:$P$78,$CF142)+求节点(村县营基础信息!AM$8:AM$28,$P$84:$P$104,$CF142)</f>
        <v>296.1364115362793</v>
      </c>
      <c r="BZ142" s="194">
        <f>求节点(村县营基础信息!M$8:M$28,$P$6:$P$26,$CF142)+求节点(村县营基础信息!V$8:V$28,$P$32:$P$52,$CF142)+求节点(村县营基础信息!AE$8:AE$28,$P$58:$P$78,$CF142)+求节点(村县营基础信息!AN$8:AN$28,$P$84:$P$104,$CF142)</f>
        <v>299.37479273721181</v>
      </c>
      <c r="CA142" s="194">
        <f>求节点(村县营基础信息!N$8:N$28,$P$6:$P$26,$CF142)+求节点(村县营基础信息!W$8:W$28,$P$32:$P$52,$CF142)+求节点(村县营基础信息!AF$8:AF$28,$P$58:$P$78,$CF142)+求节点(村县营基础信息!AO$8:AO$28,$P$84:$P$104,$CF142)</f>
        <v>303.08527635787658</v>
      </c>
      <c r="CB142" s="194">
        <f>求节点(村县营基础信息!O$8:O$28,$P$6:$P$26,$CF142)+求节点(村县营基础信息!X$8:X$28,$P$32:$P$52,$CF142)+求节点(村县营基础信息!AG$8:AG$28,$P$58:$P$78,$CF142)+求节点(村县营基础信息!AP$8:AP$28,$P$84:$P$104,$CF142)</f>
        <v>309.36982372719092</v>
      </c>
      <c r="CC142" s="194">
        <f>(BX142-BX141)/节奏总纲!K140</f>
        <v>2.3977270062095716E-3</v>
      </c>
      <c r="CD142" s="194"/>
      <c r="CE142" s="194"/>
      <c r="CF142" s="194">
        <v>137</v>
      </c>
      <c r="CG142" s="194">
        <f>求节点(村县营基础信息!K$8:K$28,$Q$6:$Q$26,$CF142)+求节点(村县营基础信息!T$8:T$28,$Q$32:$Q$52,$CF142)+求节点(村县营基础信息!AC$8:AC$28,$Q$58:$Q$78,$CF142)+求节点(村县营基础信息!AL$8:AL$28,$Q$84:$Q$104,$CF142)</f>
        <v>88.877742108079175</v>
      </c>
      <c r="CH142" s="194">
        <f>求节点(村县营基础信息!L$8:L$28,$Q$6:$Q$26,$CF142)+求节点(村县营基础信息!U$8:U$28,$Q$32:$Q$52,$CF142)+求节点(村县营基础信息!AD$8:AD$28,$Q$58:$Q$78,$CF142)+求节点(村县营基础信息!AM$8:AM$28,$Q$84:$Q$104,$CF142)</f>
        <v>90.208080607948389</v>
      </c>
      <c r="CI142" s="194">
        <f>求节点(村县营基础信息!M$8:M$28,$Q$6:$Q$26,$CF142)+求节点(村县营基础信息!V$8:V$28,$Q$32:$Q$52,$CF142)+求节点(村县营基础信息!AE$8:AE$28,$Q$58:$Q$78,$CF142)+求节点(村县营基础信息!AN$8:AN$28,$Q$84:$Q$104,$CF142)</f>
        <v>91.345152309612175</v>
      </c>
      <c r="CJ142" s="194">
        <f>求节点(村县营基础信息!N$8:N$28,$Q$6:$Q$26,$CF142)+求节点(村县营基础信息!W$8:W$28,$Q$32:$Q$52,$CF142)+求节点(村县营基础信息!AF$8:AF$28,$Q$58:$Q$78,$CF142)+求节点(村县营基础信息!AO$8:AO$28,$Q$84:$Q$104,$CF142)</f>
        <v>92.911000461951232</v>
      </c>
      <c r="CK142" s="194">
        <f>求节点(村县营基础信息!O$8:O$28,$Q$6:$Q$26,$CF142)+求节点(村县营基础信息!X$8:X$28,$Q$32:$Q$52,$CF142)+求节点(村县营基础信息!AG$8:AG$28,$Q$58:$Q$78,$CF142)+求节点(村县营基础信息!AP$8:AP$28,$Q$84:$Q$104,$CF142)</f>
        <v>94.770826233456631</v>
      </c>
      <c r="CL142" s="194">
        <f>(CG142-CG141)/节奏总纲!K140</f>
        <v>7.2794841816065797E-4</v>
      </c>
      <c r="CM142" s="194"/>
      <c r="CN142" s="194"/>
      <c r="CO142" s="194">
        <v>137</v>
      </c>
      <c r="CP142" s="194">
        <f>求节点(村县营基础信息!K$8:K$28,$R$6:$R$26,$CF142)+求节点(村县营基础信息!T$8:T$28,$R$32:$R$52,$CF142)+求节点(村县营基础信息!AC$8:AC$28,$R$58:$R$78,$CF142)+求节点(村县营基础信息!AL$8:AL$28,$R$84:$R$104,$CF142)</f>
        <v>16.30952380952381</v>
      </c>
      <c r="CQ142" s="194">
        <f>求节点(村县营基础信息!L$8:L$28,$R$6:$R$26,$CF142)+求节点(村县营基础信息!U$8:U$28,$R$32:$R$52,$CF142)+求节点(村县营基础信息!AD$8:AD$28,$R$58:$R$78,$CF142)+求节点(村县营基础信息!AM$8:AM$28,$R$84:$R$104,$CF142)</f>
        <v>16.474266474266475</v>
      </c>
      <c r="CR142" s="194">
        <f>求节点(村县营基础信息!M$8:M$28,$R$6:$R$26,$CF142)+求节点(村县营基础信息!V$8:V$28,$R$32:$R$52,$CF142)+求节点(村县营基础信息!AE$8:AE$28,$R$58:$R$78,$CF142)+求节点(村县营基础信息!AN$8:AN$28,$R$84:$R$104,$CF142)</f>
        <v>16.642371234207971</v>
      </c>
      <c r="CS142" s="194">
        <f>求节点(村县营基础信息!N$8:N$28,$R$6:$R$26,$CF142)+求节点(村县营基础信息!W$8:W$28,$R$32:$R$52,$CF142)+求节点(村县营基础信息!AF$8:AF$28,$R$58:$R$78,$CF142)+求节点(村县营基础信息!AO$8:AO$28,$R$84:$R$104,$CF142)</f>
        <v>16.813942071674028</v>
      </c>
      <c r="CT142" s="194">
        <f>求节点(村县营基础信息!O$8:O$28,$R$6:$R$26,$CF142)+求节点(村县营基础信息!X$8:X$28,$R$32:$R$52,$CF142)+求节点(村县营基础信息!AG$8:AG$28,$R$58:$R$78,$CF142)+求节点(村县营基础信息!AP$8:AP$28,$R$84:$R$104,$CF142)</f>
        <v>17.167919799498748</v>
      </c>
      <c r="CU142" s="194">
        <f>(CP142-CP141)/节奏总纲!K140</f>
        <v>1.3358228704391949E-4</v>
      </c>
      <c r="CV142" s="194"/>
      <c r="CW142" s="194"/>
      <c r="CX142" s="194"/>
      <c r="CY142" s="194">
        <v>137</v>
      </c>
      <c r="CZ142" s="194">
        <v>82591.428571428696</v>
      </c>
      <c r="DA142" s="194">
        <v>83425.685425685602</v>
      </c>
      <c r="DB142" s="194">
        <v>84276.967930029103</v>
      </c>
      <c r="DC142" s="194">
        <v>85145.802650957106</v>
      </c>
      <c r="DD142" s="194">
        <v>86938.345864661795</v>
      </c>
      <c r="DE142" s="194">
        <f t="shared" si="38"/>
        <v>0.58964956584910144</v>
      </c>
      <c r="DF142" s="194">
        <f t="shared" si="39"/>
        <v>0.58253906204956007</v>
      </c>
      <c r="DG142" s="194">
        <f t="shared" si="40"/>
        <v>0.57542855825002048</v>
      </c>
      <c r="DH142" s="194">
        <f t="shared" si="41"/>
        <v>0.56831805445048034</v>
      </c>
      <c r="DI142" s="194">
        <f t="shared" si="42"/>
        <v>0.55409704685139627</v>
      </c>
    </row>
    <row r="143" spans="24:113" x14ac:dyDescent="0.15">
      <c r="X143" s="187">
        <v>138</v>
      </c>
      <c r="Y143" s="203">
        <f>MAX(求节点(基础状态预期!F$7:F$27,$N$6:$N$26,$X143)+求节点(基础状态预期!F$7:F$27,$N$32:$N$52,$X143)+求节点(基础状态预期!F$7:F$27,$N$58:$N$78,$X143)+求节点(基础状态预期!F$7:F$27,$N$84:$N$104,$X143),Y142)</f>
        <v>350640</v>
      </c>
      <c r="Z143" s="203">
        <f>MAX(求节点(基础状态预期!G$7:G$27,$N$6:$N$26,$X143)+求节点(基础状态预期!G$7:G$27,$N$32:$N$52,$X143)+求节点(基础状态预期!G$7:G$27,$N$58:$N$78,$X143)+求节点(基础状态预期!G$7:G$27,$N$84:$N$104,$X143),Z142)</f>
        <v>348351.5151515152</v>
      </c>
      <c r="AA143" s="203">
        <f>MAX(求节点(基础状态预期!H$7:H$27,$N$6:$N$26,$X143)+求节点(基础状态预期!H$7:H$27,$N$32:$N$52,$X143)+求节点(基础状态预期!H$7:H$27,$N$58:$N$78,$X143)+求节点(基础状态预期!H$7:H$27,$N$84:$N$104,$X143),AA142)</f>
        <v>346016.32653061231</v>
      </c>
      <c r="AB143" s="203">
        <f>MAX(求节点(基础状态预期!I$7:I$27,$N$6:$N$26,$X143)+求节点(基础状态预期!I$7:I$27,$N$32:$N$52,$X143)+求节点(基础状态预期!I$7:I$27,$N$58:$N$78,$X143)+求节点(基础状态预期!I$7:I$27,$N$84:$N$104,$X143),AB142)</f>
        <v>343632.98969072162</v>
      </c>
      <c r="AC143" s="203">
        <f>MAX(求节点(基础状态预期!J$7:J$27,$N$6:$N$26,$X143)+求节点(基础状态预期!J$7:J$27,$N$32:$N$52,$X143)+求节点(基础状态预期!J$7:J$27,$N$58:$N$78,$X143)+求节点(基础状态预期!J$7:J$27,$N$84:$N$104,$X143),AC142)</f>
        <v>338715.78947368427</v>
      </c>
      <c r="AD143" s="63">
        <v>58321.428571428572</v>
      </c>
      <c r="AE143" s="63">
        <v>58910.533910533908</v>
      </c>
      <c r="AF143" s="63">
        <v>59511.661807580182</v>
      </c>
      <c r="AG143" s="63">
        <v>60125.184094256256</v>
      </c>
      <c r="AH143" s="63">
        <v>61390.977443609023</v>
      </c>
      <c r="AI143" s="203">
        <f>MAX((求节点(基础状态预期!F$7:F$27,$P$6:$P$26,$X143)+求节点(基础状态预期!F$7:F$27,$P$32:$P$52,$X143)+求节点(基础状态预期!F$7:F$27,$P$58:$P$78,$X143)+求节点(基础状态预期!F$7:F$27,$P$84:$P$104,$X143))*240,AI142)</f>
        <v>43200</v>
      </c>
      <c r="AJ143" s="203">
        <f>MAX((求节点(基础状态预期!G$7:G$27,$P$6:$P$26,$X143)+求节点(基础状态预期!G$7:G$27,$P$32:$P$52,$X143)+求节点(基础状态预期!G$7:G$27,$P$58:$P$78,$X143)+求节点(基础状态预期!G$7:G$27,$P$84:$P$104,$X143))*240,AJ142)</f>
        <v>43109.494949494954</v>
      </c>
      <c r="AK143" s="203">
        <f>MAX((求节点(基础状态预期!H$7:H$27,$P$6:$P$26,$X143)+求节点(基础状态预期!H$7:H$27,$P$32:$P$52,$X143)+求节点(基础状态预期!H$7:H$27,$P$58:$P$78,$X143)+求节点(基础状态预期!H$7:H$27,$P$84:$P$104,$X143))*240,AK142)</f>
        <v>43017.142857142855</v>
      </c>
      <c r="AL143" s="203">
        <f>MAX((求节点(基础状态预期!I$7:I$27,$P$6:$P$26,$X143)+求节点(基础状态预期!I$7:I$27,$P$32:$P$52,$X143)+求节点(基础状态预期!I$7:I$27,$P$58:$P$78,$X143)+求节点(基础状态预期!I$7:I$27,$P$84:$P$104,$X143))*240,AL142)</f>
        <v>42922.886597938144</v>
      </c>
      <c r="AM143" s="203">
        <f>MAX((求节点(基础状态预期!J$7:J$27,$P$6:$P$26,$X143)+求节点(基础状态预期!J$7:J$27,$P$32:$P$52,$X143)+求节点(基础状态预期!J$7:J$27,$P$58:$P$78,$X143)+求节点(基础状态预期!J$7:J$27,$P$84:$P$104,$X143))*240,AM142)</f>
        <v>42728.421052631587</v>
      </c>
      <c r="AN143" s="187">
        <f>(AI143-AI142)/节奏总纲!K141</f>
        <v>0</v>
      </c>
      <c r="AO143" s="203">
        <f>MAX(求节点(基础状态预期!F$7:F$27,$T$6:$T$26,$X143)+求节点(基础状态预期!F$7:F$27,$T$32:$T$52,$X143)+求节点(基础状态预期!F$7:F$27,$T$58:$T$78,$X143)+求节点(基础状态预期!F$7:F$27,$T$84:$T$104,$X143),AO142)</f>
        <v>24920800</v>
      </c>
      <c r="AP143" s="203">
        <f>MAX(求节点(基础状态预期!G$7:G$27,$T$6:$T$26,$X143)+求节点(基础状态预期!G$7:G$27,$T$32:$T$52,$X143)+求节点(基础状态预期!G$7:G$27,$T$58:$T$78,$X143)+求节点(基础状态预期!G$7:G$27,$T$84:$T$104,$X143),AP142)</f>
        <v>24696692.255892258</v>
      </c>
      <c r="AQ143" s="203">
        <f>MAX(求节点(基础状态预期!H$7:H$27,$T$6:$T$26,$X143)+求节点(基础状态预期!H$7:H$27,$T$32:$T$52,$X143)+求节点(基础状态预期!H$7:H$27,$T$58:$T$78,$X143)+求节点(基础状态预期!H$7:H$27,$T$84:$T$104,$X143),AQ142)</f>
        <v>24468010.884353749</v>
      </c>
      <c r="AR143" s="203">
        <f>MAX(求节点(基础状态预期!I$7:I$27,$T$6:$T$26,$X143)+求节点(基础状态预期!I$7:I$27,$T$32:$T$52,$X143)+求节点(基础状态预期!I$7:I$27,$T$58:$T$78,$X143)+求节点(基础状态预期!I$7:I$27,$T$84:$T$104,$X143),AR142)</f>
        <v>24234614.432989687</v>
      </c>
      <c r="AS143" s="203">
        <f>MAX(求节点(基础状态预期!J$7:J$27,$T$6:$T$26,$X143)+求节点(基础状态预期!J$7:J$27,$T$32:$T$52,$X143)+求节点(基础状态预期!J$7:J$27,$T$58:$T$78,$X143)+求节点(基础状态预期!J$7:J$27,$T$84:$T$104,$X143),AS142)</f>
        <v>24046385.964912269</v>
      </c>
      <c r="AT143" s="203">
        <f>MAX(求节点(基础状态预期!F$7:F$27,$S$6:$S$26,$X143)+求节点(基础状态预期!F$7:F$27,$S$32:$S$52,$X143)+求节点(基础状态预期!F$7:F$27,$S$58:$S$78,$X143)+求节点(基础状态预期!F$7:F$27,$S$84:$S$104,$X143),AT142)</f>
        <v>5500</v>
      </c>
      <c r="AU143" s="203">
        <f>MAX(求节点(基础状态预期!G$7:G$27,$S$6:$S$26,$X143)+求节点(基础状态预期!G$7:G$27,$S$32:$S$52,$X143)+求节点(基础状态预期!G$7:G$27,$S$58:$S$78,$X143)+求节点(基础状态预期!G$7:G$27,$S$84:$S$104,$X143),AU142)</f>
        <v>5489.2255892255898</v>
      </c>
      <c r="AV143" s="203">
        <f>MAX(求节点(基础状态预期!H$7:H$27,$S$6:$S$26,$X143)+求节点(基础状态预期!H$7:H$27,$S$32:$S$52,$X143)+求节点(基础状态预期!H$7:H$27,$S$58:$S$78,$X143)+求节点(基础状态预期!H$7:H$27,$S$84:$S$104,$X143),AV142)</f>
        <v>5478.2312925170072</v>
      </c>
      <c r="AW143" s="203">
        <f>MAX(求节点(基础状态预期!I$7:I$27,$S$6:$S$26,$X143)+求节点(基础状态预期!I$7:I$27,$S$32:$S$52,$X143)+求节点(基础状态预期!I$7:I$27,$S$58:$S$78,$X143)+求节点(基础状态预期!I$7:I$27,$S$84:$S$104,$X143),AW142)</f>
        <v>5467.0103092783502</v>
      </c>
      <c r="AX143" s="203">
        <f>MAX(求节点(基础状态预期!J$7:J$27,$S$6:$S$26,$X143)+求节点(基础状态预期!J$7:J$27,$S$32:$S$52,$X143)+求节点(基础状态预期!J$7:J$27,$S$58:$S$78,$X143)+求节点(基础状态预期!J$7:J$27,$S$84:$S$104,$X143),AX142)</f>
        <v>5443.8596491228072</v>
      </c>
      <c r="AY143" s="187">
        <f>(AT143-AT142)/节奏总纲!K141</f>
        <v>0</v>
      </c>
      <c r="AZ143" s="203">
        <f>MAX(求节点(基础状态预期!F$7:F$27,$U$6:$U$26,$X143)+求节点(基础状态预期!F$7:F$27,$U$32:$U$52,$X143)+求节点(基础状态预期!F$7:F$27,$U$58:$U$78,$X143)+求节点(基础状态预期!F$7:F$27,$U$84:$U$104,$X143),AZ142)</f>
        <v>5976000</v>
      </c>
      <c r="BA143" s="203">
        <f>MAX(求节点(基础状态预期!G$7:G$27,$U$6:$U$26,$X143)+求节点(基础状态预期!G$7:G$27,$U$32:$U$52,$X143)+求节点(基础状态预期!G$7:G$27,$U$58:$U$78,$X143)+求节点(基础状态预期!G$7:G$27,$U$84:$U$104,$X143),BA142)</f>
        <v>5951003.3670033673</v>
      </c>
      <c r="BB143" s="203">
        <f>MAX(求节点(基础状态预期!H$7:H$27,$U$6:$U$26,$X143)+求节点(基础状态预期!H$7:H$27,$U$32:$U$52,$X143)+求节点(基础状态预期!H$7:H$27,$U$58:$U$78,$X143)+求节点(基础状态预期!H$7:H$27,$U$84:$U$104,$X143),BB142)</f>
        <v>5925496.5986394566</v>
      </c>
      <c r="BC143" s="203">
        <f>MAX(求节点(基础状态预期!I$7:I$27,$U$6:$U$26,$X143)+求节点(基础状态预期!I$7:I$27,$U$32:$U$52,$X143)+求节点(基础状态预期!I$7:I$27,$U$58:$U$78,$X143)+求节点(基础状态预期!I$7:I$27,$U$84:$U$104,$X143),BC142)</f>
        <v>5899463.9175257729</v>
      </c>
      <c r="BD143" s="203">
        <f>MAX(求节点(基础状态预期!J$7:J$27,$U$6:$U$26,$X143)+求节点(基础状态预期!J$7:J$27,$U$32:$U$52,$X143)+求节点(基础状态预期!J$7:J$27,$U$58:$U$78,$X143)+求节点(基础状态预期!J$7:J$27,$U$84:$U$104,$X143),BD142)</f>
        <v>5845754.3859649133</v>
      </c>
      <c r="BK143" s="194">
        <v>138</v>
      </c>
      <c r="BL143" s="194">
        <f t="shared" si="43"/>
        <v>48700</v>
      </c>
      <c r="BM143" s="194">
        <f t="shared" si="44"/>
        <v>48598.720538720547</v>
      </c>
      <c r="BN143" s="194">
        <f t="shared" si="45"/>
        <v>48495.37414965986</v>
      </c>
      <c r="BO143" s="194">
        <f t="shared" si="46"/>
        <v>48389.896907216491</v>
      </c>
      <c r="BP143" s="194">
        <f t="shared" si="47"/>
        <v>48172.280701754396</v>
      </c>
      <c r="BQ143" s="194">
        <f>(BL143-BL142)/节奏总纲!K141</f>
        <v>0</v>
      </c>
      <c r="BR143" s="194"/>
      <c r="BS143" s="110">
        <f t="shared" si="36"/>
        <v>0.88706365503080087</v>
      </c>
      <c r="BT143" s="110">
        <f t="shared" si="37"/>
        <v>0.11293634496919917</v>
      </c>
      <c r="BU143" s="194"/>
      <c r="BV143" s="194"/>
      <c r="BW143" s="194">
        <v>138</v>
      </c>
      <c r="BX143" s="194">
        <f>求节点(村县营基础信息!K$8:K$28,$P$6:$P$26,$CF143)+求节点(村县营基础信息!T$8:T$28,$P$32:$P$52,$CF143)+求节点(村县营基础信息!AC$8:AC$28,$P$58:$P$78,$CF143)+求节点(村县营基础信息!AL$8:AL$28,$P$84:$P$104,$CF143)</f>
        <v>294.88362760834673</v>
      </c>
      <c r="BY143" s="194">
        <f>求节点(村县营基础信息!L$8:L$28,$P$6:$P$26,$CF143)+求节点(村县营基础信息!U$8:U$28,$P$32:$P$52,$CF143)+求节点(村县营基础信息!AD$8:AD$28,$P$58:$P$78,$CF143)+求节点(村县营基础信息!AM$8:AM$28,$P$84:$P$104,$CF143)</f>
        <v>298.29799118252953</v>
      </c>
      <c r="BZ143" s="194">
        <f>求节点(村县营基础信息!M$8:M$28,$P$6:$P$26,$CF143)+求节点(村县营基础信息!V$8:V$28,$P$32:$P$52,$CF143)+求节点(村县营基础信息!AE$8:AE$28,$P$58:$P$78,$CF143)+求节点(村县营基础信息!AN$8:AN$28,$P$84:$P$104,$CF143)</f>
        <v>301.56001020244696</v>
      </c>
      <c r="CA143" s="194">
        <f>求节点(村县营基础信息!N$8:N$28,$P$6:$P$26,$CF143)+求节点(村县营基础信息!W$8:W$28,$P$32:$P$52,$CF143)+求节点(村县营基础信息!AF$8:AF$28,$P$58:$P$78,$CF143)+求节点(村县营基础信息!AO$8:AO$28,$P$84:$P$104,$CF143)</f>
        <v>305.2975776451604</v>
      </c>
      <c r="CB143" s="194">
        <f>求节点(村县营基础信息!O$8:O$28,$P$6:$P$26,$CF143)+求节点(村县营基础信息!X$8:X$28,$P$32:$P$52,$CF143)+求节点(村县营基础信息!AG$8:AG$28,$P$58:$P$78,$CF143)+求节点(村县营基础信息!AP$8:AP$28,$P$84:$P$104,$CF143)</f>
        <v>311.62799762300983</v>
      </c>
      <c r="CC143" s="194">
        <f>(BX143-BX142)/节奏总纲!K141</f>
        <v>2.2371584014923744E-3</v>
      </c>
      <c r="CD143" s="194"/>
      <c r="CE143" s="194"/>
      <c r="CF143" s="194">
        <v>138</v>
      </c>
      <c r="CG143" s="194">
        <f>求节点(村县营基础信息!K$8:K$28,$Q$6:$Q$26,$CF143)+求节点(村县营基础信息!T$8:T$28,$Q$32:$Q$52,$CF143)+求节点(村县营基础信息!AC$8:AC$28,$Q$58:$Q$78,$CF143)+求节点(村县营基础信息!AL$8:AL$28,$Q$84:$Q$104,$CF143)</f>
        <v>89.526484751203853</v>
      </c>
      <c r="CH143" s="194">
        <f>求节点(村县营基础信息!L$8:L$28,$Q$6:$Q$26,$CF143)+求节点(村县营基础信息!U$8:U$28,$Q$32:$Q$52,$CF143)+求节点(村县营基础信息!AD$8:AD$28,$Q$58:$Q$78,$CF143)+求节点(村县营基础信息!AM$8:AM$28,$Q$84:$Q$104,$CF143)</f>
        <v>90.866533751072097</v>
      </c>
      <c r="CI143" s="194">
        <f>求节点(村县营基础信息!M$8:M$28,$Q$6:$Q$26,$CF143)+求节点(村县营基础信息!V$8:V$28,$Q$32:$Q$52,$CF143)+求节点(村县营基础信息!AE$8:AE$28,$Q$58:$Q$78,$CF143)+求节点(村县营基础信息!AN$8:AN$28,$Q$84:$Q$104,$CF143)</f>
        <v>92.011905246178685</v>
      </c>
      <c r="CJ143" s="194">
        <f>求节点(村县营基础信息!N$8:N$28,$Q$6:$Q$26,$CF143)+求节点(村县营基础信息!W$8:W$28,$Q$32:$Q$52,$CF143)+求节点(村县营基础信息!AF$8:AF$28,$Q$58:$Q$78,$CF143)+求节点(村县营基础信息!AO$8:AO$28,$Q$84:$Q$104,$CF143)</f>
        <v>93.58918294707496</v>
      </c>
      <c r="CK143" s="194">
        <f>求节点(村县营基础信息!O$8:O$28,$Q$6:$Q$26,$CF143)+求节点(村县营基础信息!X$8:X$28,$Q$32:$Q$52,$CF143)+求节点(村县营基础信息!AG$8:AG$28,$Q$58:$Q$78,$CF143)+求节点(村县营基础信息!AP$8:AP$28,$Q$84:$Q$104,$CF143)</f>
        <v>95.46258408917528</v>
      </c>
      <c r="CL143" s="194">
        <f>(CG143-CG142)/节奏总纲!K141</f>
        <v>6.7919989028093872E-4</v>
      </c>
      <c r="CM143" s="194"/>
      <c r="CN143" s="194"/>
      <c r="CO143" s="194">
        <v>138</v>
      </c>
      <c r="CP143" s="194">
        <f>求节点(村县营基础信息!K$8:K$28,$R$6:$R$26,$CF143)+求节点(村县营基础信息!T$8:T$28,$R$32:$R$52,$CF143)+求节点(村县营基础信息!AC$8:AC$28,$R$58:$R$78,$CF143)+求节点(村县营基础信息!AL$8:AL$28,$R$84:$R$104,$CF143)</f>
        <v>16.428571428571427</v>
      </c>
      <c r="CQ143" s="194">
        <f>求节点(村县营基础信息!L$8:L$28,$R$6:$R$26,$CF143)+求节点(村县营基础信息!U$8:U$28,$R$32:$R$52,$CF143)+求节点(村县营基础信息!AD$8:AD$28,$R$58:$R$78,$CF143)+求节点(村县营基础信息!AM$8:AM$28,$R$84:$R$104,$CF143)</f>
        <v>16.594516594516595</v>
      </c>
      <c r="CR143" s="194">
        <f>求节点(村县营基础信息!M$8:M$28,$R$6:$R$26,$CF143)+求节点(村县营基础信息!V$8:V$28,$R$32:$R$52,$CF143)+求节点(村县营基础信息!AE$8:AE$28,$R$58:$R$78,$CF143)+求节点(村县营基础信息!AN$8:AN$28,$R$84:$R$104,$CF143)</f>
        <v>16.763848396501459</v>
      </c>
      <c r="CS143" s="194">
        <f>求节点(村县营基础信息!N$8:N$28,$R$6:$R$26,$CF143)+求节点(村县营基础信息!W$8:W$28,$R$32:$R$52,$CF143)+求节点(村县营基础信息!AF$8:AF$28,$R$58:$R$78,$CF143)+求节点(村县营基础信息!AO$8:AO$28,$R$84:$R$104,$CF143)</f>
        <v>16.936671575846834</v>
      </c>
      <c r="CT143" s="194">
        <f>求节点(村县营基础信息!O$8:O$28,$R$6:$R$26,$CF143)+求节点(村县营基础信息!X$8:X$28,$R$32:$R$52,$CF143)+求节点(村县营基础信息!AG$8:AG$28,$R$58:$R$78,$CF143)+求节点(村县营基础信息!AP$8:AP$28,$R$84:$R$104,$CF143)</f>
        <v>17.293233082706767</v>
      </c>
      <c r="CU143" s="194">
        <f>(CP143-CP142)/节奏总纲!K141</f>
        <v>1.2463668089690994E-4</v>
      </c>
      <c r="CV143" s="194"/>
      <c r="CW143" s="194"/>
      <c r="CX143" s="194"/>
      <c r="CY143" s="194">
        <v>138</v>
      </c>
      <c r="CZ143" s="194">
        <v>83194.285714285797</v>
      </c>
      <c r="DA143" s="194">
        <v>84034.632034632203</v>
      </c>
      <c r="DB143" s="194">
        <v>84892.128279883298</v>
      </c>
      <c r="DC143" s="194">
        <v>85767.304860088203</v>
      </c>
      <c r="DD143" s="194">
        <v>87572.932330827301</v>
      </c>
      <c r="DE143" s="194">
        <f t="shared" si="38"/>
        <v>0.58537674290816621</v>
      </c>
      <c r="DF143" s="194">
        <f t="shared" si="39"/>
        <v>0.57831776449847638</v>
      </c>
      <c r="DG143" s="194">
        <f t="shared" si="40"/>
        <v>0.57125878608878866</v>
      </c>
      <c r="DH143" s="194">
        <f t="shared" si="41"/>
        <v>0.56419980767909983</v>
      </c>
      <c r="DI143" s="194">
        <f t="shared" si="42"/>
        <v>0.55008185085971883</v>
      </c>
    </row>
    <row r="144" spans="24:113" x14ac:dyDescent="0.15">
      <c r="X144" s="187">
        <v>139</v>
      </c>
      <c r="Y144" s="203">
        <f>MAX(求节点(基础状态预期!F$7:F$27,$N$6:$N$26,$X144)+求节点(基础状态预期!F$7:F$27,$N$32:$N$52,$X144)+求节点(基础状态预期!F$7:F$27,$N$58:$N$78,$X144)+求节点(基础状态预期!F$7:F$27,$N$84:$N$104,$X144),Y143)</f>
        <v>350640</v>
      </c>
      <c r="Z144" s="203">
        <f>MAX(求节点(基础状态预期!G$7:G$27,$N$6:$N$26,$X144)+求节点(基础状态预期!G$7:G$27,$N$32:$N$52,$X144)+求节点(基础状态预期!G$7:G$27,$N$58:$N$78,$X144)+求节点(基础状态预期!G$7:G$27,$N$84:$N$104,$X144),Z143)</f>
        <v>348351.5151515152</v>
      </c>
      <c r="AA144" s="203">
        <f>MAX(求节点(基础状态预期!H$7:H$27,$N$6:$N$26,$X144)+求节点(基础状态预期!H$7:H$27,$N$32:$N$52,$X144)+求节点(基础状态预期!H$7:H$27,$N$58:$N$78,$X144)+求节点(基础状态预期!H$7:H$27,$N$84:$N$104,$X144),AA143)</f>
        <v>346016.32653061231</v>
      </c>
      <c r="AB144" s="203">
        <f>MAX(求节点(基础状态预期!I$7:I$27,$N$6:$N$26,$X144)+求节点(基础状态预期!I$7:I$27,$N$32:$N$52,$X144)+求节点(基础状态预期!I$7:I$27,$N$58:$N$78,$X144)+求节点(基础状态预期!I$7:I$27,$N$84:$N$104,$X144),AB143)</f>
        <v>343632.98969072162</v>
      </c>
      <c r="AC144" s="203">
        <f>MAX(求节点(基础状态预期!J$7:J$27,$N$6:$N$26,$X144)+求节点(基础状态预期!J$7:J$27,$N$32:$N$52,$X144)+求节点(基础状态预期!J$7:J$27,$N$58:$N$78,$X144)+求节点(基础状态预期!J$7:J$27,$N$84:$N$104,$X144),AC143)</f>
        <v>338715.78947368427</v>
      </c>
      <c r="AD144" s="63">
        <v>58744.047619047618</v>
      </c>
      <c r="AE144" s="63">
        <v>59337.42183742184</v>
      </c>
      <c r="AF144" s="63">
        <v>59942.905733722058</v>
      </c>
      <c r="AG144" s="63">
        <v>60560.873834069709</v>
      </c>
      <c r="AH144" s="63">
        <v>61835.839598997496</v>
      </c>
      <c r="AI144" s="203">
        <f>MAX((求节点(基础状态预期!F$7:F$27,$P$6:$P$26,$X144)+求节点(基础状态预期!F$7:F$27,$P$32:$P$52,$X144)+求节点(基础状态预期!F$7:F$27,$P$58:$P$78,$X144)+求节点(基础状态预期!F$7:F$27,$P$84:$P$104,$X144))*240,AI143)</f>
        <v>43200</v>
      </c>
      <c r="AJ144" s="203">
        <f>MAX((求节点(基础状态预期!G$7:G$27,$P$6:$P$26,$X144)+求节点(基础状态预期!G$7:G$27,$P$32:$P$52,$X144)+求节点(基础状态预期!G$7:G$27,$P$58:$P$78,$X144)+求节点(基础状态预期!G$7:G$27,$P$84:$P$104,$X144))*240,AJ143)</f>
        <v>43109.494949494954</v>
      </c>
      <c r="AK144" s="203">
        <f>MAX((求节点(基础状态预期!H$7:H$27,$P$6:$P$26,$X144)+求节点(基础状态预期!H$7:H$27,$P$32:$P$52,$X144)+求节点(基础状态预期!H$7:H$27,$P$58:$P$78,$X144)+求节点(基础状态预期!H$7:H$27,$P$84:$P$104,$X144))*240,AK143)</f>
        <v>43017.142857142855</v>
      </c>
      <c r="AL144" s="203">
        <f>MAX((求节点(基础状态预期!I$7:I$27,$P$6:$P$26,$X144)+求节点(基础状态预期!I$7:I$27,$P$32:$P$52,$X144)+求节点(基础状态预期!I$7:I$27,$P$58:$P$78,$X144)+求节点(基础状态预期!I$7:I$27,$P$84:$P$104,$X144))*240,AL143)</f>
        <v>42922.886597938144</v>
      </c>
      <c r="AM144" s="203">
        <f>MAX((求节点(基础状态预期!J$7:J$27,$P$6:$P$26,$X144)+求节点(基础状态预期!J$7:J$27,$P$32:$P$52,$X144)+求节点(基础状态预期!J$7:J$27,$P$58:$P$78,$X144)+求节点(基础状态预期!J$7:J$27,$P$84:$P$104,$X144))*240,AM143)</f>
        <v>42728.421052631587</v>
      </c>
      <c r="AN144" s="187">
        <f>(AI144-AI143)/节奏总纲!K142</f>
        <v>0</v>
      </c>
      <c r="AO144" s="203">
        <f>MAX(求节点(基础状态预期!F$7:F$27,$T$6:$T$26,$X144)+求节点(基础状态预期!F$7:F$27,$T$32:$T$52,$X144)+求节点(基础状态预期!F$7:F$27,$T$58:$T$78,$X144)+求节点(基础状态预期!F$7:F$27,$T$84:$T$104,$X144),AO143)</f>
        <v>24920800</v>
      </c>
      <c r="AP144" s="203">
        <f>MAX(求节点(基础状态预期!G$7:G$27,$T$6:$T$26,$X144)+求节点(基础状态预期!G$7:G$27,$T$32:$T$52,$X144)+求节点(基础状态预期!G$7:G$27,$T$58:$T$78,$X144)+求节点(基础状态预期!G$7:G$27,$T$84:$T$104,$X144),AP143)</f>
        <v>24696692.255892258</v>
      </c>
      <c r="AQ144" s="203">
        <f>MAX(求节点(基础状态预期!H$7:H$27,$T$6:$T$26,$X144)+求节点(基础状态预期!H$7:H$27,$T$32:$T$52,$X144)+求节点(基础状态预期!H$7:H$27,$T$58:$T$78,$X144)+求节点(基础状态预期!H$7:H$27,$T$84:$T$104,$X144),AQ143)</f>
        <v>24468010.884353749</v>
      </c>
      <c r="AR144" s="203">
        <f>MAX(求节点(基础状态预期!I$7:I$27,$T$6:$T$26,$X144)+求节点(基础状态预期!I$7:I$27,$T$32:$T$52,$X144)+求节点(基础状态预期!I$7:I$27,$T$58:$T$78,$X144)+求节点(基础状态预期!I$7:I$27,$T$84:$T$104,$X144),AR143)</f>
        <v>24234614.432989687</v>
      </c>
      <c r="AS144" s="203">
        <f>MAX(求节点(基础状态预期!J$7:J$27,$T$6:$T$26,$X144)+求节点(基础状态预期!J$7:J$27,$T$32:$T$52,$X144)+求节点(基础状态预期!J$7:J$27,$T$58:$T$78,$X144)+求节点(基础状态预期!J$7:J$27,$T$84:$T$104,$X144),AS143)</f>
        <v>24046385.964912269</v>
      </c>
      <c r="AT144" s="203">
        <f>MAX(求节点(基础状态预期!F$7:F$27,$S$6:$S$26,$X144)+求节点(基础状态预期!F$7:F$27,$S$32:$S$52,$X144)+求节点(基础状态预期!F$7:F$27,$S$58:$S$78,$X144)+求节点(基础状态预期!F$7:F$27,$S$84:$S$104,$X144),AT143)</f>
        <v>5500</v>
      </c>
      <c r="AU144" s="203">
        <f>MAX(求节点(基础状态预期!G$7:G$27,$S$6:$S$26,$X144)+求节点(基础状态预期!G$7:G$27,$S$32:$S$52,$X144)+求节点(基础状态预期!G$7:G$27,$S$58:$S$78,$X144)+求节点(基础状态预期!G$7:G$27,$S$84:$S$104,$X144),AU143)</f>
        <v>5489.2255892255898</v>
      </c>
      <c r="AV144" s="203">
        <f>MAX(求节点(基础状态预期!H$7:H$27,$S$6:$S$26,$X144)+求节点(基础状态预期!H$7:H$27,$S$32:$S$52,$X144)+求节点(基础状态预期!H$7:H$27,$S$58:$S$78,$X144)+求节点(基础状态预期!H$7:H$27,$S$84:$S$104,$X144),AV143)</f>
        <v>5478.2312925170072</v>
      </c>
      <c r="AW144" s="203">
        <f>MAX(求节点(基础状态预期!I$7:I$27,$S$6:$S$26,$X144)+求节点(基础状态预期!I$7:I$27,$S$32:$S$52,$X144)+求节点(基础状态预期!I$7:I$27,$S$58:$S$78,$X144)+求节点(基础状态预期!I$7:I$27,$S$84:$S$104,$X144),AW143)</f>
        <v>5467.0103092783502</v>
      </c>
      <c r="AX144" s="203">
        <f>MAX(求节点(基础状态预期!J$7:J$27,$S$6:$S$26,$X144)+求节点(基础状态预期!J$7:J$27,$S$32:$S$52,$X144)+求节点(基础状态预期!J$7:J$27,$S$58:$S$78,$X144)+求节点(基础状态预期!J$7:J$27,$S$84:$S$104,$X144),AX143)</f>
        <v>5443.8596491228072</v>
      </c>
      <c r="AY144" s="187">
        <f>(AT144-AT143)/节奏总纲!K142</f>
        <v>0</v>
      </c>
      <c r="AZ144" s="203">
        <f>MAX(求节点(基础状态预期!F$7:F$27,$U$6:$U$26,$X144)+求节点(基础状态预期!F$7:F$27,$U$32:$U$52,$X144)+求节点(基础状态预期!F$7:F$27,$U$58:$U$78,$X144)+求节点(基础状态预期!F$7:F$27,$U$84:$U$104,$X144),AZ143)</f>
        <v>5976000</v>
      </c>
      <c r="BA144" s="203">
        <f>MAX(求节点(基础状态预期!G$7:G$27,$U$6:$U$26,$X144)+求节点(基础状态预期!G$7:G$27,$U$32:$U$52,$X144)+求节点(基础状态预期!G$7:G$27,$U$58:$U$78,$X144)+求节点(基础状态预期!G$7:G$27,$U$84:$U$104,$X144),BA143)</f>
        <v>5951003.3670033673</v>
      </c>
      <c r="BB144" s="203">
        <f>MAX(求节点(基础状态预期!H$7:H$27,$U$6:$U$26,$X144)+求节点(基础状态预期!H$7:H$27,$U$32:$U$52,$X144)+求节点(基础状态预期!H$7:H$27,$U$58:$U$78,$X144)+求节点(基础状态预期!H$7:H$27,$U$84:$U$104,$X144),BB143)</f>
        <v>5925496.5986394566</v>
      </c>
      <c r="BC144" s="203">
        <f>MAX(求节点(基础状态预期!I$7:I$27,$U$6:$U$26,$X144)+求节点(基础状态预期!I$7:I$27,$U$32:$U$52,$X144)+求节点(基础状态预期!I$7:I$27,$U$58:$U$78,$X144)+求节点(基础状态预期!I$7:I$27,$U$84:$U$104,$X144),BC143)</f>
        <v>5899463.9175257729</v>
      </c>
      <c r="BD144" s="203">
        <f>MAX(求节点(基础状态预期!J$7:J$27,$U$6:$U$26,$X144)+求节点(基础状态预期!J$7:J$27,$U$32:$U$52,$X144)+求节点(基础状态预期!J$7:J$27,$U$58:$U$78,$X144)+求节点(基础状态预期!J$7:J$27,$U$84:$U$104,$X144),BD143)</f>
        <v>5845754.3859649133</v>
      </c>
      <c r="BK144" s="194">
        <v>139</v>
      </c>
      <c r="BL144" s="194">
        <f t="shared" si="43"/>
        <v>48700</v>
      </c>
      <c r="BM144" s="194">
        <f t="shared" si="44"/>
        <v>48598.720538720547</v>
      </c>
      <c r="BN144" s="194">
        <f t="shared" si="45"/>
        <v>48495.37414965986</v>
      </c>
      <c r="BO144" s="194">
        <f t="shared" si="46"/>
        <v>48389.896907216491</v>
      </c>
      <c r="BP144" s="194">
        <f t="shared" si="47"/>
        <v>48172.280701754396</v>
      </c>
      <c r="BQ144" s="194">
        <f>(BL144-BL143)/节奏总纲!K142</f>
        <v>0</v>
      </c>
      <c r="BR144" s="194"/>
      <c r="BS144" s="110">
        <f t="shared" ref="BS144:BS165" si="48">AI144/BL144</f>
        <v>0.88706365503080087</v>
      </c>
      <c r="BT144" s="110">
        <f t="shared" ref="BT144:BT165" si="49">AT144/BL144</f>
        <v>0.11293634496919917</v>
      </c>
      <c r="BU144" s="194"/>
      <c r="BV144" s="194"/>
      <c r="BW144" s="194">
        <v>139</v>
      </c>
      <c r="BX144" s="194">
        <f>求节点(村县营基础信息!K$8:K$28,$P$6:$P$26,$CF144)+求节点(村县营基础信息!T$8:T$28,$P$32:$P$52,$CF144)+求节点(村县营基础信息!AC$8:AC$28,$P$58:$P$78,$CF144)+求节点(村县营基础信息!AL$8:AL$28,$P$84:$P$104,$CF144)</f>
        <v>297.02046548956662</v>
      </c>
      <c r="BY144" s="194">
        <f>求节点(村县营基础信息!L$8:L$28,$P$6:$P$26,$CF144)+求节点(村县营基础信息!U$8:U$28,$P$32:$P$52,$CF144)+求节点(村县营基础信息!AD$8:AD$28,$P$58:$P$78,$CF144)+求节点(村县营基础信息!AM$8:AM$28,$P$84:$P$104,$CF144)</f>
        <v>300.45957082877976</v>
      </c>
      <c r="BZ144" s="194">
        <f>求节点(村县营基础信息!M$8:M$28,$P$6:$P$26,$CF144)+求节点(村县营基础信息!V$8:V$28,$P$32:$P$52,$CF144)+求节点(村县营基础信息!AE$8:AE$28,$P$58:$P$78,$CF144)+求节点(村县营基础信息!AN$8:AN$28,$P$84:$P$104,$CF144)</f>
        <v>303.74522766768206</v>
      </c>
      <c r="CA144" s="194">
        <f>求节点(村县营基础信息!N$8:N$28,$P$6:$P$26,$CF144)+求节点(村县营基础信息!W$8:W$28,$P$32:$P$52,$CF144)+求节点(村县营基础信息!AF$8:AF$28,$P$58:$P$78,$CF144)+求节点(村县营基础信息!AO$8:AO$28,$P$84:$P$104,$CF144)</f>
        <v>307.50987893244411</v>
      </c>
      <c r="CB144" s="194">
        <f>求节点(村县营基础信息!O$8:O$28,$P$6:$P$26,$CF144)+求节点(村县营基础信息!X$8:X$28,$P$32:$P$52,$CF144)+求节点(村县营基础信息!AG$8:AG$28,$P$58:$P$78,$CF144)+求节点(村县营基础信息!AP$8:AP$28,$P$84:$P$104,$CF144)</f>
        <v>313.88617151882875</v>
      </c>
      <c r="CC144" s="194">
        <f>(BX144-BX143)/节奏总纲!K142</f>
        <v>2.0873425958860756E-3</v>
      </c>
      <c r="CD144" s="194"/>
      <c r="CE144" s="194"/>
      <c r="CF144" s="194">
        <v>139</v>
      </c>
      <c r="CG144" s="194">
        <f>求节点(村县营基础信息!K$8:K$28,$Q$6:$Q$26,$CF144)+求节点(村县营基础信息!T$8:T$28,$Q$32:$Q$52,$CF144)+求节点(村县营基础信息!AC$8:AC$28,$Q$58:$Q$78,$CF144)+求节点(村县营基础信息!AL$8:AL$28,$Q$84:$Q$104,$CF144)</f>
        <v>90.175227394328516</v>
      </c>
      <c r="CH144" s="194">
        <f>求节点(村县营基础信息!L$8:L$28,$Q$6:$Q$26,$CF144)+求节点(村县营基础信息!U$8:U$28,$Q$32:$Q$52,$CF144)+求节点(村县营基础信息!AD$8:AD$28,$Q$58:$Q$78,$CF144)+求节点(村县营基础信息!AM$8:AM$28,$Q$84:$Q$104,$CF144)</f>
        <v>91.524986894195806</v>
      </c>
      <c r="CI144" s="194">
        <f>求节点(村县营基础信息!M$8:M$28,$Q$6:$Q$26,$CF144)+求节点(村县营基础信息!V$8:V$28,$Q$32:$Q$52,$CF144)+求节点(村县营基础信息!AE$8:AE$28,$Q$58:$Q$78,$CF144)+求节点(村县营基础信息!AN$8:AN$28,$Q$84:$Q$104,$CF144)</f>
        <v>92.678658182745195</v>
      </c>
      <c r="CJ144" s="194">
        <f>求节点(村县营基础信息!N$8:N$28,$Q$6:$Q$26,$CF144)+求节点(村县营基础信息!W$8:W$28,$Q$32:$Q$52,$CF144)+求节点(村县营基础信息!AF$8:AF$28,$Q$58:$Q$78,$CF144)+求节点(村县营基础信息!AO$8:AO$28,$Q$84:$Q$104,$CF144)</f>
        <v>94.267365432198687</v>
      </c>
      <c r="CK144" s="194">
        <f>求节点(村县营基础信息!O$8:O$28,$Q$6:$Q$26,$CF144)+求节点(村县营基础信息!X$8:X$28,$Q$32:$Q$52,$CF144)+求节点(村县营基础信息!AG$8:AG$28,$Q$58:$Q$78,$CF144)+求节点(村县营基础信息!AP$8:AP$28,$Q$84:$Q$104,$CF144)</f>
        <v>96.154341944893943</v>
      </c>
      <c r="CL144" s="194">
        <f>(CG144-CG143)/节奏总纲!K142</f>
        <v>6.3371590548028144E-4</v>
      </c>
      <c r="CM144" s="194"/>
      <c r="CN144" s="194"/>
      <c r="CO144" s="194">
        <v>139</v>
      </c>
      <c r="CP144" s="194">
        <f>求节点(村县营基础信息!K$8:K$28,$R$6:$R$26,$CF144)+求节点(村县营基础信息!T$8:T$28,$R$32:$R$52,$CF144)+求节点(村县营基础信息!AC$8:AC$28,$R$58:$R$78,$CF144)+求节点(村县营基础信息!AL$8:AL$28,$R$84:$R$104,$CF144)</f>
        <v>16.547619047619047</v>
      </c>
      <c r="CQ144" s="194">
        <f>求节点(村县营基础信息!L$8:L$28,$R$6:$R$26,$CF144)+求节点(村县营基础信息!U$8:U$28,$R$32:$R$52,$CF144)+求节点(村县营基础信息!AD$8:AD$28,$R$58:$R$78,$CF144)+求节点(村县营基础信息!AM$8:AM$28,$R$84:$R$104,$CF144)</f>
        <v>16.714766714766718</v>
      </c>
      <c r="CR144" s="194">
        <f>求节点(村县营基础信息!M$8:M$28,$R$6:$R$26,$CF144)+求节点(村县营基础信息!V$8:V$28,$R$32:$R$52,$CF144)+求节点(村县营基础信息!AE$8:AE$28,$R$58:$R$78,$CF144)+求节点(村县营基础信息!AN$8:AN$28,$R$84:$R$104,$CF144)</f>
        <v>16.885325558794946</v>
      </c>
      <c r="CS144" s="194">
        <f>求节点(村县营基础信息!N$8:N$28,$R$6:$R$26,$CF144)+求节点(村县营基础信息!W$8:W$28,$R$32:$R$52,$CF144)+求节点(村县营基础信息!AF$8:AF$28,$R$58:$R$78,$CF144)+求节点(村县营基础信息!AO$8:AO$28,$R$84:$R$104,$CF144)</f>
        <v>17.059401080019637</v>
      </c>
      <c r="CT144" s="194">
        <f>求节点(村县营基础信息!O$8:O$28,$R$6:$R$26,$CF144)+求节点(村县营基础信息!X$8:X$28,$R$32:$R$52,$CF144)+求节点(村县营基础信息!AG$8:AG$28,$R$58:$R$78,$CF144)+求节点(村县营基础信息!AP$8:AP$28,$R$84:$R$104,$CF144)</f>
        <v>17.418546365914786</v>
      </c>
      <c r="CU144" s="194">
        <f>(CP144-CP143)/节奏总纲!K142</f>
        <v>1.1629013523246576E-4</v>
      </c>
      <c r="CV144" s="194"/>
      <c r="CW144" s="194"/>
      <c r="CX144" s="194"/>
      <c r="CY144" s="194">
        <v>139</v>
      </c>
      <c r="CZ144" s="194">
        <v>83797.142857142899</v>
      </c>
      <c r="DA144" s="194">
        <v>84643.578643578905</v>
      </c>
      <c r="DB144" s="194">
        <v>85507.288629737493</v>
      </c>
      <c r="DC144" s="194">
        <v>86388.807069219198</v>
      </c>
      <c r="DD144" s="194">
        <v>88207.518796992706</v>
      </c>
      <c r="DE144" s="194">
        <f t="shared" ref="DE144:DE165" si="50">BL144/CZ144</f>
        <v>0.58116539943400702</v>
      </c>
      <c r="DF144" s="194">
        <f t="shared" ref="DF144:DF165" si="51">BM144/DA144</f>
        <v>0.57415720504165224</v>
      </c>
      <c r="DG144" s="194">
        <f t="shared" ref="DG144:DG165" si="52">BN144/DB144</f>
        <v>0.56714901064930123</v>
      </c>
      <c r="DH144" s="194">
        <f t="shared" ref="DH144:DH165" si="53">BO144/DC144</f>
        <v>0.56014081625694856</v>
      </c>
      <c r="DI144" s="194">
        <f t="shared" ref="DI144:DI165" si="54">BP144/DD144</f>
        <v>0.54612442747223899</v>
      </c>
    </row>
    <row r="145" spans="24:113" x14ac:dyDescent="0.15">
      <c r="X145" s="187">
        <v>140</v>
      </c>
      <c r="Y145" s="203">
        <f>MAX(求节点(基础状态预期!F$7:F$27,$N$6:$N$26,$X145)+求节点(基础状态预期!F$7:F$27,$N$32:$N$52,$X145)+求节点(基础状态预期!F$7:F$27,$N$58:$N$78,$X145)+求节点(基础状态预期!F$7:F$27,$N$84:$N$104,$X145),Y144)</f>
        <v>350640</v>
      </c>
      <c r="Z145" s="203">
        <f>MAX(求节点(基础状态预期!G$7:G$27,$N$6:$N$26,$X145)+求节点(基础状态预期!G$7:G$27,$N$32:$N$52,$X145)+求节点(基础状态预期!G$7:G$27,$N$58:$N$78,$X145)+求节点(基础状态预期!G$7:G$27,$N$84:$N$104,$X145),Z144)</f>
        <v>348351.5151515152</v>
      </c>
      <c r="AA145" s="203">
        <f>MAX(求节点(基础状态预期!H$7:H$27,$N$6:$N$26,$X145)+求节点(基础状态预期!H$7:H$27,$N$32:$N$52,$X145)+求节点(基础状态预期!H$7:H$27,$N$58:$N$78,$X145)+求节点(基础状态预期!H$7:H$27,$N$84:$N$104,$X145),AA144)</f>
        <v>346016.32653061231</v>
      </c>
      <c r="AB145" s="203">
        <f>MAX(求节点(基础状态预期!I$7:I$27,$N$6:$N$26,$X145)+求节点(基础状态预期!I$7:I$27,$N$32:$N$52,$X145)+求节点(基础状态预期!I$7:I$27,$N$58:$N$78,$X145)+求节点(基础状态预期!I$7:I$27,$N$84:$N$104,$X145),AB144)</f>
        <v>343632.98969072162</v>
      </c>
      <c r="AC145" s="203">
        <f>MAX(求节点(基础状态预期!J$7:J$27,$N$6:$N$26,$X145)+求节点(基础状态预期!J$7:J$27,$N$32:$N$52,$X145)+求节点(基础状态预期!J$7:J$27,$N$58:$N$78,$X145)+求节点(基础状态预期!J$7:J$27,$N$84:$N$104,$X145),AC144)</f>
        <v>338715.78947368427</v>
      </c>
      <c r="AD145" s="63">
        <v>59166.666666666672</v>
      </c>
      <c r="AE145" s="63">
        <v>59764.309764309772</v>
      </c>
      <c r="AF145" s="63">
        <v>60374.14965986395</v>
      </c>
      <c r="AG145" s="63">
        <v>60996.563573883155</v>
      </c>
      <c r="AH145" s="63">
        <v>62280.701754385969</v>
      </c>
      <c r="AI145" s="203">
        <f>MAX((求节点(基础状态预期!F$7:F$27,$P$6:$P$26,$X145)+求节点(基础状态预期!F$7:F$27,$P$32:$P$52,$X145)+求节点(基础状态预期!F$7:F$27,$P$58:$P$78,$X145)+求节点(基础状态预期!F$7:F$27,$P$84:$P$104,$X145))*240,AI144)</f>
        <v>43200</v>
      </c>
      <c r="AJ145" s="203">
        <f>MAX((求节点(基础状态预期!G$7:G$27,$P$6:$P$26,$X145)+求节点(基础状态预期!G$7:G$27,$P$32:$P$52,$X145)+求节点(基础状态预期!G$7:G$27,$P$58:$P$78,$X145)+求节点(基础状态预期!G$7:G$27,$P$84:$P$104,$X145))*240,AJ144)</f>
        <v>43109.494949494954</v>
      </c>
      <c r="AK145" s="203">
        <f>MAX((求节点(基础状态预期!H$7:H$27,$P$6:$P$26,$X145)+求节点(基础状态预期!H$7:H$27,$P$32:$P$52,$X145)+求节点(基础状态预期!H$7:H$27,$P$58:$P$78,$X145)+求节点(基础状态预期!H$7:H$27,$P$84:$P$104,$X145))*240,AK144)</f>
        <v>43017.142857142855</v>
      </c>
      <c r="AL145" s="203">
        <f>MAX((求节点(基础状态预期!I$7:I$27,$P$6:$P$26,$X145)+求节点(基础状态预期!I$7:I$27,$P$32:$P$52,$X145)+求节点(基础状态预期!I$7:I$27,$P$58:$P$78,$X145)+求节点(基础状态预期!I$7:I$27,$P$84:$P$104,$X145))*240,AL144)</f>
        <v>42922.886597938144</v>
      </c>
      <c r="AM145" s="203">
        <f>MAX((求节点(基础状态预期!J$7:J$27,$P$6:$P$26,$X145)+求节点(基础状态预期!J$7:J$27,$P$32:$P$52,$X145)+求节点(基础状态预期!J$7:J$27,$P$58:$P$78,$X145)+求节点(基础状态预期!J$7:J$27,$P$84:$P$104,$X145))*240,AM144)</f>
        <v>42728.421052631587</v>
      </c>
      <c r="AN145" s="187">
        <f>(AI145-AI144)/节奏总纲!K143</f>
        <v>0</v>
      </c>
      <c r="AO145" s="203">
        <f>MAX(求节点(基础状态预期!F$7:F$27,$T$6:$T$26,$X145)+求节点(基础状态预期!F$7:F$27,$T$32:$T$52,$X145)+求节点(基础状态预期!F$7:F$27,$T$58:$T$78,$X145)+求节点(基础状态预期!F$7:F$27,$T$84:$T$104,$X145),AO144)</f>
        <v>24920800</v>
      </c>
      <c r="AP145" s="203">
        <f>MAX(求节点(基础状态预期!G$7:G$27,$T$6:$T$26,$X145)+求节点(基础状态预期!G$7:G$27,$T$32:$T$52,$X145)+求节点(基础状态预期!G$7:G$27,$T$58:$T$78,$X145)+求节点(基础状态预期!G$7:G$27,$T$84:$T$104,$X145),AP144)</f>
        <v>24696692.255892258</v>
      </c>
      <c r="AQ145" s="203">
        <f>MAX(求节点(基础状态预期!H$7:H$27,$T$6:$T$26,$X145)+求节点(基础状态预期!H$7:H$27,$T$32:$T$52,$X145)+求节点(基础状态预期!H$7:H$27,$T$58:$T$78,$X145)+求节点(基础状态预期!H$7:H$27,$T$84:$T$104,$X145),AQ144)</f>
        <v>24468010.884353749</v>
      </c>
      <c r="AR145" s="203">
        <f>MAX(求节点(基础状态预期!I$7:I$27,$T$6:$T$26,$X145)+求节点(基础状态预期!I$7:I$27,$T$32:$T$52,$X145)+求节点(基础状态预期!I$7:I$27,$T$58:$T$78,$X145)+求节点(基础状态预期!I$7:I$27,$T$84:$T$104,$X145),AR144)</f>
        <v>24234614.432989687</v>
      </c>
      <c r="AS145" s="203">
        <f>MAX(求节点(基础状态预期!J$7:J$27,$T$6:$T$26,$X145)+求节点(基础状态预期!J$7:J$27,$T$32:$T$52,$X145)+求节点(基础状态预期!J$7:J$27,$T$58:$T$78,$X145)+求节点(基础状态预期!J$7:J$27,$T$84:$T$104,$X145),AS144)</f>
        <v>24046385.964912269</v>
      </c>
      <c r="AT145" s="203">
        <f>MAX(求节点(基础状态预期!F$7:F$27,$S$6:$S$26,$X145)+求节点(基础状态预期!F$7:F$27,$S$32:$S$52,$X145)+求节点(基础状态预期!F$7:F$27,$S$58:$S$78,$X145)+求节点(基础状态预期!F$7:F$27,$S$84:$S$104,$X145),AT144)</f>
        <v>5500</v>
      </c>
      <c r="AU145" s="203">
        <f>MAX(求节点(基础状态预期!G$7:G$27,$S$6:$S$26,$X145)+求节点(基础状态预期!G$7:G$27,$S$32:$S$52,$X145)+求节点(基础状态预期!G$7:G$27,$S$58:$S$78,$X145)+求节点(基础状态预期!G$7:G$27,$S$84:$S$104,$X145),AU144)</f>
        <v>5489.2255892255898</v>
      </c>
      <c r="AV145" s="203">
        <f>MAX(求节点(基础状态预期!H$7:H$27,$S$6:$S$26,$X145)+求节点(基础状态预期!H$7:H$27,$S$32:$S$52,$X145)+求节点(基础状态预期!H$7:H$27,$S$58:$S$78,$X145)+求节点(基础状态预期!H$7:H$27,$S$84:$S$104,$X145),AV144)</f>
        <v>5478.2312925170072</v>
      </c>
      <c r="AW145" s="203">
        <f>MAX(求节点(基础状态预期!I$7:I$27,$S$6:$S$26,$X145)+求节点(基础状态预期!I$7:I$27,$S$32:$S$52,$X145)+求节点(基础状态预期!I$7:I$27,$S$58:$S$78,$X145)+求节点(基础状态预期!I$7:I$27,$S$84:$S$104,$X145),AW144)</f>
        <v>5467.0103092783502</v>
      </c>
      <c r="AX145" s="203">
        <f>MAX(求节点(基础状态预期!J$7:J$27,$S$6:$S$26,$X145)+求节点(基础状态预期!J$7:J$27,$S$32:$S$52,$X145)+求节点(基础状态预期!J$7:J$27,$S$58:$S$78,$X145)+求节点(基础状态预期!J$7:J$27,$S$84:$S$104,$X145),AX144)</f>
        <v>5443.8596491228072</v>
      </c>
      <c r="AY145" s="187">
        <f>(AT145-AT144)/节奏总纲!K143</f>
        <v>0</v>
      </c>
      <c r="AZ145" s="203">
        <f>MAX(求节点(基础状态预期!F$7:F$27,$U$6:$U$26,$X145)+求节点(基础状态预期!F$7:F$27,$U$32:$U$52,$X145)+求节点(基础状态预期!F$7:F$27,$U$58:$U$78,$X145)+求节点(基础状态预期!F$7:F$27,$U$84:$U$104,$X145),AZ144)</f>
        <v>5976000</v>
      </c>
      <c r="BA145" s="203">
        <f>MAX(求节点(基础状态预期!G$7:G$27,$U$6:$U$26,$X145)+求节点(基础状态预期!G$7:G$27,$U$32:$U$52,$X145)+求节点(基础状态预期!G$7:G$27,$U$58:$U$78,$X145)+求节点(基础状态预期!G$7:G$27,$U$84:$U$104,$X145),BA144)</f>
        <v>5951003.3670033673</v>
      </c>
      <c r="BB145" s="203">
        <f>MAX(求节点(基础状态预期!H$7:H$27,$U$6:$U$26,$X145)+求节点(基础状态预期!H$7:H$27,$U$32:$U$52,$X145)+求节点(基础状态预期!H$7:H$27,$U$58:$U$78,$X145)+求节点(基础状态预期!H$7:H$27,$U$84:$U$104,$X145),BB144)</f>
        <v>5925496.5986394566</v>
      </c>
      <c r="BC145" s="203">
        <f>MAX(求节点(基础状态预期!I$7:I$27,$U$6:$U$26,$X145)+求节点(基础状态预期!I$7:I$27,$U$32:$U$52,$X145)+求节点(基础状态预期!I$7:I$27,$U$58:$U$78,$X145)+求节点(基础状态预期!I$7:I$27,$U$84:$U$104,$X145),BC144)</f>
        <v>5899463.9175257729</v>
      </c>
      <c r="BD145" s="203">
        <f>MAX(求节点(基础状态预期!J$7:J$27,$U$6:$U$26,$X145)+求节点(基础状态预期!J$7:J$27,$U$32:$U$52,$X145)+求节点(基础状态预期!J$7:J$27,$U$58:$U$78,$X145)+求节点(基础状态预期!J$7:J$27,$U$84:$U$104,$X145),BD144)</f>
        <v>5845754.3859649133</v>
      </c>
      <c r="BK145" s="194">
        <v>140</v>
      </c>
      <c r="BL145" s="194">
        <f t="shared" si="43"/>
        <v>48700</v>
      </c>
      <c r="BM145" s="194">
        <f t="shared" si="44"/>
        <v>48598.720538720547</v>
      </c>
      <c r="BN145" s="194">
        <f t="shared" si="45"/>
        <v>48495.37414965986</v>
      </c>
      <c r="BO145" s="194">
        <f t="shared" si="46"/>
        <v>48389.896907216491</v>
      </c>
      <c r="BP145" s="194">
        <f t="shared" si="47"/>
        <v>48172.280701754396</v>
      </c>
      <c r="BQ145" s="194">
        <f>(BL145-BL144)/节奏总纲!K143</f>
        <v>0</v>
      </c>
      <c r="BR145" s="194"/>
      <c r="BS145" s="110">
        <f t="shared" si="48"/>
        <v>0.88706365503080087</v>
      </c>
      <c r="BT145" s="110">
        <f t="shared" si="49"/>
        <v>0.11293634496919917</v>
      </c>
      <c r="BU145" s="194"/>
      <c r="BV145" s="194"/>
      <c r="BW145" s="194">
        <v>140</v>
      </c>
      <c r="BX145" s="194">
        <f>求节点(村县营基础信息!K$8:K$28,$P$6:$P$26,$CF145)+求节点(村县营基础信息!T$8:T$28,$P$32:$P$52,$CF145)+求节点(村县营基础信息!AC$8:AC$28,$P$58:$P$78,$CF145)+求节点(村县营基础信息!AL$8:AL$28,$P$84:$P$104,$CF145)</f>
        <v>299.15730337078651</v>
      </c>
      <c r="BY145" s="194">
        <f>求节点(村县营基础信息!L$8:L$28,$P$6:$P$26,$CF145)+求节点(村县营基础信息!U$8:U$28,$P$32:$P$52,$CF145)+求节点(村县营基础信息!AD$8:AD$28,$P$58:$P$78,$CF145)+求节点(村县营基础信息!AM$8:AM$28,$P$84:$P$104,$CF145)</f>
        <v>302.62115047502994</v>
      </c>
      <c r="BZ145" s="194">
        <f>求节点(村县营基础信息!M$8:M$28,$P$6:$P$26,$CF145)+求节点(村县营基础信息!V$8:V$28,$P$32:$P$52,$CF145)+求节点(村县营基础信息!AE$8:AE$28,$P$58:$P$78,$CF145)+求节点(村县营基础信息!AN$8:AN$28,$P$84:$P$104,$CF145)</f>
        <v>305.93044513291721</v>
      </c>
      <c r="CA145" s="194">
        <f>求节点(村县营基础信息!N$8:N$28,$P$6:$P$26,$CF145)+求节点(村县营基础信息!W$8:W$28,$P$32:$P$52,$CF145)+求节点(村县营基础信息!AF$8:AF$28,$P$58:$P$78,$CF145)+求节点(村县营基础信息!AO$8:AO$28,$P$84:$P$104,$CF145)</f>
        <v>309.72218021972787</v>
      </c>
      <c r="CB145" s="194">
        <f>求节点(村县营基础信息!O$8:O$28,$P$6:$P$26,$CF145)+求节点(村县营基础信息!X$8:X$28,$P$32:$P$52,$CF145)+求节点(村县营基础信息!AG$8:AG$28,$P$58:$P$78,$CF145)+求节点(村县营基础信息!AP$8:AP$28,$P$84:$P$104,$CF145)</f>
        <v>316.14434541464772</v>
      </c>
      <c r="CC145" s="194">
        <f>(BX145-BX144)/节奏总纲!K143</f>
        <v>1.9475595066018245E-3</v>
      </c>
      <c r="CD145" s="194"/>
      <c r="CE145" s="194"/>
      <c r="CF145" s="194">
        <v>140</v>
      </c>
      <c r="CG145" s="194">
        <f>求节点(村县营基础信息!K$8:K$28,$Q$6:$Q$26,$CF145)+求节点(村县营基础信息!T$8:T$28,$Q$32:$Q$52,$CF145)+求节点(村县营基础信息!AC$8:AC$28,$Q$58:$Q$78,$CF145)+求节点(村县营基础信息!AL$8:AL$28,$Q$84:$Q$104,$CF145)</f>
        <v>90.823970037453194</v>
      </c>
      <c r="CH145" s="194">
        <f>求节点(村县营基础信息!L$8:L$28,$Q$6:$Q$26,$CF145)+求节点(村县营基础信息!U$8:U$28,$Q$32:$Q$52,$CF145)+求节点(村县营基础信息!AD$8:AD$28,$Q$58:$Q$78,$CF145)+求节点(村县营基础信息!AM$8:AM$28,$Q$84:$Q$104,$CF145)</f>
        <v>92.183440037319514</v>
      </c>
      <c r="CI145" s="194">
        <f>求节点(村县营基础信息!M$8:M$28,$Q$6:$Q$26,$CF145)+求节点(村县营基础信息!V$8:V$28,$Q$32:$Q$52,$CF145)+求节点(村县营基础信息!AE$8:AE$28,$Q$58:$Q$78,$CF145)+求节点(村县营基础信息!AN$8:AN$28,$Q$84:$Q$104,$CF145)</f>
        <v>93.345411119311706</v>
      </c>
      <c r="CJ145" s="194">
        <f>求节点(村县营基础信息!N$8:N$28,$Q$6:$Q$26,$CF145)+求节点(村县营基础信息!W$8:W$28,$Q$32:$Q$52,$CF145)+求节点(村县营基础信息!AF$8:AF$28,$Q$58:$Q$78,$CF145)+求节点(村县营基础信息!AO$8:AO$28,$Q$84:$Q$104,$CF145)</f>
        <v>94.945547917322429</v>
      </c>
      <c r="CK145" s="194">
        <f>求节点(村县营基础信息!O$8:O$28,$Q$6:$Q$26,$CF145)+求节点(村县营基础信息!X$8:X$28,$Q$32:$Q$52,$CF145)+求节点(村县营基础信息!AG$8:AG$28,$Q$58:$Q$78,$CF145)+求节点(村县营基础信息!AP$8:AP$28,$Q$84:$Q$104,$CF145)</f>
        <v>96.846099800612592</v>
      </c>
      <c r="CL145" s="194">
        <f>(CG145-CG144)/节奏总纲!K143</f>
        <v>5.912778470747469E-4</v>
      </c>
      <c r="CM145" s="194"/>
      <c r="CN145" s="194"/>
      <c r="CO145" s="194">
        <v>140</v>
      </c>
      <c r="CP145" s="194">
        <f>求节点(村县营基础信息!K$8:K$28,$R$6:$R$26,$CF145)+求节点(村县营基础信息!T$8:T$28,$R$32:$R$52,$CF145)+求节点(村县营基础信息!AC$8:AC$28,$R$58:$R$78,$CF145)+求节点(村县营基础信息!AL$8:AL$28,$R$84:$R$104,$CF145)</f>
        <v>16.666666666666664</v>
      </c>
      <c r="CQ145" s="194">
        <f>求节点(村县营基础信息!L$8:L$28,$R$6:$R$26,$CF145)+求节点(村县营基础信息!U$8:U$28,$R$32:$R$52,$CF145)+求节点(村县营基础信息!AD$8:AD$28,$R$58:$R$78,$CF145)+求节点(村县营基础信息!AM$8:AM$28,$R$84:$R$104,$CF145)</f>
        <v>16.835016835016837</v>
      </c>
      <c r="CR145" s="194">
        <f>求节点(村县营基础信息!M$8:M$28,$R$6:$R$26,$CF145)+求节点(村县营基础信息!V$8:V$28,$R$32:$R$52,$CF145)+求节点(村县营基础信息!AE$8:AE$28,$R$58:$R$78,$CF145)+求节点(村县营基础信息!AN$8:AN$28,$R$84:$R$104,$CF145)</f>
        <v>17.006802721088437</v>
      </c>
      <c r="CS145" s="194">
        <f>求节点(村县营基础信息!N$8:N$28,$R$6:$R$26,$CF145)+求节点(村县营基础信息!W$8:W$28,$R$32:$R$52,$CF145)+求节点(村县营基础信息!AF$8:AF$28,$R$58:$R$78,$CF145)+求节点(村县营基础信息!AO$8:AO$28,$R$84:$R$104,$CF145)</f>
        <v>17.182130584192439</v>
      </c>
      <c r="CT145" s="194">
        <f>求节点(村县营基础信息!O$8:O$28,$R$6:$R$26,$CF145)+求节点(村县营基础信息!X$8:X$28,$R$32:$R$52,$CF145)+求节点(村县营基础信息!AG$8:AG$28,$R$58:$R$78,$CF145)+求节点(村县营基础信息!AP$8:AP$28,$R$84:$R$104,$CF145)</f>
        <v>17.543859649122808</v>
      </c>
      <c r="CU145" s="194">
        <f>(CP145-CP144)/节奏总纲!K143</f>
        <v>1.0850253276216607E-4</v>
      </c>
      <c r="CV145" s="194"/>
      <c r="CW145" s="194"/>
      <c r="CX145" s="194"/>
      <c r="CY145" s="194">
        <v>140</v>
      </c>
      <c r="CZ145" s="194">
        <v>84400.000000000102</v>
      </c>
      <c r="DA145" s="194">
        <v>85252.525252525505</v>
      </c>
      <c r="DB145" s="194">
        <v>86122.448979591805</v>
      </c>
      <c r="DC145" s="194">
        <v>87010.309278350294</v>
      </c>
      <c r="DD145" s="194">
        <v>88842.105263158097</v>
      </c>
      <c r="DE145" s="194">
        <f t="shared" si="50"/>
        <v>0.57701421800947794</v>
      </c>
      <c r="DF145" s="194">
        <f t="shared" si="51"/>
        <v>0.57005608214849757</v>
      </c>
      <c r="DG145" s="194">
        <f t="shared" si="52"/>
        <v>0.56309794628751986</v>
      </c>
      <c r="DH145" s="194">
        <f t="shared" si="53"/>
        <v>0.5561398104265417</v>
      </c>
      <c r="DI145" s="194">
        <f t="shared" si="54"/>
        <v>0.54222353870458029</v>
      </c>
    </row>
    <row r="146" spans="24:113" x14ac:dyDescent="0.15">
      <c r="X146" s="187">
        <v>141</v>
      </c>
      <c r="Y146" s="203">
        <f>MAX(求节点(基础状态预期!F$7:F$27,$N$6:$N$26,$X146)+求节点(基础状态预期!F$7:F$27,$N$32:$N$52,$X146)+求节点(基础状态预期!F$7:F$27,$N$58:$N$78,$X146)+求节点(基础状态预期!F$7:F$27,$N$84:$N$104,$X146),Y145)</f>
        <v>350640</v>
      </c>
      <c r="Z146" s="203">
        <f>MAX(求节点(基础状态预期!G$7:G$27,$N$6:$N$26,$X146)+求节点(基础状态预期!G$7:G$27,$N$32:$N$52,$X146)+求节点(基础状态预期!G$7:G$27,$N$58:$N$78,$X146)+求节点(基础状态预期!G$7:G$27,$N$84:$N$104,$X146),Z145)</f>
        <v>348351.5151515152</v>
      </c>
      <c r="AA146" s="203">
        <f>MAX(求节点(基础状态预期!H$7:H$27,$N$6:$N$26,$X146)+求节点(基础状态预期!H$7:H$27,$N$32:$N$52,$X146)+求节点(基础状态预期!H$7:H$27,$N$58:$N$78,$X146)+求节点(基础状态预期!H$7:H$27,$N$84:$N$104,$X146),AA145)</f>
        <v>346016.32653061231</v>
      </c>
      <c r="AB146" s="203">
        <f>MAX(求节点(基础状态预期!I$7:I$27,$N$6:$N$26,$X146)+求节点(基础状态预期!I$7:I$27,$N$32:$N$52,$X146)+求节点(基础状态预期!I$7:I$27,$N$58:$N$78,$X146)+求节点(基础状态预期!I$7:I$27,$N$84:$N$104,$X146),AB145)</f>
        <v>343632.98969072162</v>
      </c>
      <c r="AC146" s="203">
        <f>MAX(求节点(基础状态预期!J$7:J$27,$N$6:$N$26,$X146)+求节点(基础状态预期!J$7:J$27,$N$32:$N$52,$X146)+求节点(基础状态预期!J$7:J$27,$N$58:$N$78,$X146)+求节点(基础状态预期!J$7:J$27,$N$84:$N$104,$X146),AC145)</f>
        <v>338715.78947368427</v>
      </c>
      <c r="AD146" s="63">
        <v>59589.28571428571</v>
      </c>
      <c r="AE146" s="63">
        <v>60191.197691197696</v>
      </c>
      <c r="AF146" s="63">
        <v>60805.393586005834</v>
      </c>
      <c r="AG146" s="63">
        <v>61432.253313696609</v>
      </c>
      <c r="AH146" s="63">
        <v>62725.563909774442</v>
      </c>
      <c r="AI146" s="203">
        <f>MAX((求节点(基础状态预期!F$7:F$27,$P$6:$P$26,$X146)+求节点(基础状态预期!F$7:F$27,$P$32:$P$52,$X146)+求节点(基础状态预期!F$7:F$27,$P$58:$P$78,$X146)+求节点(基础状态预期!F$7:F$27,$P$84:$P$104,$X146))*240,AI145)</f>
        <v>43200</v>
      </c>
      <c r="AJ146" s="203">
        <f>MAX((求节点(基础状态预期!G$7:G$27,$P$6:$P$26,$X146)+求节点(基础状态预期!G$7:G$27,$P$32:$P$52,$X146)+求节点(基础状态预期!G$7:G$27,$P$58:$P$78,$X146)+求节点(基础状态预期!G$7:G$27,$P$84:$P$104,$X146))*240,AJ145)</f>
        <v>43109.494949494954</v>
      </c>
      <c r="AK146" s="203">
        <f>MAX((求节点(基础状态预期!H$7:H$27,$P$6:$P$26,$X146)+求节点(基础状态预期!H$7:H$27,$P$32:$P$52,$X146)+求节点(基础状态预期!H$7:H$27,$P$58:$P$78,$X146)+求节点(基础状态预期!H$7:H$27,$P$84:$P$104,$X146))*240,AK145)</f>
        <v>43017.142857142855</v>
      </c>
      <c r="AL146" s="203">
        <f>MAX((求节点(基础状态预期!I$7:I$27,$P$6:$P$26,$X146)+求节点(基础状态预期!I$7:I$27,$P$32:$P$52,$X146)+求节点(基础状态预期!I$7:I$27,$P$58:$P$78,$X146)+求节点(基础状态预期!I$7:I$27,$P$84:$P$104,$X146))*240,AL145)</f>
        <v>42922.886597938144</v>
      </c>
      <c r="AM146" s="203">
        <f>MAX((求节点(基础状态预期!J$7:J$27,$P$6:$P$26,$X146)+求节点(基础状态预期!J$7:J$27,$P$32:$P$52,$X146)+求节点(基础状态预期!J$7:J$27,$P$58:$P$78,$X146)+求节点(基础状态预期!J$7:J$27,$P$84:$P$104,$X146))*240,AM145)</f>
        <v>42728.421052631587</v>
      </c>
      <c r="AN146" s="187">
        <f>(AI146-AI145)/节奏总纲!K144</f>
        <v>0</v>
      </c>
      <c r="AO146" s="203">
        <f>MAX(求节点(基础状态预期!F$7:F$27,$T$6:$T$26,$X146)+求节点(基础状态预期!F$7:F$27,$T$32:$T$52,$X146)+求节点(基础状态预期!F$7:F$27,$T$58:$T$78,$X146)+求节点(基础状态预期!F$7:F$27,$T$84:$T$104,$X146),AO145)</f>
        <v>24920800</v>
      </c>
      <c r="AP146" s="203">
        <f>MAX(求节点(基础状态预期!G$7:G$27,$T$6:$T$26,$X146)+求节点(基础状态预期!G$7:G$27,$T$32:$T$52,$X146)+求节点(基础状态预期!G$7:G$27,$T$58:$T$78,$X146)+求节点(基础状态预期!G$7:G$27,$T$84:$T$104,$X146),AP145)</f>
        <v>24696692.255892258</v>
      </c>
      <c r="AQ146" s="203">
        <f>MAX(求节点(基础状态预期!H$7:H$27,$T$6:$T$26,$X146)+求节点(基础状态预期!H$7:H$27,$T$32:$T$52,$X146)+求节点(基础状态预期!H$7:H$27,$T$58:$T$78,$X146)+求节点(基础状态预期!H$7:H$27,$T$84:$T$104,$X146),AQ145)</f>
        <v>24468010.884353749</v>
      </c>
      <c r="AR146" s="203">
        <f>MAX(求节点(基础状态预期!I$7:I$27,$T$6:$T$26,$X146)+求节点(基础状态预期!I$7:I$27,$T$32:$T$52,$X146)+求节点(基础状态预期!I$7:I$27,$T$58:$T$78,$X146)+求节点(基础状态预期!I$7:I$27,$T$84:$T$104,$X146),AR145)</f>
        <v>24234614.432989687</v>
      </c>
      <c r="AS146" s="203">
        <f>MAX(求节点(基础状态预期!J$7:J$27,$T$6:$T$26,$X146)+求节点(基础状态预期!J$7:J$27,$T$32:$T$52,$X146)+求节点(基础状态预期!J$7:J$27,$T$58:$T$78,$X146)+求节点(基础状态预期!J$7:J$27,$T$84:$T$104,$X146),AS145)</f>
        <v>24046385.964912269</v>
      </c>
      <c r="AT146" s="203">
        <f>MAX(求节点(基础状态预期!F$7:F$27,$S$6:$S$26,$X146)+求节点(基础状态预期!F$7:F$27,$S$32:$S$52,$X146)+求节点(基础状态预期!F$7:F$27,$S$58:$S$78,$X146)+求节点(基础状态预期!F$7:F$27,$S$84:$S$104,$X146),AT145)</f>
        <v>5500</v>
      </c>
      <c r="AU146" s="203">
        <f>MAX(求节点(基础状态预期!G$7:G$27,$S$6:$S$26,$X146)+求节点(基础状态预期!G$7:G$27,$S$32:$S$52,$X146)+求节点(基础状态预期!G$7:G$27,$S$58:$S$78,$X146)+求节点(基础状态预期!G$7:G$27,$S$84:$S$104,$X146),AU145)</f>
        <v>5489.2255892255898</v>
      </c>
      <c r="AV146" s="203">
        <f>MAX(求节点(基础状态预期!H$7:H$27,$S$6:$S$26,$X146)+求节点(基础状态预期!H$7:H$27,$S$32:$S$52,$X146)+求节点(基础状态预期!H$7:H$27,$S$58:$S$78,$X146)+求节点(基础状态预期!H$7:H$27,$S$84:$S$104,$X146),AV145)</f>
        <v>5478.2312925170072</v>
      </c>
      <c r="AW146" s="203">
        <f>MAX(求节点(基础状态预期!I$7:I$27,$S$6:$S$26,$X146)+求节点(基础状态预期!I$7:I$27,$S$32:$S$52,$X146)+求节点(基础状态预期!I$7:I$27,$S$58:$S$78,$X146)+求节点(基础状态预期!I$7:I$27,$S$84:$S$104,$X146),AW145)</f>
        <v>5467.0103092783502</v>
      </c>
      <c r="AX146" s="203">
        <f>MAX(求节点(基础状态预期!J$7:J$27,$S$6:$S$26,$X146)+求节点(基础状态预期!J$7:J$27,$S$32:$S$52,$X146)+求节点(基础状态预期!J$7:J$27,$S$58:$S$78,$X146)+求节点(基础状态预期!J$7:J$27,$S$84:$S$104,$X146),AX145)</f>
        <v>5443.8596491228072</v>
      </c>
      <c r="AY146" s="187">
        <f>(AT146-AT145)/节奏总纲!K144</f>
        <v>0</v>
      </c>
      <c r="AZ146" s="203">
        <f>MAX(求节点(基础状态预期!F$7:F$27,$U$6:$U$26,$X146)+求节点(基础状态预期!F$7:F$27,$U$32:$U$52,$X146)+求节点(基础状态预期!F$7:F$27,$U$58:$U$78,$X146)+求节点(基础状态预期!F$7:F$27,$U$84:$U$104,$X146),AZ145)</f>
        <v>5976000</v>
      </c>
      <c r="BA146" s="203">
        <f>MAX(求节点(基础状态预期!G$7:G$27,$U$6:$U$26,$X146)+求节点(基础状态预期!G$7:G$27,$U$32:$U$52,$X146)+求节点(基础状态预期!G$7:G$27,$U$58:$U$78,$X146)+求节点(基础状态预期!G$7:G$27,$U$84:$U$104,$X146),BA145)</f>
        <v>5951003.3670033673</v>
      </c>
      <c r="BB146" s="203">
        <f>MAX(求节点(基础状态预期!H$7:H$27,$U$6:$U$26,$X146)+求节点(基础状态预期!H$7:H$27,$U$32:$U$52,$X146)+求节点(基础状态预期!H$7:H$27,$U$58:$U$78,$X146)+求节点(基础状态预期!H$7:H$27,$U$84:$U$104,$X146),BB145)</f>
        <v>5925496.5986394566</v>
      </c>
      <c r="BC146" s="203">
        <f>MAX(求节点(基础状态预期!I$7:I$27,$U$6:$U$26,$X146)+求节点(基础状态预期!I$7:I$27,$U$32:$U$52,$X146)+求节点(基础状态预期!I$7:I$27,$U$58:$U$78,$X146)+求节点(基础状态预期!I$7:I$27,$U$84:$U$104,$X146),BC145)</f>
        <v>5899463.9175257729</v>
      </c>
      <c r="BD146" s="203">
        <f>MAX(求节点(基础状态预期!J$7:J$27,$U$6:$U$26,$X146)+求节点(基础状态预期!J$7:J$27,$U$32:$U$52,$X146)+求节点(基础状态预期!J$7:J$27,$U$58:$U$78,$X146)+求节点(基础状态预期!J$7:J$27,$U$84:$U$104,$X146),BD145)</f>
        <v>5845754.3859649133</v>
      </c>
      <c r="BK146" s="194">
        <v>141</v>
      </c>
      <c r="BL146" s="194">
        <f t="shared" si="43"/>
        <v>48700</v>
      </c>
      <c r="BM146" s="194">
        <f t="shared" si="44"/>
        <v>48598.720538720547</v>
      </c>
      <c r="BN146" s="194">
        <f t="shared" si="45"/>
        <v>48495.37414965986</v>
      </c>
      <c r="BO146" s="194">
        <f t="shared" si="46"/>
        <v>48389.896907216491</v>
      </c>
      <c r="BP146" s="194">
        <f t="shared" si="47"/>
        <v>48172.280701754396</v>
      </c>
      <c r="BQ146" s="194">
        <f>(BL146-BL145)/节奏总纲!K144</f>
        <v>0</v>
      </c>
      <c r="BR146" s="194"/>
      <c r="BS146" s="110">
        <f t="shared" si="48"/>
        <v>0.88706365503080087</v>
      </c>
      <c r="BT146" s="110">
        <f t="shared" si="49"/>
        <v>0.11293634496919917</v>
      </c>
      <c r="BU146" s="194"/>
      <c r="BV146" s="194"/>
      <c r="BW146" s="194">
        <v>141</v>
      </c>
      <c r="BX146" s="194">
        <f>求节点(村县营基础信息!K$8:K$28,$P$6:$P$26,$CF146)+求节点(村县营基础信息!T$8:T$28,$P$32:$P$52,$CF146)+求节点(村县营基础信息!AC$8:AC$28,$P$58:$P$78,$CF146)+求节点(村县营基础信息!AL$8:AL$28,$P$84:$P$104,$CF146)</f>
        <v>301.2941412520064</v>
      </c>
      <c r="BY146" s="194">
        <f>求节点(村县营基础信息!L$8:L$28,$P$6:$P$26,$CF146)+求节点(村县营基础信息!U$8:U$28,$P$32:$P$52,$CF146)+求节点(村县营基础信息!AD$8:AD$28,$P$58:$P$78,$CF146)+求节点(村县营基础信息!AM$8:AM$28,$P$84:$P$104,$CF146)</f>
        <v>304.78273012128017</v>
      </c>
      <c r="BZ146" s="194">
        <f>求节点(村县营基础信息!M$8:M$28,$P$6:$P$26,$CF146)+求节点(村县营基础信息!V$8:V$28,$P$32:$P$52,$CF146)+求节点(村县营基础信息!AE$8:AE$28,$P$58:$P$78,$CF146)+求节点(村县营基础信息!AN$8:AN$28,$P$84:$P$104,$CF146)</f>
        <v>308.11566259815226</v>
      </c>
      <c r="CA146" s="194">
        <f>求节点(村县营基础信息!N$8:N$28,$P$6:$P$26,$CF146)+求节点(村县营基础信息!W$8:W$28,$P$32:$P$52,$CF146)+求节点(村县营基础信息!AF$8:AF$28,$P$58:$P$78,$CF146)+求节点(村县营基础信息!AO$8:AO$28,$P$84:$P$104,$CF146)</f>
        <v>311.93448150701164</v>
      </c>
      <c r="CB146" s="194">
        <f>求节点(村县营基础信息!O$8:O$28,$P$6:$P$26,$CF146)+求节点(村县营基础信息!X$8:X$28,$P$32:$P$52,$CF146)+求节点(村县营基础信息!AG$8:AG$28,$P$58:$P$78,$CF146)+求节点(村县营基础信息!AP$8:AP$28,$P$84:$P$104,$CF146)</f>
        <v>318.40251931046663</v>
      </c>
      <c r="CC146" s="194">
        <f>(BX146-BX145)/节奏总纲!K144</f>
        <v>1.8171372726406801E-3</v>
      </c>
      <c r="CD146" s="194"/>
      <c r="CE146" s="194"/>
      <c r="CF146" s="194">
        <v>141</v>
      </c>
      <c r="CG146" s="194">
        <f>求节点(村县营基础信息!K$8:K$28,$Q$6:$Q$26,$CF146)+求节点(村县营基础信息!T$8:T$28,$Q$32:$Q$52,$CF146)+求节点(村县营基础信息!AC$8:AC$28,$Q$58:$Q$78,$CF146)+求节点(村县营基础信息!AL$8:AL$28,$Q$84:$Q$104,$CF146)</f>
        <v>91.472712680577857</v>
      </c>
      <c r="CH146" s="194">
        <f>求节点(村县营基础信息!L$8:L$28,$Q$6:$Q$26,$CF146)+求节点(村县营基础信息!U$8:U$28,$Q$32:$Q$52,$CF146)+求节点(村县营基础信息!AD$8:AD$28,$Q$58:$Q$78,$CF146)+求节点(村县营基础信息!AM$8:AM$28,$Q$84:$Q$104,$CF146)</f>
        <v>92.841893180443236</v>
      </c>
      <c r="CI146" s="194">
        <f>求节点(村县营基础信息!M$8:M$28,$Q$6:$Q$26,$CF146)+求节点(村县营基础信息!V$8:V$28,$Q$32:$Q$52,$CF146)+求节点(村县营基础信息!AE$8:AE$28,$Q$58:$Q$78,$CF146)+求节点(村县营基础信息!AN$8:AN$28,$Q$84:$Q$104,$CF146)</f>
        <v>94.01216405587823</v>
      </c>
      <c r="CJ146" s="194">
        <f>求节点(村县营基础信息!N$8:N$28,$Q$6:$Q$26,$CF146)+求节点(村县营基础信息!W$8:W$28,$Q$32:$Q$52,$CF146)+求节点(村县营基础信息!AF$8:AF$28,$Q$58:$Q$78,$CF146)+求节点(村县营基础信息!AO$8:AO$28,$Q$84:$Q$104,$CF146)</f>
        <v>95.623730402446142</v>
      </c>
      <c r="CK146" s="194">
        <f>求节点(村县营基础信息!O$8:O$28,$Q$6:$Q$26,$CF146)+求节点(村县营基础信息!X$8:X$28,$Q$32:$Q$52,$CF146)+求节点(村县营基础信息!AG$8:AG$28,$Q$58:$Q$78,$CF146)+求节点(村县营基础信息!AP$8:AP$28,$Q$84:$Q$104,$CF146)</f>
        <v>97.537857656331269</v>
      </c>
      <c r="CL146" s="194">
        <f>(CG146-CG145)/节奏总纲!K144</f>
        <v>5.5168173848559152E-4</v>
      </c>
      <c r="CM146" s="194"/>
      <c r="CN146" s="194"/>
      <c r="CO146" s="194">
        <v>141</v>
      </c>
      <c r="CP146" s="194">
        <f>求节点(村县营基础信息!K$8:K$28,$R$6:$R$26,$CF146)+求节点(村县营基础信息!T$8:T$28,$R$32:$R$52,$CF146)+求节点(村县营基础信息!AC$8:AC$28,$R$58:$R$78,$CF146)+求节点(村县营基础信息!AL$8:AL$28,$R$84:$R$104,$CF146)</f>
        <v>16.785714285714285</v>
      </c>
      <c r="CQ146" s="194">
        <f>求节点(村县营基础信息!L$8:L$28,$R$6:$R$26,$CF146)+求节点(村县营基础信息!U$8:U$28,$R$32:$R$52,$CF146)+求节点(村县营基础信息!AD$8:AD$28,$R$58:$R$78,$CF146)+求节点(村县营基础信息!AM$8:AM$28,$R$84:$R$104,$CF146)</f>
        <v>16.955266955266957</v>
      </c>
      <c r="CR146" s="194">
        <f>求节点(村县营基础信息!M$8:M$28,$R$6:$R$26,$CF146)+求节点(村县营基础信息!V$8:V$28,$R$32:$R$52,$CF146)+求节点(村县营基础信息!AE$8:AE$28,$R$58:$R$78,$CF146)+求节点(村县营基础信息!AN$8:AN$28,$R$84:$R$104,$CF146)</f>
        <v>17.128279883381925</v>
      </c>
      <c r="CS146" s="194">
        <f>求节点(村县营基础信息!N$8:N$28,$R$6:$R$26,$CF146)+求节点(村县营基础信息!W$8:W$28,$R$32:$R$52,$CF146)+求节点(村县营基础信息!AF$8:AF$28,$R$58:$R$78,$CF146)+求节点(村县营基础信息!AO$8:AO$28,$R$84:$R$104,$CF146)</f>
        <v>17.304860088365242</v>
      </c>
      <c r="CT146" s="194">
        <f>求节点(村县营基础信息!O$8:O$28,$R$6:$R$26,$CF146)+求节点(村县营基础信息!X$8:X$28,$R$32:$R$52,$CF146)+求节点(村县营基础信息!AG$8:AG$28,$R$58:$R$78,$CF146)+求节点(村县营基础信息!AP$8:AP$28,$R$84:$R$104,$CF146)</f>
        <v>17.669172932330827</v>
      </c>
      <c r="CU146" s="194">
        <f>(CP146-CP145)/节奏总纲!K144</f>
        <v>1.0123644273240903E-4</v>
      </c>
      <c r="CV146" s="194"/>
      <c r="CW146" s="194"/>
      <c r="CX146" s="194"/>
      <c r="CY146" s="194">
        <v>141</v>
      </c>
      <c r="CZ146" s="194">
        <v>85002.857142857203</v>
      </c>
      <c r="DA146" s="194">
        <v>85861.471861472106</v>
      </c>
      <c r="DB146" s="194">
        <v>86737.609329446001</v>
      </c>
      <c r="DC146" s="194">
        <v>87631.811487481405</v>
      </c>
      <c r="DD146" s="194">
        <v>89476.691729323502</v>
      </c>
      <c r="DE146" s="194">
        <f t="shared" si="50"/>
        <v>0.5729219185909713</v>
      </c>
      <c r="DF146" s="194">
        <f t="shared" si="51"/>
        <v>0.56601313121127428</v>
      </c>
      <c r="DG146" s="194">
        <f t="shared" si="52"/>
        <v>0.55910434383158025</v>
      </c>
      <c r="DH146" s="194">
        <f t="shared" si="53"/>
        <v>0.55219555645188512</v>
      </c>
      <c r="DI146" s="194">
        <f t="shared" si="54"/>
        <v>0.53837798169249107</v>
      </c>
    </row>
    <row r="147" spans="24:113" x14ac:dyDescent="0.15">
      <c r="X147" s="187">
        <v>142</v>
      </c>
      <c r="Y147" s="203">
        <f>MAX(求节点(基础状态预期!F$7:F$27,$N$6:$N$26,$X147)+求节点(基础状态预期!F$7:F$27,$N$32:$N$52,$X147)+求节点(基础状态预期!F$7:F$27,$N$58:$N$78,$X147)+求节点(基础状态预期!F$7:F$27,$N$84:$N$104,$X147),Y146)</f>
        <v>350640</v>
      </c>
      <c r="Z147" s="203">
        <f>MAX(求节点(基础状态预期!G$7:G$27,$N$6:$N$26,$X147)+求节点(基础状态预期!G$7:G$27,$N$32:$N$52,$X147)+求节点(基础状态预期!G$7:G$27,$N$58:$N$78,$X147)+求节点(基础状态预期!G$7:G$27,$N$84:$N$104,$X147),Z146)</f>
        <v>348351.5151515152</v>
      </c>
      <c r="AA147" s="203">
        <f>MAX(求节点(基础状态预期!H$7:H$27,$N$6:$N$26,$X147)+求节点(基础状态预期!H$7:H$27,$N$32:$N$52,$X147)+求节点(基础状态预期!H$7:H$27,$N$58:$N$78,$X147)+求节点(基础状态预期!H$7:H$27,$N$84:$N$104,$X147),AA146)</f>
        <v>346016.32653061231</v>
      </c>
      <c r="AB147" s="203">
        <f>MAX(求节点(基础状态预期!I$7:I$27,$N$6:$N$26,$X147)+求节点(基础状态预期!I$7:I$27,$N$32:$N$52,$X147)+求节点(基础状态预期!I$7:I$27,$N$58:$N$78,$X147)+求节点(基础状态预期!I$7:I$27,$N$84:$N$104,$X147),AB146)</f>
        <v>343632.98969072162</v>
      </c>
      <c r="AC147" s="203">
        <f>MAX(求节点(基础状态预期!J$7:J$27,$N$6:$N$26,$X147)+求节点(基础状态预期!J$7:J$27,$N$32:$N$52,$X147)+求节点(基础状态预期!J$7:J$27,$N$58:$N$78,$X147)+求节点(基础状态预期!J$7:J$27,$N$84:$N$104,$X147),AC146)</f>
        <v>338715.78947368427</v>
      </c>
      <c r="AD147" s="63">
        <v>60011.904761904763</v>
      </c>
      <c r="AE147" s="63">
        <v>60618.085618085621</v>
      </c>
      <c r="AF147" s="63">
        <v>61236.637512147718</v>
      </c>
      <c r="AG147" s="63">
        <v>61867.943053510062</v>
      </c>
      <c r="AH147" s="63">
        <v>63170.426065162908</v>
      </c>
      <c r="AI147" s="203">
        <f>MAX((求节点(基础状态预期!F$7:F$27,$P$6:$P$26,$X147)+求节点(基础状态预期!F$7:F$27,$P$32:$P$52,$X147)+求节点(基础状态预期!F$7:F$27,$P$58:$P$78,$X147)+求节点(基础状态预期!F$7:F$27,$P$84:$P$104,$X147))*240,AI146)</f>
        <v>43200</v>
      </c>
      <c r="AJ147" s="203">
        <f>MAX((求节点(基础状态预期!G$7:G$27,$P$6:$P$26,$X147)+求节点(基础状态预期!G$7:G$27,$P$32:$P$52,$X147)+求节点(基础状态预期!G$7:G$27,$P$58:$P$78,$X147)+求节点(基础状态预期!G$7:G$27,$P$84:$P$104,$X147))*240,AJ146)</f>
        <v>43109.494949494954</v>
      </c>
      <c r="AK147" s="203">
        <f>MAX((求节点(基础状态预期!H$7:H$27,$P$6:$P$26,$X147)+求节点(基础状态预期!H$7:H$27,$P$32:$P$52,$X147)+求节点(基础状态预期!H$7:H$27,$P$58:$P$78,$X147)+求节点(基础状态预期!H$7:H$27,$P$84:$P$104,$X147))*240,AK146)</f>
        <v>43017.142857142855</v>
      </c>
      <c r="AL147" s="203">
        <f>MAX((求节点(基础状态预期!I$7:I$27,$P$6:$P$26,$X147)+求节点(基础状态预期!I$7:I$27,$P$32:$P$52,$X147)+求节点(基础状态预期!I$7:I$27,$P$58:$P$78,$X147)+求节点(基础状态预期!I$7:I$27,$P$84:$P$104,$X147))*240,AL146)</f>
        <v>42922.886597938144</v>
      </c>
      <c r="AM147" s="203">
        <f>MAX((求节点(基础状态预期!J$7:J$27,$P$6:$P$26,$X147)+求节点(基础状态预期!J$7:J$27,$P$32:$P$52,$X147)+求节点(基础状态预期!J$7:J$27,$P$58:$P$78,$X147)+求节点(基础状态预期!J$7:J$27,$P$84:$P$104,$X147))*240,AM146)</f>
        <v>42728.421052631587</v>
      </c>
      <c r="AN147" s="187">
        <f>(AI147-AI146)/节奏总纲!K145</f>
        <v>0</v>
      </c>
      <c r="AO147" s="203">
        <f>MAX(求节点(基础状态预期!F$7:F$27,$T$6:$T$26,$X147)+求节点(基础状态预期!F$7:F$27,$T$32:$T$52,$X147)+求节点(基础状态预期!F$7:F$27,$T$58:$T$78,$X147)+求节点(基础状态预期!F$7:F$27,$T$84:$T$104,$X147),AO146)</f>
        <v>24920800</v>
      </c>
      <c r="AP147" s="203">
        <f>MAX(求节点(基础状态预期!G$7:G$27,$T$6:$T$26,$X147)+求节点(基础状态预期!G$7:G$27,$T$32:$T$52,$X147)+求节点(基础状态预期!G$7:G$27,$T$58:$T$78,$X147)+求节点(基础状态预期!G$7:G$27,$T$84:$T$104,$X147),AP146)</f>
        <v>24696692.255892258</v>
      </c>
      <c r="AQ147" s="203">
        <f>MAX(求节点(基础状态预期!H$7:H$27,$T$6:$T$26,$X147)+求节点(基础状态预期!H$7:H$27,$T$32:$T$52,$X147)+求节点(基础状态预期!H$7:H$27,$T$58:$T$78,$X147)+求节点(基础状态预期!H$7:H$27,$T$84:$T$104,$X147),AQ146)</f>
        <v>24468010.884353749</v>
      </c>
      <c r="AR147" s="203">
        <f>MAX(求节点(基础状态预期!I$7:I$27,$T$6:$T$26,$X147)+求节点(基础状态预期!I$7:I$27,$T$32:$T$52,$X147)+求节点(基础状态预期!I$7:I$27,$T$58:$T$78,$X147)+求节点(基础状态预期!I$7:I$27,$T$84:$T$104,$X147),AR146)</f>
        <v>24234614.432989687</v>
      </c>
      <c r="AS147" s="203">
        <f>MAX(求节点(基础状态预期!J$7:J$27,$T$6:$T$26,$X147)+求节点(基础状态预期!J$7:J$27,$T$32:$T$52,$X147)+求节点(基础状态预期!J$7:J$27,$T$58:$T$78,$X147)+求节点(基础状态预期!J$7:J$27,$T$84:$T$104,$X147),AS146)</f>
        <v>24046385.964912269</v>
      </c>
      <c r="AT147" s="203">
        <f>MAX(求节点(基础状态预期!F$7:F$27,$S$6:$S$26,$X147)+求节点(基础状态预期!F$7:F$27,$S$32:$S$52,$X147)+求节点(基础状态预期!F$7:F$27,$S$58:$S$78,$X147)+求节点(基础状态预期!F$7:F$27,$S$84:$S$104,$X147),AT146)</f>
        <v>5500</v>
      </c>
      <c r="AU147" s="203">
        <f>MAX(求节点(基础状态预期!G$7:G$27,$S$6:$S$26,$X147)+求节点(基础状态预期!G$7:G$27,$S$32:$S$52,$X147)+求节点(基础状态预期!G$7:G$27,$S$58:$S$78,$X147)+求节点(基础状态预期!G$7:G$27,$S$84:$S$104,$X147),AU146)</f>
        <v>5489.2255892255898</v>
      </c>
      <c r="AV147" s="203">
        <f>MAX(求节点(基础状态预期!H$7:H$27,$S$6:$S$26,$X147)+求节点(基础状态预期!H$7:H$27,$S$32:$S$52,$X147)+求节点(基础状态预期!H$7:H$27,$S$58:$S$78,$X147)+求节点(基础状态预期!H$7:H$27,$S$84:$S$104,$X147),AV146)</f>
        <v>5478.2312925170072</v>
      </c>
      <c r="AW147" s="203">
        <f>MAX(求节点(基础状态预期!I$7:I$27,$S$6:$S$26,$X147)+求节点(基础状态预期!I$7:I$27,$S$32:$S$52,$X147)+求节点(基础状态预期!I$7:I$27,$S$58:$S$78,$X147)+求节点(基础状态预期!I$7:I$27,$S$84:$S$104,$X147),AW146)</f>
        <v>5467.0103092783502</v>
      </c>
      <c r="AX147" s="203">
        <f>MAX(求节点(基础状态预期!J$7:J$27,$S$6:$S$26,$X147)+求节点(基础状态预期!J$7:J$27,$S$32:$S$52,$X147)+求节点(基础状态预期!J$7:J$27,$S$58:$S$78,$X147)+求节点(基础状态预期!J$7:J$27,$S$84:$S$104,$X147),AX146)</f>
        <v>5443.8596491228072</v>
      </c>
      <c r="AY147" s="187">
        <f>(AT147-AT146)/节奏总纲!K145</f>
        <v>0</v>
      </c>
      <c r="AZ147" s="203">
        <f>MAX(求节点(基础状态预期!F$7:F$27,$U$6:$U$26,$X147)+求节点(基础状态预期!F$7:F$27,$U$32:$U$52,$X147)+求节点(基础状态预期!F$7:F$27,$U$58:$U$78,$X147)+求节点(基础状态预期!F$7:F$27,$U$84:$U$104,$X147),AZ146)</f>
        <v>5976000</v>
      </c>
      <c r="BA147" s="203">
        <f>MAX(求节点(基础状态预期!G$7:G$27,$U$6:$U$26,$X147)+求节点(基础状态预期!G$7:G$27,$U$32:$U$52,$X147)+求节点(基础状态预期!G$7:G$27,$U$58:$U$78,$X147)+求节点(基础状态预期!G$7:G$27,$U$84:$U$104,$X147),BA146)</f>
        <v>5951003.3670033673</v>
      </c>
      <c r="BB147" s="203">
        <f>MAX(求节点(基础状态预期!H$7:H$27,$U$6:$U$26,$X147)+求节点(基础状态预期!H$7:H$27,$U$32:$U$52,$X147)+求节点(基础状态预期!H$7:H$27,$U$58:$U$78,$X147)+求节点(基础状态预期!H$7:H$27,$U$84:$U$104,$X147),BB146)</f>
        <v>5925496.5986394566</v>
      </c>
      <c r="BC147" s="203">
        <f>MAX(求节点(基础状态预期!I$7:I$27,$U$6:$U$26,$X147)+求节点(基础状态预期!I$7:I$27,$U$32:$U$52,$X147)+求节点(基础状态预期!I$7:I$27,$U$58:$U$78,$X147)+求节点(基础状态预期!I$7:I$27,$U$84:$U$104,$X147),BC146)</f>
        <v>5899463.9175257729</v>
      </c>
      <c r="BD147" s="203">
        <f>MAX(求节点(基础状态预期!J$7:J$27,$U$6:$U$26,$X147)+求节点(基础状态预期!J$7:J$27,$U$32:$U$52,$X147)+求节点(基础状态预期!J$7:J$27,$U$58:$U$78,$X147)+求节点(基础状态预期!J$7:J$27,$U$84:$U$104,$X147),BD146)</f>
        <v>5845754.3859649133</v>
      </c>
      <c r="BK147" s="194">
        <v>142</v>
      </c>
      <c r="BL147" s="194">
        <f t="shared" si="43"/>
        <v>48700</v>
      </c>
      <c r="BM147" s="194">
        <f t="shared" si="44"/>
        <v>48598.720538720547</v>
      </c>
      <c r="BN147" s="194">
        <f t="shared" si="45"/>
        <v>48495.37414965986</v>
      </c>
      <c r="BO147" s="194">
        <f t="shared" si="46"/>
        <v>48389.896907216491</v>
      </c>
      <c r="BP147" s="194">
        <f t="shared" si="47"/>
        <v>48172.280701754396</v>
      </c>
      <c r="BQ147" s="194">
        <f>(BL147-BL146)/节奏总纲!K145</f>
        <v>0</v>
      </c>
      <c r="BR147" s="194"/>
      <c r="BS147" s="110">
        <f t="shared" si="48"/>
        <v>0.88706365503080087</v>
      </c>
      <c r="BT147" s="110">
        <f t="shared" si="49"/>
        <v>0.11293634496919917</v>
      </c>
      <c r="BU147" s="194"/>
      <c r="BV147" s="194"/>
      <c r="BW147" s="194">
        <v>142</v>
      </c>
      <c r="BX147" s="194">
        <f>求节点(村县营基础信息!K$8:K$28,$P$6:$P$26,$CF147)+求节点(村县营基础信息!T$8:T$28,$P$32:$P$52,$CF147)+求节点(村县营基础信息!AC$8:AC$28,$P$58:$P$78,$CF147)+求节点(村县营基础信息!AL$8:AL$28,$P$84:$P$104,$CF147)</f>
        <v>303.43097913322629</v>
      </c>
      <c r="BY147" s="194">
        <f>求节点(村县营基础信息!L$8:L$28,$P$6:$P$26,$CF147)+求节点(村县营基础信息!U$8:U$28,$P$32:$P$52,$CF147)+求节点(村县营基础信息!AD$8:AD$28,$P$58:$P$78,$CF147)+求节点(村县营基础信息!AM$8:AM$28,$P$84:$P$104,$CF147)</f>
        <v>306.9443097675304</v>
      </c>
      <c r="BZ147" s="194">
        <f>求节点(村县营基础信息!M$8:M$28,$P$6:$P$26,$CF147)+求节点(村县营基础信息!V$8:V$28,$P$32:$P$52,$CF147)+求节点(村县营基础信息!AE$8:AE$28,$P$58:$P$78,$CF147)+求节点(村县营基础信息!AN$8:AN$28,$P$84:$P$104,$CF147)</f>
        <v>310.30088006338741</v>
      </c>
      <c r="CA147" s="194">
        <f>求节点(村县营基础信息!N$8:N$28,$P$6:$P$26,$CF147)+求节点(村县营基础信息!W$8:W$28,$P$32:$P$52,$CF147)+求节点(村县营基础信息!AF$8:AF$28,$P$58:$P$78,$CF147)+求节点(村县营基础信息!AO$8:AO$28,$P$84:$P$104,$CF147)</f>
        <v>314.1467827942954</v>
      </c>
      <c r="CB147" s="194">
        <f>求节点(村县营基础信息!O$8:O$28,$P$6:$P$26,$CF147)+求节点(村县营基础信息!X$8:X$28,$P$32:$P$52,$CF147)+求节点(村县营基础信息!AG$8:AG$28,$P$58:$P$78,$CF147)+求节点(村县营基础信息!AP$8:AP$28,$P$84:$P$104,$CF147)</f>
        <v>320.66069320628554</v>
      </c>
      <c r="CC147" s="194">
        <f>(BX147-BX146)/节奏总纲!K145</f>
        <v>1.6954490255249094E-3</v>
      </c>
      <c r="CD147" s="194"/>
      <c r="CE147" s="194"/>
      <c r="CF147" s="194">
        <v>142</v>
      </c>
      <c r="CG147" s="194">
        <f>求节点(村县营基础信息!K$8:K$28,$Q$6:$Q$26,$CF147)+求节点(村县营基础信息!T$8:T$28,$Q$32:$Q$52,$CF147)+求节点(村县营基础信息!AC$8:AC$28,$Q$58:$Q$78,$CF147)+求节点(村县营基础信息!AL$8:AL$28,$Q$84:$Q$104,$CF147)</f>
        <v>92.12145532370252</v>
      </c>
      <c r="CH147" s="194">
        <f>求节点(村县营基础信息!L$8:L$28,$Q$6:$Q$26,$CF147)+求节点(村县营基础信息!U$8:U$28,$Q$32:$Q$52,$CF147)+求节点(村县营基础信息!AD$8:AD$28,$Q$58:$Q$78,$CF147)+求节点(村县营基础信息!AM$8:AM$28,$Q$84:$Q$104,$CF147)</f>
        <v>93.50034632356693</v>
      </c>
      <c r="CI147" s="194">
        <f>求节点(村县营基础信息!M$8:M$28,$Q$6:$Q$26,$CF147)+求节点(村县营基础信息!V$8:V$28,$Q$32:$Q$52,$CF147)+求节点(村县营基础信息!AE$8:AE$28,$Q$58:$Q$78,$CF147)+求节点(村县营基础信息!AN$8:AN$28,$Q$84:$Q$104,$CF147)</f>
        <v>94.678916992444741</v>
      </c>
      <c r="CJ147" s="194">
        <f>求节点(村县营基础信息!N$8:N$28,$Q$6:$Q$26,$CF147)+求节点(村县营基础信息!W$8:W$28,$Q$32:$Q$52,$CF147)+求节点(村县营基础信息!AF$8:AF$28,$Q$58:$Q$78,$CF147)+求节点(村县营基础信息!AO$8:AO$28,$Q$84:$Q$104,$CF147)</f>
        <v>96.301912887569884</v>
      </c>
      <c r="CK147" s="194">
        <f>求节点(村县营基础信息!O$8:O$28,$Q$6:$Q$26,$CF147)+求节点(村县营基础信息!X$8:X$28,$Q$32:$Q$52,$CF147)+求节点(村县营基础信息!AG$8:AG$28,$Q$58:$Q$78,$CF147)+求节点(村县营基础信息!AP$8:AP$28,$Q$84:$Q$104,$CF147)</f>
        <v>98.229615512049918</v>
      </c>
      <c r="CL147" s="194">
        <f>(CG147-CG146)/节奏总纲!K145</f>
        <v>5.1473726283541991E-4</v>
      </c>
      <c r="CM147" s="194"/>
      <c r="CN147" s="194"/>
      <c r="CO147" s="194">
        <v>142</v>
      </c>
      <c r="CP147" s="194">
        <f>求节点(村县营基础信息!K$8:K$28,$R$6:$R$26,$CF147)+求节点(村县营基础信息!T$8:T$28,$R$32:$R$52,$CF147)+求节点(村县营基础信息!AC$8:AC$28,$R$58:$R$78,$CF147)+求节点(村县营基础信息!AL$8:AL$28,$R$84:$R$104,$CF147)</f>
        <v>16.904761904761905</v>
      </c>
      <c r="CQ147" s="194">
        <f>求节点(村县营基础信息!L$8:L$28,$R$6:$R$26,$CF147)+求节点(村县营基础信息!U$8:U$28,$R$32:$R$52,$CF147)+求节点(村县营基础信息!AD$8:AD$28,$R$58:$R$78,$CF147)+求节点(村县营基础信息!AM$8:AM$28,$R$84:$R$104,$CF147)</f>
        <v>17.075517075517077</v>
      </c>
      <c r="CR147" s="194">
        <f>求节点(村县营基础信息!M$8:M$28,$R$6:$R$26,$CF147)+求节点(村县营基础信息!V$8:V$28,$R$32:$R$52,$CF147)+求节点(村县营基础信息!AE$8:AE$28,$R$58:$R$78,$CF147)+求节点(村县营基础信息!AN$8:AN$28,$R$84:$R$104,$CF147)</f>
        <v>17.249757045675416</v>
      </c>
      <c r="CS147" s="194">
        <f>求节点(村县营基础信息!N$8:N$28,$R$6:$R$26,$CF147)+求节点(村县营基础信息!W$8:W$28,$R$32:$R$52,$CF147)+求节点(村县营基础信息!AF$8:AF$28,$R$58:$R$78,$CF147)+求节点(村县营基础信息!AO$8:AO$28,$R$84:$R$104,$CF147)</f>
        <v>17.427589592538045</v>
      </c>
      <c r="CT147" s="194">
        <f>求节点(村县营基础信息!O$8:O$28,$R$6:$R$26,$CF147)+求节点(村县营基础信息!X$8:X$28,$R$32:$R$52,$CF147)+求节点(村县营基础信息!AG$8:AG$28,$R$58:$R$78,$CF147)+求节点(村县营基础信息!AP$8:AP$28,$R$84:$R$104,$CF147)</f>
        <v>17.794486215538846</v>
      </c>
      <c r="CU147" s="194">
        <f>(CP147-CP146)/节奏总纲!K145</f>
        <v>9.4456941015160954E-5</v>
      </c>
      <c r="CV147" s="194"/>
      <c r="CW147" s="194"/>
      <c r="CX147" s="194"/>
      <c r="CY147" s="194">
        <v>142</v>
      </c>
      <c r="CZ147" s="194">
        <v>85605.714285714406</v>
      </c>
      <c r="DA147" s="194">
        <v>86470.418470418706</v>
      </c>
      <c r="DB147" s="194">
        <v>87352.769679300196</v>
      </c>
      <c r="DC147" s="194">
        <v>88253.3136966124</v>
      </c>
      <c r="DD147" s="194">
        <v>90111.278195488907</v>
      </c>
      <c r="DE147" s="194">
        <f t="shared" si="50"/>
        <v>0.56888725719244293</v>
      </c>
      <c r="DF147" s="194">
        <f t="shared" si="51"/>
        <v>0.56202712324499782</v>
      </c>
      <c r="DG147" s="194">
        <f t="shared" si="52"/>
        <v>0.55516698929755526</v>
      </c>
      <c r="DH147" s="194">
        <f t="shared" si="53"/>
        <v>0.5483068553501117</v>
      </c>
      <c r="DI147" s="194">
        <f t="shared" si="54"/>
        <v>0.53458658745522003</v>
      </c>
    </row>
    <row r="148" spans="24:113" x14ac:dyDescent="0.15">
      <c r="X148" s="187">
        <v>143</v>
      </c>
      <c r="Y148" s="203">
        <f>MAX(求节点(基础状态预期!F$7:F$27,$N$6:$N$26,$X148)+求节点(基础状态预期!F$7:F$27,$N$32:$N$52,$X148)+求节点(基础状态预期!F$7:F$27,$N$58:$N$78,$X148)+求节点(基础状态预期!F$7:F$27,$N$84:$N$104,$X148),Y147)</f>
        <v>350640</v>
      </c>
      <c r="Z148" s="203">
        <f>MAX(求节点(基础状态预期!G$7:G$27,$N$6:$N$26,$X148)+求节点(基础状态预期!G$7:G$27,$N$32:$N$52,$X148)+求节点(基础状态预期!G$7:G$27,$N$58:$N$78,$X148)+求节点(基础状态预期!G$7:G$27,$N$84:$N$104,$X148),Z147)</f>
        <v>348351.5151515152</v>
      </c>
      <c r="AA148" s="203">
        <f>MAX(求节点(基础状态预期!H$7:H$27,$N$6:$N$26,$X148)+求节点(基础状态预期!H$7:H$27,$N$32:$N$52,$X148)+求节点(基础状态预期!H$7:H$27,$N$58:$N$78,$X148)+求节点(基础状态预期!H$7:H$27,$N$84:$N$104,$X148),AA147)</f>
        <v>346016.32653061231</v>
      </c>
      <c r="AB148" s="203">
        <f>MAX(求节点(基础状态预期!I$7:I$27,$N$6:$N$26,$X148)+求节点(基础状态预期!I$7:I$27,$N$32:$N$52,$X148)+求节点(基础状态预期!I$7:I$27,$N$58:$N$78,$X148)+求节点(基础状态预期!I$7:I$27,$N$84:$N$104,$X148),AB147)</f>
        <v>343632.98969072162</v>
      </c>
      <c r="AC148" s="203">
        <f>MAX(求节点(基础状态预期!J$7:J$27,$N$6:$N$26,$X148)+求节点(基础状态预期!J$7:J$27,$N$32:$N$52,$X148)+求节点(基础状态预期!J$7:J$27,$N$58:$N$78,$X148)+求节点(基础状态预期!J$7:J$27,$N$84:$N$104,$X148),AC147)</f>
        <v>338715.78947368427</v>
      </c>
      <c r="AD148" s="63">
        <v>60434.523809523809</v>
      </c>
      <c r="AE148" s="63">
        <v>61044.973544973545</v>
      </c>
      <c r="AF148" s="63">
        <v>61667.881438289609</v>
      </c>
      <c r="AG148" s="63">
        <v>62303.632793323515</v>
      </c>
      <c r="AH148" s="63">
        <v>63615.288220551382</v>
      </c>
      <c r="AI148" s="203">
        <f>MAX((求节点(基础状态预期!F$7:F$27,$P$6:$P$26,$X148)+求节点(基础状态预期!F$7:F$27,$P$32:$P$52,$X148)+求节点(基础状态预期!F$7:F$27,$P$58:$P$78,$X148)+求节点(基础状态预期!F$7:F$27,$P$84:$P$104,$X148))*240,AI147)</f>
        <v>43200</v>
      </c>
      <c r="AJ148" s="203">
        <f>MAX((求节点(基础状态预期!G$7:G$27,$P$6:$P$26,$X148)+求节点(基础状态预期!G$7:G$27,$P$32:$P$52,$X148)+求节点(基础状态预期!G$7:G$27,$P$58:$P$78,$X148)+求节点(基础状态预期!G$7:G$27,$P$84:$P$104,$X148))*240,AJ147)</f>
        <v>43109.494949494954</v>
      </c>
      <c r="AK148" s="203">
        <f>MAX((求节点(基础状态预期!H$7:H$27,$P$6:$P$26,$X148)+求节点(基础状态预期!H$7:H$27,$P$32:$P$52,$X148)+求节点(基础状态预期!H$7:H$27,$P$58:$P$78,$X148)+求节点(基础状态预期!H$7:H$27,$P$84:$P$104,$X148))*240,AK147)</f>
        <v>43017.142857142855</v>
      </c>
      <c r="AL148" s="203">
        <f>MAX((求节点(基础状态预期!I$7:I$27,$P$6:$P$26,$X148)+求节点(基础状态预期!I$7:I$27,$P$32:$P$52,$X148)+求节点(基础状态预期!I$7:I$27,$P$58:$P$78,$X148)+求节点(基础状态预期!I$7:I$27,$P$84:$P$104,$X148))*240,AL147)</f>
        <v>42922.886597938144</v>
      </c>
      <c r="AM148" s="203">
        <f>MAX((求节点(基础状态预期!J$7:J$27,$P$6:$P$26,$X148)+求节点(基础状态预期!J$7:J$27,$P$32:$P$52,$X148)+求节点(基础状态预期!J$7:J$27,$P$58:$P$78,$X148)+求节点(基础状态预期!J$7:J$27,$P$84:$P$104,$X148))*240,AM147)</f>
        <v>42728.421052631587</v>
      </c>
      <c r="AN148" s="187">
        <f>(AI148-AI147)/节奏总纲!K146</f>
        <v>0</v>
      </c>
      <c r="AO148" s="203">
        <f>MAX(求节点(基础状态预期!F$7:F$27,$T$6:$T$26,$X148)+求节点(基础状态预期!F$7:F$27,$T$32:$T$52,$X148)+求节点(基础状态预期!F$7:F$27,$T$58:$T$78,$X148)+求节点(基础状态预期!F$7:F$27,$T$84:$T$104,$X148),AO147)</f>
        <v>24920800</v>
      </c>
      <c r="AP148" s="203">
        <f>MAX(求节点(基础状态预期!G$7:G$27,$T$6:$T$26,$X148)+求节点(基础状态预期!G$7:G$27,$T$32:$T$52,$X148)+求节点(基础状态预期!G$7:G$27,$T$58:$T$78,$X148)+求节点(基础状态预期!G$7:G$27,$T$84:$T$104,$X148),AP147)</f>
        <v>24696692.255892258</v>
      </c>
      <c r="AQ148" s="203">
        <f>MAX(求节点(基础状态预期!H$7:H$27,$T$6:$T$26,$X148)+求节点(基础状态预期!H$7:H$27,$T$32:$T$52,$X148)+求节点(基础状态预期!H$7:H$27,$T$58:$T$78,$X148)+求节点(基础状态预期!H$7:H$27,$T$84:$T$104,$X148),AQ147)</f>
        <v>24468010.884353749</v>
      </c>
      <c r="AR148" s="203">
        <f>MAX(求节点(基础状态预期!I$7:I$27,$T$6:$T$26,$X148)+求节点(基础状态预期!I$7:I$27,$T$32:$T$52,$X148)+求节点(基础状态预期!I$7:I$27,$T$58:$T$78,$X148)+求节点(基础状态预期!I$7:I$27,$T$84:$T$104,$X148),AR147)</f>
        <v>24234614.432989687</v>
      </c>
      <c r="AS148" s="203">
        <f>MAX(求节点(基础状态预期!J$7:J$27,$T$6:$T$26,$X148)+求节点(基础状态预期!J$7:J$27,$T$32:$T$52,$X148)+求节点(基础状态预期!J$7:J$27,$T$58:$T$78,$X148)+求节点(基础状态预期!J$7:J$27,$T$84:$T$104,$X148),AS147)</f>
        <v>24046385.964912269</v>
      </c>
      <c r="AT148" s="203">
        <f>MAX(求节点(基础状态预期!F$7:F$27,$S$6:$S$26,$X148)+求节点(基础状态预期!F$7:F$27,$S$32:$S$52,$X148)+求节点(基础状态预期!F$7:F$27,$S$58:$S$78,$X148)+求节点(基础状态预期!F$7:F$27,$S$84:$S$104,$X148),AT147)</f>
        <v>5500</v>
      </c>
      <c r="AU148" s="203">
        <f>MAX(求节点(基础状态预期!G$7:G$27,$S$6:$S$26,$X148)+求节点(基础状态预期!G$7:G$27,$S$32:$S$52,$X148)+求节点(基础状态预期!G$7:G$27,$S$58:$S$78,$X148)+求节点(基础状态预期!G$7:G$27,$S$84:$S$104,$X148),AU147)</f>
        <v>5489.2255892255898</v>
      </c>
      <c r="AV148" s="203">
        <f>MAX(求节点(基础状态预期!H$7:H$27,$S$6:$S$26,$X148)+求节点(基础状态预期!H$7:H$27,$S$32:$S$52,$X148)+求节点(基础状态预期!H$7:H$27,$S$58:$S$78,$X148)+求节点(基础状态预期!H$7:H$27,$S$84:$S$104,$X148),AV147)</f>
        <v>5478.2312925170072</v>
      </c>
      <c r="AW148" s="203">
        <f>MAX(求节点(基础状态预期!I$7:I$27,$S$6:$S$26,$X148)+求节点(基础状态预期!I$7:I$27,$S$32:$S$52,$X148)+求节点(基础状态预期!I$7:I$27,$S$58:$S$78,$X148)+求节点(基础状态预期!I$7:I$27,$S$84:$S$104,$X148),AW147)</f>
        <v>5467.0103092783502</v>
      </c>
      <c r="AX148" s="203">
        <f>MAX(求节点(基础状态预期!J$7:J$27,$S$6:$S$26,$X148)+求节点(基础状态预期!J$7:J$27,$S$32:$S$52,$X148)+求节点(基础状态预期!J$7:J$27,$S$58:$S$78,$X148)+求节点(基础状态预期!J$7:J$27,$S$84:$S$104,$X148),AX147)</f>
        <v>5443.8596491228072</v>
      </c>
      <c r="AY148" s="187">
        <f>(AT148-AT147)/节奏总纲!K146</f>
        <v>0</v>
      </c>
      <c r="AZ148" s="203">
        <f>MAX(求节点(基础状态预期!F$7:F$27,$U$6:$U$26,$X148)+求节点(基础状态预期!F$7:F$27,$U$32:$U$52,$X148)+求节点(基础状态预期!F$7:F$27,$U$58:$U$78,$X148)+求节点(基础状态预期!F$7:F$27,$U$84:$U$104,$X148),AZ147)</f>
        <v>5976000</v>
      </c>
      <c r="BA148" s="203">
        <f>MAX(求节点(基础状态预期!G$7:G$27,$U$6:$U$26,$X148)+求节点(基础状态预期!G$7:G$27,$U$32:$U$52,$X148)+求节点(基础状态预期!G$7:G$27,$U$58:$U$78,$X148)+求节点(基础状态预期!G$7:G$27,$U$84:$U$104,$X148),BA147)</f>
        <v>5951003.3670033673</v>
      </c>
      <c r="BB148" s="203">
        <f>MAX(求节点(基础状态预期!H$7:H$27,$U$6:$U$26,$X148)+求节点(基础状态预期!H$7:H$27,$U$32:$U$52,$X148)+求节点(基础状态预期!H$7:H$27,$U$58:$U$78,$X148)+求节点(基础状态预期!H$7:H$27,$U$84:$U$104,$X148),BB147)</f>
        <v>5925496.5986394566</v>
      </c>
      <c r="BC148" s="203">
        <f>MAX(求节点(基础状态预期!I$7:I$27,$U$6:$U$26,$X148)+求节点(基础状态预期!I$7:I$27,$U$32:$U$52,$X148)+求节点(基础状态预期!I$7:I$27,$U$58:$U$78,$X148)+求节点(基础状态预期!I$7:I$27,$U$84:$U$104,$X148),BC147)</f>
        <v>5899463.9175257729</v>
      </c>
      <c r="BD148" s="203">
        <f>MAX(求节点(基础状态预期!J$7:J$27,$U$6:$U$26,$X148)+求节点(基础状态预期!J$7:J$27,$U$32:$U$52,$X148)+求节点(基础状态预期!J$7:J$27,$U$58:$U$78,$X148)+求节点(基础状态预期!J$7:J$27,$U$84:$U$104,$X148),BD147)</f>
        <v>5845754.3859649133</v>
      </c>
      <c r="BK148" s="194">
        <v>143</v>
      </c>
      <c r="BL148" s="194">
        <f t="shared" si="43"/>
        <v>48700</v>
      </c>
      <c r="BM148" s="194">
        <f t="shared" si="44"/>
        <v>48598.720538720547</v>
      </c>
      <c r="BN148" s="194">
        <f t="shared" si="45"/>
        <v>48495.37414965986</v>
      </c>
      <c r="BO148" s="194">
        <f t="shared" si="46"/>
        <v>48389.896907216491</v>
      </c>
      <c r="BP148" s="194">
        <f t="shared" si="47"/>
        <v>48172.280701754396</v>
      </c>
      <c r="BQ148" s="194">
        <f>(BL148-BL147)/节奏总纲!K146</f>
        <v>0</v>
      </c>
      <c r="BR148" s="194"/>
      <c r="BS148" s="110">
        <f t="shared" si="48"/>
        <v>0.88706365503080087</v>
      </c>
      <c r="BT148" s="110">
        <f t="shared" si="49"/>
        <v>0.11293634496919917</v>
      </c>
      <c r="BU148" s="194"/>
      <c r="BV148" s="194"/>
      <c r="BW148" s="194">
        <v>143</v>
      </c>
      <c r="BX148" s="194">
        <f>求节点(村县营基础信息!K$8:K$28,$P$6:$P$26,$CF148)+求节点(村县营基础信息!T$8:T$28,$P$32:$P$52,$CF148)+求节点(村县营基础信息!AC$8:AC$28,$P$58:$P$78,$CF148)+求节点(村县营基础信息!AL$8:AL$28,$P$84:$P$104,$CF148)</f>
        <v>305.56781701444618</v>
      </c>
      <c r="BY148" s="194">
        <f>求节点(村县营基础信息!L$8:L$28,$P$6:$P$26,$CF148)+求节点(村县营基础信息!U$8:U$28,$P$32:$P$52,$CF148)+求节点(村县营基础信息!AD$8:AD$28,$P$58:$P$78,$CF148)+求节点(村县营基础信息!AM$8:AM$28,$P$84:$P$104,$CF148)</f>
        <v>309.10588941378063</v>
      </c>
      <c r="BZ148" s="194">
        <f>求节点(村县营基础信息!M$8:M$28,$P$6:$P$26,$CF148)+求节点(村县营基础信息!V$8:V$28,$P$32:$P$52,$CF148)+求节点(村县营基础信息!AE$8:AE$28,$P$58:$P$78,$CF148)+求节点(村县营基础信息!AN$8:AN$28,$P$84:$P$104,$CF148)</f>
        <v>312.48609752862257</v>
      </c>
      <c r="CA148" s="194">
        <f>求节点(村县营基础信息!N$8:N$28,$P$6:$P$26,$CF148)+求节点(村县营基础信息!W$8:W$28,$P$32:$P$52,$CF148)+求节点(村县营基础信息!AF$8:AF$28,$P$58:$P$78,$CF148)+求节点(村县营基础信息!AO$8:AO$28,$P$84:$P$104,$CF148)</f>
        <v>316.35908408157923</v>
      </c>
      <c r="CB148" s="194">
        <f>求节点(村县营基础信息!O$8:O$28,$P$6:$P$26,$CF148)+求节点(村县营基础信息!X$8:X$28,$P$32:$P$52,$CF148)+求节点(村县营基础信息!AG$8:AG$28,$P$58:$P$78,$CF148)+求节点(村县营基础信息!AP$8:AP$28,$P$84:$P$104,$CF148)</f>
        <v>322.91886710210446</v>
      </c>
      <c r="CC148" s="194">
        <f>(BX148-BX147)/节奏总纲!K146</f>
        <v>1.5819098762836718E-3</v>
      </c>
      <c r="CD148" s="194"/>
      <c r="CE148" s="194"/>
      <c r="CF148" s="194">
        <v>143</v>
      </c>
      <c r="CG148" s="194">
        <f>求节点(村县营基础信息!K$8:K$28,$Q$6:$Q$26,$CF148)+求节点(村县营基础信息!T$8:T$28,$Q$32:$Q$52,$CF148)+求节点(村县营基础信息!AC$8:AC$28,$Q$58:$Q$78,$CF148)+求节点(村县营基础信息!AL$8:AL$28,$Q$84:$Q$104,$CF148)</f>
        <v>92.770197966827183</v>
      </c>
      <c r="CH148" s="194">
        <f>求节点(村县营基础信息!L$8:L$28,$Q$6:$Q$26,$CF148)+求节点(村县营基础信息!U$8:U$28,$Q$32:$Q$52,$CF148)+求节点(村县营基础信息!AD$8:AD$28,$Q$58:$Q$78,$CF148)+求节点(村县营基础信息!AM$8:AM$28,$Q$84:$Q$104,$CF148)</f>
        <v>94.158799466690652</v>
      </c>
      <c r="CI148" s="194">
        <f>求节点(村县营基础信息!M$8:M$28,$Q$6:$Q$26,$CF148)+求节点(村县营基础信息!V$8:V$28,$Q$32:$Q$52,$CF148)+求节点(村县营基础信息!AE$8:AE$28,$Q$58:$Q$78,$CF148)+求节点(村县营基础信息!AN$8:AN$28,$Q$84:$Q$104,$CF148)</f>
        <v>95.345669929011251</v>
      </c>
      <c r="CJ148" s="194">
        <f>求节点(村县营基础信息!N$8:N$28,$Q$6:$Q$26,$CF148)+求节点(村县营基础信息!W$8:W$28,$Q$32:$Q$52,$CF148)+求节点(村县营基础信息!AF$8:AF$28,$Q$58:$Q$78,$CF148)+求节点(村县营基础信息!AO$8:AO$28,$Q$84:$Q$104,$CF148)</f>
        <v>96.980095372693626</v>
      </c>
      <c r="CK148" s="194">
        <f>求节点(村县营基础信息!O$8:O$28,$Q$6:$Q$26,$CF148)+求节点(村县营基础信息!X$8:X$28,$Q$32:$Q$52,$CF148)+求节点(村县营基础信息!AG$8:AG$28,$Q$58:$Q$78,$CF148)+求节点(村县营基础信息!AP$8:AP$28,$Q$84:$Q$104,$CF148)</f>
        <v>98.921373367768595</v>
      </c>
      <c r="CL148" s="194">
        <f>(CG148-CG147)/节奏总纲!K146</f>
        <v>4.8026684819880001E-4</v>
      </c>
      <c r="CM148" s="194"/>
      <c r="CN148" s="194"/>
      <c r="CO148" s="194">
        <v>143</v>
      </c>
      <c r="CP148" s="194">
        <f>求节点(村县营基础信息!K$8:K$28,$R$6:$R$26,$CF148)+求节点(村县营基础信息!T$8:T$28,$R$32:$R$52,$CF148)+求节点(村县营基础信息!AC$8:AC$28,$R$58:$R$78,$CF148)+求节点(村县营基础信息!AL$8:AL$28,$R$84:$R$104,$CF148)</f>
        <v>17.023809523809526</v>
      </c>
      <c r="CQ148" s="194">
        <f>求节点(村县营基础信息!L$8:L$28,$R$6:$R$26,$CF148)+求节点(村县营基础信息!U$8:U$28,$R$32:$R$52,$CF148)+求节点(村县营基础信息!AD$8:AD$28,$R$58:$R$78,$CF148)+求节点(村县营基础信息!AM$8:AM$28,$R$84:$R$104,$CF148)</f>
        <v>17.195767195767196</v>
      </c>
      <c r="CR148" s="194">
        <f>求节点(村县营基础信息!M$8:M$28,$R$6:$R$26,$CF148)+求节点(村县营基础信息!V$8:V$28,$R$32:$R$52,$CF148)+求节点(村县营基础信息!AE$8:AE$28,$R$58:$R$78,$CF148)+求节点(村县营基础信息!AN$8:AN$28,$R$84:$R$104,$CF148)</f>
        <v>17.371234207968904</v>
      </c>
      <c r="CS148" s="194">
        <f>求节点(村县营基础信息!N$8:N$28,$R$6:$R$26,$CF148)+求节点(村县营基础信息!W$8:W$28,$R$32:$R$52,$CF148)+求节点(村县营基础信息!AF$8:AF$28,$R$58:$R$78,$CF148)+求节点(村县营基础信息!AO$8:AO$28,$R$84:$R$104,$CF148)</f>
        <v>17.550319096710847</v>
      </c>
      <c r="CT148" s="194">
        <f>求节点(村县营基础信息!O$8:O$28,$R$6:$R$26,$CF148)+求节点(村县营基础信息!X$8:X$28,$R$32:$R$52,$CF148)+求节点(村县营基础信息!AG$8:AG$28,$R$58:$R$78,$CF148)+求节点(村县营基础信息!AP$8:AP$28,$R$84:$R$104,$CF148)</f>
        <v>17.919799498746869</v>
      </c>
      <c r="CU148" s="194">
        <f>(CP148-CP147)/节奏总纲!K146</f>
        <v>8.8131442246791434E-5</v>
      </c>
      <c r="CV148" s="194"/>
      <c r="CW148" s="194"/>
      <c r="CX148" s="194"/>
      <c r="CY148" s="194">
        <v>143</v>
      </c>
      <c r="CZ148" s="194">
        <v>86208.571428571493</v>
      </c>
      <c r="DA148" s="194">
        <v>87079.365079365307</v>
      </c>
      <c r="DB148" s="194">
        <v>87967.930029154406</v>
      </c>
      <c r="DC148" s="194">
        <v>88874.815905743497</v>
      </c>
      <c r="DD148" s="194">
        <v>90745.864661654399</v>
      </c>
      <c r="DE148" s="194">
        <f t="shared" si="50"/>
        <v>0.56490902462466397</v>
      </c>
      <c r="DF148" s="194">
        <f t="shared" si="51"/>
        <v>0.55809686364188593</v>
      </c>
      <c r="DG148" s="194">
        <f t="shared" si="52"/>
        <v>0.55128470265911089</v>
      </c>
      <c r="DH148" s="194">
        <f t="shared" si="53"/>
        <v>0.54447254167633463</v>
      </c>
      <c r="DI148" s="194">
        <f t="shared" si="54"/>
        <v>0.53084821971077756</v>
      </c>
    </row>
    <row r="149" spans="24:113" x14ac:dyDescent="0.15">
      <c r="X149" s="187">
        <v>144</v>
      </c>
      <c r="Y149" s="203">
        <f>MAX(求节点(基础状态预期!F$7:F$27,$N$6:$N$26,$X149)+求节点(基础状态预期!F$7:F$27,$N$32:$N$52,$X149)+求节点(基础状态预期!F$7:F$27,$N$58:$N$78,$X149)+求节点(基础状态预期!F$7:F$27,$N$84:$N$104,$X149),Y148)</f>
        <v>350640</v>
      </c>
      <c r="Z149" s="203">
        <f>MAX(求节点(基础状态预期!G$7:G$27,$N$6:$N$26,$X149)+求节点(基础状态预期!G$7:G$27,$N$32:$N$52,$X149)+求节点(基础状态预期!G$7:G$27,$N$58:$N$78,$X149)+求节点(基础状态预期!G$7:G$27,$N$84:$N$104,$X149),Z148)</f>
        <v>348351.5151515152</v>
      </c>
      <c r="AA149" s="203">
        <f>MAX(求节点(基础状态预期!H$7:H$27,$N$6:$N$26,$X149)+求节点(基础状态预期!H$7:H$27,$N$32:$N$52,$X149)+求节点(基础状态预期!H$7:H$27,$N$58:$N$78,$X149)+求节点(基础状态预期!H$7:H$27,$N$84:$N$104,$X149),AA148)</f>
        <v>346016.32653061231</v>
      </c>
      <c r="AB149" s="203">
        <f>MAX(求节点(基础状态预期!I$7:I$27,$N$6:$N$26,$X149)+求节点(基础状态预期!I$7:I$27,$N$32:$N$52,$X149)+求节点(基础状态预期!I$7:I$27,$N$58:$N$78,$X149)+求节点(基础状态预期!I$7:I$27,$N$84:$N$104,$X149),AB148)</f>
        <v>343632.98969072162</v>
      </c>
      <c r="AC149" s="203">
        <f>MAX(求节点(基础状态预期!J$7:J$27,$N$6:$N$26,$X149)+求节点(基础状态预期!J$7:J$27,$N$32:$N$52,$X149)+求节点(基础状态预期!J$7:J$27,$N$58:$N$78,$X149)+求节点(基础状态预期!J$7:J$27,$N$84:$N$104,$X149),AC148)</f>
        <v>338715.78947368427</v>
      </c>
      <c r="AD149" s="63">
        <v>60857.142857142855</v>
      </c>
      <c r="AE149" s="63">
        <v>61471.86147186147</v>
      </c>
      <c r="AF149" s="63">
        <v>62099.125364431486</v>
      </c>
      <c r="AG149" s="63">
        <v>62739.322533136961</v>
      </c>
      <c r="AH149" s="63">
        <v>64060.150375939855</v>
      </c>
      <c r="AI149" s="203">
        <f>MAX((求节点(基础状态预期!F$7:F$27,$P$6:$P$26,$X149)+求节点(基础状态预期!F$7:F$27,$P$32:$P$52,$X149)+求节点(基础状态预期!F$7:F$27,$P$58:$P$78,$X149)+求节点(基础状态预期!F$7:F$27,$P$84:$P$104,$X149))*240,AI148)</f>
        <v>43200</v>
      </c>
      <c r="AJ149" s="203">
        <f>MAX((求节点(基础状态预期!G$7:G$27,$P$6:$P$26,$X149)+求节点(基础状态预期!G$7:G$27,$P$32:$P$52,$X149)+求节点(基础状态预期!G$7:G$27,$P$58:$P$78,$X149)+求节点(基础状态预期!G$7:G$27,$P$84:$P$104,$X149))*240,AJ148)</f>
        <v>43109.494949494954</v>
      </c>
      <c r="AK149" s="203">
        <f>MAX((求节点(基础状态预期!H$7:H$27,$P$6:$P$26,$X149)+求节点(基础状态预期!H$7:H$27,$P$32:$P$52,$X149)+求节点(基础状态预期!H$7:H$27,$P$58:$P$78,$X149)+求节点(基础状态预期!H$7:H$27,$P$84:$P$104,$X149))*240,AK148)</f>
        <v>43017.142857142855</v>
      </c>
      <c r="AL149" s="203">
        <f>MAX((求节点(基础状态预期!I$7:I$27,$P$6:$P$26,$X149)+求节点(基础状态预期!I$7:I$27,$P$32:$P$52,$X149)+求节点(基础状态预期!I$7:I$27,$P$58:$P$78,$X149)+求节点(基础状态预期!I$7:I$27,$P$84:$P$104,$X149))*240,AL148)</f>
        <v>42922.886597938144</v>
      </c>
      <c r="AM149" s="203">
        <f>MAX((求节点(基础状态预期!J$7:J$27,$P$6:$P$26,$X149)+求节点(基础状态预期!J$7:J$27,$P$32:$P$52,$X149)+求节点(基础状态预期!J$7:J$27,$P$58:$P$78,$X149)+求节点(基础状态预期!J$7:J$27,$P$84:$P$104,$X149))*240,AM148)</f>
        <v>42728.421052631587</v>
      </c>
      <c r="AN149" s="187">
        <f>(AI149-AI148)/节奏总纲!K147</f>
        <v>0</v>
      </c>
      <c r="AO149" s="203">
        <f>MAX(求节点(基础状态预期!F$7:F$27,$T$6:$T$26,$X149)+求节点(基础状态预期!F$7:F$27,$T$32:$T$52,$X149)+求节点(基础状态预期!F$7:F$27,$T$58:$T$78,$X149)+求节点(基础状态预期!F$7:F$27,$T$84:$T$104,$X149),AO148)</f>
        <v>24920800</v>
      </c>
      <c r="AP149" s="203">
        <f>MAX(求节点(基础状态预期!G$7:G$27,$T$6:$T$26,$X149)+求节点(基础状态预期!G$7:G$27,$T$32:$T$52,$X149)+求节点(基础状态预期!G$7:G$27,$T$58:$T$78,$X149)+求节点(基础状态预期!G$7:G$27,$T$84:$T$104,$X149),AP148)</f>
        <v>24696692.255892258</v>
      </c>
      <c r="AQ149" s="203">
        <f>MAX(求节点(基础状态预期!H$7:H$27,$T$6:$T$26,$X149)+求节点(基础状态预期!H$7:H$27,$T$32:$T$52,$X149)+求节点(基础状态预期!H$7:H$27,$T$58:$T$78,$X149)+求节点(基础状态预期!H$7:H$27,$T$84:$T$104,$X149),AQ148)</f>
        <v>24468010.884353749</v>
      </c>
      <c r="AR149" s="203">
        <f>MAX(求节点(基础状态预期!I$7:I$27,$T$6:$T$26,$X149)+求节点(基础状态预期!I$7:I$27,$T$32:$T$52,$X149)+求节点(基础状态预期!I$7:I$27,$T$58:$T$78,$X149)+求节点(基础状态预期!I$7:I$27,$T$84:$T$104,$X149),AR148)</f>
        <v>24234614.432989687</v>
      </c>
      <c r="AS149" s="203">
        <f>MAX(求节点(基础状态预期!J$7:J$27,$T$6:$T$26,$X149)+求节点(基础状态预期!J$7:J$27,$T$32:$T$52,$X149)+求节点(基础状态预期!J$7:J$27,$T$58:$T$78,$X149)+求节点(基础状态预期!J$7:J$27,$T$84:$T$104,$X149),AS148)</f>
        <v>24046385.964912269</v>
      </c>
      <c r="AT149" s="203">
        <f>MAX(求节点(基础状态预期!F$7:F$27,$S$6:$S$26,$X149)+求节点(基础状态预期!F$7:F$27,$S$32:$S$52,$X149)+求节点(基础状态预期!F$7:F$27,$S$58:$S$78,$X149)+求节点(基础状态预期!F$7:F$27,$S$84:$S$104,$X149),AT148)</f>
        <v>5500</v>
      </c>
      <c r="AU149" s="203">
        <f>MAX(求节点(基础状态预期!G$7:G$27,$S$6:$S$26,$X149)+求节点(基础状态预期!G$7:G$27,$S$32:$S$52,$X149)+求节点(基础状态预期!G$7:G$27,$S$58:$S$78,$X149)+求节点(基础状态预期!G$7:G$27,$S$84:$S$104,$X149),AU148)</f>
        <v>5489.2255892255898</v>
      </c>
      <c r="AV149" s="203">
        <f>MAX(求节点(基础状态预期!H$7:H$27,$S$6:$S$26,$X149)+求节点(基础状态预期!H$7:H$27,$S$32:$S$52,$X149)+求节点(基础状态预期!H$7:H$27,$S$58:$S$78,$X149)+求节点(基础状态预期!H$7:H$27,$S$84:$S$104,$X149),AV148)</f>
        <v>5478.2312925170072</v>
      </c>
      <c r="AW149" s="203">
        <f>MAX(求节点(基础状态预期!I$7:I$27,$S$6:$S$26,$X149)+求节点(基础状态预期!I$7:I$27,$S$32:$S$52,$X149)+求节点(基础状态预期!I$7:I$27,$S$58:$S$78,$X149)+求节点(基础状态预期!I$7:I$27,$S$84:$S$104,$X149),AW148)</f>
        <v>5467.0103092783502</v>
      </c>
      <c r="AX149" s="203">
        <f>MAX(求节点(基础状态预期!J$7:J$27,$S$6:$S$26,$X149)+求节点(基础状态预期!J$7:J$27,$S$32:$S$52,$X149)+求节点(基础状态预期!J$7:J$27,$S$58:$S$78,$X149)+求节点(基础状态预期!J$7:J$27,$S$84:$S$104,$X149),AX148)</f>
        <v>5443.8596491228072</v>
      </c>
      <c r="AY149" s="187">
        <f>(AT149-AT148)/节奏总纲!K147</f>
        <v>0</v>
      </c>
      <c r="AZ149" s="203">
        <f>MAX(求节点(基础状态预期!F$7:F$27,$U$6:$U$26,$X149)+求节点(基础状态预期!F$7:F$27,$U$32:$U$52,$X149)+求节点(基础状态预期!F$7:F$27,$U$58:$U$78,$X149)+求节点(基础状态预期!F$7:F$27,$U$84:$U$104,$X149),AZ148)</f>
        <v>5976000</v>
      </c>
      <c r="BA149" s="203">
        <f>MAX(求节点(基础状态预期!G$7:G$27,$U$6:$U$26,$X149)+求节点(基础状态预期!G$7:G$27,$U$32:$U$52,$X149)+求节点(基础状态预期!G$7:G$27,$U$58:$U$78,$X149)+求节点(基础状态预期!G$7:G$27,$U$84:$U$104,$X149),BA148)</f>
        <v>5951003.3670033673</v>
      </c>
      <c r="BB149" s="203">
        <f>MAX(求节点(基础状态预期!H$7:H$27,$U$6:$U$26,$X149)+求节点(基础状态预期!H$7:H$27,$U$32:$U$52,$X149)+求节点(基础状态预期!H$7:H$27,$U$58:$U$78,$X149)+求节点(基础状态预期!H$7:H$27,$U$84:$U$104,$X149),BB148)</f>
        <v>5925496.5986394566</v>
      </c>
      <c r="BC149" s="203">
        <f>MAX(求节点(基础状态预期!I$7:I$27,$U$6:$U$26,$X149)+求节点(基础状态预期!I$7:I$27,$U$32:$U$52,$X149)+求节点(基础状态预期!I$7:I$27,$U$58:$U$78,$X149)+求节点(基础状态预期!I$7:I$27,$U$84:$U$104,$X149),BC148)</f>
        <v>5899463.9175257729</v>
      </c>
      <c r="BD149" s="203">
        <f>MAX(求节点(基础状态预期!J$7:J$27,$U$6:$U$26,$X149)+求节点(基础状态预期!J$7:J$27,$U$32:$U$52,$X149)+求节点(基础状态预期!J$7:J$27,$U$58:$U$78,$X149)+求节点(基础状态预期!J$7:J$27,$U$84:$U$104,$X149),BD148)</f>
        <v>5845754.3859649133</v>
      </c>
      <c r="BK149" s="194">
        <v>144</v>
      </c>
      <c r="BL149" s="194">
        <f t="shared" si="43"/>
        <v>48700</v>
      </c>
      <c r="BM149" s="194">
        <f t="shared" si="44"/>
        <v>48598.720538720547</v>
      </c>
      <c r="BN149" s="194">
        <f t="shared" si="45"/>
        <v>48495.37414965986</v>
      </c>
      <c r="BO149" s="194">
        <f t="shared" si="46"/>
        <v>48389.896907216491</v>
      </c>
      <c r="BP149" s="194">
        <f t="shared" si="47"/>
        <v>48172.280701754396</v>
      </c>
      <c r="BQ149" s="194">
        <f>(BL149-BL148)/节奏总纲!K147</f>
        <v>0</v>
      </c>
      <c r="BR149" s="194"/>
      <c r="BS149" s="110">
        <f t="shared" si="48"/>
        <v>0.88706365503080087</v>
      </c>
      <c r="BT149" s="110">
        <f t="shared" si="49"/>
        <v>0.11293634496919917</v>
      </c>
      <c r="BU149" s="194"/>
      <c r="BV149" s="194"/>
      <c r="BW149" s="194">
        <v>144</v>
      </c>
      <c r="BX149" s="194">
        <f>求节点(村县营基础信息!K$8:K$28,$P$6:$P$26,$CF149)+求节点(村县营基础信息!T$8:T$28,$P$32:$P$52,$CF149)+求节点(村县营基础信息!AC$8:AC$28,$P$58:$P$78,$CF149)+求节点(村县营基础信息!AL$8:AL$28,$P$84:$P$104,$CF149)</f>
        <v>307.70465489566612</v>
      </c>
      <c r="BY149" s="194">
        <f>求节点(村县营基础信息!L$8:L$28,$P$6:$P$26,$CF149)+求节点(村县营基础信息!U$8:U$28,$P$32:$P$52,$CF149)+求节点(村县营基础信息!AD$8:AD$28,$P$58:$P$78,$CF149)+求节点(村县营基础信息!AM$8:AM$28,$P$84:$P$104,$CF149)</f>
        <v>311.26746906003081</v>
      </c>
      <c r="BZ149" s="194">
        <f>求节点(村县营基础信息!M$8:M$28,$P$6:$P$26,$CF149)+求节点(村县营基础信息!V$8:V$28,$P$32:$P$52,$CF149)+求节点(村县营基础信息!AE$8:AE$28,$P$58:$P$78,$CF149)+求节点(村县营基础信息!AN$8:AN$28,$P$84:$P$104,$CF149)</f>
        <v>314.67131499385766</v>
      </c>
      <c r="CA149" s="194">
        <f>求节点(村县营基础信息!N$8:N$28,$P$6:$P$26,$CF149)+求节点(村县营基础信息!W$8:W$28,$P$32:$P$52,$CF149)+求节点(村县营基础信息!AF$8:AF$28,$P$58:$P$78,$CF149)+求节点(村县营基础信息!AO$8:AO$28,$P$84:$P$104,$CF149)</f>
        <v>318.57138536886293</v>
      </c>
      <c r="CB149" s="194">
        <f>求节点(村县营基础信息!O$8:O$28,$P$6:$P$26,$CF149)+求节点(村县营基础信息!X$8:X$28,$P$32:$P$52,$CF149)+求节点(村县营基础信息!AG$8:AG$28,$P$58:$P$78,$CF149)+求节点(村县营基础信息!AP$8:AP$28,$P$84:$P$104,$CF149)</f>
        <v>325.17704099792331</v>
      </c>
      <c r="CC149" s="194">
        <f>(BX149-BX148)/节奏总纲!K147</f>
        <v>1.4759741042106533E-3</v>
      </c>
      <c r="CD149" s="194"/>
      <c r="CE149" s="194"/>
      <c r="CF149" s="194">
        <v>144</v>
      </c>
      <c r="CG149" s="194">
        <f>求节点(村县营基础信息!K$8:K$28,$Q$6:$Q$26,$CF149)+求节点(村县营基础信息!T$8:T$28,$Q$32:$Q$52,$CF149)+求节点(村县营基础信息!AC$8:AC$28,$Q$58:$Q$78,$CF149)+求节点(村县营基础信息!AL$8:AL$28,$Q$84:$Q$104,$CF149)</f>
        <v>93.418940609951846</v>
      </c>
      <c r="CH149" s="194">
        <f>求节点(村县营基础信息!L$8:L$28,$Q$6:$Q$26,$CF149)+求节点(村县营基础信息!U$8:U$28,$Q$32:$Q$52,$CF149)+求节点(村县营基础信息!AD$8:AD$28,$Q$58:$Q$78,$CF149)+求节点(村县营基础信息!AM$8:AM$28,$Q$84:$Q$104,$CF149)</f>
        <v>94.817252609814361</v>
      </c>
      <c r="CI149" s="194">
        <f>求节点(村县营基础信息!M$8:M$28,$Q$6:$Q$26,$CF149)+求节点(村县营基础信息!V$8:V$28,$Q$32:$Q$52,$CF149)+求节点(村县营基础信息!AE$8:AE$28,$Q$58:$Q$78,$CF149)+求节点(村县营基础信息!AN$8:AN$28,$Q$84:$Q$104,$CF149)</f>
        <v>96.012422865577776</v>
      </c>
      <c r="CJ149" s="194">
        <f>求节点(村县营基础信息!N$8:N$28,$Q$6:$Q$26,$CF149)+求节点(村县营基础信息!W$8:W$28,$Q$32:$Q$52,$CF149)+求节点(村县营基础信息!AF$8:AF$28,$Q$58:$Q$78,$CF149)+求节点(村县营基础信息!AO$8:AO$28,$Q$84:$Q$104,$CF149)</f>
        <v>97.658277857817353</v>
      </c>
      <c r="CK149" s="194">
        <f>求节点(村县营基础信息!O$8:O$28,$Q$6:$Q$26,$CF149)+求节点(村县营基础信息!X$8:X$28,$Q$32:$Q$52,$CF149)+求节点(村县营基础信息!AG$8:AG$28,$Q$58:$Q$78,$CF149)+求节点(村县营基础信息!AP$8:AP$28,$Q$84:$Q$104,$CF149)</f>
        <v>99.613131223487258</v>
      </c>
      <c r="CL149" s="194">
        <f>(CG149-CG148)/节奏总纲!K147</f>
        <v>4.4810481411089188E-4</v>
      </c>
      <c r="CM149" s="194"/>
      <c r="CN149" s="194"/>
      <c r="CO149" s="194">
        <v>144</v>
      </c>
      <c r="CP149" s="194">
        <f>求节点(村县营基础信息!K$8:K$28,$R$6:$R$26,$CF149)+求节点(村县营基础信息!T$8:T$28,$R$32:$R$52,$CF149)+求节点(村县营基础信息!AC$8:AC$28,$R$58:$R$78,$CF149)+求节点(村县营基础信息!AL$8:AL$28,$R$84:$R$104,$CF149)</f>
        <v>17.142857142857142</v>
      </c>
      <c r="CQ149" s="194">
        <f>求节点(村县营基础信息!L$8:L$28,$R$6:$R$26,$CF149)+求节点(村县营基础信息!U$8:U$28,$R$32:$R$52,$CF149)+求节点(村县营基础信息!AD$8:AD$28,$R$58:$R$78,$CF149)+求节点(村县营基础信息!AM$8:AM$28,$R$84:$R$104,$CF149)</f>
        <v>17.316017316017316</v>
      </c>
      <c r="CR149" s="194">
        <f>求节点(村县营基础信息!M$8:M$28,$R$6:$R$26,$CF149)+求节点(村县营基础信息!V$8:V$28,$R$32:$R$52,$CF149)+求节点(村县营基础信息!AE$8:AE$28,$R$58:$R$78,$CF149)+求节点(村县营基础信息!AN$8:AN$28,$R$84:$R$104,$CF149)</f>
        <v>17.492711370262391</v>
      </c>
      <c r="CS149" s="194">
        <f>求节点(村县营基础信息!N$8:N$28,$R$6:$R$26,$CF149)+求节点(村县营基础信息!W$8:W$28,$R$32:$R$52,$CF149)+求节点(村县营基础信息!AF$8:AF$28,$R$58:$R$78,$CF149)+求节点(村县营基础信息!AO$8:AO$28,$R$84:$R$104,$CF149)</f>
        <v>17.673048600883654</v>
      </c>
      <c r="CT149" s="194">
        <f>求节点(村县营基础信息!O$8:O$28,$R$6:$R$26,$CF149)+求节点(村县营基础信息!X$8:X$28,$R$32:$R$52,$CF149)+求节点(村县营基础信息!AG$8:AG$28,$R$58:$R$78,$CF149)+求节点(村县营基础信息!AP$8:AP$28,$R$84:$R$104,$CF149)</f>
        <v>18.045112781954888</v>
      </c>
      <c r="CU149" s="194">
        <f>(CP149-CP148)/节奏总纲!K147</f>
        <v>8.2229543207976879E-5</v>
      </c>
      <c r="CV149" s="194"/>
      <c r="CW149" s="194"/>
      <c r="CX149" s="194"/>
      <c r="CY149" s="194">
        <v>144</v>
      </c>
      <c r="CZ149" s="194">
        <v>86811.428571428696</v>
      </c>
      <c r="DA149" s="194">
        <v>87688.311688311893</v>
      </c>
      <c r="DB149" s="194">
        <v>88583.090379008703</v>
      </c>
      <c r="DC149" s="194">
        <v>89496.318114874593</v>
      </c>
      <c r="DD149" s="194">
        <v>91380.451127819804</v>
      </c>
      <c r="DE149" s="194">
        <f t="shared" si="50"/>
        <v>0.56098604528699236</v>
      </c>
      <c r="DF149" s="194">
        <f t="shared" si="51"/>
        <v>0.55422119097770639</v>
      </c>
      <c r="DG149" s="194">
        <f t="shared" si="52"/>
        <v>0.54745633666842219</v>
      </c>
      <c r="DH149" s="194">
        <f t="shared" si="53"/>
        <v>0.54069148235913767</v>
      </c>
      <c r="DI149" s="194">
        <f t="shared" si="54"/>
        <v>0.52716177374056383</v>
      </c>
    </row>
    <row r="150" spans="24:113" x14ac:dyDescent="0.15">
      <c r="X150" s="187">
        <v>145</v>
      </c>
      <c r="Y150" s="203">
        <f>MAX(求节点(基础状态预期!F$7:F$27,$N$6:$N$26,$X150)+求节点(基础状态预期!F$7:F$27,$N$32:$N$52,$X150)+求节点(基础状态预期!F$7:F$27,$N$58:$N$78,$X150)+求节点(基础状态预期!F$7:F$27,$N$84:$N$104,$X150),Y149)</f>
        <v>350640</v>
      </c>
      <c r="Z150" s="203">
        <f>MAX(求节点(基础状态预期!G$7:G$27,$N$6:$N$26,$X150)+求节点(基础状态预期!G$7:G$27,$N$32:$N$52,$X150)+求节点(基础状态预期!G$7:G$27,$N$58:$N$78,$X150)+求节点(基础状态预期!G$7:G$27,$N$84:$N$104,$X150),Z149)</f>
        <v>348351.5151515152</v>
      </c>
      <c r="AA150" s="203">
        <f>MAX(求节点(基础状态预期!H$7:H$27,$N$6:$N$26,$X150)+求节点(基础状态预期!H$7:H$27,$N$32:$N$52,$X150)+求节点(基础状态预期!H$7:H$27,$N$58:$N$78,$X150)+求节点(基础状态预期!H$7:H$27,$N$84:$N$104,$X150),AA149)</f>
        <v>346016.32653061231</v>
      </c>
      <c r="AB150" s="203">
        <f>MAX(求节点(基础状态预期!I$7:I$27,$N$6:$N$26,$X150)+求节点(基础状态预期!I$7:I$27,$N$32:$N$52,$X150)+求节点(基础状态预期!I$7:I$27,$N$58:$N$78,$X150)+求节点(基础状态预期!I$7:I$27,$N$84:$N$104,$X150),AB149)</f>
        <v>343632.98969072162</v>
      </c>
      <c r="AC150" s="203">
        <f>MAX(求节点(基础状态预期!J$7:J$27,$N$6:$N$26,$X150)+求节点(基础状态预期!J$7:J$27,$N$32:$N$52,$X150)+求节点(基础状态预期!J$7:J$27,$N$58:$N$78,$X150)+求节点(基础状态预期!J$7:J$27,$N$84:$N$104,$X150),AC149)</f>
        <v>338715.78947368427</v>
      </c>
      <c r="AD150" s="63">
        <v>61279.761904761908</v>
      </c>
      <c r="AE150" s="63">
        <v>61898.749398749402</v>
      </c>
      <c r="AF150" s="63">
        <v>62530.369290573377</v>
      </c>
      <c r="AG150" s="63">
        <v>63175.012272950415</v>
      </c>
      <c r="AH150" s="63">
        <v>64505.012531328321</v>
      </c>
      <c r="AI150" s="203">
        <f>MAX((求节点(基础状态预期!F$7:F$27,$P$6:$P$26,$X150)+求节点(基础状态预期!F$7:F$27,$P$32:$P$52,$X150)+求节点(基础状态预期!F$7:F$27,$P$58:$P$78,$X150)+求节点(基础状态预期!F$7:F$27,$P$84:$P$104,$X150))*240,AI149)</f>
        <v>43200</v>
      </c>
      <c r="AJ150" s="203">
        <f>MAX((求节点(基础状态预期!G$7:G$27,$P$6:$P$26,$X150)+求节点(基础状态预期!G$7:G$27,$P$32:$P$52,$X150)+求节点(基础状态预期!G$7:G$27,$P$58:$P$78,$X150)+求节点(基础状态预期!G$7:G$27,$P$84:$P$104,$X150))*240,AJ149)</f>
        <v>43109.494949494954</v>
      </c>
      <c r="AK150" s="203">
        <f>MAX((求节点(基础状态预期!H$7:H$27,$P$6:$P$26,$X150)+求节点(基础状态预期!H$7:H$27,$P$32:$P$52,$X150)+求节点(基础状态预期!H$7:H$27,$P$58:$P$78,$X150)+求节点(基础状态预期!H$7:H$27,$P$84:$P$104,$X150))*240,AK149)</f>
        <v>43017.142857142855</v>
      </c>
      <c r="AL150" s="203">
        <f>MAX((求节点(基础状态预期!I$7:I$27,$P$6:$P$26,$X150)+求节点(基础状态预期!I$7:I$27,$P$32:$P$52,$X150)+求节点(基础状态预期!I$7:I$27,$P$58:$P$78,$X150)+求节点(基础状态预期!I$7:I$27,$P$84:$P$104,$X150))*240,AL149)</f>
        <v>42922.886597938144</v>
      </c>
      <c r="AM150" s="203">
        <f>MAX((求节点(基础状态预期!J$7:J$27,$P$6:$P$26,$X150)+求节点(基础状态预期!J$7:J$27,$P$32:$P$52,$X150)+求节点(基础状态预期!J$7:J$27,$P$58:$P$78,$X150)+求节点(基础状态预期!J$7:J$27,$P$84:$P$104,$X150))*240,AM149)</f>
        <v>42728.421052631587</v>
      </c>
      <c r="AN150" s="187">
        <f>(AI150-AI149)/节奏总纲!K148</f>
        <v>0</v>
      </c>
      <c r="AO150" s="203">
        <f>MAX(求节点(基础状态预期!F$7:F$27,$T$6:$T$26,$X150)+求节点(基础状态预期!F$7:F$27,$T$32:$T$52,$X150)+求节点(基础状态预期!F$7:F$27,$T$58:$T$78,$X150)+求节点(基础状态预期!F$7:F$27,$T$84:$T$104,$X150),AO149)</f>
        <v>24920800</v>
      </c>
      <c r="AP150" s="203">
        <f>MAX(求节点(基础状态预期!G$7:G$27,$T$6:$T$26,$X150)+求节点(基础状态预期!G$7:G$27,$T$32:$T$52,$X150)+求节点(基础状态预期!G$7:G$27,$T$58:$T$78,$X150)+求节点(基础状态预期!G$7:G$27,$T$84:$T$104,$X150),AP149)</f>
        <v>24696692.255892258</v>
      </c>
      <c r="AQ150" s="203">
        <f>MAX(求节点(基础状态预期!H$7:H$27,$T$6:$T$26,$X150)+求节点(基础状态预期!H$7:H$27,$T$32:$T$52,$X150)+求节点(基础状态预期!H$7:H$27,$T$58:$T$78,$X150)+求节点(基础状态预期!H$7:H$27,$T$84:$T$104,$X150),AQ149)</f>
        <v>24468010.884353749</v>
      </c>
      <c r="AR150" s="203">
        <f>MAX(求节点(基础状态预期!I$7:I$27,$T$6:$T$26,$X150)+求节点(基础状态预期!I$7:I$27,$T$32:$T$52,$X150)+求节点(基础状态预期!I$7:I$27,$T$58:$T$78,$X150)+求节点(基础状态预期!I$7:I$27,$T$84:$T$104,$X150),AR149)</f>
        <v>24234614.432989687</v>
      </c>
      <c r="AS150" s="203">
        <f>MAX(求节点(基础状态预期!J$7:J$27,$T$6:$T$26,$X150)+求节点(基础状态预期!J$7:J$27,$T$32:$T$52,$X150)+求节点(基础状态预期!J$7:J$27,$T$58:$T$78,$X150)+求节点(基础状态预期!J$7:J$27,$T$84:$T$104,$X150),AS149)</f>
        <v>24046385.964912269</v>
      </c>
      <c r="AT150" s="203">
        <f>MAX(求节点(基础状态预期!F$7:F$27,$S$6:$S$26,$X150)+求节点(基础状态预期!F$7:F$27,$S$32:$S$52,$X150)+求节点(基础状态预期!F$7:F$27,$S$58:$S$78,$X150)+求节点(基础状态预期!F$7:F$27,$S$84:$S$104,$X150),AT149)</f>
        <v>5500</v>
      </c>
      <c r="AU150" s="203">
        <f>MAX(求节点(基础状态预期!G$7:G$27,$S$6:$S$26,$X150)+求节点(基础状态预期!G$7:G$27,$S$32:$S$52,$X150)+求节点(基础状态预期!G$7:G$27,$S$58:$S$78,$X150)+求节点(基础状态预期!G$7:G$27,$S$84:$S$104,$X150),AU149)</f>
        <v>5489.2255892255898</v>
      </c>
      <c r="AV150" s="203">
        <f>MAX(求节点(基础状态预期!H$7:H$27,$S$6:$S$26,$X150)+求节点(基础状态预期!H$7:H$27,$S$32:$S$52,$X150)+求节点(基础状态预期!H$7:H$27,$S$58:$S$78,$X150)+求节点(基础状态预期!H$7:H$27,$S$84:$S$104,$X150),AV149)</f>
        <v>5478.2312925170072</v>
      </c>
      <c r="AW150" s="203">
        <f>MAX(求节点(基础状态预期!I$7:I$27,$S$6:$S$26,$X150)+求节点(基础状态预期!I$7:I$27,$S$32:$S$52,$X150)+求节点(基础状态预期!I$7:I$27,$S$58:$S$78,$X150)+求节点(基础状态预期!I$7:I$27,$S$84:$S$104,$X150),AW149)</f>
        <v>5467.0103092783502</v>
      </c>
      <c r="AX150" s="203">
        <f>MAX(求节点(基础状态预期!J$7:J$27,$S$6:$S$26,$X150)+求节点(基础状态预期!J$7:J$27,$S$32:$S$52,$X150)+求节点(基础状态预期!J$7:J$27,$S$58:$S$78,$X150)+求节点(基础状态预期!J$7:J$27,$S$84:$S$104,$X150),AX149)</f>
        <v>5443.8596491228072</v>
      </c>
      <c r="AY150" s="187">
        <f>(AT150-AT149)/节奏总纲!K148</f>
        <v>0</v>
      </c>
      <c r="AZ150" s="203">
        <f>MAX(求节点(基础状态预期!F$7:F$27,$U$6:$U$26,$X150)+求节点(基础状态预期!F$7:F$27,$U$32:$U$52,$X150)+求节点(基础状态预期!F$7:F$27,$U$58:$U$78,$X150)+求节点(基础状态预期!F$7:F$27,$U$84:$U$104,$X150),AZ149)</f>
        <v>5976000</v>
      </c>
      <c r="BA150" s="203">
        <f>MAX(求节点(基础状态预期!G$7:G$27,$U$6:$U$26,$X150)+求节点(基础状态预期!G$7:G$27,$U$32:$U$52,$X150)+求节点(基础状态预期!G$7:G$27,$U$58:$U$78,$X150)+求节点(基础状态预期!G$7:G$27,$U$84:$U$104,$X150),BA149)</f>
        <v>5951003.3670033673</v>
      </c>
      <c r="BB150" s="203">
        <f>MAX(求节点(基础状态预期!H$7:H$27,$U$6:$U$26,$X150)+求节点(基础状态预期!H$7:H$27,$U$32:$U$52,$X150)+求节点(基础状态预期!H$7:H$27,$U$58:$U$78,$X150)+求节点(基础状态预期!H$7:H$27,$U$84:$U$104,$X150),BB149)</f>
        <v>5925496.5986394566</v>
      </c>
      <c r="BC150" s="203">
        <f>MAX(求节点(基础状态预期!I$7:I$27,$U$6:$U$26,$X150)+求节点(基础状态预期!I$7:I$27,$U$32:$U$52,$X150)+求节点(基础状态预期!I$7:I$27,$U$58:$U$78,$X150)+求节点(基础状态预期!I$7:I$27,$U$84:$U$104,$X150),BC149)</f>
        <v>5899463.9175257729</v>
      </c>
      <c r="BD150" s="203">
        <f>MAX(求节点(基础状态预期!J$7:J$27,$U$6:$U$26,$X150)+求节点(基础状态预期!J$7:J$27,$U$32:$U$52,$X150)+求节点(基础状态预期!J$7:J$27,$U$58:$U$78,$X150)+求节点(基础状态预期!J$7:J$27,$U$84:$U$104,$X150),BD149)</f>
        <v>5845754.3859649133</v>
      </c>
      <c r="BK150" s="194">
        <v>145</v>
      </c>
      <c r="BL150" s="194">
        <f t="shared" si="43"/>
        <v>48700</v>
      </c>
      <c r="BM150" s="194">
        <f t="shared" si="44"/>
        <v>48598.720538720547</v>
      </c>
      <c r="BN150" s="194">
        <f t="shared" si="45"/>
        <v>48495.37414965986</v>
      </c>
      <c r="BO150" s="194">
        <f t="shared" si="46"/>
        <v>48389.896907216491</v>
      </c>
      <c r="BP150" s="194">
        <f t="shared" si="47"/>
        <v>48172.280701754396</v>
      </c>
      <c r="BQ150" s="194">
        <f>(BL150-BL149)/节奏总纲!K148</f>
        <v>0</v>
      </c>
      <c r="BR150" s="194"/>
      <c r="BS150" s="110">
        <f t="shared" si="48"/>
        <v>0.88706365503080087</v>
      </c>
      <c r="BT150" s="110">
        <f t="shared" si="49"/>
        <v>0.11293634496919917</v>
      </c>
      <c r="BU150" s="194"/>
      <c r="BV150" s="194"/>
      <c r="BW150" s="194">
        <v>145</v>
      </c>
      <c r="BX150" s="194">
        <f>求节点(村县营基础信息!K$8:K$28,$P$6:$P$26,$CF150)+求节点(村县营基础信息!T$8:T$28,$P$32:$P$52,$CF150)+求节点(村县营基础信息!AC$8:AC$28,$P$58:$P$78,$CF150)+求节点(村县营基础信息!AL$8:AL$28,$P$84:$P$104,$CF150)</f>
        <v>309.84149277688607</v>
      </c>
      <c r="BY150" s="194">
        <f>求节点(村县营基础信息!L$8:L$28,$P$6:$P$26,$CF150)+求节点(村县营基础信息!U$8:U$28,$P$32:$P$52,$CF150)+求节点(村县营基础信息!AD$8:AD$28,$P$58:$P$78,$CF150)+求节点(村县营基础信息!AM$8:AM$28,$P$84:$P$104,$CF150)</f>
        <v>313.42904870628098</v>
      </c>
      <c r="BZ150" s="194">
        <f>求节点(村县营基础信息!M$8:M$28,$P$6:$P$26,$CF150)+求节点(村县营基础信息!V$8:V$28,$P$32:$P$52,$CF150)+求节点(村县营基础信息!AE$8:AE$28,$P$58:$P$78,$CF150)+求节点(村县营基础信息!AN$8:AN$28,$P$84:$P$104,$CF150)</f>
        <v>316.85653245909282</v>
      </c>
      <c r="CA150" s="194">
        <f>求节点(村县营基础信息!N$8:N$28,$P$6:$P$26,$CF150)+求节点(村县营基础信息!W$8:W$28,$P$32:$P$52,$CF150)+求节点(村县营基础信息!AF$8:AF$28,$P$58:$P$78,$CF150)+求节点(村县营基础信息!AO$8:AO$28,$P$84:$P$104,$CF150)</f>
        <v>320.78368665614676</v>
      </c>
      <c r="CB150" s="194">
        <f>求节点(村县营基础信息!O$8:O$28,$P$6:$P$26,$CF150)+求节点(村县营基础信息!X$8:X$28,$P$32:$P$52,$CF150)+求节点(村县营基础信息!AG$8:AG$28,$P$58:$P$78,$CF150)+求节点(村县营基础信息!AP$8:AP$28,$P$84:$P$104,$CF150)</f>
        <v>327.43521489374223</v>
      </c>
      <c r="CC150" s="194">
        <f>(BX150-BX149)/节奏总纲!K148</f>
        <v>1.3771325338824882E-3</v>
      </c>
      <c r="CD150" s="194"/>
      <c r="CE150" s="194"/>
      <c r="CF150" s="194">
        <v>145</v>
      </c>
      <c r="CG150" s="194">
        <f>求节点(村县营基础信息!K$8:K$28,$Q$6:$Q$26,$CF150)+求节点(村县营基础信息!T$8:T$28,$Q$32:$Q$52,$CF150)+求节点(村县营基础信息!AC$8:AC$28,$Q$58:$Q$78,$CF150)+求节点(村县营基础信息!AL$8:AL$28,$Q$84:$Q$104,$CF150)</f>
        <v>94.06768325307651</v>
      </c>
      <c r="CH150" s="194">
        <f>求节点(村县营基础信息!L$8:L$28,$Q$6:$Q$26,$CF150)+求节点(村县营基础信息!U$8:U$28,$Q$32:$Q$52,$CF150)+求节点(村县营基础信息!AD$8:AD$28,$Q$58:$Q$78,$CF150)+求节点(村县营基础信息!AM$8:AM$28,$Q$84:$Q$104,$CF150)</f>
        <v>95.475705752938069</v>
      </c>
      <c r="CI150" s="194">
        <f>求节点(村县营基础信息!M$8:M$28,$Q$6:$Q$26,$CF150)+求节点(村县营基础信息!V$8:V$28,$Q$32:$Q$52,$CF150)+求节点(村县营基础信息!AE$8:AE$28,$Q$58:$Q$78,$CF150)+求节点(村县营基础信息!AN$8:AN$28,$Q$84:$Q$104,$CF150)</f>
        <v>96.679175802144286</v>
      </c>
      <c r="CJ150" s="194">
        <f>求节点(村县营基础信息!N$8:N$28,$Q$6:$Q$26,$CF150)+求节点(村县营基础信息!W$8:W$28,$Q$32:$Q$52,$CF150)+求节点(村县营基础信息!AF$8:AF$28,$Q$58:$Q$78,$CF150)+求节点(村县营基础信息!AO$8:AO$28,$Q$84:$Q$104,$CF150)</f>
        <v>98.336460342941081</v>
      </c>
      <c r="CK150" s="194">
        <f>求节点(村县营基础信息!O$8:O$28,$Q$6:$Q$26,$CF150)+求节点(村县营基础信息!X$8:X$28,$Q$32:$Q$52,$CF150)+求节点(村县营基础信息!AG$8:AG$28,$Q$58:$Q$78,$CF150)+求节点(村县营基础信息!AP$8:AP$28,$Q$84:$Q$104,$CF150)</f>
        <v>100.30488907920591</v>
      </c>
      <c r="CL150" s="194">
        <f>(CG150-CG149)/节奏总纲!K148</f>
        <v>4.1809657523191919E-4</v>
      </c>
      <c r="CM150" s="194"/>
      <c r="CN150" s="194"/>
      <c r="CO150" s="194">
        <v>145</v>
      </c>
      <c r="CP150" s="194">
        <f>求节点(村县营基础信息!K$8:K$28,$R$6:$R$26,$CF150)+求节点(村县营基础信息!T$8:T$28,$R$32:$R$52,$CF150)+求节点(村县营基础信息!AC$8:AC$28,$R$58:$R$78,$CF150)+求节点(村县营基础信息!AL$8:AL$28,$R$84:$R$104,$CF150)</f>
        <v>17.261904761904763</v>
      </c>
      <c r="CQ150" s="194">
        <f>求节点(村县营基础信息!L$8:L$28,$R$6:$R$26,$CF150)+求节点(村县营基础信息!U$8:U$28,$R$32:$R$52,$CF150)+求节点(村县营基础信息!AD$8:AD$28,$R$58:$R$78,$CF150)+求节点(村县营基础信息!AM$8:AM$28,$R$84:$R$104,$CF150)</f>
        <v>17.436267436267435</v>
      </c>
      <c r="CR150" s="194">
        <f>求节点(村县营基础信息!M$8:M$28,$R$6:$R$26,$CF150)+求节点(村县营基础信息!V$8:V$28,$R$32:$R$52,$CF150)+求节点(村县营基础信息!AE$8:AE$28,$R$58:$R$78,$CF150)+求节点(村县营基础信息!AN$8:AN$28,$R$84:$R$104,$CF150)</f>
        <v>17.614188532555879</v>
      </c>
      <c r="CS150" s="194">
        <f>求节点(村县营基础信息!N$8:N$28,$R$6:$R$26,$CF150)+求节点(村县营基础信息!W$8:W$28,$R$32:$R$52,$CF150)+求节点(村县营基础信息!AF$8:AF$28,$R$58:$R$78,$CF150)+求节点(村县营基础信息!AO$8:AO$28,$R$84:$R$104,$CF150)</f>
        <v>17.795778105056456</v>
      </c>
      <c r="CT150" s="194">
        <f>求节点(村县营基础信息!O$8:O$28,$R$6:$R$26,$CF150)+求节点(村县营基础信息!X$8:X$28,$R$32:$R$52,$CF150)+求节点(村县营基础信息!AG$8:AG$28,$R$58:$R$78,$CF150)+求节点(村县营基础信息!AP$8:AP$28,$R$84:$R$104,$CF150)</f>
        <v>18.170426065162907</v>
      </c>
      <c r="CU150" s="194">
        <f>(CP150-CP149)/节奏总纲!K148</f>
        <v>7.6722876692044063E-5</v>
      </c>
      <c r="CV150" s="194"/>
      <c r="CW150" s="194"/>
      <c r="CX150" s="194"/>
      <c r="CY150" s="194">
        <v>145</v>
      </c>
      <c r="CZ150" s="194">
        <v>87414.285714285797</v>
      </c>
      <c r="DA150" s="194">
        <v>88297.258297258493</v>
      </c>
      <c r="DB150" s="194">
        <v>89198.250728862899</v>
      </c>
      <c r="DC150" s="194">
        <v>90117.820324005603</v>
      </c>
      <c r="DD150" s="194">
        <v>92015.037593985195</v>
      </c>
      <c r="DE150" s="194">
        <f t="shared" si="50"/>
        <v>0.55711717600915134</v>
      </c>
      <c r="DF150" s="194">
        <f t="shared" si="51"/>
        <v>0.55039897586751529</v>
      </c>
      <c r="DG150" s="194">
        <f t="shared" si="52"/>
        <v>0.54368077572588158</v>
      </c>
      <c r="DH150" s="194">
        <f t="shared" si="53"/>
        <v>0.53696257558424743</v>
      </c>
      <c r="DI150" s="194">
        <f t="shared" si="54"/>
        <v>0.52352617530097389</v>
      </c>
    </row>
    <row r="151" spans="24:113" x14ac:dyDescent="0.15">
      <c r="X151" s="187">
        <v>146</v>
      </c>
      <c r="Y151" s="203">
        <f>MAX(求节点(基础状态预期!F$7:F$27,$N$6:$N$26,$X151)+求节点(基础状态预期!F$7:F$27,$N$32:$N$52,$X151)+求节点(基础状态预期!F$7:F$27,$N$58:$N$78,$X151)+求节点(基础状态预期!F$7:F$27,$N$84:$N$104,$X151),Y150)</f>
        <v>350640</v>
      </c>
      <c r="Z151" s="203">
        <f>MAX(求节点(基础状态预期!G$7:G$27,$N$6:$N$26,$X151)+求节点(基础状态预期!G$7:G$27,$N$32:$N$52,$X151)+求节点(基础状态预期!G$7:G$27,$N$58:$N$78,$X151)+求节点(基础状态预期!G$7:G$27,$N$84:$N$104,$X151),Z150)</f>
        <v>348351.5151515152</v>
      </c>
      <c r="AA151" s="203">
        <f>MAX(求节点(基础状态预期!H$7:H$27,$N$6:$N$26,$X151)+求节点(基础状态预期!H$7:H$27,$N$32:$N$52,$X151)+求节点(基础状态预期!H$7:H$27,$N$58:$N$78,$X151)+求节点(基础状态预期!H$7:H$27,$N$84:$N$104,$X151),AA150)</f>
        <v>346016.32653061231</v>
      </c>
      <c r="AB151" s="203">
        <f>MAX(求节点(基础状态预期!I$7:I$27,$N$6:$N$26,$X151)+求节点(基础状态预期!I$7:I$27,$N$32:$N$52,$X151)+求节点(基础状态预期!I$7:I$27,$N$58:$N$78,$X151)+求节点(基础状态预期!I$7:I$27,$N$84:$N$104,$X151),AB150)</f>
        <v>343632.98969072162</v>
      </c>
      <c r="AC151" s="203">
        <f>MAX(求节点(基础状态预期!J$7:J$27,$N$6:$N$26,$X151)+求节点(基础状态预期!J$7:J$27,$N$32:$N$52,$X151)+求节点(基础状态预期!J$7:J$27,$N$58:$N$78,$X151)+求节点(基础状态预期!J$7:J$27,$N$84:$N$104,$X151),AC150)</f>
        <v>338715.78947368427</v>
      </c>
      <c r="AD151" s="63">
        <v>61702.380952380954</v>
      </c>
      <c r="AE151" s="63">
        <v>62325.637325637334</v>
      </c>
      <c r="AF151" s="63">
        <v>62961.613216715261</v>
      </c>
      <c r="AG151" s="63">
        <v>63610.702012763868</v>
      </c>
      <c r="AH151" s="63">
        <v>64949.874686716794</v>
      </c>
      <c r="AI151" s="203">
        <f>MAX((求节点(基础状态预期!F$7:F$27,$P$6:$P$26,$X151)+求节点(基础状态预期!F$7:F$27,$P$32:$P$52,$X151)+求节点(基础状态预期!F$7:F$27,$P$58:$P$78,$X151)+求节点(基础状态预期!F$7:F$27,$P$84:$P$104,$X151))*240,AI150)</f>
        <v>43200</v>
      </c>
      <c r="AJ151" s="203">
        <f>MAX((求节点(基础状态预期!G$7:G$27,$P$6:$P$26,$X151)+求节点(基础状态预期!G$7:G$27,$P$32:$P$52,$X151)+求节点(基础状态预期!G$7:G$27,$P$58:$P$78,$X151)+求节点(基础状态预期!G$7:G$27,$P$84:$P$104,$X151))*240,AJ150)</f>
        <v>43109.494949494954</v>
      </c>
      <c r="AK151" s="203">
        <f>MAX((求节点(基础状态预期!H$7:H$27,$P$6:$P$26,$X151)+求节点(基础状态预期!H$7:H$27,$P$32:$P$52,$X151)+求节点(基础状态预期!H$7:H$27,$P$58:$P$78,$X151)+求节点(基础状态预期!H$7:H$27,$P$84:$P$104,$X151))*240,AK150)</f>
        <v>43017.142857142855</v>
      </c>
      <c r="AL151" s="203">
        <f>MAX((求节点(基础状态预期!I$7:I$27,$P$6:$P$26,$X151)+求节点(基础状态预期!I$7:I$27,$P$32:$P$52,$X151)+求节点(基础状态预期!I$7:I$27,$P$58:$P$78,$X151)+求节点(基础状态预期!I$7:I$27,$P$84:$P$104,$X151))*240,AL150)</f>
        <v>42922.886597938144</v>
      </c>
      <c r="AM151" s="203">
        <f>MAX((求节点(基础状态预期!J$7:J$27,$P$6:$P$26,$X151)+求节点(基础状态预期!J$7:J$27,$P$32:$P$52,$X151)+求节点(基础状态预期!J$7:J$27,$P$58:$P$78,$X151)+求节点(基础状态预期!J$7:J$27,$P$84:$P$104,$X151))*240,AM150)</f>
        <v>42728.421052631587</v>
      </c>
      <c r="AN151" s="187">
        <f>(AI151-AI150)/节奏总纲!K149</f>
        <v>0</v>
      </c>
      <c r="AO151" s="203">
        <f>MAX(求节点(基础状态预期!F$7:F$27,$T$6:$T$26,$X151)+求节点(基础状态预期!F$7:F$27,$T$32:$T$52,$X151)+求节点(基础状态预期!F$7:F$27,$T$58:$T$78,$X151)+求节点(基础状态预期!F$7:F$27,$T$84:$T$104,$X151),AO150)</f>
        <v>24920800</v>
      </c>
      <c r="AP151" s="203">
        <f>MAX(求节点(基础状态预期!G$7:G$27,$T$6:$T$26,$X151)+求节点(基础状态预期!G$7:G$27,$T$32:$T$52,$X151)+求节点(基础状态预期!G$7:G$27,$T$58:$T$78,$X151)+求节点(基础状态预期!G$7:G$27,$T$84:$T$104,$X151),AP150)</f>
        <v>24696692.255892258</v>
      </c>
      <c r="AQ151" s="203">
        <f>MAX(求节点(基础状态预期!H$7:H$27,$T$6:$T$26,$X151)+求节点(基础状态预期!H$7:H$27,$T$32:$T$52,$X151)+求节点(基础状态预期!H$7:H$27,$T$58:$T$78,$X151)+求节点(基础状态预期!H$7:H$27,$T$84:$T$104,$X151),AQ150)</f>
        <v>24468010.884353749</v>
      </c>
      <c r="AR151" s="203">
        <f>MAX(求节点(基础状态预期!I$7:I$27,$T$6:$T$26,$X151)+求节点(基础状态预期!I$7:I$27,$T$32:$T$52,$X151)+求节点(基础状态预期!I$7:I$27,$T$58:$T$78,$X151)+求节点(基础状态预期!I$7:I$27,$T$84:$T$104,$X151),AR150)</f>
        <v>24234614.432989687</v>
      </c>
      <c r="AS151" s="203">
        <f>MAX(求节点(基础状态预期!J$7:J$27,$T$6:$T$26,$X151)+求节点(基础状态预期!J$7:J$27,$T$32:$T$52,$X151)+求节点(基础状态预期!J$7:J$27,$T$58:$T$78,$X151)+求节点(基础状态预期!J$7:J$27,$T$84:$T$104,$X151),AS150)</f>
        <v>24046385.964912269</v>
      </c>
      <c r="AT151" s="203">
        <f>MAX(求节点(基础状态预期!F$7:F$27,$S$6:$S$26,$X151)+求节点(基础状态预期!F$7:F$27,$S$32:$S$52,$X151)+求节点(基础状态预期!F$7:F$27,$S$58:$S$78,$X151)+求节点(基础状态预期!F$7:F$27,$S$84:$S$104,$X151),AT150)</f>
        <v>5500</v>
      </c>
      <c r="AU151" s="203">
        <f>MAX(求节点(基础状态预期!G$7:G$27,$S$6:$S$26,$X151)+求节点(基础状态预期!G$7:G$27,$S$32:$S$52,$X151)+求节点(基础状态预期!G$7:G$27,$S$58:$S$78,$X151)+求节点(基础状态预期!G$7:G$27,$S$84:$S$104,$X151),AU150)</f>
        <v>5489.2255892255898</v>
      </c>
      <c r="AV151" s="203">
        <f>MAX(求节点(基础状态预期!H$7:H$27,$S$6:$S$26,$X151)+求节点(基础状态预期!H$7:H$27,$S$32:$S$52,$X151)+求节点(基础状态预期!H$7:H$27,$S$58:$S$78,$X151)+求节点(基础状态预期!H$7:H$27,$S$84:$S$104,$X151),AV150)</f>
        <v>5478.2312925170072</v>
      </c>
      <c r="AW151" s="203">
        <f>MAX(求节点(基础状态预期!I$7:I$27,$S$6:$S$26,$X151)+求节点(基础状态预期!I$7:I$27,$S$32:$S$52,$X151)+求节点(基础状态预期!I$7:I$27,$S$58:$S$78,$X151)+求节点(基础状态预期!I$7:I$27,$S$84:$S$104,$X151),AW150)</f>
        <v>5467.0103092783502</v>
      </c>
      <c r="AX151" s="203">
        <f>MAX(求节点(基础状态预期!J$7:J$27,$S$6:$S$26,$X151)+求节点(基础状态预期!J$7:J$27,$S$32:$S$52,$X151)+求节点(基础状态预期!J$7:J$27,$S$58:$S$78,$X151)+求节点(基础状态预期!J$7:J$27,$S$84:$S$104,$X151),AX150)</f>
        <v>5443.8596491228072</v>
      </c>
      <c r="AY151" s="187">
        <f>(AT151-AT150)/节奏总纲!K149</f>
        <v>0</v>
      </c>
      <c r="AZ151" s="203">
        <f>MAX(求节点(基础状态预期!F$7:F$27,$U$6:$U$26,$X151)+求节点(基础状态预期!F$7:F$27,$U$32:$U$52,$X151)+求节点(基础状态预期!F$7:F$27,$U$58:$U$78,$X151)+求节点(基础状态预期!F$7:F$27,$U$84:$U$104,$X151),AZ150)</f>
        <v>5976000</v>
      </c>
      <c r="BA151" s="203">
        <f>MAX(求节点(基础状态预期!G$7:G$27,$U$6:$U$26,$X151)+求节点(基础状态预期!G$7:G$27,$U$32:$U$52,$X151)+求节点(基础状态预期!G$7:G$27,$U$58:$U$78,$X151)+求节点(基础状态预期!G$7:G$27,$U$84:$U$104,$X151),BA150)</f>
        <v>5951003.3670033673</v>
      </c>
      <c r="BB151" s="203">
        <f>MAX(求节点(基础状态预期!H$7:H$27,$U$6:$U$26,$X151)+求节点(基础状态预期!H$7:H$27,$U$32:$U$52,$X151)+求节点(基础状态预期!H$7:H$27,$U$58:$U$78,$X151)+求节点(基础状态预期!H$7:H$27,$U$84:$U$104,$X151),BB150)</f>
        <v>5925496.5986394566</v>
      </c>
      <c r="BC151" s="203">
        <f>MAX(求节点(基础状态预期!I$7:I$27,$U$6:$U$26,$X151)+求节点(基础状态预期!I$7:I$27,$U$32:$U$52,$X151)+求节点(基础状态预期!I$7:I$27,$U$58:$U$78,$X151)+求节点(基础状态预期!I$7:I$27,$U$84:$U$104,$X151),BC150)</f>
        <v>5899463.9175257729</v>
      </c>
      <c r="BD151" s="203">
        <f>MAX(求节点(基础状态预期!J$7:J$27,$U$6:$U$26,$X151)+求节点(基础状态预期!J$7:J$27,$U$32:$U$52,$X151)+求节点(基础状态预期!J$7:J$27,$U$58:$U$78,$X151)+求节点(基础状态预期!J$7:J$27,$U$84:$U$104,$X151),BD150)</f>
        <v>5845754.3859649133</v>
      </c>
      <c r="BK151" s="194">
        <v>146</v>
      </c>
      <c r="BL151" s="194">
        <f t="shared" si="43"/>
        <v>48700</v>
      </c>
      <c r="BM151" s="194">
        <f t="shared" si="44"/>
        <v>48598.720538720547</v>
      </c>
      <c r="BN151" s="194">
        <f t="shared" si="45"/>
        <v>48495.37414965986</v>
      </c>
      <c r="BO151" s="194">
        <f t="shared" si="46"/>
        <v>48389.896907216491</v>
      </c>
      <c r="BP151" s="194">
        <f t="shared" si="47"/>
        <v>48172.280701754396</v>
      </c>
      <c r="BQ151" s="194">
        <f>(BL151-BL150)/节奏总纲!K149</f>
        <v>0</v>
      </c>
      <c r="BR151" s="194"/>
      <c r="BS151" s="110">
        <f t="shared" si="48"/>
        <v>0.88706365503080087</v>
      </c>
      <c r="BT151" s="110">
        <f t="shared" si="49"/>
        <v>0.11293634496919917</v>
      </c>
      <c r="BU151" s="194"/>
      <c r="BV151" s="194"/>
      <c r="BW151" s="194">
        <v>146</v>
      </c>
      <c r="BX151" s="194">
        <f>求节点(村县营基础信息!K$8:K$28,$P$6:$P$26,$CF151)+求节点(村县营基础信息!T$8:T$28,$P$32:$P$52,$CF151)+求节点(村县营基础信息!AC$8:AC$28,$P$58:$P$78,$CF151)+求节点(村县营基础信息!AL$8:AL$28,$P$84:$P$104,$CF151)</f>
        <v>311.97833065810596</v>
      </c>
      <c r="BY151" s="194">
        <f>求节点(村县营基础信息!L$8:L$28,$P$6:$P$26,$CF151)+求节点(村县营基础信息!U$8:U$28,$P$32:$P$52,$CF151)+求节点(村县营基础信息!AD$8:AD$28,$P$58:$P$78,$CF151)+求节点(村县营基础信息!AM$8:AM$28,$P$84:$P$104,$CF151)</f>
        <v>315.59062835253127</v>
      </c>
      <c r="BZ151" s="194">
        <f>求节点(村县营基础信息!M$8:M$28,$P$6:$P$26,$CF151)+求节点(村县营基础信息!V$8:V$28,$P$32:$P$52,$CF151)+求节点(村县营基础信息!AE$8:AE$28,$P$58:$P$78,$CF151)+求节点(村县营基础信息!AN$8:AN$28,$P$84:$P$104,$CF151)</f>
        <v>319.04174992432792</v>
      </c>
      <c r="CA151" s="194">
        <f>求节点(村县营基础信息!N$8:N$28,$P$6:$P$26,$CF151)+求节点(村县营基础信息!W$8:W$28,$P$32:$P$52,$CF151)+求节点(村县营基础信息!AF$8:AF$28,$P$58:$P$78,$CF151)+求节点(村县营基础信息!AO$8:AO$28,$P$84:$P$104,$CF151)</f>
        <v>322.99598794343058</v>
      </c>
      <c r="CB151" s="194">
        <f>求节点(村县营基础信息!O$8:O$28,$P$6:$P$26,$CF151)+求节点(村县营基础信息!X$8:X$28,$P$32:$P$52,$CF151)+求节点(村县营基础信息!AG$8:AG$28,$P$58:$P$78,$CF151)+求节点(村县营基础信息!AP$8:AP$28,$P$84:$P$104,$CF151)</f>
        <v>329.6933887895612</v>
      </c>
      <c r="CC151" s="194">
        <f>(BX151-BX150)/节奏总纲!K149</f>
        <v>1.2849100878310413E-3</v>
      </c>
      <c r="CD151" s="194"/>
      <c r="CE151" s="194"/>
      <c r="CF151" s="194">
        <v>146</v>
      </c>
      <c r="CG151" s="194">
        <f>求节点(村县营基础信息!K$8:K$28,$Q$6:$Q$26,$CF151)+求节点(村县营基础信息!T$8:T$28,$Q$32:$Q$52,$CF151)+求节点(村县营基础信息!AC$8:AC$28,$Q$58:$Q$78,$CF151)+求节点(村县营基础信息!AL$8:AL$28,$Q$84:$Q$104,$CF151)</f>
        <v>94.716425896201187</v>
      </c>
      <c r="CH151" s="194">
        <f>求节点(村县营基础信息!L$8:L$28,$Q$6:$Q$26,$CF151)+求节点(村县营基础信息!U$8:U$28,$Q$32:$Q$52,$CF151)+求节点(村县营基础信息!AD$8:AD$28,$Q$58:$Q$78,$CF151)+求节点(村县营基础信息!AM$8:AM$28,$Q$84:$Q$104,$CF151)</f>
        <v>96.134158896061791</v>
      </c>
      <c r="CI151" s="194">
        <f>求节点(村县营基础信息!M$8:M$28,$Q$6:$Q$26,$CF151)+求节点(村县营基础信息!V$8:V$28,$Q$32:$Q$52,$CF151)+求节点(村县营基础信息!AE$8:AE$28,$Q$58:$Q$78,$CF151)+求节点(村县营基础信息!AN$8:AN$28,$Q$84:$Q$104,$CF151)</f>
        <v>97.345928738710782</v>
      </c>
      <c r="CJ151" s="194">
        <f>求节点(村县营基础信息!N$8:N$28,$Q$6:$Q$26,$CF151)+求节点(村县营基础信息!W$8:W$28,$Q$32:$Q$52,$CF151)+求节点(村县营基础信息!AF$8:AF$28,$Q$58:$Q$78,$CF151)+求节点(村县营基础信息!AO$8:AO$28,$Q$84:$Q$104,$CF151)</f>
        <v>99.014642828064822</v>
      </c>
      <c r="CK151" s="194">
        <f>求节点(村县营基础信息!O$8:O$28,$Q$6:$Q$26,$CF151)+求节点(村县营基础信息!X$8:X$28,$Q$32:$Q$52,$CF151)+求节点(村县营基础信息!AG$8:AG$28,$Q$58:$Q$78,$CF151)+求节点(村县营基础信息!AP$8:AP$28,$Q$84:$Q$104,$CF151)</f>
        <v>100.99664693492457</v>
      </c>
      <c r="CL151" s="194">
        <f>(CG151-CG150)/节奏总纲!K149</f>
        <v>3.9009789833995017E-4</v>
      </c>
      <c r="CM151" s="194"/>
      <c r="CN151" s="194"/>
      <c r="CO151" s="194">
        <v>146</v>
      </c>
      <c r="CP151" s="194">
        <f>求节点(村县营基础信息!K$8:K$28,$R$6:$R$26,$CF151)+求节点(村县营基础信息!T$8:T$28,$R$32:$R$52,$CF151)+求节点(村县营基础信息!AC$8:AC$28,$R$58:$R$78,$CF151)+求节点(村县营基础信息!AL$8:AL$28,$R$84:$R$104,$CF151)</f>
        <v>17.38095238095238</v>
      </c>
      <c r="CQ151" s="194">
        <f>求节点(村县营基础信息!L$8:L$28,$R$6:$R$26,$CF151)+求节点(村县营基础信息!U$8:U$28,$R$32:$R$52,$CF151)+求节点(村县营基础信息!AD$8:AD$28,$R$58:$R$78,$CF151)+求节点(村县营基础信息!AM$8:AM$28,$R$84:$R$104,$CF151)</f>
        <v>17.556517556517559</v>
      </c>
      <c r="CR151" s="194">
        <f>求节点(村县营基础信息!M$8:M$28,$R$6:$R$26,$CF151)+求节点(村县营基础信息!V$8:V$28,$R$32:$R$52,$CF151)+求节点(村县营基础信息!AE$8:AE$28,$R$58:$R$78,$CF151)+求节点(村县营基础信息!AN$8:AN$28,$R$84:$R$104,$CF151)</f>
        <v>17.73566569484937</v>
      </c>
      <c r="CS151" s="194">
        <f>求节点(村县营基础信息!N$8:N$28,$R$6:$R$26,$CF151)+求节点(村县营基础信息!W$8:W$28,$R$32:$R$52,$CF151)+求节点(村县营基础信息!AF$8:AF$28,$R$58:$R$78,$CF151)+求节点(村县营基础信息!AO$8:AO$28,$R$84:$R$104,$CF151)</f>
        <v>17.918507609229259</v>
      </c>
      <c r="CT151" s="194">
        <f>求节点(村县营基础信息!O$8:O$28,$R$6:$R$26,$CF151)+求节点(村县营基础信息!X$8:X$28,$R$32:$R$52,$CF151)+求节点(村县营基础信息!AG$8:AG$28,$R$58:$R$78,$CF151)+求节点(村县营基础信息!AP$8:AP$28,$R$84:$R$104,$CF151)</f>
        <v>18.29573934837093</v>
      </c>
      <c r="CU151" s="194">
        <f>(CP151-CP150)/节奏总纲!K149</f>
        <v>7.1584975159287207E-5</v>
      </c>
      <c r="CV151" s="194"/>
      <c r="CW151" s="194"/>
      <c r="CX151" s="194"/>
      <c r="CY151" s="194">
        <v>146</v>
      </c>
      <c r="CZ151" s="194">
        <v>88017.142857143001</v>
      </c>
      <c r="DA151" s="194">
        <v>88906.204906205196</v>
      </c>
      <c r="DB151" s="194">
        <v>89813.411078717094</v>
      </c>
      <c r="DC151" s="194">
        <v>90739.322533136699</v>
      </c>
      <c r="DD151" s="194">
        <v>92649.6240601506</v>
      </c>
      <c r="DE151" s="194">
        <f t="shared" si="50"/>
        <v>0.55330130494059504</v>
      </c>
      <c r="DF151" s="194">
        <f t="shared" si="51"/>
        <v>0.54662911986842222</v>
      </c>
      <c r="DG151" s="194">
        <f t="shared" si="52"/>
        <v>0.5399569347962524</v>
      </c>
      <c r="DH151" s="194">
        <f t="shared" si="53"/>
        <v>0.53328474972408124</v>
      </c>
      <c r="DI151" s="194">
        <f t="shared" si="54"/>
        <v>0.51994037957973438</v>
      </c>
    </row>
    <row r="152" spans="24:113" x14ac:dyDescent="0.15">
      <c r="X152" s="187">
        <v>147</v>
      </c>
      <c r="Y152" s="203">
        <f>MAX(求节点(基础状态预期!F$7:F$27,$N$6:$N$26,$X152)+求节点(基础状态预期!F$7:F$27,$N$32:$N$52,$X152)+求节点(基础状态预期!F$7:F$27,$N$58:$N$78,$X152)+求节点(基础状态预期!F$7:F$27,$N$84:$N$104,$X152),Y151)</f>
        <v>350640</v>
      </c>
      <c r="Z152" s="203">
        <f>MAX(求节点(基础状态预期!G$7:G$27,$N$6:$N$26,$X152)+求节点(基础状态预期!G$7:G$27,$N$32:$N$52,$X152)+求节点(基础状态预期!G$7:G$27,$N$58:$N$78,$X152)+求节点(基础状态预期!G$7:G$27,$N$84:$N$104,$X152),Z151)</f>
        <v>348351.5151515152</v>
      </c>
      <c r="AA152" s="203">
        <f>MAX(求节点(基础状态预期!H$7:H$27,$N$6:$N$26,$X152)+求节点(基础状态预期!H$7:H$27,$N$32:$N$52,$X152)+求节点(基础状态预期!H$7:H$27,$N$58:$N$78,$X152)+求节点(基础状态预期!H$7:H$27,$N$84:$N$104,$X152),AA151)</f>
        <v>346016.32653061231</v>
      </c>
      <c r="AB152" s="203">
        <f>MAX(求节点(基础状态预期!I$7:I$27,$N$6:$N$26,$X152)+求节点(基础状态预期!I$7:I$27,$N$32:$N$52,$X152)+求节点(基础状态预期!I$7:I$27,$N$58:$N$78,$X152)+求节点(基础状态预期!I$7:I$27,$N$84:$N$104,$X152),AB151)</f>
        <v>343632.98969072162</v>
      </c>
      <c r="AC152" s="203">
        <f>MAX(求节点(基础状态预期!J$7:J$27,$N$6:$N$26,$X152)+求节点(基础状态预期!J$7:J$27,$N$32:$N$52,$X152)+求节点(基础状态预期!J$7:J$27,$N$58:$N$78,$X152)+求节点(基础状态预期!J$7:J$27,$N$84:$N$104,$X152),AC151)</f>
        <v>338715.78947368427</v>
      </c>
      <c r="AD152" s="63">
        <v>62125</v>
      </c>
      <c r="AE152" s="63">
        <v>62752.525252525258</v>
      </c>
      <c r="AF152" s="63">
        <v>63392.857142857145</v>
      </c>
      <c r="AG152" s="63">
        <v>64046.391752577314</v>
      </c>
      <c r="AH152" s="63">
        <v>65394.736842105267</v>
      </c>
      <c r="AI152" s="203">
        <f>MAX((求节点(基础状态预期!F$7:F$27,$P$6:$P$26,$X152)+求节点(基础状态预期!F$7:F$27,$P$32:$P$52,$X152)+求节点(基础状态预期!F$7:F$27,$P$58:$P$78,$X152)+求节点(基础状态预期!F$7:F$27,$P$84:$P$104,$X152))*240,AI151)</f>
        <v>43200</v>
      </c>
      <c r="AJ152" s="203">
        <f>MAX((求节点(基础状态预期!G$7:G$27,$P$6:$P$26,$X152)+求节点(基础状态预期!G$7:G$27,$P$32:$P$52,$X152)+求节点(基础状态预期!G$7:G$27,$P$58:$P$78,$X152)+求节点(基础状态预期!G$7:G$27,$P$84:$P$104,$X152))*240,AJ151)</f>
        <v>43109.494949494954</v>
      </c>
      <c r="AK152" s="203">
        <f>MAX((求节点(基础状态预期!H$7:H$27,$P$6:$P$26,$X152)+求节点(基础状态预期!H$7:H$27,$P$32:$P$52,$X152)+求节点(基础状态预期!H$7:H$27,$P$58:$P$78,$X152)+求节点(基础状态预期!H$7:H$27,$P$84:$P$104,$X152))*240,AK151)</f>
        <v>43017.142857142855</v>
      </c>
      <c r="AL152" s="203">
        <f>MAX((求节点(基础状态预期!I$7:I$27,$P$6:$P$26,$X152)+求节点(基础状态预期!I$7:I$27,$P$32:$P$52,$X152)+求节点(基础状态预期!I$7:I$27,$P$58:$P$78,$X152)+求节点(基础状态预期!I$7:I$27,$P$84:$P$104,$X152))*240,AL151)</f>
        <v>42922.886597938144</v>
      </c>
      <c r="AM152" s="203">
        <f>MAX((求节点(基础状态预期!J$7:J$27,$P$6:$P$26,$X152)+求节点(基础状态预期!J$7:J$27,$P$32:$P$52,$X152)+求节点(基础状态预期!J$7:J$27,$P$58:$P$78,$X152)+求节点(基础状态预期!J$7:J$27,$P$84:$P$104,$X152))*240,AM151)</f>
        <v>42728.421052631587</v>
      </c>
      <c r="AN152" s="187">
        <f>(AI152-AI151)/节奏总纲!K150</f>
        <v>0</v>
      </c>
      <c r="AO152" s="203">
        <f>MAX(求节点(基础状态预期!F$7:F$27,$T$6:$T$26,$X152)+求节点(基础状态预期!F$7:F$27,$T$32:$T$52,$X152)+求节点(基础状态预期!F$7:F$27,$T$58:$T$78,$X152)+求节点(基础状态预期!F$7:F$27,$T$84:$T$104,$X152),AO151)</f>
        <v>24920800</v>
      </c>
      <c r="AP152" s="203">
        <f>MAX(求节点(基础状态预期!G$7:G$27,$T$6:$T$26,$X152)+求节点(基础状态预期!G$7:G$27,$T$32:$T$52,$X152)+求节点(基础状态预期!G$7:G$27,$T$58:$T$78,$X152)+求节点(基础状态预期!G$7:G$27,$T$84:$T$104,$X152),AP151)</f>
        <v>24696692.255892258</v>
      </c>
      <c r="AQ152" s="203">
        <f>MAX(求节点(基础状态预期!H$7:H$27,$T$6:$T$26,$X152)+求节点(基础状态预期!H$7:H$27,$T$32:$T$52,$X152)+求节点(基础状态预期!H$7:H$27,$T$58:$T$78,$X152)+求节点(基础状态预期!H$7:H$27,$T$84:$T$104,$X152),AQ151)</f>
        <v>24468010.884353749</v>
      </c>
      <c r="AR152" s="203">
        <f>MAX(求节点(基础状态预期!I$7:I$27,$T$6:$T$26,$X152)+求节点(基础状态预期!I$7:I$27,$T$32:$T$52,$X152)+求节点(基础状态预期!I$7:I$27,$T$58:$T$78,$X152)+求节点(基础状态预期!I$7:I$27,$T$84:$T$104,$X152),AR151)</f>
        <v>24234614.432989687</v>
      </c>
      <c r="AS152" s="203">
        <f>MAX(求节点(基础状态预期!J$7:J$27,$T$6:$T$26,$X152)+求节点(基础状态预期!J$7:J$27,$T$32:$T$52,$X152)+求节点(基础状态预期!J$7:J$27,$T$58:$T$78,$X152)+求节点(基础状态预期!J$7:J$27,$T$84:$T$104,$X152),AS151)</f>
        <v>24046385.964912269</v>
      </c>
      <c r="AT152" s="203">
        <f>MAX(求节点(基础状态预期!F$7:F$27,$S$6:$S$26,$X152)+求节点(基础状态预期!F$7:F$27,$S$32:$S$52,$X152)+求节点(基础状态预期!F$7:F$27,$S$58:$S$78,$X152)+求节点(基础状态预期!F$7:F$27,$S$84:$S$104,$X152),AT151)</f>
        <v>5500</v>
      </c>
      <c r="AU152" s="203">
        <f>MAX(求节点(基础状态预期!G$7:G$27,$S$6:$S$26,$X152)+求节点(基础状态预期!G$7:G$27,$S$32:$S$52,$X152)+求节点(基础状态预期!G$7:G$27,$S$58:$S$78,$X152)+求节点(基础状态预期!G$7:G$27,$S$84:$S$104,$X152),AU151)</f>
        <v>5489.2255892255898</v>
      </c>
      <c r="AV152" s="203">
        <f>MAX(求节点(基础状态预期!H$7:H$27,$S$6:$S$26,$X152)+求节点(基础状态预期!H$7:H$27,$S$32:$S$52,$X152)+求节点(基础状态预期!H$7:H$27,$S$58:$S$78,$X152)+求节点(基础状态预期!H$7:H$27,$S$84:$S$104,$X152),AV151)</f>
        <v>5478.2312925170072</v>
      </c>
      <c r="AW152" s="203">
        <f>MAX(求节点(基础状态预期!I$7:I$27,$S$6:$S$26,$X152)+求节点(基础状态预期!I$7:I$27,$S$32:$S$52,$X152)+求节点(基础状态预期!I$7:I$27,$S$58:$S$78,$X152)+求节点(基础状态预期!I$7:I$27,$S$84:$S$104,$X152),AW151)</f>
        <v>5467.0103092783502</v>
      </c>
      <c r="AX152" s="203">
        <f>MAX(求节点(基础状态预期!J$7:J$27,$S$6:$S$26,$X152)+求节点(基础状态预期!J$7:J$27,$S$32:$S$52,$X152)+求节点(基础状态预期!J$7:J$27,$S$58:$S$78,$X152)+求节点(基础状态预期!J$7:J$27,$S$84:$S$104,$X152),AX151)</f>
        <v>5443.8596491228072</v>
      </c>
      <c r="AY152" s="187">
        <f>(AT152-AT151)/节奏总纲!K150</f>
        <v>0</v>
      </c>
      <c r="AZ152" s="203">
        <f>MAX(求节点(基础状态预期!F$7:F$27,$U$6:$U$26,$X152)+求节点(基础状态预期!F$7:F$27,$U$32:$U$52,$X152)+求节点(基础状态预期!F$7:F$27,$U$58:$U$78,$X152)+求节点(基础状态预期!F$7:F$27,$U$84:$U$104,$X152),AZ151)</f>
        <v>5976000</v>
      </c>
      <c r="BA152" s="203">
        <f>MAX(求节点(基础状态预期!G$7:G$27,$U$6:$U$26,$X152)+求节点(基础状态预期!G$7:G$27,$U$32:$U$52,$X152)+求节点(基础状态预期!G$7:G$27,$U$58:$U$78,$X152)+求节点(基础状态预期!G$7:G$27,$U$84:$U$104,$X152),BA151)</f>
        <v>5951003.3670033673</v>
      </c>
      <c r="BB152" s="203">
        <f>MAX(求节点(基础状态预期!H$7:H$27,$U$6:$U$26,$X152)+求节点(基础状态预期!H$7:H$27,$U$32:$U$52,$X152)+求节点(基础状态预期!H$7:H$27,$U$58:$U$78,$X152)+求节点(基础状态预期!H$7:H$27,$U$84:$U$104,$X152),BB151)</f>
        <v>5925496.5986394566</v>
      </c>
      <c r="BC152" s="203">
        <f>MAX(求节点(基础状态预期!I$7:I$27,$U$6:$U$26,$X152)+求节点(基础状态预期!I$7:I$27,$U$32:$U$52,$X152)+求节点(基础状态预期!I$7:I$27,$U$58:$U$78,$X152)+求节点(基础状态预期!I$7:I$27,$U$84:$U$104,$X152),BC151)</f>
        <v>5899463.9175257729</v>
      </c>
      <c r="BD152" s="203">
        <f>MAX(求节点(基础状态预期!J$7:J$27,$U$6:$U$26,$X152)+求节点(基础状态预期!J$7:J$27,$U$32:$U$52,$X152)+求节点(基础状态预期!J$7:J$27,$U$58:$U$78,$X152)+求节点(基础状态预期!J$7:J$27,$U$84:$U$104,$X152),BD151)</f>
        <v>5845754.3859649133</v>
      </c>
      <c r="BK152" s="194">
        <v>147</v>
      </c>
      <c r="BL152" s="194">
        <f t="shared" si="43"/>
        <v>48700</v>
      </c>
      <c r="BM152" s="194">
        <f t="shared" si="44"/>
        <v>48598.720538720547</v>
      </c>
      <c r="BN152" s="194">
        <f t="shared" si="45"/>
        <v>48495.37414965986</v>
      </c>
      <c r="BO152" s="194">
        <f t="shared" si="46"/>
        <v>48389.896907216491</v>
      </c>
      <c r="BP152" s="194">
        <f t="shared" si="47"/>
        <v>48172.280701754396</v>
      </c>
      <c r="BQ152" s="194">
        <f>(BL152-BL151)/节奏总纲!K150</f>
        <v>0</v>
      </c>
      <c r="BR152" s="194"/>
      <c r="BS152" s="110">
        <f t="shared" si="48"/>
        <v>0.88706365503080087</v>
      </c>
      <c r="BT152" s="110">
        <f t="shared" si="49"/>
        <v>0.11293634496919917</v>
      </c>
      <c r="BU152" s="194"/>
      <c r="BV152" s="194"/>
      <c r="BW152" s="194">
        <v>147</v>
      </c>
      <c r="BX152" s="194">
        <f>求节点(村县营基础信息!K$8:K$28,$P$6:$P$26,$CF152)+求节点(村县营基础信息!T$8:T$28,$P$32:$P$52,$CF152)+求节点(村县营基础信息!AC$8:AC$28,$P$58:$P$78,$CF152)+求节点(村县营基础信息!AL$8:AL$28,$P$84:$P$104,$CF152)</f>
        <v>314.11516853932585</v>
      </c>
      <c r="BY152" s="194">
        <f>求节点(村县营基础信息!L$8:L$28,$P$6:$P$26,$CF152)+求节点(村县营基础信息!U$8:U$28,$P$32:$P$52,$CF152)+求节点(村县营基础信息!AD$8:AD$28,$P$58:$P$78,$CF152)+求节点(村县营基础信息!AM$8:AM$28,$P$84:$P$104,$CF152)</f>
        <v>317.7522079987815</v>
      </c>
      <c r="BZ152" s="194">
        <f>求节点(村县营基础信息!M$8:M$28,$P$6:$P$26,$CF152)+求节点(村县营基础信息!V$8:V$28,$P$32:$P$52,$CF152)+求节点(村县营基础信息!AE$8:AE$28,$P$58:$P$78,$CF152)+求节点(村县营基础信息!AN$8:AN$28,$P$84:$P$104,$CF152)</f>
        <v>321.22696738956301</v>
      </c>
      <c r="CA152" s="194">
        <f>求节点(村县营基础信息!N$8:N$28,$P$6:$P$26,$CF152)+求节点(村县营基础信息!W$8:W$28,$P$32:$P$52,$CF152)+求节点(村县营基础信息!AF$8:AF$28,$P$58:$P$78,$CF152)+求节点(村县营基础信息!AO$8:AO$28,$P$84:$P$104,$CF152)</f>
        <v>325.20828923071429</v>
      </c>
      <c r="CB152" s="194">
        <f>求节点(村县营基础信息!O$8:O$28,$P$6:$P$26,$CF152)+求节点(村县营基础信息!X$8:X$28,$P$32:$P$52,$CF152)+求节点(村县营基础信息!AG$8:AG$28,$P$58:$P$78,$CF152)+求节点(村县营基础信息!AP$8:AP$28,$P$84:$P$104,$CF152)</f>
        <v>331.95156268538005</v>
      </c>
      <c r="CC152" s="194">
        <f>(BX152-BX151)/节奏总纲!K150</f>
        <v>1.1988635031048203E-3</v>
      </c>
      <c r="CD152" s="194"/>
      <c r="CE152" s="194"/>
      <c r="CF152" s="194">
        <v>147</v>
      </c>
      <c r="CG152" s="194">
        <f>求节点(村县营基础信息!K$8:K$28,$Q$6:$Q$26,$CF152)+求节点(村县营基础信息!T$8:T$28,$Q$32:$Q$52,$CF152)+求节点(村县营基础信息!AC$8:AC$28,$Q$58:$Q$78,$CF152)+求节点(村县营基础信息!AL$8:AL$28,$Q$84:$Q$104,$CF152)</f>
        <v>95.36516853932585</v>
      </c>
      <c r="CH152" s="194">
        <f>求节点(村县营基础信息!L$8:L$28,$Q$6:$Q$26,$CF152)+求节点(村县营基础信息!U$8:U$28,$Q$32:$Q$52,$CF152)+求节点(村县营基础信息!AD$8:AD$28,$Q$58:$Q$78,$CF152)+求节点(村县营基础信息!AM$8:AM$28,$Q$84:$Q$104,$CF152)</f>
        <v>96.792612039185499</v>
      </c>
      <c r="CI152" s="194">
        <f>求节点(村县营基础信息!M$8:M$28,$Q$6:$Q$26,$CF152)+求节点(村县营基础信息!V$8:V$28,$Q$32:$Q$52,$CF152)+求节点(村县营基础信息!AE$8:AE$28,$Q$58:$Q$78,$CF152)+求节点(村县营基础信息!AN$8:AN$28,$Q$84:$Q$104,$CF152)</f>
        <v>98.012681675277292</v>
      </c>
      <c r="CJ152" s="194">
        <f>求节点(村县营基础信息!N$8:N$28,$Q$6:$Q$26,$CF152)+求节点(村县营基础信息!W$8:W$28,$Q$32:$Q$52,$CF152)+求节点(村县营基础信息!AF$8:AF$28,$Q$58:$Q$78,$CF152)+求节点(村县营基础信息!AO$8:AO$28,$Q$84:$Q$104,$CF152)</f>
        <v>99.692825313188536</v>
      </c>
      <c r="CK152" s="194">
        <f>求节点(村县营基础信息!O$8:O$28,$Q$6:$Q$26,$CF152)+求节点(村县营基础信息!X$8:X$28,$Q$32:$Q$52,$CF152)+求节点(村县营基础信息!AG$8:AG$28,$Q$58:$Q$78,$CF152)+求节点(村县营基础信息!AP$8:AP$28,$Q$84:$Q$104,$CF152)</f>
        <v>101.68840479064323</v>
      </c>
      <c r="CL152" s="194">
        <f>(CG152-CG151)/节奏总纲!K150</f>
        <v>3.6397420908033771E-4</v>
      </c>
      <c r="CM152" s="194"/>
      <c r="CN152" s="194"/>
      <c r="CO152" s="194">
        <v>147</v>
      </c>
      <c r="CP152" s="194">
        <f>求节点(村县营基础信息!K$8:K$28,$R$6:$R$26,$CF152)+求节点(村县营基础信息!T$8:T$28,$R$32:$R$52,$CF152)+求节点(村县营基础信息!AC$8:AC$28,$R$58:$R$78,$CF152)+求节点(村县营基础信息!AL$8:AL$28,$R$84:$R$104,$CF152)</f>
        <v>17.5</v>
      </c>
      <c r="CQ152" s="194">
        <f>求节点(村县营基础信息!L$8:L$28,$R$6:$R$26,$CF152)+求节点(村县营基础信息!U$8:U$28,$R$32:$R$52,$CF152)+求节点(村县营基础信息!AD$8:AD$28,$R$58:$R$78,$CF152)+求节点(村县营基础信息!AM$8:AM$28,$R$84:$R$104,$CF152)</f>
        <v>17.676767676767678</v>
      </c>
      <c r="CR152" s="194">
        <f>求节点(村县营基础信息!M$8:M$28,$R$6:$R$26,$CF152)+求节点(村县营基础信息!V$8:V$28,$R$32:$R$52,$CF152)+求节点(村县营基础信息!AE$8:AE$28,$R$58:$R$78,$CF152)+求节点(村县营基础信息!AN$8:AN$28,$R$84:$R$104,$CF152)</f>
        <v>17.857142857142858</v>
      </c>
      <c r="CS152" s="194">
        <f>求节点(村县营基础信息!N$8:N$28,$R$6:$R$26,$CF152)+求节点(村县营基础信息!W$8:W$28,$R$32:$R$52,$CF152)+求节点(村县营基础信息!AF$8:AF$28,$R$58:$R$78,$CF152)+求节点(村县营基础信息!AO$8:AO$28,$R$84:$R$104,$CF152)</f>
        <v>18.041237113402062</v>
      </c>
      <c r="CT152" s="194">
        <f>求节点(村县营基础信息!O$8:O$28,$R$6:$R$26,$CF152)+求节点(村县营基础信息!X$8:X$28,$R$32:$R$52,$CF152)+求节点(村县营基础信息!AG$8:AG$28,$R$58:$R$78,$CF152)+求节点(村县营基础信息!AP$8:AP$28,$R$84:$R$104,$CF152)</f>
        <v>18.421052631578945</v>
      </c>
      <c r="CU152" s="194">
        <f>(CP152-CP151)/节奏总纲!K150</f>
        <v>6.6791143521959879E-5</v>
      </c>
      <c r="CV152" s="194"/>
      <c r="CW152" s="194"/>
      <c r="CX152" s="194"/>
      <c r="CY152" s="194">
        <v>147</v>
      </c>
      <c r="CZ152" s="194">
        <v>88620.000000000102</v>
      </c>
      <c r="DA152" s="194">
        <v>89515.151515151796</v>
      </c>
      <c r="DB152" s="194">
        <v>90428.571428571304</v>
      </c>
      <c r="DC152" s="194">
        <v>91360.824742267796</v>
      </c>
      <c r="DD152" s="194">
        <v>93284.210526316005</v>
      </c>
      <c r="DE152" s="194">
        <f t="shared" si="50"/>
        <v>0.54953735048521712</v>
      </c>
      <c r="DF152" s="194">
        <f t="shared" si="51"/>
        <v>0.54291055442714053</v>
      </c>
      <c r="DG152" s="194">
        <f t="shared" si="52"/>
        <v>0.53628375836906717</v>
      </c>
      <c r="DH152" s="194">
        <f t="shared" si="53"/>
        <v>0.52965696231099213</v>
      </c>
      <c r="DI152" s="194">
        <f t="shared" si="54"/>
        <v>0.51640337019483828</v>
      </c>
    </row>
    <row r="153" spans="24:113" x14ac:dyDescent="0.15">
      <c r="X153" s="187">
        <v>148</v>
      </c>
      <c r="Y153" s="203">
        <f>MAX(求节点(基础状态预期!F$7:F$27,$N$6:$N$26,$X153)+求节点(基础状态预期!F$7:F$27,$N$32:$N$52,$X153)+求节点(基础状态预期!F$7:F$27,$N$58:$N$78,$X153)+求节点(基础状态预期!F$7:F$27,$N$84:$N$104,$X153),Y152)</f>
        <v>350640</v>
      </c>
      <c r="Z153" s="203">
        <f>MAX(求节点(基础状态预期!G$7:G$27,$N$6:$N$26,$X153)+求节点(基础状态预期!G$7:G$27,$N$32:$N$52,$X153)+求节点(基础状态预期!G$7:G$27,$N$58:$N$78,$X153)+求节点(基础状态预期!G$7:G$27,$N$84:$N$104,$X153),Z152)</f>
        <v>348351.5151515152</v>
      </c>
      <c r="AA153" s="203">
        <f>MAX(求节点(基础状态预期!H$7:H$27,$N$6:$N$26,$X153)+求节点(基础状态预期!H$7:H$27,$N$32:$N$52,$X153)+求节点(基础状态预期!H$7:H$27,$N$58:$N$78,$X153)+求节点(基础状态预期!H$7:H$27,$N$84:$N$104,$X153),AA152)</f>
        <v>346016.32653061231</v>
      </c>
      <c r="AB153" s="203">
        <f>MAX(求节点(基础状态预期!I$7:I$27,$N$6:$N$26,$X153)+求节点(基础状态预期!I$7:I$27,$N$32:$N$52,$X153)+求节点(基础状态预期!I$7:I$27,$N$58:$N$78,$X153)+求节点(基础状态预期!I$7:I$27,$N$84:$N$104,$X153),AB152)</f>
        <v>343632.98969072162</v>
      </c>
      <c r="AC153" s="203">
        <f>MAX(求节点(基础状态预期!J$7:J$27,$N$6:$N$26,$X153)+求节点(基础状态预期!J$7:J$27,$N$32:$N$52,$X153)+求节点(基础状态预期!J$7:J$27,$N$58:$N$78,$X153)+求节点(基础状态预期!J$7:J$27,$N$84:$N$104,$X153),AC152)</f>
        <v>338715.78947368427</v>
      </c>
      <c r="AD153" s="63">
        <v>62547.619047619046</v>
      </c>
      <c r="AE153" s="63">
        <v>63179.413179413183</v>
      </c>
      <c r="AF153" s="63">
        <v>63824.101068999036</v>
      </c>
      <c r="AG153" s="63">
        <v>64482.08149239076</v>
      </c>
      <c r="AH153" s="63">
        <v>65839.59899749374</v>
      </c>
      <c r="AI153" s="203">
        <f>MAX((求节点(基础状态预期!F$7:F$27,$P$6:$P$26,$X153)+求节点(基础状态预期!F$7:F$27,$P$32:$P$52,$X153)+求节点(基础状态预期!F$7:F$27,$P$58:$P$78,$X153)+求节点(基础状态预期!F$7:F$27,$P$84:$P$104,$X153))*240,AI152)</f>
        <v>43200</v>
      </c>
      <c r="AJ153" s="203">
        <f>MAX((求节点(基础状态预期!G$7:G$27,$P$6:$P$26,$X153)+求节点(基础状态预期!G$7:G$27,$P$32:$P$52,$X153)+求节点(基础状态预期!G$7:G$27,$P$58:$P$78,$X153)+求节点(基础状态预期!G$7:G$27,$P$84:$P$104,$X153))*240,AJ152)</f>
        <v>43109.494949494954</v>
      </c>
      <c r="AK153" s="203">
        <f>MAX((求节点(基础状态预期!H$7:H$27,$P$6:$P$26,$X153)+求节点(基础状态预期!H$7:H$27,$P$32:$P$52,$X153)+求节点(基础状态预期!H$7:H$27,$P$58:$P$78,$X153)+求节点(基础状态预期!H$7:H$27,$P$84:$P$104,$X153))*240,AK152)</f>
        <v>43017.142857142855</v>
      </c>
      <c r="AL153" s="203">
        <f>MAX((求节点(基础状态预期!I$7:I$27,$P$6:$P$26,$X153)+求节点(基础状态预期!I$7:I$27,$P$32:$P$52,$X153)+求节点(基础状态预期!I$7:I$27,$P$58:$P$78,$X153)+求节点(基础状态预期!I$7:I$27,$P$84:$P$104,$X153))*240,AL152)</f>
        <v>42922.886597938144</v>
      </c>
      <c r="AM153" s="203">
        <f>MAX((求节点(基础状态预期!J$7:J$27,$P$6:$P$26,$X153)+求节点(基础状态预期!J$7:J$27,$P$32:$P$52,$X153)+求节点(基础状态预期!J$7:J$27,$P$58:$P$78,$X153)+求节点(基础状态预期!J$7:J$27,$P$84:$P$104,$X153))*240,AM152)</f>
        <v>42728.421052631587</v>
      </c>
      <c r="AN153" s="187">
        <f>(AI153-AI152)/节奏总纲!K151</f>
        <v>0</v>
      </c>
      <c r="AO153" s="203">
        <f>MAX(求节点(基础状态预期!F$7:F$27,$T$6:$T$26,$X153)+求节点(基础状态预期!F$7:F$27,$T$32:$T$52,$X153)+求节点(基础状态预期!F$7:F$27,$T$58:$T$78,$X153)+求节点(基础状态预期!F$7:F$27,$T$84:$T$104,$X153),AO152)</f>
        <v>24920800</v>
      </c>
      <c r="AP153" s="203">
        <f>MAX(求节点(基础状态预期!G$7:G$27,$T$6:$T$26,$X153)+求节点(基础状态预期!G$7:G$27,$T$32:$T$52,$X153)+求节点(基础状态预期!G$7:G$27,$T$58:$T$78,$X153)+求节点(基础状态预期!G$7:G$27,$T$84:$T$104,$X153),AP152)</f>
        <v>24696692.255892258</v>
      </c>
      <c r="AQ153" s="203">
        <f>MAX(求节点(基础状态预期!H$7:H$27,$T$6:$T$26,$X153)+求节点(基础状态预期!H$7:H$27,$T$32:$T$52,$X153)+求节点(基础状态预期!H$7:H$27,$T$58:$T$78,$X153)+求节点(基础状态预期!H$7:H$27,$T$84:$T$104,$X153),AQ152)</f>
        <v>24468010.884353749</v>
      </c>
      <c r="AR153" s="203">
        <f>MAX(求节点(基础状态预期!I$7:I$27,$T$6:$T$26,$X153)+求节点(基础状态预期!I$7:I$27,$T$32:$T$52,$X153)+求节点(基础状态预期!I$7:I$27,$T$58:$T$78,$X153)+求节点(基础状态预期!I$7:I$27,$T$84:$T$104,$X153),AR152)</f>
        <v>24234614.432989687</v>
      </c>
      <c r="AS153" s="203">
        <f>MAX(求节点(基础状态预期!J$7:J$27,$T$6:$T$26,$X153)+求节点(基础状态预期!J$7:J$27,$T$32:$T$52,$X153)+求节点(基础状态预期!J$7:J$27,$T$58:$T$78,$X153)+求节点(基础状态预期!J$7:J$27,$T$84:$T$104,$X153),AS152)</f>
        <v>24046385.964912269</v>
      </c>
      <c r="AT153" s="203">
        <f>MAX(求节点(基础状态预期!F$7:F$27,$S$6:$S$26,$X153)+求节点(基础状态预期!F$7:F$27,$S$32:$S$52,$X153)+求节点(基础状态预期!F$7:F$27,$S$58:$S$78,$X153)+求节点(基础状态预期!F$7:F$27,$S$84:$S$104,$X153),AT152)</f>
        <v>5500</v>
      </c>
      <c r="AU153" s="203">
        <f>MAX(求节点(基础状态预期!G$7:G$27,$S$6:$S$26,$X153)+求节点(基础状态预期!G$7:G$27,$S$32:$S$52,$X153)+求节点(基础状态预期!G$7:G$27,$S$58:$S$78,$X153)+求节点(基础状态预期!G$7:G$27,$S$84:$S$104,$X153),AU152)</f>
        <v>5489.2255892255898</v>
      </c>
      <c r="AV153" s="203">
        <f>MAX(求节点(基础状态预期!H$7:H$27,$S$6:$S$26,$X153)+求节点(基础状态预期!H$7:H$27,$S$32:$S$52,$X153)+求节点(基础状态预期!H$7:H$27,$S$58:$S$78,$X153)+求节点(基础状态预期!H$7:H$27,$S$84:$S$104,$X153),AV152)</f>
        <v>5478.2312925170072</v>
      </c>
      <c r="AW153" s="203">
        <f>MAX(求节点(基础状态预期!I$7:I$27,$S$6:$S$26,$X153)+求节点(基础状态预期!I$7:I$27,$S$32:$S$52,$X153)+求节点(基础状态预期!I$7:I$27,$S$58:$S$78,$X153)+求节点(基础状态预期!I$7:I$27,$S$84:$S$104,$X153),AW152)</f>
        <v>5467.0103092783502</v>
      </c>
      <c r="AX153" s="203">
        <f>MAX(求节点(基础状态预期!J$7:J$27,$S$6:$S$26,$X153)+求节点(基础状态预期!J$7:J$27,$S$32:$S$52,$X153)+求节点(基础状态预期!J$7:J$27,$S$58:$S$78,$X153)+求节点(基础状态预期!J$7:J$27,$S$84:$S$104,$X153),AX152)</f>
        <v>5443.8596491228072</v>
      </c>
      <c r="AY153" s="187">
        <f>(AT153-AT152)/节奏总纲!K151</f>
        <v>0</v>
      </c>
      <c r="AZ153" s="203">
        <f>MAX(求节点(基础状态预期!F$7:F$27,$U$6:$U$26,$X153)+求节点(基础状态预期!F$7:F$27,$U$32:$U$52,$X153)+求节点(基础状态预期!F$7:F$27,$U$58:$U$78,$X153)+求节点(基础状态预期!F$7:F$27,$U$84:$U$104,$X153),AZ152)</f>
        <v>5976000</v>
      </c>
      <c r="BA153" s="203">
        <f>MAX(求节点(基础状态预期!G$7:G$27,$U$6:$U$26,$X153)+求节点(基础状态预期!G$7:G$27,$U$32:$U$52,$X153)+求节点(基础状态预期!G$7:G$27,$U$58:$U$78,$X153)+求节点(基础状态预期!G$7:G$27,$U$84:$U$104,$X153),BA152)</f>
        <v>5951003.3670033673</v>
      </c>
      <c r="BB153" s="203">
        <f>MAX(求节点(基础状态预期!H$7:H$27,$U$6:$U$26,$X153)+求节点(基础状态预期!H$7:H$27,$U$32:$U$52,$X153)+求节点(基础状态预期!H$7:H$27,$U$58:$U$78,$X153)+求节点(基础状态预期!H$7:H$27,$U$84:$U$104,$X153),BB152)</f>
        <v>5925496.5986394566</v>
      </c>
      <c r="BC153" s="203">
        <f>MAX(求节点(基础状态预期!I$7:I$27,$U$6:$U$26,$X153)+求节点(基础状态预期!I$7:I$27,$U$32:$U$52,$X153)+求节点(基础状态预期!I$7:I$27,$U$58:$U$78,$X153)+求节点(基础状态预期!I$7:I$27,$U$84:$U$104,$X153),BC152)</f>
        <v>5899463.9175257729</v>
      </c>
      <c r="BD153" s="203">
        <f>MAX(求节点(基础状态预期!J$7:J$27,$U$6:$U$26,$X153)+求节点(基础状态预期!J$7:J$27,$U$32:$U$52,$X153)+求节点(基础状态预期!J$7:J$27,$U$58:$U$78,$X153)+求节点(基础状态预期!J$7:J$27,$U$84:$U$104,$X153),BD152)</f>
        <v>5845754.3859649133</v>
      </c>
      <c r="BK153" s="194">
        <v>148</v>
      </c>
      <c r="BL153" s="194">
        <f t="shared" si="43"/>
        <v>48700</v>
      </c>
      <c r="BM153" s="194">
        <f t="shared" si="44"/>
        <v>48598.720538720547</v>
      </c>
      <c r="BN153" s="194">
        <f t="shared" si="45"/>
        <v>48495.37414965986</v>
      </c>
      <c r="BO153" s="194">
        <f t="shared" si="46"/>
        <v>48389.896907216491</v>
      </c>
      <c r="BP153" s="194">
        <f t="shared" si="47"/>
        <v>48172.280701754396</v>
      </c>
      <c r="BQ153" s="194">
        <f>(BL153-BL152)/节奏总纲!K151</f>
        <v>0</v>
      </c>
      <c r="BR153" s="194"/>
      <c r="BS153" s="110">
        <f t="shared" si="48"/>
        <v>0.88706365503080087</v>
      </c>
      <c r="BT153" s="110">
        <f t="shared" si="49"/>
        <v>0.11293634496919917</v>
      </c>
      <c r="BU153" s="194"/>
      <c r="BV153" s="194"/>
      <c r="BW153" s="194">
        <v>148</v>
      </c>
      <c r="BX153" s="194">
        <f>求节点(村县营基础信息!K$8:K$28,$P$6:$P$26,$CF153)+求节点(村县营基础信息!T$8:T$28,$P$32:$P$52,$CF153)+求节点(村县营基础信息!AC$8:AC$28,$P$58:$P$78,$CF153)+求节点(村县营基础信息!AL$8:AL$28,$P$84:$P$104,$CF153)</f>
        <v>316.25200642054574</v>
      </c>
      <c r="BY153" s="194">
        <f>求节点(村县营基础信息!L$8:L$28,$P$6:$P$26,$CF153)+求节点(村县营基础信息!U$8:U$28,$P$32:$P$52,$CF153)+求节点(村县营基础信息!AD$8:AD$28,$P$58:$P$78,$CF153)+求节点(村县营基础信息!AM$8:AM$28,$P$84:$P$104,$CF153)</f>
        <v>319.91378764503168</v>
      </c>
      <c r="BZ153" s="194">
        <f>求节点(村县营基础信息!M$8:M$28,$P$6:$P$26,$CF153)+求节点(村县营基础信息!V$8:V$28,$P$32:$P$52,$CF153)+求节点(村县营基础信息!AE$8:AE$28,$P$58:$P$78,$CF153)+求节点(村县营基础信息!AN$8:AN$28,$P$84:$P$104,$CF153)</f>
        <v>323.41218485479817</v>
      </c>
      <c r="CA153" s="194">
        <f>求节点(村县营基础信息!N$8:N$28,$P$6:$P$26,$CF153)+求节点(村县营基础信息!W$8:W$28,$P$32:$P$52,$CF153)+求节点(村县营基础信息!AF$8:AF$28,$P$58:$P$78,$CF153)+求节点(村县营基础信息!AO$8:AO$28,$P$84:$P$104,$CF153)</f>
        <v>327.42059051799805</v>
      </c>
      <c r="CB153" s="194">
        <f>求节点(村县营基础信息!O$8:O$28,$P$6:$P$26,$CF153)+求节点(村县营基础信息!X$8:X$28,$P$32:$P$52,$CF153)+求节点(村县营基础信息!AG$8:AG$28,$P$58:$P$78,$CF153)+求节点(村县营基础信息!AP$8:AP$28,$P$84:$P$104,$CF153)</f>
        <v>334.20973658119902</v>
      </c>
      <c r="CC153" s="194">
        <f>(BX153-BX152)/节奏总纲!K151</f>
        <v>1.1185792007461575E-3</v>
      </c>
      <c r="CD153" s="194"/>
      <c r="CE153" s="194"/>
      <c r="CF153" s="194">
        <v>148</v>
      </c>
      <c r="CG153" s="194">
        <f>求节点(村县营基础信息!K$8:K$28,$Q$6:$Q$26,$CF153)+求节点(村县营基础信息!T$8:T$28,$Q$32:$Q$52,$CF153)+求节点(村县营基础信息!AC$8:AC$28,$Q$58:$Q$78,$CF153)+求节点(村县营基础信息!AL$8:AL$28,$Q$84:$Q$104,$CF153)</f>
        <v>96.013911182450514</v>
      </c>
      <c r="CH153" s="194">
        <f>求节点(村县营基础信息!L$8:L$28,$Q$6:$Q$26,$CF153)+求节点(村县营基础信息!U$8:U$28,$Q$32:$Q$52,$CF153)+求节点(村县营基础信息!AD$8:AD$28,$Q$58:$Q$78,$CF153)+求节点(村县营基础信息!AM$8:AM$28,$Q$84:$Q$104,$CF153)</f>
        <v>97.451065182309208</v>
      </c>
      <c r="CI153" s="194">
        <f>求节点(村县营基础信息!M$8:M$28,$Q$6:$Q$26,$CF153)+求节点(村县营基础信息!V$8:V$28,$Q$32:$Q$52,$CF153)+求节点(村县营基础信息!AE$8:AE$28,$Q$58:$Q$78,$CF153)+求节点(村县营基础信息!AN$8:AN$28,$Q$84:$Q$104,$CF153)</f>
        <v>98.679434611843817</v>
      </c>
      <c r="CJ153" s="194">
        <f>求节点(村县营基础信息!N$8:N$28,$Q$6:$Q$26,$CF153)+求节点(村县营基础信息!W$8:W$28,$Q$32:$Q$52,$CF153)+求节点(村县营基础信息!AF$8:AF$28,$Q$58:$Q$78,$CF153)+求节点(村县营基础信息!AO$8:AO$28,$Q$84:$Q$104,$CF153)</f>
        <v>100.37100779831226</v>
      </c>
      <c r="CK153" s="194">
        <f>求节点(村县营基础信息!O$8:O$28,$Q$6:$Q$26,$CF153)+求节点(村县营基础信息!X$8:X$28,$Q$32:$Q$52,$CF153)+求节点(村县营基础信息!AG$8:AG$28,$Q$58:$Q$78,$CF153)+求节点(村县营基础信息!AP$8:AP$28,$Q$84:$Q$104,$CF153)</f>
        <v>102.3801626463619</v>
      </c>
      <c r="CL153" s="194">
        <f>(CG153-CG152)/节奏总纲!K151</f>
        <v>3.3959994514046193E-4</v>
      </c>
      <c r="CM153" s="194"/>
      <c r="CN153" s="194"/>
      <c r="CO153" s="194">
        <v>148</v>
      </c>
      <c r="CP153" s="194">
        <f>求节点(村县营基础信息!K$8:K$28,$R$6:$R$26,$CF153)+求节点(村县营基础信息!T$8:T$28,$R$32:$R$52,$CF153)+求节点(村县营基础信息!AC$8:AC$28,$R$58:$R$78,$CF153)+求节点(村县营基础信息!AL$8:AL$28,$R$84:$R$104,$CF153)</f>
        <v>17.61904761904762</v>
      </c>
      <c r="CQ153" s="194">
        <f>求节点(村县营基础信息!L$8:L$28,$R$6:$R$26,$CF153)+求节点(村县营基础信息!U$8:U$28,$R$32:$R$52,$CF153)+求节点(村县营基础信息!AD$8:AD$28,$R$58:$R$78,$CF153)+求节点(村县营基础信息!AM$8:AM$28,$R$84:$R$104,$CF153)</f>
        <v>17.797017797017798</v>
      </c>
      <c r="CR153" s="194">
        <f>求节点(村县营基础信息!M$8:M$28,$R$6:$R$26,$CF153)+求节点(村县营基础信息!V$8:V$28,$R$32:$R$52,$CF153)+求节点(村县营基础信息!AE$8:AE$28,$R$58:$R$78,$CF153)+求节点(村县营基础信息!AN$8:AN$28,$R$84:$R$104,$CF153)</f>
        <v>17.978620019436349</v>
      </c>
      <c r="CS153" s="194">
        <f>求节点(村县营基础信息!N$8:N$28,$R$6:$R$26,$CF153)+求节点(村县营基础信息!W$8:W$28,$R$32:$R$52,$CF153)+求节点(村县营基础信息!AF$8:AF$28,$R$58:$R$78,$CF153)+求节点(村县营基础信息!AO$8:AO$28,$R$84:$R$104,$CF153)</f>
        <v>18.163966617574864</v>
      </c>
      <c r="CT153" s="194">
        <f>求节点(村县营基础信息!O$8:O$28,$R$6:$R$26,$CF153)+求节点(村县营基础信息!X$8:X$28,$R$32:$R$52,$CF153)+求节点(村县营基础信息!AG$8:AG$28,$R$58:$R$78,$CF153)+求节点(村县营基础信息!AP$8:AP$28,$R$84:$R$104,$CF153)</f>
        <v>18.546365914786968</v>
      </c>
      <c r="CU153" s="194">
        <f>(CP153-CP152)/节奏总纲!K151</f>
        <v>6.2318340448456842E-5</v>
      </c>
      <c r="CV153" s="194"/>
      <c r="CW153" s="194"/>
      <c r="CX153" s="194"/>
      <c r="CY153" s="194">
        <v>148</v>
      </c>
      <c r="CZ153" s="194">
        <v>89222.857142857305</v>
      </c>
      <c r="DA153" s="194">
        <v>90124.098124098397</v>
      </c>
      <c r="DB153" s="194">
        <v>91043.731778425601</v>
      </c>
      <c r="DC153" s="194">
        <v>91982.326951398805</v>
      </c>
      <c r="DD153" s="194">
        <v>93918.796992481497</v>
      </c>
      <c r="DE153" s="194">
        <f t="shared" si="50"/>
        <v>0.54582426027923558</v>
      </c>
      <c r="DF153" s="194">
        <f t="shared" si="51"/>
        <v>0.53924223987020037</v>
      </c>
      <c r="DG153" s="194">
        <f t="shared" si="52"/>
        <v>0.53266021946116759</v>
      </c>
      <c r="DH153" s="194">
        <f t="shared" si="53"/>
        <v>0.52607819905213449</v>
      </c>
      <c r="DI153" s="194">
        <f t="shared" si="54"/>
        <v>0.51291415823406195</v>
      </c>
    </row>
    <row r="154" spans="24:113" x14ac:dyDescent="0.15">
      <c r="X154" s="187">
        <v>149</v>
      </c>
      <c r="Y154" s="203">
        <f>MAX(求节点(基础状态预期!F$7:F$27,$N$6:$N$26,$X154)+求节点(基础状态预期!F$7:F$27,$N$32:$N$52,$X154)+求节点(基础状态预期!F$7:F$27,$N$58:$N$78,$X154)+求节点(基础状态预期!F$7:F$27,$N$84:$N$104,$X154),Y153)</f>
        <v>350640</v>
      </c>
      <c r="Z154" s="203">
        <f>MAX(求节点(基础状态预期!G$7:G$27,$N$6:$N$26,$X154)+求节点(基础状态预期!G$7:G$27,$N$32:$N$52,$X154)+求节点(基础状态预期!G$7:G$27,$N$58:$N$78,$X154)+求节点(基础状态预期!G$7:G$27,$N$84:$N$104,$X154),Z153)</f>
        <v>348351.5151515152</v>
      </c>
      <c r="AA154" s="203">
        <f>MAX(求节点(基础状态预期!H$7:H$27,$N$6:$N$26,$X154)+求节点(基础状态预期!H$7:H$27,$N$32:$N$52,$X154)+求节点(基础状态预期!H$7:H$27,$N$58:$N$78,$X154)+求节点(基础状态预期!H$7:H$27,$N$84:$N$104,$X154),AA153)</f>
        <v>346016.32653061231</v>
      </c>
      <c r="AB154" s="203">
        <f>MAX(求节点(基础状态预期!I$7:I$27,$N$6:$N$26,$X154)+求节点(基础状态预期!I$7:I$27,$N$32:$N$52,$X154)+求节点(基础状态预期!I$7:I$27,$N$58:$N$78,$X154)+求节点(基础状态预期!I$7:I$27,$N$84:$N$104,$X154),AB153)</f>
        <v>343632.98969072162</v>
      </c>
      <c r="AC154" s="203">
        <f>MAX(求节点(基础状态预期!J$7:J$27,$N$6:$N$26,$X154)+求节点(基础状态预期!J$7:J$27,$N$32:$N$52,$X154)+求节点(基础状态预期!J$7:J$27,$N$58:$N$78,$X154)+求节点(基础状态预期!J$7:J$27,$N$84:$N$104,$X154),AC153)</f>
        <v>338715.78947368427</v>
      </c>
      <c r="AD154" s="63">
        <v>62970.238095238092</v>
      </c>
      <c r="AE154" s="63">
        <v>63606.301106301107</v>
      </c>
      <c r="AF154" s="63">
        <v>64255.34499514092</v>
      </c>
      <c r="AG154" s="63">
        <v>64917.771232204221</v>
      </c>
      <c r="AH154" s="63">
        <v>66284.461152882199</v>
      </c>
      <c r="AI154" s="203">
        <f>MAX((求节点(基础状态预期!F$7:F$27,$P$6:$P$26,$X154)+求节点(基础状态预期!F$7:F$27,$P$32:$P$52,$X154)+求节点(基础状态预期!F$7:F$27,$P$58:$P$78,$X154)+求节点(基础状态预期!F$7:F$27,$P$84:$P$104,$X154))*240,AI153)</f>
        <v>43200</v>
      </c>
      <c r="AJ154" s="203">
        <f>MAX((求节点(基础状态预期!G$7:G$27,$P$6:$P$26,$X154)+求节点(基础状态预期!G$7:G$27,$P$32:$P$52,$X154)+求节点(基础状态预期!G$7:G$27,$P$58:$P$78,$X154)+求节点(基础状态预期!G$7:G$27,$P$84:$P$104,$X154))*240,AJ153)</f>
        <v>43109.494949494954</v>
      </c>
      <c r="AK154" s="203">
        <f>MAX((求节点(基础状态预期!H$7:H$27,$P$6:$P$26,$X154)+求节点(基础状态预期!H$7:H$27,$P$32:$P$52,$X154)+求节点(基础状态预期!H$7:H$27,$P$58:$P$78,$X154)+求节点(基础状态预期!H$7:H$27,$P$84:$P$104,$X154))*240,AK153)</f>
        <v>43017.142857142855</v>
      </c>
      <c r="AL154" s="203">
        <f>MAX((求节点(基础状态预期!I$7:I$27,$P$6:$P$26,$X154)+求节点(基础状态预期!I$7:I$27,$P$32:$P$52,$X154)+求节点(基础状态预期!I$7:I$27,$P$58:$P$78,$X154)+求节点(基础状态预期!I$7:I$27,$P$84:$P$104,$X154))*240,AL153)</f>
        <v>42922.886597938144</v>
      </c>
      <c r="AM154" s="203">
        <f>MAX((求节点(基础状态预期!J$7:J$27,$P$6:$P$26,$X154)+求节点(基础状态预期!J$7:J$27,$P$32:$P$52,$X154)+求节点(基础状态预期!J$7:J$27,$P$58:$P$78,$X154)+求节点(基础状态预期!J$7:J$27,$P$84:$P$104,$X154))*240,AM153)</f>
        <v>42728.421052631587</v>
      </c>
      <c r="AN154" s="187">
        <f>(AI154-AI153)/节奏总纲!K152</f>
        <v>0</v>
      </c>
      <c r="AO154" s="203">
        <f>MAX(求节点(基础状态预期!F$7:F$27,$T$6:$T$26,$X154)+求节点(基础状态预期!F$7:F$27,$T$32:$T$52,$X154)+求节点(基础状态预期!F$7:F$27,$T$58:$T$78,$X154)+求节点(基础状态预期!F$7:F$27,$T$84:$T$104,$X154),AO153)</f>
        <v>24920800</v>
      </c>
      <c r="AP154" s="203">
        <f>MAX(求节点(基础状态预期!G$7:G$27,$T$6:$T$26,$X154)+求节点(基础状态预期!G$7:G$27,$T$32:$T$52,$X154)+求节点(基础状态预期!G$7:G$27,$T$58:$T$78,$X154)+求节点(基础状态预期!G$7:G$27,$T$84:$T$104,$X154),AP153)</f>
        <v>24696692.255892258</v>
      </c>
      <c r="AQ154" s="203">
        <f>MAX(求节点(基础状态预期!H$7:H$27,$T$6:$T$26,$X154)+求节点(基础状态预期!H$7:H$27,$T$32:$T$52,$X154)+求节点(基础状态预期!H$7:H$27,$T$58:$T$78,$X154)+求节点(基础状态预期!H$7:H$27,$T$84:$T$104,$X154),AQ153)</f>
        <v>24468010.884353749</v>
      </c>
      <c r="AR154" s="203">
        <f>MAX(求节点(基础状态预期!I$7:I$27,$T$6:$T$26,$X154)+求节点(基础状态预期!I$7:I$27,$T$32:$T$52,$X154)+求节点(基础状态预期!I$7:I$27,$T$58:$T$78,$X154)+求节点(基础状态预期!I$7:I$27,$T$84:$T$104,$X154),AR153)</f>
        <v>24234614.432989687</v>
      </c>
      <c r="AS154" s="203">
        <f>MAX(求节点(基础状态预期!J$7:J$27,$T$6:$T$26,$X154)+求节点(基础状态预期!J$7:J$27,$T$32:$T$52,$X154)+求节点(基础状态预期!J$7:J$27,$T$58:$T$78,$X154)+求节点(基础状态预期!J$7:J$27,$T$84:$T$104,$X154),AS153)</f>
        <v>24046385.964912269</v>
      </c>
      <c r="AT154" s="203">
        <f>MAX(求节点(基础状态预期!F$7:F$27,$S$6:$S$26,$X154)+求节点(基础状态预期!F$7:F$27,$S$32:$S$52,$X154)+求节点(基础状态预期!F$7:F$27,$S$58:$S$78,$X154)+求节点(基础状态预期!F$7:F$27,$S$84:$S$104,$X154),AT153)</f>
        <v>5500</v>
      </c>
      <c r="AU154" s="203">
        <f>MAX(求节点(基础状态预期!G$7:G$27,$S$6:$S$26,$X154)+求节点(基础状态预期!G$7:G$27,$S$32:$S$52,$X154)+求节点(基础状态预期!G$7:G$27,$S$58:$S$78,$X154)+求节点(基础状态预期!G$7:G$27,$S$84:$S$104,$X154),AU153)</f>
        <v>5489.2255892255898</v>
      </c>
      <c r="AV154" s="203">
        <f>MAX(求节点(基础状态预期!H$7:H$27,$S$6:$S$26,$X154)+求节点(基础状态预期!H$7:H$27,$S$32:$S$52,$X154)+求节点(基础状态预期!H$7:H$27,$S$58:$S$78,$X154)+求节点(基础状态预期!H$7:H$27,$S$84:$S$104,$X154),AV153)</f>
        <v>5478.2312925170072</v>
      </c>
      <c r="AW154" s="203">
        <f>MAX(求节点(基础状态预期!I$7:I$27,$S$6:$S$26,$X154)+求节点(基础状态预期!I$7:I$27,$S$32:$S$52,$X154)+求节点(基础状态预期!I$7:I$27,$S$58:$S$78,$X154)+求节点(基础状态预期!I$7:I$27,$S$84:$S$104,$X154),AW153)</f>
        <v>5467.0103092783502</v>
      </c>
      <c r="AX154" s="203">
        <f>MAX(求节点(基础状态预期!J$7:J$27,$S$6:$S$26,$X154)+求节点(基础状态预期!J$7:J$27,$S$32:$S$52,$X154)+求节点(基础状态预期!J$7:J$27,$S$58:$S$78,$X154)+求节点(基础状态预期!J$7:J$27,$S$84:$S$104,$X154),AX153)</f>
        <v>5443.8596491228072</v>
      </c>
      <c r="AY154" s="187">
        <f>(AT154-AT153)/节奏总纲!K152</f>
        <v>0</v>
      </c>
      <c r="AZ154" s="203">
        <f>MAX(求节点(基础状态预期!F$7:F$27,$U$6:$U$26,$X154)+求节点(基础状态预期!F$7:F$27,$U$32:$U$52,$X154)+求节点(基础状态预期!F$7:F$27,$U$58:$U$78,$X154)+求节点(基础状态预期!F$7:F$27,$U$84:$U$104,$X154),AZ153)</f>
        <v>5976000</v>
      </c>
      <c r="BA154" s="203">
        <f>MAX(求节点(基础状态预期!G$7:G$27,$U$6:$U$26,$X154)+求节点(基础状态预期!G$7:G$27,$U$32:$U$52,$X154)+求节点(基础状态预期!G$7:G$27,$U$58:$U$78,$X154)+求节点(基础状态预期!G$7:G$27,$U$84:$U$104,$X154),BA153)</f>
        <v>5951003.3670033673</v>
      </c>
      <c r="BB154" s="203">
        <f>MAX(求节点(基础状态预期!H$7:H$27,$U$6:$U$26,$X154)+求节点(基础状态预期!H$7:H$27,$U$32:$U$52,$X154)+求节点(基础状态预期!H$7:H$27,$U$58:$U$78,$X154)+求节点(基础状态预期!H$7:H$27,$U$84:$U$104,$X154),BB153)</f>
        <v>5925496.5986394566</v>
      </c>
      <c r="BC154" s="203">
        <f>MAX(求节点(基础状态预期!I$7:I$27,$U$6:$U$26,$X154)+求节点(基础状态预期!I$7:I$27,$U$32:$U$52,$X154)+求节点(基础状态预期!I$7:I$27,$U$58:$U$78,$X154)+求节点(基础状态预期!I$7:I$27,$U$84:$U$104,$X154),BC153)</f>
        <v>5899463.9175257729</v>
      </c>
      <c r="BD154" s="203">
        <f>MAX(求节点(基础状态预期!J$7:J$27,$U$6:$U$26,$X154)+求节点(基础状态预期!J$7:J$27,$U$32:$U$52,$X154)+求节点(基础状态预期!J$7:J$27,$U$58:$U$78,$X154)+求节点(基础状态预期!J$7:J$27,$U$84:$U$104,$X154),BD153)</f>
        <v>5845754.3859649133</v>
      </c>
      <c r="BK154" s="194">
        <v>149</v>
      </c>
      <c r="BL154" s="194">
        <f t="shared" si="43"/>
        <v>48700</v>
      </c>
      <c r="BM154" s="194">
        <f t="shared" si="44"/>
        <v>48598.720538720547</v>
      </c>
      <c r="BN154" s="194">
        <f t="shared" si="45"/>
        <v>48495.37414965986</v>
      </c>
      <c r="BO154" s="194">
        <f t="shared" si="46"/>
        <v>48389.896907216491</v>
      </c>
      <c r="BP154" s="194">
        <f t="shared" si="47"/>
        <v>48172.280701754396</v>
      </c>
      <c r="BQ154" s="194">
        <f>(BL154-BL153)/节奏总纲!K152</f>
        <v>0</v>
      </c>
      <c r="BR154" s="194"/>
      <c r="BS154" s="110">
        <f t="shared" si="48"/>
        <v>0.88706365503080087</v>
      </c>
      <c r="BT154" s="110">
        <f t="shared" si="49"/>
        <v>0.11293634496919917</v>
      </c>
      <c r="BU154" s="194"/>
      <c r="BV154" s="194"/>
      <c r="BW154" s="194">
        <v>149</v>
      </c>
      <c r="BX154" s="194">
        <f>求节点(村县营基础信息!K$8:K$28,$P$6:$P$26,$CF154)+求节点(村县营基础信息!T$8:T$28,$P$32:$P$52,$CF154)+求节点(村县营基础信息!AC$8:AC$28,$P$58:$P$78,$CF154)+求节点(村县营基础信息!AL$8:AL$28,$P$84:$P$104,$CF154)</f>
        <v>318.38884430176563</v>
      </c>
      <c r="BY154" s="194">
        <f>求节点(村县营基础信息!L$8:L$28,$P$6:$P$26,$CF154)+求节点(村县营基础信息!U$8:U$28,$P$32:$P$52,$CF154)+求节点(村县营基础信息!AD$8:AD$28,$P$58:$P$78,$CF154)+求节点(村县营基础信息!AM$8:AM$28,$P$84:$P$104,$CF154)</f>
        <v>322.07536729128191</v>
      </c>
      <c r="BZ154" s="194">
        <f>求节点(村县营基础信息!M$8:M$28,$P$6:$P$26,$CF154)+求节点(村县营基础信息!V$8:V$28,$P$32:$P$52,$CF154)+求节点(村县营基础信息!AE$8:AE$28,$P$58:$P$78,$CF154)+求节点(村县营基础信息!AN$8:AN$28,$P$84:$P$104,$CF154)</f>
        <v>325.59740232003327</v>
      </c>
      <c r="CA154" s="194">
        <f>求节点(村县营基础信息!N$8:N$28,$P$6:$P$26,$CF154)+求节点(村县营基础信息!W$8:W$28,$P$32:$P$52,$CF154)+求节点(村县营基础信息!AF$8:AF$28,$P$58:$P$78,$CF154)+求节点(村县营基础信息!AO$8:AO$28,$P$84:$P$104,$CF154)</f>
        <v>329.63289180528182</v>
      </c>
      <c r="CB154" s="194">
        <f>求节点(村县营基础信息!O$8:O$28,$P$6:$P$26,$CF154)+求节点(村县营基础信息!X$8:X$28,$P$32:$P$52,$CF154)+求节点(村县营基础信息!AG$8:AG$28,$P$58:$P$78,$CF154)+求节点(村县营基础信息!AP$8:AP$28,$P$84:$P$104,$CF154)</f>
        <v>336.46791047701794</v>
      </c>
      <c r="CC154" s="194">
        <f>(BX154-BX153)/节奏总纲!K152</f>
        <v>1.043671297943036E-3</v>
      </c>
      <c r="CD154" s="194"/>
      <c r="CE154" s="194"/>
      <c r="CF154" s="194">
        <v>149</v>
      </c>
      <c r="CG154" s="194">
        <f>求节点(村县营基础信息!K$8:K$28,$Q$6:$Q$26,$CF154)+求节点(村县营基础信息!T$8:T$28,$Q$32:$Q$52,$CF154)+求节点(村县营基础信息!AC$8:AC$28,$Q$58:$Q$78,$CF154)+求节点(村县营基础信息!AL$8:AL$28,$Q$84:$Q$104,$CF154)</f>
        <v>96.662653825575177</v>
      </c>
      <c r="CH154" s="194">
        <f>求节点(村县营基础信息!L$8:L$28,$Q$6:$Q$26,$CF154)+求节点(村县营基础信息!U$8:U$28,$Q$32:$Q$52,$CF154)+求节点(村县营基础信息!AD$8:AD$28,$Q$58:$Q$78,$CF154)+求节点(村县营基础信息!AM$8:AM$28,$Q$84:$Q$104,$CF154)</f>
        <v>98.109518325432916</v>
      </c>
      <c r="CI154" s="194">
        <f>求节点(村县营基础信息!M$8:M$28,$Q$6:$Q$26,$CF154)+求节点(村县营基础信息!V$8:V$28,$Q$32:$Q$52,$CF154)+求节点(村县营基础信息!AE$8:AE$28,$Q$58:$Q$78,$CF154)+求节点(村县营基础信息!AN$8:AN$28,$Q$84:$Q$104,$CF154)</f>
        <v>99.346187548410313</v>
      </c>
      <c r="CJ154" s="194">
        <f>求节点(村县营基础信息!N$8:N$28,$Q$6:$Q$26,$CF154)+求节点(村县营基础信息!W$8:W$28,$Q$32:$Q$52,$CF154)+求节点(村县营基础信息!AF$8:AF$28,$Q$58:$Q$78,$CF154)+求节点(村县营基础信息!AO$8:AO$28,$Q$84:$Q$104,$CF154)</f>
        <v>101.04919028343602</v>
      </c>
      <c r="CK154" s="194">
        <f>求节点(村县营基础信息!O$8:O$28,$Q$6:$Q$26,$CF154)+求节点(村县营基础信息!X$8:X$28,$Q$32:$Q$52,$CF154)+求节点(村县营基础信息!AG$8:AG$28,$Q$58:$Q$78,$CF154)+求节点(村县营基础信息!AP$8:AP$28,$Q$84:$Q$104,$CF154)</f>
        <v>103.07192050208056</v>
      </c>
      <c r="CL154" s="194">
        <f>(CG154-CG153)/节奏总纲!K152</f>
        <v>3.1685795274014018E-4</v>
      </c>
      <c r="CM154" s="194"/>
      <c r="CN154" s="194"/>
      <c r="CO154" s="194">
        <v>149</v>
      </c>
      <c r="CP154" s="194">
        <f>求节点(村县营基础信息!K$8:K$28,$R$6:$R$26,$CF154)+求节点(村县营基础信息!T$8:T$28,$R$32:$R$52,$CF154)+求节点(村县营基础信息!AC$8:AC$28,$R$58:$R$78,$CF154)+求节点(村县营基础信息!AL$8:AL$28,$R$84:$R$104,$CF154)</f>
        <v>17.738095238095237</v>
      </c>
      <c r="CQ154" s="194">
        <f>求节点(村县营基础信息!L$8:L$28,$R$6:$R$26,$CF154)+求节点(村县营基础信息!U$8:U$28,$R$32:$R$52,$CF154)+求节点(村县营基础信息!AD$8:AD$28,$R$58:$R$78,$CF154)+求节点(村县营基础信息!AM$8:AM$28,$R$84:$R$104,$CF154)</f>
        <v>17.917267917267917</v>
      </c>
      <c r="CR154" s="194">
        <f>求节点(村县营基础信息!M$8:M$28,$R$6:$R$26,$CF154)+求节点(村县营基础信息!V$8:V$28,$R$32:$R$52,$CF154)+求节点(村县营基础信息!AE$8:AE$28,$R$58:$R$78,$CF154)+求节点(村县营基础信息!AN$8:AN$28,$R$84:$R$104,$CF154)</f>
        <v>18.100097181729836</v>
      </c>
      <c r="CS154" s="194">
        <f>求节点(村县营基础信息!N$8:N$28,$R$6:$R$26,$CF154)+求节点(村县营基础信息!W$8:W$28,$R$32:$R$52,$CF154)+求节点(村县营基础信息!AF$8:AF$28,$R$58:$R$78,$CF154)+求节点(村县营基础信息!AO$8:AO$28,$R$84:$R$104,$CF154)</f>
        <v>18.286696121747667</v>
      </c>
      <c r="CT154" s="194">
        <f>求节点(村县营基础信息!O$8:O$28,$R$6:$R$26,$CF154)+求节点(村县营基础信息!X$8:X$28,$R$32:$R$52,$CF154)+求节点(村县营基础信息!AG$8:AG$28,$R$58:$R$78,$CF154)+求节点(村县营基础信息!AP$8:AP$28,$R$84:$R$104,$CF154)</f>
        <v>18.671679197994987</v>
      </c>
      <c r="CU154" s="194">
        <f>(CP154-CP153)/节奏总纲!K152</f>
        <v>5.8145067616231041E-5</v>
      </c>
      <c r="CV154" s="194"/>
      <c r="CW154" s="194"/>
      <c r="CX154" s="194"/>
      <c r="CY154" s="194">
        <v>149</v>
      </c>
      <c r="CZ154" s="194">
        <v>89825.714285714406</v>
      </c>
      <c r="DA154" s="194">
        <v>90733.044733044997</v>
      </c>
      <c r="DB154" s="194">
        <v>91658.892128279796</v>
      </c>
      <c r="DC154" s="194">
        <v>92603.829160529902</v>
      </c>
      <c r="DD154" s="194">
        <v>94553.383458646902</v>
      </c>
      <c r="DE154" s="194">
        <f t="shared" si="50"/>
        <v>0.54216101021024765</v>
      </c>
      <c r="DF154" s="194">
        <f t="shared" si="51"/>
        <v>0.53562316443483005</v>
      </c>
      <c r="DG154" s="194">
        <f t="shared" si="52"/>
        <v>0.52908531865941499</v>
      </c>
      <c r="DH154" s="194">
        <f t="shared" si="53"/>
        <v>0.52254747288399916</v>
      </c>
      <c r="DI154" s="194">
        <f t="shared" si="54"/>
        <v>0.50947178133316229</v>
      </c>
    </row>
    <row r="155" spans="24:113" x14ac:dyDescent="0.15">
      <c r="X155" s="187">
        <v>150</v>
      </c>
      <c r="Y155" s="203">
        <f>MAX(求节点(基础状态预期!F$7:F$27,$N$6:$N$26,$X155)+求节点(基础状态预期!F$7:F$27,$N$32:$N$52,$X155)+求节点(基础状态预期!F$7:F$27,$N$58:$N$78,$X155)+求节点(基础状态预期!F$7:F$27,$N$84:$N$104,$X155),Y154)</f>
        <v>350640</v>
      </c>
      <c r="Z155" s="203">
        <f>MAX(求节点(基础状态预期!G$7:G$27,$N$6:$N$26,$X155)+求节点(基础状态预期!G$7:G$27,$N$32:$N$52,$X155)+求节点(基础状态预期!G$7:G$27,$N$58:$N$78,$X155)+求节点(基础状态预期!G$7:G$27,$N$84:$N$104,$X155),Z154)</f>
        <v>348351.5151515152</v>
      </c>
      <c r="AA155" s="203">
        <f>MAX(求节点(基础状态预期!H$7:H$27,$N$6:$N$26,$X155)+求节点(基础状态预期!H$7:H$27,$N$32:$N$52,$X155)+求节点(基础状态预期!H$7:H$27,$N$58:$N$78,$X155)+求节点(基础状态预期!H$7:H$27,$N$84:$N$104,$X155),AA154)</f>
        <v>346016.32653061231</v>
      </c>
      <c r="AB155" s="203">
        <f>MAX(求节点(基础状态预期!I$7:I$27,$N$6:$N$26,$X155)+求节点(基础状态预期!I$7:I$27,$N$32:$N$52,$X155)+求节点(基础状态预期!I$7:I$27,$N$58:$N$78,$X155)+求节点(基础状态预期!I$7:I$27,$N$84:$N$104,$X155),AB154)</f>
        <v>343632.98969072162</v>
      </c>
      <c r="AC155" s="203">
        <f>MAX(求节点(基础状态预期!J$7:J$27,$N$6:$N$26,$X155)+求节点(基础状态预期!J$7:J$27,$N$32:$N$52,$X155)+求节点(基础状态预期!J$7:J$27,$N$58:$N$78,$X155)+求节点(基础状态预期!J$7:J$27,$N$84:$N$104,$X155),AC154)</f>
        <v>338715.78947368427</v>
      </c>
      <c r="AD155" s="63">
        <v>63392.857142857145</v>
      </c>
      <c r="AE155" s="63">
        <v>64033.189033189039</v>
      </c>
      <c r="AF155" s="63">
        <v>64686.588921282804</v>
      </c>
      <c r="AG155" s="63">
        <v>65353.460972017667</v>
      </c>
      <c r="AH155" s="63">
        <v>66729.323308270672</v>
      </c>
      <c r="AI155" s="203">
        <f>MAX((求节点(基础状态预期!F$7:F$27,$P$6:$P$26,$X155)+求节点(基础状态预期!F$7:F$27,$P$32:$P$52,$X155)+求节点(基础状态预期!F$7:F$27,$P$58:$P$78,$X155)+求节点(基础状态预期!F$7:F$27,$P$84:$P$104,$X155))*240,AI154)</f>
        <v>43200</v>
      </c>
      <c r="AJ155" s="203">
        <f>MAX((求节点(基础状态预期!G$7:G$27,$P$6:$P$26,$X155)+求节点(基础状态预期!G$7:G$27,$P$32:$P$52,$X155)+求节点(基础状态预期!G$7:G$27,$P$58:$P$78,$X155)+求节点(基础状态预期!G$7:G$27,$P$84:$P$104,$X155))*240,AJ154)</f>
        <v>43109.494949494954</v>
      </c>
      <c r="AK155" s="203">
        <f>MAX((求节点(基础状态预期!H$7:H$27,$P$6:$P$26,$X155)+求节点(基础状态预期!H$7:H$27,$P$32:$P$52,$X155)+求节点(基础状态预期!H$7:H$27,$P$58:$P$78,$X155)+求节点(基础状态预期!H$7:H$27,$P$84:$P$104,$X155))*240,AK154)</f>
        <v>43017.142857142855</v>
      </c>
      <c r="AL155" s="203">
        <f>MAX((求节点(基础状态预期!I$7:I$27,$P$6:$P$26,$X155)+求节点(基础状态预期!I$7:I$27,$P$32:$P$52,$X155)+求节点(基础状态预期!I$7:I$27,$P$58:$P$78,$X155)+求节点(基础状态预期!I$7:I$27,$P$84:$P$104,$X155))*240,AL154)</f>
        <v>42922.886597938144</v>
      </c>
      <c r="AM155" s="203">
        <f>MAX((求节点(基础状态预期!J$7:J$27,$P$6:$P$26,$X155)+求节点(基础状态预期!J$7:J$27,$P$32:$P$52,$X155)+求节点(基础状态预期!J$7:J$27,$P$58:$P$78,$X155)+求节点(基础状态预期!J$7:J$27,$P$84:$P$104,$X155))*240,AM154)</f>
        <v>42728.421052631587</v>
      </c>
      <c r="AN155" s="187">
        <f>(AI155-AI154)/节奏总纲!K153</f>
        <v>0</v>
      </c>
      <c r="AO155" s="203">
        <f>MAX(求节点(基础状态预期!F$7:F$27,$T$6:$T$26,$X155)+求节点(基础状态预期!F$7:F$27,$T$32:$T$52,$X155)+求节点(基础状态预期!F$7:F$27,$T$58:$T$78,$X155)+求节点(基础状态预期!F$7:F$27,$T$84:$T$104,$X155),AO154)</f>
        <v>24920800</v>
      </c>
      <c r="AP155" s="203">
        <f>MAX(求节点(基础状态预期!G$7:G$27,$T$6:$T$26,$X155)+求节点(基础状态预期!G$7:G$27,$T$32:$T$52,$X155)+求节点(基础状态预期!G$7:G$27,$T$58:$T$78,$X155)+求节点(基础状态预期!G$7:G$27,$T$84:$T$104,$X155),AP154)</f>
        <v>24696692.255892258</v>
      </c>
      <c r="AQ155" s="203">
        <f>MAX(求节点(基础状态预期!H$7:H$27,$T$6:$T$26,$X155)+求节点(基础状态预期!H$7:H$27,$T$32:$T$52,$X155)+求节点(基础状态预期!H$7:H$27,$T$58:$T$78,$X155)+求节点(基础状态预期!H$7:H$27,$T$84:$T$104,$X155),AQ154)</f>
        <v>24468010.884353749</v>
      </c>
      <c r="AR155" s="203">
        <f>MAX(求节点(基础状态预期!I$7:I$27,$T$6:$T$26,$X155)+求节点(基础状态预期!I$7:I$27,$T$32:$T$52,$X155)+求节点(基础状态预期!I$7:I$27,$T$58:$T$78,$X155)+求节点(基础状态预期!I$7:I$27,$T$84:$T$104,$X155),AR154)</f>
        <v>24234614.432989687</v>
      </c>
      <c r="AS155" s="203">
        <f>MAX(求节点(基础状态预期!J$7:J$27,$T$6:$T$26,$X155)+求节点(基础状态预期!J$7:J$27,$T$32:$T$52,$X155)+求节点(基础状态预期!J$7:J$27,$T$58:$T$78,$X155)+求节点(基础状态预期!J$7:J$27,$T$84:$T$104,$X155),AS154)</f>
        <v>24046385.964912269</v>
      </c>
      <c r="AT155" s="203">
        <f>MAX(求节点(基础状态预期!F$7:F$27,$S$6:$S$26,$X155)+求节点(基础状态预期!F$7:F$27,$S$32:$S$52,$X155)+求节点(基础状态预期!F$7:F$27,$S$58:$S$78,$X155)+求节点(基础状态预期!F$7:F$27,$S$84:$S$104,$X155),AT154)</f>
        <v>5500</v>
      </c>
      <c r="AU155" s="203">
        <f>MAX(求节点(基础状态预期!G$7:G$27,$S$6:$S$26,$X155)+求节点(基础状态预期!G$7:G$27,$S$32:$S$52,$X155)+求节点(基础状态预期!G$7:G$27,$S$58:$S$78,$X155)+求节点(基础状态预期!G$7:G$27,$S$84:$S$104,$X155),AU154)</f>
        <v>5489.2255892255898</v>
      </c>
      <c r="AV155" s="203">
        <f>MAX(求节点(基础状态预期!H$7:H$27,$S$6:$S$26,$X155)+求节点(基础状态预期!H$7:H$27,$S$32:$S$52,$X155)+求节点(基础状态预期!H$7:H$27,$S$58:$S$78,$X155)+求节点(基础状态预期!H$7:H$27,$S$84:$S$104,$X155),AV154)</f>
        <v>5478.2312925170072</v>
      </c>
      <c r="AW155" s="203">
        <f>MAX(求节点(基础状态预期!I$7:I$27,$S$6:$S$26,$X155)+求节点(基础状态预期!I$7:I$27,$S$32:$S$52,$X155)+求节点(基础状态预期!I$7:I$27,$S$58:$S$78,$X155)+求节点(基础状态预期!I$7:I$27,$S$84:$S$104,$X155),AW154)</f>
        <v>5467.0103092783502</v>
      </c>
      <c r="AX155" s="203">
        <f>MAX(求节点(基础状态预期!J$7:J$27,$S$6:$S$26,$X155)+求节点(基础状态预期!J$7:J$27,$S$32:$S$52,$X155)+求节点(基础状态预期!J$7:J$27,$S$58:$S$78,$X155)+求节点(基础状态预期!J$7:J$27,$S$84:$S$104,$X155),AX154)</f>
        <v>5443.8596491228072</v>
      </c>
      <c r="AY155" s="187">
        <f>(AT155-AT154)/节奏总纲!K153</f>
        <v>0</v>
      </c>
      <c r="AZ155" s="203">
        <f>MAX(求节点(基础状态预期!F$7:F$27,$U$6:$U$26,$X155)+求节点(基础状态预期!F$7:F$27,$U$32:$U$52,$X155)+求节点(基础状态预期!F$7:F$27,$U$58:$U$78,$X155)+求节点(基础状态预期!F$7:F$27,$U$84:$U$104,$X155),AZ154)</f>
        <v>5976000</v>
      </c>
      <c r="BA155" s="203">
        <f>MAX(求节点(基础状态预期!G$7:G$27,$U$6:$U$26,$X155)+求节点(基础状态预期!G$7:G$27,$U$32:$U$52,$X155)+求节点(基础状态预期!G$7:G$27,$U$58:$U$78,$X155)+求节点(基础状态预期!G$7:G$27,$U$84:$U$104,$X155),BA154)</f>
        <v>5951003.3670033673</v>
      </c>
      <c r="BB155" s="203">
        <f>MAX(求节点(基础状态预期!H$7:H$27,$U$6:$U$26,$X155)+求节点(基础状态预期!H$7:H$27,$U$32:$U$52,$X155)+求节点(基础状态预期!H$7:H$27,$U$58:$U$78,$X155)+求节点(基础状态预期!H$7:H$27,$U$84:$U$104,$X155),BB154)</f>
        <v>5925496.5986394566</v>
      </c>
      <c r="BC155" s="203">
        <f>MAX(求节点(基础状态预期!I$7:I$27,$U$6:$U$26,$X155)+求节点(基础状态预期!I$7:I$27,$U$32:$U$52,$X155)+求节点(基础状态预期!I$7:I$27,$U$58:$U$78,$X155)+求节点(基础状态预期!I$7:I$27,$U$84:$U$104,$X155),BC154)</f>
        <v>5899463.9175257729</v>
      </c>
      <c r="BD155" s="203">
        <f>MAX(求节点(基础状态预期!J$7:J$27,$U$6:$U$26,$X155)+求节点(基础状态预期!J$7:J$27,$U$32:$U$52,$X155)+求节点(基础状态预期!J$7:J$27,$U$58:$U$78,$X155)+求节点(基础状态预期!J$7:J$27,$U$84:$U$104,$X155),BD154)</f>
        <v>5845754.3859649133</v>
      </c>
      <c r="BK155" s="194">
        <v>150</v>
      </c>
      <c r="BL155" s="194">
        <f t="shared" si="43"/>
        <v>48700</v>
      </c>
      <c r="BM155" s="194">
        <f t="shared" si="44"/>
        <v>48598.720538720547</v>
      </c>
      <c r="BN155" s="194">
        <f t="shared" si="45"/>
        <v>48495.37414965986</v>
      </c>
      <c r="BO155" s="194">
        <f t="shared" si="46"/>
        <v>48389.896907216491</v>
      </c>
      <c r="BP155" s="194">
        <f t="shared" si="47"/>
        <v>48172.280701754396</v>
      </c>
      <c r="BQ155" s="194">
        <f>(BL155-BL154)/节奏总纲!K153</f>
        <v>0</v>
      </c>
      <c r="BR155" s="194"/>
      <c r="BS155" s="110">
        <f t="shared" si="48"/>
        <v>0.88706365503080087</v>
      </c>
      <c r="BT155" s="110">
        <f t="shared" si="49"/>
        <v>0.11293634496919917</v>
      </c>
      <c r="BU155" s="194"/>
      <c r="BV155" s="194"/>
      <c r="BW155" s="194">
        <v>150</v>
      </c>
      <c r="BX155" s="194">
        <f>求节点(村县营基础信息!K$8:K$28,$P$6:$P$26,$CF155)+求节点(村县营基础信息!T$8:T$28,$P$32:$P$52,$CF155)+求节点(村县营基础信息!AC$8:AC$28,$P$58:$P$78,$CF155)+求节点(村县营基础信息!AL$8:AL$28,$P$84:$P$104,$CF155)</f>
        <v>320.52568218298558</v>
      </c>
      <c r="BY155" s="194">
        <f>求节点(村县营基础信息!L$8:L$28,$P$6:$P$26,$CF155)+求节点(村县营基础信息!U$8:U$28,$P$32:$P$52,$CF155)+求节点(村县营基础信息!AD$8:AD$28,$P$58:$P$78,$CF155)+求节点(村县营基础信息!AM$8:AM$28,$P$84:$P$104,$CF155)</f>
        <v>324.23694693753214</v>
      </c>
      <c r="BZ155" s="194">
        <f>求节点(村县营基础信息!M$8:M$28,$P$6:$P$26,$CF155)+求节点(村县营基础信息!V$8:V$28,$P$32:$P$52,$CF155)+求节点(村县营基础信息!AE$8:AE$28,$P$58:$P$78,$CF155)+求节点(村县营基础信息!AN$8:AN$28,$P$84:$P$104,$CF155)</f>
        <v>327.78261978526842</v>
      </c>
      <c r="CA155" s="194">
        <f>求节点(村县营基础信息!N$8:N$28,$P$6:$P$26,$CF155)+求节点(村县营基础信息!W$8:W$28,$P$32:$P$52,$CF155)+求节点(村县营基础信息!AF$8:AF$28,$P$58:$P$78,$CF155)+求节点(村县营基础信息!AO$8:AO$28,$P$84:$P$104,$CF155)</f>
        <v>331.84519309256564</v>
      </c>
      <c r="CB155" s="194">
        <f>求节点(村县营基础信息!O$8:O$28,$P$6:$P$26,$CF155)+求节点(村县营基础信息!X$8:X$28,$P$32:$P$52,$CF155)+求节点(村县营基础信息!AG$8:AG$28,$P$58:$P$78,$CF155)+求节点(村县营基础信息!AP$8:AP$28,$P$84:$P$104,$CF155)</f>
        <v>338.72608437283685</v>
      </c>
      <c r="CC155" s="194">
        <f>(BX155-BX154)/节奏总纲!K153</f>
        <v>9.7377975330093978E-4</v>
      </c>
      <c r="CD155" s="194"/>
      <c r="CE155" s="194"/>
      <c r="CF155" s="194">
        <v>150</v>
      </c>
      <c r="CG155" s="194">
        <f>求节点(村县营基础信息!K$8:K$28,$Q$6:$Q$26,$CF155)+求节点(村县营基础信息!T$8:T$28,$Q$32:$Q$52,$CF155)+求节点(村县营基础信息!AC$8:AC$28,$Q$58:$Q$78,$CF155)+求节点(村县营基础信息!AL$8:AL$28,$Q$84:$Q$104,$CF155)</f>
        <v>97.31139646869984</v>
      </c>
      <c r="CH155" s="194">
        <f>求节点(村县营基础信息!L$8:L$28,$Q$6:$Q$26,$CF155)+求节点(村县营基础信息!U$8:U$28,$Q$32:$Q$52,$CF155)+求节点(村县营基础信息!AD$8:AD$28,$Q$58:$Q$78,$CF155)+求节点(村县营基础信息!AM$8:AM$28,$Q$84:$Q$104,$CF155)</f>
        <v>98.767971468556638</v>
      </c>
      <c r="CI155" s="194">
        <f>求节点(村县营基础信息!M$8:M$28,$Q$6:$Q$26,$CF155)+求节点(村县营基础信息!V$8:V$28,$Q$32:$Q$52,$CF155)+求节点(村县营基础信息!AE$8:AE$28,$Q$58:$Q$78,$CF155)+求节点(村县营基础信息!AN$8:AN$28,$Q$84:$Q$104,$CF155)</f>
        <v>100.01294048497684</v>
      </c>
      <c r="CJ155" s="194">
        <f>求节点(村县营基础信息!N$8:N$28,$Q$6:$Q$26,$CF155)+求节点(村县营基础信息!W$8:W$28,$Q$32:$Q$52,$CF155)+求节点(村县营基础信息!AF$8:AF$28,$Q$58:$Q$78,$CF155)+求节点(村县营基础信息!AO$8:AO$28,$Q$84:$Q$104,$CF155)</f>
        <v>101.72737276855973</v>
      </c>
      <c r="CK155" s="194">
        <f>求节点(村县营基础信息!O$8:O$28,$Q$6:$Q$26,$CF155)+求节点(村县营基础信息!X$8:X$28,$Q$32:$Q$52,$CF155)+求节点(村县营基础信息!AG$8:AG$28,$Q$58:$Q$78,$CF155)+求节点(村县营基础信息!AP$8:AP$28,$Q$84:$Q$104,$CF155)</f>
        <v>103.76367835779922</v>
      </c>
      <c r="CL155" s="194">
        <f>(CG155-CG154)/节奏总纲!K153</f>
        <v>2.9563892353736749E-4</v>
      </c>
      <c r="CM155" s="194"/>
      <c r="CN155" s="194"/>
      <c r="CO155" s="194">
        <v>150</v>
      </c>
      <c r="CP155" s="194">
        <f>求节点(村县营基础信息!K$8:K$28,$R$6:$R$26,$CF155)+求节点(村县营基础信息!T$8:T$28,$R$32:$R$52,$CF155)+求节点(村县营基础信息!AC$8:AC$28,$R$58:$R$78,$CF155)+求节点(村县营基础信息!AL$8:AL$28,$R$84:$R$104,$CF155)</f>
        <v>17.857142857142858</v>
      </c>
      <c r="CQ155" s="194">
        <f>求节点(村县营基础信息!L$8:L$28,$R$6:$R$26,$CF155)+求节点(村县营基础信息!U$8:U$28,$R$32:$R$52,$CF155)+求节点(村县营基础信息!AD$8:AD$28,$R$58:$R$78,$CF155)+求节点(村县营基础信息!AM$8:AM$28,$R$84:$R$104,$CF155)</f>
        <v>18.037518037518041</v>
      </c>
      <c r="CR155" s="194">
        <f>求节点(村县营基础信息!M$8:M$28,$R$6:$R$26,$CF155)+求节点(村县营基础信息!V$8:V$28,$R$32:$R$52,$CF155)+求节点(村县营基础信息!AE$8:AE$28,$R$58:$R$78,$CF155)+求节点(村县营基础信息!AN$8:AN$28,$R$84:$R$104,$CF155)</f>
        <v>18.221574344023324</v>
      </c>
      <c r="CS155" s="194">
        <f>求节点(村县营基础信息!N$8:N$28,$R$6:$R$26,$CF155)+求节点(村县营基础信息!W$8:W$28,$R$32:$R$52,$CF155)+求节点(村县营基础信息!AF$8:AF$28,$R$58:$R$78,$CF155)+求节点(村县营基础信息!AO$8:AO$28,$R$84:$R$104,$CF155)</f>
        <v>18.40942562592047</v>
      </c>
      <c r="CT155" s="194">
        <f>求节点(村县营基础信息!O$8:O$28,$R$6:$R$26,$CF155)+求节点(村县营基础信息!X$8:X$28,$R$32:$R$52,$CF155)+求节点(村县营基础信息!AG$8:AG$28,$R$58:$R$78,$CF155)+求节点(村县营基础信息!AP$8:AP$28,$R$84:$R$104,$CF155)</f>
        <v>18.796992481203006</v>
      </c>
      <c r="CU155" s="194">
        <f>(CP155-CP154)/节奏总纲!K153</f>
        <v>5.4251266381084745E-5</v>
      </c>
      <c r="CV155" s="194"/>
      <c r="CW155" s="194"/>
      <c r="CX155" s="194"/>
      <c r="CY155" s="194">
        <v>150</v>
      </c>
      <c r="CZ155" s="194">
        <v>90428.571428571493</v>
      </c>
      <c r="DA155" s="194">
        <v>91341.991341991597</v>
      </c>
      <c r="DB155" s="194">
        <v>92274.052478134006</v>
      </c>
      <c r="DC155" s="194">
        <v>93225.331369660998</v>
      </c>
      <c r="DD155" s="194">
        <v>95187.969924812307</v>
      </c>
      <c r="DE155" s="194">
        <f t="shared" si="50"/>
        <v>0.53854660347551309</v>
      </c>
      <c r="DF155" s="194">
        <f t="shared" si="51"/>
        <v>0.53205234333859786</v>
      </c>
      <c r="DG155" s="194">
        <f t="shared" si="52"/>
        <v>0.52555808320168562</v>
      </c>
      <c r="DH155" s="194">
        <f t="shared" si="53"/>
        <v>0.51906382306477239</v>
      </c>
      <c r="DI155" s="194">
        <f t="shared" si="54"/>
        <v>0.50607530279094126</v>
      </c>
    </row>
    <row r="156" spans="24:113" x14ac:dyDescent="0.15">
      <c r="X156" s="187">
        <v>151</v>
      </c>
      <c r="Y156" s="203">
        <f>MAX(求节点(基础状态预期!F$7:F$27,$N$6:$N$26,$X156)+求节点(基础状态预期!F$7:F$27,$N$32:$N$52,$X156)+求节点(基础状态预期!F$7:F$27,$N$58:$N$78,$X156)+求节点(基础状态预期!F$7:F$27,$N$84:$N$104,$X156),Y155)</f>
        <v>350640</v>
      </c>
      <c r="Z156" s="203">
        <f>MAX(求节点(基础状态预期!G$7:G$27,$N$6:$N$26,$X156)+求节点(基础状态预期!G$7:G$27,$N$32:$N$52,$X156)+求节点(基础状态预期!G$7:G$27,$N$58:$N$78,$X156)+求节点(基础状态预期!G$7:G$27,$N$84:$N$104,$X156),Z155)</f>
        <v>348351.5151515152</v>
      </c>
      <c r="AA156" s="203">
        <f>MAX(求节点(基础状态预期!H$7:H$27,$N$6:$N$26,$X156)+求节点(基础状态预期!H$7:H$27,$N$32:$N$52,$X156)+求节点(基础状态预期!H$7:H$27,$N$58:$N$78,$X156)+求节点(基础状态预期!H$7:H$27,$N$84:$N$104,$X156),AA155)</f>
        <v>346016.32653061231</v>
      </c>
      <c r="AB156" s="203">
        <f>MAX(求节点(基础状态预期!I$7:I$27,$N$6:$N$26,$X156)+求节点(基础状态预期!I$7:I$27,$N$32:$N$52,$X156)+求节点(基础状态预期!I$7:I$27,$N$58:$N$78,$X156)+求节点(基础状态预期!I$7:I$27,$N$84:$N$104,$X156),AB155)</f>
        <v>343632.98969072162</v>
      </c>
      <c r="AC156" s="203">
        <f>MAX(求节点(基础状态预期!J$7:J$27,$N$6:$N$26,$X156)+求节点(基础状态预期!J$7:J$27,$N$32:$N$52,$X156)+求节点(基础状态预期!J$7:J$27,$N$58:$N$78,$X156)+求节点(基础状态预期!J$7:J$27,$N$84:$N$104,$X156),AC155)</f>
        <v>338715.78947368427</v>
      </c>
      <c r="AD156" s="63">
        <v>63815.476190476191</v>
      </c>
      <c r="AE156" s="63">
        <v>64460.076960076964</v>
      </c>
      <c r="AF156" s="63">
        <v>65117.832847424681</v>
      </c>
      <c r="AG156" s="63">
        <v>65789.150711831113</v>
      </c>
      <c r="AH156" s="63">
        <v>67174.185463659145</v>
      </c>
      <c r="AI156" s="203">
        <f>MAX((求节点(基础状态预期!F$7:F$27,$P$6:$P$26,$X156)+求节点(基础状态预期!F$7:F$27,$P$32:$P$52,$X156)+求节点(基础状态预期!F$7:F$27,$P$58:$P$78,$X156)+求节点(基础状态预期!F$7:F$27,$P$84:$P$104,$X156))*240,AI155)</f>
        <v>43200</v>
      </c>
      <c r="AJ156" s="203">
        <f>MAX((求节点(基础状态预期!G$7:G$27,$P$6:$P$26,$X156)+求节点(基础状态预期!G$7:G$27,$P$32:$P$52,$X156)+求节点(基础状态预期!G$7:G$27,$P$58:$P$78,$X156)+求节点(基础状态预期!G$7:G$27,$P$84:$P$104,$X156))*240,AJ155)</f>
        <v>43109.494949494954</v>
      </c>
      <c r="AK156" s="203">
        <f>MAX((求节点(基础状态预期!H$7:H$27,$P$6:$P$26,$X156)+求节点(基础状态预期!H$7:H$27,$P$32:$P$52,$X156)+求节点(基础状态预期!H$7:H$27,$P$58:$P$78,$X156)+求节点(基础状态预期!H$7:H$27,$P$84:$P$104,$X156))*240,AK155)</f>
        <v>43017.142857142855</v>
      </c>
      <c r="AL156" s="203">
        <f>MAX((求节点(基础状态预期!I$7:I$27,$P$6:$P$26,$X156)+求节点(基础状态预期!I$7:I$27,$P$32:$P$52,$X156)+求节点(基础状态预期!I$7:I$27,$P$58:$P$78,$X156)+求节点(基础状态预期!I$7:I$27,$P$84:$P$104,$X156))*240,AL155)</f>
        <v>42922.886597938144</v>
      </c>
      <c r="AM156" s="203">
        <f>MAX((求节点(基础状态预期!J$7:J$27,$P$6:$P$26,$X156)+求节点(基础状态预期!J$7:J$27,$P$32:$P$52,$X156)+求节点(基础状态预期!J$7:J$27,$P$58:$P$78,$X156)+求节点(基础状态预期!J$7:J$27,$P$84:$P$104,$X156))*240,AM155)</f>
        <v>42728.421052631587</v>
      </c>
      <c r="AN156" s="187">
        <f>(AI156-AI155)/节奏总纲!K154</f>
        <v>0</v>
      </c>
      <c r="AO156" s="203">
        <f>MAX(求节点(基础状态预期!F$7:F$27,$T$6:$T$26,$X156)+求节点(基础状态预期!F$7:F$27,$T$32:$T$52,$X156)+求节点(基础状态预期!F$7:F$27,$T$58:$T$78,$X156)+求节点(基础状态预期!F$7:F$27,$T$84:$T$104,$X156),AO155)</f>
        <v>24920800</v>
      </c>
      <c r="AP156" s="203">
        <f>MAX(求节点(基础状态预期!G$7:G$27,$T$6:$T$26,$X156)+求节点(基础状态预期!G$7:G$27,$T$32:$T$52,$X156)+求节点(基础状态预期!G$7:G$27,$T$58:$T$78,$X156)+求节点(基础状态预期!G$7:G$27,$T$84:$T$104,$X156),AP155)</f>
        <v>24696692.255892258</v>
      </c>
      <c r="AQ156" s="203">
        <f>MAX(求节点(基础状态预期!H$7:H$27,$T$6:$T$26,$X156)+求节点(基础状态预期!H$7:H$27,$T$32:$T$52,$X156)+求节点(基础状态预期!H$7:H$27,$T$58:$T$78,$X156)+求节点(基础状态预期!H$7:H$27,$T$84:$T$104,$X156),AQ155)</f>
        <v>24468010.884353749</v>
      </c>
      <c r="AR156" s="203">
        <f>MAX(求节点(基础状态预期!I$7:I$27,$T$6:$T$26,$X156)+求节点(基础状态预期!I$7:I$27,$T$32:$T$52,$X156)+求节点(基础状态预期!I$7:I$27,$T$58:$T$78,$X156)+求节点(基础状态预期!I$7:I$27,$T$84:$T$104,$X156),AR155)</f>
        <v>24234614.432989687</v>
      </c>
      <c r="AS156" s="203">
        <f>MAX(求节点(基础状态预期!J$7:J$27,$T$6:$T$26,$X156)+求节点(基础状态预期!J$7:J$27,$T$32:$T$52,$X156)+求节点(基础状态预期!J$7:J$27,$T$58:$T$78,$X156)+求节点(基础状态预期!J$7:J$27,$T$84:$T$104,$X156),AS155)</f>
        <v>24046385.964912269</v>
      </c>
      <c r="AT156" s="203">
        <f>MAX(求节点(基础状态预期!F$7:F$27,$S$6:$S$26,$X156)+求节点(基础状态预期!F$7:F$27,$S$32:$S$52,$X156)+求节点(基础状态预期!F$7:F$27,$S$58:$S$78,$X156)+求节点(基础状态预期!F$7:F$27,$S$84:$S$104,$X156),AT155)</f>
        <v>5500</v>
      </c>
      <c r="AU156" s="203">
        <f>MAX(求节点(基础状态预期!G$7:G$27,$S$6:$S$26,$X156)+求节点(基础状态预期!G$7:G$27,$S$32:$S$52,$X156)+求节点(基础状态预期!G$7:G$27,$S$58:$S$78,$X156)+求节点(基础状态预期!G$7:G$27,$S$84:$S$104,$X156),AU155)</f>
        <v>5489.2255892255898</v>
      </c>
      <c r="AV156" s="203">
        <f>MAX(求节点(基础状态预期!H$7:H$27,$S$6:$S$26,$X156)+求节点(基础状态预期!H$7:H$27,$S$32:$S$52,$X156)+求节点(基础状态预期!H$7:H$27,$S$58:$S$78,$X156)+求节点(基础状态预期!H$7:H$27,$S$84:$S$104,$X156),AV155)</f>
        <v>5478.2312925170072</v>
      </c>
      <c r="AW156" s="203">
        <f>MAX(求节点(基础状态预期!I$7:I$27,$S$6:$S$26,$X156)+求节点(基础状态预期!I$7:I$27,$S$32:$S$52,$X156)+求节点(基础状态预期!I$7:I$27,$S$58:$S$78,$X156)+求节点(基础状态预期!I$7:I$27,$S$84:$S$104,$X156),AW155)</f>
        <v>5467.0103092783502</v>
      </c>
      <c r="AX156" s="203">
        <f>MAX(求节点(基础状态预期!J$7:J$27,$S$6:$S$26,$X156)+求节点(基础状态预期!J$7:J$27,$S$32:$S$52,$X156)+求节点(基础状态预期!J$7:J$27,$S$58:$S$78,$X156)+求节点(基础状态预期!J$7:J$27,$S$84:$S$104,$X156),AX155)</f>
        <v>5443.8596491228072</v>
      </c>
      <c r="AY156" s="187">
        <f>(AT156-AT155)/节奏总纲!K154</f>
        <v>0</v>
      </c>
      <c r="AZ156" s="203">
        <f>MAX(求节点(基础状态预期!F$7:F$27,$U$6:$U$26,$X156)+求节点(基础状态预期!F$7:F$27,$U$32:$U$52,$X156)+求节点(基础状态预期!F$7:F$27,$U$58:$U$78,$X156)+求节点(基础状态预期!F$7:F$27,$U$84:$U$104,$X156),AZ155)</f>
        <v>5976000</v>
      </c>
      <c r="BA156" s="203">
        <f>MAX(求节点(基础状态预期!G$7:G$27,$U$6:$U$26,$X156)+求节点(基础状态预期!G$7:G$27,$U$32:$U$52,$X156)+求节点(基础状态预期!G$7:G$27,$U$58:$U$78,$X156)+求节点(基础状态预期!G$7:G$27,$U$84:$U$104,$X156),BA155)</f>
        <v>5951003.3670033673</v>
      </c>
      <c r="BB156" s="203">
        <f>MAX(求节点(基础状态预期!H$7:H$27,$U$6:$U$26,$X156)+求节点(基础状态预期!H$7:H$27,$U$32:$U$52,$X156)+求节点(基础状态预期!H$7:H$27,$U$58:$U$78,$X156)+求节点(基础状态预期!H$7:H$27,$U$84:$U$104,$X156),BB155)</f>
        <v>5925496.5986394566</v>
      </c>
      <c r="BC156" s="203">
        <f>MAX(求节点(基础状态预期!I$7:I$27,$U$6:$U$26,$X156)+求节点(基础状态预期!I$7:I$27,$U$32:$U$52,$X156)+求节点(基础状态预期!I$7:I$27,$U$58:$U$78,$X156)+求节点(基础状态预期!I$7:I$27,$U$84:$U$104,$X156),BC155)</f>
        <v>5899463.9175257729</v>
      </c>
      <c r="BD156" s="203">
        <f>MAX(求节点(基础状态预期!J$7:J$27,$U$6:$U$26,$X156)+求节点(基础状态预期!J$7:J$27,$U$32:$U$52,$X156)+求节点(基础状态预期!J$7:J$27,$U$58:$U$78,$X156)+求节点(基础状态预期!J$7:J$27,$U$84:$U$104,$X156),BD155)</f>
        <v>5845754.3859649133</v>
      </c>
      <c r="BK156" s="194">
        <v>151</v>
      </c>
      <c r="BL156" s="194">
        <f t="shared" si="43"/>
        <v>48700</v>
      </c>
      <c r="BM156" s="194">
        <f t="shared" si="44"/>
        <v>48598.720538720547</v>
      </c>
      <c r="BN156" s="194">
        <f t="shared" si="45"/>
        <v>48495.37414965986</v>
      </c>
      <c r="BO156" s="194">
        <f t="shared" si="46"/>
        <v>48389.896907216491</v>
      </c>
      <c r="BP156" s="194">
        <f t="shared" si="47"/>
        <v>48172.280701754396</v>
      </c>
      <c r="BQ156" s="194">
        <f>(BL156-BL155)/节奏总纲!K154</f>
        <v>0</v>
      </c>
      <c r="BR156" s="194"/>
      <c r="BS156" s="110">
        <f t="shared" si="48"/>
        <v>0.88706365503080087</v>
      </c>
      <c r="BT156" s="110">
        <f t="shared" si="49"/>
        <v>0.11293634496919917</v>
      </c>
      <c r="BU156" s="194"/>
      <c r="BV156" s="194"/>
      <c r="BW156" s="194">
        <v>151</v>
      </c>
      <c r="BX156" s="194">
        <f>求节点(村县营基础信息!K$8:K$28,$P$6:$P$26,$CF156)+求节点(村县营基础信息!T$8:T$28,$P$32:$P$52,$CF156)+求节点(村县营基础信息!AC$8:AC$28,$P$58:$P$78,$CF156)+求节点(村县营基础信息!AL$8:AL$28,$P$84:$P$104,$CF156)</f>
        <v>322.66252006420547</v>
      </c>
      <c r="BY156" s="194">
        <f>求节点(村县营基础信息!L$8:L$28,$P$6:$P$26,$CF156)+求节点(村县营基础信息!U$8:U$28,$P$32:$P$52,$CF156)+求节点(村县营基础信息!AD$8:AD$28,$P$58:$P$78,$CF156)+求节点(村县营基础信息!AM$8:AM$28,$P$84:$P$104,$CF156)</f>
        <v>326.39852658378231</v>
      </c>
      <c r="BZ156" s="194">
        <f>求节点(村县营基础信息!M$8:M$28,$P$6:$P$26,$CF156)+求节点(村县营基础信息!V$8:V$28,$P$32:$P$52,$CF156)+求节点(村县营基础信息!AE$8:AE$28,$P$58:$P$78,$CF156)+求节点(村县营基础信息!AN$8:AN$28,$P$84:$P$104,$CF156)</f>
        <v>329.96783725050352</v>
      </c>
      <c r="CA156" s="194">
        <f>求节点(村县营基础信息!N$8:N$28,$P$6:$P$26,$CF156)+求节点(村县营基础信息!W$8:W$28,$P$32:$P$52,$CF156)+求节点(村县营基础信息!AF$8:AF$28,$P$58:$P$78,$CF156)+求节点(村县营基础信息!AO$8:AO$28,$P$84:$P$104,$CF156)</f>
        <v>334.05749437984935</v>
      </c>
      <c r="CB156" s="194">
        <f>求节点(村县营基础信息!O$8:O$28,$P$6:$P$26,$CF156)+求节点(村县营基础信息!X$8:X$28,$P$32:$P$52,$CF156)+求节点(村县营基础信息!AG$8:AG$28,$P$58:$P$78,$CF156)+求节点(村县营基础信息!AP$8:AP$28,$P$84:$P$104,$CF156)</f>
        <v>340.98425826865571</v>
      </c>
      <c r="CC156" s="194">
        <f>(BX156-BX155)/节奏总纲!K154</f>
        <v>9.0856863632033736E-4</v>
      </c>
      <c r="CD156" s="194"/>
      <c r="CE156" s="194"/>
      <c r="CF156" s="194">
        <v>151</v>
      </c>
      <c r="CG156" s="194">
        <f>求节点(村县营基础信息!K$8:K$28,$Q$6:$Q$26,$CF156)+求节点(村县营基础信息!T$8:T$28,$Q$32:$Q$52,$CF156)+求节点(村县营基础信息!AC$8:AC$28,$Q$58:$Q$78,$CF156)+求节点(村县营基础信息!AL$8:AL$28,$Q$84:$Q$104,$CF156)</f>
        <v>97.960139111824517</v>
      </c>
      <c r="CH156" s="194">
        <f>求节点(村县营基础信息!L$8:L$28,$Q$6:$Q$26,$CF156)+求节点(村县营基础信息!U$8:U$28,$Q$32:$Q$52,$CF156)+求节点(村县营基础信息!AD$8:AD$28,$Q$58:$Q$78,$CF156)+求节点(村县营基础信息!AM$8:AM$28,$Q$84:$Q$104,$CF156)</f>
        <v>99.426424611680332</v>
      </c>
      <c r="CI156" s="194">
        <f>求节点(村县营基础信息!M$8:M$28,$Q$6:$Q$26,$CF156)+求节点(村县营基础信息!V$8:V$28,$Q$32:$Q$52,$CF156)+求节点(村县营基础信息!AE$8:AE$28,$Q$58:$Q$78,$CF156)+求节点(村县营基础信息!AN$8:AN$28,$Q$84:$Q$104,$CF156)</f>
        <v>100.67969342154335</v>
      </c>
      <c r="CJ156" s="194">
        <f>求节点(村县营基础信息!N$8:N$28,$Q$6:$Q$26,$CF156)+求节点(村县营基础信息!W$8:W$28,$Q$32:$Q$52,$CF156)+求节点(村县营基础信息!AF$8:AF$28,$Q$58:$Q$78,$CF156)+求节点(村县营基础信息!AO$8:AO$28,$Q$84:$Q$104,$CF156)</f>
        <v>102.40555525368346</v>
      </c>
      <c r="CK156" s="194">
        <f>求节点(村县营基础信息!O$8:O$28,$Q$6:$Q$26,$CF156)+求节点(村县营基础信息!X$8:X$28,$Q$32:$Q$52,$CF156)+求节点(村县营基础信息!AG$8:AG$28,$Q$58:$Q$78,$CF156)+求节点(村县营基础信息!AP$8:AP$28,$Q$84:$Q$104,$CF156)</f>
        <v>104.45543621351788</v>
      </c>
      <c r="CL156" s="194">
        <f>(CG156-CG155)/节奏总纲!K154</f>
        <v>2.7584086924280096E-4</v>
      </c>
      <c r="CM156" s="194"/>
      <c r="CN156" s="194"/>
      <c r="CO156" s="194">
        <v>151</v>
      </c>
      <c r="CP156" s="194">
        <f>求节点(村县营基础信息!K$8:K$28,$R$6:$R$26,$CF156)+求节点(村县营基础信息!T$8:T$28,$R$32:$R$52,$CF156)+求节点(村县营基础信息!AC$8:AC$28,$R$58:$R$78,$CF156)+求节点(村县营基础信息!AL$8:AL$28,$R$84:$R$104,$CF156)</f>
        <v>17.976190476190474</v>
      </c>
      <c r="CQ156" s="194">
        <f>求节点(村县营基础信息!L$8:L$28,$R$6:$R$26,$CF156)+求节点(村县营基础信息!U$8:U$28,$R$32:$R$52,$CF156)+求节点(村县营基础信息!AD$8:AD$28,$R$58:$R$78,$CF156)+求节点(村县营基础信息!AM$8:AM$28,$R$84:$R$104,$CF156)</f>
        <v>18.15776815776816</v>
      </c>
      <c r="CR156" s="194">
        <f>求节点(村县营基础信息!M$8:M$28,$R$6:$R$26,$CF156)+求节点(村县营基础信息!V$8:V$28,$R$32:$R$52,$CF156)+求节点(村县营基础信息!AE$8:AE$28,$R$58:$R$78,$CF156)+求节点(村县营基础信息!AN$8:AN$28,$R$84:$R$104,$CF156)</f>
        <v>18.343051506316812</v>
      </c>
      <c r="CS156" s="194">
        <f>求节点(村县营基础信息!N$8:N$28,$R$6:$R$26,$CF156)+求节点(村县营基础信息!W$8:W$28,$R$32:$R$52,$CF156)+求节点(村县营基础信息!AF$8:AF$28,$R$58:$R$78,$CF156)+求节点(村县营基础信息!AO$8:AO$28,$R$84:$R$104,$CF156)</f>
        <v>18.532155130093273</v>
      </c>
      <c r="CT156" s="194">
        <f>求节点(村县营基础信息!O$8:O$28,$R$6:$R$26,$CF156)+求节点(村县营基础信息!X$8:X$28,$R$32:$R$52,$CF156)+求节点(村县营基础信息!AG$8:AG$28,$R$58:$R$78,$CF156)+求节点(村县营基础信息!AP$8:AP$28,$R$84:$R$104,$CF156)</f>
        <v>18.922305764411028</v>
      </c>
      <c r="CU156" s="194">
        <f>(CP156-CP155)/节奏总纲!K154</f>
        <v>5.061822136620285E-5</v>
      </c>
      <c r="CV156" s="194"/>
      <c r="CW156" s="194"/>
      <c r="CX156" s="194"/>
      <c r="CY156" s="194">
        <v>151</v>
      </c>
      <c r="CZ156" s="194">
        <v>91031.428571428696</v>
      </c>
      <c r="DA156" s="194">
        <v>91950.937950938198</v>
      </c>
      <c r="DB156" s="194">
        <v>92889.212827988202</v>
      </c>
      <c r="DC156" s="194">
        <v>93846.833578791993</v>
      </c>
      <c r="DD156" s="194">
        <v>95822.556390977697</v>
      </c>
      <c r="DE156" s="194">
        <f t="shared" si="50"/>
        <v>0.53498006967766165</v>
      </c>
      <c r="DF156" s="194">
        <f t="shared" si="51"/>
        <v>0.52852881788602446</v>
      </c>
      <c r="DG156" s="194">
        <f t="shared" si="52"/>
        <v>0.52207756609438993</v>
      </c>
      <c r="DH156" s="194">
        <f t="shared" si="53"/>
        <v>0.51562631430275441</v>
      </c>
      <c r="DI156" s="194">
        <f t="shared" si="54"/>
        <v>0.50272381071947814</v>
      </c>
    </row>
    <row r="157" spans="24:113" x14ac:dyDescent="0.15">
      <c r="X157" s="187">
        <v>152</v>
      </c>
      <c r="Y157" s="203">
        <f>MAX(求节点(基础状态预期!F$7:F$27,$N$6:$N$26,$X157)+求节点(基础状态预期!F$7:F$27,$N$32:$N$52,$X157)+求节点(基础状态预期!F$7:F$27,$N$58:$N$78,$X157)+求节点(基础状态预期!F$7:F$27,$N$84:$N$104,$X157),Y156)</f>
        <v>350640</v>
      </c>
      <c r="Z157" s="203">
        <f>MAX(求节点(基础状态预期!G$7:G$27,$N$6:$N$26,$X157)+求节点(基础状态预期!G$7:G$27,$N$32:$N$52,$X157)+求节点(基础状态预期!G$7:G$27,$N$58:$N$78,$X157)+求节点(基础状态预期!G$7:G$27,$N$84:$N$104,$X157),Z156)</f>
        <v>348351.5151515152</v>
      </c>
      <c r="AA157" s="203">
        <f>MAX(求节点(基础状态预期!H$7:H$27,$N$6:$N$26,$X157)+求节点(基础状态预期!H$7:H$27,$N$32:$N$52,$X157)+求节点(基础状态预期!H$7:H$27,$N$58:$N$78,$X157)+求节点(基础状态预期!H$7:H$27,$N$84:$N$104,$X157),AA156)</f>
        <v>346016.32653061231</v>
      </c>
      <c r="AB157" s="203">
        <f>MAX(求节点(基础状态预期!I$7:I$27,$N$6:$N$26,$X157)+求节点(基础状态预期!I$7:I$27,$N$32:$N$52,$X157)+求节点(基础状态预期!I$7:I$27,$N$58:$N$78,$X157)+求节点(基础状态预期!I$7:I$27,$N$84:$N$104,$X157),AB156)</f>
        <v>343632.98969072162</v>
      </c>
      <c r="AC157" s="203">
        <f>MAX(求节点(基础状态预期!J$7:J$27,$N$6:$N$26,$X157)+求节点(基础状态预期!J$7:J$27,$N$32:$N$52,$X157)+求节点(基础状态预期!J$7:J$27,$N$58:$N$78,$X157)+求节点(基础状态预期!J$7:J$27,$N$84:$N$104,$X157),AC156)</f>
        <v>338715.78947368427</v>
      </c>
      <c r="AD157" s="63">
        <v>64238.095238095244</v>
      </c>
      <c r="AE157" s="63">
        <v>64886.964886964888</v>
      </c>
      <c r="AF157" s="63">
        <v>65549.076773566572</v>
      </c>
      <c r="AG157" s="63">
        <v>66224.840451644573</v>
      </c>
      <c r="AH157" s="63">
        <v>67619.047619047618</v>
      </c>
      <c r="AI157" s="203">
        <f>MAX((求节点(基础状态预期!F$7:F$27,$P$6:$P$26,$X157)+求节点(基础状态预期!F$7:F$27,$P$32:$P$52,$X157)+求节点(基础状态预期!F$7:F$27,$P$58:$P$78,$X157)+求节点(基础状态预期!F$7:F$27,$P$84:$P$104,$X157))*240,AI156)</f>
        <v>43200</v>
      </c>
      <c r="AJ157" s="203">
        <f>MAX((求节点(基础状态预期!G$7:G$27,$P$6:$P$26,$X157)+求节点(基础状态预期!G$7:G$27,$P$32:$P$52,$X157)+求节点(基础状态预期!G$7:G$27,$P$58:$P$78,$X157)+求节点(基础状态预期!G$7:G$27,$P$84:$P$104,$X157))*240,AJ156)</f>
        <v>43109.494949494954</v>
      </c>
      <c r="AK157" s="203">
        <f>MAX((求节点(基础状态预期!H$7:H$27,$P$6:$P$26,$X157)+求节点(基础状态预期!H$7:H$27,$P$32:$P$52,$X157)+求节点(基础状态预期!H$7:H$27,$P$58:$P$78,$X157)+求节点(基础状态预期!H$7:H$27,$P$84:$P$104,$X157))*240,AK156)</f>
        <v>43017.142857142855</v>
      </c>
      <c r="AL157" s="203">
        <f>MAX((求节点(基础状态预期!I$7:I$27,$P$6:$P$26,$X157)+求节点(基础状态预期!I$7:I$27,$P$32:$P$52,$X157)+求节点(基础状态预期!I$7:I$27,$P$58:$P$78,$X157)+求节点(基础状态预期!I$7:I$27,$P$84:$P$104,$X157))*240,AL156)</f>
        <v>42922.886597938144</v>
      </c>
      <c r="AM157" s="203">
        <f>MAX((求节点(基础状态预期!J$7:J$27,$P$6:$P$26,$X157)+求节点(基础状态预期!J$7:J$27,$P$32:$P$52,$X157)+求节点(基础状态预期!J$7:J$27,$P$58:$P$78,$X157)+求节点(基础状态预期!J$7:J$27,$P$84:$P$104,$X157))*240,AM156)</f>
        <v>42728.421052631587</v>
      </c>
      <c r="AN157" s="187">
        <f>(AI157-AI156)/节奏总纲!K155</f>
        <v>0</v>
      </c>
      <c r="AO157" s="203">
        <f>MAX(求节点(基础状态预期!F$7:F$27,$T$6:$T$26,$X157)+求节点(基础状态预期!F$7:F$27,$T$32:$T$52,$X157)+求节点(基础状态预期!F$7:F$27,$T$58:$T$78,$X157)+求节点(基础状态预期!F$7:F$27,$T$84:$T$104,$X157),AO156)</f>
        <v>24920800</v>
      </c>
      <c r="AP157" s="203">
        <f>MAX(求节点(基础状态预期!G$7:G$27,$T$6:$T$26,$X157)+求节点(基础状态预期!G$7:G$27,$T$32:$T$52,$X157)+求节点(基础状态预期!G$7:G$27,$T$58:$T$78,$X157)+求节点(基础状态预期!G$7:G$27,$T$84:$T$104,$X157),AP156)</f>
        <v>24696692.255892258</v>
      </c>
      <c r="AQ157" s="203">
        <f>MAX(求节点(基础状态预期!H$7:H$27,$T$6:$T$26,$X157)+求节点(基础状态预期!H$7:H$27,$T$32:$T$52,$X157)+求节点(基础状态预期!H$7:H$27,$T$58:$T$78,$X157)+求节点(基础状态预期!H$7:H$27,$T$84:$T$104,$X157),AQ156)</f>
        <v>24468010.884353749</v>
      </c>
      <c r="AR157" s="203">
        <f>MAX(求节点(基础状态预期!I$7:I$27,$T$6:$T$26,$X157)+求节点(基础状态预期!I$7:I$27,$T$32:$T$52,$X157)+求节点(基础状态预期!I$7:I$27,$T$58:$T$78,$X157)+求节点(基础状态预期!I$7:I$27,$T$84:$T$104,$X157),AR156)</f>
        <v>24234614.432989687</v>
      </c>
      <c r="AS157" s="203">
        <f>MAX(求节点(基础状态预期!J$7:J$27,$T$6:$T$26,$X157)+求节点(基础状态预期!J$7:J$27,$T$32:$T$52,$X157)+求节点(基础状态预期!J$7:J$27,$T$58:$T$78,$X157)+求节点(基础状态预期!J$7:J$27,$T$84:$T$104,$X157),AS156)</f>
        <v>24046385.964912269</v>
      </c>
      <c r="AT157" s="203">
        <f>MAX(求节点(基础状态预期!F$7:F$27,$S$6:$S$26,$X157)+求节点(基础状态预期!F$7:F$27,$S$32:$S$52,$X157)+求节点(基础状态预期!F$7:F$27,$S$58:$S$78,$X157)+求节点(基础状态预期!F$7:F$27,$S$84:$S$104,$X157),AT156)</f>
        <v>5500</v>
      </c>
      <c r="AU157" s="203">
        <f>MAX(求节点(基础状态预期!G$7:G$27,$S$6:$S$26,$X157)+求节点(基础状态预期!G$7:G$27,$S$32:$S$52,$X157)+求节点(基础状态预期!G$7:G$27,$S$58:$S$78,$X157)+求节点(基础状态预期!G$7:G$27,$S$84:$S$104,$X157),AU156)</f>
        <v>5489.2255892255898</v>
      </c>
      <c r="AV157" s="203">
        <f>MAX(求节点(基础状态预期!H$7:H$27,$S$6:$S$26,$X157)+求节点(基础状态预期!H$7:H$27,$S$32:$S$52,$X157)+求节点(基础状态预期!H$7:H$27,$S$58:$S$78,$X157)+求节点(基础状态预期!H$7:H$27,$S$84:$S$104,$X157),AV156)</f>
        <v>5478.2312925170072</v>
      </c>
      <c r="AW157" s="203">
        <f>MAX(求节点(基础状态预期!I$7:I$27,$S$6:$S$26,$X157)+求节点(基础状态预期!I$7:I$27,$S$32:$S$52,$X157)+求节点(基础状态预期!I$7:I$27,$S$58:$S$78,$X157)+求节点(基础状态预期!I$7:I$27,$S$84:$S$104,$X157),AW156)</f>
        <v>5467.0103092783502</v>
      </c>
      <c r="AX157" s="203">
        <f>MAX(求节点(基础状态预期!J$7:J$27,$S$6:$S$26,$X157)+求节点(基础状态预期!J$7:J$27,$S$32:$S$52,$X157)+求节点(基础状态预期!J$7:J$27,$S$58:$S$78,$X157)+求节点(基础状态预期!J$7:J$27,$S$84:$S$104,$X157),AX156)</f>
        <v>5443.8596491228072</v>
      </c>
      <c r="AY157" s="187">
        <f>(AT157-AT156)/节奏总纲!K155</f>
        <v>0</v>
      </c>
      <c r="AZ157" s="203">
        <f>MAX(求节点(基础状态预期!F$7:F$27,$U$6:$U$26,$X157)+求节点(基础状态预期!F$7:F$27,$U$32:$U$52,$X157)+求节点(基础状态预期!F$7:F$27,$U$58:$U$78,$X157)+求节点(基础状态预期!F$7:F$27,$U$84:$U$104,$X157),AZ156)</f>
        <v>5976000</v>
      </c>
      <c r="BA157" s="203">
        <f>MAX(求节点(基础状态预期!G$7:G$27,$U$6:$U$26,$X157)+求节点(基础状态预期!G$7:G$27,$U$32:$U$52,$X157)+求节点(基础状态预期!G$7:G$27,$U$58:$U$78,$X157)+求节点(基础状态预期!G$7:G$27,$U$84:$U$104,$X157),BA156)</f>
        <v>5951003.3670033673</v>
      </c>
      <c r="BB157" s="203">
        <f>MAX(求节点(基础状态预期!H$7:H$27,$U$6:$U$26,$X157)+求节点(基础状态预期!H$7:H$27,$U$32:$U$52,$X157)+求节点(基础状态预期!H$7:H$27,$U$58:$U$78,$X157)+求节点(基础状态预期!H$7:H$27,$U$84:$U$104,$X157),BB156)</f>
        <v>5925496.5986394566</v>
      </c>
      <c r="BC157" s="203">
        <f>MAX(求节点(基础状态预期!I$7:I$27,$U$6:$U$26,$X157)+求节点(基础状态预期!I$7:I$27,$U$32:$U$52,$X157)+求节点(基础状态预期!I$7:I$27,$U$58:$U$78,$X157)+求节点(基础状态预期!I$7:I$27,$U$84:$U$104,$X157),BC156)</f>
        <v>5899463.9175257729</v>
      </c>
      <c r="BD157" s="203">
        <f>MAX(求节点(基础状态预期!J$7:J$27,$U$6:$U$26,$X157)+求节点(基础状态预期!J$7:J$27,$U$32:$U$52,$X157)+求节点(基础状态预期!J$7:J$27,$U$58:$U$78,$X157)+求节点(基础状态预期!J$7:J$27,$U$84:$U$104,$X157),BD156)</f>
        <v>5845754.3859649133</v>
      </c>
      <c r="BK157" s="194">
        <v>152</v>
      </c>
      <c r="BL157" s="194">
        <f t="shared" si="43"/>
        <v>48700</v>
      </c>
      <c r="BM157" s="194">
        <f t="shared" si="44"/>
        <v>48598.720538720547</v>
      </c>
      <c r="BN157" s="194">
        <f t="shared" si="45"/>
        <v>48495.37414965986</v>
      </c>
      <c r="BO157" s="194">
        <f t="shared" si="46"/>
        <v>48389.896907216491</v>
      </c>
      <c r="BP157" s="194">
        <f t="shared" si="47"/>
        <v>48172.280701754396</v>
      </c>
      <c r="BQ157" s="194">
        <f>(BL157-BL156)/节奏总纲!K155</f>
        <v>0</v>
      </c>
      <c r="BR157" s="194"/>
      <c r="BS157" s="110">
        <f t="shared" si="48"/>
        <v>0.88706365503080087</v>
      </c>
      <c r="BT157" s="110">
        <f t="shared" si="49"/>
        <v>0.11293634496919917</v>
      </c>
      <c r="BU157" s="194"/>
      <c r="BV157" s="194"/>
      <c r="BW157" s="194">
        <v>152</v>
      </c>
      <c r="BX157" s="194">
        <f>求节点(村县营基础信息!K$8:K$28,$P$6:$P$26,$CF157)+求节点(村县营基础信息!T$8:T$28,$P$32:$P$52,$CF157)+求节点(村县营基础信息!AC$8:AC$28,$P$58:$P$78,$CF157)+求节点(村县营基础信息!AL$8:AL$28,$P$84:$P$104,$CF157)</f>
        <v>324.79935794542536</v>
      </c>
      <c r="BY157" s="194">
        <f>求节点(村县营基础信息!L$8:L$28,$P$6:$P$26,$CF157)+求节点(村县营基础信息!U$8:U$28,$P$32:$P$52,$CF157)+求节点(村县营基础信息!AD$8:AD$28,$P$58:$P$78,$CF157)+求节点(村县营基础信息!AM$8:AM$28,$P$84:$P$104,$CF157)</f>
        <v>328.56010623003249</v>
      </c>
      <c r="BZ157" s="194">
        <f>求节点(村县营基础信息!M$8:M$28,$P$6:$P$26,$CF157)+求节点(村县营基础信息!V$8:V$28,$P$32:$P$52,$CF157)+求节点(村县营基础信息!AE$8:AE$28,$P$58:$P$78,$CF157)+求节点(村县营基础信息!AN$8:AN$28,$P$84:$P$104,$CF157)</f>
        <v>332.15305471573868</v>
      </c>
      <c r="CA157" s="194">
        <f>求节点(村县营基础信息!N$8:N$28,$P$6:$P$26,$CF157)+求节点(村县营基础信息!W$8:W$28,$P$32:$P$52,$CF157)+求节点(村县营基础信息!AF$8:AF$28,$P$58:$P$78,$CF157)+求节点(村县营基础信息!AO$8:AO$28,$P$84:$P$104,$CF157)</f>
        <v>336.26979566713322</v>
      </c>
      <c r="CB157" s="194">
        <f>求节点(村县营基础信息!O$8:O$28,$P$6:$P$26,$CF157)+求节点(村县营基础信息!X$8:X$28,$P$32:$P$52,$CF157)+求节点(村县营基础信息!AG$8:AG$28,$P$58:$P$78,$CF157)+求节点(村县营基础信息!AP$8:AP$28,$P$84:$P$104,$CF157)</f>
        <v>343.24243216447462</v>
      </c>
      <c r="CC157" s="194">
        <f>(BX157-BX156)/节奏总纲!K155</f>
        <v>8.4772451276245706E-4</v>
      </c>
      <c r="CD157" s="194"/>
      <c r="CE157" s="194"/>
      <c r="CF157" s="194">
        <v>152</v>
      </c>
      <c r="CG157" s="194">
        <f>求节点(村县营基础信息!K$8:K$28,$Q$6:$Q$26,$CF157)+求节点(村县营基础信息!T$8:T$28,$Q$32:$Q$52,$CF157)+求节点(村县营基础信息!AC$8:AC$28,$Q$58:$Q$78,$CF157)+求节点(村县营基础信息!AL$8:AL$28,$Q$84:$Q$104,$CF157)</f>
        <v>98.608881754949181</v>
      </c>
      <c r="CH157" s="194">
        <f>求节点(村县营基础信息!L$8:L$28,$Q$6:$Q$26,$CF157)+求节点(村县营基础信息!U$8:U$28,$Q$32:$Q$52,$CF157)+求节点(村县营基础信息!AD$8:AD$28,$Q$58:$Q$78,$CF157)+求节点(村县营基础信息!AM$8:AM$28,$Q$84:$Q$104,$CF157)</f>
        <v>100.08487775480404</v>
      </c>
      <c r="CI157" s="194">
        <f>求节点(村县营基础信息!M$8:M$28,$Q$6:$Q$26,$CF157)+求节点(村县营基础信息!V$8:V$28,$Q$32:$Q$52,$CF157)+求节点(村县营基础信息!AE$8:AE$28,$Q$58:$Q$78,$CF157)+求节点(村县营基础信息!AN$8:AN$28,$Q$84:$Q$104,$CF157)</f>
        <v>101.34644635810986</v>
      </c>
      <c r="CJ157" s="194">
        <f>求节点(村县营基础信息!N$8:N$28,$Q$6:$Q$26,$CF157)+求节点(村县营基础信息!W$8:W$28,$Q$32:$Q$52,$CF157)+求节点(村县营基础信息!AF$8:AF$28,$Q$58:$Q$78,$CF157)+求节点(村县营基础信息!AO$8:AO$28,$Q$84:$Q$104,$CF157)</f>
        <v>103.0837377388072</v>
      </c>
      <c r="CK157" s="194">
        <f>求节点(村县营基础信息!O$8:O$28,$Q$6:$Q$26,$CF157)+求节点(村县营基础信息!X$8:X$28,$Q$32:$Q$52,$CF157)+求节点(村县营基础信息!AG$8:AG$28,$Q$58:$Q$78,$CF157)+求节点(村县营基础信息!AP$8:AP$28,$Q$84:$Q$104,$CF157)</f>
        <v>105.14719406923655</v>
      </c>
      <c r="CL157" s="194">
        <f>(CG157-CG156)/节奏总纲!K155</f>
        <v>2.5736863141771071E-4</v>
      </c>
      <c r="CM157" s="194"/>
      <c r="CN157" s="194"/>
      <c r="CO157" s="194">
        <v>152</v>
      </c>
      <c r="CP157" s="194">
        <f>求节点(村县营基础信息!K$8:K$28,$R$6:$R$26,$CF157)+求节点(村县营基础信息!T$8:T$28,$R$32:$R$52,$CF157)+求节点(村县营基础信息!AC$8:AC$28,$R$58:$R$78,$CF157)+求节点(村县营基础信息!AL$8:AL$28,$R$84:$R$104,$CF157)</f>
        <v>18.095238095238095</v>
      </c>
      <c r="CQ157" s="194">
        <f>求节点(村县营基础信息!L$8:L$28,$R$6:$R$26,$CF157)+求节点(村县营基础信息!U$8:U$28,$R$32:$R$52,$CF157)+求节点(村县营基础信息!AD$8:AD$28,$R$58:$R$78,$CF157)+求节点(村县营基础信息!AM$8:AM$28,$R$84:$R$104,$CF157)</f>
        <v>18.27801827801828</v>
      </c>
      <c r="CR157" s="194">
        <f>求节点(村县营基础信息!M$8:M$28,$R$6:$R$26,$CF157)+求节点(村县营基础信息!V$8:V$28,$R$32:$R$52,$CF157)+求节点(村县营基础信息!AE$8:AE$28,$R$58:$R$78,$CF157)+求节点(村县营基础信息!AN$8:AN$28,$R$84:$R$104,$CF157)</f>
        <v>18.464528668610303</v>
      </c>
      <c r="CS157" s="194">
        <f>求节点(村县营基础信息!N$8:N$28,$R$6:$R$26,$CF157)+求节点(村县营基础信息!W$8:W$28,$R$32:$R$52,$CF157)+求节点(村县营基础信息!AF$8:AF$28,$R$58:$R$78,$CF157)+求节点(村县营基础信息!AO$8:AO$28,$R$84:$R$104,$CF157)</f>
        <v>18.654884634266075</v>
      </c>
      <c r="CT157" s="194">
        <f>求节点(村县营基础信息!O$8:O$28,$R$6:$R$26,$CF157)+求节点(村县营基础信息!X$8:X$28,$R$32:$R$52,$CF157)+求节点(村县营基础信息!AG$8:AG$28,$R$58:$R$78,$CF157)+求节点(村县营基础信息!AP$8:AP$28,$R$84:$R$104,$CF157)</f>
        <v>19.047619047619047</v>
      </c>
      <c r="CU157" s="194">
        <f>(CP157-CP156)/节奏总纲!K155</f>
        <v>4.7228470507580612E-5</v>
      </c>
      <c r="CV157" s="194"/>
      <c r="CW157" s="194"/>
      <c r="CX157" s="194"/>
      <c r="CY157" s="194">
        <v>152</v>
      </c>
      <c r="CZ157" s="194">
        <v>91634.285714285797</v>
      </c>
      <c r="DA157" s="194">
        <v>92559.884559884798</v>
      </c>
      <c r="DB157" s="194">
        <v>93504.373177842499</v>
      </c>
      <c r="DC157" s="194">
        <v>94468.335787923104</v>
      </c>
      <c r="DD157" s="194">
        <v>96457.142857143102</v>
      </c>
      <c r="DE157" s="194">
        <f t="shared" si="50"/>
        <v>0.53146046395609825</v>
      </c>
      <c r="DF157" s="194">
        <f t="shared" si="51"/>
        <v>0.52505165461045855</v>
      </c>
      <c r="DG157" s="194">
        <f t="shared" si="52"/>
        <v>0.51864284526482118</v>
      </c>
      <c r="DH157" s="194">
        <f t="shared" si="53"/>
        <v>0.51223403591918348</v>
      </c>
      <c r="DI157" s="194">
        <f t="shared" si="54"/>
        <v>0.4994164172279027</v>
      </c>
    </row>
    <row r="158" spans="24:113" x14ac:dyDescent="0.15">
      <c r="X158" s="187">
        <v>153</v>
      </c>
      <c r="Y158" s="203">
        <f>MAX(求节点(基础状态预期!F$7:F$27,$N$6:$N$26,$X158)+求节点(基础状态预期!F$7:F$27,$N$32:$N$52,$X158)+求节点(基础状态预期!F$7:F$27,$N$58:$N$78,$X158)+求节点(基础状态预期!F$7:F$27,$N$84:$N$104,$X158),Y157)</f>
        <v>350640</v>
      </c>
      <c r="Z158" s="203">
        <f>MAX(求节点(基础状态预期!G$7:G$27,$N$6:$N$26,$X158)+求节点(基础状态预期!G$7:G$27,$N$32:$N$52,$X158)+求节点(基础状态预期!G$7:G$27,$N$58:$N$78,$X158)+求节点(基础状态预期!G$7:G$27,$N$84:$N$104,$X158),Z157)</f>
        <v>348351.5151515152</v>
      </c>
      <c r="AA158" s="203">
        <f>MAX(求节点(基础状态预期!H$7:H$27,$N$6:$N$26,$X158)+求节点(基础状态预期!H$7:H$27,$N$32:$N$52,$X158)+求节点(基础状态预期!H$7:H$27,$N$58:$N$78,$X158)+求节点(基础状态预期!H$7:H$27,$N$84:$N$104,$X158),AA157)</f>
        <v>346016.32653061231</v>
      </c>
      <c r="AB158" s="203">
        <f>MAX(求节点(基础状态预期!I$7:I$27,$N$6:$N$26,$X158)+求节点(基础状态预期!I$7:I$27,$N$32:$N$52,$X158)+求节点(基础状态预期!I$7:I$27,$N$58:$N$78,$X158)+求节点(基础状态预期!I$7:I$27,$N$84:$N$104,$X158),AB157)</f>
        <v>343632.98969072162</v>
      </c>
      <c r="AC158" s="203">
        <f>MAX(求节点(基础状态预期!J$7:J$27,$N$6:$N$26,$X158)+求节点(基础状态预期!J$7:J$27,$N$32:$N$52,$X158)+求节点(基础状态预期!J$7:J$27,$N$58:$N$78,$X158)+求节点(基础状态预期!J$7:J$27,$N$84:$N$104,$X158),AC157)</f>
        <v>338715.78947368427</v>
      </c>
      <c r="AD158" s="63">
        <v>64660.71428571429</v>
      </c>
      <c r="AE158" s="63">
        <v>65313.85281385282</v>
      </c>
      <c r="AF158" s="63">
        <v>65980.320699708449</v>
      </c>
      <c r="AG158" s="63">
        <v>66660.530191458034</v>
      </c>
      <c r="AH158" s="63">
        <v>68063.909774436092</v>
      </c>
      <c r="AI158" s="203">
        <f>MAX((求节点(基础状态预期!F$7:F$27,$P$6:$P$26,$X158)+求节点(基础状态预期!F$7:F$27,$P$32:$P$52,$X158)+求节点(基础状态预期!F$7:F$27,$P$58:$P$78,$X158)+求节点(基础状态预期!F$7:F$27,$P$84:$P$104,$X158))*240,AI157)</f>
        <v>43200</v>
      </c>
      <c r="AJ158" s="203">
        <f>MAX((求节点(基础状态预期!G$7:G$27,$P$6:$P$26,$X158)+求节点(基础状态预期!G$7:G$27,$P$32:$P$52,$X158)+求节点(基础状态预期!G$7:G$27,$P$58:$P$78,$X158)+求节点(基础状态预期!G$7:G$27,$P$84:$P$104,$X158))*240,AJ157)</f>
        <v>43109.494949494954</v>
      </c>
      <c r="AK158" s="203">
        <f>MAX((求节点(基础状态预期!H$7:H$27,$P$6:$P$26,$X158)+求节点(基础状态预期!H$7:H$27,$P$32:$P$52,$X158)+求节点(基础状态预期!H$7:H$27,$P$58:$P$78,$X158)+求节点(基础状态预期!H$7:H$27,$P$84:$P$104,$X158))*240,AK157)</f>
        <v>43017.142857142855</v>
      </c>
      <c r="AL158" s="203">
        <f>MAX((求节点(基础状态预期!I$7:I$27,$P$6:$P$26,$X158)+求节点(基础状态预期!I$7:I$27,$P$32:$P$52,$X158)+求节点(基础状态预期!I$7:I$27,$P$58:$P$78,$X158)+求节点(基础状态预期!I$7:I$27,$P$84:$P$104,$X158))*240,AL157)</f>
        <v>42922.886597938144</v>
      </c>
      <c r="AM158" s="203">
        <f>MAX((求节点(基础状态预期!J$7:J$27,$P$6:$P$26,$X158)+求节点(基础状态预期!J$7:J$27,$P$32:$P$52,$X158)+求节点(基础状态预期!J$7:J$27,$P$58:$P$78,$X158)+求节点(基础状态预期!J$7:J$27,$P$84:$P$104,$X158))*240,AM157)</f>
        <v>42728.421052631587</v>
      </c>
      <c r="AN158" s="187">
        <f>(AI158-AI157)/节奏总纲!K156</f>
        <v>0</v>
      </c>
      <c r="AO158" s="203">
        <f>MAX(求节点(基础状态预期!F$7:F$27,$T$6:$T$26,$X158)+求节点(基础状态预期!F$7:F$27,$T$32:$T$52,$X158)+求节点(基础状态预期!F$7:F$27,$T$58:$T$78,$X158)+求节点(基础状态预期!F$7:F$27,$T$84:$T$104,$X158),AO157)</f>
        <v>24920800</v>
      </c>
      <c r="AP158" s="203">
        <f>MAX(求节点(基础状态预期!G$7:G$27,$T$6:$T$26,$X158)+求节点(基础状态预期!G$7:G$27,$T$32:$T$52,$X158)+求节点(基础状态预期!G$7:G$27,$T$58:$T$78,$X158)+求节点(基础状态预期!G$7:G$27,$T$84:$T$104,$X158),AP157)</f>
        <v>24696692.255892258</v>
      </c>
      <c r="AQ158" s="203">
        <f>MAX(求节点(基础状态预期!H$7:H$27,$T$6:$T$26,$X158)+求节点(基础状态预期!H$7:H$27,$T$32:$T$52,$X158)+求节点(基础状态预期!H$7:H$27,$T$58:$T$78,$X158)+求节点(基础状态预期!H$7:H$27,$T$84:$T$104,$X158),AQ157)</f>
        <v>24468010.884353749</v>
      </c>
      <c r="AR158" s="203">
        <f>MAX(求节点(基础状态预期!I$7:I$27,$T$6:$T$26,$X158)+求节点(基础状态预期!I$7:I$27,$T$32:$T$52,$X158)+求节点(基础状态预期!I$7:I$27,$T$58:$T$78,$X158)+求节点(基础状态预期!I$7:I$27,$T$84:$T$104,$X158),AR157)</f>
        <v>24234614.432989687</v>
      </c>
      <c r="AS158" s="203">
        <f>MAX(求节点(基础状态预期!J$7:J$27,$T$6:$T$26,$X158)+求节点(基础状态预期!J$7:J$27,$T$32:$T$52,$X158)+求节点(基础状态预期!J$7:J$27,$T$58:$T$78,$X158)+求节点(基础状态预期!J$7:J$27,$T$84:$T$104,$X158),AS157)</f>
        <v>24046385.964912269</v>
      </c>
      <c r="AT158" s="203">
        <f>MAX(求节点(基础状态预期!F$7:F$27,$S$6:$S$26,$X158)+求节点(基础状态预期!F$7:F$27,$S$32:$S$52,$X158)+求节点(基础状态预期!F$7:F$27,$S$58:$S$78,$X158)+求节点(基础状态预期!F$7:F$27,$S$84:$S$104,$X158),AT157)</f>
        <v>5500</v>
      </c>
      <c r="AU158" s="203">
        <f>MAX(求节点(基础状态预期!G$7:G$27,$S$6:$S$26,$X158)+求节点(基础状态预期!G$7:G$27,$S$32:$S$52,$X158)+求节点(基础状态预期!G$7:G$27,$S$58:$S$78,$X158)+求节点(基础状态预期!G$7:G$27,$S$84:$S$104,$X158),AU157)</f>
        <v>5489.2255892255898</v>
      </c>
      <c r="AV158" s="203">
        <f>MAX(求节点(基础状态预期!H$7:H$27,$S$6:$S$26,$X158)+求节点(基础状态预期!H$7:H$27,$S$32:$S$52,$X158)+求节点(基础状态预期!H$7:H$27,$S$58:$S$78,$X158)+求节点(基础状态预期!H$7:H$27,$S$84:$S$104,$X158),AV157)</f>
        <v>5478.2312925170072</v>
      </c>
      <c r="AW158" s="203">
        <f>MAX(求节点(基础状态预期!I$7:I$27,$S$6:$S$26,$X158)+求节点(基础状态预期!I$7:I$27,$S$32:$S$52,$X158)+求节点(基础状态预期!I$7:I$27,$S$58:$S$78,$X158)+求节点(基础状态预期!I$7:I$27,$S$84:$S$104,$X158),AW157)</f>
        <v>5467.0103092783502</v>
      </c>
      <c r="AX158" s="203">
        <f>MAX(求节点(基础状态预期!J$7:J$27,$S$6:$S$26,$X158)+求节点(基础状态预期!J$7:J$27,$S$32:$S$52,$X158)+求节点(基础状态预期!J$7:J$27,$S$58:$S$78,$X158)+求节点(基础状态预期!J$7:J$27,$S$84:$S$104,$X158),AX157)</f>
        <v>5443.8596491228072</v>
      </c>
      <c r="AY158" s="187">
        <f>(AT158-AT157)/节奏总纲!K156</f>
        <v>0</v>
      </c>
      <c r="AZ158" s="203">
        <f>MAX(求节点(基础状态预期!F$7:F$27,$U$6:$U$26,$X158)+求节点(基础状态预期!F$7:F$27,$U$32:$U$52,$X158)+求节点(基础状态预期!F$7:F$27,$U$58:$U$78,$X158)+求节点(基础状态预期!F$7:F$27,$U$84:$U$104,$X158),AZ157)</f>
        <v>5976000</v>
      </c>
      <c r="BA158" s="203">
        <f>MAX(求节点(基础状态预期!G$7:G$27,$U$6:$U$26,$X158)+求节点(基础状态预期!G$7:G$27,$U$32:$U$52,$X158)+求节点(基础状态预期!G$7:G$27,$U$58:$U$78,$X158)+求节点(基础状态预期!G$7:G$27,$U$84:$U$104,$X158),BA157)</f>
        <v>5951003.3670033673</v>
      </c>
      <c r="BB158" s="203">
        <f>MAX(求节点(基础状态预期!H$7:H$27,$U$6:$U$26,$X158)+求节点(基础状态预期!H$7:H$27,$U$32:$U$52,$X158)+求节点(基础状态预期!H$7:H$27,$U$58:$U$78,$X158)+求节点(基础状态预期!H$7:H$27,$U$84:$U$104,$X158),BB157)</f>
        <v>5925496.5986394566</v>
      </c>
      <c r="BC158" s="203">
        <f>MAX(求节点(基础状态预期!I$7:I$27,$U$6:$U$26,$X158)+求节点(基础状态预期!I$7:I$27,$U$32:$U$52,$X158)+求节点(基础状态预期!I$7:I$27,$U$58:$U$78,$X158)+求节点(基础状态预期!I$7:I$27,$U$84:$U$104,$X158),BC157)</f>
        <v>5899463.9175257729</v>
      </c>
      <c r="BD158" s="203">
        <f>MAX(求节点(基础状态预期!J$7:J$27,$U$6:$U$26,$X158)+求节点(基础状态预期!J$7:J$27,$U$32:$U$52,$X158)+求节点(基础状态预期!J$7:J$27,$U$58:$U$78,$X158)+求节点(基础状态预期!J$7:J$27,$U$84:$U$104,$X158),BD157)</f>
        <v>5845754.3859649133</v>
      </c>
      <c r="BK158" s="194">
        <v>153</v>
      </c>
      <c r="BL158" s="194">
        <f t="shared" si="43"/>
        <v>48700</v>
      </c>
      <c r="BM158" s="194">
        <f t="shared" si="44"/>
        <v>48598.720538720547</v>
      </c>
      <c r="BN158" s="194">
        <f t="shared" si="45"/>
        <v>48495.37414965986</v>
      </c>
      <c r="BO158" s="194">
        <f t="shared" si="46"/>
        <v>48389.896907216491</v>
      </c>
      <c r="BP158" s="194">
        <f t="shared" si="47"/>
        <v>48172.280701754396</v>
      </c>
      <c r="BQ158" s="194">
        <f>(BL158-BL157)/节奏总纲!K156</f>
        <v>0</v>
      </c>
      <c r="BR158" s="194"/>
      <c r="BS158" s="110">
        <f t="shared" si="48"/>
        <v>0.88706365503080087</v>
      </c>
      <c r="BT158" s="110">
        <f t="shared" si="49"/>
        <v>0.11293634496919917</v>
      </c>
      <c r="BU158" s="194"/>
      <c r="BV158" s="194"/>
      <c r="BW158" s="194">
        <v>153</v>
      </c>
      <c r="BX158" s="194">
        <f>求节点(村县营基础信息!K$8:K$28,$P$6:$P$26,$CF158)+求节点(村县营基础信息!T$8:T$28,$P$32:$P$52,$CF158)+求节点(村县营基础信息!AC$8:AC$28,$P$58:$P$78,$CF158)+求节点(村县营基础信息!AL$8:AL$28,$P$84:$P$104,$CF158)</f>
        <v>326.93619582664525</v>
      </c>
      <c r="BY158" s="194">
        <f>求节点(村县营基础信息!L$8:L$28,$P$6:$P$26,$CF158)+求节点(村县营基础信息!U$8:U$28,$P$32:$P$52,$CF158)+求节点(村县营基础信息!AD$8:AD$28,$P$58:$P$78,$CF158)+求节点(村县营基础信息!AM$8:AM$28,$P$84:$P$104,$CF158)</f>
        <v>330.72168587628278</v>
      </c>
      <c r="BZ158" s="194">
        <f>求节点(村县营基础信息!M$8:M$28,$P$6:$P$26,$CF158)+求节点(村县营基础信息!V$8:V$28,$P$32:$P$52,$CF158)+求节点(村县营基础信息!AE$8:AE$28,$P$58:$P$78,$CF158)+求节点(村县营基础信息!AN$8:AN$28,$P$84:$P$104,$CF158)</f>
        <v>334.33827218097377</v>
      </c>
      <c r="CA158" s="194">
        <f>求节点(村县营基础信息!N$8:N$28,$P$6:$P$26,$CF158)+求节点(村县营基础信息!W$8:W$28,$P$32:$P$52,$CF158)+求节点(村县营基础信息!AF$8:AF$28,$P$58:$P$78,$CF158)+求节点(村县营基础信息!AO$8:AO$28,$P$84:$P$104,$CF158)</f>
        <v>338.48209695441693</v>
      </c>
      <c r="CB158" s="194">
        <f>求节点(村县营基础信息!O$8:O$28,$P$6:$P$26,$CF158)+求节点(村县营基础信息!X$8:X$28,$P$32:$P$52,$CF158)+求节点(村县营基础信息!AG$8:AG$28,$P$58:$P$78,$CF158)+求节点(村县营基础信息!AP$8:AP$28,$P$84:$P$104,$CF158)</f>
        <v>345.50060606029359</v>
      </c>
      <c r="CC158" s="194">
        <f>(BX158-BX157)/节奏总纲!K156</f>
        <v>7.9095493814183588E-4</v>
      </c>
      <c r="CD158" s="194"/>
      <c r="CE158" s="194"/>
      <c r="CF158" s="194">
        <v>153</v>
      </c>
      <c r="CG158" s="194">
        <f>求节点(村县营基础信息!K$8:K$28,$Q$6:$Q$26,$CF158)+求节点(村县营基础信息!T$8:T$28,$Q$32:$Q$52,$CF158)+求节点(村县营基础信息!AC$8:AC$28,$Q$58:$Q$78,$CF158)+求节点(村县营基础信息!AL$8:AL$28,$Q$84:$Q$104,$CF158)</f>
        <v>99.257624398073844</v>
      </c>
      <c r="CH158" s="194">
        <f>求节点(村县营基础信息!L$8:L$28,$Q$6:$Q$26,$CF158)+求节点(村县营基础信息!U$8:U$28,$Q$32:$Q$52,$CF158)+求节点(村县营基础信息!AD$8:AD$28,$Q$58:$Q$78,$CF158)+求节点(村县营基础信息!AM$8:AM$28,$Q$84:$Q$104,$CF158)</f>
        <v>100.74333089792776</v>
      </c>
      <c r="CI158" s="194">
        <f>求节点(村县营基础信息!M$8:M$28,$Q$6:$Q$26,$CF158)+求节点(村县营基础信息!V$8:V$28,$Q$32:$Q$52,$CF158)+求节点(村县营基础信息!AE$8:AE$28,$Q$58:$Q$78,$CF158)+求节点(村县营基础信息!AN$8:AN$28,$Q$84:$Q$104,$CF158)</f>
        <v>102.01319929467638</v>
      </c>
      <c r="CJ158" s="194">
        <f>求节点(村县营基础信息!N$8:N$28,$Q$6:$Q$26,$CF158)+求节点(村县营基础信息!W$8:W$28,$Q$32:$Q$52,$CF158)+求节点(村县营基础信息!AF$8:AF$28,$Q$58:$Q$78,$CF158)+求节点(村县营基础信息!AO$8:AO$28,$Q$84:$Q$104,$CF158)</f>
        <v>103.76192022393093</v>
      </c>
      <c r="CK158" s="194">
        <f>求节点(村县营基础信息!O$8:O$28,$Q$6:$Q$26,$CF158)+求节点(村县营基础信息!X$8:X$28,$Q$32:$Q$52,$CF158)+求节点(村县营基础信息!AG$8:AG$28,$Q$58:$Q$78,$CF158)+求节点(村县营基础信息!AP$8:AP$28,$Q$84:$Q$104,$CF158)</f>
        <v>105.83895192495521</v>
      </c>
      <c r="CL158" s="194">
        <f>(CG158-CG157)/节奏总纲!K156</f>
        <v>2.4013342409940001E-4</v>
      </c>
      <c r="CM158" s="194"/>
      <c r="CN158" s="194"/>
      <c r="CO158" s="194">
        <v>153</v>
      </c>
      <c r="CP158" s="194">
        <f>求节点(村县营基础信息!K$8:K$28,$R$6:$R$26,$CF158)+求节点(村县营基础信息!T$8:T$28,$R$32:$R$52,$CF158)+求节点(村县营基础信息!AC$8:AC$28,$R$58:$R$78,$CF158)+求节点(村县营基础信息!AL$8:AL$28,$R$84:$R$104,$CF158)</f>
        <v>18.214285714285715</v>
      </c>
      <c r="CQ158" s="194">
        <f>求节点(村县营基础信息!L$8:L$28,$R$6:$R$26,$CF158)+求节点(村县营基础信息!U$8:U$28,$R$32:$R$52,$CF158)+求节点(村县营基础信息!AD$8:AD$28,$R$58:$R$78,$CF158)+求节点(村县营基础信息!AM$8:AM$28,$R$84:$R$104,$CF158)</f>
        <v>18.398268398268399</v>
      </c>
      <c r="CR158" s="194">
        <f>求节点(村县营基础信息!M$8:M$28,$R$6:$R$26,$CF158)+求节点(村县营基础信息!V$8:V$28,$R$32:$R$52,$CF158)+求节点(村县营基础信息!AE$8:AE$28,$R$58:$R$78,$CF158)+求节点(村县营基础信息!AN$8:AN$28,$R$84:$R$104,$CF158)</f>
        <v>18.586005830903794</v>
      </c>
      <c r="CS158" s="194">
        <f>求节点(村县营基础信息!N$8:N$28,$R$6:$R$26,$CF158)+求节点(村县营基础信息!W$8:W$28,$R$32:$R$52,$CF158)+求节点(村县营基础信息!AF$8:AF$28,$R$58:$R$78,$CF158)+求节点(村县营基础信息!AO$8:AO$28,$R$84:$R$104,$CF158)</f>
        <v>18.777614138438878</v>
      </c>
      <c r="CT158" s="194">
        <f>求节点(村县营基础信息!O$8:O$28,$R$6:$R$26,$CF158)+求节点(村县营基础信息!X$8:X$28,$R$32:$R$52,$CF158)+求节点(村县营基础信息!AG$8:AG$28,$R$58:$R$78,$CF158)+求节点(村县营基础信息!AP$8:AP$28,$R$84:$R$104,$CF158)</f>
        <v>19.172932330827066</v>
      </c>
      <c r="CU158" s="194">
        <f>(CP158-CP157)/节奏总纲!K156</f>
        <v>4.4065721123395717E-5</v>
      </c>
      <c r="CV158" s="194"/>
      <c r="CW158" s="194"/>
      <c r="CX158" s="194"/>
      <c r="CY158" s="194">
        <v>153</v>
      </c>
      <c r="CZ158" s="194">
        <v>92237.142857143001</v>
      </c>
      <c r="DA158" s="194">
        <v>93168.831168831501</v>
      </c>
      <c r="DB158" s="194">
        <v>94119.533527696694</v>
      </c>
      <c r="DC158" s="194">
        <v>95089.837997054201</v>
      </c>
      <c r="DD158" s="194">
        <v>97091.729323308595</v>
      </c>
      <c r="DE158" s="194">
        <f t="shared" si="50"/>
        <v>0.52798686615246337</v>
      </c>
      <c r="DF158" s="194">
        <f t="shared" si="51"/>
        <v>0.52161994444960535</v>
      </c>
      <c r="DG158" s="194">
        <f t="shared" si="52"/>
        <v>0.51525302274675056</v>
      </c>
      <c r="DH158" s="194">
        <f t="shared" si="53"/>
        <v>0.50888610104389453</v>
      </c>
      <c r="DI158" s="194">
        <f t="shared" si="54"/>
        <v>0.4961522576381775</v>
      </c>
    </row>
    <row r="159" spans="24:113" x14ac:dyDescent="0.15">
      <c r="X159" s="187">
        <v>154</v>
      </c>
      <c r="Y159" s="203">
        <f>MAX(求节点(基础状态预期!F$7:F$27,$N$6:$N$26,$X159)+求节点(基础状态预期!F$7:F$27,$N$32:$N$52,$X159)+求节点(基础状态预期!F$7:F$27,$N$58:$N$78,$X159)+求节点(基础状态预期!F$7:F$27,$N$84:$N$104,$X159),Y158)</f>
        <v>350640</v>
      </c>
      <c r="Z159" s="203">
        <f>MAX(求节点(基础状态预期!G$7:G$27,$N$6:$N$26,$X159)+求节点(基础状态预期!G$7:G$27,$N$32:$N$52,$X159)+求节点(基础状态预期!G$7:G$27,$N$58:$N$78,$X159)+求节点(基础状态预期!G$7:G$27,$N$84:$N$104,$X159),Z158)</f>
        <v>348351.5151515152</v>
      </c>
      <c r="AA159" s="203">
        <f>MAX(求节点(基础状态预期!H$7:H$27,$N$6:$N$26,$X159)+求节点(基础状态预期!H$7:H$27,$N$32:$N$52,$X159)+求节点(基础状态预期!H$7:H$27,$N$58:$N$78,$X159)+求节点(基础状态预期!H$7:H$27,$N$84:$N$104,$X159),AA158)</f>
        <v>346016.32653061231</v>
      </c>
      <c r="AB159" s="203">
        <f>MAX(求节点(基础状态预期!I$7:I$27,$N$6:$N$26,$X159)+求节点(基础状态预期!I$7:I$27,$N$32:$N$52,$X159)+求节点(基础状态预期!I$7:I$27,$N$58:$N$78,$X159)+求节点(基础状态预期!I$7:I$27,$N$84:$N$104,$X159),AB158)</f>
        <v>343632.98969072162</v>
      </c>
      <c r="AC159" s="203">
        <f>MAX(求节点(基础状态预期!J$7:J$27,$N$6:$N$26,$X159)+求节点(基础状态预期!J$7:J$27,$N$32:$N$52,$X159)+求节点(基础状态预期!J$7:J$27,$N$58:$N$78,$X159)+求节点(基础状态预期!J$7:J$27,$N$84:$N$104,$X159),AC158)</f>
        <v>338715.78947368427</v>
      </c>
      <c r="AD159" s="63">
        <v>65083.333333333336</v>
      </c>
      <c r="AE159" s="63">
        <v>65740.740740740745</v>
      </c>
      <c r="AF159" s="63">
        <v>66411.56462585034</v>
      </c>
      <c r="AG159" s="63">
        <v>67096.21993127148</v>
      </c>
      <c r="AH159" s="63">
        <v>68508.771929824565</v>
      </c>
      <c r="AI159" s="203">
        <f>MAX((求节点(基础状态预期!F$7:F$27,$P$6:$P$26,$X159)+求节点(基础状态预期!F$7:F$27,$P$32:$P$52,$X159)+求节点(基础状态预期!F$7:F$27,$P$58:$P$78,$X159)+求节点(基础状态预期!F$7:F$27,$P$84:$P$104,$X159))*240,AI158)</f>
        <v>43200</v>
      </c>
      <c r="AJ159" s="203">
        <f>MAX((求节点(基础状态预期!G$7:G$27,$P$6:$P$26,$X159)+求节点(基础状态预期!G$7:G$27,$P$32:$P$52,$X159)+求节点(基础状态预期!G$7:G$27,$P$58:$P$78,$X159)+求节点(基础状态预期!G$7:G$27,$P$84:$P$104,$X159))*240,AJ158)</f>
        <v>43109.494949494954</v>
      </c>
      <c r="AK159" s="203">
        <f>MAX((求节点(基础状态预期!H$7:H$27,$P$6:$P$26,$X159)+求节点(基础状态预期!H$7:H$27,$P$32:$P$52,$X159)+求节点(基础状态预期!H$7:H$27,$P$58:$P$78,$X159)+求节点(基础状态预期!H$7:H$27,$P$84:$P$104,$X159))*240,AK158)</f>
        <v>43017.142857142855</v>
      </c>
      <c r="AL159" s="203">
        <f>MAX((求节点(基础状态预期!I$7:I$27,$P$6:$P$26,$X159)+求节点(基础状态预期!I$7:I$27,$P$32:$P$52,$X159)+求节点(基础状态预期!I$7:I$27,$P$58:$P$78,$X159)+求节点(基础状态预期!I$7:I$27,$P$84:$P$104,$X159))*240,AL158)</f>
        <v>42922.886597938144</v>
      </c>
      <c r="AM159" s="203">
        <f>MAX((求节点(基础状态预期!J$7:J$27,$P$6:$P$26,$X159)+求节点(基础状态预期!J$7:J$27,$P$32:$P$52,$X159)+求节点(基础状态预期!J$7:J$27,$P$58:$P$78,$X159)+求节点(基础状态预期!J$7:J$27,$P$84:$P$104,$X159))*240,AM158)</f>
        <v>42728.421052631587</v>
      </c>
      <c r="AN159" s="187">
        <f>(AI159-AI158)/节奏总纲!K157</f>
        <v>0</v>
      </c>
      <c r="AO159" s="203">
        <f>MAX(求节点(基础状态预期!F$7:F$27,$T$6:$T$26,$X159)+求节点(基础状态预期!F$7:F$27,$T$32:$T$52,$X159)+求节点(基础状态预期!F$7:F$27,$T$58:$T$78,$X159)+求节点(基础状态预期!F$7:F$27,$T$84:$T$104,$X159),AO158)</f>
        <v>24920800</v>
      </c>
      <c r="AP159" s="203">
        <f>MAX(求节点(基础状态预期!G$7:G$27,$T$6:$T$26,$X159)+求节点(基础状态预期!G$7:G$27,$T$32:$T$52,$X159)+求节点(基础状态预期!G$7:G$27,$T$58:$T$78,$X159)+求节点(基础状态预期!G$7:G$27,$T$84:$T$104,$X159),AP158)</f>
        <v>24696692.255892258</v>
      </c>
      <c r="AQ159" s="203">
        <f>MAX(求节点(基础状态预期!H$7:H$27,$T$6:$T$26,$X159)+求节点(基础状态预期!H$7:H$27,$T$32:$T$52,$X159)+求节点(基础状态预期!H$7:H$27,$T$58:$T$78,$X159)+求节点(基础状态预期!H$7:H$27,$T$84:$T$104,$X159),AQ158)</f>
        <v>24468010.884353749</v>
      </c>
      <c r="AR159" s="203">
        <f>MAX(求节点(基础状态预期!I$7:I$27,$T$6:$T$26,$X159)+求节点(基础状态预期!I$7:I$27,$T$32:$T$52,$X159)+求节点(基础状态预期!I$7:I$27,$T$58:$T$78,$X159)+求节点(基础状态预期!I$7:I$27,$T$84:$T$104,$X159),AR158)</f>
        <v>24234614.432989687</v>
      </c>
      <c r="AS159" s="203">
        <f>MAX(求节点(基础状态预期!J$7:J$27,$T$6:$T$26,$X159)+求节点(基础状态预期!J$7:J$27,$T$32:$T$52,$X159)+求节点(基础状态预期!J$7:J$27,$T$58:$T$78,$X159)+求节点(基础状态预期!J$7:J$27,$T$84:$T$104,$X159),AS158)</f>
        <v>24046385.964912269</v>
      </c>
      <c r="AT159" s="203">
        <f>MAX(求节点(基础状态预期!F$7:F$27,$S$6:$S$26,$X159)+求节点(基础状态预期!F$7:F$27,$S$32:$S$52,$X159)+求节点(基础状态预期!F$7:F$27,$S$58:$S$78,$X159)+求节点(基础状态预期!F$7:F$27,$S$84:$S$104,$X159),AT158)</f>
        <v>5500</v>
      </c>
      <c r="AU159" s="203">
        <f>MAX(求节点(基础状态预期!G$7:G$27,$S$6:$S$26,$X159)+求节点(基础状态预期!G$7:G$27,$S$32:$S$52,$X159)+求节点(基础状态预期!G$7:G$27,$S$58:$S$78,$X159)+求节点(基础状态预期!G$7:G$27,$S$84:$S$104,$X159),AU158)</f>
        <v>5489.2255892255898</v>
      </c>
      <c r="AV159" s="203">
        <f>MAX(求节点(基础状态预期!H$7:H$27,$S$6:$S$26,$X159)+求节点(基础状态预期!H$7:H$27,$S$32:$S$52,$X159)+求节点(基础状态预期!H$7:H$27,$S$58:$S$78,$X159)+求节点(基础状态预期!H$7:H$27,$S$84:$S$104,$X159),AV158)</f>
        <v>5478.2312925170072</v>
      </c>
      <c r="AW159" s="203">
        <f>MAX(求节点(基础状态预期!I$7:I$27,$S$6:$S$26,$X159)+求节点(基础状态预期!I$7:I$27,$S$32:$S$52,$X159)+求节点(基础状态预期!I$7:I$27,$S$58:$S$78,$X159)+求节点(基础状态预期!I$7:I$27,$S$84:$S$104,$X159),AW158)</f>
        <v>5467.0103092783502</v>
      </c>
      <c r="AX159" s="203">
        <f>MAX(求节点(基础状态预期!J$7:J$27,$S$6:$S$26,$X159)+求节点(基础状态预期!J$7:J$27,$S$32:$S$52,$X159)+求节点(基础状态预期!J$7:J$27,$S$58:$S$78,$X159)+求节点(基础状态预期!J$7:J$27,$S$84:$S$104,$X159),AX158)</f>
        <v>5443.8596491228072</v>
      </c>
      <c r="AY159" s="187">
        <f>(AT159-AT158)/节奏总纲!K157</f>
        <v>0</v>
      </c>
      <c r="AZ159" s="203">
        <f>MAX(求节点(基础状态预期!F$7:F$27,$U$6:$U$26,$X159)+求节点(基础状态预期!F$7:F$27,$U$32:$U$52,$X159)+求节点(基础状态预期!F$7:F$27,$U$58:$U$78,$X159)+求节点(基础状态预期!F$7:F$27,$U$84:$U$104,$X159),AZ158)</f>
        <v>5976000</v>
      </c>
      <c r="BA159" s="203">
        <f>MAX(求节点(基础状态预期!G$7:G$27,$U$6:$U$26,$X159)+求节点(基础状态预期!G$7:G$27,$U$32:$U$52,$X159)+求节点(基础状态预期!G$7:G$27,$U$58:$U$78,$X159)+求节点(基础状态预期!G$7:G$27,$U$84:$U$104,$X159),BA158)</f>
        <v>5951003.3670033673</v>
      </c>
      <c r="BB159" s="203">
        <f>MAX(求节点(基础状态预期!H$7:H$27,$U$6:$U$26,$X159)+求节点(基础状态预期!H$7:H$27,$U$32:$U$52,$X159)+求节点(基础状态预期!H$7:H$27,$U$58:$U$78,$X159)+求节点(基础状态预期!H$7:H$27,$U$84:$U$104,$X159),BB158)</f>
        <v>5925496.5986394566</v>
      </c>
      <c r="BC159" s="203">
        <f>MAX(求节点(基础状态预期!I$7:I$27,$U$6:$U$26,$X159)+求节点(基础状态预期!I$7:I$27,$U$32:$U$52,$X159)+求节点(基础状态预期!I$7:I$27,$U$58:$U$78,$X159)+求节点(基础状态预期!I$7:I$27,$U$84:$U$104,$X159),BC158)</f>
        <v>5899463.9175257729</v>
      </c>
      <c r="BD159" s="203">
        <f>MAX(求节点(基础状态预期!J$7:J$27,$U$6:$U$26,$X159)+求节点(基础状态预期!J$7:J$27,$U$32:$U$52,$X159)+求节点(基础状态预期!J$7:J$27,$U$58:$U$78,$X159)+求节点(基础状态预期!J$7:J$27,$U$84:$U$104,$X159),BD158)</f>
        <v>5845754.3859649133</v>
      </c>
      <c r="BK159" s="194">
        <v>154</v>
      </c>
      <c r="BL159" s="194">
        <f t="shared" si="43"/>
        <v>48700</v>
      </c>
      <c r="BM159" s="194">
        <f t="shared" si="44"/>
        <v>48598.720538720547</v>
      </c>
      <c r="BN159" s="194">
        <f t="shared" si="45"/>
        <v>48495.37414965986</v>
      </c>
      <c r="BO159" s="194">
        <f t="shared" si="46"/>
        <v>48389.896907216491</v>
      </c>
      <c r="BP159" s="194">
        <f t="shared" si="47"/>
        <v>48172.280701754396</v>
      </c>
      <c r="BQ159" s="194">
        <f>(BL159-BL158)/节奏总纲!K157</f>
        <v>0</v>
      </c>
      <c r="BR159" s="194"/>
      <c r="BS159" s="110">
        <f t="shared" si="48"/>
        <v>0.88706365503080087</v>
      </c>
      <c r="BT159" s="110">
        <f t="shared" si="49"/>
        <v>0.11293634496919917</v>
      </c>
      <c r="BU159" s="194"/>
      <c r="BV159" s="194"/>
      <c r="BW159" s="194">
        <v>154</v>
      </c>
      <c r="BX159" s="194">
        <f>求节点(村县营基础信息!K$8:K$28,$P$6:$P$26,$CF159)+求节点(村县营基础信息!T$8:T$28,$P$32:$P$52,$CF159)+求节点(村县营基础信息!AC$8:AC$28,$P$58:$P$78,$CF159)+求节点(村县营基础信息!AL$8:AL$28,$P$84:$P$104,$CF159)</f>
        <v>329.07303370786519</v>
      </c>
      <c r="BY159" s="194">
        <f>求节点(村县营基础信息!L$8:L$28,$P$6:$P$26,$CF159)+求节点(村县营基础信息!U$8:U$28,$P$32:$P$52,$CF159)+求节点(村县营基础信息!AD$8:AD$28,$P$58:$P$78,$CF159)+求节点(村县营基础信息!AM$8:AM$28,$P$84:$P$104,$CF159)</f>
        <v>332.88326552253295</v>
      </c>
      <c r="BZ159" s="194">
        <f>求节点(村县营基础信息!M$8:M$28,$P$6:$P$26,$CF159)+求节点(村县营基础信息!V$8:V$28,$P$32:$P$52,$CF159)+求节点(村县营基础信息!AE$8:AE$28,$P$58:$P$78,$CF159)+求节点(村县营基础信息!AN$8:AN$28,$P$84:$P$104,$CF159)</f>
        <v>336.52348964620887</v>
      </c>
      <c r="CA159" s="194">
        <f>求节点(村县营基础信息!N$8:N$28,$P$6:$P$26,$CF159)+求节点(村县营基础信息!W$8:W$28,$P$32:$P$52,$CF159)+求节点(村县营基础信息!AF$8:AF$28,$P$58:$P$78,$CF159)+求节点(村县营基础信息!AO$8:AO$28,$P$84:$P$104,$CF159)</f>
        <v>340.6943982417007</v>
      </c>
      <c r="CB159" s="194">
        <f>求节点(村县营基础信息!O$8:O$28,$P$6:$P$26,$CF159)+求节点(村县营基础信息!X$8:X$28,$P$32:$P$52,$CF159)+求节点(村县营基础信息!AG$8:AG$28,$P$58:$P$78,$CF159)+求节点(村县营基础信息!AP$8:AP$28,$P$84:$P$104,$CF159)</f>
        <v>347.75877995611245</v>
      </c>
      <c r="CC159" s="194">
        <f>(BX159-BX158)/节奏总纲!K157</f>
        <v>7.3798705210532478E-4</v>
      </c>
      <c r="CD159" s="194"/>
      <c r="CE159" s="194"/>
      <c r="CF159" s="194">
        <v>154</v>
      </c>
      <c r="CG159" s="194">
        <f>求节点(村县营基础信息!K$8:K$28,$Q$6:$Q$26,$CF159)+求节点(村县营基础信息!T$8:T$28,$Q$32:$Q$52,$CF159)+求节点(村县营基础信息!AC$8:AC$28,$Q$58:$Q$78,$CF159)+求节点(村县营基础信息!AL$8:AL$28,$Q$84:$Q$104,$CF159)</f>
        <v>99.906367041198507</v>
      </c>
      <c r="CH159" s="194">
        <f>求节点(村县营基础信息!L$8:L$28,$Q$6:$Q$26,$CF159)+求节点(村县营基础信息!U$8:U$28,$Q$32:$Q$52,$CF159)+求节点(村县营基础信息!AD$8:AD$28,$Q$58:$Q$78,$CF159)+求节点(村县营基础信息!AM$8:AM$28,$Q$84:$Q$104,$CF159)</f>
        <v>101.40178404105147</v>
      </c>
      <c r="CI159" s="194">
        <f>求节点(村县营基础信息!M$8:M$28,$Q$6:$Q$26,$CF159)+求节点(村县营基础信息!V$8:V$28,$Q$32:$Q$52,$CF159)+求节点(村县营基础信息!AE$8:AE$28,$Q$58:$Q$78,$CF159)+求节点(村县营基础信息!AN$8:AN$28,$Q$84:$Q$104,$CF159)</f>
        <v>102.67995223124289</v>
      </c>
      <c r="CJ159" s="194">
        <f>求节点(村县营基础信息!N$8:N$28,$Q$6:$Q$26,$CF159)+求节点(村县营基础信息!W$8:W$28,$Q$32:$Q$52,$CF159)+求节点(村县营基础信息!AF$8:AF$28,$Q$58:$Q$78,$CF159)+求节点(村县营基础信息!AO$8:AO$28,$Q$84:$Q$104,$CF159)</f>
        <v>104.44010270905466</v>
      </c>
      <c r="CK159" s="194">
        <f>求节点(村县营基础信息!O$8:O$28,$Q$6:$Q$26,$CF159)+求节点(村县营基础信息!X$8:X$28,$Q$32:$Q$52,$CF159)+求节点(村县营基础信息!AG$8:AG$28,$Q$58:$Q$78,$CF159)+求节点(村县营基础信息!AP$8:AP$28,$Q$84:$Q$104,$CF159)</f>
        <v>106.53070978067386</v>
      </c>
      <c r="CL159" s="194">
        <f>(CG159-CG158)/节奏总纲!K157</f>
        <v>2.240524070554454E-4</v>
      </c>
      <c r="CM159" s="194"/>
      <c r="CN159" s="194"/>
      <c r="CO159" s="194">
        <v>154</v>
      </c>
      <c r="CP159" s="194">
        <f>求节点(村县营基础信息!K$8:K$28,$R$6:$R$26,$CF159)+求节点(村县营基础信息!T$8:T$28,$R$32:$R$52,$CF159)+求节点(村县营基础信息!AC$8:AC$28,$R$58:$R$78,$CF159)+求节点(村县营基础信息!AL$8:AL$28,$R$84:$R$104,$CF159)</f>
        <v>18.333333333333332</v>
      </c>
      <c r="CQ159" s="194">
        <f>求节点(村县营基础信息!L$8:L$28,$R$6:$R$26,$CF159)+求节点(村县营基础信息!U$8:U$28,$R$32:$R$52,$CF159)+求节点(村县营基础信息!AD$8:AD$28,$R$58:$R$78,$CF159)+求节点(村县营基础信息!AM$8:AM$28,$R$84:$R$104,$CF159)</f>
        <v>18.518518518518519</v>
      </c>
      <c r="CR159" s="194">
        <f>求节点(村县营基础信息!M$8:M$28,$R$6:$R$26,$CF159)+求节点(村县营基础信息!V$8:V$28,$R$32:$R$52,$CF159)+求节点(村县营基础信息!AE$8:AE$28,$R$58:$R$78,$CF159)+求节点(村县营基础信息!AN$8:AN$28,$R$84:$R$104,$CF159)</f>
        <v>18.707482993197281</v>
      </c>
      <c r="CS159" s="194">
        <f>求节点(村县营基础信息!N$8:N$28,$R$6:$R$26,$CF159)+求节点(村县营基础信息!W$8:W$28,$R$32:$R$52,$CF159)+求节点(村县营基础信息!AF$8:AF$28,$R$58:$R$78,$CF159)+求节点(村县营基础信息!AO$8:AO$28,$R$84:$R$104,$CF159)</f>
        <v>18.900343642611681</v>
      </c>
      <c r="CT159" s="194">
        <f>求节点(村县营基础信息!O$8:O$28,$R$6:$R$26,$CF159)+求节点(村县营基础信息!X$8:X$28,$R$32:$R$52,$CF159)+求节点(村县营基础信息!AG$8:AG$28,$R$58:$R$78,$CF159)+求节点(村县营基础信息!AP$8:AP$28,$R$84:$R$104,$CF159)</f>
        <v>19.298245614035089</v>
      </c>
      <c r="CU159" s="194">
        <f>(CP159-CP158)/节奏总纲!K157</f>
        <v>4.1114771603988338E-5</v>
      </c>
      <c r="CV159" s="194"/>
      <c r="CW159" s="194"/>
      <c r="CX159" s="194"/>
      <c r="CY159" s="194">
        <v>154</v>
      </c>
      <c r="CZ159" s="194">
        <v>92840.000000000102</v>
      </c>
      <c r="DA159" s="194">
        <v>93777.777777778101</v>
      </c>
      <c r="DB159" s="194">
        <v>94734.693877550904</v>
      </c>
      <c r="DC159" s="194">
        <v>95711.340206185196</v>
      </c>
      <c r="DD159" s="194">
        <v>97726.315789474</v>
      </c>
      <c r="DE159" s="194">
        <f t="shared" si="50"/>
        <v>0.52455838000861643</v>
      </c>
      <c r="DF159" s="194">
        <f t="shared" si="51"/>
        <v>0.51823280195317944</v>
      </c>
      <c r="DG159" s="194">
        <f t="shared" si="52"/>
        <v>0.51190722389774579</v>
      </c>
      <c r="DH159" s="194">
        <f t="shared" si="53"/>
        <v>0.50558164584231124</v>
      </c>
      <c r="DI159" s="194">
        <f t="shared" si="54"/>
        <v>0.49293048973143611</v>
      </c>
    </row>
    <row r="160" spans="24:113" x14ac:dyDescent="0.15">
      <c r="X160" s="187">
        <v>155</v>
      </c>
      <c r="Y160" s="203">
        <f>MAX(求节点(基础状态预期!F$7:F$27,$N$6:$N$26,$X160)+求节点(基础状态预期!F$7:F$27,$N$32:$N$52,$X160)+求节点(基础状态预期!F$7:F$27,$N$58:$N$78,$X160)+求节点(基础状态预期!F$7:F$27,$N$84:$N$104,$X160),Y159)</f>
        <v>350640</v>
      </c>
      <c r="Z160" s="203">
        <f>MAX(求节点(基础状态预期!G$7:G$27,$N$6:$N$26,$X160)+求节点(基础状态预期!G$7:G$27,$N$32:$N$52,$X160)+求节点(基础状态预期!G$7:G$27,$N$58:$N$78,$X160)+求节点(基础状态预期!G$7:G$27,$N$84:$N$104,$X160),Z159)</f>
        <v>348351.5151515152</v>
      </c>
      <c r="AA160" s="203">
        <f>MAX(求节点(基础状态预期!H$7:H$27,$N$6:$N$26,$X160)+求节点(基础状态预期!H$7:H$27,$N$32:$N$52,$X160)+求节点(基础状态预期!H$7:H$27,$N$58:$N$78,$X160)+求节点(基础状态预期!H$7:H$27,$N$84:$N$104,$X160),AA159)</f>
        <v>346016.32653061231</v>
      </c>
      <c r="AB160" s="203">
        <f>MAX(求节点(基础状态预期!I$7:I$27,$N$6:$N$26,$X160)+求节点(基础状态预期!I$7:I$27,$N$32:$N$52,$X160)+求节点(基础状态预期!I$7:I$27,$N$58:$N$78,$X160)+求节点(基础状态预期!I$7:I$27,$N$84:$N$104,$X160),AB159)</f>
        <v>343632.98969072162</v>
      </c>
      <c r="AC160" s="203">
        <f>MAX(求节点(基础状态预期!J$7:J$27,$N$6:$N$26,$X160)+求节点(基础状态预期!J$7:J$27,$N$32:$N$52,$X160)+求节点(基础状态预期!J$7:J$27,$N$58:$N$78,$X160)+求节点(基础状态预期!J$7:J$27,$N$84:$N$104,$X160),AC159)</f>
        <v>338715.78947368427</v>
      </c>
      <c r="AD160" s="63">
        <v>65505.952380952382</v>
      </c>
      <c r="AE160" s="63">
        <v>66167.628667628669</v>
      </c>
      <c r="AF160" s="63">
        <v>66842.808551992232</v>
      </c>
      <c r="AG160" s="63">
        <v>67531.909671084926</v>
      </c>
      <c r="AH160" s="63">
        <v>68953.634085213038</v>
      </c>
      <c r="AI160" s="203">
        <f>MAX((求节点(基础状态预期!F$7:F$27,$P$6:$P$26,$X160)+求节点(基础状态预期!F$7:F$27,$P$32:$P$52,$X160)+求节点(基础状态预期!F$7:F$27,$P$58:$P$78,$X160)+求节点(基础状态预期!F$7:F$27,$P$84:$P$104,$X160))*240,AI159)</f>
        <v>43200</v>
      </c>
      <c r="AJ160" s="203">
        <f>MAX((求节点(基础状态预期!G$7:G$27,$P$6:$P$26,$X160)+求节点(基础状态预期!G$7:G$27,$P$32:$P$52,$X160)+求节点(基础状态预期!G$7:G$27,$P$58:$P$78,$X160)+求节点(基础状态预期!G$7:G$27,$P$84:$P$104,$X160))*240,AJ159)</f>
        <v>43109.494949494954</v>
      </c>
      <c r="AK160" s="203">
        <f>MAX((求节点(基础状态预期!H$7:H$27,$P$6:$P$26,$X160)+求节点(基础状态预期!H$7:H$27,$P$32:$P$52,$X160)+求节点(基础状态预期!H$7:H$27,$P$58:$P$78,$X160)+求节点(基础状态预期!H$7:H$27,$P$84:$P$104,$X160))*240,AK159)</f>
        <v>43017.142857142855</v>
      </c>
      <c r="AL160" s="203">
        <f>MAX((求节点(基础状态预期!I$7:I$27,$P$6:$P$26,$X160)+求节点(基础状态预期!I$7:I$27,$P$32:$P$52,$X160)+求节点(基础状态预期!I$7:I$27,$P$58:$P$78,$X160)+求节点(基础状态预期!I$7:I$27,$P$84:$P$104,$X160))*240,AL159)</f>
        <v>42922.886597938144</v>
      </c>
      <c r="AM160" s="203">
        <f>MAX((求节点(基础状态预期!J$7:J$27,$P$6:$P$26,$X160)+求节点(基础状态预期!J$7:J$27,$P$32:$P$52,$X160)+求节点(基础状态预期!J$7:J$27,$P$58:$P$78,$X160)+求节点(基础状态预期!J$7:J$27,$P$84:$P$104,$X160))*240,AM159)</f>
        <v>42728.421052631587</v>
      </c>
      <c r="AN160" s="187">
        <f>(AI160-AI159)/节奏总纲!K158</f>
        <v>0</v>
      </c>
      <c r="AO160" s="203">
        <f>MAX(求节点(基础状态预期!F$7:F$27,$T$6:$T$26,$X160)+求节点(基础状态预期!F$7:F$27,$T$32:$T$52,$X160)+求节点(基础状态预期!F$7:F$27,$T$58:$T$78,$X160)+求节点(基础状态预期!F$7:F$27,$T$84:$T$104,$X160),AO159)</f>
        <v>24920800</v>
      </c>
      <c r="AP160" s="203">
        <f>MAX(求节点(基础状态预期!G$7:G$27,$T$6:$T$26,$X160)+求节点(基础状态预期!G$7:G$27,$T$32:$T$52,$X160)+求节点(基础状态预期!G$7:G$27,$T$58:$T$78,$X160)+求节点(基础状态预期!G$7:G$27,$T$84:$T$104,$X160),AP159)</f>
        <v>24696692.255892258</v>
      </c>
      <c r="AQ160" s="203">
        <f>MAX(求节点(基础状态预期!H$7:H$27,$T$6:$T$26,$X160)+求节点(基础状态预期!H$7:H$27,$T$32:$T$52,$X160)+求节点(基础状态预期!H$7:H$27,$T$58:$T$78,$X160)+求节点(基础状态预期!H$7:H$27,$T$84:$T$104,$X160),AQ159)</f>
        <v>24468010.884353749</v>
      </c>
      <c r="AR160" s="203">
        <f>MAX(求节点(基础状态预期!I$7:I$27,$T$6:$T$26,$X160)+求节点(基础状态预期!I$7:I$27,$T$32:$T$52,$X160)+求节点(基础状态预期!I$7:I$27,$T$58:$T$78,$X160)+求节点(基础状态预期!I$7:I$27,$T$84:$T$104,$X160),AR159)</f>
        <v>24234614.432989687</v>
      </c>
      <c r="AS160" s="203">
        <f>MAX(求节点(基础状态预期!J$7:J$27,$T$6:$T$26,$X160)+求节点(基础状态预期!J$7:J$27,$T$32:$T$52,$X160)+求节点(基础状态预期!J$7:J$27,$T$58:$T$78,$X160)+求节点(基础状态预期!J$7:J$27,$T$84:$T$104,$X160),AS159)</f>
        <v>24046385.964912269</v>
      </c>
      <c r="AT160" s="203">
        <f>MAX(求节点(基础状态预期!F$7:F$27,$S$6:$S$26,$X160)+求节点(基础状态预期!F$7:F$27,$S$32:$S$52,$X160)+求节点(基础状态预期!F$7:F$27,$S$58:$S$78,$X160)+求节点(基础状态预期!F$7:F$27,$S$84:$S$104,$X160),AT159)</f>
        <v>5500</v>
      </c>
      <c r="AU160" s="203">
        <f>MAX(求节点(基础状态预期!G$7:G$27,$S$6:$S$26,$X160)+求节点(基础状态预期!G$7:G$27,$S$32:$S$52,$X160)+求节点(基础状态预期!G$7:G$27,$S$58:$S$78,$X160)+求节点(基础状态预期!G$7:G$27,$S$84:$S$104,$X160),AU159)</f>
        <v>5489.2255892255898</v>
      </c>
      <c r="AV160" s="203">
        <f>MAX(求节点(基础状态预期!H$7:H$27,$S$6:$S$26,$X160)+求节点(基础状态预期!H$7:H$27,$S$32:$S$52,$X160)+求节点(基础状态预期!H$7:H$27,$S$58:$S$78,$X160)+求节点(基础状态预期!H$7:H$27,$S$84:$S$104,$X160),AV159)</f>
        <v>5478.2312925170072</v>
      </c>
      <c r="AW160" s="203">
        <f>MAX(求节点(基础状态预期!I$7:I$27,$S$6:$S$26,$X160)+求节点(基础状态预期!I$7:I$27,$S$32:$S$52,$X160)+求节点(基础状态预期!I$7:I$27,$S$58:$S$78,$X160)+求节点(基础状态预期!I$7:I$27,$S$84:$S$104,$X160),AW159)</f>
        <v>5467.0103092783502</v>
      </c>
      <c r="AX160" s="203">
        <f>MAX(求节点(基础状态预期!J$7:J$27,$S$6:$S$26,$X160)+求节点(基础状态预期!J$7:J$27,$S$32:$S$52,$X160)+求节点(基础状态预期!J$7:J$27,$S$58:$S$78,$X160)+求节点(基础状态预期!J$7:J$27,$S$84:$S$104,$X160),AX159)</f>
        <v>5443.8596491228072</v>
      </c>
      <c r="AY160" s="187">
        <f>(AT160-AT159)/节奏总纲!K158</f>
        <v>0</v>
      </c>
      <c r="AZ160" s="203">
        <f>MAX(求节点(基础状态预期!F$7:F$27,$U$6:$U$26,$X160)+求节点(基础状态预期!F$7:F$27,$U$32:$U$52,$X160)+求节点(基础状态预期!F$7:F$27,$U$58:$U$78,$X160)+求节点(基础状态预期!F$7:F$27,$U$84:$U$104,$X160),AZ159)</f>
        <v>5976000</v>
      </c>
      <c r="BA160" s="203">
        <f>MAX(求节点(基础状态预期!G$7:G$27,$U$6:$U$26,$X160)+求节点(基础状态预期!G$7:G$27,$U$32:$U$52,$X160)+求节点(基础状态预期!G$7:G$27,$U$58:$U$78,$X160)+求节点(基础状态预期!G$7:G$27,$U$84:$U$104,$X160),BA159)</f>
        <v>5951003.3670033673</v>
      </c>
      <c r="BB160" s="203">
        <f>MAX(求节点(基础状态预期!H$7:H$27,$U$6:$U$26,$X160)+求节点(基础状态预期!H$7:H$27,$U$32:$U$52,$X160)+求节点(基础状态预期!H$7:H$27,$U$58:$U$78,$X160)+求节点(基础状态预期!H$7:H$27,$U$84:$U$104,$X160),BB159)</f>
        <v>5925496.5986394566</v>
      </c>
      <c r="BC160" s="203">
        <f>MAX(求节点(基础状态预期!I$7:I$27,$U$6:$U$26,$X160)+求节点(基础状态预期!I$7:I$27,$U$32:$U$52,$X160)+求节点(基础状态预期!I$7:I$27,$U$58:$U$78,$X160)+求节点(基础状态预期!I$7:I$27,$U$84:$U$104,$X160),BC159)</f>
        <v>5899463.9175257729</v>
      </c>
      <c r="BD160" s="203">
        <f>MAX(求节点(基础状态预期!J$7:J$27,$U$6:$U$26,$X160)+求节点(基础状态预期!J$7:J$27,$U$32:$U$52,$X160)+求节点(基础状态预期!J$7:J$27,$U$58:$U$78,$X160)+求节点(基础状态预期!J$7:J$27,$U$84:$U$104,$X160),BD159)</f>
        <v>5845754.3859649133</v>
      </c>
      <c r="BK160" s="194">
        <v>155</v>
      </c>
      <c r="BL160" s="194">
        <f t="shared" si="43"/>
        <v>48700</v>
      </c>
      <c r="BM160" s="194">
        <f t="shared" si="44"/>
        <v>48598.720538720547</v>
      </c>
      <c r="BN160" s="194">
        <f t="shared" si="45"/>
        <v>48495.37414965986</v>
      </c>
      <c r="BO160" s="194">
        <f t="shared" si="46"/>
        <v>48389.896907216491</v>
      </c>
      <c r="BP160" s="194">
        <f t="shared" si="47"/>
        <v>48172.280701754396</v>
      </c>
      <c r="BQ160" s="194">
        <f>(BL160-BL159)/节奏总纲!K158</f>
        <v>0</v>
      </c>
      <c r="BR160" s="194"/>
      <c r="BS160" s="110">
        <f t="shared" si="48"/>
        <v>0.88706365503080087</v>
      </c>
      <c r="BT160" s="110">
        <f t="shared" si="49"/>
        <v>0.11293634496919917</v>
      </c>
      <c r="BU160" s="194"/>
      <c r="BV160" s="194"/>
      <c r="BW160" s="194">
        <v>155</v>
      </c>
      <c r="BX160" s="194">
        <f>求节点(村县营基础信息!K$8:K$28,$P$6:$P$26,$CF160)+求节点(村县营基础信息!T$8:T$28,$P$32:$P$52,$CF160)+求节点(村县营基础信息!AC$8:AC$28,$P$58:$P$78,$CF160)+求节点(村县营基础信息!AL$8:AL$28,$P$84:$P$104,$CF160)</f>
        <v>331.20987158908508</v>
      </c>
      <c r="BY160" s="194">
        <f>求节点(村县营基础信息!L$8:L$28,$P$6:$P$26,$CF160)+求节点(村县营基础信息!U$8:U$28,$P$32:$P$52,$CF160)+求节点(村县营基础信息!AD$8:AD$28,$P$58:$P$78,$CF160)+求节点(村县营基础信息!AM$8:AM$28,$P$84:$P$104,$CF160)</f>
        <v>335.04484516878318</v>
      </c>
      <c r="BZ160" s="194">
        <f>求节点(村县营基础信息!M$8:M$28,$P$6:$P$26,$CF160)+求节点(村县营基础信息!V$8:V$28,$P$32:$P$52,$CF160)+求节点(村县营基础信息!AE$8:AE$28,$P$58:$P$78,$CF160)+求节点(村县营基础信息!AN$8:AN$28,$P$84:$P$104,$CF160)</f>
        <v>338.70870711144397</v>
      </c>
      <c r="CA160" s="194">
        <f>求节点(村县营基础信息!N$8:N$28,$P$6:$P$26,$CF160)+求节点(村县营基础信息!W$8:W$28,$P$32:$P$52,$CF160)+求节点(村县营基础信息!AF$8:AF$28,$P$58:$P$78,$CF160)+求节点(村县营基础信息!AO$8:AO$28,$P$84:$P$104,$CF160)</f>
        <v>342.90669952898446</v>
      </c>
      <c r="CB160" s="194">
        <f>求节点(村县营基础信息!O$8:O$28,$P$6:$P$26,$CF160)+求节点(村县营基础信息!X$8:X$28,$P$32:$P$52,$CF160)+求节点(村县营基础信息!AG$8:AG$28,$P$58:$P$78,$CF160)+求节点(村县营基础信息!AP$8:AP$28,$P$84:$P$104,$CF160)</f>
        <v>350.01695385193142</v>
      </c>
      <c r="CC160" s="194">
        <f>(BX160-BX159)/节奏总纲!K158</f>
        <v>6.8856626694122579E-4</v>
      </c>
      <c r="CD160" s="194"/>
      <c r="CE160" s="194"/>
      <c r="CF160" s="194">
        <v>155</v>
      </c>
      <c r="CG160" s="194">
        <f>求节点(村县营基础信息!K$8:K$28,$Q$6:$Q$26,$CF160)+求节点(村县营基础信息!T$8:T$28,$Q$32:$Q$52,$CF160)+求节点(村县营基础信息!AC$8:AC$28,$Q$58:$Q$78,$CF160)+求节点(村县营基础信息!AL$8:AL$28,$Q$84:$Q$104,$CF160)</f>
        <v>100.55510968432317</v>
      </c>
      <c r="CH160" s="194">
        <f>求节点(村县营基础信息!L$8:L$28,$Q$6:$Q$26,$CF160)+求节点(村县营基础信息!U$8:U$28,$Q$32:$Q$52,$CF160)+求节点(村县营基础信息!AD$8:AD$28,$Q$58:$Q$78,$CF160)+求节点(村县营基础信息!AM$8:AM$28,$Q$84:$Q$104,$CF160)</f>
        <v>102.06023718417518</v>
      </c>
      <c r="CI160" s="194">
        <f>求节点(村县营基础信息!M$8:M$28,$Q$6:$Q$26,$CF160)+求节点(村县营基础信息!V$8:V$28,$Q$32:$Q$52,$CF160)+求节点(村县营基础信息!AE$8:AE$28,$Q$58:$Q$78,$CF160)+求节点(村县营基础信息!AN$8:AN$28,$Q$84:$Q$104,$CF160)</f>
        <v>103.3467051678094</v>
      </c>
      <c r="CJ160" s="194">
        <f>求节点(村县营基础信息!N$8:N$28,$Q$6:$Q$26,$CF160)+求节点(村县营基础信息!W$8:W$28,$Q$32:$Q$52,$CF160)+求节点(村县营基础信息!AF$8:AF$28,$Q$58:$Q$78,$CF160)+求节点(村县营基础信息!AO$8:AO$28,$Q$84:$Q$104,$CF160)</f>
        <v>105.11828519417838</v>
      </c>
      <c r="CK160" s="194">
        <f>求节点(村县营基础信息!O$8:O$28,$Q$6:$Q$26,$CF160)+求节点(村县营基础信息!X$8:X$28,$Q$32:$Q$52,$CF160)+求节点(村县营基础信息!AG$8:AG$28,$Q$58:$Q$78,$CF160)+求节点(村县营基础信息!AP$8:AP$28,$Q$84:$Q$104,$CF160)</f>
        <v>107.22246763639251</v>
      </c>
      <c r="CL160" s="194">
        <f>(CG160-CG159)/节奏总纲!K158</f>
        <v>2.0904828761595959E-4</v>
      </c>
      <c r="CM160" s="194"/>
      <c r="CN160" s="194"/>
      <c r="CO160" s="194">
        <v>155</v>
      </c>
      <c r="CP160" s="194">
        <f>求节点(村县营基础信息!K$8:K$28,$R$6:$R$26,$CF160)+求节点(村县营基础信息!T$8:T$28,$R$32:$R$52,$CF160)+求节点(村县营基础信息!AC$8:AC$28,$R$58:$R$78,$CF160)+求节点(村县营基础信息!AL$8:AL$28,$R$84:$R$104,$CF160)</f>
        <v>18.452380952380953</v>
      </c>
      <c r="CQ160" s="194">
        <f>求节点(村县营基础信息!L$8:L$28,$R$6:$R$26,$CF160)+求节点(村县营基础信息!U$8:U$28,$R$32:$R$52,$CF160)+求节点(村县营基础信息!AD$8:AD$28,$R$58:$R$78,$CF160)+求节点(村县营基础信息!AM$8:AM$28,$R$84:$R$104,$CF160)</f>
        <v>18.638768638768639</v>
      </c>
      <c r="CR160" s="194">
        <f>求节点(村县营基础信息!M$8:M$28,$R$6:$R$26,$CF160)+求节点(村县营基础信息!V$8:V$28,$R$32:$R$52,$CF160)+求节点(村县营基础信息!AE$8:AE$28,$R$58:$R$78,$CF160)+求节点(村县营基础信息!AN$8:AN$28,$R$84:$R$104,$CF160)</f>
        <v>18.828960155490769</v>
      </c>
      <c r="CS160" s="194">
        <f>求节点(村县营基础信息!N$8:N$28,$R$6:$R$26,$CF160)+求节点(村县营基础信息!W$8:W$28,$R$32:$R$52,$CF160)+求节点(村县营基础信息!AF$8:AF$28,$R$58:$R$78,$CF160)+求节点(村县营基础信息!AO$8:AO$28,$R$84:$R$104,$CF160)</f>
        <v>19.023073146784487</v>
      </c>
      <c r="CT160" s="194">
        <f>求节点(村县营基础信息!O$8:O$28,$R$6:$R$26,$CF160)+求节点(村县营基础信息!X$8:X$28,$R$32:$R$52,$CF160)+求节点(村县营基础信息!AG$8:AG$28,$R$58:$R$78,$CF160)+求节点(村县营基础信息!AP$8:AP$28,$R$84:$R$104,$CF160)</f>
        <v>19.423558897243108</v>
      </c>
      <c r="CU160" s="194">
        <f>(CP160-CP159)/节奏总纲!K158</f>
        <v>3.8361438346022031E-5</v>
      </c>
      <c r="CV160" s="194"/>
      <c r="CW160" s="194"/>
      <c r="CX160" s="194"/>
      <c r="CY160" s="194">
        <v>155</v>
      </c>
      <c r="CZ160" s="194">
        <v>93442.857142857305</v>
      </c>
      <c r="DA160" s="194">
        <v>94386.724386724702</v>
      </c>
      <c r="DB160" s="194">
        <v>95349.8542274051</v>
      </c>
      <c r="DC160" s="194">
        <v>96332.842415316307</v>
      </c>
      <c r="DD160" s="194">
        <v>98360.902255639405</v>
      </c>
      <c r="DE160" s="194">
        <f t="shared" si="50"/>
        <v>0.52117413239565724</v>
      </c>
      <c r="DF160" s="194">
        <f t="shared" si="51"/>
        <v>0.51488936452122347</v>
      </c>
      <c r="DG160" s="194">
        <f t="shared" si="52"/>
        <v>0.50860459664679281</v>
      </c>
      <c r="DH160" s="194">
        <f t="shared" si="53"/>
        <v>0.5023198287723607</v>
      </c>
      <c r="DI160" s="194">
        <f t="shared" si="54"/>
        <v>0.48975029302349143</v>
      </c>
    </row>
    <row r="161" spans="24:113" x14ac:dyDescent="0.15">
      <c r="X161" s="187">
        <v>156</v>
      </c>
      <c r="Y161" s="203">
        <f>MAX(求节点(基础状态预期!F$7:F$27,$N$6:$N$26,$X161)+求节点(基础状态预期!F$7:F$27,$N$32:$N$52,$X161)+求节点(基础状态预期!F$7:F$27,$N$58:$N$78,$X161)+求节点(基础状态预期!F$7:F$27,$N$84:$N$104,$X161),Y160)</f>
        <v>350640</v>
      </c>
      <c r="Z161" s="203">
        <f>MAX(求节点(基础状态预期!G$7:G$27,$N$6:$N$26,$X161)+求节点(基础状态预期!G$7:G$27,$N$32:$N$52,$X161)+求节点(基础状态预期!G$7:G$27,$N$58:$N$78,$X161)+求节点(基础状态预期!G$7:G$27,$N$84:$N$104,$X161),Z160)</f>
        <v>348351.5151515152</v>
      </c>
      <c r="AA161" s="203">
        <f>MAX(求节点(基础状态预期!H$7:H$27,$N$6:$N$26,$X161)+求节点(基础状态预期!H$7:H$27,$N$32:$N$52,$X161)+求节点(基础状态预期!H$7:H$27,$N$58:$N$78,$X161)+求节点(基础状态预期!H$7:H$27,$N$84:$N$104,$X161),AA160)</f>
        <v>346016.32653061231</v>
      </c>
      <c r="AB161" s="203">
        <f>MAX(求节点(基础状态预期!I$7:I$27,$N$6:$N$26,$X161)+求节点(基础状态预期!I$7:I$27,$N$32:$N$52,$X161)+求节点(基础状态预期!I$7:I$27,$N$58:$N$78,$X161)+求节点(基础状态预期!I$7:I$27,$N$84:$N$104,$X161),AB160)</f>
        <v>343632.98969072162</v>
      </c>
      <c r="AC161" s="203">
        <f>MAX(求节点(基础状态预期!J$7:J$27,$N$6:$N$26,$X161)+求节点(基础状态预期!J$7:J$27,$N$32:$N$52,$X161)+求节点(基础状态预期!J$7:J$27,$N$58:$N$78,$X161)+求节点(基础状态预期!J$7:J$27,$N$84:$N$104,$X161),AC160)</f>
        <v>338715.78947368427</v>
      </c>
      <c r="AD161" s="63">
        <v>65928.57142857142</v>
      </c>
      <c r="AE161" s="63">
        <v>66594.516594516594</v>
      </c>
      <c r="AF161" s="63">
        <v>67274.052478134108</v>
      </c>
      <c r="AG161" s="63">
        <v>67967.599410898372</v>
      </c>
      <c r="AH161" s="63">
        <v>69398.496240601497</v>
      </c>
      <c r="AI161" s="203">
        <f>MAX((求节点(基础状态预期!F$7:F$27,$P$6:$P$26,$X161)+求节点(基础状态预期!F$7:F$27,$P$32:$P$52,$X161)+求节点(基础状态预期!F$7:F$27,$P$58:$P$78,$X161)+求节点(基础状态预期!F$7:F$27,$P$84:$P$104,$X161))*240,AI160)</f>
        <v>43200</v>
      </c>
      <c r="AJ161" s="203">
        <f>MAX((求节点(基础状态预期!G$7:G$27,$P$6:$P$26,$X161)+求节点(基础状态预期!G$7:G$27,$P$32:$P$52,$X161)+求节点(基础状态预期!G$7:G$27,$P$58:$P$78,$X161)+求节点(基础状态预期!G$7:G$27,$P$84:$P$104,$X161))*240,AJ160)</f>
        <v>43109.494949494954</v>
      </c>
      <c r="AK161" s="203">
        <f>MAX((求节点(基础状态预期!H$7:H$27,$P$6:$P$26,$X161)+求节点(基础状态预期!H$7:H$27,$P$32:$P$52,$X161)+求节点(基础状态预期!H$7:H$27,$P$58:$P$78,$X161)+求节点(基础状态预期!H$7:H$27,$P$84:$P$104,$X161))*240,AK160)</f>
        <v>43017.142857142855</v>
      </c>
      <c r="AL161" s="203">
        <f>MAX((求节点(基础状态预期!I$7:I$27,$P$6:$P$26,$X161)+求节点(基础状态预期!I$7:I$27,$P$32:$P$52,$X161)+求节点(基础状态预期!I$7:I$27,$P$58:$P$78,$X161)+求节点(基础状态预期!I$7:I$27,$P$84:$P$104,$X161))*240,AL160)</f>
        <v>42922.886597938144</v>
      </c>
      <c r="AM161" s="203">
        <f>MAX((求节点(基础状态预期!J$7:J$27,$P$6:$P$26,$X161)+求节点(基础状态预期!J$7:J$27,$P$32:$P$52,$X161)+求节点(基础状态预期!J$7:J$27,$P$58:$P$78,$X161)+求节点(基础状态预期!J$7:J$27,$P$84:$P$104,$X161))*240,AM160)</f>
        <v>42728.421052631587</v>
      </c>
      <c r="AN161" s="187">
        <f>(AI161-AI160)/节奏总纲!K159</f>
        <v>0</v>
      </c>
      <c r="AO161" s="203">
        <f>MAX(求节点(基础状态预期!F$7:F$27,$T$6:$T$26,$X161)+求节点(基础状态预期!F$7:F$27,$T$32:$T$52,$X161)+求节点(基础状态预期!F$7:F$27,$T$58:$T$78,$X161)+求节点(基础状态预期!F$7:F$27,$T$84:$T$104,$X161),AO160)</f>
        <v>24920800</v>
      </c>
      <c r="AP161" s="203">
        <f>MAX(求节点(基础状态预期!G$7:G$27,$T$6:$T$26,$X161)+求节点(基础状态预期!G$7:G$27,$T$32:$T$52,$X161)+求节点(基础状态预期!G$7:G$27,$T$58:$T$78,$X161)+求节点(基础状态预期!G$7:G$27,$T$84:$T$104,$X161),AP160)</f>
        <v>24696692.255892258</v>
      </c>
      <c r="AQ161" s="203">
        <f>MAX(求节点(基础状态预期!H$7:H$27,$T$6:$T$26,$X161)+求节点(基础状态预期!H$7:H$27,$T$32:$T$52,$X161)+求节点(基础状态预期!H$7:H$27,$T$58:$T$78,$X161)+求节点(基础状态预期!H$7:H$27,$T$84:$T$104,$X161),AQ160)</f>
        <v>24468010.884353749</v>
      </c>
      <c r="AR161" s="203">
        <f>MAX(求节点(基础状态预期!I$7:I$27,$T$6:$T$26,$X161)+求节点(基础状态预期!I$7:I$27,$T$32:$T$52,$X161)+求节点(基础状态预期!I$7:I$27,$T$58:$T$78,$X161)+求节点(基础状态预期!I$7:I$27,$T$84:$T$104,$X161),AR160)</f>
        <v>24234614.432989687</v>
      </c>
      <c r="AS161" s="203">
        <f>MAX(求节点(基础状态预期!J$7:J$27,$T$6:$T$26,$X161)+求节点(基础状态预期!J$7:J$27,$T$32:$T$52,$X161)+求节点(基础状态预期!J$7:J$27,$T$58:$T$78,$X161)+求节点(基础状态预期!J$7:J$27,$T$84:$T$104,$X161),AS160)</f>
        <v>24046385.964912269</v>
      </c>
      <c r="AT161" s="203">
        <f>MAX(求节点(基础状态预期!F$7:F$27,$S$6:$S$26,$X161)+求节点(基础状态预期!F$7:F$27,$S$32:$S$52,$X161)+求节点(基础状态预期!F$7:F$27,$S$58:$S$78,$X161)+求节点(基础状态预期!F$7:F$27,$S$84:$S$104,$X161),AT160)</f>
        <v>5500</v>
      </c>
      <c r="AU161" s="203">
        <f>MAX(求节点(基础状态预期!G$7:G$27,$S$6:$S$26,$X161)+求节点(基础状态预期!G$7:G$27,$S$32:$S$52,$X161)+求节点(基础状态预期!G$7:G$27,$S$58:$S$78,$X161)+求节点(基础状态预期!G$7:G$27,$S$84:$S$104,$X161),AU160)</f>
        <v>5489.2255892255898</v>
      </c>
      <c r="AV161" s="203">
        <f>MAX(求节点(基础状态预期!H$7:H$27,$S$6:$S$26,$X161)+求节点(基础状态预期!H$7:H$27,$S$32:$S$52,$X161)+求节点(基础状态预期!H$7:H$27,$S$58:$S$78,$X161)+求节点(基础状态预期!H$7:H$27,$S$84:$S$104,$X161),AV160)</f>
        <v>5478.2312925170072</v>
      </c>
      <c r="AW161" s="203">
        <f>MAX(求节点(基础状态预期!I$7:I$27,$S$6:$S$26,$X161)+求节点(基础状态预期!I$7:I$27,$S$32:$S$52,$X161)+求节点(基础状态预期!I$7:I$27,$S$58:$S$78,$X161)+求节点(基础状态预期!I$7:I$27,$S$84:$S$104,$X161),AW160)</f>
        <v>5467.0103092783502</v>
      </c>
      <c r="AX161" s="203">
        <f>MAX(求节点(基础状态预期!J$7:J$27,$S$6:$S$26,$X161)+求节点(基础状态预期!J$7:J$27,$S$32:$S$52,$X161)+求节点(基础状态预期!J$7:J$27,$S$58:$S$78,$X161)+求节点(基础状态预期!J$7:J$27,$S$84:$S$104,$X161),AX160)</f>
        <v>5443.8596491228072</v>
      </c>
      <c r="AY161" s="187">
        <f>(AT161-AT160)/节奏总纲!K159</f>
        <v>0</v>
      </c>
      <c r="AZ161" s="203">
        <f>MAX(求节点(基础状态预期!F$7:F$27,$U$6:$U$26,$X161)+求节点(基础状态预期!F$7:F$27,$U$32:$U$52,$X161)+求节点(基础状态预期!F$7:F$27,$U$58:$U$78,$X161)+求节点(基础状态预期!F$7:F$27,$U$84:$U$104,$X161),AZ160)</f>
        <v>5976000</v>
      </c>
      <c r="BA161" s="203">
        <f>MAX(求节点(基础状态预期!G$7:G$27,$U$6:$U$26,$X161)+求节点(基础状态预期!G$7:G$27,$U$32:$U$52,$X161)+求节点(基础状态预期!G$7:G$27,$U$58:$U$78,$X161)+求节点(基础状态预期!G$7:G$27,$U$84:$U$104,$X161),BA160)</f>
        <v>5951003.3670033673</v>
      </c>
      <c r="BB161" s="203">
        <f>MAX(求节点(基础状态预期!H$7:H$27,$U$6:$U$26,$X161)+求节点(基础状态预期!H$7:H$27,$U$32:$U$52,$X161)+求节点(基础状态预期!H$7:H$27,$U$58:$U$78,$X161)+求节点(基础状态预期!H$7:H$27,$U$84:$U$104,$X161),BB160)</f>
        <v>5925496.5986394566</v>
      </c>
      <c r="BC161" s="203">
        <f>MAX(求节点(基础状态预期!I$7:I$27,$U$6:$U$26,$X161)+求节点(基础状态预期!I$7:I$27,$U$32:$U$52,$X161)+求节点(基础状态预期!I$7:I$27,$U$58:$U$78,$X161)+求节点(基础状态预期!I$7:I$27,$U$84:$U$104,$X161),BC160)</f>
        <v>5899463.9175257729</v>
      </c>
      <c r="BD161" s="203">
        <f>MAX(求节点(基础状态预期!J$7:J$27,$U$6:$U$26,$X161)+求节点(基础状态预期!J$7:J$27,$U$32:$U$52,$X161)+求节点(基础状态预期!J$7:J$27,$U$58:$U$78,$X161)+求节点(基础状态预期!J$7:J$27,$U$84:$U$104,$X161),BD160)</f>
        <v>5845754.3859649133</v>
      </c>
      <c r="BK161" s="194">
        <v>156</v>
      </c>
      <c r="BL161" s="194">
        <f t="shared" si="43"/>
        <v>48700</v>
      </c>
      <c r="BM161" s="194">
        <f t="shared" si="44"/>
        <v>48598.720538720547</v>
      </c>
      <c r="BN161" s="194">
        <f t="shared" si="45"/>
        <v>48495.37414965986</v>
      </c>
      <c r="BO161" s="194">
        <f t="shared" si="46"/>
        <v>48389.896907216491</v>
      </c>
      <c r="BP161" s="194">
        <f t="shared" si="47"/>
        <v>48172.280701754396</v>
      </c>
      <c r="BQ161" s="194">
        <f>(BL161-BL160)/节奏总纲!K159</f>
        <v>0</v>
      </c>
      <c r="BR161" s="194"/>
      <c r="BS161" s="110">
        <f t="shared" si="48"/>
        <v>0.88706365503080087</v>
      </c>
      <c r="BT161" s="110">
        <f t="shared" si="49"/>
        <v>0.11293634496919917</v>
      </c>
      <c r="BU161" s="194"/>
      <c r="BV161" s="194"/>
      <c r="BW161" s="194">
        <v>156</v>
      </c>
      <c r="BX161" s="194">
        <f>求节点(村县营基础信息!K$8:K$28,$P$6:$P$26,$CF161)+求节点(村县营基础信息!T$8:T$28,$P$32:$P$52,$CF161)+求节点(村县营基础信息!AC$8:AC$28,$P$58:$P$78,$CF161)+求节点(村县营基础信息!AL$8:AL$28,$P$84:$P$104,$CF161)</f>
        <v>333.34670947030497</v>
      </c>
      <c r="BY161" s="194">
        <f>求节点(村县营基础信息!L$8:L$28,$P$6:$P$26,$CF161)+求节点(村县营基础信息!U$8:U$28,$P$32:$P$52,$CF161)+求节点(村县营基础信息!AD$8:AD$28,$P$58:$P$78,$CF161)+求节点(村县营基础信息!AM$8:AM$28,$P$84:$P$104,$CF161)</f>
        <v>337.20642481503342</v>
      </c>
      <c r="BZ161" s="194">
        <f>求节点(村县营基础信息!M$8:M$28,$P$6:$P$26,$CF161)+求节点(村县营基础信息!V$8:V$28,$P$32:$P$52,$CF161)+求节点(村县营基础信息!AE$8:AE$28,$P$58:$P$78,$CF161)+求节点(村县营基础信息!AN$8:AN$28,$P$84:$P$104,$CF161)</f>
        <v>340.89392457667913</v>
      </c>
      <c r="CA161" s="194">
        <f>求节点(村县营基础信息!N$8:N$28,$P$6:$P$26,$CF161)+求节点(村县营基础信息!W$8:W$28,$P$32:$P$52,$CF161)+求节点(村县营基础信息!AF$8:AF$28,$P$58:$P$78,$CF161)+求节点(村县营基础信息!AO$8:AO$28,$P$84:$P$104,$CF161)</f>
        <v>345.11900081626823</v>
      </c>
      <c r="CB161" s="194">
        <f>求节点(村县营基础信息!O$8:O$28,$P$6:$P$26,$CF161)+求节点(村县营基础信息!X$8:X$28,$P$32:$P$52,$CF161)+求节点(村县营基础信息!AG$8:AG$28,$P$58:$P$78,$CF161)+求节点(村县营基础信息!AP$8:AP$28,$P$84:$P$104,$CF161)</f>
        <v>352.27512774775028</v>
      </c>
      <c r="CC161" s="194">
        <f>(BX161-BX160)/节奏总纲!K159</f>
        <v>6.4245504391552063E-4</v>
      </c>
      <c r="CD161" s="194"/>
      <c r="CE161" s="194"/>
      <c r="CF161" s="194">
        <v>156</v>
      </c>
      <c r="CG161" s="194">
        <f>求节点(村县营基础信息!K$8:K$28,$Q$6:$Q$26,$CF161)+求节点(村县营基础信息!T$8:T$28,$Q$32:$Q$52,$CF161)+求节点(村县营基础信息!AC$8:AC$28,$Q$58:$Q$78,$CF161)+求节点(村县营基础信息!AL$8:AL$28,$Q$84:$Q$104,$CF161)</f>
        <v>101.20385232744783</v>
      </c>
      <c r="CH161" s="194">
        <f>求节点(村县营基础信息!L$8:L$28,$Q$6:$Q$26,$CF161)+求节点(村县营基础信息!U$8:U$28,$Q$32:$Q$52,$CF161)+求节点(村县营基础信息!AD$8:AD$28,$Q$58:$Q$78,$CF161)+求节点(村县营基础信息!AM$8:AM$28,$Q$84:$Q$104,$CF161)</f>
        <v>102.71869032729889</v>
      </c>
      <c r="CI161" s="194">
        <f>求节点(村县营基础信息!M$8:M$28,$Q$6:$Q$26,$CF161)+求节点(村县营基础信息!V$8:V$28,$Q$32:$Q$52,$CF161)+求节点(村县营基础信息!AE$8:AE$28,$Q$58:$Q$78,$CF161)+求节点(村县营基础信息!AN$8:AN$28,$Q$84:$Q$104,$CF161)</f>
        <v>104.0134581043759</v>
      </c>
      <c r="CJ161" s="194">
        <f>求节点(村县营基础信息!N$8:N$28,$Q$6:$Q$26,$CF161)+求节点(村县营基础信息!W$8:W$28,$Q$32:$Q$52,$CF161)+求节点(村县营基础信息!AF$8:AF$28,$Q$58:$Q$78,$CF161)+求节点(村县营基础信息!AO$8:AO$28,$Q$84:$Q$104,$CF161)</f>
        <v>105.79646767930213</v>
      </c>
      <c r="CK161" s="194">
        <f>求节点(村县营基础信息!O$8:O$28,$Q$6:$Q$26,$CF161)+求节点(村县营基础信息!X$8:X$28,$Q$32:$Q$52,$CF161)+求节点(村县营基础信息!AG$8:AG$28,$Q$58:$Q$78,$CF161)+求节点(村县营基础信息!AP$8:AP$28,$Q$84:$Q$104,$CF161)</f>
        <v>107.91422549211119</v>
      </c>
      <c r="CL161" s="194">
        <f>(CG161-CG160)/节奏总纲!K159</f>
        <v>1.9504894916997083E-4</v>
      </c>
      <c r="CM161" s="194"/>
      <c r="CN161" s="194"/>
      <c r="CO161" s="194">
        <v>156</v>
      </c>
      <c r="CP161" s="194">
        <f>求节点(村县营基础信息!K$8:K$28,$R$6:$R$26,$CF161)+求节点(村县营基础信息!T$8:T$28,$R$32:$R$52,$CF161)+求节点(村县营基础信息!AC$8:AC$28,$R$58:$R$78,$CF161)+求节点(村县营基础信息!AL$8:AL$28,$R$84:$R$104,$CF161)</f>
        <v>18.571428571428569</v>
      </c>
      <c r="CQ161" s="194">
        <f>求节点(村县营基础信息!L$8:L$28,$R$6:$R$26,$CF161)+求节点(村县营基础信息!U$8:U$28,$R$32:$R$52,$CF161)+求节点(村县营基础信息!AD$8:AD$28,$R$58:$R$78,$CF161)+求节点(村县营基础信息!AM$8:AM$28,$R$84:$R$104,$CF161)</f>
        <v>18.759018759018758</v>
      </c>
      <c r="CR161" s="194">
        <f>求节点(村县营基础信息!M$8:M$28,$R$6:$R$26,$CF161)+求节点(村县营基础信息!V$8:V$28,$R$32:$R$52,$CF161)+求节点(村县营基础信息!AE$8:AE$28,$R$58:$R$78,$CF161)+求节点(村县营基础信息!AN$8:AN$28,$R$84:$R$104,$CF161)</f>
        <v>18.950437317784257</v>
      </c>
      <c r="CS161" s="194">
        <f>求节点(村县营基础信息!N$8:N$28,$R$6:$R$26,$CF161)+求节点(村县营基础信息!W$8:W$28,$R$32:$R$52,$CF161)+求节点(村县营基础信息!AF$8:AF$28,$R$58:$R$78,$CF161)+求节点(村县营基础信息!AO$8:AO$28,$R$84:$R$104,$CF161)</f>
        <v>19.14580265095729</v>
      </c>
      <c r="CT161" s="194">
        <f>求节点(村县营基础信息!O$8:O$28,$R$6:$R$26,$CF161)+求节点(村县营基础信息!X$8:X$28,$R$32:$R$52,$CF161)+求节点(村县营基础信息!AG$8:AG$28,$R$58:$R$78,$CF161)+求节点(村县营基础信息!AP$8:AP$28,$R$84:$R$104,$CF161)</f>
        <v>19.548872180451127</v>
      </c>
      <c r="CU161" s="194">
        <f>(CP161-CP160)/节奏总纲!K159</f>
        <v>3.5792487579643603E-5</v>
      </c>
      <c r="CV161" s="194"/>
      <c r="CW161" s="194"/>
      <c r="CX161" s="194"/>
      <c r="CY161" s="194">
        <v>156</v>
      </c>
      <c r="CZ161" s="194">
        <v>94045.714285714406</v>
      </c>
      <c r="DA161" s="194">
        <v>94995.670995671302</v>
      </c>
      <c r="DB161" s="194">
        <v>95965.014577259397</v>
      </c>
      <c r="DC161" s="194">
        <v>96954.344624447403</v>
      </c>
      <c r="DD161" s="194">
        <v>98995.488721804795</v>
      </c>
      <c r="DE161" s="194">
        <f t="shared" si="50"/>
        <v>0.51783327257260836</v>
      </c>
      <c r="DF161" s="194">
        <f t="shared" si="51"/>
        <v>0.51158879167172855</v>
      </c>
      <c r="DG161" s="194">
        <f t="shared" si="52"/>
        <v>0.5053443107708514</v>
      </c>
      <c r="DH161" s="194">
        <f t="shared" si="53"/>
        <v>0.49909982986997364</v>
      </c>
      <c r="DI161" s="194">
        <f t="shared" si="54"/>
        <v>0.48661086806821274</v>
      </c>
    </row>
    <row r="162" spans="24:113" x14ac:dyDescent="0.15">
      <c r="X162" s="187">
        <v>157</v>
      </c>
      <c r="Y162" s="203">
        <f>MAX(求节点(基础状态预期!F$7:F$27,$N$6:$N$26,$X162)+求节点(基础状态预期!F$7:F$27,$N$32:$N$52,$X162)+求节点(基础状态预期!F$7:F$27,$N$58:$N$78,$X162)+求节点(基础状态预期!F$7:F$27,$N$84:$N$104,$X162),Y161)</f>
        <v>350640</v>
      </c>
      <c r="Z162" s="203">
        <f>MAX(求节点(基础状态预期!G$7:G$27,$N$6:$N$26,$X162)+求节点(基础状态预期!G$7:G$27,$N$32:$N$52,$X162)+求节点(基础状态预期!G$7:G$27,$N$58:$N$78,$X162)+求节点(基础状态预期!G$7:G$27,$N$84:$N$104,$X162),Z161)</f>
        <v>348351.5151515152</v>
      </c>
      <c r="AA162" s="203">
        <f>MAX(求节点(基础状态预期!H$7:H$27,$N$6:$N$26,$X162)+求节点(基础状态预期!H$7:H$27,$N$32:$N$52,$X162)+求节点(基础状态预期!H$7:H$27,$N$58:$N$78,$X162)+求节点(基础状态预期!H$7:H$27,$N$84:$N$104,$X162),AA161)</f>
        <v>346016.32653061231</v>
      </c>
      <c r="AB162" s="203">
        <f>MAX(求节点(基础状态预期!I$7:I$27,$N$6:$N$26,$X162)+求节点(基础状态预期!I$7:I$27,$N$32:$N$52,$X162)+求节点(基础状态预期!I$7:I$27,$N$58:$N$78,$X162)+求节点(基础状态预期!I$7:I$27,$N$84:$N$104,$X162),AB161)</f>
        <v>343632.98969072162</v>
      </c>
      <c r="AC162" s="203">
        <f>MAX(求节点(基础状态预期!J$7:J$27,$N$6:$N$26,$X162)+求节点(基础状态预期!J$7:J$27,$N$32:$N$52,$X162)+求节点(基础状态预期!J$7:J$27,$N$58:$N$78,$X162)+求节点(基础状态预期!J$7:J$27,$N$84:$N$104,$X162),AC161)</f>
        <v>338715.78947368427</v>
      </c>
      <c r="AD162" s="63">
        <v>66351.190476190473</v>
      </c>
      <c r="AE162" s="63">
        <v>67021.404521404533</v>
      </c>
      <c r="AF162" s="63">
        <v>67705.296404276</v>
      </c>
      <c r="AG162" s="63">
        <v>68403.289150711833</v>
      </c>
      <c r="AH162" s="63">
        <v>69843.358395989984</v>
      </c>
      <c r="AI162" s="203">
        <f>MAX((求节点(基础状态预期!F$7:F$27,$P$6:$P$26,$X162)+求节点(基础状态预期!F$7:F$27,$P$32:$P$52,$X162)+求节点(基础状态预期!F$7:F$27,$P$58:$P$78,$X162)+求节点(基础状态预期!F$7:F$27,$P$84:$P$104,$X162))*240,AI161)</f>
        <v>43200</v>
      </c>
      <c r="AJ162" s="203">
        <f>MAX((求节点(基础状态预期!G$7:G$27,$P$6:$P$26,$X162)+求节点(基础状态预期!G$7:G$27,$P$32:$P$52,$X162)+求节点(基础状态预期!G$7:G$27,$P$58:$P$78,$X162)+求节点(基础状态预期!G$7:G$27,$P$84:$P$104,$X162))*240,AJ161)</f>
        <v>43109.494949494954</v>
      </c>
      <c r="AK162" s="203">
        <f>MAX((求节点(基础状态预期!H$7:H$27,$P$6:$P$26,$X162)+求节点(基础状态预期!H$7:H$27,$P$32:$P$52,$X162)+求节点(基础状态预期!H$7:H$27,$P$58:$P$78,$X162)+求节点(基础状态预期!H$7:H$27,$P$84:$P$104,$X162))*240,AK161)</f>
        <v>43017.142857142855</v>
      </c>
      <c r="AL162" s="203">
        <f>MAX((求节点(基础状态预期!I$7:I$27,$P$6:$P$26,$X162)+求节点(基础状态预期!I$7:I$27,$P$32:$P$52,$X162)+求节点(基础状态预期!I$7:I$27,$P$58:$P$78,$X162)+求节点(基础状态预期!I$7:I$27,$P$84:$P$104,$X162))*240,AL161)</f>
        <v>42922.886597938144</v>
      </c>
      <c r="AM162" s="203">
        <f>MAX((求节点(基础状态预期!J$7:J$27,$P$6:$P$26,$X162)+求节点(基础状态预期!J$7:J$27,$P$32:$P$52,$X162)+求节点(基础状态预期!J$7:J$27,$P$58:$P$78,$X162)+求节点(基础状态预期!J$7:J$27,$P$84:$P$104,$X162))*240,AM161)</f>
        <v>42728.421052631587</v>
      </c>
      <c r="AN162" s="187">
        <f>(AI162-AI161)/节奏总纲!K160</f>
        <v>0</v>
      </c>
      <c r="AO162" s="203">
        <f>MAX(求节点(基础状态预期!F$7:F$27,$T$6:$T$26,$X162)+求节点(基础状态预期!F$7:F$27,$T$32:$T$52,$X162)+求节点(基础状态预期!F$7:F$27,$T$58:$T$78,$X162)+求节点(基础状态预期!F$7:F$27,$T$84:$T$104,$X162),AO161)</f>
        <v>24920800</v>
      </c>
      <c r="AP162" s="203">
        <f>MAX(求节点(基础状态预期!G$7:G$27,$T$6:$T$26,$X162)+求节点(基础状态预期!G$7:G$27,$T$32:$T$52,$X162)+求节点(基础状态预期!G$7:G$27,$T$58:$T$78,$X162)+求节点(基础状态预期!G$7:G$27,$T$84:$T$104,$X162),AP161)</f>
        <v>24696692.255892258</v>
      </c>
      <c r="AQ162" s="203">
        <f>MAX(求节点(基础状态预期!H$7:H$27,$T$6:$T$26,$X162)+求节点(基础状态预期!H$7:H$27,$T$32:$T$52,$X162)+求节点(基础状态预期!H$7:H$27,$T$58:$T$78,$X162)+求节点(基础状态预期!H$7:H$27,$T$84:$T$104,$X162),AQ161)</f>
        <v>24468010.884353749</v>
      </c>
      <c r="AR162" s="203">
        <f>MAX(求节点(基础状态预期!I$7:I$27,$T$6:$T$26,$X162)+求节点(基础状态预期!I$7:I$27,$T$32:$T$52,$X162)+求节点(基础状态预期!I$7:I$27,$T$58:$T$78,$X162)+求节点(基础状态预期!I$7:I$27,$T$84:$T$104,$X162),AR161)</f>
        <v>24234614.432989687</v>
      </c>
      <c r="AS162" s="203">
        <f>MAX(求节点(基础状态预期!J$7:J$27,$T$6:$T$26,$X162)+求节点(基础状态预期!J$7:J$27,$T$32:$T$52,$X162)+求节点(基础状态预期!J$7:J$27,$T$58:$T$78,$X162)+求节点(基础状态预期!J$7:J$27,$T$84:$T$104,$X162),AS161)</f>
        <v>24046385.964912269</v>
      </c>
      <c r="AT162" s="203">
        <f>MAX(求节点(基础状态预期!F$7:F$27,$S$6:$S$26,$X162)+求节点(基础状态预期!F$7:F$27,$S$32:$S$52,$X162)+求节点(基础状态预期!F$7:F$27,$S$58:$S$78,$X162)+求节点(基础状态预期!F$7:F$27,$S$84:$S$104,$X162),AT161)</f>
        <v>5500</v>
      </c>
      <c r="AU162" s="203">
        <f>MAX(求节点(基础状态预期!G$7:G$27,$S$6:$S$26,$X162)+求节点(基础状态预期!G$7:G$27,$S$32:$S$52,$X162)+求节点(基础状态预期!G$7:G$27,$S$58:$S$78,$X162)+求节点(基础状态预期!G$7:G$27,$S$84:$S$104,$X162),AU161)</f>
        <v>5489.2255892255898</v>
      </c>
      <c r="AV162" s="203">
        <f>MAX(求节点(基础状态预期!H$7:H$27,$S$6:$S$26,$X162)+求节点(基础状态预期!H$7:H$27,$S$32:$S$52,$X162)+求节点(基础状态预期!H$7:H$27,$S$58:$S$78,$X162)+求节点(基础状态预期!H$7:H$27,$S$84:$S$104,$X162),AV161)</f>
        <v>5478.2312925170072</v>
      </c>
      <c r="AW162" s="203">
        <f>MAX(求节点(基础状态预期!I$7:I$27,$S$6:$S$26,$X162)+求节点(基础状态预期!I$7:I$27,$S$32:$S$52,$X162)+求节点(基础状态预期!I$7:I$27,$S$58:$S$78,$X162)+求节点(基础状态预期!I$7:I$27,$S$84:$S$104,$X162),AW161)</f>
        <v>5467.0103092783502</v>
      </c>
      <c r="AX162" s="203">
        <f>MAX(求节点(基础状态预期!J$7:J$27,$S$6:$S$26,$X162)+求节点(基础状态预期!J$7:J$27,$S$32:$S$52,$X162)+求节点(基础状态预期!J$7:J$27,$S$58:$S$78,$X162)+求节点(基础状态预期!J$7:J$27,$S$84:$S$104,$X162),AX161)</f>
        <v>5443.8596491228072</v>
      </c>
      <c r="AY162" s="187">
        <f>(AT162-AT161)/节奏总纲!K160</f>
        <v>0</v>
      </c>
      <c r="AZ162" s="203">
        <f>MAX(求节点(基础状态预期!F$7:F$27,$U$6:$U$26,$X162)+求节点(基础状态预期!F$7:F$27,$U$32:$U$52,$X162)+求节点(基础状态预期!F$7:F$27,$U$58:$U$78,$X162)+求节点(基础状态预期!F$7:F$27,$U$84:$U$104,$X162),AZ161)</f>
        <v>5976000</v>
      </c>
      <c r="BA162" s="203">
        <f>MAX(求节点(基础状态预期!G$7:G$27,$U$6:$U$26,$X162)+求节点(基础状态预期!G$7:G$27,$U$32:$U$52,$X162)+求节点(基础状态预期!G$7:G$27,$U$58:$U$78,$X162)+求节点(基础状态预期!G$7:G$27,$U$84:$U$104,$X162),BA161)</f>
        <v>5951003.3670033673</v>
      </c>
      <c r="BB162" s="203">
        <f>MAX(求节点(基础状态预期!H$7:H$27,$U$6:$U$26,$X162)+求节点(基础状态预期!H$7:H$27,$U$32:$U$52,$X162)+求节点(基础状态预期!H$7:H$27,$U$58:$U$78,$X162)+求节点(基础状态预期!H$7:H$27,$U$84:$U$104,$X162),BB161)</f>
        <v>5925496.5986394566</v>
      </c>
      <c r="BC162" s="203">
        <f>MAX(求节点(基础状态预期!I$7:I$27,$U$6:$U$26,$X162)+求节点(基础状态预期!I$7:I$27,$U$32:$U$52,$X162)+求节点(基础状态预期!I$7:I$27,$U$58:$U$78,$X162)+求节点(基础状态预期!I$7:I$27,$U$84:$U$104,$X162),BC161)</f>
        <v>5899463.9175257729</v>
      </c>
      <c r="BD162" s="203">
        <f>MAX(求节点(基础状态预期!J$7:J$27,$U$6:$U$26,$X162)+求节点(基础状态预期!J$7:J$27,$U$32:$U$52,$X162)+求节点(基础状态预期!J$7:J$27,$U$58:$U$78,$X162)+求节点(基础状态预期!J$7:J$27,$U$84:$U$104,$X162),BD161)</f>
        <v>5845754.3859649133</v>
      </c>
      <c r="BK162" s="194">
        <v>157</v>
      </c>
      <c r="BL162" s="194">
        <f t="shared" si="43"/>
        <v>48700</v>
      </c>
      <c r="BM162" s="194">
        <f t="shared" si="44"/>
        <v>48598.720538720547</v>
      </c>
      <c r="BN162" s="194">
        <f t="shared" si="45"/>
        <v>48495.37414965986</v>
      </c>
      <c r="BO162" s="194">
        <f t="shared" si="46"/>
        <v>48389.896907216491</v>
      </c>
      <c r="BP162" s="194">
        <f t="shared" si="47"/>
        <v>48172.280701754396</v>
      </c>
      <c r="BQ162" s="194">
        <f>(BL162-BL161)/节奏总纲!K160</f>
        <v>0</v>
      </c>
      <c r="BR162" s="194"/>
      <c r="BS162" s="110">
        <f t="shared" si="48"/>
        <v>0.88706365503080087</v>
      </c>
      <c r="BT162" s="110">
        <f t="shared" si="49"/>
        <v>0.11293634496919917</v>
      </c>
      <c r="BU162" s="194"/>
      <c r="BV162" s="194"/>
      <c r="BW162" s="194">
        <v>157</v>
      </c>
      <c r="BX162" s="194">
        <f>求节点(村县营基础信息!K$8:K$28,$P$6:$P$26,$CF162)+求节点(村县营基础信息!T$8:T$28,$P$32:$P$52,$CF162)+求节点(村县营基础信息!AC$8:AC$28,$P$58:$P$78,$CF162)+求节点(村县营基础信息!AL$8:AL$28,$P$84:$P$104,$CF162)</f>
        <v>335.48354735152492</v>
      </c>
      <c r="BY162" s="194">
        <f>求节点(村县营基础信息!L$8:L$28,$P$6:$P$26,$CF162)+求节点(村县营基础信息!U$8:U$28,$P$32:$P$52,$CF162)+求节点(村县营基础信息!AD$8:AD$28,$P$58:$P$78,$CF162)+求节点(村县营基础信息!AM$8:AM$28,$P$84:$P$104,$CF162)</f>
        <v>339.36800446128365</v>
      </c>
      <c r="BZ162" s="194">
        <f>求节点(村县营基础信息!M$8:M$28,$P$6:$P$26,$CF162)+求节点(村县营基础信息!V$8:V$28,$P$32:$P$52,$CF162)+求节点(村县营基础信息!AE$8:AE$28,$P$58:$P$78,$CF162)+求节点(村县营基础信息!AN$8:AN$28,$P$84:$P$104,$CF162)</f>
        <v>343.07914204191428</v>
      </c>
      <c r="CA162" s="194">
        <f>求节点(村县营基础信息!N$8:N$28,$P$6:$P$26,$CF162)+求节点(村县营基础信息!W$8:W$28,$P$32:$P$52,$CF162)+求节点(村县营基础信息!AF$8:AF$28,$P$58:$P$78,$CF162)+求节点(村县营基础信息!AO$8:AO$28,$P$84:$P$104,$CF162)</f>
        <v>347.33130210355205</v>
      </c>
      <c r="CB162" s="194">
        <f>求节点(村县营基础信息!O$8:O$28,$P$6:$P$26,$CF162)+求节点(村县营基础信息!X$8:X$28,$P$32:$P$52,$CF162)+求节点(村县营基础信息!AG$8:AG$28,$P$58:$P$78,$CF162)+求节点(村县营基础信息!AP$8:AP$28,$P$84:$P$104,$CF162)</f>
        <v>354.53330164356919</v>
      </c>
      <c r="CC162" s="194">
        <f>(BX162-BX161)/节奏总纲!K160</f>
        <v>5.9943175155242607E-4</v>
      </c>
      <c r="CD162" s="194"/>
      <c r="CE162" s="194"/>
      <c r="CF162" s="194">
        <v>157</v>
      </c>
      <c r="CG162" s="194">
        <f>求节点(村县营基础信息!K$8:K$28,$Q$6:$Q$26,$CF162)+求节点(村县营基础信息!T$8:T$28,$Q$32:$Q$52,$CF162)+求节点(村县营基础信息!AC$8:AC$28,$Q$58:$Q$78,$CF162)+求节点(村县营基础信息!AL$8:AL$28,$Q$84:$Q$104,$CF162)</f>
        <v>101.85259497057251</v>
      </c>
      <c r="CH162" s="194">
        <f>求节点(村县营基础信息!L$8:L$28,$Q$6:$Q$26,$CF162)+求节点(村县营基础信息!U$8:U$28,$Q$32:$Q$52,$CF162)+求节点(村县营基础信息!AD$8:AD$28,$Q$58:$Q$78,$CF162)+求节点(村县营基础信息!AM$8:AM$28,$Q$84:$Q$104,$CF162)</f>
        <v>103.37714347042261</v>
      </c>
      <c r="CI162" s="194">
        <f>求节点(村县营基础信息!M$8:M$28,$Q$6:$Q$26,$CF162)+求节点(村县营基础信息!V$8:V$28,$Q$32:$Q$52,$CF162)+求节点(村县营基础信息!AE$8:AE$28,$Q$58:$Q$78,$CF162)+求节点(村县营基础信息!AN$8:AN$28,$Q$84:$Q$104,$CF162)</f>
        <v>104.68021104094242</v>
      </c>
      <c r="CJ162" s="194">
        <f>求节点(村县营基础信息!N$8:N$28,$Q$6:$Q$26,$CF162)+求节点(村县营基础信息!W$8:W$28,$Q$32:$Q$52,$CF162)+求节点(村县营基础信息!AF$8:AF$28,$Q$58:$Q$78,$CF162)+求节点(村县营基础信息!AO$8:AO$28,$Q$84:$Q$104,$CF162)</f>
        <v>106.47465016442585</v>
      </c>
      <c r="CK162" s="194">
        <f>求节点(村县营基础信息!O$8:O$28,$Q$6:$Q$26,$CF162)+求节点(村县营基础信息!X$8:X$28,$Q$32:$Q$52,$CF162)+求节点(村县营基础信息!AG$8:AG$28,$Q$58:$Q$78,$CF162)+求节点(村县营基础信息!AP$8:AP$28,$Q$84:$Q$104,$CF162)</f>
        <v>108.60598334782985</v>
      </c>
      <c r="CL162" s="194">
        <f>(CG162-CG161)/节奏总纲!K160</f>
        <v>1.8198710454017284E-4</v>
      </c>
      <c r="CM162" s="194"/>
      <c r="CN162" s="194"/>
      <c r="CO162" s="194">
        <v>157</v>
      </c>
      <c r="CP162" s="194">
        <f>求节点(村县营基础信息!K$8:K$28,$R$6:$R$26,$CF162)+求节点(村县营基础信息!T$8:T$28,$R$32:$R$52,$CF162)+求节点(村县营基础信息!AC$8:AC$28,$R$58:$R$78,$CF162)+求节点(村县营基础信息!AL$8:AL$28,$R$84:$R$104,$CF162)</f>
        <v>18.69047619047619</v>
      </c>
      <c r="CQ162" s="194">
        <f>求节点(村县营基础信息!L$8:L$28,$R$6:$R$26,$CF162)+求节点(村县营基础信息!U$8:U$28,$R$32:$R$52,$CF162)+求节点(村县营基础信息!AD$8:AD$28,$R$58:$R$78,$CF162)+求节点(村县营基础信息!AM$8:AM$28,$R$84:$R$104,$CF162)</f>
        <v>18.879268879268878</v>
      </c>
      <c r="CR162" s="194">
        <f>求节点(村县营基础信息!M$8:M$28,$R$6:$R$26,$CF162)+求节点(村县营基础信息!V$8:V$28,$R$32:$R$52,$CF162)+求节点(村县营基础信息!AE$8:AE$28,$R$58:$R$78,$CF162)+求节点(村县营基础信息!AN$8:AN$28,$R$84:$R$104,$CF162)</f>
        <v>19.071914480077744</v>
      </c>
      <c r="CS162" s="194">
        <f>求节点(村县营基础信息!N$8:N$28,$R$6:$R$26,$CF162)+求节点(村县营基础信息!W$8:W$28,$R$32:$R$52,$CF162)+求节点(村县营基础信息!AF$8:AF$28,$R$58:$R$78,$CF162)+求节点(村县营基础信息!AO$8:AO$28,$R$84:$R$104,$CF162)</f>
        <v>19.268532155130092</v>
      </c>
      <c r="CT162" s="194">
        <f>求节点(村县营基础信息!O$8:O$28,$R$6:$R$26,$CF162)+求节点(村县营基础信息!X$8:X$28,$R$32:$R$52,$CF162)+求节点(村县营基础信息!AG$8:AG$28,$R$58:$R$78,$CF162)+求节点(村县营基础信息!AP$8:AP$28,$R$84:$R$104,$CF162)</f>
        <v>19.67418546365915</v>
      </c>
      <c r="CU162" s="194">
        <f>(CP162-CP161)/节奏总纲!K160</f>
        <v>3.3395571760979939E-5</v>
      </c>
      <c r="CV162" s="194"/>
      <c r="CW162" s="194"/>
      <c r="CX162" s="194"/>
      <c r="CY162" s="194">
        <v>157</v>
      </c>
      <c r="CZ162" s="194">
        <v>94648.571428571595</v>
      </c>
      <c r="DA162" s="194">
        <v>95604.617604617903</v>
      </c>
      <c r="DB162" s="194">
        <v>96580.174927113607</v>
      </c>
      <c r="DC162" s="194">
        <v>97575.846833578398</v>
      </c>
      <c r="DD162" s="194">
        <v>99630.0751879702</v>
      </c>
      <c r="DE162" s="194">
        <f t="shared" si="50"/>
        <v>0.51453497147341953</v>
      </c>
      <c r="DF162" s="194">
        <f t="shared" si="51"/>
        <v>0.50833026433623985</v>
      </c>
      <c r="DG162" s="194">
        <f t="shared" si="52"/>
        <v>0.5021255571990626</v>
      </c>
      <c r="DH162" s="194">
        <f t="shared" si="53"/>
        <v>0.49592085006188502</v>
      </c>
      <c r="DI162" s="194">
        <f t="shared" si="54"/>
        <v>0.48351143578752354</v>
      </c>
    </row>
    <row r="163" spans="24:113" x14ac:dyDescent="0.15">
      <c r="X163" s="187">
        <v>158</v>
      </c>
      <c r="Y163" s="203">
        <f>MAX(求节点(基础状态预期!F$7:F$27,$N$6:$N$26,$X163)+求节点(基础状态预期!F$7:F$27,$N$32:$N$52,$X163)+求节点(基础状态预期!F$7:F$27,$N$58:$N$78,$X163)+求节点(基础状态预期!F$7:F$27,$N$84:$N$104,$X163),Y162)</f>
        <v>350640</v>
      </c>
      <c r="Z163" s="203">
        <f>MAX(求节点(基础状态预期!G$7:G$27,$N$6:$N$26,$X163)+求节点(基础状态预期!G$7:G$27,$N$32:$N$52,$X163)+求节点(基础状态预期!G$7:G$27,$N$58:$N$78,$X163)+求节点(基础状态预期!G$7:G$27,$N$84:$N$104,$X163),Z162)</f>
        <v>348351.5151515152</v>
      </c>
      <c r="AA163" s="203">
        <f>MAX(求节点(基础状态预期!H$7:H$27,$N$6:$N$26,$X163)+求节点(基础状态预期!H$7:H$27,$N$32:$N$52,$X163)+求节点(基础状态预期!H$7:H$27,$N$58:$N$78,$X163)+求节点(基础状态预期!H$7:H$27,$N$84:$N$104,$X163),AA162)</f>
        <v>346016.32653061231</v>
      </c>
      <c r="AB163" s="203">
        <f>MAX(求节点(基础状态预期!I$7:I$27,$N$6:$N$26,$X163)+求节点(基础状态预期!I$7:I$27,$N$32:$N$52,$X163)+求节点(基础状态预期!I$7:I$27,$N$58:$N$78,$X163)+求节点(基础状态预期!I$7:I$27,$N$84:$N$104,$X163),AB162)</f>
        <v>343632.98969072162</v>
      </c>
      <c r="AC163" s="203">
        <f>MAX(求节点(基础状态预期!J$7:J$27,$N$6:$N$26,$X163)+求节点(基础状态预期!J$7:J$27,$N$32:$N$52,$X163)+求节点(基础状态预期!J$7:J$27,$N$58:$N$78,$X163)+求节点(基础状态预期!J$7:J$27,$N$84:$N$104,$X163),AC162)</f>
        <v>338715.78947368427</v>
      </c>
      <c r="AD163" s="63">
        <v>66773.809523809527</v>
      </c>
      <c r="AE163" s="63">
        <v>67448.292448292457</v>
      </c>
      <c r="AF163" s="63">
        <v>68136.540330417891</v>
      </c>
      <c r="AG163" s="63">
        <v>68838.978890525279</v>
      </c>
      <c r="AH163" s="63">
        <v>70288.220551378443</v>
      </c>
      <c r="AI163" s="203">
        <f>MAX((求节点(基础状态预期!F$7:F$27,$P$6:$P$26,$X163)+求节点(基础状态预期!F$7:F$27,$P$32:$P$52,$X163)+求节点(基础状态预期!F$7:F$27,$P$58:$P$78,$X163)+求节点(基础状态预期!F$7:F$27,$P$84:$P$104,$X163))*240,AI162)</f>
        <v>43200</v>
      </c>
      <c r="AJ163" s="203">
        <f>MAX((求节点(基础状态预期!G$7:G$27,$P$6:$P$26,$X163)+求节点(基础状态预期!G$7:G$27,$P$32:$P$52,$X163)+求节点(基础状态预期!G$7:G$27,$P$58:$P$78,$X163)+求节点(基础状态预期!G$7:G$27,$P$84:$P$104,$X163))*240,AJ162)</f>
        <v>43109.494949494954</v>
      </c>
      <c r="AK163" s="203">
        <f>MAX((求节点(基础状态预期!H$7:H$27,$P$6:$P$26,$X163)+求节点(基础状态预期!H$7:H$27,$P$32:$P$52,$X163)+求节点(基础状态预期!H$7:H$27,$P$58:$P$78,$X163)+求节点(基础状态预期!H$7:H$27,$P$84:$P$104,$X163))*240,AK162)</f>
        <v>43017.142857142855</v>
      </c>
      <c r="AL163" s="203">
        <f>MAX((求节点(基础状态预期!I$7:I$27,$P$6:$P$26,$X163)+求节点(基础状态预期!I$7:I$27,$P$32:$P$52,$X163)+求节点(基础状态预期!I$7:I$27,$P$58:$P$78,$X163)+求节点(基础状态预期!I$7:I$27,$P$84:$P$104,$X163))*240,AL162)</f>
        <v>42922.886597938144</v>
      </c>
      <c r="AM163" s="203">
        <f>MAX((求节点(基础状态预期!J$7:J$27,$P$6:$P$26,$X163)+求节点(基础状态预期!J$7:J$27,$P$32:$P$52,$X163)+求节点(基础状态预期!J$7:J$27,$P$58:$P$78,$X163)+求节点(基础状态预期!J$7:J$27,$P$84:$P$104,$X163))*240,AM162)</f>
        <v>42728.421052631587</v>
      </c>
      <c r="AN163" s="187">
        <f>(AI163-AI162)/节奏总纲!K161</f>
        <v>0</v>
      </c>
      <c r="AO163" s="203">
        <f>MAX(求节点(基础状态预期!F$7:F$27,$T$6:$T$26,$X163)+求节点(基础状态预期!F$7:F$27,$T$32:$T$52,$X163)+求节点(基础状态预期!F$7:F$27,$T$58:$T$78,$X163)+求节点(基础状态预期!F$7:F$27,$T$84:$T$104,$X163),AO162)</f>
        <v>24920800</v>
      </c>
      <c r="AP163" s="203">
        <f>MAX(求节点(基础状态预期!G$7:G$27,$T$6:$T$26,$X163)+求节点(基础状态预期!G$7:G$27,$T$32:$T$52,$X163)+求节点(基础状态预期!G$7:G$27,$T$58:$T$78,$X163)+求节点(基础状态预期!G$7:G$27,$T$84:$T$104,$X163),AP162)</f>
        <v>24696692.255892258</v>
      </c>
      <c r="AQ163" s="203">
        <f>MAX(求节点(基础状态预期!H$7:H$27,$T$6:$T$26,$X163)+求节点(基础状态预期!H$7:H$27,$T$32:$T$52,$X163)+求节点(基础状态预期!H$7:H$27,$T$58:$T$78,$X163)+求节点(基础状态预期!H$7:H$27,$T$84:$T$104,$X163),AQ162)</f>
        <v>24468010.884353749</v>
      </c>
      <c r="AR163" s="203">
        <f>MAX(求节点(基础状态预期!I$7:I$27,$T$6:$T$26,$X163)+求节点(基础状态预期!I$7:I$27,$T$32:$T$52,$X163)+求节点(基础状态预期!I$7:I$27,$T$58:$T$78,$X163)+求节点(基础状态预期!I$7:I$27,$T$84:$T$104,$X163),AR162)</f>
        <v>24234614.432989687</v>
      </c>
      <c r="AS163" s="203">
        <f>MAX(求节点(基础状态预期!J$7:J$27,$T$6:$T$26,$X163)+求节点(基础状态预期!J$7:J$27,$T$32:$T$52,$X163)+求节点(基础状态预期!J$7:J$27,$T$58:$T$78,$X163)+求节点(基础状态预期!J$7:J$27,$T$84:$T$104,$X163),AS162)</f>
        <v>24046385.964912269</v>
      </c>
      <c r="AT163" s="203">
        <f>MAX(求节点(基础状态预期!F$7:F$27,$S$6:$S$26,$X163)+求节点(基础状态预期!F$7:F$27,$S$32:$S$52,$X163)+求节点(基础状态预期!F$7:F$27,$S$58:$S$78,$X163)+求节点(基础状态预期!F$7:F$27,$S$84:$S$104,$X163),AT162)</f>
        <v>5500</v>
      </c>
      <c r="AU163" s="203">
        <f>MAX(求节点(基础状态预期!G$7:G$27,$S$6:$S$26,$X163)+求节点(基础状态预期!G$7:G$27,$S$32:$S$52,$X163)+求节点(基础状态预期!G$7:G$27,$S$58:$S$78,$X163)+求节点(基础状态预期!G$7:G$27,$S$84:$S$104,$X163),AU162)</f>
        <v>5489.2255892255898</v>
      </c>
      <c r="AV163" s="203">
        <f>MAX(求节点(基础状态预期!H$7:H$27,$S$6:$S$26,$X163)+求节点(基础状态预期!H$7:H$27,$S$32:$S$52,$X163)+求节点(基础状态预期!H$7:H$27,$S$58:$S$78,$X163)+求节点(基础状态预期!H$7:H$27,$S$84:$S$104,$X163),AV162)</f>
        <v>5478.2312925170072</v>
      </c>
      <c r="AW163" s="203">
        <f>MAX(求节点(基础状态预期!I$7:I$27,$S$6:$S$26,$X163)+求节点(基础状态预期!I$7:I$27,$S$32:$S$52,$X163)+求节点(基础状态预期!I$7:I$27,$S$58:$S$78,$X163)+求节点(基础状态预期!I$7:I$27,$S$84:$S$104,$X163),AW162)</f>
        <v>5467.0103092783502</v>
      </c>
      <c r="AX163" s="203">
        <f>MAX(求节点(基础状态预期!J$7:J$27,$S$6:$S$26,$X163)+求节点(基础状态预期!J$7:J$27,$S$32:$S$52,$X163)+求节点(基础状态预期!J$7:J$27,$S$58:$S$78,$X163)+求节点(基础状态预期!J$7:J$27,$S$84:$S$104,$X163),AX162)</f>
        <v>5443.8596491228072</v>
      </c>
      <c r="AY163" s="187">
        <f>(AT163-AT162)/节奏总纲!K161</f>
        <v>0</v>
      </c>
      <c r="AZ163" s="203">
        <f>MAX(求节点(基础状态预期!F$7:F$27,$U$6:$U$26,$X163)+求节点(基础状态预期!F$7:F$27,$U$32:$U$52,$X163)+求节点(基础状态预期!F$7:F$27,$U$58:$U$78,$X163)+求节点(基础状态预期!F$7:F$27,$U$84:$U$104,$X163),AZ162)</f>
        <v>5976000</v>
      </c>
      <c r="BA163" s="203">
        <f>MAX(求节点(基础状态预期!G$7:G$27,$U$6:$U$26,$X163)+求节点(基础状态预期!G$7:G$27,$U$32:$U$52,$X163)+求节点(基础状态预期!G$7:G$27,$U$58:$U$78,$X163)+求节点(基础状态预期!G$7:G$27,$U$84:$U$104,$X163),BA162)</f>
        <v>5951003.3670033673</v>
      </c>
      <c r="BB163" s="203">
        <f>MAX(求节点(基础状态预期!H$7:H$27,$U$6:$U$26,$X163)+求节点(基础状态预期!H$7:H$27,$U$32:$U$52,$X163)+求节点(基础状态预期!H$7:H$27,$U$58:$U$78,$X163)+求节点(基础状态预期!H$7:H$27,$U$84:$U$104,$X163),BB162)</f>
        <v>5925496.5986394566</v>
      </c>
      <c r="BC163" s="203">
        <f>MAX(求节点(基础状态预期!I$7:I$27,$U$6:$U$26,$X163)+求节点(基础状态预期!I$7:I$27,$U$32:$U$52,$X163)+求节点(基础状态预期!I$7:I$27,$U$58:$U$78,$X163)+求节点(基础状态预期!I$7:I$27,$U$84:$U$104,$X163),BC162)</f>
        <v>5899463.9175257729</v>
      </c>
      <c r="BD163" s="203">
        <f>MAX(求节点(基础状态预期!J$7:J$27,$U$6:$U$26,$X163)+求节点(基础状态预期!J$7:J$27,$U$32:$U$52,$X163)+求节点(基础状态预期!J$7:J$27,$U$58:$U$78,$X163)+求节点(基础状态预期!J$7:J$27,$U$84:$U$104,$X163),BD162)</f>
        <v>5845754.3859649133</v>
      </c>
      <c r="BK163" s="194">
        <v>158</v>
      </c>
      <c r="BL163" s="194">
        <f t="shared" si="43"/>
        <v>48700</v>
      </c>
      <c r="BM163" s="194">
        <f t="shared" si="44"/>
        <v>48598.720538720547</v>
      </c>
      <c r="BN163" s="194">
        <f t="shared" si="45"/>
        <v>48495.37414965986</v>
      </c>
      <c r="BO163" s="194">
        <f t="shared" si="46"/>
        <v>48389.896907216491</v>
      </c>
      <c r="BP163" s="194">
        <f t="shared" si="47"/>
        <v>48172.280701754396</v>
      </c>
      <c r="BQ163" s="194">
        <f>(BL163-BL162)/节奏总纲!K161</f>
        <v>0</v>
      </c>
      <c r="BR163" s="194"/>
      <c r="BS163" s="110">
        <f t="shared" si="48"/>
        <v>0.88706365503080087</v>
      </c>
      <c r="BT163" s="110">
        <f t="shared" si="49"/>
        <v>0.11293634496919917</v>
      </c>
      <c r="BU163" s="194"/>
      <c r="BV163" s="194"/>
      <c r="BW163" s="194">
        <v>158</v>
      </c>
      <c r="BX163" s="194">
        <f>求节点(村县营基础信息!K$8:K$28,$P$6:$P$26,$CF163)+求节点(村县营基础信息!T$8:T$28,$P$32:$P$52,$CF163)+求节点(村县营基础信息!AC$8:AC$28,$P$58:$P$78,$CF163)+求节点(村县营基础信息!AL$8:AL$28,$P$84:$P$104,$CF163)</f>
        <v>337.62038523274475</v>
      </c>
      <c r="BY163" s="194">
        <f>求节点(村县营基础信息!L$8:L$28,$P$6:$P$26,$CF163)+求节点(村县营基础信息!U$8:U$28,$P$32:$P$52,$CF163)+求节点(村县营基础信息!AD$8:AD$28,$P$58:$P$78,$CF163)+求节点(村县营基础信息!AM$8:AM$28,$P$84:$P$104,$CF163)</f>
        <v>341.52958410753382</v>
      </c>
      <c r="BZ163" s="194">
        <f>求节点(村县营基础信息!M$8:M$28,$P$6:$P$26,$CF163)+求节点(村县营基础信息!V$8:V$28,$P$32:$P$52,$CF163)+求节点(村县营基础信息!AE$8:AE$28,$P$58:$P$78,$CF163)+求节点(村县营基础信息!AN$8:AN$28,$P$84:$P$104,$CF163)</f>
        <v>345.26435950714938</v>
      </c>
      <c r="CA163" s="194">
        <f>求节点(村县营基础信息!N$8:N$28,$P$6:$P$26,$CF163)+求节点(村县营基础信息!W$8:W$28,$P$32:$P$52,$CF163)+求节点(村县营基础信息!AF$8:AF$28,$P$58:$P$78,$CF163)+求节点(村县营基础信息!AO$8:AO$28,$P$84:$P$104,$CF163)</f>
        <v>349.54360339083576</v>
      </c>
      <c r="CB163" s="194">
        <f>求节点(村县营基础信息!O$8:O$28,$P$6:$P$26,$CF163)+求节点(村县营基础信息!X$8:X$28,$P$32:$P$52,$CF163)+求节点(村县营基础信息!AG$8:AG$28,$P$58:$P$78,$CF163)+求节点(村县营基础信息!AP$8:AP$28,$P$84:$P$104,$CF163)</f>
        <v>356.7914755393881</v>
      </c>
      <c r="CC163" s="194">
        <f>(BX163-BX162)/节奏总纲!K161</f>
        <v>5.592896003730639E-4</v>
      </c>
      <c r="CD163" s="194"/>
      <c r="CE163" s="194"/>
      <c r="CF163" s="194">
        <v>158</v>
      </c>
      <c r="CG163" s="194">
        <f>求节点(村县营基础信息!K$8:K$28,$Q$6:$Q$26,$CF163)+求节点(村县营基础信息!T$8:T$28,$Q$32:$Q$52,$CF163)+求节点(村县营基础信息!AC$8:AC$28,$Q$58:$Q$78,$CF163)+求节点(村县营基础信息!AL$8:AL$28,$Q$84:$Q$104,$CF163)</f>
        <v>102.50133761369716</v>
      </c>
      <c r="CH163" s="194">
        <f>求节点(村县营基础信息!L$8:L$28,$Q$6:$Q$26,$CF163)+求节点(村县营基础信息!U$8:U$28,$Q$32:$Q$52,$CF163)+求节点(村县营基础信息!AD$8:AD$28,$Q$58:$Q$78,$CF163)+求节点(村县营基础信息!AM$8:AM$28,$Q$84:$Q$104,$CF163)</f>
        <v>104.03559661354632</v>
      </c>
      <c r="CI163" s="194">
        <f>求节点(村县营基础信息!M$8:M$28,$Q$6:$Q$26,$CF163)+求节点(村县营基础信息!V$8:V$28,$Q$32:$Q$52,$CF163)+求节点(村县营基础信息!AE$8:AE$28,$Q$58:$Q$78,$CF163)+求节点(村县营基础信息!AN$8:AN$28,$Q$84:$Q$104,$CF163)</f>
        <v>105.34696397750893</v>
      </c>
      <c r="CJ163" s="194">
        <f>求节点(村县营基础信息!N$8:N$28,$Q$6:$Q$26,$CF163)+求节点(村县营基础信息!W$8:W$28,$Q$32:$Q$52,$CF163)+求节点(村县营基础信息!AF$8:AF$28,$Q$58:$Q$78,$CF163)+求节点(村县营基础信息!AO$8:AO$28,$Q$84:$Q$104,$CF163)</f>
        <v>107.15283264954959</v>
      </c>
      <c r="CK163" s="194">
        <f>求节点(村县营基础信息!O$8:O$28,$Q$6:$Q$26,$CF163)+求节点(村县营基础信息!X$8:X$28,$Q$32:$Q$52,$CF163)+求节点(村县营基础信息!AG$8:AG$28,$Q$58:$Q$78,$CF163)+求节点(村县营基础信息!AP$8:AP$28,$Q$84:$Q$104,$CF163)</f>
        <v>109.29774120354853</v>
      </c>
      <c r="CL163" s="194">
        <f>(CG163-CG162)/节奏总纲!K161</f>
        <v>1.6979997257022725E-4</v>
      </c>
      <c r="CM163" s="194"/>
      <c r="CN163" s="194"/>
      <c r="CO163" s="194">
        <v>158</v>
      </c>
      <c r="CP163" s="194">
        <f>求节点(村县营基础信息!K$8:K$28,$R$6:$R$26,$CF163)+求节点(村县营基础信息!T$8:T$28,$R$32:$R$52,$CF163)+求节点(村县营基础信息!AC$8:AC$28,$R$58:$R$78,$CF163)+求节点(村县营基础信息!AL$8:AL$28,$R$84:$R$104,$CF163)</f>
        <v>18.80952380952381</v>
      </c>
      <c r="CQ163" s="194">
        <f>求节点(村县营基础信息!L$8:L$28,$R$6:$R$26,$CF163)+求节点(村县营基础信息!U$8:U$28,$R$32:$R$52,$CF163)+求节点(村县营基础信息!AD$8:AD$28,$R$58:$R$78,$CF163)+求节点(村县营基础信息!AM$8:AM$28,$R$84:$R$104,$CF163)</f>
        <v>18.999518999519001</v>
      </c>
      <c r="CR163" s="194">
        <f>求节点(村县营基础信息!M$8:M$28,$R$6:$R$26,$CF163)+求节点(村县营基础信息!V$8:V$28,$R$32:$R$52,$CF163)+求节点(村县营基础信息!AE$8:AE$28,$R$58:$R$78,$CF163)+求节点(村县营基础信息!AN$8:AN$28,$R$84:$R$104,$CF163)</f>
        <v>19.193391642371235</v>
      </c>
      <c r="CS163" s="194">
        <f>求节点(村县营基础信息!N$8:N$28,$R$6:$R$26,$CF163)+求节点(村县营基础信息!W$8:W$28,$R$32:$R$52,$CF163)+求节点(村县营基础信息!AF$8:AF$28,$R$58:$R$78,$CF163)+求节点(村县营基础信息!AO$8:AO$28,$R$84:$R$104,$CF163)</f>
        <v>19.391261659302895</v>
      </c>
      <c r="CT163" s="194">
        <f>求节点(村县营基础信息!O$8:O$28,$R$6:$R$26,$CF163)+求节点(村县营基础信息!X$8:X$28,$R$32:$R$52,$CF163)+求节点(村县营基础信息!AG$8:AG$28,$R$58:$R$78,$CF163)+求节点(村县营基础信息!AP$8:AP$28,$R$84:$R$104,$CF163)</f>
        <v>19.799498746867165</v>
      </c>
      <c r="CU163" s="194">
        <f>(CP163-CP162)/节奏总纲!K161</f>
        <v>3.1159170224228421E-5</v>
      </c>
      <c r="CV163" s="194"/>
      <c r="CW163" s="194"/>
      <c r="CX163" s="194"/>
      <c r="CY163" s="194">
        <v>158</v>
      </c>
      <c r="CZ163" s="194">
        <v>95251.428571428696</v>
      </c>
      <c r="DA163" s="194">
        <v>96213.564213564503</v>
      </c>
      <c r="DB163" s="194">
        <v>97195.335276967802</v>
      </c>
      <c r="DC163" s="194">
        <v>98197.349042709495</v>
      </c>
      <c r="DD163" s="194">
        <v>100264.661654136</v>
      </c>
      <c r="DE163" s="194">
        <f t="shared" si="50"/>
        <v>0.51127842102105636</v>
      </c>
      <c r="DF163" s="194">
        <f t="shared" si="51"/>
        <v>0.50511298418221307</v>
      </c>
      <c r="DG163" s="194">
        <f t="shared" si="52"/>
        <v>0.49894754734337254</v>
      </c>
      <c r="DH163" s="194">
        <f t="shared" si="53"/>
        <v>0.49278211050453119</v>
      </c>
      <c r="DI163" s="194">
        <f t="shared" si="54"/>
        <v>0.48045123682684121</v>
      </c>
    </row>
    <row r="164" spans="24:113" x14ac:dyDescent="0.15">
      <c r="X164" s="187">
        <v>159</v>
      </c>
      <c r="Y164" s="203">
        <f>MAX(求节点(基础状态预期!F$7:F$27,$N$6:$N$26,$X164)+求节点(基础状态预期!F$7:F$27,$N$32:$N$52,$X164)+求节点(基础状态预期!F$7:F$27,$N$58:$N$78,$X164)+求节点(基础状态预期!F$7:F$27,$N$84:$N$104,$X164),Y163)</f>
        <v>350640</v>
      </c>
      <c r="Z164" s="203">
        <f>MAX(求节点(基础状态预期!G$7:G$27,$N$6:$N$26,$X164)+求节点(基础状态预期!G$7:G$27,$N$32:$N$52,$X164)+求节点(基础状态预期!G$7:G$27,$N$58:$N$78,$X164)+求节点(基础状态预期!G$7:G$27,$N$84:$N$104,$X164),Z163)</f>
        <v>348351.5151515152</v>
      </c>
      <c r="AA164" s="203">
        <f>MAX(求节点(基础状态预期!H$7:H$27,$N$6:$N$26,$X164)+求节点(基础状态预期!H$7:H$27,$N$32:$N$52,$X164)+求节点(基础状态预期!H$7:H$27,$N$58:$N$78,$X164)+求节点(基础状态预期!H$7:H$27,$N$84:$N$104,$X164),AA163)</f>
        <v>346016.32653061231</v>
      </c>
      <c r="AB164" s="203">
        <f>MAX(求节点(基础状态预期!I$7:I$27,$N$6:$N$26,$X164)+求节点(基础状态预期!I$7:I$27,$N$32:$N$52,$X164)+求节点(基础状态预期!I$7:I$27,$N$58:$N$78,$X164)+求节点(基础状态预期!I$7:I$27,$N$84:$N$104,$X164),AB163)</f>
        <v>343632.98969072162</v>
      </c>
      <c r="AC164" s="203">
        <f>MAX(求节点(基础状态预期!J$7:J$27,$N$6:$N$26,$X164)+求节点(基础状态预期!J$7:J$27,$N$32:$N$52,$X164)+求节点(基础状态预期!J$7:J$27,$N$58:$N$78,$X164)+求节点(基础状态预期!J$7:J$27,$N$84:$N$104,$X164),AC163)</f>
        <v>338715.78947368427</v>
      </c>
      <c r="AD164" s="63">
        <v>67196.42857142858</v>
      </c>
      <c r="AE164" s="63">
        <v>67875.180375180382</v>
      </c>
      <c r="AF164" s="63">
        <v>68567.784256559768</v>
      </c>
      <c r="AG164" s="63">
        <v>69274.66863033874</v>
      </c>
      <c r="AH164" s="63">
        <v>70733.082706766931</v>
      </c>
      <c r="AI164" s="203">
        <f>MAX((求节点(基础状态预期!F$7:F$27,$P$6:$P$26,$X164)+求节点(基础状态预期!F$7:F$27,$P$32:$P$52,$X164)+求节点(基础状态预期!F$7:F$27,$P$58:$P$78,$X164)+求节点(基础状态预期!F$7:F$27,$P$84:$P$104,$X164))*240,AI163)</f>
        <v>43200</v>
      </c>
      <c r="AJ164" s="203">
        <f>MAX((求节点(基础状态预期!G$7:G$27,$P$6:$P$26,$X164)+求节点(基础状态预期!G$7:G$27,$P$32:$P$52,$X164)+求节点(基础状态预期!G$7:G$27,$P$58:$P$78,$X164)+求节点(基础状态预期!G$7:G$27,$P$84:$P$104,$X164))*240,AJ163)</f>
        <v>43109.494949494954</v>
      </c>
      <c r="AK164" s="203">
        <f>MAX((求节点(基础状态预期!H$7:H$27,$P$6:$P$26,$X164)+求节点(基础状态预期!H$7:H$27,$P$32:$P$52,$X164)+求节点(基础状态预期!H$7:H$27,$P$58:$P$78,$X164)+求节点(基础状态预期!H$7:H$27,$P$84:$P$104,$X164))*240,AK163)</f>
        <v>43017.142857142855</v>
      </c>
      <c r="AL164" s="203">
        <f>MAX((求节点(基础状态预期!I$7:I$27,$P$6:$P$26,$X164)+求节点(基础状态预期!I$7:I$27,$P$32:$P$52,$X164)+求节点(基础状态预期!I$7:I$27,$P$58:$P$78,$X164)+求节点(基础状态预期!I$7:I$27,$P$84:$P$104,$X164))*240,AL163)</f>
        <v>42922.886597938144</v>
      </c>
      <c r="AM164" s="203">
        <f>MAX((求节点(基础状态预期!J$7:J$27,$P$6:$P$26,$X164)+求节点(基础状态预期!J$7:J$27,$P$32:$P$52,$X164)+求节点(基础状态预期!J$7:J$27,$P$58:$P$78,$X164)+求节点(基础状态预期!J$7:J$27,$P$84:$P$104,$X164))*240,AM163)</f>
        <v>42728.421052631587</v>
      </c>
      <c r="AN164" s="187">
        <f>(AI164-AI163)/节奏总纲!K162</f>
        <v>0</v>
      </c>
      <c r="AO164" s="203">
        <f>MAX(求节点(基础状态预期!F$7:F$27,$T$6:$T$26,$X164)+求节点(基础状态预期!F$7:F$27,$T$32:$T$52,$X164)+求节点(基础状态预期!F$7:F$27,$T$58:$T$78,$X164)+求节点(基础状态预期!F$7:F$27,$T$84:$T$104,$X164),AO163)</f>
        <v>24920800</v>
      </c>
      <c r="AP164" s="203">
        <f>MAX(求节点(基础状态预期!G$7:G$27,$T$6:$T$26,$X164)+求节点(基础状态预期!G$7:G$27,$T$32:$T$52,$X164)+求节点(基础状态预期!G$7:G$27,$T$58:$T$78,$X164)+求节点(基础状态预期!G$7:G$27,$T$84:$T$104,$X164),AP163)</f>
        <v>24696692.255892258</v>
      </c>
      <c r="AQ164" s="203">
        <f>MAX(求节点(基础状态预期!H$7:H$27,$T$6:$T$26,$X164)+求节点(基础状态预期!H$7:H$27,$T$32:$T$52,$X164)+求节点(基础状态预期!H$7:H$27,$T$58:$T$78,$X164)+求节点(基础状态预期!H$7:H$27,$T$84:$T$104,$X164),AQ163)</f>
        <v>24468010.884353749</v>
      </c>
      <c r="AR164" s="203">
        <f>MAX(求节点(基础状态预期!I$7:I$27,$T$6:$T$26,$X164)+求节点(基础状态预期!I$7:I$27,$T$32:$T$52,$X164)+求节点(基础状态预期!I$7:I$27,$T$58:$T$78,$X164)+求节点(基础状态预期!I$7:I$27,$T$84:$T$104,$X164),AR163)</f>
        <v>24234614.432989687</v>
      </c>
      <c r="AS164" s="203">
        <f>MAX(求节点(基础状态预期!J$7:J$27,$T$6:$T$26,$X164)+求节点(基础状态预期!J$7:J$27,$T$32:$T$52,$X164)+求节点(基础状态预期!J$7:J$27,$T$58:$T$78,$X164)+求节点(基础状态预期!J$7:J$27,$T$84:$T$104,$X164),AS163)</f>
        <v>24046385.964912269</v>
      </c>
      <c r="AT164" s="203">
        <f>MAX(求节点(基础状态预期!F$7:F$27,$S$6:$S$26,$X164)+求节点(基础状态预期!F$7:F$27,$S$32:$S$52,$X164)+求节点(基础状态预期!F$7:F$27,$S$58:$S$78,$X164)+求节点(基础状态预期!F$7:F$27,$S$84:$S$104,$X164),AT163)</f>
        <v>5500</v>
      </c>
      <c r="AU164" s="203">
        <f>MAX(求节点(基础状态预期!G$7:G$27,$S$6:$S$26,$X164)+求节点(基础状态预期!G$7:G$27,$S$32:$S$52,$X164)+求节点(基础状态预期!G$7:G$27,$S$58:$S$78,$X164)+求节点(基础状态预期!G$7:G$27,$S$84:$S$104,$X164),AU163)</f>
        <v>5489.2255892255898</v>
      </c>
      <c r="AV164" s="203">
        <f>MAX(求节点(基础状态预期!H$7:H$27,$S$6:$S$26,$X164)+求节点(基础状态预期!H$7:H$27,$S$32:$S$52,$X164)+求节点(基础状态预期!H$7:H$27,$S$58:$S$78,$X164)+求节点(基础状态预期!H$7:H$27,$S$84:$S$104,$X164),AV163)</f>
        <v>5478.2312925170072</v>
      </c>
      <c r="AW164" s="203">
        <f>MAX(求节点(基础状态预期!I$7:I$27,$S$6:$S$26,$X164)+求节点(基础状态预期!I$7:I$27,$S$32:$S$52,$X164)+求节点(基础状态预期!I$7:I$27,$S$58:$S$78,$X164)+求节点(基础状态预期!I$7:I$27,$S$84:$S$104,$X164),AW163)</f>
        <v>5467.0103092783502</v>
      </c>
      <c r="AX164" s="203">
        <f>MAX(求节点(基础状态预期!J$7:J$27,$S$6:$S$26,$X164)+求节点(基础状态预期!J$7:J$27,$S$32:$S$52,$X164)+求节点(基础状态预期!J$7:J$27,$S$58:$S$78,$X164)+求节点(基础状态预期!J$7:J$27,$S$84:$S$104,$X164),AX163)</f>
        <v>5443.8596491228072</v>
      </c>
      <c r="AY164" s="187">
        <f>(AT164-AT163)/节奏总纲!K162</f>
        <v>0</v>
      </c>
      <c r="AZ164" s="203">
        <f>MAX(求节点(基础状态预期!F$7:F$27,$U$6:$U$26,$X164)+求节点(基础状态预期!F$7:F$27,$U$32:$U$52,$X164)+求节点(基础状态预期!F$7:F$27,$U$58:$U$78,$X164)+求节点(基础状态预期!F$7:F$27,$U$84:$U$104,$X164),AZ163)</f>
        <v>5976000</v>
      </c>
      <c r="BA164" s="203">
        <f>MAX(求节点(基础状态预期!G$7:G$27,$U$6:$U$26,$X164)+求节点(基础状态预期!G$7:G$27,$U$32:$U$52,$X164)+求节点(基础状态预期!G$7:G$27,$U$58:$U$78,$X164)+求节点(基础状态预期!G$7:G$27,$U$84:$U$104,$X164),BA163)</f>
        <v>5951003.3670033673</v>
      </c>
      <c r="BB164" s="203">
        <f>MAX(求节点(基础状态预期!H$7:H$27,$U$6:$U$26,$X164)+求节点(基础状态预期!H$7:H$27,$U$32:$U$52,$X164)+求节点(基础状态预期!H$7:H$27,$U$58:$U$78,$X164)+求节点(基础状态预期!H$7:H$27,$U$84:$U$104,$X164),BB163)</f>
        <v>5925496.5986394566</v>
      </c>
      <c r="BC164" s="203">
        <f>MAX(求节点(基础状态预期!I$7:I$27,$U$6:$U$26,$X164)+求节点(基础状态预期!I$7:I$27,$U$32:$U$52,$X164)+求节点(基础状态预期!I$7:I$27,$U$58:$U$78,$X164)+求节点(基础状态预期!I$7:I$27,$U$84:$U$104,$X164),BC163)</f>
        <v>5899463.9175257729</v>
      </c>
      <c r="BD164" s="203">
        <f>MAX(求节点(基础状态预期!J$7:J$27,$U$6:$U$26,$X164)+求节点(基础状态预期!J$7:J$27,$U$32:$U$52,$X164)+求节点(基础状态预期!J$7:J$27,$U$58:$U$78,$X164)+求节点(基础状态预期!J$7:J$27,$U$84:$U$104,$X164),BD163)</f>
        <v>5845754.3859649133</v>
      </c>
      <c r="BK164" s="194">
        <v>159</v>
      </c>
      <c r="BL164" s="194">
        <f t="shared" si="43"/>
        <v>48700</v>
      </c>
      <c r="BM164" s="194">
        <f t="shared" si="44"/>
        <v>48598.720538720547</v>
      </c>
      <c r="BN164" s="194">
        <f t="shared" si="45"/>
        <v>48495.37414965986</v>
      </c>
      <c r="BO164" s="194">
        <f t="shared" si="46"/>
        <v>48389.896907216491</v>
      </c>
      <c r="BP164" s="194">
        <f t="shared" si="47"/>
        <v>48172.280701754396</v>
      </c>
      <c r="BQ164" s="194">
        <f>(BL164-BL163)/节奏总纲!K162</f>
        <v>0</v>
      </c>
      <c r="BR164" s="194"/>
      <c r="BS164" s="110">
        <f t="shared" si="48"/>
        <v>0.88706365503080087</v>
      </c>
      <c r="BT164" s="110">
        <f t="shared" si="49"/>
        <v>0.11293634496919917</v>
      </c>
      <c r="BU164" s="194"/>
      <c r="BV164" s="194"/>
      <c r="BW164" s="194">
        <v>159</v>
      </c>
      <c r="BX164" s="194">
        <f>求节点(村县营基础信息!K$8:K$28,$P$6:$P$26,$CF164)+求节点(村县营基础信息!T$8:T$28,$P$32:$P$52,$CF164)+求节点(村县营基础信息!AC$8:AC$28,$P$58:$P$78,$CF164)+求节点(村县营基础信息!AL$8:AL$28,$P$84:$P$104,$CF164)</f>
        <v>339.7572231139647</v>
      </c>
      <c r="BY164" s="194">
        <f>求节点(村县营基础信息!L$8:L$28,$P$6:$P$26,$CF164)+求节点(村县营基础信息!U$8:U$28,$P$32:$P$52,$CF164)+求节点(村县营基础信息!AD$8:AD$28,$P$58:$P$78,$CF164)+求节点(村县营基础信息!AM$8:AM$28,$P$84:$P$104,$CF164)</f>
        <v>343.69116375378405</v>
      </c>
      <c r="BZ164" s="194">
        <f>求节点(村县营基础信息!M$8:M$28,$P$6:$P$26,$CF164)+求节点(村县营基础信息!V$8:V$28,$P$32:$P$52,$CF164)+求节点(村县营基础信息!AE$8:AE$28,$P$58:$P$78,$CF164)+求节点(村县营基础信息!AN$8:AN$28,$P$84:$P$104,$CF164)</f>
        <v>347.44957697238453</v>
      </c>
      <c r="CA164" s="194">
        <f>求节点(村县营基础信息!N$8:N$28,$P$6:$P$26,$CF164)+求节点(村县营基础信息!W$8:W$28,$P$32:$P$52,$CF164)+求节点(村县营基础信息!AF$8:AF$28,$P$58:$P$78,$CF164)+求节点(村县营基础信息!AO$8:AO$28,$P$84:$P$104,$CF164)</f>
        <v>351.75590467811946</v>
      </c>
      <c r="CB164" s="194">
        <f>求节点(村县营基础信息!O$8:O$28,$P$6:$P$26,$CF164)+求节点(村县营基础信息!X$8:X$28,$P$32:$P$52,$CF164)+求节点(村县营基础信息!AG$8:AG$28,$P$58:$P$78,$CF164)+求节点(村县营基础信息!AP$8:AP$28,$P$84:$P$104,$CF164)</f>
        <v>359.04964943520702</v>
      </c>
      <c r="CC164" s="194">
        <f>(BX164-BX163)/节奏总纲!K162</f>
        <v>5.2183564897153277E-4</v>
      </c>
      <c r="CD164" s="194"/>
      <c r="CE164" s="194"/>
      <c r="CF164" s="194">
        <v>159</v>
      </c>
      <c r="CG164" s="194">
        <f>求节点(村县营基础信息!K$8:K$28,$Q$6:$Q$26,$CF164)+求节点(村县营基础信息!T$8:T$28,$Q$32:$Q$52,$CF164)+求节点(村县营基础信息!AC$8:AC$28,$Q$58:$Q$78,$CF164)+求节点(村县营基础信息!AL$8:AL$28,$Q$84:$Q$104,$CF164)</f>
        <v>103.15008025682184</v>
      </c>
      <c r="CH164" s="194">
        <f>求节点(村县营基础信息!L$8:L$28,$Q$6:$Q$26,$CF164)+求节点(村县营基础信息!U$8:U$28,$Q$32:$Q$52,$CF164)+求节点(村县营基础信息!AD$8:AD$28,$Q$58:$Q$78,$CF164)+求节点(村县营基础信息!AM$8:AM$28,$Q$84:$Q$104,$CF164)</f>
        <v>104.69404975667003</v>
      </c>
      <c r="CI164" s="194">
        <f>求节点(村县营基础信息!M$8:M$28,$Q$6:$Q$26,$CF164)+求节点(村县营基础信息!V$8:V$28,$Q$32:$Q$52,$CF164)+求节点(村县营基础信息!AE$8:AE$28,$Q$58:$Q$78,$CF164)+求节点(村县营基础信息!AN$8:AN$28,$Q$84:$Q$104,$CF164)</f>
        <v>106.01371691407545</v>
      </c>
      <c r="CJ164" s="194">
        <f>求节点(村县营基础信息!N$8:N$28,$Q$6:$Q$26,$CF164)+求节点(村县营基础信息!W$8:W$28,$Q$32:$Q$52,$CF164)+求节点(村县营基础信息!AF$8:AF$28,$Q$58:$Q$78,$CF164)+求节点(村县营基础信息!AO$8:AO$28,$Q$84:$Q$104,$CF164)</f>
        <v>107.83101513467332</v>
      </c>
      <c r="CK164" s="194">
        <f>求节点(村县营基础信息!O$8:O$28,$Q$6:$Q$26,$CF164)+求节点(村县营基础信息!X$8:X$28,$Q$32:$Q$52,$CF164)+求节点(村县营基础信息!AG$8:AG$28,$Q$58:$Q$78,$CF164)+求节点(村县营基础信息!AP$8:AP$28,$Q$84:$Q$104,$CF164)</f>
        <v>109.98949905926717</v>
      </c>
      <c r="CL164" s="194">
        <f>(CG164-CG163)/节奏总纲!K162</f>
        <v>1.5842897637007383E-4</v>
      </c>
      <c r="CM164" s="194"/>
      <c r="CN164" s="194"/>
      <c r="CO164" s="194">
        <v>159</v>
      </c>
      <c r="CP164" s="194">
        <f>求节点(村县营基础信息!K$8:K$28,$R$6:$R$26,$CF164)+求节点(村县营基础信息!T$8:T$28,$R$32:$R$52,$CF164)+求节点(村县营基础信息!AC$8:AC$28,$R$58:$R$78,$CF164)+求节点(村县营基础信息!AL$8:AL$28,$R$84:$R$104,$CF164)</f>
        <v>18.928571428571431</v>
      </c>
      <c r="CQ164" s="194">
        <f>求节点(村县营基础信息!L$8:L$28,$R$6:$R$26,$CF164)+求节点(村县营基础信息!U$8:U$28,$R$32:$R$52,$CF164)+求节点(村县营基础信息!AD$8:AD$28,$R$58:$R$78,$CF164)+求节点(村县营基础信息!AM$8:AM$28,$R$84:$R$104,$CF164)</f>
        <v>19.119769119769121</v>
      </c>
      <c r="CR164" s="194">
        <f>求节点(村县营基础信息!M$8:M$28,$R$6:$R$26,$CF164)+求节点(村县营基础信息!V$8:V$28,$R$32:$R$52,$CF164)+求节点(村县营基础信息!AE$8:AE$28,$R$58:$R$78,$CF164)+求节点(村县营基础信息!AN$8:AN$28,$R$84:$R$104,$CF164)</f>
        <v>19.314868804664727</v>
      </c>
      <c r="CS164" s="194">
        <f>求节点(村县营基础信息!N$8:N$28,$R$6:$R$26,$CF164)+求节点(村县营基础信息!W$8:W$28,$R$32:$R$52,$CF164)+求节点(村县营基础信息!AF$8:AF$28,$R$58:$R$78,$CF164)+求节点(村县营基础信息!AO$8:AO$28,$R$84:$R$104,$CF164)</f>
        <v>19.513991163475698</v>
      </c>
      <c r="CT164" s="194">
        <f>求节点(村县营基础信息!O$8:O$28,$R$6:$R$26,$CF164)+求节点(村县营基础信息!X$8:X$28,$R$32:$R$52,$CF164)+求节点(村县营基础信息!AG$8:AG$28,$R$58:$R$78,$CF164)+求节点(村县营基础信息!AP$8:AP$28,$R$84:$R$104,$CF164)</f>
        <v>19.924812030075188</v>
      </c>
      <c r="CU164" s="194">
        <f>(CP164-CP163)/节奏总纲!K162</f>
        <v>2.9072533808116439E-5</v>
      </c>
      <c r="CV164" s="194"/>
      <c r="CW164" s="194"/>
      <c r="CX164" s="194"/>
      <c r="CY164" s="194">
        <v>159</v>
      </c>
      <c r="CZ164" s="194">
        <v>95854.285714285797</v>
      </c>
      <c r="DA164" s="194">
        <v>96822.510822511205</v>
      </c>
      <c r="DB164" s="194">
        <v>97810.495626821998</v>
      </c>
      <c r="DC164" s="194">
        <v>98818.851251840606</v>
      </c>
      <c r="DD164" s="194">
        <v>100899.248120301</v>
      </c>
      <c r="DE164" s="194">
        <f t="shared" si="50"/>
        <v>0.50806283346746506</v>
      </c>
      <c r="DF164" s="194">
        <f t="shared" si="51"/>
        <v>0.50193617296094084</v>
      </c>
      <c r="DG164" s="194">
        <f t="shared" si="52"/>
        <v>0.49580951245442068</v>
      </c>
      <c r="DH164" s="194">
        <f t="shared" si="53"/>
        <v>0.48968285194789873</v>
      </c>
      <c r="DI164" s="194">
        <f t="shared" si="54"/>
        <v>0.47742953093485047</v>
      </c>
    </row>
    <row r="165" spans="24:113" x14ac:dyDescent="0.15">
      <c r="X165" s="187">
        <v>160</v>
      </c>
      <c r="Y165" s="203">
        <f>MAX(求节点(基础状态预期!F$7:F$27,$N$6:$N$26,$X165)+求节点(基础状态预期!F$7:F$27,$N$32:$N$52,$X165)+求节点(基础状态预期!F$7:F$27,$N$58:$N$78,$X165)+求节点(基础状态预期!F$7:F$27,$N$84:$N$104,$X165),Y164)</f>
        <v>350640</v>
      </c>
      <c r="Z165" s="203">
        <f>MAX(求节点(基础状态预期!G$7:G$27,$N$6:$N$26,$X165)+求节点(基础状态预期!G$7:G$27,$N$32:$N$52,$X165)+求节点(基础状态预期!G$7:G$27,$N$58:$N$78,$X165)+求节点(基础状态预期!G$7:G$27,$N$84:$N$104,$X165),Z164)</f>
        <v>348351.5151515152</v>
      </c>
      <c r="AA165" s="203">
        <f>MAX(求节点(基础状态预期!H$7:H$27,$N$6:$N$26,$X165)+求节点(基础状态预期!H$7:H$27,$N$32:$N$52,$X165)+求节点(基础状态预期!H$7:H$27,$N$58:$N$78,$X165)+求节点(基础状态预期!H$7:H$27,$N$84:$N$104,$X165),AA164)</f>
        <v>346016.32653061231</v>
      </c>
      <c r="AB165" s="203">
        <f>MAX(求节点(基础状态预期!I$7:I$27,$N$6:$N$26,$X165)+求节点(基础状态预期!I$7:I$27,$N$32:$N$52,$X165)+求节点(基础状态预期!I$7:I$27,$N$58:$N$78,$X165)+求节点(基础状态预期!I$7:I$27,$N$84:$N$104,$X165),AB164)</f>
        <v>343632.98969072162</v>
      </c>
      <c r="AC165" s="203">
        <f>MAX(求节点(基础状态预期!J$7:J$27,$N$6:$N$26,$X165)+求节点(基础状态预期!J$7:J$27,$N$32:$N$52,$X165)+求节点(基础状态预期!J$7:J$27,$N$58:$N$78,$X165)+求节点(基础状态预期!J$7:J$27,$N$84:$N$104,$X165),AC164)</f>
        <v>338715.78947368427</v>
      </c>
      <c r="AD165" s="63">
        <v>67619.047619047618</v>
      </c>
      <c r="AE165" s="63">
        <v>68302.068302068306</v>
      </c>
      <c r="AF165" s="63">
        <v>68999.028182701659</v>
      </c>
      <c r="AG165" s="63">
        <v>69710.358370152186</v>
      </c>
      <c r="AH165" s="63">
        <v>71177.944862155389</v>
      </c>
      <c r="AI165" s="203">
        <f>MAX((求节点(基础状态预期!F$7:F$27,$P$6:$P$26,$X165)+求节点(基础状态预期!F$7:F$27,$P$32:$P$52,$X165)+求节点(基础状态预期!F$7:F$27,$P$58:$P$78,$X165)+求节点(基础状态预期!F$7:F$27,$P$84:$P$104,$X165))*240,AI164)</f>
        <v>43200</v>
      </c>
      <c r="AJ165" s="203">
        <f>MAX((求节点(基础状态预期!G$7:G$27,$P$6:$P$26,$X165)+求节点(基础状态预期!G$7:G$27,$P$32:$P$52,$X165)+求节点(基础状态预期!G$7:G$27,$P$58:$P$78,$X165)+求节点(基础状态预期!G$7:G$27,$P$84:$P$104,$X165))*240,AJ164)</f>
        <v>43109.494949494954</v>
      </c>
      <c r="AK165" s="203">
        <f>MAX((求节点(基础状态预期!H$7:H$27,$P$6:$P$26,$X165)+求节点(基础状态预期!H$7:H$27,$P$32:$P$52,$X165)+求节点(基础状态预期!H$7:H$27,$P$58:$P$78,$X165)+求节点(基础状态预期!H$7:H$27,$P$84:$P$104,$X165))*240,AK164)</f>
        <v>43017.142857142855</v>
      </c>
      <c r="AL165" s="203">
        <f>MAX((求节点(基础状态预期!I$7:I$27,$P$6:$P$26,$X165)+求节点(基础状态预期!I$7:I$27,$P$32:$P$52,$X165)+求节点(基础状态预期!I$7:I$27,$P$58:$P$78,$X165)+求节点(基础状态预期!I$7:I$27,$P$84:$P$104,$X165))*240,AL164)</f>
        <v>42922.886597938144</v>
      </c>
      <c r="AM165" s="203">
        <f>MAX((求节点(基础状态预期!J$7:J$27,$P$6:$P$26,$X165)+求节点(基础状态预期!J$7:J$27,$P$32:$P$52,$X165)+求节点(基础状态预期!J$7:J$27,$P$58:$P$78,$X165)+求节点(基础状态预期!J$7:J$27,$P$84:$P$104,$X165))*240,AM164)</f>
        <v>42728.421052631587</v>
      </c>
      <c r="AN165" s="187">
        <f>(AI165-AI164)/节奏总纲!K163</f>
        <v>0</v>
      </c>
      <c r="AO165" s="203">
        <f>MAX(求节点(基础状态预期!F$7:F$27,$T$6:$T$26,$X165)+求节点(基础状态预期!F$7:F$27,$T$32:$T$52,$X165)+求节点(基础状态预期!F$7:F$27,$T$58:$T$78,$X165)+求节点(基础状态预期!F$7:F$27,$T$84:$T$104,$X165),AO164)</f>
        <v>24920800</v>
      </c>
      <c r="AP165" s="203">
        <f>MAX(求节点(基础状态预期!G$7:G$27,$T$6:$T$26,$X165)+求节点(基础状态预期!G$7:G$27,$T$32:$T$52,$X165)+求节点(基础状态预期!G$7:G$27,$T$58:$T$78,$X165)+求节点(基础状态预期!G$7:G$27,$T$84:$T$104,$X165),AP164)</f>
        <v>24696692.255892258</v>
      </c>
      <c r="AQ165" s="203">
        <f>MAX(求节点(基础状态预期!H$7:H$27,$T$6:$T$26,$X165)+求节点(基础状态预期!H$7:H$27,$T$32:$T$52,$X165)+求节点(基础状态预期!H$7:H$27,$T$58:$T$78,$X165)+求节点(基础状态预期!H$7:H$27,$T$84:$T$104,$X165),AQ164)</f>
        <v>24468010.884353749</v>
      </c>
      <c r="AR165" s="203">
        <f>MAX(求节点(基础状态预期!I$7:I$27,$T$6:$T$26,$X165)+求节点(基础状态预期!I$7:I$27,$T$32:$T$52,$X165)+求节点(基础状态预期!I$7:I$27,$T$58:$T$78,$X165)+求节点(基础状态预期!I$7:I$27,$T$84:$T$104,$X165),AR164)</f>
        <v>24234614.432989687</v>
      </c>
      <c r="AS165" s="203">
        <f>MAX(求节点(基础状态预期!J$7:J$27,$T$6:$T$26,$X165)+求节点(基础状态预期!J$7:J$27,$T$32:$T$52,$X165)+求节点(基础状态预期!J$7:J$27,$T$58:$T$78,$X165)+求节点(基础状态预期!J$7:J$27,$T$84:$T$104,$X165),AS164)</f>
        <v>24046385.964912269</v>
      </c>
      <c r="AT165" s="203">
        <f>MAX(求节点(基础状态预期!F$7:F$27,$S$6:$S$26,$X165)+求节点(基础状态预期!F$7:F$27,$S$32:$S$52,$X165)+求节点(基础状态预期!F$7:F$27,$S$58:$S$78,$X165)+求节点(基础状态预期!F$7:F$27,$S$84:$S$104,$X165),AT164)</f>
        <v>5500</v>
      </c>
      <c r="AU165" s="203">
        <f>MAX(求节点(基础状态预期!G$7:G$27,$S$6:$S$26,$X165)+求节点(基础状态预期!G$7:G$27,$S$32:$S$52,$X165)+求节点(基础状态预期!G$7:G$27,$S$58:$S$78,$X165)+求节点(基础状态预期!G$7:G$27,$S$84:$S$104,$X165),AU164)</f>
        <v>5489.2255892255898</v>
      </c>
      <c r="AV165" s="203">
        <f>MAX(求节点(基础状态预期!H$7:H$27,$S$6:$S$26,$X165)+求节点(基础状态预期!H$7:H$27,$S$32:$S$52,$X165)+求节点(基础状态预期!H$7:H$27,$S$58:$S$78,$X165)+求节点(基础状态预期!H$7:H$27,$S$84:$S$104,$X165),AV164)</f>
        <v>5478.2312925170072</v>
      </c>
      <c r="AW165" s="203">
        <f>MAX(求节点(基础状态预期!I$7:I$27,$S$6:$S$26,$X165)+求节点(基础状态预期!I$7:I$27,$S$32:$S$52,$X165)+求节点(基础状态预期!I$7:I$27,$S$58:$S$78,$X165)+求节点(基础状态预期!I$7:I$27,$S$84:$S$104,$X165),AW164)</f>
        <v>5467.0103092783502</v>
      </c>
      <c r="AX165" s="203">
        <f>MAX(求节点(基础状态预期!J$7:J$27,$S$6:$S$26,$X165)+求节点(基础状态预期!J$7:J$27,$S$32:$S$52,$X165)+求节点(基础状态预期!J$7:J$27,$S$58:$S$78,$X165)+求节点(基础状态预期!J$7:J$27,$S$84:$S$104,$X165),AX164)</f>
        <v>5443.8596491228072</v>
      </c>
      <c r="AY165" s="187">
        <f>(AT165-AT164)/节奏总纲!K163</f>
        <v>0</v>
      </c>
      <c r="AZ165" s="203">
        <f>MAX(求节点(基础状态预期!F$7:F$27,$U$6:$U$26,$X165)+求节点(基础状态预期!F$7:F$27,$U$32:$U$52,$X165)+求节点(基础状态预期!F$7:F$27,$U$58:$U$78,$X165)+求节点(基础状态预期!F$7:F$27,$U$84:$U$104,$X165),AZ164)</f>
        <v>5976000</v>
      </c>
      <c r="BA165" s="203">
        <f>MAX(求节点(基础状态预期!G$7:G$27,$U$6:$U$26,$X165)+求节点(基础状态预期!G$7:G$27,$U$32:$U$52,$X165)+求节点(基础状态预期!G$7:G$27,$U$58:$U$78,$X165)+求节点(基础状态预期!G$7:G$27,$U$84:$U$104,$X165),BA164)</f>
        <v>5951003.3670033673</v>
      </c>
      <c r="BB165" s="203">
        <f>MAX(求节点(基础状态预期!H$7:H$27,$U$6:$U$26,$X165)+求节点(基础状态预期!H$7:H$27,$U$32:$U$52,$X165)+求节点(基础状态预期!H$7:H$27,$U$58:$U$78,$X165)+求节点(基础状态预期!H$7:H$27,$U$84:$U$104,$X165),BB164)</f>
        <v>5925496.5986394566</v>
      </c>
      <c r="BC165" s="203">
        <f>MAX(求节点(基础状态预期!I$7:I$27,$U$6:$U$26,$X165)+求节点(基础状态预期!I$7:I$27,$U$32:$U$52,$X165)+求节点(基础状态预期!I$7:I$27,$U$58:$U$78,$X165)+求节点(基础状态预期!I$7:I$27,$U$84:$U$104,$X165),BC164)</f>
        <v>5899463.9175257729</v>
      </c>
      <c r="BD165" s="203">
        <f>MAX(求节点(基础状态预期!J$7:J$27,$U$6:$U$26,$X165)+求节点(基础状态预期!J$7:J$27,$U$32:$U$52,$X165)+求节点(基础状态预期!J$7:J$27,$U$58:$U$78,$X165)+求节点(基础状态预期!J$7:J$27,$U$84:$U$104,$X165),BD164)</f>
        <v>5845754.3859649133</v>
      </c>
      <c r="BK165" s="194">
        <v>160</v>
      </c>
      <c r="BL165" s="194">
        <f t="shared" si="43"/>
        <v>48700</v>
      </c>
      <c r="BM165" s="194">
        <f t="shared" si="44"/>
        <v>48598.720538720547</v>
      </c>
      <c r="BN165" s="194">
        <f t="shared" si="45"/>
        <v>48495.37414965986</v>
      </c>
      <c r="BO165" s="194">
        <f t="shared" si="46"/>
        <v>48389.896907216491</v>
      </c>
      <c r="BP165" s="194">
        <f t="shared" si="47"/>
        <v>48172.280701754396</v>
      </c>
      <c r="BQ165" s="194">
        <f>(BL165-BL164)/节奏总纲!K163</f>
        <v>0</v>
      </c>
      <c r="BR165" s="194"/>
      <c r="BS165" s="110">
        <f t="shared" si="48"/>
        <v>0.88706365503080087</v>
      </c>
      <c r="BT165" s="110">
        <f t="shared" si="49"/>
        <v>0.11293634496919917</v>
      </c>
      <c r="BU165" s="194"/>
      <c r="BV165" s="194"/>
      <c r="BW165" s="194">
        <v>160</v>
      </c>
      <c r="BX165" s="194">
        <f>求节点(村县营基础信息!K$8:K$28,$P$6:$P$26,$CF165)+求节点(村县营基础信息!T$8:T$28,$P$32:$P$52,$CF165)+求节点(村县营基础信息!AC$8:AC$28,$P$58:$P$78,$CF165)+求节点(村县营基础信息!AL$8:AL$28,$P$84:$P$104,$CF165)</f>
        <v>341.89406099518459</v>
      </c>
      <c r="BY165" s="194">
        <f>求节点(村县营基础信息!L$8:L$28,$P$6:$P$26,$CF165)+求节点(村县营基础信息!U$8:U$28,$P$32:$P$52,$CF165)+求节点(村县营基础信息!AD$8:AD$28,$P$58:$P$78,$CF165)+求节点(村县营基础信息!AM$8:AM$28,$P$84:$P$104,$CF165)</f>
        <v>345.85274340003429</v>
      </c>
      <c r="BZ165" s="194">
        <f>求节点(村县营基础信息!M$8:M$28,$P$6:$P$26,$CF165)+求节点(村县营基础信息!V$8:V$28,$P$32:$P$52,$CF165)+求节点(村县营基础信息!AE$8:AE$28,$P$58:$P$78,$CF165)+求节点(村县营基础信息!AN$8:AN$28,$P$84:$P$104,$CF165)</f>
        <v>349.63479443761963</v>
      </c>
      <c r="CA165" s="194">
        <f>求节点(村县营基础信息!N$8:N$28,$P$6:$P$26,$CF165)+求节点(村县营基础信息!W$8:W$28,$P$32:$P$52,$CF165)+求节点(村县营基础信息!AF$8:AF$28,$P$58:$P$78,$CF165)+求节点(村县营基础信息!AO$8:AO$28,$P$84:$P$104,$CF165)</f>
        <v>353.96820596540329</v>
      </c>
      <c r="CB165" s="194">
        <f>求节点(村县营基础信息!O$8:O$28,$P$6:$P$26,$CF165)+求节点(村县营基础信息!X$8:X$28,$P$32:$P$52,$CF165)+求节点(村县营基础信息!AG$8:AG$28,$P$58:$P$78,$CF165)+求节点(村县营基础信息!AP$8:AP$28,$P$84:$P$104,$CF165)</f>
        <v>361.30782333102599</v>
      </c>
      <c r="CC165" s="194">
        <f>(BX165-BX164)/节奏总纲!K163</f>
        <v>4.8688987665045693E-4</v>
      </c>
      <c r="CD165" s="194"/>
      <c r="CE165" s="194"/>
      <c r="CF165" s="194">
        <v>160</v>
      </c>
      <c r="CG165" s="194">
        <f>求节点(村县营基础信息!K$8:K$28,$Q$6:$Q$26,$CF165)+求节点(村县营基础信息!T$8:T$28,$Q$32:$Q$52,$CF165)+求节点(村县营基础信息!AC$8:AC$28,$Q$58:$Q$78,$CF165)+求节点(村县营基础信息!AL$8:AL$28,$Q$84:$Q$104,$CF165)</f>
        <v>103.7988228999465</v>
      </c>
      <c r="CH165" s="194">
        <f>求节点(村县营基础信息!L$8:L$28,$Q$6:$Q$26,$CF165)+求节点(村县营基础信息!U$8:U$28,$Q$32:$Q$52,$CF165)+求节点(村县营基础信息!AD$8:AD$28,$Q$58:$Q$78,$CF165)+求节点(村县营基础信息!AM$8:AM$28,$Q$84:$Q$104,$CF165)</f>
        <v>105.35250289979373</v>
      </c>
      <c r="CI165" s="194">
        <f>求节点(村县营基础信息!M$8:M$28,$Q$6:$Q$26,$CF165)+求节点(村县营基础信息!V$8:V$28,$Q$32:$Q$52,$CF165)+求节点(村县营基础信息!AE$8:AE$28,$Q$58:$Q$78,$CF165)+求节点(村县营基础信息!AN$8:AN$28,$Q$84:$Q$104,$CF165)</f>
        <v>106.68046985064196</v>
      </c>
      <c r="CJ165" s="194">
        <f>求节点(村县营基础信息!N$8:N$28,$Q$6:$Q$26,$CF165)+求节点(村县营基础信息!W$8:W$28,$Q$32:$Q$52,$CF165)+求节点(村县营基础信息!AF$8:AF$28,$Q$58:$Q$78,$CF165)+求节点(村县营基础信息!AO$8:AO$28,$Q$84:$Q$104,$CF165)</f>
        <v>108.50919761979705</v>
      </c>
      <c r="CK165" s="194">
        <f>求节点(村县营基础信息!O$8:O$28,$Q$6:$Q$26,$CF165)+求节点(村县营基础信息!X$8:X$28,$Q$32:$Q$52,$CF165)+求节点(村县营基础信息!AG$8:AG$28,$Q$58:$Q$78,$CF165)+求节点(村县营基础信息!AP$8:AP$28,$Q$84:$Q$104,$CF165)</f>
        <v>110.68125691498584</v>
      </c>
      <c r="CL165" s="194">
        <f>(CG165-CG164)/节奏总纲!K163</f>
        <v>1.4781946176868374E-4</v>
      </c>
      <c r="CM165" s="194"/>
      <c r="CN165" s="194"/>
      <c r="CO165" s="194">
        <v>160</v>
      </c>
      <c r="CP165" s="194">
        <f>求节点(村县营基础信息!K$8:K$28,$R$6:$R$26,$CF165)+求节点(村县营基础信息!T$8:T$28,$R$32:$R$52,$CF165)+求节点(村县营基础信息!AC$8:AC$28,$R$58:$R$78,$CF165)+求节点(村县营基础信息!AL$8:AL$28,$R$84:$R$104,$CF165)</f>
        <v>19.047619047619047</v>
      </c>
      <c r="CQ165" s="194">
        <f>求节点(村县营基础信息!L$8:L$28,$R$6:$R$26,$CF165)+求节点(村县营基础信息!U$8:U$28,$R$32:$R$52,$CF165)+求节点(村县营基础信息!AD$8:AD$28,$R$58:$R$78,$CF165)+求节点(村县营基础信息!AM$8:AM$28,$R$84:$R$104,$CF165)</f>
        <v>19.240019240019244</v>
      </c>
      <c r="CR165" s="194">
        <f>求节点(村县营基础信息!M$8:M$28,$R$6:$R$26,$CF165)+求节点(村县营基础信息!V$8:V$28,$R$32:$R$52,$CF165)+求节点(村县营基础信息!AE$8:AE$28,$R$58:$R$78,$CF165)+求节点(村县营基础信息!AN$8:AN$28,$R$84:$R$104,$CF165)</f>
        <v>19.436345966958214</v>
      </c>
      <c r="CS165" s="194">
        <f>求节点(村县营基础信息!N$8:N$28,$R$6:$R$26,$CF165)+求节点(村县营基础信息!W$8:W$28,$R$32:$R$52,$CF165)+求节点(村县营基础信息!AF$8:AF$28,$R$58:$R$78,$CF165)+求节点(村县营基础信息!AO$8:AO$28,$R$84:$R$104,$CF165)</f>
        <v>19.636720667648504</v>
      </c>
      <c r="CT165" s="194">
        <f>求节点(村县营基础信息!O$8:O$28,$R$6:$R$26,$CF165)+求节点(村县营基础信息!X$8:X$28,$R$32:$R$52,$CF165)+求节点(村县营基础信息!AG$8:AG$28,$R$58:$R$78,$CF165)+求节点(村县营基础信息!AP$8:AP$28,$R$84:$R$104,$CF165)</f>
        <v>20.05012531328321</v>
      </c>
      <c r="CU165" s="194">
        <f>(CP165-CP164)/节奏总纲!K163</f>
        <v>2.7125633190541563E-5</v>
      </c>
      <c r="CV165" s="194"/>
      <c r="CW165" s="194"/>
      <c r="CX165" s="194"/>
      <c r="CY165" s="194">
        <v>160</v>
      </c>
      <c r="CZ165" s="194">
        <v>96457.142857143001</v>
      </c>
      <c r="DA165" s="194">
        <v>97431.457431457806</v>
      </c>
      <c r="DB165" s="194">
        <v>98425.655976676193</v>
      </c>
      <c r="DC165" s="194">
        <v>99440.353460971601</v>
      </c>
      <c r="DD165" s="194">
        <v>101533.83458646599</v>
      </c>
      <c r="DE165" s="194">
        <f t="shared" si="50"/>
        <v>0.50488744075829306</v>
      </c>
      <c r="DF165" s="194">
        <f t="shared" si="51"/>
        <v>0.498799071879935</v>
      </c>
      <c r="DG165" s="194">
        <f t="shared" si="52"/>
        <v>0.49271070300158071</v>
      </c>
      <c r="DH165" s="194">
        <f t="shared" si="53"/>
        <v>0.48662233412322475</v>
      </c>
      <c r="DI165" s="194">
        <f t="shared" si="54"/>
        <v>0.47444559636650957</v>
      </c>
    </row>
  </sheetData>
  <mergeCells count="18">
    <mergeCell ref="CG4:CK4"/>
    <mergeCell ref="CP4:CT4"/>
    <mergeCell ref="AZ4:BD4"/>
    <mergeCell ref="BX4:CB4"/>
    <mergeCell ref="E82:G82"/>
    <mergeCell ref="N82:P82"/>
    <mergeCell ref="AT4:AX4"/>
    <mergeCell ref="BL4:BP4"/>
    <mergeCell ref="E56:G56"/>
    <mergeCell ref="N56:P56"/>
    <mergeCell ref="AO4:AS4"/>
    <mergeCell ref="E30:G30"/>
    <mergeCell ref="E4:G4"/>
    <mergeCell ref="N30:P30"/>
    <mergeCell ref="N4:P4"/>
    <mergeCell ref="AI4:AM4"/>
    <mergeCell ref="Y4:AC4"/>
    <mergeCell ref="AD4:AH4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C3:L164"/>
  <sheetViews>
    <sheetView topLeftCell="A16" workbookViewId="0">
      <selection activeCell="Q57" sqref="Q57"/>
    </sheetView>
  </sheetViews>
  <sheetFormatPr defaultColWidth="6.625" defaultRowHeight="11.25" x14ac:dyDescent="0.15"/>
  <cols>
    <col min="1" max="3" width="6.625" style="28"/>
    <col min="4" max="4" width="9" style="28" bestFit="1" customWidth="1"/>
    <col min="5" max="6" width="6.625" style="28"/>
    <col min="7" max="7" width="6.625" style="29"/>
    <col min="8" max="16384" width="6.625" style="28"/>
  </cols>
  <sheetData>
    <row r="3" spans="3:12" x14ac:dyDescent="0.15">
      <c r="C3" s="28" t="s">
        <v>112</v>
      </c>
      <c r="D3" s="28" t="s">
        <v>113</v>
      </c>
      <c r="H3" s="224" t="s">
        <v>114</v>
      </c>
      <c r="I3" s="224"/>
      <c r="J3" s="224"/>
      <c r="K3" s="224"/>
      <c r="L3" s="224"/>
    </row>
    <row r="4" spans="3:12" x14ac:dyDescent="0.15">
      <c r="C4" s="23" t="s">
        <v>47</v>
      </c>
      <c r="D4" s="118">
        <f>ROUND($D$28+$D$26*E4^$D$30,-2)</f>
        <v>3000</v>
      </c>
      <c r="E4" s="28">
        <v>1</v>
      </c>
      <c r="G4" s="29" t="s">
        <v>357</v>
      </c>
      <c r="H4" s="29" t="s">
        <v>0</v>
      </c>
      <c r="I4" s="29" t="s">
        <v>28</v>
      </c>
      <c r="J4" s="29" t="s">
        <v>17</v>
      </c>
      <c r="K4" s="29" t="s">
        <v>16</v>
      </c>
      <c r="L4" s="29" t="s">
        <v>115</v>
      </c>
    </row>
    <row r="5" spans="3:12" x14ac:dyDescent="0.15">
      <c r="C5" s="23" t="s">
        <v>48</v>
      </c>
      <c r="D5" s="119">
        <v>5000</v>
      </c>
      <c r="E5" s="28">
        <v>2</v>
      </c>
      <c r="G5" s="29">
        <v>1</v>
      </c>
      <c r="H5" s="28">
        <f>IFERROR(INDEX($D$4:$D$23,
INDEX(基础状态预期!$D$8:$D$27,MATCH($G5,基础状态预期!F$8:F$27,1)),0),0)</f>
        <v>0</v>
      </c>
      <c r="I5" s="28">
        <f>IFERROR(INDEX($D$4:$D$23,
INDEX(基础状态预期!$D$8:$D$27,MATCH($G5,基础状态预期!G$8:G$27,1)),0),0)</f>
        <v>0</v>
      </c>
      <c r="J5" s="28">
        <f>IFERROR(INDEX($D$4:$D$23,
INDEX(基础状态预期!$D$8:$D$27,MATCH($G5,基础状态预期!H$8:H$27,1)),0),0)</f>
        <v>0</v>
      </c>
      <c r="K5" s="28">
        <f>IFERROR(INDEX($D$4:$D$23,
INDEX(基础状态预期!$D$8:$D$27,MATCH($G5,基础状态预期!I$8:I$27,1)),0),0)</f>
        <v>0</v>
      </c>
      <c r="L5" s="28">
        <f>IFERROR(INDEX($D$4:$D$23,
INDEX(基础状态预期!$D$8:$D$27,MATCH($G5,基础状态预期!J$8:J$27,1)),0),0)</f>
        <v>0</v>
      </c>
    </row>
    <row r="6" spans="3:12" x14ac:dyDescent="0.15">
      <c r="C6" s="23" t="s">
        <v>49</v>
      </c>
      <c r="D6" s="119">
        <v>10000</v>
      </c>
      <c r="E6" s="28">
        <v>3</v>
      </c>
      <c r="G6" s="29">
        <v>2</v>
      </c>
      <c r="H6" s="28">
        <f>IFERROR(INDEX($D$4:$D$23,
INDEX(基础状态预期!$D$8:$D$27,MATCH($G6,基础状态预期!F$8:F$27,1)),0),0)</f>
        <v>0</v>
      </c>
      <c r="I6" s="28">
        <f>IFERROR(INDEX($D$4:$D$23,
INDEX(基础状态预期!$D$8:$D$27,MATCH($G6,基础状态预期!G$8:G$27,1)),0),0)</f>
        <v>0</v>
      </c>
      <c r="J6" s="28">
        <f>IFERROR(INDEX($D$4:$D$23,
INDEX(基础状态预期!$D$8:$D$27,MATCH($G6,基础状态预期!H$8:H$27,1)),0),0)</f>
        <v>0</v>
      </c>
      <c r="K6" s="28">
        <f>IFERROR(INDEX($D$4:$D$23,
INDEX(基础状态预期!$D$8:$D$27,MATCH($G6,基础状态预期!I$8:I$27,1)),0),0)</f>
        <v>0</v>
      </c>
      <c r="L6" s="28">
        <f>IFERROR(INDEX($D$4:$D$23,
INDEX(基础状态预期!$D$8:$D$27,MATCH($G6,基础状态预期!J$8:J$27,1)),0),0)</f>
        <v>0</v>
      </c>
    </row>
    <row r="7" spans="3:12" x14ac:dyDescent="0.15">
      <c r="C7" s="23" t="s">
        <v>50</v>
      </c>
      <c r="D7" s="119">
        <v>15000</v>
      </c>
      <c r="E7" s="28">
        <v>4</v>
      </c>
      <c r="G7" s="29">
        <v>3</v>
      </c>
      <c r="H7" s="28">
        <f>IFERROR(INDEX($D$4:$D$23,
INDEX(基础状态预期!$D$8:$D$27,MATCH($G7,基础状态预期!F$8:F$27,1)),0),0)</f>
        <v>3000</v>
      </c>
      <c r="I7" s="28">
        <f>IFERROR(INDEX($D$4:$D$23,
INDEX(基础状态预期!$D$8:$D$27,MATCH($G7,基础状态预期!G$8:G$27,1)),0),0)</f>
        <v>3000</v>
      </c>
      <c r="J7" s="28">
        <f>IFERROR(INDEX($D$4:$D$23,
INDEX(基础状态预期!$D$8:$D$27,MATCH($G7,基础状态预期!H$8:H$27,1)),0),0)</f>
        <v>3000</v>
      </c>
      <c r="K7" s="28">
        <f>IFERROR(INDEX($D$4:$D$23,
INDEX(基础状态预期!$D$8:$D$27,MATCH($G7,基础状态预期!I$8:I$27,1)),0),0)</f>
        <v>3000</v>
      </c>
      <c r="L7" s="28">
        <f>IFERROR(INDEX($D$4:$D$23,
INDEX(基础状态预期!$D$8:$D$27,MATCH($G7,基础状态预期!J$8:J$27,1)),0),0)</f>
        <v>3000</v>
      </c>
    </row>
    <row r="8" spans="3:12" x14ac:dyDescent="0.15">
      <c r="C8" s="23" t="s">
        <v>51</v>
      </c>
      <c r="D8" s="119">
        <v>30000</v>
      </c>
      <c r="E8" s="28">
        <v>5</v>
      </c>
      <c r="G8" s="29">
        <v>4</v>
      </c>
      <c r="H8" s="28">
        <f>IFERROR(INDEX($D$4:$D$23,
INDEX(基础状态预期!$D$8:$D$27,MATCH($G8,基础状态预期!F$8:F$27,1)),0),0)</f>
        <v>3000</v>
      </c>
      <c r="I8" s="28">
        <f>IFERROR(INDEX($D$4:$D$23,
INDEX(基础状态预期!$D$8:$D$27,MATCH($G8,基础状态预期!G$8:G$27,1)),0),0)</f>
        <v>3000</v>
      </c>
      <c r="J8" s="28">
        <f>IFERROR(INDEX($D$4:$D$23,
INDEX(基础状态预期!$D$8:$D$27,MATCH($G8,基础状态预期!H$8:H$27,1)),0),0)</f>
        <v>3000</v>
      </c>
      <c r="K8" s="28">
        <f>IFERROR(INDEX($D$4:$D$23,
INDEX(基础状态预期!$D$8:$D$27,MATCH($G8,基础状态预期!I$8:I$27,1)),0),0)</f>
        <v>3000</v>
      </c>
      <c r="L8" s="28">
        <f>IFERROR(INDEX($D$4:$D$23,
INDEX(基础状态预期!$D$8:$D$27,MATCH($G8,基础状态预期!J$8:J$27,1)),0),0)</f>
        <v>3000</v>
      </c>
    </row>
    <row r="9" spans="3:12" x14ac:dyDescent="0.15">
      <c r="C9" s="23" t="s">
        <v>52</v>
      </c>
      <c r="D9" s="119">
        <v>35000</v>
      </c>
      <c r="E9" s="28">
        <v>6</v>
      </c>
      <c r="G9" s="29">
        <v>5</v>
      </c>
      <c r="H9" s="28">
        <f>IFERROR(INDEX($D$4:$D$23,
INDEX(基础状态预期!$D$8:$D$27,MATCH($G9,基础状态预期!F$8:F$27,1)),0),0)</f>
        <v>5000</v>
      </c>
      <c r="I9" s="28">
        <f>IFERROR(INDEX($D$4:$D$23,
INDEX(基础状态预期!$D$8:$D$27,MATCH($G9,基础状态预期!G$8:G$27,1)),0),0)</f>
        <v>5000</v>
      </c>
      <c r="J9" s="28">
        <f>IFERROR(INDEX($D$4:$D$23,
INDEX(基础状态预期!$D$8:$D$27,MATCH($G9,基础状态预期!H$8:H$27,1)),0),0)</f>
        <v>5000</v>
      </c>
      <c r="K9" s="28">
        <f>IFERROR(INDEX($D$4:$D$23,
INDEX(基础状态预期!$D$8:$D$27,MATCH($G9,基础状态预期!I$8:I$27,1)),0),0)</f>
        <v>5000</v>
      </c>
      <c r="L9" s="28">
        <f>IFERROR(INDEX($D$4:$D$23,
INDEX(基础状态预期!$D$8:$D$27,MATCH($G9,基础状态预期!J$8:J$27,1)),0),0)</f>
        <v>5000</v>
      </c>
    </row>
    <row r="10" spans="3:12" x14ac:dyDescent="0.15">
      <c r="C10" s="23" t="s">
        <v>53</v>
      </c>
      <c r="D10" s="119">
        <v>45000</v>
      </c>
      <c r="E10" s="28">
        <v>7</v>
      </c>
      <c r="G10" s="29">
        <v>6</v>
      </c>
      <c r="H10" s="28">
        <f>IFERROR(INDEX($D$4:$D$23,
INDEX(基础状态预期!$D$8:$D$27,MATCH($G10,基础状态预期!F$8:F$27,1)),0),0)</f>
        <v>5000</v>
      </c>
      <c r="I10" s="28">
        <f>IFERROR(INDEX($D$4:$D$23,
INDEX(基础状态预期!$D$8:$D$27,MATCH($G10,基础状态预期!G$8:G$27,1)),0),0)</f>
        <v>5000</v>
      </c>
      <c r="J10" s="28">
        <f>IFERROR(INDEX($D$4:$D$23,
INDEX(基础状态预期!$D$8:$D$27,MATCH($G10,基础状态预期!H$8:H$27,1)),0),0)</f>
        <v>5000</v>
      </c>
      <c r="K10" s="28">
        <f>IFERROR(INDEX($D$4:$D$23,
INDEX(基础状态预期!$D$8:$D$27,MATCH($G10,基础状态预期!I$8:I$27,1)),0),0)</f>
        <v>5000</v>
      </c>
      <c r="L10" s="28">
        <f>IFERROR(INDEX($D$4:$D$23,
INDEX(基础状态预期!$D$8:$D$27,MATCH($G10,基础状态预期!J$8:J$27,1)),0),0)</f>
        <v>5000</v>
      </c>
    </row>
    <row r="11" spans="3:12" x14ac:dyDescent="0.15">
      <c r="C11" s="23" t="s">
        <v>54</v>
      </c>
      <c r="D11" s="119">
        <v>60000</v>
      </c>
      <c r="E11" s="28">
        <v>8</v>
      </c>
      <c r="G11" s="29">
        <v>7</v>
      </c>
      <c r="H11" s="28">
        <f>IFERROR(INDEX($D$4:$D$23,
INDEX(基础状态预期!$D$8:$D$27,MATCH($G11,基础状态预期!F$8:F$27,1)),0),0)</f>
        <v>5000</v>
      </c>
      <c r="I11" s="28">
        <f>IFERROR(INDEX($D$4:$D$23,
INDEX(基础状态预期!$D$8:$D$27,MATCH($G11,基础状态预期!G$8:G$27,1)),0),0)</f>
        <v>5000</v>
      </c>
      <c r="J11" s="28">
        <f>IFERROR(INDEX($D$4:$D$23,
INDEX(基础状态预期!$D$8:$D$27,MATCH($G11,基础状态预期!H$8:H$27,1)),0),0)</f>
        <v>5000</v>
      </c>
      <c r="K11" s="28">
        <f>IFERROR(INDEX($D$4:$D$23,
INDEX(基础状态预期!$D$8:$D$27,MATCH($G11,基础状态预期!I$8:I$27,1)),0),0)</f>
        <v>5000</v>
      </c>
      <c r="L11" s="28">
        <f>IFERROR(INDEX($D$4:$D$23,
INDEX(基础状态预期!$D$8:$D$27,MATCH($G11,基础状态预期!J$8:J$27,1)),0),0)</f>
        <v>5000</v>
      </c>
    </row>
    <row r="12" spans="3:12" x14ac:dyDescent="0.15">
      <c r="C12" s="23" t="s">
        <v>55</v>
      </c>
      <c r="D12" s="119">
        <v>80000</v>
      </c>
      <c r="E12" s="28">
        <v>9</v>
      </c>
      <c r="G12" s="29">
        <v>8</v>
      </c>
      <c r="H12" s="28">
        <f>IFERROR(INDEX($D$4:$D$23,
INDEX(基础状态预期!$D$8:$D$27,MATCH($G12,基础状态预期!F$8:F$27,1)),0),0)</f>
        <v>10000</v>
      </c>
      <c r="I12" s="28">
        <f>IFERROR(INDEX($D$4:$D$23,
INDEX(基础状态预期!$D$8:$D$27,MATCH($G12,基础状态预期!G$8:G$27,1)),0),0)</f>
        <v>10000</v>
      </c>
      <c r="J12" s="28">
        <f>IFERROR(INDEX($D$4:$D$23,
INDEX(基础状态预期!$D$8:$D$27,MATCH($G12,基础状态预期!H$8:H$27,1)),0),0)</f>
        <v>10000</v>
      </c>
      <c r="K12" s="28">
        <f>IFERROR(INDEX($D$4:$D$23,
INDEX(基础状态预期!$D$8:$D$27,MATCH($G12,基础状态预期!I$8:I$27,1)),0),0)</f>
        <v>10000</v>
      </c>
      <c r="L12" s="28">
        <f>IFERROR(INDEX($D$4:$D$23,
INDEX(基础状态预期!$D$8:$D$27,MATCH($G12,基础状态预期!J$8:J$27,1)),0),0)</f>
        <v>10000</v>
      </c>
    </row>
    <row r="13" spans="3:12" x14ac:dyDescent="0.15">
      <c r="C13" s="23" t="s">
        <v>56</v>
      </c>
      <c r="D13" s="119">
        <v>100000</v>
      </c>
      <c r="E13" s="28">
        <v>10</v>
      </c>
      <c r="G13" s="29">
        <v>9</v>
      </c>
      <c r="H13" s="28">
        <f>IFERROR(INDEX($D$4:$D$23,
INDEX(基础状态预期!$D$8:$D$27,MATCH($G13,基础状态预期!F$8:F$27,1)),0),0)</f>
        <v>10000</v>
      </c>
      <c r="I13" s="28">
        <f>IFERROR(INDEX($D$4:$D$23,
INDEX(基础状态预期!$D$8:$D$27,MATCH($G13,基础状态预期!G$8:G$27,1)),0),0)</f>
        <v>10000</v>
      </c>
      <c r="J13" s="28">
        <f>IFERROR(INDEX($D$4:$D$23,
INDEX(基础状态预期!$D$8:$D$27,MATCH($G13,基础状态预期!H$8:H$27,1)),0),0)</f>
        <v>10000</v>
      </c>
      <c r="K13" s="28">
        <f>IFERROR(INDEX($D$4:$D$23,
INDEX(基础状态预期!$D$8:$D$27,MATCH($G13,基础状态预期!I$8:I$27,1)),0),0)</f>
        <v>10000</v>
      </c>
      <c r="L13" s="28">
        <f>IFERROR(INDEX($D$4:$D$23,
INDEX(基础状态预期!$D$8:$D$27,MATCH($G13,基础状态预期!J$8:J$27,1)),0),0)</f>
        <v>10000</v>
      </c>
    </row>
    <row r="14" spans="3:12" x14ac:dyDescent="0.15">
      <c r="C14" s="23" t="s">
        <v>116</v>
      </c>
      <c r="D14" s="119">
        <v>120000</v>
      </c>
      <c r="E14" s="28">
        <v>11</v>
      </c>
      <c r="G14" s="29">
        <v>10</v>
      </c>
      <c r="H14" s="28">
        <f>IFERROR(INDEX($D$4:$D$23,
INDEX(基础状态预期!$D$8:$D$27,MATCH($G14,基础状态预期!F$8:F$27,1)),0),0)</f>
        <v>10000</v>
      </c>
      <c r="I14" s="28">
        <f>IFERROR(INDEX($D$4:$D$23,
INDEX(基础状态预期!$D$8:$D$27,MATCH($G14,基础状态预期!G$8:G$27,1)),0),0)</f>
        <v>10000</v>
      </c>
      <c r="J14" s="28">
        <f>IFERROR(INDEX($D$4:$D$23,
INDEX(基础状态预期!$D$8:$D$27,MATCH($G14,基础状态预期!H$8:H$27,1)),0),0)</f>
        <v>10000</v>
      </c>
      <c r="K14" s="28">
        <f>IFERROR(INDEX($D$4:$D$23,
INDEX(基础状态预期!$D$8:$D$27,MATCH($G14,基础状态预期!I$8:I$27,1)),0),0)</f>
        <v>10000</v>
      </c>
      <c r="L14" s="28">
        <f>IFERROR(INDEX($D$4:$D$23,
INDEX(基础状态预期!$D$8:$D$27,MATCH($G14,基础状态预期!J$8:J$27,1)),0),0)</f>
        <v>10000</v>
      </c>
    </row>
    <row r="15" spans="3:12" x14ac:dyDescent="0.15">
      <c r="C15" s="23" t="s">
        <v>117</v>
      </c>
      <c r="D15" s="119">
        <v>180000</v>
      </c>
      <c r="E15" s="28">
        <v>12</v>
      </c>
      <c r="G15" s="29">
        <v>11</v>
      </c>
      <c r="H15" s="28">
        <f>IFERROR(INDEX($D$4:$D$23,
INDEX(基础状态预期!$D$8:$D$27,MATCH($G15,基础状态预期!F$8:F$27,1)),0),0)</f>
        <v>15000</v>
      </c>
      <c r="I15" s="28">
        <f>IFERROR(INDEX($D$4:$D$23,
INDEX(基础状态预期!$D$8:$D$27,MATCH($G15,基础状态预期!G$8:G$27,1)),0),0)</f>
        <v>15000</v>
      </c>
      <c r="J15" s="28">
        <f>IFERROR(INDEX($D$4:$D$23,
INDEX(基础状态预期!$D$8:$D$27,MATCH($G15,基础状态预期!H$8:H$27,1)),0),0)</f>
        <v>15000</v>
      </c>
      <c r="K15" s="28">
        <f>IFERROR(INDEX($D$4:$D$23,
INDEX(基础状态预期!$D$8:$D$27,MATCH($G15,基础状态预期!I$8:I$27,1)),0),0)</f>
        <v>15000</v>
      </c>
      <c r="L15" s="28">
        <f>IFERROR(INDEX($D$4:$D$23,
INDEX(基础状态预期!$D$8:$D$27,MATCH($G15,基础状态预期!J$8:J$27,1)),0),0)</f>
        <v>15000</v>
      </c>
    </row>
    <row r="16" spans="3:12" x14ac:dyDescent="0.15">
      <c r="C16" s="23" t="s">
        <v>118</v>
      </c>
      <c r="D16" s="119">
        <v>270000</v>
      </c>
      <c r="E16" s="28">
        <v>13</v>
      </c>
      <c r="G16" s="29">
        <v>12</v>
      </c>
      <c r="H16" s="28">
        <f>IFERROR(INDEX($D$4:$D$23,
INDEX(基础状态预期!$D$8:$D$27,MATCH($G16,基础状态预期!F$8:F$27,1)),0),0)</f>
        <v>15000</v>
      </c>
      <c r="I16" s="28">
        <f>IFERROR(INDEX($D$4:$D$23,
INDEX(基础状态预期!$D$8:$D$27,MATCH($G16,基础状态预期!G$8:G$27,1)),0),0)</f>
        <v>15000</v>
      </c>
      <c r="J16" s="28">
        <f>IFERROR(INDEX($D$4:$D$23,
INDEX(基础状态预期!$D$8:$D$27,MATCH($G16,基础状态预期!H$8:H$27,1)),0),0)</f>
        <v>15000</v>
      </c>
      <c r="K16" s="28">
        <f>IFERROR(INDEX($D$4:$D$23,
INDEX(基础状态预期!$D$8:$D$27,MATCH($G16,基础状态预期!I$8:I$27,1)),0),0)</f>
        <v>15000</v>
      </c>
      <c r="L16" s="28">
        <f>IFERROR(INDEX($D$4:$D$23,
INDEX(基础状态预期!$D$8:$D$27,MATCH($G16,基础状态预期!J$8:J$27,1)),0),0)</f>
        <v>15000</v>
      </c>
    </row>
    <row r="17" spans="3:12" x14ac:dyDescent="0.15">
      <c r="C17" s="23" t="s">
        <v>119</v>
      </c>
      <c r="D17" s="119">
        <v>350000</v>
      </c>
      <c r="E17" s="28">
        <v>14</v>
      </c>
      <c r="G17" s="29">
        <v>13</v>
      </c>
      <c r="H17" s="28">
        <f>IFERROR(INDEX($D$4:$D$23,
INDEX(基础状态预期!$D$8:$D$27,MATCH($G17,基础状态预期!F$8:F$27,1)),0),0)</f>
        <v>15000</v>
      </c>
      <c r="I17" s="28">
        <f>IFERROR(INDEX($D$4:$D$23,
INDEX(基础状态预期!$D$8:$D$27,MATCH($G17,基础状态预期!G$8:G$27,1)),0),0)</f>
        <v>15000</v>
      </c>
      <c r="J17" s="28">
        <f>IFERROR(INDEX($D$4:$D$23,
INDEX(基础状态预期!$D$8:$D$27,MATCH($G17,基础状态预期!H$8:H$27,1)),0),0)</f>
        <v>15000</v>
      </c>
      <c r="K17" s="28">
        <f>IFERROR(INDEX($D$4:$D$23,
INDEX(基础状态预期!$D$8:$D$27,MATCH($G17,基础状态预期!I$8:I$27,1)),0),0)</f>
        <v>15000</v>
      </c>
      <c r="L17" s="28">
        <f>IFERROR(INDEX($D$4:$D$23,
INDEX(基础状态预期!$D$8:$D$27,MATCH($G17,基础状态预期!J$8:J$27,1)),0),0)</f>
        <v>15000</v>
      </c>
    </row>
    <row r="18" spans="3:12" x14ac:dyDescent="0.15">
      <c r="C18" s="23" t="s">
        <v>120</v>
      </c>
      <c r="D18" s="119">
        <v>430000</v>
      </c>
      <c r="E18" s="28">
        <v>15</v>
      </c>
      <c r="G18" s="29">
        <v>14</v>
      </c>
      <c r="H18" s="28">
        <f>IFERROR(INDEX($D$4:$D$23,
INDEX(基础状态预期!$D$8:$D$27,MATCH($G18,基础状态预期!F$8:F$27,1)),0),0)</f>
        <v>30000</v>
      </c>
      <c r="I18" s="28">
        <f>IFERROR(INDEX($D$4:$D$23,
INDEX(基础状态预期!$D$8:$D$27,MATCH($G18,基础状态预期!G$8:G$27,1)),0),0)</f>
        <v>30000</v>
      </c>
      <c r="J18" s="28">
        <f>IFERROR(INDEX($D$4:$D$23,
INDEX(基础状态预期!$D$8:$D$27,MATCH($G18,基础状态预期!H$8:H$27,1)),0),0)</f>
        <v>30000</v>
      </c>
      <c r="K18" s="28">
        <f>IFERROR(INDEX($D$4:$D$23,
INDEX(基础状态预期!$D$8:$D$27,MATCH($G18,基础状态预期!I$8:I$27,1)),0),0)</f>
        <v>30000</v>
      </c>
      <c r="L18" s="28">
        <f>IFERROR(INDEX($D$4:$D$23,
INDEX(基础状态预期!$D$8:$D$27,MATCH($G18,基础状态预期!J$8:J$27,1)),0),0)</f>
        <v>30000</v>
      </c>
    </row>
    <row r="19" spans="3:12" x14ac:dyDescent="0.15">
      <c r="C19" s="23" t="s">
        <v>121</v>
      </c>
      <c r="D19" s="119">
        <v>580000</v>
      </c>
      <c r="E19" s="28">
        <v>16</v>
      </c>
      <c r="G19" s="29">
        <v>15</v>
      </c>
      <c r="H19" s="28">
        <f>IFERROR(INDEX($D$4:$D$23,
INDEX(基础状态预期!$D$8:$D$27,MATCH($G19,基础状态预期!F$8:F$27,1)),0),0)</f>
        <v>30000</v>
      </c>
      <c r="I19" s="28">
        <f>IFERROR(INDEX($D$4:$D$23,
INDEX(基础状态预期!$D$8:$D$27,MATCH($G19,基础状态预期!G$8:G$27,1)),0),0)</f>
        <v>30000</v>
      </c>
      <c r="J19" s="28">
        <f>IFERROR(INDEX($D$4:$D$23,
INDEX(基础状态预期!$D$8:$D$27,MATCH($G19,基础状态预期!H$8:H$27,1)),0),0)</f>
        <v>30000</v>
      </c>
      <c r="K19" s="28">
        <f>IFERROR(INDEX($D$4:$D$23,
INDEX(基础状态预期!$D$8:$D$27,MATCH($G19,基础状态预期!I$8:I$27,1)),0),0)</f>
        <v>30000</v>
      </c>
      <c r="L19" s="28">
        <f>IFERROR(INDEX($D$4:$D$23,
INDEX(基础状态预期!$D$8:$D$27,MATCH($G19,基础状态预期!J$8:J$27,1)),0),0)</f>
        <v>30000</v>
      </c>
    </row>
    <row r="20" spans="3:12" x14ac:dyDescent="0.15">
      <c r="C20" s="23" t="s">
        <v>122</v>
      </c>
      <c r="D20" s="119">
        <v>670000</v>
      </c>
      <c r="E20" s="28">
        <v>17</v>
      </c>
      <c r="G20" s="29">
        <v>16</v>
      </c>
      <c r="H20" s="28">
        <f>IFERROR(INDEX($D$4:$D$23,
INDEX(基础状态预期!$D$8:$D$27,MATCH($G20,基础状态预期!F$8:F$27,1)),0),0)</f>
        <v>30000</v>
      </c>
      <c r="I20" s="28">
        <f>IFERROR(INDEX($D$4:$D$23,
INDEX(基础状态预期!$D$8:$D$27,MATCH($G20,基础状态预期!G$8:G$27,1)),0),0)</f>
        <v>30000</v>
      </c>
      <c r="J20" s="28">
        <f>IFERROR(INDEX($D$4:$D$23,
INDEX(基础状态预期!$D$8:$D$27,MATCH($G20,基础状态预期!H$8:H$27,1)),0),0)</f>
        <v>30000</v>
      </c>
      <c r="K20" s="28">
        <f>IFERROR(INDEX($D$4:$D$23,
INDEX(基础状态预期!$D$8:$D$27,MATCH($G20,基础状态预期!I$8:I$27,1)),0),0)</f>
        <v>30000</v>
      </c>
      <c r="L20" s="28">
        <f>IFERROR(INDEX($D$4:$D$23,
INDEX(基础状态预期!$D$8:$D$27,MATCH($G20,基础状态预期!J$8:J$27,1)),0),0)</f>
        <v>30000</v>
      </c>
    </row>
    <row r="21" spans="3:12" x14ac:dyDescent="0.15">
      <c r="C21" s="23" t="s">
        <v>123</v>
      </c>
      <c r="D21" s="119">
        <v>770000</v>
      </c>
      <c r="E21" s="28">
        <v>18</v>
      </c>
      <c r="G21" s="29">
        <v>17</v>
      </c>
      <c r="H21" s="28">
        <f>IFERROR(INDEX($D$4:$D$23,
INDEX(基础状态预期!$D$8:$D$27,MATCH($G21,基础状态预期!F$8:F$27,1)),0),0)</f>
        <v>35000</v>
      </c>
      <c r="I21" s="28">
        <f>IFERROR(INDEX($D$4:$D$23,
INDEX(基础状态预期!$D$8:$D$27,MATCH($G21,基础状态预期!G$8:G$27,1)),0),0)</f>
        <v>35000</v>
      </c>
      <c r="J21" s="28">
        <f>IFERROR(INDEX($D$4:$D$23,
INDEX(基础状态预期!$D$8:$D$27,MATCH($G21,基础状态预期!H$8:H$27,1)),0),0)</f>
        <v>35000</v>
      </c>
      <c r="K21" s="28">
        <f>IFERROR(INDEX($D$4:$D$23,
INDEX(基础状态预期!$D$8:$D$27,MATCH($G21,基础状态预期!I$8:I$27,1)),0),0)</f>
        <v>35000</v>
      </c>
      <c r="L21" s="28">
        <f>IFERROR(INDEX($D$4:$D$23,
INDEX(基础状态预期!$D$8:$D$27,MATCH($G21,基础状态预期!J$8:J$27,1)),0),0)</f>
        <v>35000</v>
      </c>
    </row>
    <row r="22" spans="3:12" x14ac:dyDescent="0.15">
      <c r="C22" s="23" t="s">
        <v>124</v>
      </c>
      <c r="D22" s="119">
        <v>880000</v>
      </c>
      <c r="E22" s="28">
        <v>19</v>
      </c>
      <c r="G22" s="29">
        <v>18</v>
      </c>
      <c r="H22" s="28">
        <f>IFERROR(INDEX($D$4:$D$23,
INDEX(基础状态预期!$D$8:$D$27,MATCH($G22,基础状态预期!F$8:F$27,1)),0),0)</f>
        <v>35000</v>
      </c>
      <c r="I22" s="28">
        <f>IFERROR(INDEX($D$4:$D$23,
INDEX(基础状态预期!$D$8:$D$27,MATCH($G22,基础状态预期!G$8:G$27,1)),0),0)</f>
        <v>35000</v>
      </c>
      <c r="J22" s="28">
        <f>IFERROR(INDEX($D$4:$D$23,
INDEX(基础状态预期!$D$8:$D$27,MATCH($G22,基础状态预期!H$8:H$27,1)),0),0)</f>
        <v>35000</v>
      </c>
      <c r="K22" s="28">
        <f>IFERROR(INDEX($D$4:$D$23,
INDEX(基础状态预期!$D$8:$D$27,MATCH($G22,基础状态预期!I$8:I$27,1)),0),0)</f>
        <v>35000</v>
      </c>
      <c r="L22" s="28">
        <f>IFERROR(INDEX($D$4:$D$23,
INDEX(基础状态预期!$D$8:$D$27,MATCH($G22,基础状态预期!J$8:J$27,1)),0),0)</f>
        <v>35000</v>
      </c>
    </row>
    <row r="23" spans="3:12" x14ac:dyDescent="0.15">
      <c r="C23" s="23" t="s">
        <v>125</v>
      </c>
      <c r="D23" s="119">
        <v>1000000</v>
      </c>
      <c r="E23" s="28">
        <v>20</v>
      </c>
      <c r="G23" s="29">
        <v>19</v>
      </c>
      <c r="H23" s="28">
        <f>IFERROR(INDEX($D$4:$D$23,
INDEX(基础状态预期!$D$8:$D$27,MATCH($G23,基础状态预期!F$8:F$27,1)),0),0)</f>
        <v>35000</v>
      </c>
      <c r="I23" s="28">
        <f>IFERROR(INDEX($D$4:$D$23,
INDEX(基础状态预期!$D$8:$D$27,MATCH($G23,基础状态预期!G$8:G$27,1)),0),0)</f>
        <v>35000</v>
      </c>
      <c r="J23" s="28">
        <f>IFERROR(INDEX($D$4:$D$23,
INDEX(基础状态预期!$D$8:$D$27,MATCH($G23,基础状态预期!H$8:H$27,1)),0),0)</f>
        <v>35000</v>
      </c>
      <c r="K23" s="28">
        <f>IFERROR(INDEX($D$4:$D$23,
INDEX(基础状态预期!$D$8:$D$27,MATCH($G23,基础状态预期!I$8:I$27,1)),0),0)</f>
        <v>35000</v>
      </c>
      <c r="L23" s="28">
        <f>IFERROR(INDEX($D$4:$D$23,
INDEX(基础状态预期!$D$8:$D$27,MATCH($G23,基础状态预期!J$8:J$27,1)),0),0)</f>
        <v>45000</v>
      </c>
    </row>
    <row r="24" spans="3:12" x14ac:dyDescent="0.15">
      <c r="G24" s="29">
        <v>20</v>
      </c>
      <c r="H24" s="28">
        <f>IFERROR(INDEX($D$4:$D$23,
INDEX(基础状态预期!$D$8:$D$27,MATCH($G24,基础状态预期!F$8:F$27,1)),0),0)</f>
        <v>45000</v>
      </c>
      <c r="I24" s="28">
        <f>IFERROR(INDEX($D$4:$D$23,
INDEX(基础状态预期!$D$8:$D$27,MATCH($G24,基础状态预期!G$8:G$27,1)),0),0)</f>
        <v>45000</v>
      </c>
      <c r="J24" s="28">
        <f>IFERROR(INDEX($D$4:$D$23,
INDEX(基础状态预期!$D$8:$D$27,MATCH($G24,基础状态预期!H$8:H$27,1)),0),0)</f>
        <v>45000</v>
      </c>
      <c r="K24" s="28">
        <f>IFERROR(INDEX($D$4:$D$23,
INDEX(基础状态预期!$D$8:$D$27,MATCH($G24,基础状态预期!I$8:I$27,1)),0),0)</f>
        <v>45000</v>
      </c>
      <c r="L24" s="28">
        <f>IFERROR(INDEX($D$4:$D$23,
INDEX(基础状态预期!$D$8:$D$27,MATCH($G24,基础状态预期!J$8:J$27,1)),0),0)</f>
        <v>45000</v>
      </c>
    </row>
    <row r="25" spans="3:12" x14ac:dyDescent="0.15">
      <c r="G25" s="29">
        <v>21</v>
      </c>
      <c r="H25" s="28">
        <f>IFERROR(INDEX($D$4:$D$23,
INDEX(基础状态预期!$D$8:$D$27,MATCH($G25,基础状态预期!F$8:F$27,1)),0),0)</f>
        <v>45000</v>
      </c>
      <c r="I25" s="28">
        <f>IFERROR(INDEX($D$4:$D$23,
INDEX(基础状态预期!$D$8:$D$27,MATCH($G25,基础状态预期!G$8:G$27,1)),0),0)</f>
        <v>45000</v>
      </c>
      <c r="J25" s="28">
        <f>IFERROR(INDEX($D$4:$D$23,
INDEX(基础状态预期!$D$8:$D$27,MATCH($G25,基础状态预期!H$8:H$27,1)),0),0)</f>
        <v>45000</v>
      </c>
      <c r="K25" s="28">
        <f>IFERROR(INDEX($D$4:$D$23,
INDEX(基础状态预期!$D$8:$D$27,MATCH($G25,基础状态预期!I$8:I$27,1)),0),0)</f>
        <v>45000</v>
      </c>
      <c r="L25" s="28">
        <f>IFERROR(INDEX($D$4:$D$23,
INDEX(基础状态预期!$D$8:$D$27,MATCH($G25,基础状态预期!J$8:J$27,1)),0),0)</f>
        <v>45000</v>
      </c>
    </row>
    <row r="26" spans="3:12" x14ac:dyDescent="0.15">
      <c r="C26" s="28" t="s">
        <v>126</v>
      </c>
      <c r="D26" s="28">
        <v>1000</v>
      </c>
      <c r="G26" s="29">
        <v>22</v>
      </c>
      <c r="H26" s="28">
        <f>IFERROR(INDEX($D$4:$D$23,
INDEX(基础状态预期!$D$8:$D$27,MATCH($G26,基础状态预期!F$8:F$27,1)),0),0)</f>
        <v>45000</v>
      </c>
      <c r="I26" s="28">
        <f>IFERROR(INDEX($D$4:$D$23,
INDEX(基础状态预期!$D$8:$D$27,MATCH($G26,基础状态预期!G$8:G$27,1)),0),0)</f>
        <v>45000</v>
      </c>
      <c r="J26" s="28">
        <f>IFERROR(INDEX($D$4:$D$23,
INDEX(基础状态预期!$D$8:$D$27,MATCH($G26,基础状态预期!H$8:H$27,1)),0),0)</f>
        <v>45000</v>
      </c>
      <c r="K26" s="28">
        <f>IFERROR(INDEX($D$4:$D$23,
INDEX(基础状态预期!$D$8:$D$27,MATCH($G26,基础状态预期!I$8:I$27,1)),0),0)</f>
        <v>45000</v>
      </c>
      <c r="L26" s="28">
        <f>IFERROR(INDEX($D$4:$D$23,
INDEX(基础状态预期!$D$8:$D$27,MATCH($G26,基础状态预期!J$8:J$27,1)),0),0)</f>
        <v>60000</v>
      </c>
    </row>
    <row r="27" spans="3:12" x14ac:dyDescent="0.15">
      <c r="G27" s="29">
        <v>23</v>
      </c>
      <c r="H27" s="28">
        <f>IFERROR(INDEX($D$4:$D$23,
INDEX(基础状态预期!$D$8:$D$27,MATCH($G27,基础状态预期!F$8:F$27,1)),0),0)</f>
        <v>60000</v>
      </c>
      <c r="I27" s="28">
        <f>IFERROR(INDEX($D$4:$D$23,
INDEX(基础状态预期!$D$8:$D$27,MATCH($G27,基础状态预期!G$8:G$27,1)),0),0)</f>
        <v>60000</v>
      </c>
      <c r="J27" s="28">
        <f>IFERROR(INDEX($D$4:$D$23,
INDEX(基础状态预期!$D$8:$D$27,MATCH($G27,基础状态预期!H$8:H$27,1)),0),0)</f>
        <v>60000</v>
      </c>
      <c r="K27" s="28">
        <f>IFERROR(INDEX($D$4:$D$23,
INDEX(基础状态预期!$D$8:$D$27,MATCH($G27,基础状态预期!I$8:I$27,1)),0),0)</f>
        <v>60000</v>
      </c>
      <c r="L27" s="28">
        <f>IFERROR(INDEX($D$4:$D$23,
INDEX(基础状态预期!$D$8:$D$27,MATCH($G27,基础状态预期!J$8:J$27,1)),0),0)</f>
        <v>60000</v>
      </c>
    </row>
    <row r="28" spans="3:12" x14ac:dyDescent="0.15">
      <c r="C28" s="28" t="s">
        <v>127</v>
      </c>
      <c r="D28" s="28">
        <v>2000</v>
      </c>
      <c r="G28" s="29">
        <v>24</v>
      </c>
      <c r="H28" s="28">
        <f>IFERROR(INDEX($D$4:$D$23,
INDEX(基础状态预期!$D$8:$D$27,MATCH($G28,基础状态预期!F$8:F$27,1)),0),0)</f>
        <v>60000</v>
      </c>
      <c r="I28" s="28">
        <f>IFERROR(INDEX($D$4:$D$23,
INDEX(基础状态预期!$D$8:$D$27,MATCH($G28,基础状态预期!G$8:G$27,1)),0),0)</f>
        <v>60000</v>
      </c>
      <c r="J28" s="28">
        <f>IFERROR(INDEX($D$4:$D$23,
INDEX(基础状态预期!$D$8:$D$27,MATCH($G28,基础状态预期!H$8:H$27,1)),0),0)</f>
        <v>60000</v>
      </c>
      <c r="K28" s="28">
        <f>IFERROR(INDEX($D$4:$D$23,
INDEX(基础状态预期!$D$8:$D$27,MATCH($G28,基础状态预期!I$8:I$27,1)),0),0)</f>
        <v>60000</v>
      </c>
      <c r="L28" s="28">
        <f>IFERROR(INDEX($D$4:$D$23,
INDEX(基础状态预期!$D$8:$D$27,MATCH($G28,基础状态预期!J$8:J$27,1)),0),0)</f>
        <v>60000</v>
      </c>
    </row>
    <row r="29" spans="3:12" x14ac:dyDescent="0.15">
      <c r="G29" s="29">
        <v>25</v>
      </c>
      <c r="H29" s="28">
        <f>IFERROR(INDEX($D$4:$D$23,
INDEX(基础状态预期!$D$8:$D$27,MATCH($G29,基础状态预期!F$8:F$27,1)),0),0)</f>
        <v>60000</v>
      </c>
      <c r="I29" s="28">
        <f>IFERROR(INDEX($D$4:$D$23,
INDEX(基础状态预期!$D$8:$D$27,MATCH($G29,基础状态预期!G$8:G$27,1)),0),0)</f>
        <v>60000</v>
      </c>
      <c r="J29" s="28">
        <f>IFERROR(INDEX($D$4:$D$23,
INDEX(基础状态预期!$D$8:$D$27,MATCH($G29,基础状态预期!H$8:H$27,1)),0),0)</f>
        <v>60000</v>
      </c>
      <c r="K29" s="28">
        <f>IFERROR(INDEX($D$4:$D$23,
INDEX(基础状态预期!$D$8:$D$27,MATCH($G29,基础状态预期!I$8:I$27,1)),0),0)</f>
        <v>60000</v>
      </c>
      <c r="L29" s="28">
        <f>IFERROR(INDEX($D$4:$D$23,
INDEX(基础状态预期!$D$8:$D$27,MATCH($G29,基础状态预期!J$8:J$27,1)),0),0)</f>
        <v>80000</v>
      </c>
    </row>
    <row r="30" spans="3:12" x14ac:dyDescent="0.15">
      <c r="C30" s="28" t="s">
        <v>399</v>
      </c>
      <c r="D30" s="28">
        <v>2.2999999999999998</v>
      </c>
      <c r="G30" s="29">
        <v>26</v>
      </c>
      <c r="H30" s="28">
        <f>IFERROR(INDEX($D$4:$D$23,
INDEX(基础状态预期!$D$8:$D$27,MATCH($G30,基础状态预期!F$8:F$27,1)),0),0)</f>
        <v>80000</v>
      </c>
      <c r="I30" s="28">
        <f>IFERROR(INDEX($D$4:$D$23,
INDEX(基础状态预期!$D$8:$D$27,MATCH($G30,基础状态预期!G$8:G$27,1)),0),0)</f>
        <v>80000</v>
      </c>
      <c r="J30" s="28">
        <f>IFERROR(INDEX($D$4:$D$23,
INDEX(基础状态预期!$D$8:$D$27,MATCH($G30,基础状态预期!H$8:H$27,1)),0),0)</f>
        <v>80000</v>
      </c>
      <c r="K30" s="28">
        <f>IFERROR(INDEX($D$4:$D$23,
INDEX(基础状态预期!$D$8:$D$27,MATCH($G30,基础状态预期!I$8:I$27,1)),0),0)</f>
        <v>80000</v>
      </c>
      <c r="L30" s="28">
        <f>IFERROR(INDEX($D$4:$D$23,
INDEX(基础状态预期!$D$8:$D$27,MATCH($G30,基础状态预期!J$8:J$27,1)),0),0)</f>
        <v>80000</v>
      </c>
    </row>
    <row r="31" spans="3:12" x14ac:dyDescent="0.15">
      <c r="G31" s="29">
        <v>27</v>
      </c>
      <c r="H31" s="28">
        <f>IFERROR(INDEX($D$4:$D$23,
INDEX(基础状态预期!$D$8:$D$27,MATCH($G31,基础状态预期!F$8:F$27,1)),0),0)</f>
        <v>80000</v>
      </c>
      <c r="I31" s="28">
        <f>IFERROR(INDEX($D$4:$D$23,
INDEX(基础状态预期!$D$8:$D$27,MATCH($G31,基础状态预期!G$8:G$27,1)),0),0)</f>
        <v>80000</v>
      </c>
      <c r="J31" s="28">
        <f>IFERROR(INDEX($D$4:$D$23,
INDEX(基础状态预期!$D$8:$D$27,MATCH($G31,基础状态预期!H$8:H$27,1)),0),0)</f>
        <v>80000</v>
      </c>
      <c r="K31" s="28">
        <f>IFERROR(INDEX($D$4:$D$23,
INDEX(基础状态预期!$D$8:$D$27,MATCH($G31,基础状态预期!I$8:I$27,1)),0),0)</f>
        <v>80000</v>
      </c>
      <c r="L31" s="28">
        <f>IFERROR(INDEX($D$4:$D$23,
INDEX(基础状态预期!$D$8:$D$27,MATCH($G31,基础状态预期!J$8:J$27,1)),0),0)</f>
        <v>80000</v>
      </c>
    </row>
    <row r="32" spans="3:12" x14ac:dyDescent="0.15">
      <c r="G32" s="29">
        <v>28</v>
      </c>
      <c r="H32" s="28">
        <f>IFERROR(INDEX($D$4:$D$23,
INDEX(基础状态预期!$D$8:$D$27,MATCH($G32,基础状态预期!F$8:F$27,1)),0),0)</f>
        <v>80000</v>
      </c>
      <c r="I32" s="28">
        <f>IFERROR(INDEX($D$4:$D$23,
INDEX(基础状态预期!$D$8:$D$27,MATCH($G32,基础状态预期!G$8:G$27,1)),0),0)</f>
        <v>80000</v>
      </c>
      <c r="J32" s="28">
        <f>IFERROR(INDEX($D$4:$D$23,
INDEX(基础状态预期!$D$8:$D$27,MATCH($G32,基础状态预期!H$8:H$27,1)),0),0)</f>
        <v>80000</v>
      </c>
      <c r="K32" s="28">
        <f>IFERROR(INDEX($D$4:$D$23,
INDEX(基础状态预期!$D$8:$D$27,MATCH($G32,基础状态预期!I$8:I$27,1)),0),0)</f>
        <v>80000</v>
      </c>
      <c r="L32" s="28">
        <f>IFERROR(INDEX($D$4:$D$23,
INDEX(基础状态预期!$D$8:$D$27,MATCH($G32,基础状态预期!J$8:J$27,1)),0),0)</f>
        <v>100000</v>
      </c>
    </row>
    <row r="33" spans="7:12" x14ac:dyDescent="0.15">
      <c r="G33" s="29">
        <v>29</v>
      </c>
      <c r="H33" s="28">
        <f>IFERROR(INDEX($D$4:$D$23,
INDEX(基础状态预期!$D$8:$D$27,MATCH($G33,基础状态预期!F$8:F$27,1)),0),0)</f>
        <v>100000</v>
      </c>
      <c r="I33" s="28">
        <f>IFERROR(INDEX($D$4:$D$23,
INDEX(基础状态预期!$D$8:$D$27,MATCH($G33,基础状态预期!G$8:G$27,1)),0),0)</f>
        <v>100000</v>
      </c>
      <c r="J33" s="28">
        <f>IFERROR(INDEX($D$4:$D$23,
INDEX(基础状态预期!$D$8:$D$27,MATCH($G33,基础状态预期!H$8:H$27,1)),0),0)</f>
        <v>100000</v>
      </c>
      <c r="K33" s="28">
        <f>IFERROR(INDEX($D$4:$D$23,
INDEX(基础状态预期!$D$8:$D$27,MATCH($G33,基础状态预期!I$8:I$27,1)),0),0)</f>
        <v>100000</v>
      </c>
      <c r="L33" s="28">
        <f>IFERROR(INDEX($D$4:$D$23,
INDEX(基础状态预期!$D$8:$D$27,MATCH($G33,基础状态预期!J$8:J$27,1)),0),0)</f>
        <v>100000</v>
      </c>
    </row>
    <row r="34" spans="7:12" x14ac:dyDescent="0.15">
      <c r="G34" s="29">
        <v>30</v>
      </c>
      <c r="H34" s="28">
        <f>IFERROR(INDEX($D$4:$D$23,
INDEX(基础状态预期!$D$8:$D$27,MATCH($G34,基础状态预期!F$8:F$27,1)),0),0)</f>
        <v>100000</v>
      </c>
      <c r="I34" s="28">
        <f>IFERROR(INDEX($D$4:$D$23,
INDEX(基础状态预期!$D$8:$D$27,MATCH($G34,基础状态预期!G$8:G$27,1)),0),0)</f>
        <v>100000</v>
      </c>
      <c r="J34" s="28">
        <f>IFERROR(INDEX($D$4:$D$23,
INDEX(基础状态预期!$D$8:$D$27,MATCH($G34,基础状态预期!H$8:H$27,1)),0),0)</f>
        <v>100000</v>
      </c>
      <c r="K34" s="28">
        <f>IFERROR(INDEX($D$4:$D$23,
INDEX(基础状态预期!$D$8:$D$27,MATCH($G34,基础状态预期!I$8:I$27,1)),0),0)</f>
        <v>100000</v>
      </c>
      <c r="L34" s="28">
        <f>IFERROR(INDEX($D$4:$D$23,
INDEX(基础状态预期!$D$8:$D$27,MATCH($G34,基础状态预期!J$8:J$27,1)),0),0)</f>
        <v>100000</v>
      </c>
    </row>
    <row r="35" spans="7:12" x14ac:dyDescent="0.15">
      <c r="G35" s="29">
        <v>31</v>
      </c>
      <c r="H35" s="28">
        <f>IFERROR(INDEX($D$4:$D$23,
INDEX(基础状态预期!$D$8:$D$27,MATCH($G35,基础状态预期!F$8:F$27,1)),0),0)</f>
        <v>100000</v>
      </c>
      <c r="I35" s="28">
        <f>IFERROR(INDEX($D$4:$D$23,
INDEX(基础状态预期!$D$8:$D$27,MATCH($G35,基础状态预期!G$8:G$27,1)),0),0)</f>
        <v>100000</v>
      </c>
      <c r="J35" s="28">
        <f>IFERROR(INDEX($D$4:$D$23,
INDEX(基础状态预期!$D$8:$D$27,MATCH($G35,基础状态预期!H$8:H$27,1)),0),0)</f>
        <v>100000</v>
      </c>
      <c r="K35" s="28">
        <f>IFERROR(INDEX($D$4:$D$23,
INDEX(基础状态预期!$D$8:$D$27,MATCH($G35,基础状态预期!I$8:I$27,1)),0),0)</f>
        <v>100000</v>
      </c>
      <c r="L35" s="28">
        <f>IFERROR(INDEX($D$4:$D$23,
INDEX(基础状态预期!$D$8:$D$27,MATCH($G35,基础状态预期!J$8:J$27,1)),0),0)</f>
        <v>100000</v>
      </c>
    </row>
    <row r="36" spans="7:12" x14ac:dyDescent="0.15">
      <c r="G36" s="29">
        <v>32</v>
      </c>
      <c r="H36" s="28">
        <f>IFERROR(INDEX($D$4:$D$23,
INDEX(基础状态预期!$D$8:$D$27,MATCH($G36,基础状态预期!F$8:F$27,1)),0),0)</f>
        <v>100000</v>
      </c>
      <c r="I36" s="28">
        <f>IFERROR(INDEX($D$4:$D$23,
INDEX(基础状态预期!$D$8:$D$27,MATCH($G36,基础状态预期!G$8:G$27,1)),0),0)</f>
        <v>100000</v>
      </c>
      <c r="J36" s="28">
        <f>IFERROR(INDEX($D$4:$D$23,
INDEX(基础状态预期!$D$8:$D$27,MATCH($G36,基础状态预期!H$8:H$27,1)),0),0)</f>
        <v>100000</v>
      </c>
      <c r="K36" s="28">
        <f>IFERROR(INDEX($D$4:$D$23,
INDEX(基础状态预期!$D$8:$D$27,MATCH($G36,基础状态预期!I$8:I$27,1)),0),0)</f>
        <v>100000</v>
      </c>
      <c r="L36" s="28">
        <f>IFERROR(INDEX($D$4:$D$23,
INDEX(基础状态预期!$D$8:$D$27,MATCH($G36,基础状态预期!J$8:J$27,1)),0),0)</f>
        <v>120000</v>
      </c>
    </row>
    <row r="37" spans="7:12" x14ac:dyDescent="0.15">
      <c r="G37" s="29">
        <v>33</v>
      </c>
      <c r="H37" s="28">
        <f>IFERROR(INDEX($D$4:$D$23,
INDEX(基础状态预期!$D$8:$D$27,MATCH($G37,基础状态预期!F$8:F$27,1)),0),0)</f>
        <v>120000</v>
      </c>
      <c r="I37" s="28">
        <f>IFERROR(INDEX($D$4:$D$23,
INDEX(基础状态预期!$D$8:$D$27,MATCH($G37,基础状态预期!G$8:G$27,1)),0),0)</f>
        <v>120000</v>
      </c>
      <c r="J37" s="28">
        <f>IFERROR(INDEX($D$4:$D$23,
INDEX(基础状态预期!$D$8:$D$27,MATCH($G37,基础状态预期!H$8:H$27,1)),0),0)</f>
        <v>120000</v>
      </c>
      <c r="K37" s="28">
        <f>IFERROR(INDEX($D$4:$D$23,
INDEX(基础状态预期!$D$8:$D$27,MATCH($G37,基础状态预期!I$8:I$27,1)),0),0)</f>
        <v>120000</v>
      </c>
      <c r="L37" s="28">
        <f>IFERROR(INDEX($D$4:$D$23,
INDEX(基础状态预期!$D$8:$D$27,MATCH($G37,基础状态预期!J$8:J$27,1)),0),0)</f>
        <v>120000</v>
      </c>
    </row>
    <row r="38" spans="7:12" x14ac:dyDescent="0.15">
      <c r="G38" s="29">
        <v>34</v>
      </c>
      <c r="H38" s="28">
        <f>IFERROR(INDEX($D$4:$D$23,
INDEX(基础状态预期!$D$8:$D$27,MATCH($G38,基础状态预期!F$8:F$27,1)),0),0)</f>
        <v>120000</v>
      </c>
      <c r="I38" s="28">
        <f>IFERROR(INDEX($D$4:$D$23,
INDEX(基础状态预期!$D$8:$D$27,MATCH($G38,基础状态预期!G$8:G$27,1)),0),0)</f>
        <v>120000</v>
      </c>
      <c r="J38" s="28">
        <f>IFERROR(INDEX($D$4:$D$23,
INDEX(基础状态预期!$D$8:$D$27,MATCH($G38,基础状态预期!H$8:H$27,1)),0),0)</f>
        <v>120000</v>
      </c>
      <c r="K38" s="28">
        <f>IFERROR(INDEX($D$4:$D$23,
INDEX(基础状态预期!$D$8:$D$27,MATCH($G38,基础状态预期!I$8:I$27,1)),0),0)</f>
        <v>120000</v>
      </c>
      <c r="L38" s="28">
        <f>IFERROR(INDEX($D$4:$D$23,
INDEX(基础状态预期!$D$8:$D$27,MATCH($G38,基础状态预期!J$8:J$27,1)),0),0)</f>
        <v>120000</v>
      </c>
    </row>
    <row r="39" spans="7:12" x14ac:dyDescent="0.15">
      <c r="G39" s="29">
        <v>35</v>
      </c>
      <c r="H39" s="28">
        <f>IFERROR(INDEX($D$4:$D$23,
INDEX(基础状态预期!$D$8:$D$27,MATCH($G39,基础状态预期!F$8:F$27,1)),0),0)</f>
        <v>120000</v>
      </c>
      <c r="I39" s="28">
        <f>IFERROR(INDEX($D$4:$D$23,
INDEX(基础状态预期!$D$8:$D$27,MATCH($G39,基础状态预期!G$8:G$27,1)),0),0)</f>
        <v>120000</v>
      </c>
      <c r="J39" s="28">
        <f>IFERROR(INDEX($D$4:$D$23,
INDEX(基础状态预期!$D$8:$D$27,MATCH($G39,基础状态预期!H$8:H$27,1)),0),0)</f>
        <v>120000</v>
      </c>
      <c r="K39" s="28">
        <f>IFERROR(INDEX($D$4:$D$23,
INDEX(基础状态预期!$D$8:$D$27,MATCH($G39,基础状态预期!I$8:I$27,1)),0),0)</f>
        <v>120000</v>
      </c>
      <c r="L39" s="28">
        <f>IFERROR(INDEX($D$4:$D$23,
INDEX(基础状态预期!$D$8:$D$27,MATCH($G39,基础状态预期!J$8:J$27,1)),0),0)</f>
        <v>120000</v>
      </c>
    </row>
    <row r="40" spans="7:12" x14ac:dyDescent="0.15">
      <c r="G40" s="29">
        <v>36</v>
      </c>
      <c r="H40" s="28">
        <f>IFERROR(INDEX($D$4:$D$23,
INDEX(基础状态预期!$D$8:$D$27,MATCH($G40,基础状态预期!F$8:F$27,1)),0),0)</f>
        <v>120000</v>
      </c>
      <c r="I40" s="28">
        <f>IFERROR(INDEX($D$4:$D$23,
INDEX(基础状态预期!$D$8:$D$27,MATCH($G40,基础状态预期!G$8:G$27,1)),0),0)</f>
        <v>120000</v>
      </c>
      <c r="J40" s="28">
        <f>IFERROR(INDEX($D$4:$D$23,
INDEX(基础状态预期!$D$8:$D$27,MATCH($G40,基础状态预期!H$8:H$27,1)),0),0)</f>
        <v>120000</v>
      </c>
      <c r="K40" s="28">
        <f>IFERROR(INDEX($D$4:$D$23,
INDEX(基础状态预期!$D$8:$D$27,MATCH($G40,基础状态预期!I$8:I$27,1)),0),0)</f>
        <v>180000</v>
      </c>
      <c r="L40" s="28">
        <f>IFERROR(INDEX($D$4:$D$23,
INDEX(基础状态预期!$D$8:$D$27,MATCH($G40,基础状态预期!J$8:J$27,1)),0),0)</f>
        <v>180000</v>
      </c>
    </row>
    <row r="41" spans="7:12" x14ac:dyDescent="0.15">
      <c r="G41" s="29">
        <v>37</v>
      </c>
      <c r="H41" s="28">
        <f>IFERROR(INDEX($D$4:$D$23,
INDEX(基础状态预期!$D$8:$D$27,MATCH($G41,基础状态预期!F$8:F$27,1)),0),0)</f>
        <v>180000</v>
      </c>
      <c r="I41" s="28">
        <f>IFERROR(INDEX($D$4:$D$23,
INDEX(基础状态预期!$D$8:$D$27,MATCH($G41,基础状态预期!G$8:G$27,1)),0),0)</f>
        <v>180000</v>
      </c>
      <c r="J41" s="28">
        <f>IFERROR(INDEX($D$4:$D$23,
INDEX(基础状态预期!$D$8:$D$27,MATCH($G41,基础状态预期!H$8:H$27,1)),0),0)</f>
        <v>180000</v>
      </c>
      <c r="K41" s="28">
        <f>IFERROR(INDEX($D$4:$D$23,
INDEX(基础状态预期!$D$8:$D$27,MATCH($G41,基础状态预期!I$8:I$27,1)),0),0)</f>
        <v>180000</v>
      </c>
      <c r="L41" s="28">
        <f>IFERROR(INDEX($D$4:$D$23,
INDEX(基础状态预期!$D$8:$D$27,MATCH($G41,基础状态预期!J$8:J$27,1)),0),0)</f>
        <v>180000</v>
      </c>
    </row>
    <row r="42" spans="7:12" x14ac:dyDescent="0.15">
      <c r="G42" s="29">
        <v>38</v>
      </c>
      <c r="H42" s="28">
        <f>IFERROR(INDEX($D$4:$D$23,
INDEX(基础状态预期!$D$8:$D$27,MATCH($G42,基础状态预期!F$8:F$27,1)),0),0)</f>
        <v>180000</v>
      </c>
      <c r="I42" s="28">
        <f>IFERROR(INDEX($D$4:$D$23,
INDEX(基础状态预期!$D$8:$D$27,MATCH($G42,基础状态预期!G$8:G$27,1)),0),0)</f>
        <v>180000</v>
      </c>
      <c r="J42" s="28">
        <f>IFERROR(INDEX($D$4:$D$23,
INDEX(基础状态预期!$D$8:$D$27,MATCH($G42,基础状态预期!H$8:H$27,1)),0),0)</f>
        <v>180000</v>
      </c>
      <c r="K42" s="28">
        <f>IFERROR(INDEX($D$4:$D$23,
INDEX(基础状态预期!$D$8:$D$27,MATCH($G42,基础状态预期!I$8:I$27,1)),0),0)</f>
        <v>180000</v>
      </c>
      <c r="L42" s="28">
        <f>IFERROR(INDEX($D$4:$D$23,
INDEX(基础状态预期!$D$8:$D$27,MATCH($G42,基础状态预期!J$8:J$27,1)),0),0)</f>
        <v>180000</v>
      </c>
    </row>
    <row r="43" spans="7:12" x14ac:dyDescent="0.15">
      <c r="G43" s="29">
        <v>39</v>
      </c>
      <c r="H43" s="28">
        <f>IFERROR(INDEX($D$4:$D$23,
INDEX(基础状态预期!$D$8:$D$27,MATCH($G43,基础状态预期!F$8:F$27,1)),0),0)</f>
        <v>180000</v>
      </c>
      <c r="I43" s="28">
        <f>IFERROR(INDEX($D$4:$D$23,
INDEX(基础状态预期!$D$8:$D$27,MATCH($G43,基础状态预期!G$8:G$27,1)),0),0)</f>
        <v>180000</v>
      </c>
      <c r="J43" s="28">
        <f>IFERROR(INDEX($D$4:$D$23,
INDEX(基础状态预期!$D$8:$D$27,MATCH($G43,基础状态预期!H$8:H$27,1)),0),0)</f>
        <v>180000</v>
      </c>
      <c r="K43" s="28">
        <f>IFERROR(INDEX($D$4:$D$23,
INDEX(基础状态预期!$D$8:$D$27,MATCH($G43,基础状态预期!I$8:I$27,1)),0),0)</f>
        <v>180000</v>
      </c>
      <c r="L43" s="28">
        <f>IFERROR(INDEX($D$4:$D$23,
INDEX(基础状态预期!$D$8:$D$27,MATCH($G43,基础状态预期!J$8:J$27,1)),0),0)</f>
        <v>180000</v>
      </c>
    </row>
    <row r="44" spans="7:12" x14ac:dyDescent="0.15">
      <c r="G44" s="29">
        <v>40</v>
      </c>
      <c r="H44" s="28">
        <f>IFERROR(INDEX($D$4:$D$23,
INDEX(基础状态预期!$D$8:$D$27,MATCH($G44,基础状态预期!F$8:F$27,1)),0),0)</f>
        <v>180000</v>
      </c>
      <c r="I44" s="28">
        <f>IFERROR(INDEX($D$4:$D$23,
INDEX(基础状态预期!$D$8:$D$27,MATCH($G44,基础状态预期!G$8:G$27,1)),0),0)</f>
        <v>180000</v>
      </c>
      <c r="J44" s="28">
        <f>IFERROR(INDEX($D$4:$D$23,
INDEX(基础状态预期!$D$8:$D$27,MATCH($G44,基础状态预期!H$8:H$27,1)),0),0)</f>
        <v>180000</v>
      </c>
      <c r="K44" s="28">
        <f>IFERROR(INDEX($D$4:$D$23,
INDEX(基础状态预期!$D$8:$D$27,MATCH($G44,基础状态预期!I$8:I$27,1)),0),0)</f>
        <v>180000</v>
      </c>
      <c r="L44" s="28">
        <f>IFERROR(INDEX($D$4:$D$23,
INDEX(基础状态预期!$D$8:$D$27,MATCH($G44,基础状态预期!J$8:J$27,1)),0),0)</f>
        <v>270000</v>
      </c>
    </row>
    <row r="45" spans="7:12" x14ac:dyDescent="0.15">
      <c r="G45" s="29">
        <v>41</v>
      </c>
      <c r="H45" s="28">
        <f>IFERROR(INDEX($D$4:$D$23,
INDEX(基础状态预期!$D$8:$D$27,MATCH($G45,基础状态预期!F$8:F$27,1)),0),0)</f>
        <v>180000</v>
      </c>
      <c r="I45" s="28">
        <f>IFERROR(INDEX($D$4:$D$23,
INDEX(基础状态预期!$D$8:$D$27,MATCH($G45,基础状态预期!G$8:G$27,1)),0),0)</f>
        <v>180000</v>
      </c>
      <c r="J45" s="28">
        <f>IFERROR(INDEX($D$4:$D$23,
INDEX(基础状态预期!$D$8:$D$27,MATCH($G45,基础状态预期!H$8:H$27,1)),0),0)</f>
        <v>180000</v>
      </c>
      <c r="K45" s="28">
        <f>IFERROR(INDEX($D$4:$D$23,
INDEX(基础状态预期!$D$8:$D$27,MATCH($G45,基础状态预期!I$8:I$27,1)),0),0)</f>
        <v>270000</v>
      </c>
      <c r="L45" s="28">
        <f>IFERROR(INDEX($D$4:$D$23,
INDEX(基础状态预期!$D$8:$D$27,MATCH($G45,基础状态预期!J$8:J$27,1)),0),0)</f>
        <v>270000</v>
      </c>
    </row>
    <row r="46" spans="7:12" x14ac:dyDescent="0.15">
      <c r="G46" s="29">
        <v>42</v>
      </c>
      <c r="H46" s="28">
        <f>IFERROR(INDEX($D$4:$D$23,
INDEX(基础状态预期!$D$8:$D$27,MATCH($G46,基础状态预期!F$8:F$27,1)),0),0)</f>
        <v>270000</v>
      </c>
      <c r="I46" s="28">
        <f>IFERROR(INDEX($D$4:$D$23,
INDEX(基础状态预期!$D$8:$D$27,MATCH($G46,基础状态预期!G$8:G$27,1)),0),0)</f>
        <v>270000</v>
      </c>
      <c r="J46" s="28">
        <f>IFERROR(INDEX($D$4:$D$23,
INDEX(基础状态预期!$D$8:$D$27,MATCH($G46,基础状态预期!H$8:H$27,1)),0),0)</f>
        <v>270000</v>
      </c>
      <c r="K46" s="28">
        <f>IFERROR(INDEX($D$4:$D$23,
INDEX(基础状态预期!$D$8:$D$27,MATCH($G46,基础状态预期!I$8:I$27,1)),0),0)</f>
        <v>270000</v>
      </c>
      <c r="L46" s="28">
        <f>IFERROR(INDEX($D$4:$D$23,
INDEX(基础状态预期!$D$8:$D$27,MATCH($G46,基础状态预期!J$8:J$27,1)),0),0)</f>
        <v>270000</v>
      </c>
    </row>
    <row r="47" spans="7:12" x14ac:dyDescent="0.15">
      <c r="G47" s="29">
        <v>43</v>
      </c>
      <c r="H47" s="28">
        <f>IFERROR(INDEX($D$4:$D$23,
INDEX(基础状态预期!$D$8:$D$27,MATCH($G47,基础状态预期!F$8:F$27,1)),0),0)</f>
        <v>270000</v>
      </c>
      <c r="I47" s="28">
        <f>IFERROR(INDEX($D$4:$D$23,
INDEX(基础状态预期!$D$8:$D$27,MATCH($G47,基础状态预期!G$8:G$27,1)),0),0)</f>
        <v>270000</v>
      </c>
      <c r="J47" s="28">
        <f>IFERROR(INDEX($D$4:$D$23,
INDEX(基础状态预期!$D$8:$D$27,MATCH($G47,基础状态预期!H$8:H$27,1)),0),0)</f>
        <v>270000</v>
      </c>
      <c r="K47" s="28">
        <f>IFERROR(INDEX($D$4:$D$23,
INDEX(基础状态预期!$D$8:$D$27,MATCH($G47,基础状态预期!I$8:I$27,1)),0),0)</f>
        <v>270000</v>
      </c>
      <c r="L47" s="28">
        <f>IFERROR(INDEX($D$4:$D$23,
INDEX(基础状态预期!$D$8:$D$27,MATCH($G47,基础状态预期!J$8:J$27,1)),0),0)</f>
        <v>270000</v>
      </c>
    </row>
    <row r="48" spans="7:12" x14ac:dyDescent="0.15">
      <c r="G48" s="29">
        <v>44</v>
      </c>
      <c r="H48" s="28">
        <f>IFERROR(INDEX($D$4:$D$23,
INDEX(基础状态预期!$D$8:$D$27,MATCH($G48,基础状态预期!F$8:F$27,1)),0),0)</f>
        <v>270000</v>
      </c>
      <c r="I48" s="28">
        <f>IFERROR(INDEX($D$4:$D$23,
INDEX(基础状态预期!$D$8:$D$27,MATCH($G48,基础状态预期!G$8:G$27,1)),0),0)</f>
        <v>270000</v>
      </c>
      <c r="J48" s="28">
        <f>IFERROR(INDEX($D$4:$D$23,
INDEX(基础状态预期!$D$8:$D$27,MATCH($G48,基础状态预期!H$8:H$27,1)),0),0)</f>
        <v>270000</v>
      </c>
      <c r="K48" s="28">
        <f>IFERROR(INDEX($D$4:$D$23,
INDEX(基础状态预期!$D$8:$D$27,MATCH($G48,基础状态预期!I$8:I$27,1)),0),0)</f>
        <v>270000</v>
      </c>
      <c r="L48" s="28">
        <f>IFERROR(INDEX($D$4:$D$23,
INDEX(基础状态预期!$D$8:$D$27,MATCH($G48,基础状态预期!J$8:J$27,1)),0),0)</f>
        <v>270000</v>
      </c>
    </row>
    <row r="49" spans="7:12" x14ac:dyDescent="0.15">
      <c r="G49" s="29">
        <v>45</v>
      </c>
      <c r="H49" s="28">
        <f>IFERROR(INDEX($D$4:$D$23,
INDEX(基础状态预期!$D$8:$D$27,MATCH($G49,基础状态预期!F$8:F$27,1)),0),0)</f>
        <v>270000</v>
      </c>
      <c r="I49" s="28">
        <f>IFERROR(INDEX($D$4:$D$23,
INDEX(基础状态预期!$D$8:$D$27,MATCH($G49,基础状态预期!G$8:G$27,1)),0),0)</f>
        <v>270000</v>
      </c>
      <c r="J49" s="28">
        <f>IFERROR(INDEX($D$4:$D$23,
INDEX(基础状态预期!$D$8:$D$27,MATCH($G49,基础状态预期!H$8:H$27,1)),0),0)</f>
        <v>270000</v>
      </c>
      <c r="K49" s="28">
        <f>IFERROR(INDEX($D$4:$D$23,
INDEX(基础状态预期!$D$8:$D$27,MATCH($G49,基础状态预期!I$8:I$27,1)),0),0)</f>
        <v>270000</v>
      </c>
      <c r="L49" s="28">
        <f>IFERROR(INDEX($D$4:$D$23,
INDEX(基础状态预期!$D$8:$D$27,MATCH($G49,基础状态预期!J$8:J$27,1)),0),0)</f>
        <v>270000</v>
      </c>
    </row>
    <row r="50" spans="7:12" x14ac:dyDescent="0.15">
      <c r="G50" s="29">
        <v>46</v>
      </c>
      <c r="H50" s="28">
        <f>IFERROR(INDEX($D$4:$D$23,
INDEX(基础状态预期!$D$8:$D$27,MATCH($G50,基础状态预期!F$8:F$27,1)),0),0)</f>
        <v>270000</v>
      </c>
      <c r="I50" s="28">
        <f>IFERROR(INDEX($D$4:$D$23,
INDEX(基础状态预期!$D$8:$D$27,MATCH($G50,基础状态预期!G$8:G$27,1)),0),0)</f>
        <v>270000</v>
      </c>
      <c r="J50" s="28">
        <f>IFERROR(INDEX($D$4:$D$23,
INDEX(基础状态预期!$D$8:$D$27,MATCH($G50,基础状态预期!H$8:H$27,1)),0),0)</f>
        <v>270000</v>
      </c>
      <c r="K50" s="28">
        <f>IFERROR(INDEX($D$4:$D$23,
INDEX(基础状态预期!$D$8:$D$27,MATCH($G50,基础状态预期!I$8:I$27,1)),0),0)</f>
        <v>270000</v>
      </c>
      <c r="L50" s="28">
        <f>IFERROR(INDEX($D$4:$D$23,
INDEX(基础状态预期!$D$8:$D$27,MATCH($G50,基础状态预期!J$8:J$27,1)),0),0)</f>
        <v>350000</v>
      </c>
    </row>
    <row r="51" spans="7:12" x14ac:dyDescent="0.15">
      <c r="G51" s="29">
        <v>47</v>
      </c>
      <c r="H51" s="28">
        <f>IFERROR(INDEX($D$4:$D$23,
INDEX(基础状态预期!$D$8:$D$27,MATCH($G51,基础状态预期!F$8:F$27,1)),0),0)</f>
        <v>270000</v>
      </c>
      <c r="I51" s="28">
        <f>IFERROR(INDEX($D$4:$D$23,
INDEX(基础状态预期!$D$8:$D$27,MATCH($G51,基础状态预期!G$8:G$27,1)),0),0)</f>
        <v>270000</v>
      </c>
      <c r="J51" s="28">
        <f>IFERROR(INDEX($D$4:$D$23,
INDEX(基础状态预期!$D$8:$D$27,MATCH($G51,基础状态预期!H$8:H$27,1)),0),0)</f>
        <v>270000</v>
      </c>
      <c r="K51" s="28">
        <f>IFERROR(INDEX($D$4:$D$23,
INDEX(基础状态预期!$D$8:$D$27,MATCH($G51,基础状态预期!I$8:I$27,1)),0),0)</f>
        <v>350000</v>
      </c>
      <c r="L51" s="28">
        <f>IFERROR(INDEX($D$4:$D$23,
INDEX(基础状态预期!$D$8:$D$27,MATCH($G51,基础状态预期!J$8:J$27,1)),0),0)</f>
        <v>350000</v>
      </c>
    </row>
    <row r="52" spans="7:12" x14ac:dyDescent="0.15">
      <c r="G52" s="29">
        <v>48</v>
      </c>
      <c r="H52" s="28">
        <f>IFERROR(INDEX($D$4:$D$23,
INDEX(基础状态预期!$D$8:$D$27,MATCH($G52,基础状态预期!F$8:F$27,1)),0),0)</f>
        <v>350000</v>
      </c>
      <c r="I52" s="28">
        <f>IFERROR(INDEX($D$4:$D$23,
INDEX(基础状态预期!$D$8:$D$27,MATCH($G52,基础状态预期!G$8:G$27,1)),0),0)</f>
        <v>350000</v>
      </c>
      <c r="J52" s="28">
        <f>IFERROR(INDEX($D$4:$D$23,
INDEX(基础状态预期!$D$8:$D$27,MATCH($G52,基础状态预期!H$8:H$27,1)),0),0)</f>
        <v>350000</v>
      </c>
      <c r="K52" s="28">
        <f>IFERROR(INDEX($D$4:$D$23,
INDEX(基础状态预期!$D$8:$D$27,MATCH($G52,基础状态预期!I$8:I$27,1)),0),0)</f>
        <v>350000</v>
      </c>
      <c r="L52" s="28">
        <f>IFERROR(INDEX($D$4:$D$23,
INDEX(基础状态预期!$D$8:$D$27,MATCH($G52,基础状态预期!J$8:J$27,1)),0),0)</f>
        <v>350000</v>
      </c>
    </row>
    <row r="53" spans="7:12" x14ac:dyDescent="0.15">
      <c r="G53" s="29">
        <v>49</v>
      </c>
      <c r="H53" s="28">
        <f>IFERROR(INDEX($D$4:$D$23,
INDEX(基础状态预期!$D$8:$D$27,MATCH($G53,基础状态预期!F$8:F$27,1)),0),0)</f>
        <v>350000</v>
      </c>
      <c r="I53" s="28">
        <f>IFERROR(INDEX($D$4:$D$23,
INDEX(基础状态预期!$D$8:$D$27,MATCH($G53,基础状态预期!G$8:G$27,1)),0),0)</f>
        <v>350000</v>
      </c>
      <c r="J53" s="28">
        <f>IFERROR(INDEX($D$4:$D$23,
INDEX(基础状态预期!$D$8:$D$27,MATCH($G53,基础状态预期!H$8:H$27,1)),0),0)</f>
        <v>350000</v>
      </c>
      <c r="K53" s="28">
        <f>IFERROR(INDEX($D$4:$D$23,
INDEX(基础状态预期!$D$8:$D$27,MATCH($G53,基础状态预期!I$8:I$27,1)),0),0)</f>
        <v>350000</v>
      </c>
      <c r="L53" s="28">
        <f>IFERROR(INDEX($D$4:$D$23,
INDEX(基础状态预期!$D$8:$D$27,MATCH($G53,基础状态预期!J$8:J$27,1)),0),0)</f>
        <v>350000</v>
      </c>
    </row>
    <row r="54" spans="7:12" x14ac:dyDescent="0.15">
      <c r="G54" s="29">
        <v>50</v>
      </c>
      <c r="H54" s="28">
        <f>IFERROR(INDEX($D$4:$D$23,
INDEX(基础状态预期!$D$8:$D$27,MATCH($G54,基础状态预期!F$8:F$27,1)),0),0)</f>
        <v>350000</v>
      </c>
      <c r="I54" s="28">
        <f>IFERROR(INDEX($D$4:$D$23,
INDEX(基础状态预期!$D$8:$D$27,MATCH($G54,基础状态预期!G$8:G$27,1)),0),0)</f>
        <v>350000</v>
      </c>
      <c r="J54" s="28">
        <f>IFERROR(INDEX($D$4:$D$23,
INDEX(基础状态预期!$D$8:$D$27,MATCH($G54,基础状态预期!H$8:H$27,1)),0),0)</f>
        <v>350000</v>
      </c>
      <c r="K54" s="28">
        <f>IFERROR(INDEX($D$4:$D$23,
INDEX(基础状态预期!$D$8:$D$27,MATCH($G54,基础状态预期!I$8:I$27,1)),0),0)</f>
        <v>350000</v>
      </c>
      <c r="L54" s="28">
        <f>IFERROR(INDEX($D$4:$D$23,
INDEX(基础状态预期!$D$8:$D$27,MATCH($G54,基础状态预期!J$8:J$27,1)),0),0)</f>
        <v>350000</v>
      </c>
    </row>
    <row r="55" spans="7:12" x14ac:dyDescent="0.15">
      <c r="G55" s="29">
        <v>51</v>
      </c>
      <c r="H55" s="28">
        <f>IFERROR(INDEX($D$4:$D$23,
INDEX(基础状态预期!$D$8:$D$27,MATCH($G55,基础状态预期!F$8:F$27,1)),0),0)</f>
        <v>350000</v>
      </c>
      <c r="I55" s="28">
        <f>IFERROR(INDEX($D$4:$D$23,
INDEX(基础状态预期!$D$8:$D$27,MATCH($G55,基础状态预期!G$8:G$27,1)),0),0)</f>
        <v>350000</v>
      </c>
      <c r="J55" s="28">
        <f>IFERROR(INDEX($D$4:$D$23,
INDEX(基础状态预期!$D$8:$D$27,MATCH($G55,基础状态预期!H$8:H$27,1)),0),0)</f>
        <v>350000</v>
      </c>
      <c r="K55" s="28">
        <f>IFERROR(INDEX($D$4:$D$23,
INDEX(基础状态预期!$D$8:$D$27,MATCH($G55,基础状态预期!I$8:I$27,1)),0),0)</f>
        <v>350000</v>
      </c>
      <c r="L55" s="28">
        <f>IFERROR(INDEX($D$4:$D$23,
INDEX(基础状态预期!$D$8:$D$27,MATCH($G55,基础状态预期!J$8:J$27,1)),0),0)</f>
        <v>350000</v>
      </c>
    </row>
    <row r="56" spans="7:12" x14ac:dyDescent="0.15">
      <c r="G56" s="29">
        <v>52</v>
      </c>
      <c r="H56" s="28">
        <f>IFERROR(INDEX($D$4:$D$23,
INDEX(基础状态预期!$D$8:$D$27,MATCH($G56,基础状态预期!F$8:F$27,1)),0),0)</f>
        <v>350000</v>
      </c>
      <c r="I56" s="28">
        <f>IFERROR(INDEX($D$4:$D$23,
INDEX(基础状态预期!$D$8:$D$27,MATCH($G56,基础状态预期!G$8:G$27,1)),0),0)</f>
        <v>350000</v>
      </c>
      <c r="J56" s="28">
        <f>IFERROR(INDEX($D$4:$D$23,
INDEX(基础状态预期!$D$8:$D$27,MATCH($G56,基础状态预期!H$8:H$27,1)),0),0)</f>
        <v>350000</v>
      </c>
      <c r="K56" s="28">
        <f>IFERROR(INDEX($D$4:$D$23,
INDEX(基础状态预期!$D$8:$D$27,MATCH($G56,基础状态预期!I$8:I$27,1)),0),0)</f>
        <v>350000</v>
      </c>
      <c r="L56" s="28">
        <f>IFERROR(INDEX($D$4:$D$23,
INDEX(基础状态预期!$D$8:$D$27,MATCH($G56,基础状态预期!J$8:J$27,1)),0),0)</f>
        <v>430000</v>
      </c>
    </row>
    <row r="57" spans="7:12" x14ac:dyDescent="0.15">
      <c r="G57" s="29">
        <v>53</v>
      </c>
      <c r="H57" s="28">
        <f>IFERROR(INDEX($D$4:$D$23,
INDEX(基础状态预期!$D$8:$D$27,MATCH($G57,基础状态预期!F$8:F$27,1)),0),0)</f>
        <v>350000</v>
      </c>
      <c r="I57" s="28">
        <f>IFERROR(INDEX($D$4:$D$23,
INDEX(基础状态预期!$D$8:$D$27,MATCH($G57,基础状态预期!G$8:G$27,1)),0),0)</f>
        <v>350000</v>
      </c>
      <c r="J57" s="28">
        <f>IFERROR(INDEX($D$4:$D$23,
INDEX(基础状态预期!$D$8:$D$27,MATCH($G57,基础状态预期!H$8:H$27,1)),0),0)</f>
        <v>430000</v>
      </c>
      <c r="K57" s="28">
        <f>IFERROR(INDEX($D$4:$D$23,
INDEX(基础状态预期!$D$8:$D$27,MATCH($G57,基础状态预期!I$8:I$27,1)),0),0)</f>
        <v>430000</v>
      </c>
      <c r="L57" s="28">
        <f>IFERROR(INDEX($D$4:$D$23,
INDEX(基础状态预期!$D$8:$D$27,MATCH($G57,基础状态预期!J$8:J$27,1)),0),0)</f>
        <v>430000</v>
      </c>
    </row>
    <row r="58" spans="7:12" x14ac:dyDescent="0.15">
      <c r="G58" s="29">
        <v>54</v>
      </c>
      <c r="H58" s="28">
        <f>IFERROR(INDEX($D$4:$D$23,
INDEX(基础状态预期!$D$8:$D$27,MATCH($G58,基础状态预期!F$8:F$27,1)),0),0)</f>
        <v>430000</v>
      </c>
      <c r="I58" s="28">
        <f>IFERROR(INDEX($D$4:$D$23,
INDEX(基础状态预期!$D$8:$D$27,MATCH($G58,基础状态预期!G$8:G$27,1)),0),0)</f>
        <v>430000</v>
      </c>
      <c r="J58" s="28">
        <f>IFERROR(INDEX($D$4:$D$23,
INDEX(基础状态预期!$D$8:$D$27,MATCH($G58,基础状态预期!H$8:H$27,1)),0),0)</f>
        <v>430000</v>
      </c>
      <c r="K58" s="28">
        <f>IFERROR(INDEX($D$4:$D$23,
INDEX(基础状态预期!$D$8:$D$27,MATCH($G58,基础状态预期!I$8:I$27,1)),0),0)</f>
        <v>430000</v>
      </c>
      <c r="L58" s="28">
        <f>IFERROR(INDEX($D$4:$D$23,
INDEX(基础状态预期!$D$8:$D$27,MATCH($G58,基础状态预期!J$8:J$27,1)),0),0)</f>
        <v>430000</v>
      </c>
    </row>
    <row r="59" spans="7:12" x14ac:dyDescent="0.15">
      <c r="G59" s="29">
        <v>55</v>
      </c>
      <c r="H59" s="28">
        <f>IFERROR(INDEX($D$4:$D$23,
INDEX(基础状态预期!$D$8:$D$27,MATCH($G59,基础状态预期!F$8:F$27,1)),0),0)</f>
        <v>430000</v>
      </c>
      <c r="I59" s="28">
        <f>IFERROR(INDEX($D$4:$D$23,
INDEX(基础状态预期!$D$8:$D$27,MATCH($G59,基础状态预期!G$8:G$27,1)),0),0)</f>
        <v>430000</v>
      </c>
      <c r="J59" s="28">
        <f>IFERROR(INDEX($D$4:$D$23,
INDEX(基础状态预期!$D$8:$D$27,MATCH($G59,基础状态预期!H$8:H$27,1)),0),0)</f>
        <v>430000</v>
      </c>
      <c r="K59" s="28">
        <f>IFERROR(INDEX($D$4:$D$23,
INDEX(基础状态预期!$D$8:$D$27,MATCH($G59,基础状态预期!I$8:I$27,1)),0),0)</f>
        <v>430000</v>
      </c>
      <c r="L59" s="28">
        <f>IFERROR(INDEX($D$4:$D$23,
INDEX(基础状态预期!$D$8:$D$27,MATCH($G59,基础状态预期!J$8:J$27,1)),0),0)</f>
        <v>430000</v>
      </c>
    </row>
    <row r="60" spans="7:12" x14ac:dyDescent="0.15">
      <c r="G60" s="29">
        <v>56</v>
      </c>
      <c r="H60" s="28">
        <f>IFERROR(INDEX($D$4:$D$23,
INDEX(基础状态预期!$D$8:$D$27,MATCH($G60,基础状态预期!F$8:F$27,1)),0),0)</f>
        <v>430000</v>
      </c>
      <c r="I60" s="28">
        <f>IFERROR(INDEX($D$4:$D$23,
INDEX(基础状态预期!$D$8:$D$27,MATCH($G60,基础状态预期!G$8:G$27,1)),0),0)</f>
        <v>430000</v>
      </c>
      <c r="J60" s="28">
        <f>IFERROR(INDEX($D$4:$D$23,
INDEX(基础状态预期!$D$8:$D$27,MATCH($G60,基础状态预期!H$8:H$27,1)),0),0)</f>
        <v>430000</v>
      </c>
      <c r="K60" s="28">
        <f>IFERROR(INDEX($D$4:$D$23,
INDEX(基础状态预期!$D$8:$D$27,MATCH($G60,基础状态预期!I$8:I$27,1)),0),0)</f>
        <v>430000</v>
      </c>
      <c r="L60" s="28">
        <f>IFERROR(INDEX($D$4:$D$23,
INDEX(基础状态预期!$D$8:$D$27,MATCH($G60,基础状态预期!J$8:J$27,1)),0),0)</f>
        <v>430000</v>
      </c>
    </row>
    <row r="61" spans="7:12" x14ac:dyDescent="0.15">
      <c r="G61" s="29">
        <v>57</v>
      </c>
      <c r="H61" s="28">
        <f>IFERROR(INDEX($D$4:$D$23,
INDEX(基础状态预期!$D$8:$D$27,MATCH($G61,基础状态预期!F$8:F$27,1)),0),0)</f>
        <v>430000</v>
      </c>
      <c r="I61" s="28">
        <f>IFERROR(INDEX($D$4:$D$23,
INDEX(基础状态预期!$D$8:$D$27,MATCH($G61,基础状态预期!G$8:G$27,1)),0),0)</f>
        <v>430000</v>
      </c>
      <c r="J61" s="28">
        <f>IFERROR(INDEX($D$4:$D$23,
INDEX(基础状态预期!$D$8:$D$27,MATCH($G61,基础状态预期!H$8:H$27,1)),0),0)</f>
        <v>430000</v>
      </c>
      <c r="K61" s="28">
        <f>IFERROR(INDEX($D$4:$D$23,
INDEX(基础状态预期!$D$8:$D$27,MATCH($G61,基础状态预期!I$8:I$27,1)),0),0)</f>
        <v>430000</v>
      </c>
      <c r="L61" s="28">
        <f>IFERROR(INDEX($D$4:$D$23,
INDEX(基础状态预期!$D$8:$D$27,MATCH($G61,基础状态预期!J$8:J$27,1)),0),0)</f>
        <v>580000</v>
      </c>
    </row>
    <row r="62" spans="7:12" x14ac:dyDescent="0.15">
      <c r="G62" s="29">
        <v>58</v>
      </c>
      <c r="H62" s="28">
        <f>IFERROR(INDEX($D$4:$D$23,
INDEX(基础状态预期!$D$8:$D$27,MATCH($G62,基础状态预期!F$8:F$27,1)),0),0)</f>
        <v>430000</v>
      </c>
      <c r="I62" s="28">
        <f>IFERROR(INDEX($D$4:$D$23,
INDEX(基础状态预期!$D$8:$D$27,MATCH($G62,基础状态预期!G$8:G$27,1)),0),0)</f>
        <v>430000</v>
      </c>
      <c r="J62" s="28">
        <f>IFERROR(INDEX($D$4:$D$23,
INDEX(基础状态预期!$D$8:$D$27,MATCH($G62,基础状态预期!H$8:H$27,1)),0),0)</f>
        <v>430000</v>
      </c>
      <c r="K62" s="28">
        <f>IFERROR(INDEX($D$4:$D$23,
INDEX(基础状态预期!$D$8:$D$27,MATCH($G62,基础状态预期!I$8:I$27,1)),0),0)</f>
        <v>430000</v>
      </c>
      <c r="L62" s="28">
        <f>IFERROR(INDEX($D$4:$D$23,
INDEX(基础状态预期!$D$8:$D$27,MATCH($G62,基础状态预期!J$8:J$27,1)),0),0)</f>
        <v>580000</v>
      </c>
    </row>
    <row r="63" spans="7:12" x14ac:dyDescent="0.15">
      <c r="G63" s="29">
        <v>59</v>
      </c>
      <c r="H63" s="28">
        <f>IFERROR(INDEX($D$4:$D$23,
INDEX(基础状态预期!$D$8:$D$27,MATCH($G63,基础状态预期!F$8:F$27,1)),0),0)</f>
        <v>430000</v>
      </c>
      <c r="I63" s="28">
        <f>IFERROR(INDEX($D$4:$D$23,
INDEX(基础状态预期!$D$8:$D$27,MATCH($G63,基础状态预期!G$8:G$27,1)),0),0)</f>
        <v>430000</v>
      </c>
      <c r="J63" s="28">
        <f>IFERROR(INDEX($D$4:$D$23,
INDEX(基础状态预期!$D$8:$D$27,MATCH($G63,基础状态预期!H$8:H$27,1)),0),0)</f>
        <v>580000</v>
      </c>
      <c r="K63" s="28">
        <f>IFERROR(INDEX($D$4:$D$23,
INDEX(基础状态预期!$D$8:$D$27,MATCH($G63,基础状态预期!I$8:I$27,1)),0),0)</f>
        <v>580000</v>
      </c>
      <c r="L63" s="28">
        <f>IFERROR(INDEX($D$4:$D$23,
INDEX(基础状态预期!$D$8:$D$27,MATCH($G63,基础状态预期!J$8:J$27,1)),0),0)</f>
        <v>580000</v>
      </c>
    </row>
    <row r="64" spans="7:12" x14ac:dyDescent="0.15">
      <c r="G64" s="29">
        <v>60</v>
      </c>
      <c r="H64" s="28">
        <f>IFERROR(INDEX($D$4:$D$23,
INDEX(基础状态预期!$D$8:$D$27,MATCH($G64,基础状态预期!F$8:F$27,1)),0),0)</f>
        <v>580000</v>
      </c>
      <c r="I64" s="28">
        <f>IFERROR(INDEX($D$4:$D$23,
INDEX(基础状态预期!$D$8:$D$27,MATCH($G64,基础状态预期!G$8:G$27,1)),0),0)</f>
        <v>580000</v>
      </c>
      <c r="J64" s="28">
        <f>IFERROR(INDEX($D$4:$D$23,
INDEX(基础状态预期!$D$8:$D$27,MATCH($G64,基础状态预期!H$8:H$27,1)),0),0)</f>
        <v>580000</v>
      </c>
      <c r="K64" s="28">
        <f>IFERROR(INDEX($D$4:$D$23,
INDEX(基础状态预期!$D$8:$D$27,MATCH($G64,基础状态预期!I$8:I$27,1)),0),0)</f>
        <v>580000</v>
      </c>
      <c r="L64" s="28">
        <f>IFERROR(INDEX($D$4:$D$23,
INDEX(基础状态预期!$D$8:$D$27,MATCH($G64,基础状态预期!J$8:J$27,1)),0),0)</f>
        <v>580000</v>
      </c>
    </row>
    <row r="65" spans="7:12" x14ac:dyDescent="0.15">
      <c r="G65" s="29">
        <v>61</v>
      </c>
      <c r="H65" s="28">
        <f>IFERROR(INDEX($D$4:$D$23,
INDEX(基础状态预期!$D$8:$D$27,MATCH($G65,基础状态预期!F$8:F$27,1)),0),0)</f>
        <v>580000</v>
      </c>
      <c r="I65" s="28">
        <f>IFERROR(INDEX($D$4:$D$23,
INDEX(基础状态预期!$D$8:$D$27,MATCH($G65,基础状态预期!G$8:G$27,1)),0),0)</f>
        <v>580000</v>
      </c>
      <c r="J65" s="28">
        <f>IFERROR(INDEX($D$4:$D$23,
INDEX(基础状态预期!$D$8:$D$27,MATCH($G65,基础状态预期!H$8:H$27,1)),0),0)</f>
        <v>580000</v>
      </c>
      <c r="K65" s="28">
        <f>IFERROR(INDEX($D$4:$D$23,
INDEX(基础状态预期!$D$8:$D$27,MATCH($G65,基础状态预期!I$8:I$27,1)),0),0)</f>
        <v>580000</v>
      </c>
      <c r="L65" s="28">
        <f>IFERROR(INDEX($D$4:$D$23,
INDEX(基础状态预期!$D$8:$D$27,MATCH($G65,基础状态预期!J$8:J$27,1)),0),0)</f>
        <v>580000</v>
      </c>
    </row>
    <row r="66" spans="7:12" x14ac:dyDescent="0.15">
      <c r="G66" s="29">
        <v>62</v>
      </c>
      <c r="H66" s="28">
        <f>IFERROR(INDEX($D$4:$D$23,
INDEX(基础状态预期!$D$8:$D$27,MATCH($G66,基础状态预期!F$8:F$27,1)),0),0)</f>
        <v>580000</v>
      </c>
      <c r="I66" s="28">
        <f>IFERROR(INDEX($D$4:$D$23,
INDEX(基础状态预期!$D$8:$D$27,MATCH($G66,基础状态预期!G$8:G$27,1)),0),0)</f>
        <v>580000</v>
      </c>
      <c r="J66" s="28">
        <f>IFERROR(INDEX($D$4:$D$23,
INDEX(基础状态预期!$D$8:$D$27,MATCH($G66,基础状态预期!H$8:H$27,1)),0),0)</f>
        <v>580000</v>
      </c>
      <c r="K66" s="28">
        <f>IFERROR(INDEX($D$4:$D$23,
INDEX(基础状态预期!$D$8:$D$27,MATCH($G66,基础状态预期!I$8:I$27,1)),0),0)</f>
        <v>580000</v>
      </c>
      <c r="L66" s="28">
        <f>IFERROR(INDEX($D$4:$D$23,
INDEX(基础状态预期!$D$8:$D$27,MATCH($G66,基础状态预期!J$8:J$27,1)),0),0)</f>
        <v>580000</v>
      </c>
    </row>
    <row r="67" spans="7:12" x14ac:dyDescent="0.15">
      <c r="G67" s="29">
        <v>63</v>
      </c>
      <c r="H67" s="28">
        <f>IFERROR(INDEX($D$4:$D$23,
INDEX(基础状态预期!$D$8:$D$27,MATCH($G67,基础状态预期!F$8:F$27,1)),0),0)</f>
        <v>580000</v>
      </c>
      <c r="I67" s="28">
        <f>IFERROR(INDEX($D$4:$D$23,
INDEX(基础状态预期!$D$8:$D$27,MATCH($G67,基础状态预期!G$8:G$27,1)),0),0)</f>
        <v>580000</v>
      </c>
      <c r="J67" s="28">
        <f>IFERROR(INDEX($D$4:$D$23,
INDEX(基础状态预期!$D$8:$D$27,MATCH($G67,基础状态预期!H$8:H$27,1)),0),0)</f>
        <v>580000</v>
      </c>
      <c r="K67" s="28">
        <f>IFERROR(INDEX($D$4:$D$23,
INDEX(基础状态预期!$D$8:$D$27,MATCH($G67,基础状态预期!I$8:I$27,1)),0),0)</f>
        <v>580000</v>
      </c>
      <c r="L67" s="28">
        <f>IFERROR(INDEX($D$4:$D$23,
INDEX(基础状态预期!$D$8:$D$27,MATCH($G67,基础状态预期!J$8:J$27,1)),0),0)</f>
        <v>670000</v>
      </c>
    </row>
    <row r="68" spans="7:12" x14ac:dyDescent="0.15">
      <c r="G68" s="29">
        <v>64</v>
      </c>
      <c r="H68" s="28">
        <f>IFERROR(INDEX($D$4:$D$23,
INDEX(基础状态预期!$D$8:$D$27,MATCH($G68,基础状态预期!F$8:F$27,1)),0),0)</f>
        <v>580000</v>
      </c>
      <c r="I68" s="28">
        <f>IFERROR(INDEX($D$4:$D$23,
INDEX(基础状态预期!$D$8:$D$27,MATCH($G68,基础状态预期!G$8:G$27,1)),0),0)</f>
        <v>580000</v>
      </c>
      <c r="J68" s="28">
        <f>IFERROR(INDEX($D$4:$D$23,
INDEX(基础状态预期!$D$8:$D$27,MATCH($G68,基础状态预期!H$8:H$27,1)),0),0)</f>
        <v>580000</v>
      </c>
      <c r="K68" s="28">
        <f>IFERROR(INDEX($D$4:$D$23,
INDEX(基础状态预期!$D$8:$D$27,MATCH($G68,基础状态预期!I$8:I$27,1)),0),0)</f>
        <v>580000</v>
      </c>
      <c r="L68" s="28">
        <f>IFERROR(INDEX($D$4:$D$23,
INDEX(基础状态预期!$D$8:$D$27,MATCH($G68,基础状态预期!J$8:J$27,1)),0),0)</f>
        <v>670000</v>
      </c>
    </row>
    <row r="69" spans="7:12" x14ac:dyDescent="0.15">
      <c r="G69" s="29">
        <v>65</v>
      </c>
      <c r="H69" s="28">
        <f>IFERROR(INDEX($D$4:$D$23,
INDEX(基础状态预期!$D$8:$D$27,MATCH($G69,基础状态预期!F$8:F$27,1)),0),0)</f>
        <v>580000</v>
      </c>
      <c r="I69" s="28">
        <f>IFERROR(INDEX($D$4:$D$23,
INDEX(基础状态预期!$D$8:$D$27,MATCH($G69,基础状态预期!G$8:G$27,1)),0),0)</f>
        <v>580000</v>
      </c>
      <c r="J69" s="28">
        <f>IFERROR(INDEX($D$4:$D$23,
INDEX(基础状态预期!$D$8:$D$27,MATCH($G69,基础状态预期!H$8:H$27,1)),0),0)</f>
        <v>670000</v>
      </c>
      <c r="K69" s="28">
        <f>IFERROR(INDEX($D$4:$D$23,
INDEX(基础状态预期!$D$8:$D$27,MATCH($G69,基础状态预期!I$8:I$27,1)),0),0)</f>
        <v>670000</v>
      </c>
      <c r="L69" s="28">
        <f>IFERROR(INDEX($D$4:$D$23,
INDEX(基础状态预期!$D$8:$D$27,MATCH($G69,基础状态预期!J$8:J$27,1)),0),0)</f>
        <v>670000</v>
      </c>
    </row>
    <row r="70" spans="7:12" x14ac:dyDescent="0.15">
      <c r="G70" s="29">
        <v>66</v>
      </c>
      <c r="H70" s="28">
        <f>IFERROR(INDEX($D$4:$D$23,
INDEX(基础状态预期!$D$8:$D$27,MATCH($G70,基础状态预期!F$8:F$27,1)),0),0)</f>
        <v>670000</v>
      </c>
      <c r="I70" s="28">
        <f>IFERROR(INDEX($D$4:$D$23,
INDEX(基础状态预期!$D$8:$D$27,MATCH($G70,基础状态预期!G$8:G$27,1)),0),0)</f>
        <v>670000</v>
      </c>
      <c r="J70" s="28">
        <f>IFERROR(INDEX($D$4:$D$23,
INDEX(基础状态预期!$D$8:$D$27,MATCH($G70,基础状态预期!H$8:H$27,1)),0),0)</f>
        <v>670000</v>
      </c>
      <c r="K70" s="28">
        <f>IFERROR(INDEX($D$4:$D$23,
INDEX(基础状态预期!$D$8:$D$27,MATCH($G70,基础状态预期!I$8:I$27,1)),0),0)</f>
        <v>670000</v>
      </c>
      <c r="L70" s="28">
        <f>IFERROR(INDEX($D$4:$D$23,
INDEX(基础状态预期!$D$8:$D$27,MATCH($G70,基础状态预期!J$8:J$27,1)),0),0)</f>
        <v>670000</v>
      </c>
    </row>
    <row r="71" spans="7:12" x14ac:dyDescent="0.15">
      <c r="G71" s="29">
        <v>67</v>
      </c>
      <c r="H71" s="28">
        <f>IFERROR(INDEX($D$4:$D$23,
INDEX(基础状态预期!$D$8:$D$27,MATCH($G71,基础状态预期!F$8:F$27,1)),0),0)</f>
        <v>670000</v>
      </c>
      <c r="I71" s="28">
        <f>IFERROR(INDEX($D$4:$D$23,
INDEX(基础状态预期!$D$8:$D$27,MATCH($G71,基础状态预期!G$8:G$27,1)),0),0)</f>
        <v>670000</v>
      </c>
      <c r="J71" s="28">
        <f>IFERROR(INDEX($D$4:$D$23,
INDEX(基础状态预期!$D$8:$D$27,MATCH($G71,基础状态预期!H$8:H$27,1)),0),0)</f>
        <v>670000</v>
      </c>
      <c r="K71" s="28">
        <f>IFERROR(INDEX($D$4:$D$23,
INDEX(基础状态预期!$D$8:$D$27,MATCH($G71,基础状态预期!I$8:I$27,1)),0),0)</f>
        <v>670000</v>
      </c>
      <c r="L71" s="28">
        <f>IFERROR(INDEX($D$4:$D$23,
INDEX(基础状态预期!$D$8:$D$27,MATCH($G71,基础状态预期!J$8:J$27,1)),0),0)</f>
        <v>670000</v>
      </c>
    </row>
    <row r="72" spans="7:12" x14ac:dyDescent="0.15">
      <c r="G72" s="29">
        <v>68</v>
      </c>
      <c r="H72" s="28">
        <f>IFERROR(INDEX($D$4:$D$23,
INDEX(基础状态预期!$D$8:$D$27,MATCH($G72,基础状态预期!F$8:F$27,1)),0),0)</f>
        <v>670000</v>
      </c>
      <c r="I72" s="28">
        <f>IFERROR(INDEX($D$4:$D$23,
INDEX(基础状态预期!$D$8:$D$27,MATCH($G72,基础状态预期!G$8:G$27,1)),0),0)</f>
        <v>670000</v>
      </c>
      <c r="J72" s="28">
        <f>IFERROR(INDEX($D$4:$D$23,
INDEX(基础状态预期!$D$8:$D$27,MATCH($G72,基础状态预期!H$8:H$27,1)),0),0)</f>
        <v>670000</v>
      </c>
      <c r="K72" s="28">
        <f>IFERROR(INDEX($D$4:$D$23,
INDEX(基础状态预期!$D$8:$D$27,MATCH($G72,基础状态预期!I$8:I$27,1)),0),0)</f>
        <v>670000</v>
      </c>
      <c r="L72" s="28">
        <f>IFERROR(INDEX($D$4:$D$23,
INDEX(基础状态预期!$D$8:$D$27,MATCH($G72,基础状态预期!J$8:J$27,1)),0),0)</f>
        <v>670000</v>
      </c>
    </row>
    <row r="73" spans="7:12" x14ac:dyDescent="0.15">
      <c r="G73" s="29">
        <v>69</v>
      </c>
      <c r="H73" s="28">
        <f>IFERROR(INDEX($D$4:$D$23,
INDEX(基础状态预期!$D$8:$D$27,MATCH($G73,基础状态预期!F$8:F$27,1)),0),0)</f>
        <v>670000</v>
      </c>
      <c r="I73" s="28">
        <f>IFERROR(INDEX($D$4:$D$23,
INDEX(基础状态预期!$D$8:$D$27,MATCH($G73,基础状态预期!G$8:G$27,1)),0),0)</f>
        <v>670000</v>
      </c>
      <c r="J73" s="28">
        <f>IFERROR(INDEX($D$4:$D$23,
INDEX(基础状态预期!$D$8:$D$27,MATCH($G73,基础状态预期!H$8:H$27,1)),0),0)</f>
        <v>670000</v>
      </c>
      <c r="K73" s="28">
        <f>IFERROR(INDEX($D$4:$D$23,
INDEX(基础状态预期!$D$8:$D$27,MATCH($G73,基础状态预期!I$8:I$27,1)),0),0)</f>
        <v>670000</v>
      </c>
      <c r="L73" s="28">
        <f>IFERROR(INDEX($D$4:$D$23,
INDEX(基础状态预期!$D$8:$D$27,MATCH($G73,基础状态预期!J$8:J$27,1)),0),0)</f>
        <v>770000</v>
      </c>
    </row>
    <row r="74" spans="7:12" x14ac:dyDescent="0.15">
      <c r="G74" s="29">
        <v>70</v>
      </c>
      <c r="H74" s="28">
        <f>IFERROR(INDEX($D$4:$D$23,
INDEX(基础状态预期!$D$8:$D$27,MATCH($G74,基础状态预期!F$8:F$27,1)),0),0)</f>
        <v>670000</v>
      </c>
      <c r="I74" s="28">
        <f>IFERROR(INDEX($D$4:$D$23,
INDEX(基础状态预期!$D$8:$D$27,MATCH($G74,基础状态预期!G$8:G$27,1)),0),0)</f>
        <v>670000</v>
      </c>
      <c r="J74" s="28">
        <f>IFERROR(INDEX($D$4:$D$23,
INDEX(基础状态预期!$D$8:$D$27,MATCH($G74,基础状态预期!H$8:H$27,1)),0),0)</f>
        <v>670000</v>
      </c>
      <c r="K74" s="28">
        <f>IFERROR(INDEX($D$4:$D$23,
INDEX(基础状态预期!$D$8:$D$27,MATCH($G74,基础状态预期!I$8:I$27,1)),0),0)</f>
        <v>770000</v>
      </c>
      <c r="L74" s="28">
        <f>IFERROR(INDEX($D$4:$D$23,
INDEX(基础状态预期!$D$8:$D$27,MATCH($G74,基础状态预期!J$8:J$27,1)),0),0)</f>
        <v>770000</v>
      </c>
    </row>
    <row r="75" spans="7:12" x14ac:dyDescent="0.15">
      <c r="G75" s="29">
        <v>71</v>
      </c>
      <c r="H75" s="28">
        <f>IFERROR(INDEX($D$4:$D$23,
INDEX(基础状态预期!$D$8:$D$27,MATCH($G75,基础状态预期!F$8:F$27,1)),0),0)</f>
        <v>670000</v>
      </c>
      <c r="I75" s="28">
        <f>IFERROR(INDEX($D$4:$D$23,
INDEX(基础状态预期!$D$8:$D$27,MATCH($G75,基础状态预期!G$8:G$27,1)),0),0)</f>
        <v>670000</v>
      </c>
      <c r="J75" s="28">
        <f>IFERROR(INDEX($D$4:$D$23,
INDEX(基础状态预期!$D$8:$D$27,MATCH($G75,基础状态预期!H$8:H$27,1)),0),0)</f>
        <v>770000</v>
      </c>
      <c r="K75" s="28">
        <f>IFERROR(INDEX($D$4:$D$23,
INDEX(基础状态预期!$D$8:$D$27,MATCH($G75,基础状态预期!I$8:I$27,1)),0),0)</f>
        <v>770000</v>
      </c>
      <c r="L75" s="28">
        <f>IFERROR(INDEX($D$4:$D$23,
INDEX(基础状态预期!$D$8:$D$27,MATCH($G75,基础状态预期!J$8:J$27,1)),0),0)</f>
        <v>770000</v>
      </c>
    </row>
    <row r="76" spans="7:12" x14ac:dyDescent="0.15">
      <c r="G76" s="29">
        <v>72</v>
      </c>
      <c r="H76" s="28">
        <f>IFERROR(INDEX($D$4:$D$23,
INDEX(基础状态预期!$D$8:$D$27,MATCH($G76,基础状态预期!F$8:F$27,1)),0),0)</f>
        <v>770000</v>
      </c>
      <c r="I76" s="28">
        <f>IFERROR(INDEX($D$4:$D$23,
INDEX(基础状态预期!$D$8:$D$27,MATCH($G76,基础状态预期!G$8:G$27,1)),0),0)</f>
        <v>770000</v>
      </c>
      <c r="J76" s="28">
        <f>IFERROR(INDEX($D$4:$D$23,
INDEX(基础状态预期!$D$8:$D$27,MATCH($G76,基础状态预期!H$8:H$27,1)),0),0)</f>
        <v>770000</v>
      </c>
      <c r="K76" s="28">
        <f>IFERROR(INDEX($D$4:$D$23,
INDEX(基础状态预期!$D$8:$D$27,MATCH($G76,基础状态预期!I$8:I$27,1)),0),0)</f>
        <v>770000</v>
      </c>
      <c r="L76" s="28">
        <f>IFERROR(INDEX($D$4:$D$23,
INDEX(基础状态预期!$D$8:$D$27,MATCH($G76,基础状态预期!J$8:J$27,1)),0),0)</f>
        <v>770000</v>
      </c>
    </row>
    <row r="77" spans="7:12" x14ac:dyDescent="0.15">
      <c r="G77" s="29">
        <v>73</v>
      </c>
      <c r="H77" s="28">
        <f>IFERROR(INDEX($D$4:$D$23,
INDEX(基础状态预期!$D$8:$D$27,MATCH($G77,基础状态预期!F$8:F$27,1)),0),0)</f>
        <v>770000</v>
      </c>
      <c r="I77" s="28">
        <f>IFERROR(INDEX($D$4:$D$23,
INDEX(基础状态预期!$D$8:$D$27,MATCH($G77,基础状态预期!G$8:G$27,1)),0),0)</f>
        <v>770000</v>
      </c>
      <c r="J77" s="28">
        <f>IFERROR(INDEX($D$4:$D$23,
INDEX(基础状态预期!$D$8:$D$27,MATCH($G77,基础状态预期!H$8:H$27,1)),0),0)</f>
        <v>770000</v>
      </c>
      <c r="K77" s="28">
        <f>IFERROR(INDEX($D$4:$D$23,
INDEX(基础状态预期!$D$8:$D$27,MATCH($G77,基础状态预期!I$8:I$27,1)),0),0)</f>
        <v>770000</v>
      </c>
      <c r="L77" s="28">
        <f>IFERROR(INDEX($D$4:$D$23,
INDEX(基础状态预期!$D$8:$D$27,MATCH($G77,基础状态预期!J$8:J$27,1)),0),0)</f>
        <v>770000</v>
      </c>
    </row>
    <row r="78" spans="7:12" x14ac:dyDescent="0.15">
      <c r="G78" s="29">
        <v>74</v>
      </c>
      <c r="H78" s="28">
        <f>IFERROR(INDEX($D$4:$D$23,
INDEX(基础状态预期!$D$8:$D$27,MATCH($G78,基础状态预期!F$8:F$27,1)),0),0)</f>
        <v>770000</v>
      </c>
      <c r="I78" s="28">
        <f>IFERROR(INDEX($D$4:$D$23,
INDEX(基础状态预期!$D$8:$D$27,MATCH($G78,基础状态预期!G$8:G$27,1)),0),0)</f>
        <v>770000</v>
      </c>
      <c r="J78" s="28">
        <f>IFERROR(INDEX($D$4:$D$23,
INDEX(基础状态预期!$D$8:$D$27,MATCH($G78,基础状态预期!H$8:H$27,1)),0),0)</f>
        <v>770000</v>
      </c>
      <c r="K78" s="28">
        <f>IFERROR(INDEX($D$4:$D$23,
INDEX(基础状态预期!$D$8:$D$27,MATCH($G78,基础状态预期!I$8:I$27,1)),0),0)</f>
        <v>770000</v>
      </c>
      <c r="L78" s="28">
        <f>IFERROR(INDEX($D$4:$D$23,
INDEX(基础状态预期!$D$8:$D$27,MATCH($G78,基础状态预期!J$8:J$27,1)),0),0)</f>
        <v>770000</v>
      </c>
    </row>
    <row r="79" spans="7:12" x14ac:dyDescent="0.15">
      <c r="G79" s="29">
        <v>75</v>
      </c>
      <c r="H79" s="28">
        <f>IFERROR(INDEX($D$4:$D$23,
INDEX(基础状态预期!$D$8:$D$27,MATCH($G79,基础状态预期!F$8:F$27,1)),0),0)</f>
        <v>770000</v>
      </c>
      <c r="I79" s="28">
        <f>IFERROR(INDEX($D$4:$D$23,
INDEX(基础状态预期!$D$8:$D$27,MATCH($G79,基础状态预期!G$8:G$27,1)),0),0)</f>
        <v>770000</v>
      </c>
      <c r="J79" s="28">
        <f>IFERROR(INDEX($D$4:$D$23,
INDEX(基础状态预期!$D$8:$D$27,MATCH($G79,基础状态预期!H$8:H$27,1)),0),0)</f>
        <v>770000</v>
      </c>
      <c r="K79" s="28">
        <f>IFERROR(INDEX($D$4:$D$23,
INDEX(基础状态预期!$D$8:$D$27,MATCH($G79,基础状态预期!I$8:I$27,1)),0),0)</f>
        <v>770000</v>
      </c>
      <c r="L79" s="28">
        <f>IFERROR(INDEX($D$4:$D$23,
INDEX(基础状态预期!$D$8:$D$27,MATCH($G79,基础状态预期!J$8:J$27,1)),0),0)</f>
        <v>880000</v>
      </c>
    </row>
    <row r="80" spans="7:12" x14ac:dyDescent="0.15">
      <c r="G80" s="29">
        <v>76</v>
      </c>
      <c r="H80" s="28">
        <f>IFERROR(INDEX($D$4:$D$23,
INDEX(基础状态预期!$D$8:$D$27,MATCH($G80,基础状态预期!F$8:F$27,1)),0),0)</f>
        <v>770000</v>
      </c>
      <c r="I80" s="28">
        <f>IFERROR(INDEX($D$4:$D$23,
INDEX(基础状态预期!$D$8:$D$27,MATCH($G80,基础状态预期!G$8:G$27,1)),0),0)</f>
        <v>770000</v>
      </c>
      <c r="J80" s="28">
        <f>IFERROR(INDEX($D$4:$D$23,
INDEX(基础状态预期!$D$8:$D$27,MATCH($G80,基础状态预期!H$8:H$27,1)),0),0)</f>
        <v>770000</v>
      </c>
      <c r="K80" s="28">
        <f>IFERROR(INDEX($D$4:$D$23,
INDEX(基础状态预期!$D$8:$D$27,MATCH($G80,基础状态预期!I$8:I$27,1)),0),0)</f>
        <v>880000</v>
      </c>
      <c r="L80" s="28">
        <f>IFERROR(INDEX($D$4:$D$23,
INDEX(基础状态预期!$D$8:$D$27,MATCH($G80,基础状态预期!J$8:J$27,1)),0),0)</f>
        <v>880000</v>
      </c>
    </row>
    <row r="81" spans="7:12" x14ac:dyDescent="0.15">
      <c r="G81" s="29">
        <v>77</v>
      </c>
      <c r="H81" s="28">
        <f>IFERROR(INDEX($D$4:$D$23,
INDEX(基础状态预期!$D$8:$D$27,MATCH($G81,基础状态预期!F$8:F$27,1)),0),0)</f>
        <v>770000</v>
      </c>
      <c r="I81" s="28">
        <f>IFERROR(INDEX($D$4:$D$23,
INDEX(基础状态预期!$D$8:$D$27,MATCH($G81,基础状态预期!G$8:G$27,1)),0),0)</f>
        <v>770000</v>
      </c>
      <c r="J81" s="28">
        <f>IFERROR(INDEX($D$4:$D$23,
INDEX(基础状态预期!$D$8:$D$27,MATCH($G81,基础状态预期!H$8:H$27,1)),0),0)</f>
        <v>880000</v>
      </c>
      <c r="K81" s="28">
        <f>IFERROR(INDEX($D$4:$D$23,
INDEX(基础状态预期!$D$8:$D$27,MATCH($G81,基础状态预期!I$8:I$27,1)),0),0)</f>
        <v>880000</v>
      </c>
      <c r="L81" s="28">
        <f>IFERROR(INDEX($D$4:$D$23,
INDEX(基础状态预期!$D$8:$D$27,MATCH($G81,基础状态预期!J$8:J$27,1)),0),0)</f>
        <v>880000</v>
      </c>
    </row>
    <row r="82" spans="7:12" x14ac:dyDescent="0.15">
      <c r="G82" s="29">
        <v>78</v>
      </c>
      <c r="H82" s="28">
        <f>IFERROR(INDEX($D$4:$D$23,
INDEX(基础状态预期!$D$8:$D$27,MATCH($G82,基础状态预期!F$8:F$27,1)),0),0)</f>
        <v>880000</v>
      </c>
      <c r="I82" s="28">
        <f>IFERROR(INDEX($D$4:$D$23,
INDEX(基础状态预期!$D$8:$D$27,MATCH($G82,基础状态预期!G$8:G$27,1)),0),0)</f>
        <v>880000</v>
      </c>
      <c r="J82" s="28">
        <f>IFERROR(INDEX($D$4:$D$23,
INDEX(基础状态预期!$D$8:$D$27,MATCH($G82,基础状态预期!H$8:H$27,1)),0),0)</f>
        <v>880000</v>
      </c>
      <c r="K82" s="28">
        <f>IFERROR(INDEX($D$4:$D$23,
INDEX(基础状态预期!$D$8:$D$27,MATCH($G82,基础状态预期!I$8:I$27,1)),0),0)</f>
        <v>880000</v>
      </c>
      <c r="L82" s="28">
        <f>IFERROR(INDEX($D$4:$D$23,
INDEX(基础状态预期!$D$8:$D$27,MATCH($G82,基础状态预期!J$8:J$27,1)),0),0)</f>
        <v>880000</v>
      </c>
    </row>
    <row r="83" spans="7:12" x14ac:dyDescent="0.15">
      <c r="G83" s="29">
        <v>79</v>
      </c>
      <c r="H83" s="28">
        <f>IFERROR(INDEX($D$4:$D$23,
INDEX(基础状态预期!$D$8:$D$27,MATCH($G83,基础状态预期!F$8:F$27,1)),0),0)</f>
        <v>880000</v>
      </c>
      <c r="I83" s="28">
        <f>IFERROR(INDEX($D$4:$D$23,
INDEX(基础状态预期!$D$8:$D$27,MATCH($G83,基础状态预期!G$8:G$27,1)),0),0)</f>
        <v>880000</v>
      </c>
      <c r="J83" s="28">
        <f>IFERROR(INDEX($D$4:$D$23,
INDEX(基础状态预期!$D$8:$D$27,MATCH($G83,基础状态预期!H$8:H$27,1)),0),0)</f>
        <v>880000</v>
      </c>
      <c r="K83" s="28">
        <f>IFERROR(INDEX($D$4:$D$23,
INDEX(基础状态预期!$D$8:$D$27,MATCH($G83,基础状态预期!I$8:I$27,1)),0),0)</f>
        <v>880000</v>
      </c>
      <c r="L83" s="28">
        <f>IFERROR(INDEX($D$4:$D$23,
INDEX(基础状态预期!$D$8:$D$27,MATCH($G83,基础状态预期!J$8:J$27,1)),0),0)</f>
        <v>880000</v>
      </c>
    </row>
    <row r="84" spans="7:12" x14ac:dyDescent="0.15">
      <c r="G84" s="29">
        <v>80</v>
      </c>
      <c r="H84" s="28">
        <f>IFERROR(INDEX($D$4:$D$23,
INDEX(基础状态预期!$D$8:$D$27,MATCH($G84,基础状态预期!F$8:F$27,1)),0),0)</f>
        <v>880000</v>
      </c>
      <c r="I84" s="28">
        <f>IFERROR(INDEX($D$4:$D$23,
INDEX(基础状态预期!$D$8:$D$27,MATCH($G84,基础状态预期!G$8:G$27,1)),0),0)</f>
        <v>880000</v>
      </c>
      <c r="J84" s="28">
        <f>IFERROR(INDEX($D$4:$D$23,
INDEX(基础状态预期!$D$8:$D$27,MATCH($G84,基础状态预期!H$8:H$27,1)),0),0)</f>
        <v>880000</v>
      </c>
      <c r="K84" s="28">
        <f>IFERROR(INDEX($D$4:$D$23,
INDEX(基础状态预期!$D$8:$D$27,MATCH($G84,基础状态预期!I$8:I$27,1)),0),0)</f>
        <v>880000</v>
      </c>
      <c r="L84" s="28">
        <f>IFERROR(INDEX($D$4:$D$23,
INDEX(基础状态预期!$D$8:$D$27,MATCH($G84,基础状态预期!J$8:J$27,1)),0),0)</f>
        <v>1000000</v>
      </c>
    </row>
    <row r="85" spans="7:12" x14ac:dyDescent="0.15">
      <c r="G85" s="29">
        <v>81</v>
      </c>
      <c r="H85" s="28">
        <f>IFERROR(INDEX($D$4:$D$23,
INDEX(基础状态预期!$D$8:$D$27,MATCH($G85,基础状态预期!F$8:F$27,1)),0),0)</f>
        <v>880000</v>
      </c>
      <c r="I85" s="28">
        <f>IFERROR(INDEX($D$4:$D$23,
INDEX(基础状态预期!$D$8:$D$27,MATCH($G85,基础状态预期!G$8:G$27,1)),0),0)</f>
        <v>880000</v>
      </c>
      <c r="J85" s="28">
        <f>IFERROR(INDEX($D$4:$D$23,
INDEX(基础状态预期!$D$8:$D$27,MATCH($G85,基础状态预期!H$8:H$27,1)),0),0)</f>
        <v>880000</v>
      </c>
      <c r="K85" s="28">
        <f>IFERROR(INDEX($D$4:$D$23,
INDEX(基础状态预期!$D$8:$D$27,MATCH($G85,基础状态预期!I$8:I$27,1)),0),0)</f>
        <v>880000</v>
      </c>
      <c r="L85" s="28">
        <f>IFERROR(INDEX($D$4:$D$23,
INDEX(基础状态预期!$D$8:$D$27,MATCH($G85,基础状态预期!J$8:J$27,1)),0),0)</f>
        <v>1000000</v>
      </c>
    </row>
    <row r="86" spans="7:12" x14ac:dyDescent="0.15">
      <c r="G86" s="29">
        <v>82</v>
      </c>
      <c r="H86" s="28">
        <f>IFERROR(INDEX($D$4:$D$23,
INDEX(基础状态预期!$D$8:$D$27,MATCH($G86,基础状态预期!F$8:F$27,1)),0),0)</f>
        <v>880000</v>
      </c>
      <c r="I86" s="28">
        <f>IFERROR(INDEX($D$4:$D$23,
INDEX(基础状态预期!$D$8:$D$27,MATCH($G86,基础状态预期!G$8:G$27,1)),0),0)</f>
        <v>880000</v>
      </c>
      <c r="J86" s="28">
        <f>IFERROR(INDEX($D$4:$D$23,
INDEX(基础状态预期!$D$8:$D$27,MATCH($G86,基础状态预期!H$8:H$27,1)),0),0)</f>
        <v>880000</v>
      </c>
      <c r="K86" s="28">
        <f>IFERROR(INDEX($D$4:$D$23,
INDEX(基础状态预期!$D$8:$D$27,MATCH($G86,基础状态预期!I$8:I$27,1)),0),0)</f>
        <v>1000000</v>
      </c>
      <c r="L86" s="28">
        <f>IFERROR(INDEX($D$4:$D$23,
INDEX(基础状态预期!$D$8:$D$27,MATCH($G86,基础状态预期!J$8:J$27,1)),0),0)</f>
        <v>1000000</v>
      </c>
    </row>
    <row r="87" spans="7:12" x14ac:dyDescent="0.15">
      <c r="G87" s="29">
        <v>83</v>
      </c>
      <c r="H87" s="28">
        <f>IFERROR(INDEX($D$4:$D$23,
INDEX(基础状态预期!$D$8:$D$27,MATCH($G87,基础状态预期!F$8:F$27,1)),0),0)</f>
        <v>880000</v>
      </c>
      <c r="I87" s="28">
        <f>IFERROR(INDEX($D$4:$D$23,
INDEX(基础状态预期!$D$8:$D$27,MATCH($G87,基础状态预期!G$8:G$27,1)),0),0)</f>
        <v>880000</v>
      </c>
      <c r="J87" s="28">
        <f>IFERROR(INDEX($D$4:$D$23,
INDEX(基础状态预期!$D$8:$D$27,MATCH($G87,基础状态预期!H$8:H$27,1)),0),0)</f>
        <v>1000000</v>
      </c>
      <c r="K87" s="28">
        <f>IFERROR(INDEX($D$4:$D$23,
INDEX(基础状态预期!$D$8:$D$27,MATCH($G87,基础状态预期!I$8:I$27,1)),0),0)</f>
        <v>1000000</v>
      </c>
      <c r="L87" s="28">
        <f>IFERROR(INDEX($D$4:$D$23,
INDEX(基础状态预期!$D$8:$D$27,MATCH($G87,基础状态预期!J$8:J$27,1)),0),0)</f>
        <v>1000000</v>
      </c>
    </row>
    <row r="88" spans="7:12" x14ac:dyDescent="0.15">
      <c r="G88" s="29">
        <v>84</v>
      </c>
      <c r="H88" s="28">
        <f>IFERROR(INDEX($D$4:$D$23,
INDEX(基础状态预期!$D$8:$D$27,MATCH($G88,基础状态预期!F$8:F$27,1)),0),0)</f>
        <v>1000000</v>
      </c>
      <c r="I88" s="28">
        <f>IFERROR(INDEX($D$4:$D$23,
INDEX(基础状态预期!$D$8:$D$27,MATCH($G88,基础状态预期!G$8:G$27,1)),0),0)</f>
        <v>1000000</v>
      </c>
      <c r="J88" s="28">
        <f>IFERROR(INDEX($D$4:$D$23,
INDEX(基础状态预期!$D$8:$D$27,MATCH($G88,基础状态预期!H$8:H$27,1)),0),0)</f>
        <v>1000000</v>
      </c>
      <c r="K88" s="28">
        <f>IFERROR(INDEX($D$4:$D$23,
INDEX(基础状态预期!$D$8:$D$27,MATCH($G88,基础状态预期!I$8:I$27,1)),0),0)</f>
        <v>1000000</v>
      </c>
      <c r="L88" s="28">
        <f>IFERROR(INDEX($D$4:$D$23,
INDEX(基础状态预期!$D$8:$D$27,MATCH($G88,基础状态预期!J$8:J$27,1)),0),0)</f>
        <v>1000000</v>
      </c>
    </row>
    <row r="89" spans="7:12" x14ac:dyDescent="0.15">
      <c r="G89" s="29">
        <v>85</v>
      </c>
      <c r="H89" s="28">
        <f>IFERROR(INDEX($D$4:$D$23,
INDEX(基础状态预期!$D$8:$D$27,MATCH($G89,基础状态预期!F$8:F$27,1)),0),0)</f>
        <v>1000000</v>
      </c>
      <c r="I89" s="28">
        <f>IFERROR(INDEX($D$4:$D$23,
INDEX(基础状态预期!$D$8:$D$27,MATCH($G89,基础状态预期!G$8:G$27,1)),0),0)</f>
        <v>1000000</v>
      </c>
      <c r="J89" s="28">
        <f>IFERROR(INDEX($D$4:$D$23,
INDEX(基础状态预期!$D$8:$D$27,MATCH($G89,基础状态预期!H$8:H$27,1)),0),0)</f>
        <v>1000000</v>
      </c>
      <c r="K89" s="28">
        <f>IFERROR(INDEX($D$4:$D$23,
INDEX(基础状态预期!$D$8:$D$27,MATCH($G89,基础状态预期!I$8:I$27,1)),0),0)</f>
        <v>1000000</v>
      </c>
      <c r="L89" s="28">
        <f>IFERROR(INDEX($D$4:$D$23,
INDEX(基础状态预期!$D$8:$D$27,MATCH($G89,基础状态预期!J$8:J$27,1)),0),0)</f>
        <v>1000000</v>
      </c>
    </row>
    <row r="90" spans="7:12" x14ac:dyDescent="0.15">
      <c r="G90" s="29">
        <v>86</v>
      </c>
      <c r="H90" s="28">
        <f>IFERROR(INDEX($D$4:$D$23,
INDEX(基础状态预期!$D$8:$D$27,MATCH($G90,基础状态预期!F$8:F$27,1)),0),0)</f>
        <v>1000000</v>
      </c>
      <c r="I90" s="28">
        <f>IFERROR(INDEX($D$4:$D$23,
INDEX(基础状态预期!$D$8:$D$27,MATCH($G90,基础状态预期!G$8:G$27,1)),0),0)</f>
        <v>1000000</v>
      </c>
      <c r="J90" s="28">
        <f>IFERROR(INDEX($D$4:$D$23,
INDEX(基础状态预期!$D$8:$D$27,MATCH($G90,基础状态预期!H$8:H$27,1)),0),0)</f>
        <v>1000000</v>
      </c>
      <c r="K90" s="28">
        <f>IFERROR(INDEX($D$4:$D$23,
INDEX(基础状态预期!$D$8:$D$27,MATCH($G90,基础状态预期!I$8:I$27,1)),0),0)</f>
        <v>1000000</v>
      </c>
      <c r="L90" s="28">
        <f>IFERROR(INDEX($D$4:$D$23,
INDEX(基础状态预期!$D$8:$D$27,MATCH($G90,基础状态预期!J$8:J$27,1)),0),0)</f>
        <v>1000000</v>
      </c>
    </row>
    <row r="91" spans="7:12" x14ac:dyDescent="0.15">
      <c r="G91" s="29">
        <v>87</v>
      </c>
      <c r="H91" s="28">
        <f>IFERROR(INDEX($D$4:$D$23,
INDEX(基础状态预期!$D$8:$D$27,MATCH($G91,基础状态预期!F$8:F$27,1)),0),0)</f>
        <v>1000000</v>
      </c>
      <c r="I91" s="28">
        <f>IFERROR(INDEX($D$4:$D$23,
INDEX(基础状态预期!$D$8:$D$27,MATCH($G91,基础状态预期!G$8:G$27,1)),0),0)</f>
        <v>1000000</v>
      </c>
      <c r="J91" s="28">
        <f>IFERROR(INDEX($D$4:$D$23,
INDEX(基础状态预期!$D$8:$D$27,MATCH($G91,基础状态预期!H$8:H$27,1)),0),0)</f>
        <v>1000000</v>
      </c>
      <c r="K91" s="28">
        <f>IFERROR(INDEX($D$4:$D$23,
INDEX(基础状态预期!$D$8:$D$27,MATCH($G91,基础状态预期!I$8:I$27,1)),0),0)</f>
        <v>1000000</v>
      </c>
      <c r="L91" s="28">
        <f>IFERROR(INDEX($D$4:$D$23,
INDEX(基础状态预期!$D$8:$D$27,MATCH($G91,基础状态预期!J$8:J$27,1)),0),0)</f>
        <v>1000000</v>
      </c>
    </row>
    <row r="92" spans="7:12" x14ac:dyDescent="0.15">
      <c r="G92" s="29">
        <v>88</v>
      </c>
      <c r="H92" s="28">
        <f>IFERROR(INDEX($D$4:$D$23,
INDEX(基础状态预期!$D$8:$D$27,MATCH($G92,基础状态预期!F$8:F$27,1)),0),0)</f>
        <v>1000000</v>
      </c>
      <c r="I92" s="28">
        <f>IFERROR(INDEX($D$4:$D$23,
INDEX(基础状态预期!$D$8:$D$27,MATCH($G92,基础状态预期!G$8:G$27,1)),0),0)</f>
        <v>1000000</v>
      </c>
      <c r="J92" s="28">
        <f>IFERROR(INDEX($D$4:$D$23,
INDEX(基础状态预期!$D$8:$D$27,MATCH($G92,基础状态预期!H$8:H$27,1)),0),0)</f>
        <v>1000000</v>
      </c>
      <c r="K92" s="28">
        <f>IFERROR(INDEX($D$4:$D$23,
INDEX(基础状态预期!$D$8:$D$27,MATCH($G92,基础状态预期!I$8:I$27,1)),0),0)</f>
        <v>1000000</v>
      </c>
      <c r="L92" s="28">
        <f>IFERROR(INDEX($D$4:$D$23,
INDEX(基础状态预期!$D$8:$D$27,MATCH($G92,基础状态预期!J$8:J$27,1)),0),0)</f>
        <v>1000000</v>
      </c>
    </row>
    <row r="93" spans="7:12" x14ac:dyDescent="0.15">
      <c r="G93" s="29">
        <v>89</v>
      </c>
      <c r="H93" s="28">
        <f>IFERROR(INDEX($D$4:$D$23,
INDEX(基础状态预期!$D$8:$D$27,MATCH($G93,基础状态预期!F$8:F$27,1)),0),0)</f>
        <v>1000000</v>
      </c>
      <c r="I93" s="28">
        <f>IFERROR(INDEX($D$4:$D$23,
INDEX(基础状态预期!$D$8:$D$27,MATCH($G93,基础状态预期!G$8:G$27,1)),0),0)</f>
        <v>1000000</v>
      </c>
      <c r="J93" s="28">
        <f>IFERROR(INDEX($D$4:$D$23,
INDEX(基础状态预期!$D$8:$D$27,MATCH($G93,基础状态预期!H$8:H$27,1)),0),0)</f>
        <v>1000000</v>
      </c>
      <c r="K93" s="28">
        <f>IFERROR(INDEX($D$4:$D$23,
INDEX(基础状态预期!$D$8:$D$27,MATCH($G93,基础状态预期!I$8:I$27,1)),0),0)</f>
        <v>1000000</v>
      </c>
      <c r="L93" s="28">
        <f>IFERROR(INDEX($D$4:$D$23,
INDEX(基础状态预期!$D$8:$D$27,MATCH($G93,基础状态预期!J$8:J$27,1)),0),0)</f>
        <v>1000000</v>
      </c>
    </row>
    <row r="94" spans="7:12" x14ac:dyDescent="0.15">
      <c r="G94" s="29">
        <v>90</v>
      </c>
      <c r="H94" s="28">
        <f>IFERROR(INDEX($D$4:$D$23,
INDEX(基础状态预期!$D$8:$D$27,MATCH($G94,基础状态预期!F$8:F$27,1)),0),0)</f>
        <v>1000000</v>
      </c>
      <c r="I94" s="28">
        <f>IFERROR(INDEX($D$4:$D$23,
INDEX(基础状态预期!$D$8:$D$27,MATCH($G94,基础状态预期!G$8:G$27,1)),0),0)</f>
        <v>1000000</v>
      </c>
      <c r="J94" s="28">
        <f>IFERROR(INDEX($D$4:$D$23,
INDEX(基础状态预期!$D$8:$D$27,MATCH($G94,基础状态预期!H$8:H$27,1)),0),0)</f>
        <v>1000000</v>
      </c>
      <c r="K94" s="28">
        <f>IFERROR(INDEX($D$4:$D$23,
INDEX(基础状态预期!$D$8:$D$27,MATCH($G94,基础状态预期!I$8:I$27,1)),0),0)</f>
        <v>1000000</v>
      </c>
      <c r="L94" s="28">
        <f>IFERROR(INDEX($D$4:$D$23,
INDEX(基础状态预期!$D$8:$D$27,MATCH($G94,基础状态预期!J$8:J$27,1)),0),0)</f>
        <v>1000000</v>
      </c>
    </row>
    <row r="95" spans="7:12" x14ac:dyDescent="0.15">
      <c r="G95" s="29">
        <v>91</v>
      </c>
      <c r="H95" s="28">
        <f>IFERROR(INDEX($D$4:$D$23,
INDEX(基础状态预期!$D$8:$D$27,MATCH($G95,基础状态预期!F$8:F$27,1)),0),0)</f>
        <v>1000000</v>
      </c>
      <c r="I95" s="28">
        <f>IFERROR(INDEX($D$4:$D$23,
INDEX(基础状态预期!$D$8:$D$27,MATCH($G95,基础状态预期!G$8:G$27,1)),0),0)</f>
        <v>1000000</v>
      </c>
      <c r="J95" s="28">
        <f>IFERROR(INDEX($D$4:$D$23,
INDEX(基础状态预期!$D$8:$D$27,MATCH($G95,基础状态预期!H$8:H$27,1)),0),0)</f>
        <v>1000000</v>
      </c>
      <c r="K95" s="28">
        <f>IFERROR(INDEX($D$4:$D$23,
INDEX(基础状态预期!$D$8:$D$27,MATCH($G95,基础状态预期!I$8:I$27,1)),0),0)</f>
        <v>1000000</v>
      </c>
      <c r="L95" s="28">
        <f>IFERROR(INDEX($D$4:$D$23,
INDEX(基础状态预期!$D$8:$D$27,MATCH($G95,基础状态预期!J$8:J$27,1)),0),0)</f>
        <v>1000000</v>
      </c>
    </row>
    <row r="96" spans="7:12" x14ac:dyDescent="0.15">
      <c r="G96" s="29">
        <v>92</v>
      </c>
      <c r="H96" s="28">
        <f>IFERROR(INDEX($D$4:$D$23,
INDEX(基础状态预期!$D$8:$D$27,MATCH($G96,基础状态预期!F$8:F$27,1)),0),0)</f>
        <v>1000000</v>
      </c>
      <c r="I96" s="28">
        <f>IFERROR(INDEX($D$4:$D$23,
INDEX(基础状态预期!$D$8:$D$27,MATCH($G96,基础状态预期!G$8:G$27,1)),0),0)</f>
        <v>1000000</v>
      </c>
      <c r="J96" s="28">
        <f>IFERROR(INDEX($D$4:$D$23,
INDEX(基础状态预期!$D$8:$D$27,MATCH($G96,基础状态预期!H$8:H$27,1)),0),0)</f>
        <v>1000000</v>
      </c>
      <c r="K96" s="28">
        <f>IFERROR(INDEX($D$4:$D$23,
INDEX(基础状态预期!$D$8:$D$27,MATCH($G96,基础状态预期!I$8:I$27,1)),0),0)</f>
        <v>1000000</v>
      </c>
      <c r="L96" s="28">
        <f>IFERROR(INDEX($D$4:$D$23,
INDEX(基础状态预期!$D$8:$D$27,MATCH($G96,基础状态预期!J$8:J$27,1)),0),0)</f>
        <v>1000000</v>
      </c>
    </row>
    <row r="97" spans="7:12" x14ac:dyDescent="0.15">
      <c r="G97" s="29">
        <v>93</v>
      </c>
      <c r="H97" s="28">
        <f>IFERROR(INDEX($D$4:$D$23,
INDEX(基础状态预期!$D$8:$D$27,MATCH($G97,基础状态预期!F$8:F$27,1)),0),0)</f>
        <v>1000000</v>
      </c>
      <c r="I97" s="28">
        <f>IFERROR(INDEX($D$4:$D$23,
INDEX(基础状态预期!$D$8:$D$27,MATCH($G97,基础状态预期!G$8:G$27,1)),0),0)</f>
        <v>1000000</v>
      </c>
      <c r="J97" s="28">
        <f>IFERROR(INDEX($D$4:$D$23,
INDEX(基础状态预期!$D$8:$D$27,MATCH($G97,基础状态预期!H$8:H$27,1)),0),0)</f>
        <v>1000000</v>
      </c>
      <c r="K97" s="28">
        <f>IFERROR(INDEX($D$4:$D$23,
INDEX(基础状态预期!$D$8:$D$27,MATCH($G97,基础状态预期!I$8:I$27,1)),0),0)</f>
        <v>1000000</v>
      </c>
      <c r="L97" s="28">
        <f>IFERROR(INDEX($D$4:$D$23,
INDEX(基础状态预期!$D$8:$D$27,MATCH($G97,基础状态预期!J$8:J$27,1)),0),0)</f>
        <v>1000000</v>
      </c>
    </row>
    <row r="98" spans="7:12" x14ac:dyDescent="0.15">
      <c r="G98" s="29">
        <v>94</v>
      </c>
      <c r="H98" s="28">
        <f>IFERROR(INDEX($D$4:$D$23,
INDEX(基础状态预期!$D$8:$D$27,MATCH($G98,基础状态预期!F$8:F$27,1)),0),0)</f>
        <v>1000000</v>
      </c>
      <c r="I98" s="28">
        <f>IFERROR(INDEX($D$4:$D$23,
INDEX(基础状态预期!$D$8:$D$27,MATCH($G98,基础状态预期!G$8:G$27,1)),0),0)</f>
        <v>1000000</v>
      </c>
      <c r="J98" s="28">
        <f>IFERROR(INDEX($D$4:$D$23,
INDEX(基础状态预期!$D$8:$D$27,MATCH($G98,基础状态预期!H$8:H$27,1)),0),0)</f>
        <v>1000000</v>
      </c>
      <c r="K98" s="28">
        <f>IFERROR(INDEX($D$4:$D$23,
INDEX(基础状态预期!$D$8:$D$27,MATCH($G98,基础状态预期!I$8:I$27,1)),0),0)</f>
        <v>1000000</v>
      </c>
      <c r="L98" s="28">
        <f>IFERROR(INDEX($D$4:$D$23,
INDEX(基础状态预期!$D$8:$D$27,MATCH($G98,基础状态预期!J$8:J$27,1)),0),0)</f>
        <v>1000000</v>
      </c>
    </row>
    <row r="99" spans="7:12" x14ac:dyDescent="0.15">
      <c r="G99" s="29">
        <v>95</v>
      </c>
      <c r="H99" s="28">
        <f>IFERROR(INDEX($D$4:$D$23,
INDEX(基础状态预期!$D$8:$D$27,MATCH($G99,基础状态预期!F$8:F$27,1)),0),0)</f>
        <v>1000000</v>
      </c>
      <c r="I99" s="28">
        <f>IFERROR(INDEX($D$4:$D$23,
INDEX(基础状态预期!$D$8:$D$27,MATCH($G99,基础状态预期!G$8:G$27,1)),0),0)</f>
        <v>1000000</v>
      </c>
      <c r="J99" s="28">
        <f>IFERROR(INDEX($D$4:$D$23,
INDEX(基础状态预期!$D$8:$D$27,MATCH($G99,基础状态预期!H$8:H$27,1)),0),0)</f>
        <v>1000000</v>
      </c>
      <c r="K99" s="28">
        <f>IFERROR(INDEX($D$4:$D$23,
INDEX(基础状态预期!$D$8:$D$27,MATCH($G99,基础状态预期!I$8:I$27,1)),0),0)</f>
        <v>1000000</v>
      </c>
      <c r="L99" s="28">
        <f>IFERROR(INDEX($D$4:$D$23,
INDEX(基础状态预期!$D$8:$D$27,MATCH($G99,基础状态预期!J$8:J$27,1)),0),0)</f>
        <v>1000000</v>
      </c>
    </row>
    <row r="100" spans="7:12" x14ac:dyDescent="0.15">
      <c r="G100" s="29">
        <v>96</v>
      </c>
      <c r="H100" s="28">
        <f>IFERROR(INDEX($D$4:$D$23,
INDEX(基础状态预期!$D$8:$D$27,MATCH($G100,基础状态预期!F$8:F$27,1)),0),0)</f>
        <v>1000000</v>
      </c>
      <c r="I100" s="28">
        <f>IFERROR(INDEX($D$4:$D$23,
INDEX(基础状态预期!$D$8:$D$27,MATCH($G100,基础状态预期!G$8:G$27,1)),0),0)</f>
        <v>1000000</v>
      </c>
      <c r="J100" s="28">
        <f>IFERROR(INDEX($D$4:$D$23,
INDEX(基础状态预期!$D$8:$D$27,MATCH($G100,基础状态预期!H$8:H$27,1)),0),0)</f>
        <v>1000000</v>
      </c>
      <c r="K100" s="28">
        <f>IFERROR(INDEX($D$4:$D$23,
INDEX(基础状态预期!$D$8:$D$27,MATCH($G100,基础状态预期!I$8:I$27,1)),0),0)</f>
        <v>1000000</v>
      </c>
      <c r="L100" s="28">
        <f>IFERROR(INDEX($D$4:$D$23,
INDEX(基础状态预期!$D$8:$D$27,MATCH($G100,基础状态预期!J$8:J$27,1)),0),0)</f>
        <v>1000000</v>
      </c>
    </row>
    <row r="101" spans="7:12" x14ac:dyDescent="0.15">
      <c r="G101" s="29">
        <v>97</v>
      </c>
      <c r="H101" s="28">
        <f>IFERROR(INDEX($D$4:$D$23,
INDEX(基础状态预期!$D$8:$D$27,MATCH($G101,基础状态预期!F$8:F$27,1)),0),0)</f>
        <v>1000000</v>
      </c>
      <c r="I101" s="28">
        <f>IFERROR(INDEX($D$4:$D$23,
INDEX(基础状态预期!$D$8:$D$27,MATCH($G101,基础状态预期!G$8:G$27,1)),0),0)</f>
        <v>1000000</v>
      </c>
      <c r="J101" s="28">
        <f>IFERROR(INDEX($D$4:$D$23,
INDEX(基础状态预期!$D$8:$D$27,MATCH($G101,基础状态预期!H$8:H$27,1)),0),0)</f>
        <v>1000000</v>
      </c>
      <c r="K101" s="28">
        <f>IFERROR(INDEX($D$4:$D$23,
INDEX(基础状态预期!$D$8:$D$27,MATCH($G101,基础状态预期!I$8:I$27,1)),0),0)</f>
        <v>1000000</v>
      </c>
      <c r="L101" s="28">
        <f>IFERROR(INDEX($D$4:$D$23,
INDEX(基础状态预期!$D$8:$D$27,MATCH($G101,基础状态预期!J$8:J$27,1)),0),0)</f>
        <v>1000000</v>
      </c>
    </row>
    <row r="102" spans="7:12" x14ac:dyDescent="0.15">
      <c r="G102" s="29">
        <v>98</v>
      </c>
      <c r="H102" s="28">
        <f>IFERROR(INDEX($D$4:$D$23,
INDEX(基础状态预期!$D$8:$D$27,MATCH($G102,基础状态预期!F$8:F$27,1)),0),0)</f>
        <v>1000000</v>
      </c>
      <c r="I102" s="28">
        <f>IFERROR(INDEX($D$4:$D$23,
INDEX(基础状态预期!$D$8:$D$27,MATCH($G102,基础状态预期!G$8:G$27,1)),0),0)</f>
        <v>1000000</v>
      </c>
      <c r="J102" s="28">
        <f>IFERROR(INDEX($D$4:$D$23,
INDEX(基础状态预期!$D$8:$D$27,MATCH($G102,基础状态预期!H$8:H$27,1)),0),0)</f>
        <v>1000000</v>
      </c>
      <c r="K102" s="28">
        <f>IFERROR(INDEX($D$4:$D$23,
INDEX(基础状态预期!$D$8:$D$27,MATCH($G102,基础状态预期!I$8:I$27,1)),0),0)</f>
        <v>1000000</v>
      </c>
      <c r="L102" s="28">
        <f>IFERROR(INDEX($D$4:$D$23,
INDEX(基础状态预期!$D$8:$D$27,MATCH($G102,基础状态预期!J$8:J$27,1)),0),0)</f>
        <v>1000000</v>
      </c>
    </row>
    <row r="103" spans="7:12" x14ac:dyDescent="0.15">
      <c r="G103" s="29">
        <v>99</v>
      </c>
      <c r="H103" s="28">
        <f>IFERROR(INDEX($D$4:$D$23,
INDEX(基础状态预期!$D$8:$D$27,MATCH($G103,基础状态预期!F$8:F$27,1)),0),0)</f>
        <v>1000000</v>
      </c>
      <c r="I103" s="28">
        <f>IFERROR(INDEX($D$4:$D$23,
INDEX(基础状态预期!$D$8:$D$27,MATCH($G103,基础状态预期!G$8:G$27,1)),0),0)</f>
        <v>1000000</v>
      </c>
      <c r="J103" s="28">
        <f>IFERROR(INDEX($D$4:$D$23,
INDEX(基础状态预期!$D$8:$D$27,MATCH($G103,基础状态预期!H$8:H$27,1)),0),0)</f>
        <v>1000000</v>
      </c>
      <c r="K103" s="28">
        <f>IFERROR(INDEX($D$4:$D$23,
INDEX(基础状态预期!$D$8:$D$27,MATCH($G103,基础状态预期!I$8:I$27,1)),0),0)</f>
        <v>1000000</v>
      </c>
      <c r="L103" s="28">
        <f>IFERROR(INDEX($D$4:$D$23,
INDEX(基础状态预期!$D$8:$D$27,MATCH($G103,基础状态预期!J$8:J$27,1)),0),0)</f>
        <v>1000000</v>
      </c>
    </row>
    <row r="104" spans="7:12" x14ac:dyDescent="0.15">
      <c r="G104" s="202">
        <v>100</v>
      </c>
      <c r="H104" s="201">
        <f>IFERROR(INDEX($D$4:$D$23,
INDEX(基础状态预期!$D$8:$D$27,MATCH($G104,基础状态预期!F$8:F$27,1)),0),0)</f>
        <v>1000000</v>
      </c>
      <c r="I104" s="201">
        <f>IFERROR(INDEX($D$4:$D$23,
INDEX(基础状态预期!$D$8:$D$27,MATCH($G104,基础状态预期!G$8:G$27,1)),0),0)</f>
        <v>1000000</v>
      </c>
      <c r="J104" s="201">
        <f>IFERROR(INDEX($D$4:$D$23,
INDEX(基础状态预期!$D$8:$D$27,MATCH($G104,基础状态预期!H$8:H$27,1)),0),0)</f>
        <v>1000000</v>
      </c>
      <c r="K104" s="201">
        <f>IFERROR(INDEX($D$4:$D$23,
INDEX(基础状态预期!$D$8:$D$27,MATCH($G104,基础状态预期!I$8:I$27,1)),0),0)</f>
        <v>1000000</v>
      </c>
      <c r="L104" s="201">
        <f>IFERROR(INDEX($D$4:$D$23,
INDEX(基础状态预期!$D$8:$D$27,MATCH($G104,基础状态预期!J$8:J$27,1)),0),0)</f>
        <v>1000000</v>
      </c>
    </row>
    <row r="105" spans="7:12" x14ac:dyDescent="0.15">
      <c r="G105" s="202">
        <v>101</v>
      </c>
      <c r="H105" s="201">
        <f>IFERROR(INDEX($D$4:$D$23,
INDEX(基础状态预期!$D$8:$D$27,MATCH($G105,基础状态预期!F$8:F$27,1)),0),0)</f>
        <v>1000000</v>
      </c>
      <c r="I105" s="201">
        <f>IFERROR(INDEX($D$4:$D$23,
INDEX(基础状态预期!$D$8:$D$27,MATCH($G105,基础状态预期!G$8:G$27,1)),0),0)</f>
        <v>1000000</v>
      </c>
      <c r="J105" s="201">
        <f>IFERROR(INDEX($D$4:$D$23,
INDEX(基础状态预期!$D$8:$D$27,MATCH($G105,基础状态预期!H$8:H$27,1)),0),0)</f>
        <v>1000000</v>
      </c>
      <c r="K105" s="201">
        <f>IFERROR(INDEX($D$4:$D$23,
INDEX(基础状态预期!$D$8:$D$27,MATCH($G105,基础状态预期!I$8:I$27,1)),0),0)</f>
        <v>1000000</v>
      </c>
      <c r="L105" s="201">
        <f>IFERROR(INDEX($D$4:$D$23,
INDEX(基础状态预期!$D$8:$D$27,MATCH($G105,基础状态预期!J$8:J$27,1)),0),0)</f>
        <v>1000000</v>
      </c>
    </row>
    <row r="106" spans="7:12" x14ac:dyDescent="0.15">
      <c r="G106" s="202">
        <v>102</v>
      </c>
      <c r="H106" s="201">
        <f>IFERROR(INDEX($D$4:$D$23,
INDEX(基础状态预期!$D$8:$D$27,MATCH($G106,基础状态预期!F$8:F$27,1)),0),0)</f>
        <v>1000000</v>
      </c>
      <c r="I106" s="201">
        <f>IFERROR(INDEX($D$4:$D$23,
INDEX(基础状态预期!$D$8:$D$27,MATCH($G106,基础状态预期!G$8:G$27,1)),0),0)</f>
        <v>1000000</v>
      </c>
      <c r="J106" s="201">
        <f>IFERROR(INDEX($D$4:$D$23,
INDEX(基础状态预期!$D$8:$D$27,MATCH($G106,基础状态预期!H$8:H$27,1)),0),0)</f>
        <v>1000000</v>
      </c>
      <c r="K106" s="201">
        <f>IFERROR(INDEX($D$4:$D$23,
INDEX(基础状态预期!$D$8:$D$27,MATCH($G106,基础状态预期!I$8:I$27,1)),0),0)</f>
        <v>1000000</v>
      </c>
      <c r="L106" s="201">
        <f>IFERROR(INDEX($D$4:$D$23,
INDEX(基础状态预期!$D$8:$D$27,MATCH($G106,基础状态预期!J$8:J$27,1)),0),0)</f>
        <v>1000000</v>
      </c>
    </row>
    <row r="107" spans="7:12" x14ac:dyDescent="0.15">
      <c r="G107" s="202">
        <v>103</v>
      </c>
      <c r="H107" s="201">
        <f>IFERROR(INDEX($D$4:$D$23,
INDEX(基础状态预期!$D$8:$D$27,MATCH($G107,基础状态预期!F$8:F$27,1)),0),0)</f>
        <v>1000000</v>
      </c>
      <c r="I107" s="201">
        <f>IFERROR(INDEX($D$4:$D$23,
INDEX(基础状态预期!$D$8:$D$27,MATCH($G107,基础状态预期!G$8:G$27,1)),0),0)</f>
        <v>1000000</v>
      </c>
      <c r="J107" s="201">
        <f>IFERROR(INDEX($D$4:$D$23,
INDEX(基础状态预期!$D$8:$D$27,MATCH($G107,基础状态预期!H$8:H$27,1)),0),0)</f>
        <v>1000000</v>
      </c>
      <c r="K107" s="201">
        <f>IFERROR(INDEX($D$4:$D$23,
INDEX(基础状态预期!$D$8:$D$27,MATCH($G107,基础状态预期!I$8:I$27,1)),0),0)</f>
        <v>1000000</v>
      </c>
      <c r="L107" s="201">
        <f>IFERROR(INDEX($D$4:$D$23,
INDEX(基础状态预期!$D$8:$D$27,MATCH($G107,基础状态预期!J$8:J$27,1)),0),0)</f>
        <v>1000000</v>
      </c>
    </row>
    <row r="108" spans="7:12" x14ac:dyDescent="0.15">
      <c r="G108" s="202">
        <v>104</v>
      </c>
      <c r="H108" s="201">
        <f>IFERROR(INDEX($D$4:$D$23,
INDEX(基础状态预期!$D$8:$D$27,MATCH($G108,基础状态预期!F$8:F$27,1)),0),0)</f>
        <v>1000000</v>
      </c>
      <c r="I108" s="201">
        <f>IFERROR(INDEX($D$4:$D$23,
INDEX(基础状态预期!$D$8:$D$27,MATCH($G108,基础状态预期!G$8:G$27,1)),0),0)</f>
        <v>1000000</v>
      </c>
      <c r="J108" s="201">
        <f>IFERROR(INDEX($D$4:$D$23,
INDEX(基础状态预期!$D$8:$D$27,MATCH($G108,基础状态预期!H$8:H$27,1)),0),0)</f>
        <v>1000000</v>
      </c>
      <c r="K108" s="201">
        <f>IFERROR(INDEX($D$4:$D$23,
INDEX(基础状态预期!$D$8:$D$27,MATCH($G108,基础状态预期!I$8:I$27,1)),0),0)</f>
        <v>1000000</v>
      </c>
      <c r="L108" s="201">
        <f>IFERROR(INDEX($D$4:$D$23,
INDEX(基础状态预期!$D$8:$D$27,MATCH($G108,基础状态预期!J$8:J$27,1)),0),0)</f>
        <v>1000000</v>
      </c>
    </row>
    <row r="109" spans="7:12" x14ac:dyDescent="0.15">
      <c r="G109" s="202">
        <v>105</v>
      </c>
      <c r="H109" s="201">
        <f>IFERROR(INDEX($D$4:$D$23,
INDEX(基础状态预期!$D$8:$D$27,MATCH($G109,基础状态预期!F$8:F$27,1)),0),0)</f>
        <v>1000000</v>
      </c>
      <c r="I109" s="201">
        <f>IFERROR(INDEX($D$4:$D$23,
INDEX(基础状态预期!$D$8:$D$27,MATCH($G109,基础状态预期!G$8:G$27,1)),0),0)</f>
        <v>1000000</v>
      </c>
      <c r="J109" s="201">
        <f>IFERROR(INDEX($D$4:$D$23,
INDEX(基础状态预期!$D$8:$D$27,MATCH($G109,基础状态预期!H$8:H$27,1)),0),0)</f>
        <v>1000000</v>
      </c>
      <c r="K109" s="201">
        <f>IFERROR(INDEX($D$4:$D$23,
INDEX(基础状态预期!$D$8:$D$27,MATCH($G109,基础状态预期!I$8:I$27,1)),0),0)</f>
        <v>1000000</v>
      </c>
      <c r="L109" s="201">
        <f>IFERROR(INDEX($D$4:$D$23,
INDEX(基础状态预期!$D$8:$D$27,MATCH($G109,基础状态预期!J$8:J$27,1)),0),0)</f>
        <v>1000000</v>
      </c>
    </row>
    <row r="110" spans="7:12" x14ac:dyDescent="0.15">
      <c r="G110" s="202">
        <v>106</v>
      </c>
      <c r="H110" s="201">
        <f>IFERROR(INDEX($D$4:$D$23,
INDEX(基础状态预期!$D$8:$D$27,MATCH($G110,基础状态预期!F$8:F$27,1)),0),0)</f>
        <v>1000000</v>
      </c>
      <c r="I110" s="201">
        <f>IFERROR(INDEX($D$4:$D$23,
INDEX(基础状态预期!$D$8:$D$27,MATCH($G110,基础状态预期!G$8:G$27,1)),0),0)</f>
        <v>1000000</v>
      </c>
      <c r="J110" s="201">
        <f>IFERROR(INDEX($D$4:$D$23,
INDEX(基础状态预期!$D$8:$D$27,MATCH($G110,基础状态预期!H$8:H$27,1)),0),0)</f>
        <v>1000000</v>
      </c>
      <c r="K110" s="201">
        <f>IFERROR(INDEX($D$4:$D$23,
INDEX(基础状态预期!$D$8:$D$27,MATCH($G110,基础状态预期!I$8:I$27,1)),0),0)</f>
        <v>1000000</v>
      </c>
      <c r="L110" s="201">
        <f>IFERROR(INDEX($D$4:$D$23,
INDEX(基础状态预期!$D$8:$D$27,MATCH($G110,基础状态预期!J$8:J$27,1)),0),0)</f>
        <v>1000000</v>
      </c>
    </row>
    <row r="111" spans="7:12" x14ac:dyDescent="0.15">
      <c r="G111" s="202">
        <v>107</v>
      </c>
      <c r="H111" s="201">
        <f>IFERROR(INDEX($D$4:$D$23,
INDEX(基础状态预期!$D$8:$D$27,MATCH($G111,基础状态预期!F$8:F$27,1)),0),0)</f>
        <v>1000000</v>
      </c>
      <c r="I111" s="201">
        <f>IFERROR(INDEX($D$4:$D$23,
INDEX(基础状态预期!$D$8:$D$27,MATCH($G111,基础状态预期!G$8:G$27,1)),0),0)</f>
        <v>1000000</v>
      </c>
      <c r="J111" s="201">
        <f>IFERROR(INDEX($D$4:$D$23,
INDEX(基础状态预期!$D$8:$D$27,MATCH($G111,基础状态预期!H$8:H$27,1)),0),0)</f>
        <v>1000000</v>
      </c>
      <c r="K111" s="201">
        <f>IFERROR(INDEX($D$4:$D$23,
INDEX(基础状态预期!$D$8:$D$27,MATCH($G111,基础状态预期!I$8:I$27,1)),0),0)</f>
        <v>1000000</v>
      </c>
      <c r="L111" s="201">
        <f>IFERROR(INDEX($D$4:$D$23,
INDEX(基础状态预期!$D$8:$D$27,MATCH($G111,基础状态预期!J$8:J$27,1)),0),0)</f>
        <v>1000000</v>
      </c>
    </row>
    <row r="112" spans="7:12" x14ac:dyDescent="0.15">
      <c r="G112" s="202">
        <v>108</v>
      </c>
      <c r="H112" s="201">
        <f>IFERROR(INDEX($D$4:$D$23,
INDEX(基础状态预期!$D$8:$D$27,MATCH($G112,基础状态预期!F$8:F$27,1)),0),0)</f>
        <v>1000000</v>
      </c>
      <c r="I112" s="201">
        <f>IFERROR(INDEX($D$4:$D$23,
INDEX(基础状态预期!$D$8:$D$27,MATCH($G112,基础状态预期!G$8:G$27,1)),0),0)</f>
        <v>1000000</v>
      </c>
      <c r="J112" s="201">
        <f>IFERROR(INDEX($D$4:$D$23,
INDEX(基础状态预期!$D$8:$D$27,MATCH($G112,基础状态预期!H$8:H$27,1)),0),0)</f>
        <v>1000000</v>
      </c>
      <c r="K112" s="201">
        <f>IFERROR(INDEX($D$4:$D$23,
INDEX(基础状态预期!$D$8:$D$27,MATCH($G112,基础状态预期!I$8:I$27,1)),0),0)</f>
        <v>1000000</v>
      </c>
      <c r="L112" s="201">
        <f>IFERROR(INDEX($D$4:$D$23,
INDEX(基础状态预期!$D$8:$D$27,MATCH($G112,基础状态预期!J$8:J$27,1)),0),0)</f>
        <v>1000000</v>
      </c>
    </row>
    <row r="113" spans="7:12" x14ac:dyDescent="0.15">
      <c r="G113" s="202">
        <v>109</v>
      </c>
      <c r="H113" s="201">
        <f>IFERROR(INDEX($D$4:$D$23,
INDEX(基础状态预期!$D$8:$D$27,MATCH($G113,基础状态预期!F$8:F$27,1)),0),0)</f>
        <v>1000000</v>
      </c>
      <c r="I113" s="201">
        <f>IFERROR(INDEX($D$4:$D$23,
INDEX(基础状态预期!$D$8:$D$27,MATCH($G113,基础状态预期!G$8:G$27,1)),0),0)</f>
        <v>1000000</v>
      </c>
      <c r="J113" s="201">
        <f>IFERROR(INDEX($D$4:$D$23,
INDEX(基础状态预期!$D$8:$D$27,MATCH($G113,基础状态预期!H$8:H$27,1)),0),0)</f>
        <v>1000000</v>
      </c>
      <c r="K113" s="201">
        <f>IFERROR(INDEX($D$4:$D$23,
INDEX(基础状态预期!$D$8:$D$27,MATCH($G113,基础状态预期!I$8:I$27,1)),0),0)</f>
        <v>1000000</v>
      </c>
      <c r="L113" s="201">
        <f>IFERROR(INDEX($D$4:$D$23,
INDEX(基础状态预期!$D$8:$D$27,MATCH($G113,基础状态预期!J$8:J$27,1)),0),0)</f>
        <v>1000000</v>
      </c>
    </row>
    <row r="114" spans="7:12" x14ac:dyDescent="0.15">
      <c r="G114" s="202">
        <v>110</v>
      </c>
      <c r="H114" s="201">
        <f>IFERROR(INDEX($D$4:$D$23,
INDEX(基础状态预期!$D$8:$D$27,MATCH($G114,基础状态预期!F$8:F$27,1)),0),0)</f>
        <v>1000000</v>
      </c>
      <c r="I114" s="201">
        <f>IFERROR(INDEX($D$4:$D$23,
INDEX(基础状态预期!$D$8:$D$27,MATCH($G114,基础状态预期!G$8:G$27,1)),0),0)</f>
        <v>1000000</v>
      </c>
      <c r="J114" s="201">
        <f>IFERROR(INDEX($D$4:$D$23,
INDEX(基础状态预期!$D$8:$D$27,MATCH($G114,基础状态预期!H$8:H$27,1)),0),0)</f>
        <v>1000000</v>
      </c>
      <c r="K114" s="201">
        <f>IFERROR(INDEX($D$4:$D$23,
INDEX(基础状态预期!$D$8:$D$27,MATCH($G114,基础状态预期!I$8:I$27,1)),0),0)</f>
        <v>1000000</v>
      </c>
      <c r="L114" s="201">
        <f>IFERROR(INDEX($D$4:$D$23,
INDEX(基础状态预期!$D$8:$D$27,MATCH($G114,基础状态预期!J$8:J$27,1)),0),0)</f>
        <v>1000000</v>
      </c>
    </row>
    <row r="115" spans="7:12" x14ac:dyDescent="0.15">
      <c r="G115" s="202">
        <v>111</v>
      </c>
      <c r="H115" s="201">
        <f>IFERROR(INDEX($D$4:$D$23,
INDEX(基础状态预期!$D$8:$D$27,MATCH($G115,基础状态预期!F$8:F$27,1)),0),0)</f>
        <v>1000000</v>
      </c>
      <c r="I115" s="201">
        <f>IFERROR(INDEX($D$4:$D$23,
INDEX(基础状态预期!$D$8:$D$27,MATCH($G115,基础状态预期!G$8:G$27,1)),0),0)</f>
        <v>1000000</v>
      </c>
      <c r="J115" s="201">
        <f>IFERROR(INDEX($D$4:$D$23,
INDEX(基础状态预期!$D$8:$D$27,MATCH($G115,基础状态预期!H$8:H$27,1)),0),0)</f>
        <v>1000000</v>
      </c>
      <c r="K115" s="201">
        <f>IFERROR(INDEX($D$4:$D$23,
INDEX(基础状态预期!$D$8:$D$27,MATCH($G115,基础状态预期!I$8:I$27,1)),0),0)</f>
        <v>1000000</v>
      </c>
      <c r="L115" s="201">
        <f>IFERROR(INDEX($D$4:$D$23,
INDEX(基础状态预期!$D$8:$D$27,MATCH($G115,基础状态预期!J$8:J$27,1)),0),0)</f>
        <v>1000000</v>
      </c>
    </row>
    <row r="116" spans="7:12" x14ac:dyDescent="0.15">
      <c r="G116" s="202">
        <v>112</v>
      </c>
      <c r="H116" s="201">
        <f>IFERROR(INDEX($D$4:$D$23,
INDEX(基础状态预期!$D$8:$D$27,MATCH($G116,基础状态预期!F$8:F$27,1)),0),0)</f>
        <v>1000000</v>
      </c>
      <c r="I116" s="201">
        <f>IFERROR(INDEX($D$4:$D$23,
INDEX(基础状态预期!$D$8:$D$27,MATCH($G116,基础状态预期!G$8:G$27,1)),0),0)</f>
        <v>1000000</v>
      </c>
      <c r="J116" s="201">
        <f>IFERROR(INDEX($D$4:$D$23,
INDEX(基础状态预期!$D$8:$D$27,MATCH($G116,基础状态预期!H$8:H$27,1)),0),0)</f>
        <v>1000000</v>
      </c>
      <c r="K116" s="201">
        <f>IFERROR(INDEX($D$4:$D$23,
INDEX(基础状态预期!$D$8:$D$27,MATCH($G116,基础状态预期!I$8:I$27,1)),0),0)</f>
        <v>1000000</v>
      </c>
      <c r="L116" s="201">
        <f>IFERROR(INDEX($D$4:$D$23,
INDEX(基础状态预期!$D$8:$D$27,MATCH($G116,基础状态预期!J$8:J$27,1)),0),0)</f>
        <v>1000000</v>
      </c>
    </row>
    <row r="117" spans="7:12" x14ac:dyDescent="0.15">
      <c r="G117" s="202">
        <v>113</v>
      </c>
      <c r="H117" s="201">
        <f>IFERROR(INDEX($D$4:$D$23,
INDEX(基础状态预期!$D$8:$D$27,MATCH($G117,基础状态预期!F$8:F$27,1)),0),0)</f>
        <v>1000000</v>
      </c>
      <c r="I117" s="201">
        <f>IFERROR(INDEX($D$4:$D$23,
INDEX(基础状态预期!$D$8:$D$27,MATCH($G117,基础状态预期!G$8:G$27,1)),0),0)</f>
        <v>1000000</v>
      </c>
      <c r="J117" s="201">
        <f>IFERROR(INDEX($D$4:$D$23,
INDEX(基础状态预期!$D$8:$D$27,MATCH($G117,基础状态预期!H$8:H$27,1)),0),0)</f>
        <v>1000000</v>
      </c>
      <c r="K117" s="201">
        <f>IFERROR(INDEX($D$4:$D$23,
INDEX(基础状态预期!$D$8:$D$27,MATCH($G117,基础状态预期!I$8:I$27,1)),0),0)</f>
        <v>1000000</v>
      </c>
      <c r="L117" s="201">
        <f>IFERROR(INDEX($D$4:$D$23,
INDEX(基础状态预期!$D$8:$D$27,MATCH($G117,基础状态预期!J$8:J$27,1)),0),0)</f>
        <v>1000000</v>
      </c>
    </row>
    <row r="118" spans="7:12" x14ac:dyDescent="0.15">
      <c r="G118" s="202">
        <v>114</v>
      </c>
      <c r="H118" s="201">
        <f>IFERROR(INDEX($D$4:$D$23,
INDEX(基础状态预期!$D$8:$D$27,MATCH($G118,基础状态预期!F$8:F$27,1)),0),0)</f>
        <v>1000000</v>
      </c>
      <c r="I118" s="201">
        <f>IFERROR(INDEX($D$4:$D$23,
INDEX(基础状态预期!$D$8:$D$27,MATCH($G118,基础状态预期!G$8:G$27,1)),0),0)</f>
        <v>1000000</v>
      </c>
      <c r="J118" s="201">
        <f>IFERROR(INDEX($D$4:$D$23,
INDEX(基础状态预期!$D$8:$D$27,MATCH($G118,基础状态预期!H$8:H$27,1)),0),0)</f>
        <v>1000000</v>
      </c>
      <c r="K118" s="201">
        <f>IFERROR(INDEX($D$4:$D$23,
INDEX(基础状态预期!$D$8:$D$27,MATCH($G118,基础状态预期!I$8:I$27,1)),0),0)</f>
        <v>1000000</v>
      </c>
      <c r="L118" s="201">
        <f>IFERROR(INDEX($D$4:$D$23,
INDEX(基础状态预期!$D$8:$D$27,MATCH($G118,基础状态预期!J$8:J$27,1)),0),0)</f>
        <v>1000000</v>
      </c>
    </row>
    <row r="119" spans="7:12" x14ac:dyDescent="0.15">
      <c r="G119" s="202">
        <v>115</v>
      </c>
      <c r="H119" s="201">
        <f>IFERROR(INDEX($D$4:$D$23,
INDEX(基础状态预期!$D$8:$D$27,MATCH($G119,基础状态预期!F$8:F$27,1)),0),0)</f>
        <v>1000000</v>
      </c>
      <c r="I119" s="201">
        <f>IFERROR(INDEX($D$4:$D$23,
INDEX(基础状态预期!$D$8:$D$27,MATCH($G119,基础状态预期!G$8:G$27,1)),0),0)</f>
        <v>1000000</v>
      </c>
      <c r="J119" s="201">
        <f>IFERROR(INDEX($D$4:$D$23,
INDEX(基础状态预期!$D$8:$D$27,MATCH($G119,基础状态预期!H$8:H$27,1)),0),0)</f>
        <v>1000000</v>
      </c>
      <c r="K119" s="201">
        <f>IFERROR(INDEX($D$4:$D$23,
INDEX(基础状态预期!$D$8:$D$27,MATCH($G119,基础状态预期!I$8:I$27,1)),0),0)</f>
        <v>1000000</v>
      </c>
      <c r="L119" s="201">
        <f>IFERROR(INDEX($D$4:$D$23,
INDEX(基础状态预期!$D$8:$D$27,MATCH($G119,基础状态预期!J$8:J$27,1)),0),0)</f>
        <v>1000000</v>
      </c>
    </row>
    <row r="120" spans="7:12" x14ac:dyDescent="0.15">
      <c r="G120" s="202">
        <v>116</v>
      </c>
      <c r="H120" s="201">
        <f>IFERROR(INDEX($D$4:$D$23,
INDEX(基础状态预期!$D$8:$D$27,MATCH($G120,基础状态预期!F$8:F$27,1)),0),0)</f>
        <v>1000000</v>
      </c>
      <c r="I120" s="201">
        <f>IFERROR(INDEX($D$4:$D$23,
INDEX(基础状态预期!$D$8:$D$27,MATCH($G120,基础状态预期!G$8:G$27,1)),0),0)</f>
        <v>1000000</v>
      </c>
      <c r="J120" s="201">
        <f>IFERROR(INDEX($D$4:$D$23,
INDEX(基础状态预期!$D$8:$D$27,MATCH($G120,基础状态预期!H$8:H$27,1)),0),0)</f>
        <v>1000000</v>
      </c>
      <c r="K120" s="201">
        <f>IFERROR(INDEX($D$4:$D$23,
INDEX(基础状态预期!$D$8:$D$27,MATCH($G120,基础状态预期!I$8:I$27,1)),0),0)</f>
        <v>1000000</v>
      </c>
      <c r="L120" s="201">
        <f>IFERROR(INDEX($D$4:$D$23,
INDEX(基础状态预期!$D$8:$D$27,MATCH($G120,基础状态预期!J$8:J$27,1)),0),0)</f>
        <v>1000000</v>
      </c>
    </row>
    <row r="121" spans="7:12" x14ac:dyDescent="0.15">
      <c r="G121" s="202">
        <v>117</v>
      </c>
      <c r="H121" s="201">
        <f>IFERROR(INDEX($D$4:$D$23,
INDEX(基础状态预期!$D$8:$D$27,MATCH($G121,基础状态预期!F$8:F$27,1)),0),0)</f>
        <v>1000000</v>
      </c>
      <c r="I121" s="201">
        <f>IFERROR(INDEX($D$4:$D$23,
INDEX(基础状态预期!$D$8:$D$27,MATCH($G121,基础状态预期!G$8:G$27,1)),0),0)</f>
        <v>1000000</v>
      </c>
      <c r="J121" s="201">
        <f>IFERROR(INDEX($D$4:$D$23,
INDEX(基础状态预期!$D$8:$D$27,MATCH($G121,基础状态预期!H$8:H$27,1)),0),0)</f>
        <v>1000000</v>
      </c>
      <c r="K121" s="201">
        <f>IFERROR(INDEX($D$4:$D$23,
INDEX(基础状态预期!$D$8:$D$27,MATCH($G121,基础状态预期!I$8:I$27,1)),0),0)</f>
        <v>1000000</v>
      </c>
      <c r="L121" s="201">
        <f>IFERROR(INDEX($D$4:$D$23,
INDEX(基础状态预期!$D$8:$D$27,MATCH($G121,基础状态预期!J$8:J$27,1)),0),0)</f>
        <v>1000000</v>
      </c>
    </row>
    <row r="122" spans="7:12" x14ac:dyDescent="0.15">
      <c r="G122" s="202">
        <v>118</v>
      </c>
      <c r="H122" s="201">
        <f>IFERROR(INDEX($D$4:$D$23,
INDEX(基础状态预期!$D$8:$D$27,MATCH($G122,基础状态预期!F$8:F$27,1)),0),0)</f>
        <v>1000000</v>
      </c>
      <c r="I122" s="201">
        <f>IFERROR(INDEX($D$4:$D$23,
INDEX(基础状态预期!$D$8:$D$27,MATCH($G122,基础状态预期!G$8:G$27,1)),0),0)</f>
        <v>1000000</v>
      </c>
      <c r="J122" s="201">
        <f>IFERROR(INDEX($D$4:$D$23,
INDEX(基础状态预期!$D$8:$D$27,MATCH($G122,基础状态预期!H$8:H$27,1)),0),0)</f>
        <v>1000000</v>
      </c>
      <c r="K122" s="201">
        <f>IFERROR(INDEX($D$4:$D$23,
INDEX(基础状态预期!$D$8:$D$27,MATCH($G122,基础状态预期!I$8:I$27,1)),0),0)</f>
        <v>1000000</v>
      </c>
      <c r="L122" s="201">
        <f>IFERROR(INDEX($D$4:$D$23,
INDEX(基础状态预期!$D$8:$D$27,MATCH($G122,基础状态预期!J$8:J$27,1)),0),0)</f>
        <v>1000000</v>
      </c>
    </row>
    <row r="123" spans="7:12" x14ac:dyDescent="0.15">
      <c r="G123" s="202">
        <v>119</v>
      </c>
      <c r="H123" s="201">
        <f>IFERROR(INDEX($D$4:$D$23,
INDEX(基础状态预期!$D$8:$D$27,MATCH($G123,基础状态预期!F$8:F$27,1)),0),0)</f>
        <v>1000000</v>
      </c>
      <c r="I123" s="201">
        <f>IFERROR(INDEX($D$4:$D$23,
INDEX(基础状态预期!$D$8:$D$27,MATCH($G123,基础状态预期!G$8:G$27,1)),0),0)</f>
        <v>1000000</v>
      </c>
      <c r="J123" s="201">
        <f>IFERROR(INDEX($D$4:$D$23,
INDEX(基础状态预期!$D$8:$D$27,MATCH($G123,基础状态预期!H$8:H$27,1)),0),0)</f>
        <v>1000000</v>
      </c>
      <c r="K123" s="201">
        <f>IFERROR(INDEX($D$4:$D$23,
INDEX(基础状态预期!$D$8:$D$27,MATCH($G123,基础状态预期!I$8:I$27,1)),0),0)</f>
        <v>1000000</v>
      </c>
      <c r="L123" s="201">
        <f>IFERROR(INDEX($D$4:$D$23,
INDEX(基础状态预期!$D$8:$D$27,MATCH($G123,基础状态预期!J$8:J$27,1)),0),0)</f>
        <v>1000000</v>
      </c>
    </row>
    <row r="124" spans="7:12" x14ac:dyDescent="0.15">
      <c r="G124" s="202">
        <v>120</v>
      </c>
      <c r="H124" s="201">
        <f>IFERROR(INDEX($D$4:$D$23,
INDEX(基础状态预期!$D$8:$D$27,MATCH($G124,基础状态预期!F$8:F$27,1)),0),0)</f>
        <v>1000000</v>
      </c>
      <c r="I124" s="201">
        <f>IFERROR(INDEX($D$4:$D$23,
INDEX(基础状态预期!$D$8:$D$27,MATCH($G124,基础状态预期!G$8:G$27,1)),0),0)</f>
        <v>1000000</v>
      </c>
      <c r="J124" s="201">
        <f>IFERROR(INDEX($D$4:$D$23,
INDEX(基础状态预期!$D$8:$D$27,MATCH($G124,基础状态预期!H$8:H$27,1)),0),0)</f>
        <v>1000000</v>
      </c>
      <c r="K124" s="201">
        <f>IFERROR(INDEX($D$4:$D$23,
INDEX(基础状态预期!$D$8:$D$27,MATCH($G124,基础状态预期!I$8:I$27,1)),0),0)</f>
        <v>1000000</v>
      </c>
      <c r="L124" s="201">
        <f>IFERROR(INDEX($D$4:$D$23,
INDEX(基础状态预期!$D$8:$D$27,MATCH($G124,基础状态预期!J$8:J$27,1)),0),0)</f>
        <v>1000000</v>
      </c>
    </row>
    <row r="125" spans="7:12" x14ac:dyDescent="0.15">
      <c r="G125" s="202">
        <v>121</v>
      </c>
      <c r="H125" s="201">
        <f>IFERROR(INDEX($D$4:$D$23,
INDEX(基础状态预期!$D$8:$D$27,MATCH($G125,基础状态预期!F$8:F$27,1)),0),0)</f>
        <v>1000000</v>
      </c>
      <c r="I125" s="201">
        <f>IFERROR(INDEX($D$4:$D$23,
INDEX(基础状态预期!$D$8:$D$27,MATCH($G125,基础状态预期!G$8:G$27,1)),0),0)</f>
        <v>1000000</v>
      </c>
      <c r="J125" s="201">
        <f>IFERROR(INDEX($D$4:$D$23,
INDEX(基础状态预期!$D$8:$D$27,MATCH($G125,基础状态预期!H$8:H$27,1)),0),0)</f>
        <v>1000000</v>
      </c>
      <c r="K125" s="201">
        <f>IFERROR(INDEX($D$4:$D$23,
INDEX(基础状态预期!$D$8:$D$27,MATCH($G125,基础状态预期!I$8:I$27,1)),0),0)</f>
        <v>1000000</v>
      </c>
      <c r="L125" s="201">
        <f>IFERROR(INDEX($D$4:$D$23,
INDEX(基础状态预期!$D$8:$D$27,MATCH($G125,基础状态预期!J$8:J$27,1)),0),0)</f>
        <v>1000000</v>
      </c>
    </row>
    <row r="126" spans="7:12" x14ac:dyDescent="0.15">
      <c r="G126" s="202">
        <v>122</v>
      </c>
      <c r="H126" s="201">
        <f>IFERROR(INDEX($D$4:$D$23,
INDEX(基础状态预期!$D$8:$D$27,MATCH($G126,基础状态预期!F$8:F$27,1)),0),0)</f>
        <v>1000000</v>
      </c>
      <c r="I126" s="201">
        <f>IFERROR(INDEX($D$4:$D$23,
INDEX(基础状态预期!$D$8:$D$27,MATCH($G126,基础状态预期!G$8:G$27,1)),0),0)</f>
        <v>1000000</v>
      </c>
      <c r="J126" s="201">
        <f>IFERROR(INDEX($D$4:$D$23,
INDEX(基础状态预期!$D$8:$D$27,MATCH($G126,基础状态预期!H$8:H$27,1)),0),0)</f>
        <v>1000000</v>
      </c>
      <c r="K126" s="201">
        <f>IFERROR(INDEX($D$4:$D$23,
INDEX(基础状态预期!$D$8:$D$27,MATCH($G126,基础状态预期!I$8:I$27,1)),0),0)</f>
        <v>1000000</v>
      </c>
      <c r="L126" s="201">
        <f>IFERROR(INDEX($D$4:$D$23,
INDEX(基础状态预期!$D$8:$D$27,MATCH($G126,基础状态预期!J$8:J$27,1)),0),0)</f>
        <v>1000000</v>
      </c>
    </row>
    <row r="127" spans="7:12" x14ac:dyDescent="0.15">
      <c r="G127" s="202">
        <v>123</v>
      </c>
      <c r="H127" s="201">
        <f>IFERROR(INDEX($D$4:$D$23,
INDEX(基础状态预期!$D$8:$D$27,MATCH($G127,基础状态预期!F$8:F$27,1)),0),0)</f>
        <v>1000000</v>
      </c>
      <c r="I127" s="201">
        <f>IFERROR(INDEX($D$4:$D$23,
INDEX(基础状态预期!$D$8:$D$27,MATCH($G127,基础状态预期!G$8:G$27,1)),0),0)</f>
        <v>1000000</v>
      </c>
      <c r="J127" s="201">
        <f>IFERROR(INDEX($D$4:$D$23,
INDEX(基础状态预期!$D$8:$D$27,MATCH($G127,基础状态预期!H$8:H$27,1)),0),0)</f>
        <v>1000000</v>
      </c>
      <c r="K127" s="201">
        <f>IFERROR(INDEX($D$4:$D$23,
INDEX(基础状态预期!$D$8:$D$27,MATCH($G127,基础状态预期!I$8:I$27,1)),0),0)</f>
        <v>1000000</v>
      </c>
      <c r="L127" s="201">
        <f>IFERROR(INDEX($D$4:$D$23,
INDEX(基础状态预期!$D$8:$D$27,MATCH($G127,基础状态预期!J$8:J$27,1)),0),0)</f>
        <v>1000000</v>
      </c>
    </row>
    <row r="128" spans="7:12" x14ac:dyDescent="0.15">
      <c r="G128" s="202">
        <v>124</v>
      </c>
      <c r="H128" s="201">
        <f>IFERROR(INDEX($D$4:$D$23,
INDEX(基础状态预期!$D$8:$D$27,MATCH($G128,基础状态预期!F$8:F$27,1)),0),0)</f>
        <v>1000000</v>
      </c>
      <c r="I128" s="201">
        <f>IFERROR(INDEX($D$4:$D$23,
INDEX(基础状态预期!$D$8:$D$27,MATCH($G128,基础状态预期!G$8:G$27,1)),0),0)</f>
        <v>1000000</v>
      </c>
      <c r="J128" s="201">
        <f>IFERROR(INDEX($D$4:$D$23,
INDEX(基础状态预期!$D$8:$D$27,MATCH($G128,基础状态预期!H$8:H$27,1)),0),0)</f>
        <v>1000000</v>
      </c>
      <c r="K128" s="201">
        <f>IFERROR(INDEX($D$4:$D$23,
INDEX(基础状态预期!$D$8:$D$27,MATCH($G128,基础状态预期!I$8:I$27,1)),0),0)</f>
        <v>1000000</v>
      </c>
      <c r="L128" s="201">
        <f>IFERROR(INDEX($D$4:$D$23,
INDEX(基础状态预期!$D$8:$D$27,MATCH($G128,基础状态预期!J$8:J$27,1)),0),0)</f>
        <v>1000000</v>
      </c>
    </row>
    <row r="129" spans="7:12" x14ac:dyDescent="0.15">
      <c r="G129" s="202">
        <v>125</v>
      </c>
      <c r="H129" s="201">
        <f>IFERROR(INDEX($D$4:$D$23,
INDEX(基础状态预期!$D$8:$D$27,MATCH($G129,基础状态预期!F$8:F$27,1)),0),0)</f>
        <v>1000000</v>
      </c>
      <c r="I129" s="201">
        <f>IFERROR(INDEX($D$4:$D$23,
INDEX(基础状态预期!$D$8:$D$27,MATCH($G129,基础状态预期!G$8:G$27,1)),0),0)</f>
        <v>1000000</v>
      </c>
      <c r="J129" s="201">
        <f>IFERROR(INDEX($D$4:$D$23,
INDEX(基础状态预期!$D$8:$D$27,MATCH($G129,基础状态预期!H$8:H$27,1)),0),0)</f>
        <v>1000000</v>
      </c>
      <c r="K129" s="201">
        <f>IFERROR(INDEX($D$4:$D$23,
INDEX(基础状态预期!$D$8:$D$27,MATCH($G129,基础状态预期!I$8:I$27,1)),0),0)</f>
        <v>1000000</v>
      </c>
      <c r="L129" s="201">
        <f>IFERROR(INDEX($D$4:$D$23,
INDEX(基础状态预期!$D$8:$D$27,MATCH($G129,基础状态预期!J$8:J$27,1)),0),0)</f>
        <v>1000000</v>
      </c>
    </row>
    <row r="130" spans="7:12" x14ac:dyDescent="0.15">
      <c r="G130" s="202">
        <v>126</v>
      </c>
      <c r="H130" s="201">
        <f>IFERROR(INDEX($D$4:$D$23,
INDEX(基础状态预期!$D$8:$D$27,MATCH($G130,基础状态预期!F$8:F$27,1)),0),0)</f>
        <v>1000000</v>
      </c>
      <c r="I130" s="201">
        <f>IFERROR(INDEX($D$4:$D$23,
INDEX(基础状态预期!$D$8:$D$27,MATCH($G130,基础状态预期!G$8:G$27,1)),0),0)</f>
        <v>1000000</v>
      </c>
      <c r="J130" s="201">
        <f>IFERROR(INDEX($D$4:$D$23,
INDEX(基础状态预期!$D$8:$D$27,MATCH($G130,基础状态预期!H$8:H$27,1)),0),0)</f>
        <v>1000000</v>
      </c>
      <c r="K130" s="201">
        <f>IFERROR(INDEX($D$4:$D$23,
INDEX(基础状态预期!$D$8:$D$27,MATCH($G130,基础状态预期!I$8:I$27,1)),0),0)</f>
        <v>1000000</v>
      </c>
      <c r="L130" s="201">
        <f>IFERROR(INDEX($D$4:$D$23,
INDEX(基础状态预期!$D$8:$D$27,MATCH($G130,基础状态预期!J$8:J$27,1)),0),0)</f>
        <v>1000000</v>
      </c>
    </row>
    <row r="131" spans="7:12" x14ac:dyDescent="0.15">
      <c r="G131" s="202">
        <v>127</v>
      </c>
      <c r="H131" s="201">
        <f>IFERROR(INDEX($D$4:$D$23,
INDEX(基础状态预期!$D$8:$D$27,MATCH($G131,基础状态预期!F$8:F$27,1)),0),0)</f>
        <v>1000000</v>
      </c>
      <c r="I131" s="201">
        <f>IFERROR(INDEX($D$4:$D$23,
INDEX(基础状态预期!$D$8:$D$27,MATCH($G131,基础状态预期!G$8:G$27,1)),0),0)</f>
        <v>1000000</v>
      </c>
      <c r="J131" s="201">
        <f>IFERROR(INDEX($D$4:$D$23,
INDEX(基础状态预期!$D$8:$D$27,MATCH($G131,基础状态预期!H$8:H$27,1)),0),0)</f>
        <v>1000000</v>
      </c>
      <c r="K131" s="201">
        <f>IFERROR(INDEX($D$4:$D$23,
INDEX(基础状态预期!$D$8:$D$27,MATCH($G131,基础状态预期!I$8:I$27,1)),0),0)</f>
        <v>1000000</v>
      </c>
      <c r="L131" s="201">
        <f>IFERROR(INDEX($D$4:$D$23,
INDEX(基础状态预期!$D$8:$D$27,MATCH($G131,基础状态预期!J$8:J$27,1)),0),0)</f>
        <v>1000000</v>
      </c>
    </row>
    <row r="132" spans="7:12" x14ac:dyDescent="0.15">
      <c r="G132" s="202">
        <v>128</v>
      </c>
      <c r="H132" s="201">
        <f>IFERROR(INDEX($D$4:$D$23,
INDEX(基础状态预期!$D$8:$D$27,MATCH($G132,基础状态预期!F$8:F$27,1)),0),0)</f>
        <v>1000000</v>
      </c>
      <c r="I132" s="201">
        <f>IFERROR(INDEX($D$4:$D$23,
INDEX(基础状态预期!$D$8:$D$27,MATCH($G132,基础状态预期!G$8:G$27,1)),0),0)</f>
        <v>1000000</v>
      </c>
      <c r="J132" s="201">
        <f>IFERROR(INDEX($D$4:$D$23,
INDEX(基础状态预期!$D$8:$D$27,MATCH($G132,基础状态预期!H$8:H$27,1)),0),0)</f>
        <v>1000000</v>
      </c>
      <c r="K132" s="201">
        <f>IFERROR(INDEX($D$4:$D$23,
INDEX(基础状态预期!$D$8:$D$27,MATCH($G132,基础状态预期!I$8:I$27,1)),0),0)</f>
        <v>1000000</v>
      </c>
      <c r="L132" s="201">
        <f>IFERROR(INDEX($D$4:$D$23,
INDEX(基础状态预期!$D$8:$D$27,MATCH($G132,基础状态预期!J$8:J$27,1)),0),0)</f>
        <v>1000000</v>
      </c>
    </row>
    <row r="133" spans="7:12" x14ac:dyDescent="0.15">
      <c r="G133" s="202">
        <v>129</v>
      </c>
      <c r="H133" s="201">
        <f>IFERROR(INDEX($D$4:$D$23,
INDEX(基础状态预期!$D$8:$D$27,MATCH($G133,基础状态预期!F$8:F$27,1)),0),0)</f>
        <v>1000000</v>
      </c>
      <c r="I133" s="201">
        <f>IFERROR(INDEX($D$4:$D$23,
INDEX(基础状态预期!$D$8:$D$27,MATCH($G133,基础状态预期!G$8:G$27,1)),0),0)</f>
        <v>1000000</v>
      </c>
      <c r="J133" s="201">
        <f>IFERROR(INDEX($D$4:$D$23,
INDEX(基础状态预期!$D$8:$D$27,MATCH($G133,基础状态预期!H$8:H$27,1)),0),0)</f>
        <v>1000000</v>
      </c>
      <c r="K133" s="201">
        <f>IFERROR(INDEX($D$4:$D$23,
INDEX(基础状态预期!$D$8:$D$27,MATCH($G133,基础状态预期!I$8:I$27,1)),0),0)</f>
        <v>1000000</v>
      </c>
      <c r="L133" s="201">
        <f>IFERROR(INDEX($D$4:$D$23,
INDEX(基础状态预期!$D$8:$D$27,MATCH($G133,基础状态预期!J$8:J$27,1)),0),0)</f>
        <v>1000000</v>
      </c>
    </row>
    <row r="134" spans="7:12" x14ac:dyDescent="0.15">
      <c r="G134" s="202">
        <v>130</v>
      </c>
      <c r="H134" s="201">
        <f>IFERROR(INDEX($D$4:$D$23,
INDEX(基础状态预期!$D$8:$D$27,MATCH($G134,基础状态预期!F$8:F$27,1)),0),0)</f>
        <v>1000000</v>
      </c>
      <c r="I134" s="201">
        <f>IFERROR(INDEX($D$4:$D$23,
INDEX(基础状态预期!$D$8:$D$27,MATCH($G134,基础状态预期!G$8:G$27,1)),0),0)</f>
        <v>1000000</v>
      </c>
      <c r="J134" s="201">
        <f>IFERROR(INDEX($D$4:$D$23,
INDEX(基础状态预期!$D$8:$D$27,MATCH($G134,基础状态预期!H$8:H$27,1)),0),0)</f>
        <v>1000000</v>
      </c>
      <c r="K134" s="201">
        <f>IFERROR(INDEX($D$4:$D$23,
INDEX(基础状态预期!$D$8:$D$27,MATCH($G134,基础状态预期!I$8:I$27,1)),0),0)</f>
        <v>1000000</v>
      </c>
      <c r="L134" s="201">
        <f>IFERROR(INDEX($D$4:$D$23,
INDEX(基础状态预期!$D$8:$D$27,MATCH($G134,基础状态预期!J$8:J$27,1)),0),0)</f>
        <v>1000000</v>
      </c>
    </row>
    <row r="135" spans="7:12" x14ac:dyDescent="0.15">
      <c r="G135" s="202">
        <v>131</v>
      </c>
      <c r="H135" s="201">
        <f>IFERROR(INDEX($D$4:$D$23,
INDEX(基础状态预期!$D$8:$D$27,MATCH($G135,基础状态预期!F$8:F$27,1)),0),0)</f>
        <v>1000000</v>
      </c>
      <c r="I135" s="201">
        <f>IFERROR(INDEX($D$4:$D$23,
INDEX(基础状态预期!$D$8:$D$27,MATCH($G135,基础状态预期!G$8:G$27,1)),0),0)</f>
        <v>1000000</v>
      </c>
      <c r="J135" s="201">
        <f>IFERROR(INDEX($D$4:$D$23,
INDEX(基础状态预期!$D$8:$D$27,MATCH($G135,基础状态预期!H$8:H$27,1)),0),0)</f>
        <v>1000000</v>
      </c>
      <c r="K135" s="201">
        <f>IFERROR(INDEX($D$4:$D$23,
INDEX(基础状态预期!$D$8:$D$27,MATCH($G135,基础状态预期!I$8:I$27,1)),0),0)</f>
        <v>1000000</v>
      </c>
      <c r="L135" s="201">
        <f>IFERROR(INDEX($D$4:$D$23,
INDEX(基础状态预期!$D$8:$D$27,MATCH($G135,基础状态预期!J$8:J$27,1)),0),0)</f>
        <v>1000000</v>
      </c>
    </row>
    <row r="136" spans="7:12" x14ac:dyDescent="0.15">
      <c r="G136" s="202">
        <v>132</v>
      </c>
      <c r="H136" s="201">
        <f>IFERROR(INDEX($D$4:$D$23,
INDEX(基础状态预期!$D$8:$D$27,MATCH($G136,基础状态预期!F$8:F$27,1)),0),0)</f>
        <v>1000000</v>
      </c>
      <c r="I136" s="201">
        <f>IFERROR(INDEX($D$4:$D$23,
INDEX(基础状态预期!$D$8:$D$27,MATCH($G136,基础状态预期!G$8:G$27,1)),0),0)</f>
        <v>1000000</v>
      </c>
      <c r="J136" s="201">
        <f>IFERROR(INDEX($D$4:$D$23,
INDEX(基础状态预期!$D$8:$D$27,MATCH($G136,基础状态预期!H$8:H$27,1)),0),0)</f>
        <v>1000000</v>
      </c>
      <c r="K136" s="201">
        <f>IFERROR(INDEX($D$4:$D$23,
INDEX(基础状态预期!$D$8:$D$27,MATCH($G136,基础状态预期!I$8:I$27,1)),0),0)</f>
        <v>1000000</v>
      </c>
      <c r="L136" s="201">
        <f>IFERROR(INDEX($D$4:$D$23,
INDEX(基础状态预期!$D$8:$D$27,MATCH($G136,基础状态预期!J$8:J$27,1)),0),0)</f>
        <v>1000000</v>
      </c>
    </row>
    <row r="137" spans="7:12" x14ac:dyDescent="0.15">
      <c r="G137" s="202">
        <v>133</v>
      </c>
      <c r="H137" s="201">
        <f>IFERROR(INDEX($D$4:$D$23,
INDEX(基础状态预期!$D$8:$D$27,MATCH($G137,基础状态预期!F$8:F$27,1)),0),0)</f>
        <v>1000000</v>
      </c>
      <c r="I137" s="201">
        <f>IFERROR(INDEX($D$4:$D$23,
INDEX(基础状态预期!$D$8:$D$27,MATCH($G137,基础状态预期!G$8:G$27,1)),0),0)</f>
        <v>1000000</v>
      </c>
      <c r="J137" s="201">
        <f>IFERROR(INDEX($D$4:$D$23,
INDEX(基础状态预期!$D$8:$D$27,MATCH($G137,基础状态预期!H$8:H$27,1)),0),0)</f>
        <v>1000000</v>
      </c>
      <c r="K137" s="201">
        <f>IFERROR(INDEX($D$4:$D$23,
INDEX(基础状态预期!$D$8:$D$27,MATCH($G137,基础状态预期!I$8:I$27,1)),0),0)</f>
        <v>1000000</v>
      </c>
      <c r="L137" s="201">
        <f>IFERROR(INDEX($D$4:$D$23,
INDEX(基础状态预期!$D$8:$D$27,MATCH($G137,基础状态预期!J$8:J$27,1)),0),0)</f>
        <v>1000000</v>
      </c>
    </row>
    <row r="138" spans="7:12" x14ac:dyDescent="0.15">
      <c r="G138" s="202">
        <v>134</v>
      </c>
      <c r="H138" s="201">
        <f>IFERROR(INDEX($D$4:$D$23,
INDEX(基础状态预期!$D$8:$D$27,MATCH($G138,基础状态预期!F$8:F$27,1)),0),0)</f>
        <v>1000000</v>
      </c>
      <c r="I138" s="201">
        <f>IFERROR(INDEX($D$4:$D$23,
INDEX(基础状态预期!$D$8:$D$27,MATCH($G138,基础状态预期!G$8:G$27,1)),0),0)</f>
        <v>1000000</v>
      </c>
      <c r="J138" s="201">
        <f>IFERROR(INDEX($D$4:$D$23,
INDEX(基础状态预期!$D$8:$D$27,MATCH($G138,基础状态预期!H$8:H$27,1)),0),0)</f>
        <v>1000000</v>
      </c>
      <c r="K138" s="201">
        <f>IFERROR(INDEX($D$4:$D$23,
INDEX(基础状态预期!$D$8:$D$27,MATCH($G138,基础状态预期!I$8:I$27,1)),0),0)</f>
        <v>1000000</v>
      </c>
      <c r="L138" s="201">
        <f>IFERROR(INDEX($D$4:$D$23,
INDEX(基础状态预期!$D$8:$D$27,MATCH($G138,基础状态预期!J$8:J$27,1)),0),0)</f>
        <v>1000000</v>
      </c>
    </row>
    <row r="139" spans="7:12" x14ac:dyDescent="0.15">
      <c r="G139" s="202">
        <v>135</v>
      </c>
      <c r="H139" s="201">
        <f>IFERROR(INDEX($D$4:$D$23,
INDEX(基础状态预期!$D$8:$D$27,MATCH($G139,基础状态预期!F$8:F$27,1)),0),0)</f>
        <v>1000000</v>
      </c>
      <c r="I139" s="201">
        <f>IFERROR(INDEX($D$4:$D$23,
INDEX(基础状态预期!$D$8:$D$27,MATCH($G139,基础状态预期!G$8:G$27,1)),0),0)</f>
        <v>1000000</v>
      </c>
      <c r="J139" s="201">
        <f>IFERROR(INDEX($D$4:$D$23,
INDEX(基础状态预期!$D$8:$D$27,MATCH($G139,基础状态预期!H$8:H$27,1)),0),0)</f>
        <v>1000000</v>
      </c>
      <c r="K139" s="201">
        <f>IFERROR(INDEX($D$4:$D$23,
INDEX(基础状态预期!$D$8:$D$27,MATCH($G139,基础状态预期!I$8:I$27,1)),0),0)</f>
        <v>1000000</v>
      </c>
      <c r="L139" s="201">
        <f>IFERROR(INDEX($D$4:$D$23,
INDEX(基础状态预期!$D$8:$D$27,MATCH($G139,基础状态预期!J$8:J$27,1)),0),0)</f>
        <v>1000000</v>
      </c>
    </row>
    <row r="140" spans="7:12" x14ac:dyDescent="0.15">
      <c r="G140" s="202">
        <v>136</v>
      </c>
      <c r="H140" s="201">
        <f>IFERROR(INDEX($D$4:$D$23,
INDEX(基础状态预期!$D$8:$D$27,MATCH($G140,基础状态预期!F$8:F$27,1)),0),0)</f>
        <v>1000000</v>
      </c>
      <c r="I140" s="201">
        <f>IFERROR(INDEX($D$4:$D$23,
INDEX(基础状态预期!$D$8:$D$27,MATCH($G140,基础状态预期!G$8:G$27,1)),0),0)</f>
        <v>1000000</v>
      </c>
      <c r="J140" s="201">
        <f>IFERROR(INDEX($D$4:$D$23,
INDEX(基础状态预期!$D$8:$D$27,MATCH($G140,基础状态预期!H$8:H$27,1)),0),0)</f>
        <v>1000000</v>
      </c>
      <c r="K140" s="201">
        <f>IFERROR(INDEX($D$4:$D$23,
INDEX(基础状态预期!$D$8:$D$27,MATCH($G140,基础状态预期!I$8:I$27,1)),0),0)</f>
        <v>1000000</v>
      </c>
      <c r="L140" s="201">
        <f>IFERROR(INDEX($D$4:$D$23,
INDEX(基础状态预期!$D$8:$D$27,MATCH($G140,基础状态预期!J$8:J$27,1)),0),0)</f>
        <v>1000000</v>
      </c>
    </row>
    <row r="141" spans="7:12" x14ac:dyDescent="0.15">
      <c r="G141" s="202">
        <v>137</v>
      </c>
      <c r="H141" s="201">
        <f>IFERROR(INDEX($D$4:$D$23,
INDEX(基础状态预期!$D$8:$D$27,MATCH($G141,基础状态预期!F$8:F$27,1)),0),0)</f>
        <v>1000000</v>
      </c>
      <c r="I141" s="201">
        <f>IFERROR(INDEX($D$4:$D$23,
INDEX(基础状态预期!$D$8:$D$27,MATCH($G141,基础状态预期!G$8:G$27,1)),0),0)</f>
        <v>1000000</v>
      </c>
      <c r="J141" s="201">
        <f>IFERROR(INDEX($D$4:$D$23,
INDEX(基础状态预期!$D$8:$D$27,MATCH($G141,基础状态预期!H$8:H$27,1)),0),0)</f>
        <v>1000000</v>
      </c>
      <c r="K141" s="201">
        <f>IFERROR(INDEX($D$4:$D$23,
INDEX(基础状态预期!$D$8:$D$27,MATCH($G141,基础状态预期!I$8:I$27,1)),0),0)</f>
        <v>1000000</v>
      </c>
      <c r="L141" s="201">
        <f>IFERROR(INDEX($D$4:$D$23,
INDEX(基础状态预期!$D$8:$D$27,MATCH($G141,基础状态预期!J$8:J$27,1)),0),0)</f>
        <v>1000000</v>
      </c>
    </row>
    <row r="142" spans="7:12" x14ac:dyDescent="0.15">
      <c r="G142" s="202">
        <v>138</v>
      </c>
      <c r="H142" s="201">
        <f>IFERROR(INDEX($D$4:$D$23,
INDEX(基础状态预期!$D$8:$D$27,MATCH($G142,基础状态预期!F$8:F$27,1)),0),0)</f>
        <v>1000000</v>
      </c>
      <c r="I142" s="201">
        <f>IFERROR(INDEX($D$4:$D$23,
INDEX(基础状态预期!$D$8:$D$27,MATCH($G142,基础状态预期!G$8:G$27,1)),0),0)</f>
        <v>1000000</v>
      </c>
      <c r="J142" s="201">
        <f>IFERROR(INDEX($D$4:$D$23,
INDEX(基础状态预期!$D$8:$D$27,MATCH($G142,基础状态预期!H$8:H$27,1)),0),0)</f>
        <v>1000000</v>
      </c>
      <c r="K142" s="201">
        <f>IFERROR(INDEX($D$4:$D$23,
INDEX(基础状态预期!$D$8:$D$27,MATCH($G142,基础状态预期!I$8:I$27,1)),0),0)</f>
        <v>1000000</v>
      </c>
      <c r="L142" s="201">
        <f>IFERROR(INDEX($D$4:$D$23,
INDEX(基础状态预期!$D$8:$D$27,MATCH($G142,基础状态预期!J$8:J$27,1)),0),0)</f>
        <v>1000000</v>
      </c>
    </row>
    <row r="143" spans="7:12" x14ac:dyDescent="0.15">
      <c r="G143" s="202">
        <v>139</v>
      </c>
      <c r="H143" s="201">
        <f>IFERROR(INDEX($D$4:$D$23,
INDEX(基础状态预期!$D$8:$D$27,MATCH($G143,基础状态预期!F$8:F$27,1)),0),0)</f>
        <v>1000000</v>
      </c>
      <c r="I143" s="201">
        <f>IFERROR(INDEX($D$4:$D$23,
INDEX(基础状态预期!$D$8:$D$27,MATCH($G143,基础状态预期!G$8:G$27,1)),0),0)</f>
        <v>1000000</v>
      </c>
      <c r="J143" s="201">
        <f>IFERROR(INDEX($D$4:$D$23,
INDEX(基础状态预期!$D$8:$D$27,MATCH($G143,基础状态预期!H$8:H$27,1)),0),0)</f>
        <v>1000000</v>
      </c>
      <c r="K143" s="201">
        <f>IFERROR(INDEX($D$4:$D$23,
INDEX(基础状态预期!$D$8:$D$27,MATCH($G143,基础状态预期!I$8:I$27,1)),0),0)</f>
        <v>1000000</v>
      </c>
      <c r="L143" s="201">
        <f>IFERROR(INDEX($D$4:$D$23,
INDEX(基础状态预期!$D$8:$D$27,MATCH($G143,基础状态预期!J$8:J$27,1)),0),0)</f>
        <v>1000000</v>
      </c>
    </row>
    <row r="144" spans="7:12" x14ac:dyDescent="0.15">
      <c r="G144" s="202">
        <v>140</v>
      </c>
      <c r="H144" s="201">
        <f>IFERROR(INDEX($D$4:$D$23,
INDEX(基础状态预期!$D$8:$D$27,MATCH($G144,基础状态预期!F$8:F$27,1)),0),0)</f>
        <v>1000000</v>
      </c>
      <c r="I144" s="201">
        <f>IFERROR(INDEX($D$4:$D$23,
INDEX(基础状态预期!$D$8:$D$27,MATCH($G144,基础状态预期!G$8:G$27,1)),0),0)</f>
        <v>1000000</v>
      </c>
      <c r="J144" s="201">
        <f>IFERROR(INDEX($D$4:$D$23,
INDEX(基础状态预期!$D$8:$D$27,MATCH($G144,基础状态预期!H$8:H$27,1)),0),0)</f>
        <v>1000000</v>
      </c>
      <c r="K144" s="201">
        <f>IFERROR(INDEX($D$4:$D$23,
INDEX(基础状态预期!$D$8:$D$27,MATCH($G144,基础状态预期!I$8:I$27,1)),0),0)</f>
        <v>1000000</v>
      </c>
      <c r="L144" s="201">
        <f>IFERROR(INDEX($D$4:$D$23,
INDEX(基础状态预期!$D$8:$D$27,MATCH($G144,基础状态预期!J$8:J$27,1)),0),0)</f>
        <v>1000000</v>
      </c>
    </row>
    <row r="145" spans="7:12" x14ac:dyDescent="0.15">
      <c r="G145" s="202">
        <v>141</v>
      </c>
      <c r="H145" s="201">
        <f>IFERROR(INDEX($D$4:$D$23,
INDEX(基础状态预期!$D$8:$D$27,MATCH($G145,基础状态预期!F$8:F$27,1)),0),0)</f>
        <v>1000000</v>
      </c>
      <c r="I145" s="201">
        <f>IFERROR(INDEX($D$4:$D$23,
INDEX(基础状态预期!$D$8:$D$27,MATCH($G145,基础状态预期!G$8:G$27,1)),0),0)</f>
        <v>1000000</v>
      </c>
      <c r="J145" s="201">
        <f>IFERROR(INDEX($D$4:$D$23,
INDEX(基础状态预期!$D$8:$D$27,MATCH($G145,基础状态预期!H$8:H$27,1)),0),0)</f>
        <v>1000000</v>
      </c>
      <c r="K145" s="201">
        <f>IFERROR(INDEX($D$4:$D$23,
INDEX(基础状态预期!$D$8:$D$27,MATCH($G145,基础状态预期!I$8:I$27,1)),0),0)</f>
        <v>1000000</v>
      </c>
      <c r="L145" s="201">
        <f>IFERROR(INDEX($D$4:$D$23,
INDEX(基础状态预期!$D$8:$D$27,MATCH($G145,基础状态预期!J$8:J$27,1)),0),0)</f>
        <v>1000000</v>
      </c>
    </row>
    <row r="146" spans="7:12" x14ac:dyDescent="0.15">
      <c r="G146" s="202">
        <v>142</v>
      </c>
      <c r="H146" s="201">
        <f>IFERROR(INDEX($D$4:$D$23,
INDEX(基础状态预期!$D$8:$D$27,MATCH($G146,基础状态预期!F$8:F$27,1)),0),0)</f>
        <v>1000000</v>
      </c>
      <c r="I146" s="201">
        <f>IFERROR(INDEX($D$4:$D$23,
INDEX(基础状态预期!$D$8:$D$27,MATCH($G146,基础状态预期!G$8:G$27,1)),0),0)</f>
        <v>1000000</v>
      </c>
      <c r="J146" s="201">
        <f>IFERROR(INDEX($D$4:$D$23,
INDEX(基础状态预期!$D$8:$D$27,MATCH($G146,基础状态预期!H$8:H$27,1)),0),0)</f>
        <v>1000000</v>
      </c>
      <c r="K146" s="201">
        <f>IFERROR(INDEX($D$4:$D$23,
INDEX(基础状态预期!$D$8:$D$27,MATCH($G146,基础状态预期!I$8:I$27,1)),0),0)</f>
        <v>1000000</v>
      </c>
      <c r="L146" s="201">
        <f>IFERROR(INDEX($D$4:$D$23,
INDEX(基础状态预期!$D$8:$D$27,MATCH($G146,基础状态预期!J$8:J$27,1)),0),0)</f>
        <v>1000000</v>
      </c>
    </row>
    <row r="147" spans="7:12" x14ac:dyDescent="0.15">
      <c r="G147" s="202">
        <v>143</v>
      </c>
      <c r="H147" s="201">
        <f>IFERROR(INDEX($D$4:$D$23,
INDEX(基础状态预期!$D$8:$D$27,MATCH($G147,基础状态预期!F$8:F$27,1)),0),0)</f>
        <v>1000000</v>
      </c>
      <c r="I147" s="201">
        <f>IFERROR(INDEX($D$4:$D$23,
INDEX(基础状态预期!$D$8:$D$27,MATCH($G147,基础状态预期!G$8:G$27,1)),0),0)</f>
        <v>1000000</v>
      </c>
      <c r="J147" s="201">
        <f>IFERROR(INDEX($D$4:$D$23,
INDEX(基础状态预期!$D$8:$D$27,MATCH($G147,基础状态预期!H$8:H$27,1)),0),0)</f>
        <v>1000000</v>
      </c>
      <c r="K147" s="201">
        <f>IFERROR(INDEX($D$4:$D$23,
INDEX(基础状态预期!$D$8:$D$27,MATCH($G147,基础状态预期!I$8:I$27,1)),0),0)</f>
        <v>1000000</v>
      </c>
      <c r="L147" s="201">
        <f>IFERROR(INDEX($D$4:$D$23,
INDEX(基础状态预期!$D$8:$D$27,MATCH($G147,基础状态预期!J$8:J$27,1)),0),0)</f>
        <v>1000000</v>
      </c>
    </row>
    <row r="148" spans="7:12" x14ac:dyDescent="0.15">
      <c r="G148" s="202">
        <v>144</v>
      </c>
      <c r="H148" s="201">
        <f>IFERROR(INDEX($D$4:$D$23,
INDEX(基础状态预期!$D$8:$D$27,MATCH($G148,基础状态预期!F$8:F$27,1)),0),0)</f>
        <v>1000000</v>
      </c>
      <c r="I148" s="201">
        <f>IFERROR(INDEX($D$4:$D$23,
INDEX(基础状态预期!$D$8:$D$27,MATCH($G148,基础状态预期!G$8:G$27,1)),0),0)</f>
        <v>1000000</v>
      </c>
      <c r="J148" s="201">
        <f>IFERROR(INDEX($D$4:$D$23,
INDEX(基础状态预期!$D$8:$D$27,MATCH($G148,基础状态预期!H$8:H$27,1)),0),0)</f>
        <v>1000000</v>
      </c>
      <c r="K148" s="201">
        <f>IFERROR(INDEX($D$4:$D$23,
INDEX(基础状态预期!$D$8:$D$27,MATCH($G148,基础状态预期!I$8:I$27,1)),0),0)</f>
        <v>1000000</v>
      </c>
      <c r="L148" s="201">
        <f>IFERROR(INDEX($D$4:$D$23,
INDEX(基础状态预期!$D$8:$D$27,MATCH($G148,基础状态预期!J$8:J$27,1)),0),0)</f>
        <v>1000000</v>
      </c>
    </row>
    <row r="149" spans="7:12" x14ac:dyDescent="0.15">
      <c r="G149" s="202">
        <v>145</v>
      </c>
      <c r="H149" s="201">
        <f>IFERROR(INDEX($D$4:$D$23,
INDEX(基础状态预期!$D$8:$D$27,MATCH($G149,基础状态预期!F$8:F$27,1)),0),0)</f>
        <v>1000000</v>
      </c>
      <c r="I149" s="201">
        <f>IFERROR(INDEX($D$4:$D$23,
INDEX(基础状态预期!$D$8:$D$27,MATCH($G149,基础状态预期!G$8:G$27,1)),0),0)</f>
        <v>1000000</v>
      </c>
      <c r="J149" s="201">
        <f>IFERROR(INDEX($D$4:$D$23,
INDEX(基础状态预期!$D$8:$D$27,MATCH($G149,基础状态预期!H$8:H$27,1)),0),0)</f>
        <v>1000000</v>
      </c>
      <c r="K149" s="201">
        <f>IFERROR(INDEX($D$4:$D$23,
INDEX(基础状态预期!$D$8:$D$27,MATCH($G149,基础状态预期!I$8:I$27,1)),0),0)</f>
        <v>1000000</v>
      </c>
      <c r="L149" s="201">
        <f>IFERROR(INDEX($D$4:$D$23,
INDEX(基础状态预期!$D$8:$D$27,MATCH($G149,基础状态预期!J$8:J$27,1)),0),0)</f>
        <v>1000000</v>
      </c>
    </row>
    <row r="150" spans="7:12" x14ac:dyDescent="0.15">
      <c r="G150" s="202">
        <v>146</v>
      </c>
      <c r="H150" s="201">
        <f>IFERROR(INDEX($D$4:$D$23,
INDEX(基础状态预期!$D$8:$D$27,MATCH($G150,基础状态预期!F$8:F$27,1)),0),0)</f>
        <v>1000000</v>
      </c>
      <c r="I150" s="201">
        <f>IFERROR(INDEX($D$4:$D$23,
INDEX(基础状态预期!$D$8:$D$27,MATCH($G150,基础状态预期!G$8:G$27,1)),0),0)</f>
        <v>1000000</v>
      </c>
      <c r="J150" s="201">
        <f>IFERROR(INDEX($D$4:$D$23,
INDEX(基础状态预期!$D$8:$D$27,MATCH($G150,基础状态预期!H$8:H$27,1)),0),0)</f>
        <v>1000000</v>
      </c>
      <c r="K150" s="201">
        <f>IFERROR(INDEX($D$4:$D$23,
INDEX(基础状态预期!$D$8:$D$27,MATCH($G150,基础状态预期!I$8:I$27,1)),0),0)</f>
        <v>1000000</v>
      </c>
      <c r="L150" s="201">
        <f>IFERROR(INDEX($D$4:$D$23,
INDEX(基础状态预期!$D$8:$D$27,MATCH($G150,基础状态预期!J$8:J$27,1)),0),0)</f>
        <v>1000000</v>
      </c>
    </row>
    <row r="151" spans="7:12" x14ac:dyDescent="0.15">
      <c r="G151" s="202">
        <v>147</v>
      </c>
      <c r="H151" s="201">
        <f>IFERROR(INDEX($D$4:$D$23,
INDEX(基础状态预期!$D$8:$D$27,MATCH($G151,基础状态预期!F$8:F$27,1)),0),0)</f>
        <v>1000000</v>
      </c>
      <c r="I151" s="201">
        <f>IFERROR(INDEX($D$4:$D$23,
INDEX(基础状态预期!$D$8:$D$27,MATCH($G151,基础状态预期!G$8:G$27,1)),0),0)</f>
        <v>1000000</v>
      </c>
      <c r="J151" s="201">
        <f>IFERROR(INDEX($D$4:$D$23,
INDEX(基础状态预期!$D$8:$D$27,MATCH($G151,基础状态预期!H$8:H$27,1)),0),0)</f>
        <v>1000000</v>
      </c>
      <c r="K151" s="201">
        <f>IFERROR(INDEX($D$4:$D$23,
INDEX(基础状态预期!$D$8:$D$27,MATCH($G151,基础状态预期!I$8:I$27,1)),0),0)</f>
        <v>1000000</v>
      </c>
      <c r="L151" s="201">
        <f>IFERROR(INDEX($D$4:$D$23,
INDEX(基础状态预期!$D$8:$D$27,MATCH($G151,基础状态预期!J$8:J$27,1)),0),0)</f>
        <v>1000000</v>
      </c>
    </row>
    <row r="152" spans="7:12" x14ac:dyDescent="0.15">
      <c r="G152" s="202">
        <v>148</v>
      </c>
      <c r="H152" s="201">
        <f>IFERROR(INDEX($D$4:$D$23,
INDEX(基础状态预期!$D$8:$D$27,MATCH($G152,基础状态预期!F$8:F$27,1)),0),0)</f>
        <v>1000000</v>
      </c>
      <c r="I152" s="201">
        <f>IFERROR(INDEX($D$4:$D$23,
INDEX(基础状态预期!$D$8:$D$27,MATCH($G152,基础状态预期!G$8:G$27,1)),0),0)</f>
        <v>1000000</v>
      </c>
      <c r="J152" s="201">
        <f>IFERROR(INDEX($D$4:$D$23,
INDEX(基础状态预期!$D$8:$D$27,MATCH($G152,基础状态预期!H$8:H$27,1)),0),0)</f>
        <v>1000000</v>
      </c>
      <c r="K152" s="201">
        <f>IFERROR(INDEX($D$4:$D$23,
INDEX(基础状态预期!$D$8:$D$27,MATCH($G152,基础状态预期!I$8:I$27,1)),0),0)</f>
        <v>1000000</v>
      </c>
      <c r="L152" s="201">
        <f>IFERROR(INDEX($D$4:$D$23,
INDEX(基础状态预期!$D$8:$D$27,MATCH($G152,基础状态预期!J$8:J$27,1)),0),0)</f>
        <v>1000000</v>
      </c>
    </row>
    <row r="153" spans="7:12" x14ac:dyDescent="0.15">
      <c r="G153" s="202">
        <v>149</v>
      </c>
      <c r="H153" s="201">
        <f>IFERROR(INDEX($D$4:$D$23,
INDEX(基础状态预期!$D$8:$D$27,MATCH($G153,基础状态预期!F$8:F$27,1)),0),0)</f>
        <v>1000000</v>
      </c>
      <c r="I153" s="201">
        <f>IFERROR(INDEX($D$4:$D$23,
INDEX(基础状态预期!$D$8:$D$27,MATCH($G153,基础状态预期!G$8:G$27,1)),0),0)</f>
        <v>1000000</v>
      </c>
      <c r="J153" s="201">
        <f>IFERROR(INDEX($D$4:$D$23,
INDEX(基础状态预期!$D$8:$D$27,MATCH($G153,基础状态预期!H$8:H$27,1)),0),0)</f>
        <v>1000000</v>
      </c>
      <c r="K153" s="201">
        <f>IFERROR(INDEX($D$4:$D$23,
INDEX(基础状态预期!$D$8:$D$27,MATCH($G153,基础状态预期!I$8:I$27,1)),0),0)</f>
        <v>1000000</v>
      </c>
      <c r="L153" s="201">
        <f>IFERROR(INDEX($D$4:$D$23,
INDEX(基础状态预期!$D$8:$D$27,MATCH($G153,基础状态预期!J$8:J$27,1)),0),0)</f>
        <v>1000000</v>
      </c>
    </row>
    <row r="154" spans="7:12" x14ac:dyDescent="0.15">
      <c r="G154" s="202">
        <v>150</v>
      </c>
      <c r="H154" s="201">
        <f>IFERROR(INDEX($D$4:$D$23,
INDEX(基础状态预期!$D$8:$D$27,MATCH($G154,基础状态预期!F$8:F$27,1)),0),0)</f>
        <v>1000000</v>
      </c>
      <c r="I154" s="201">
        <f>IFERROR(INDEX($D$4:$D$23,
INDEX(基础状态预期!$D$8:$D$27,MATCH($G154,基础状态预期!G$8:G$27,1)),0),0)</f>
        <v>1000000</v>
      </c>
      <c r="J154" s="201">
        <f>IFERROR(INDEX($D$4:$D$23,
INDEX(基础状态预期!$D$8:$D$27,MATCH($G154,基础状态预期!H$8:H$27,1)),0),0)</f>
        <v>1000000</v>
      </c>
      <c r="K154" s="201">
        <f>IFERROR(INDEX($D$4:$D$23,
INDEX(基础状态预期!$D$8:$D$27,MATCH($G154,基础状态预期!I$8:I$27,1)),0),0)</f>
        <v>1000000</v>
      </c>
      <c r="L154" s="201">
        <f>IFERROR(INDEX($D$4:$D$23,
INDEX(基础状态预期!$D$8:$D$27,MATCH($G154,基础状态预期!J$8:J$27,1)),0),0)</f>
        <v>1000000</v>
      </c>
    </row>
    <row r="155" spans="7:12" x14ac:dyDescent="0.15">
      <c r="G155" s="202">
        <v>151</v>
      </c>
      <c r="H155" s="201">
        <f>IFERROR(INDEX($D$4:$D$23,
INDEX(基础状态预期!$D$8:$D$27,MATCH($G155,基础状态预期!F$8:F$27,1)),0),0)</f>
        <v>1000000</v>
      </c>
      <c r="I155" s="201">
        <f>IFERROR(INDEX($D$4:$D$23,
INDEX(基础状态预期!$D$8:$D$27,MATCH($G155,基础状态预期!G$8:G$27,1)),0),0)</f>
        <v>1000000</v>
      </c>
      <c r="J155" s="201">
        <f>IFERROR(INDEX($D$4:$D$23,
INDEX(基础状态预期!$D$8:$D$27,MATCH($G155,基础状态预期!H$8:H$27,1)),0),0)</f>
        <v>1000000</v>
      </c>
      <c r="K155" s="201">
        <f>IFERROR(INDEX($D$4:$D$23,
INDEX(基础状态预期!$D$8:$D$27,MATCH($G155,基础状态预期!I$8:I$27,1)),0),0)</f>
        <v>1000000</v>
      </c>
      <c r="L155" s="201">
        <f>IFERROR(INDEX($D$4:$D$23,
INDEX(基础状态预期!$D$8:$D$27,MATCH($G155,基础状态预期!J$8:J$27,1)),0),0)</f>
        <v>1000000</v>
      </c>
    </row>
    <row r="156" spans="7:12" x14ac:dyDescent="0.15">
      <c r="G156" s="202">
        <v>152</v>
      </c>
      <c r="H156" s="201">
        <f>IFERROR(INDEX($D$4:$D$23,
INDEX(基础状态预期!$D$8:$D$27,MATCH($G156,基础状态预期!F$8:F$27,1)),0),0)</f>
        <v>1000000</v>
      </c>
      <c r="I156" s="201">
        <f>IFERROR(INDEX($D$4:$D$23,
INDEX(基础状态预期!$D$8:$D$27,MATCH($G156,基础状态预期!G$8:G$27,1)),0),0)</f>
        <v>1000000</v>
      </c>
      <c r="J156" s="201">
        <f>IFERROR(INDEX($D$4:$D$23,
INDEX(基础状态预期!$D$8:$D$27,MATCH($G156,基础状态预期!H$8:H$27,1)),0),0)</f>
        <v>1000000</v>
      </c>
      <c r="K156" s="201">
        <f>IFERROR(INDEX($D$4:$D$23,
INDEX(基础状态预期!$D$8:$D$27,MATCH($G156,基础状态预期!I$8:I$27,1)),0),0)</f>
        <v>1000000</v>
      </c>
      <c r="L156" s="201">
        <f>IFERROR(INDEX($D$4:$D$23,
INDEX(基础状态预期!$D$8:$D$27,MATCH($G156,基础状态预期!J$8:J$27,1)),0),0)</f>
        <v>1000000</v>
      </c>
    </row>
    <row r="157" spans="7:12" x14ac:dyDescent="0.15">
      <c r="G157" s="202">
        <v>153</v>
      </c>
      <c r="H157" s="201">
        <f>IFERROR(INDEX($D$4:$D$23,
INDEX(基础状态预期!$D$8:$D$27,MATCH($G157,基础状态预期!F$8:F$27,1)),0),0)</f>
        <v>1000000</v>
      </c>
      <c r="I157" s="201">
        <f>IFERROR(INDEX($D$4:$D$23,
INDEX(基础状态预期!$D$8:$D$27,MATCH($G157,基础状态预期!G$8:G$27,1)),0),0)</f>
        <v>1000000</v>
      </c>
      <c r="J157" s="201">
        <f>IFERROR(INDEX($D$4:$D$23,
INDEX(基础状态预期!$D$8:$D$27,MATCH($G157,基础状态预期!H$8:H$27,1)),0),0)</f>
        <v>1000000</v>
      </c>
      <c r="K157" s="201">
        <f>IFERROR(INDEX($D$4:$D$23,
INDEX(基础状态预期!$D$8:$D$27,MATCH($G157,基础状态预期!I$8:I$27,1)),0),0)</f>
        <v>1000000</v>
      </c>
      <c r="L157" s="201">
        <f>IFERROR(INDEX($D$4:$D$23,
INDEX(基础状态预期!$D$8:$D$27,MATCH($G157,基础状态预期!J$8:J$27,1)),0),0)</f>
        <v>1000000</v>
      </c>
    </row>
    <row r="158" spans="7:12" x14ac:dyDescent="0.15">
      <c r="G158" s="202">
        <v>154</v>
      </c>
      <c r="H158" s="201">
        <f>IFERROR(INDEX($D$4:$D$23,
INDEX(基础状态预期!$D$8:$D$27,MATCH($G158,基础状态预期!F$8:F$27,1)),0),0)</f>
        <v>1000000</v>
      </c>
      <c r="I158" s="201">
        <f>IFERROR(INDEX($D$4:$D$23,
INDEX(基础状态预期!$D$8:$D$27,MATCH($G158,基础状态预期!G$8:G$27,1)),0),0)</f>
        <v>1000000</v>
      </c>
      <c r="J158" s="201">
        <f>IFERROR(INDEX($D$4:$D$23,
INDEX(基础状态预期!$D$8:$D$27,MATCH($G158,基础状态预期!H$8:H$27,1)),0),0)</f>
        <v>1000000</v>
      </c>
      <c r="K158" s="201">
        <f>IFERROR(INDEX($D$4:$D$23,
INDEX(基础状态预期!$D$8:$D$27,MATCH($G158,基础状态预期!I$8:I$27,1)),0),0)</f>
        <v>1000000</v>
      </c>
      <c r="L158" s="201">
        <f>IFERROR(INDEX($D$4:$D$23,
INDEX(基础状态预期!$D$8:$D$27,MATCH($G158,基础状态预期!J$8:J$27,1)),0),0)</f>
        <v>1000000</v>
      </c>
    </row>
    <row r="159" spans="7:12" x14ac:dyDescent="0.15">
      <c r="G159" s="202">
        <v>155</v>
      </c>
      <c r="H159" s="201">
        <f>IFERROR(INDEX($D$4:$D$23,
INDEX(基础状态预期!$D$8:$D$27,MATCH($G159,基础状态预期!F$8:F$27,1)),0),0)</f>
        <v>1000000</v>
      </c>
      <c r="I159" s="201">
        <f>IFERROR(INDEX($D$4:$D$23,
INDEX(基础状态预期!$D$8:$D$27,MATCH($G159,基础状态预期!G$8:G$27,1)),0),0)</f>
        <v>1000000</v>
      </c>
      <c r="J159" s="201">
        <f>IFERROR(INDEX($D$4:$D$23,
INDEX(基础状态预期!$D$8:$D$27,MATCH($G159,基础状态预期!H$8:H$27,1)),0),0)</f>
        <v>1000000</v>
      </c>
      <c r="K159" s="201">
        <f>IFERROR(INDEX($D$4:$D$23,
INDEX(基础状态预期!$D$8:$D$27,MATCH($G159,基础状态预期!I$8:I$27,1)),0),0)</f>
        <v>1000000</v>
      </c>
      <c r="L159" s="201">
        <f>IFERROR(INDEX($D$4:$D$23,
INDEX(基础状态预期!$D$8:$D$27,MATCH($G159,基础状态预期!J$8:J$27,1)),0),0)</f>
        <v>1000000</v>
      </c>
    </row>
    <row r="160" spans="7:12" x14ac:dyDescent="0.15">
      <c r="G160" s="202">
        <v>156</v>
      </c>
      <c r="H160" s="201">
        <f>IFERROR(INDEX($D$4:$D$23,
INDEX(基础状态预期!$D$8:$D$27,MATCH($G160,基础状态预期!F$8:F$27,1)),0),0)</f>
        <v>1000000</v>
      </c>
      <c r="I160" s="201">
        <f>IFERROR(INDEX($D$4:$D$23,
INDEX(基础状态预期!$D$8:$D$27,MATCH($G160,基础状态预期!G$8:G$27,1)),0),0)</f>
        <v>1000000</v>
      </c>
      <c r="J160" s="201">
        <f>IFERROR(INDEX($D$4:$D$23,
INDEX(基础状态预期!$D$8:$D$27,MATCH($G160,基础状态预期!H$8:H$27,1)),0),0)</f>
        <v>1000000</v>
      </c>
      <c r="K160" s="201">
        <f>IFERROR(INDEX($D$4:$D$23,
INDEX(基础状态预期!$D$8:$D$27,MATCH($G160,基础状态预期!I$8:I$27,1)),0),0)</f>
        <v>1000000</v>
      </c>
      <c r="L160" s="201">
        <f>IFERROR(INDEX($D$4:$D$23,
INDEX(基础状态预期!$D$8:$D$27,MATCH($G160,基础状态预期!J$8:J$27,1)),0),0)</f>
        <v>1000000</v>
      </c>
    </row>
    <row r="161" spans="7:12" x14ac:dyDescent="0.15">
      <c r="G161" s="202">
        <v>157</v>
      </c>
      <c r="H161" s="201">
        <f>IFERROR(INDEX($D$4:$D$23,
INDEX(基础状态预期!$D$8:$D$27,MATCH($G161,基础状态预期!F$8:F$27,1)),0),0)</f>
        <v>1000000</v>
      </c>
      <c r="I161" s="201">
        <f>IFERROR(INDEX($D$4:$D$23,
INDEX(基础状态预期!$D$8:$D$27,MATCH($G161,基础状态预期!G$8:G$27,1)),0),0)</f>
        <v>1000000</v>
      </c>
      <c r="J161" s="201">
        <f>IFERROR(INDEX($D$4:$D$23,
INDEX(基础状态预期!$D$8:$D$27,MATCH($G161,基础状态预期!H$8:H$27,1)),0),0)</f>
        <v>1000000</v>
      </c>
      <c r="K161" s="201">
        <f>IFERROR(INDEX($D$4:$D$23,
INDEX(基础状态预期!$D$8:$D$27,MATCH($G161,基础状态预期!I$8:I$27,1)),0),0)</f>
        <v>1000000</v>
      </c>
      <c r="L161" s="201">
        <f>IFERROR(INDEX($D$4:$D$23,
INDEX(基础状态预期!$D$8:$D$27,MATCH($G161,基础状态预期!J$8:J$27,1)),0),0)</f>
        <v>1000000</v>
      </c>
    </row>
    <row r="162" spans="7:12" x14ac:dyDescent="0.15">
      <c r="G162" s="202">
        <v>158</v>
      </c>
      <c r="H162" s="201">
        <f>IFERROR(INDEX($D$4:$D$23,
INDEX(基础状态预期!$D$8:$D$27,MATCH($G162,基础状态预期!F$8:F$27,1)),0),0)</f>
        <v>1000000</v>
      </c>
      <c r="I162" s="201">
        <f>IFERROR(INDEX($D$4:$D$23,
INDEX(基础状态预期!$D$8:$D$27,MATCH($G162,基础状态预期!G$8:G$27,1)),0),0)</f>
        <v>1000000</v>
      </c>
      <c r="J162" s="201">
        <f>IFERROR(INDEX($D$4:$D$23,
INDEX(基础状态预期!$D$8:$D$27,MATCH($G162,基础状态预期!H$8:H$27,1)),0),0)</f>
        <v>1000000</v>
      </c>
      <c r="K162" s="201">
        <f>IFERROR(INDEX($D$4:$D$23,
INDEX(基础状态预期!$D$8:$D$27,MATCH($G162,基础状态预期!I$8:I$27,1)),0),0)</f>
        <v>1000000</v>
      </c>
      <c r="L162" s="201">
        <f>IFERROR(INDEX($D$4:$D$23,
INDEX(基础状态预期!$D$8:$D$27,MATCH($G162,基础状态预期!J$8:J$27,1)),0),0)</f>
        <v>1000000</v>
      </c>
    </row>
    <row r="163" spans="7:12" x14ac:dyDescent="0.15">
      <c r="G163" s="202">
        <v>159</v>
      </c>
      <c r="H163" s="201">
        <f>IFERROR(INDEX($D$4:$D$23,
INDEX(基础状态预期!$D$8:$D$27,MATCH($G163,基础状态预期!F$8:F$27,1)),0),0)</f>
        <v>1000000</v>
      </c>
      <c r="I163" s="201">
        <f>IFERROR(INDEX($D$4:$D$23,
INDEX(基础状态预期!$D$8:$D$27,MATCH($G163,基础状态预期!G$8:G$27,1)),0),0)</f>
        <v>1000000</v>
      </c>
      <c r="J163" s="201">
        <f>IFERROR(INDEX($D$4:$D$23,
INDEX(基础状态预期!$D$8:$D$27,MATCH($G163,基础状态预期!H$8:H$27,1)),0),0)</f>
        <v>1000000</v>
      </c>
      <c r="K163" s="201">
        <f>IFERROR(INDEX($D$4:$D$23,
INDEX(基础状态预期!$D$8:$D$27,MATCH($G163,基础状态预期!I$8:I$27,1)),0),0)</f>
        <v>1000000</v>
      </c>
      <c r="L163" s="201">
        <f>IFERROR(INDEX($D$4:$D$23,
INDEX(基础状态预期!$D$8:$D$27,MATCH($G163,基础状态预期!J$8:J$27,1)),0),0)</f>
        <v>1000000</v>
      </c>
    </row>
    <row r="164" spans="7:12" x14ac:dyDescent="0.15">
      <c r="G164" s="202">
        <v>160</v>
      </c>
      <c r="H164" s="201">
        <f>IFERROR(INDEX($D$4:$D$23,
INDEX(基础状态预期!$D$8:$D$27,MATCH($G164,基础状态预期!F$8:F$27,1)),0),0)</f>
        <v>1000000</v>
      </c>
      <c r="I164" s="201">
        <f>IFERROR(INDEX($D$4:$D$23,
INDEX(基础状态预期!$D$8:$D$27,MATCH($G164,基础状态预期!G$8:G$27,1)),0),0)</f>
        <v>1000000</v>
      </c>
      <c r="J164" s="201">
        <f>IFERROR(INDEX($D$4:$D$23,
INDEX(基础状态预期!$D$8:$D$27,MATCH($G164,基础状态预期!H$8:H$27,1)),0),0)</f>
        <v>1000000</v>
      </c>
      <c r="K164" s="201">
        <f>IFERROR(INDEX($D$4:$D$23,
INDEX(基础状态预期!$D$8:$D$27,MATCH($G164,基础状态预期!I$8:I$27,1)),0),0)</f>
        <v>1000000</v>
      </c>
      <c r="L164" s="201">
        <f>IFERROR(INDEX($D$4:$D$23,
INDEX(基础状态预期!$D$8:$D$27,MATCH($G164,基础状态预期!J$8:J$27,1)),0),0)</f>
        <v>1000000</v>
      </c>
    </row>
  </sheetData>
  <mergeCells count="1">
    <mergeCell ref="H3:L3"/>
  </mergeCells>
  <phoneticPr fontId="1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C1:DH299"/>
  <sheetViews>
    <sheetView workbookViewId="0">
      <selection activeCell="P38" sqref="P38"/>
    </sheetView>
  </sheetViews>
  <sheetFormatPr defaultRowHeight="11.25" x14ac:dyDescent="0.15"/>
  <cols>
    <col min="1" max="21" width="9" style="10"/>
    <col min="22" max="22" width="1.625" style="32" customWidth="1"/>
    <col min="23" max="45" width="9" style="10"/>
    <col min="46" max="46" width="16.625" style="10" customWidth="1"/>
    <col min="47" max="60" width="9" style="10"/>
    <col min="61" max="61" width="1.625" style="32" customWidth="1"/>
    <col min="62" max="16384" width="9" style="10"/>
  </cols>
  <sheetData>
    <row r="1" spans="3:112" x14ac:dyDescent="0.15">
      <c r="W1" s="10" t="s">
        <v>289</v>
      </c>
      <c r="AN1" s="10" t="s">
        <v>288</v>
      </c>
      <c r="AT1" s="48" t="s">
        <v>287</v>
      </c>
    </row>
    <row r="2" spans="3:112" x14ac:dyDescent="0.15">
      <c r="AN2" s="49" t="s">
        <v>286</v>
      </c>
      <c r="AO2" s="33">
        <f>(COUNTA(AO$8:AO$77)-COUNTBLANK(AO$8:AO$77))</f>
        <v>10</v>
      </c>
      <c r="AP2" s="33">
        <f>(COUNTA(AP$8:AP$77)-COUNTBLANK(AP$8:AP$77))</f>
        <v>14</v>
      </c>
      <c r="AQ2" s="33">
        <f>(COUNTA(AQ$8:AQ$77)-COUNTBLANK(AQ$8:AQ$77))</f>
        <v>29</v>
      </c>
      <c r="AR2" s="33">
        <f>(COUNTA(AR$8:AR$77)-COUNTBLANK(AR$8:AR$77))</f>
        <v>17</v>
      </c>
      <c r="AZ2" s="10">
        <f>SUM(AZ5:AZ34)</f>
        <v>29.289682539682538</v>
      </c>
      <c r="BA2" s="10">
        <f>SUM(BA5:BA34)</f>
        <v>45.521872571872578</v>
      </c>
      <c r="BB2" s="10">
        <f>SUM(BB5:BB34)</f>
        <v>114.88796013002468</v>
      </c>
      <c r="BC2" s="10">
        <f>SUM(BC5:BC34)</f>
        <v>58.472392884892884</v>
      </c>
    </row>
    <row r="3" spans="3:112" x14ac:dyDescent="0.15">
      <c r="AH3" s="10" t="s">
        <v>286</v>
      </c>
      <c r="AI3" s="33">
        <f>COUNT(AI8:AI77)</f>
        <v>10</v>
      </c>
      <c r="AJ3" s="33">
        <f>COUNT(AJ8:AJ77)</f>
        <v>14</v>
      </c>
      <c r="AK3" s="33">
        <f>COUNT(AK8:AK77)</f>
        <v>29</v>
      </c>
      <c r="AL3" s="33">
        <f>COUNT(AL8:AL77)</f>
        <v>17</v>
      </c>
      <c r="AN3" s="49" t="s">
        <v>274</v>
      </c>
      <c r="AO3" s="51">
        <f t="shared" ref="AO3:AR5" si="0">COUNTIF(AO$8:AO$77,$AN3)/(COUNTA(AO$8:AO$77)-COUNTBLANK(AO$8:AO$77))</f>
        <v>0.2</v>
      </c>
      <c r="AP3" s="51">
        <f t="shared" si="0"/>
        <v>0.2857142857142857</v>
      </c>
      <c r="AQ3" s="51">
        <f t="shared" si="0"/>
        <v>0.2413793103448276</v>
      </c>
      <c r="AR3" s="51">
        <f t="shared" si="0"/>
        <v>0.41176470588235292</v>
      </c>
      <c r="AZ3" s="10" t="s">
        <v>285</v>
      </c>
    </row>
    <row r="4" spans="3:112" x14ac:dyDescent="0.15">
      <c r="Y4" s="33" t="s">
        <v>278</v>
      </c>
      <c r="Z4" s="33" t="s">
        <v>261</v>
      </c>
      <c r="AA4" s="33" t="s">
        <v>260</v>
      </c>
      <c r="AH4" s="10" t="s">
        <v>284</v>
      </c>
      <c r="AI4" s="51">
        <f>COUNTIF(AI8:AI77,2)/AI$3</f>
        <v>0.5</v>
      </c>
      <c r="AJ4" s="51">
        <f>COUNTIF(AJ8:AJ77,2)/AJ$3</f>
        <v>0</v>
      </c>
      <c r="AK4" s="51">
        <f>COUNTIF(AK8:AK77,2)/AK$3</f>
        <v>3.4482758620689655E-2</v>
      </c>
      <c r="AL4" s="51">
        <f>COUNTIF(AL8:AL77,2)/AL$3</f>
        <v>5.8823529411764705E-2</v>
      </c>
      <c r="AN4" s="49" t="s">
        <v>273</v>
      </c>
      <c r="AO4" s="51">
        <f t="shared" si="0"/>
        <v>0.7</v>
      </c>
      <c r="AP4" s="51">
        <f t="shared" si="0"/>
        <v>0.2857142857142857</v>
      </c>
      <c r="AQ4" s="51">
        <f t="shared" si="0"/>
        <v>0.2413793103448276</v>
      </c>
      <c r="AR4" s="51">
        <f t="shared" si="0"/>
        <v>0.17647058823529413</v>
      </c>
      <c r="AT4" s="10" t="s">
        <v>283</v>
      </c>
      <c r="AU4" s="47" t="s">
        <v>149</v>
      </c>
      <c r="AV4" s="47" t="s">
        <v>150</v>
      </c>
      <c r="AW4" s="47" t="s">
        <v>151</v>
      </c>
      <c r="AX4" s="47" t="s">
        <v>152</v>
      </c>
      <c r="AZ4" s="47" t="s">
        <v>149</v>
      </c>
      <c r="BA4" s="47" t="s">
        <v>150</v>
      </c>
      <c r="BB4" s="47" t="s">
        <v>151</v>
      </c>
      <c r="BC4" s="47" t="s">
        <v>152</v>
      </c>
      <c r="BE4" s="47" t="s">
        <v>149</v>
      </c>
      <c r="BF4" s="47" t="s">
        <v>150</v>
      </c>
      <c r="BG4" s="47" t="s">
        <v>151</v>
      </c>
      <c r="BH4" s="47" t="s">
        <v>152</v>
      </c>
    </row>
    <row r="5" spans="3:112" x14ac:dyDescent="0.15">
      <c r="C5" s="10" t="s">
        <v>282</v>
      </c>
      <c r="Z5" s="33">
        <f>COUNTIF(Z8:Z77,1)</f>
        <v>63</v>
      </c>
      <c r="AA5" s="33">
        <f>COUNTIF(Z8:Z77,2)</f>
        <v>7</v>
      </c>
      <c r="AE5" s="10" t="s">
        <v>278</v>
      </c>
      <c r="AH5" s="10" t="s">
        <v>281</v>
      </c>
      <c r="AI5" s="51">
        <f>COUNTIF(AI8:AI77,1)/AI$3</f>
        <v>0.5</v>
      </c>
      <c r="AJ5" s="51">
        <f>COUNTIF(AJ8:AJ77,1)/AJ$3</f>
        <v>1</v>
      </c>
      <c r="AK5" s="51">
        <f>COUNTIF(AK8:AK77,1)/AK$3</f>
        <v>0.96551724137931039</v>
      </c>
      <c r="AL5" s="51">
        <f>COUNTIF(AL8:AL77,1)/AL$3</f>
        <v>0.94117647058823528</v>
      </c>
      <c r="AN5" s="49" t="s">
        <v>272</v>
      </c>
      <c r="AO5" s="51">
        <f t="shared" si="0"/>
        <v>0.1</v>
      </c>
      <c r="AP5" s="51">
        <f t="shared" si="0"/>
        <v>0.42857142857142855</v>
      </c>
      <c r="AQ5" s="51">
        <f t="shared" si="0"/>
        <v>0.51724137931034486</v>
      </c>
      <c r="AR5" s="51">
        <f t="shared" si="0"/>
        <v>0.41176470588235292</v>
      </c>
      <c r="AT5" s="10">
        <v>1</v>
      </c>
      <c r="AU5" s="50">
        <v>1</v>
      </c>
      <c r="AV5" s="50">
        <v>1</v>
      </c>
      <c r="AW5" s="50">
        <v>1</v>
      </c>
      <c r="AX5" s="50">
        <v>1</v>
      </c>
      <c r="AZ5" s="10">
        <f t="shared" ref="AZ5:AZ34" si="1">IFERROR(1/AU5,"")</f>
        <v>1</v>
      </c>
      <c r="BA5" s="10">
        <f t="shared" ref="BA5:BA34" si="2">IFERROR(1/AV5,"")</f>
        <v>1</v>
      </c>
      <c r="BB5" s="10">
        <f t="shared" ref="BB5:BB34" si="3">IFERROR(1/AW5,"")</f>
        <v>1</v>
      </c>
      <c r="BC5" s="10">
        <f t="shared" ref="BC5:BC34" si="4">IFERROR(1/AX5,"")</f>
        <v>1</v>
      </c>
      <c r="BE5" s="10">
        <f>IF(AZ5="","",SUM(AZ$5:AZ5))</f>
        <v>1</v>
      </c>
      <c r="BF5" s="10">
        <f>IF(BA5="","",SUM(BA$5:BA5))</f>
        <v>1</v>
      </c>
      <c r="BG5" s="10">
        <f>IF(BB5="","",SUM(BB$5:BB5))</f>
        <v>1</v>
      </c>
      <c r="BH5" s="10">
        <f>IF(BC5="","",SUM(BC$5:BC5))</f>
        <v>1</v>
      </c>
    </row>
    <row r="6" spans="3:112" x14ac:dyDescent="0.15">
      <c r="AE6" s="10">
        <f>SUM(AE8:AE77)</f>
        <v>20</v>
      </c>
      <c r="AF6" s="10">
        <f>SUM(AF8:AF77)</f>
        <v>21</v>
      </c>
      <c r="AG6" s="10">
        <f>SUM(AG8:AG77)</f>
        <v>29</v>
      </c>
      <c r="AI6" s="10">
        <v>100</v>
      </c>
      <c r="AJ6" s="10">
        <v>110</v>
      </c>
      <c r="AK6" s="10">
        <v>120</v>
      </c>
      <c r="AL6" s="10">
        <v>130</v>
      </c>
      <c r="AO6" s="10">
        <v>100</v>
      </c>
      <c r="AP6" s="10">
        <v>110</v>
      </c>
      <c r="AQ6" s="10">
        <v>120</v>
      </c>
      <c r="AR6" s="10">
        <v>130</v>
      </c>
      <c r="AT6" s="10">
        <v>2</v>
      </c>
      <c r="AU6" s="48">
        <f t="shared" ref="AU6:AU34" si="5">IF($AT6&gt;AO$2,0,(AO$2-$AT5)/AO$2)</f>
        <v>0.9</v>
      </c>
      <c r="AV6" s="48">
        <f t="shared" ref="AV6:AV34" si="6">IF($AT6&gt;AP$2,0,(AP$2-$AT5)/AP$2)</f>
        <v>0.9285714285714286</v>
      </c>
      <c r="AW6" s="48">
        <f t="shared" ref="AW6:AW34" si="7">IF($AT6&gt;AQ$2,0,(AQ$2-$AT5)/AQ$2)</f>
        <v>0.96551724137931039</v>
      </c>
      <c r="AX6" s="48">
        <f t="shared" ref="AX6:AX34" si="8">IF($AT6&gt;AR$2,0,(AR$2-$AT5)/AR$2)</f>
        <v>0.94117647058823528</v>
      </c>
      <c r="AZ6" s="10">
        <f t="shared" si="1"/>
        <v>1.1111111111111112</v>
      </c>
      <c r="BA6" s="10">
        <f t="shared" si="2"/>
        <v>1.0769230769230769</v>
      </c>
      <c r="BB6" s="10">
        <f t="shared" si="3"/>
        <v>1.0357142857142856</v>
      </c>
      <c r="BC6" s="10">
        <f t="shared" si="4"/>
        <v>1.0625</v>
      </c>
      <c r="BE6" s="10">
        <f>IF(AZ6="","",SUM(AZ$5:AZ6))</f>
        <v>2.1111111111111112</v>
      </c>
      <c r="BF6" s="10">
        <f>IF(BA6="","",SUM(BA$5:BA6))</f>
        <v>2.0769230769230766</v>
      </c>
      <c r="BG6" s="10">
        <f>IF(BB6="","",SUM(BB$5:BB6))</f>
        <v>2.0357142857142856</v>
      </c>
      <c r="BH6" s="10">
        <f>IF(BC6="","",SUM(BC$5:BC6))</f>
        <v>2.0625</v>
      </c>
      <c r="BK6" s="214" t="s">
        <v>43</v>
      </c>
      <c r="BL6" s="214"/>
    </row>
    <row r="7" spans="3:112" x14ac:dyDescent="0.15">
      <c r="D7" s="10" t="s">
        <v>280</v>
      </c>
      <c r="J7" s="10" t="s">
        <v>279</v>
      </c>
      <c r="P7" s="10" t="s">
        <v>278</v>
      </c>
      <c r="Y7" s="10" t="s">
        <v>277</v>
      </c>
      <c r="Z7" s="10" t="s">
        <v>276</v>
      </c>
      <c r="AA7" s="49" t="s">
        <v>274</v>
      </c>
      <c r="AB7" s="49" t="s">
        <v>273</v>
      </c>
      <c r="AC7" s="49" t="s">
        <v>272</v>
      </c>
      <c r="AD7" s="10" t="s">
        <v>275</v>
      </c>
      <c r="AE7" s="49" t="s">
        <v>274</v>
      </c>
      <c r="AF7" s="49" t="s">
        <v>273</v>
      </c>
      <c r="AG7" s="49" t="s">
        <v>272</v>
      </c>
      <c r="AI7" s="47" t="s">
        <v>149</v>
      </c>
      <c r="AJ7" s="47" t="s">
        <v>150</v>
      </c>
      <c r="AK7" s="47" t="s">
        <v>151</v>
      </c>
      <c r="AL7" s="47" t="s">
        <v>152</v>
      </c>
      <c r="AM7" s="46"/>
      <c r="AO7" s="47" t="s">
        <v>149</v>
      </c>
      <c r="AP7" s="47" t="s">
        <v>150</v>
      </c>
      <c r="AQ7" s="47" t="s">
        <v>151</v>
      </c>
      <c r="AR7" s="47" t="s">
        <v>152</v>
      </c>
      <c r="AT7" s="10">
        <v>3</v>
      </c>
      <c r="AU7" s="48">
        <f t="shared" si="5"/>
        <v>0.8</v>
      </c>
      <c r="AV7" s="48">
        <f t="shared" si="6"/>
        <v>0.8571428571428571</v>
      </c>
      <c r="AW7" s="48">
        <f t="shared" si="7"/>
        <v>0.93103448275862066</v>
      </c>
      <c r="AX7" s="48">
        <f t="shared" si="8"/>
        <v>0.88235294117647056</v>
      </c>
      <c r="AZ7" s="10">
        <f t="shared" si="1"/>
        <v>1.25</v>
      </c>
      <c r="BA7" s="10">
        <f t="shared" si="2"/>
        <v>1.1666666666666667</v>
      </c>
      <c r="BB7" s="10">
        <f t="shared" si="3"/>
        <v>1.0740740740740742</v>
      </c>
      <c r="BC7" s="10">
        <f t="shared" si="4"/>
        <v>1.1333333333333333</v>
      </c>
      <c r="BE7" s="10">
        <f>IF(AZ7="","",SUM(AZ$5:AZ7))</f>
        <v>3.3611111111111112</v>
      </c>
      <c r="BF7" s="10">
        <f>IF(BA7="","",SUM(BA$5:BA7))</f>
        <v>3.2435897435897436</v>
      </c>
      <c r="BG7" s="10">
        <f>IF(BB7="","",SUM(BB$5:BB7))</f>
        <v>3.10978835978836</v>
      </c>
      <c r="BH7" s="10">
        <f>IF(BC7="","",SUM(BC$5:BC7))</f>
        <v>3.1958333333333333</v>
      </c>
      <c r="BK7" s="214"/>
      <c r="BL7" s="214"/>
      <c r="BM7" s="225" t="s">
        <v>185</v>
      </c>
      <c r="BN7" s="213"/>
      <c r="BO7" s="213"/>
      <c r="BP7" s="213"/>
      <c r="BR7" s="10" t="s">
        <v>271</v>
      </c>
      <c r="BV7" s="10" t="s">
        <v>270</v>
      </c>
      <c r="CA7" s="10" t="s">
        <v>269</v>
      </c>
      <c r="CE7" s="10" t="s">
        <v>268</v>
      </c>
      <c r="CI7" s="10" t="s">
        <v>267</v>
      </c>
      <c r="CN7" s="10" t="s">
        <v>266</v>
      </c>
      <c r="CR7" s="10" t="s">
        <v>265</v>
      </c>
      <c r="CW7" s="10" t="s">
        <v>264</v>
      </c>
      <c r="DA7" s="10" t="s">
        <v>263</v>
      </c>
      <c r="DE7" s="10" t="s">
        <v>262</v>
      </c>
    </row>
    <row r="8" spans="3:112" x14ac:dyDescent="0.15">
      <c r="C8" s="10" t="s">
        <v>357</v>
      </c>
      <c r="D8" s="10" t="s">
        <v>261</v>
      </c>
      <c r="E8" s="10" t="s">
        <v>260</v>
      </c>
      <c r="F8" s="10" t="s">
        <v>259</v>
      </c>
      <c r="G8" s="10" t="s">
        <v>258</v>
      </c>
      <c r="H8" s="10" t="s">
        <v>257</v>
      </c>
      <c r="J8" s="10" t="s">
        <v>261</v>
      </c>
      <c r="K8" s="10" t="s">
        <v>260</v>
      </c>
      <c r="L8" s="10" t="s">
        <v>259</v>
      </c>
      <c r="M8" s="10" t="s">
        <v>258</v>
      </c>
      <c r="N8" s="10" t="s">
        <v>257</v>
      </c>
      <c r="P8" s="10" t="s">
        <v>261</v>
      </c>
      <c r="Q8" s="10" t="s">
        <v>260</v>
      </c>
      <c r="R8" s="10" t="s">
        <v>259</v>
      </c>
      <c r="S8" s="10" t="s">
        <v>258</v>
      </c>
      <c r="T8" s="10" t="s">
        <v>257</v>
      </c>
      <c r="X8" s="10" t="s">
        <v>256</v>
      </c>
      <c r="Y8" s="10">
        <v>100</v>
      </c>
      <c r="Z8" s="10">
        <v>2</v>
      </c>
      <c r="AA8" s="10">
        <v>54</v>
      </c>
      <c r="AB8" s="10">
        <v>72</v>
      </c>
      <c r="AC8" s="10">
        <v>46</v>
      </c>
      <c r="AD8" s="10" t="str">
        <f t="shared" ref="AD8:AD39" si="9">INDEX($AA$7:$AC$7,1,MATCH(MAX(AA8:AC8),AA8:AC8,0))</f>
        <v>武力</v>
      </c>
      <c r="AE8" s="10" t="str">
        <f t="shared" ref="AE8:AG27" si="10">IF($AD8=AE$7,1,"")</f>
        <v/>
      </c>
      <c r="AF8" s="10">
        <f t="shared" si="10"/>
        <v>1</v>
      </c>
      <c r="AG8" s="10" t="str">
        <f t="shared" si="10"/>
        <v/>
      </c>
      <c r="AI8" s="10">
        <f t="shared" ref="AI8:AL27" si="11">IF($Y8=AI$6,$Z8,"")</f>
        <v>2</v>
      </c>
      <c r="AJ8" s="10" t="str">
        <f t="shared" si="11"/>
        <v/>
      </c>
      <c r="AK8" s="10" t="str">
        <f t="shared" si="11"/>
        <v/>
      </c>
      <c r="AL8" s="10" t="str">
        <f t="shared" si="11"/>
        <v/>
      </c>
      <c r="AO8" s="10" t="str">
        <f t="shared" ref="AO8:AR27" si="12">IF($Y8=AO$6,$AD8,"")</f>
        <v>武力</v>
      </c>
      <c r="AP8" s="10" t="str">
        <f t="shared" si="12"/>
        <v/>
      </c>
      <c r="AQ8" s="10" t="str">
        <f t="shared" si="12"/>
        <v/>
      </c>
      <c r="AR8" s="10" t="str">
        <f t="shared" si="12"/>
        <v/>
      </c>
      <c r="AT8" s="10">
        <v>4</v>
      </c>
      <c r="AU8" s="48">
        <f t="shared" si="5"/>
        <v>0.7</v>
      </c>
      <c r="AV8" s="48">
        <f t="shared" si="6"/>
        <v>0.7857142857142857</v>
      </c>
      <c r="AW8" s="48">
        <f t="shared" si="7"/>
        <v>0.89655172413793105</v>
      </c>
      <c r="AX8" s="48">
        <f t="shared" si="8"/>
        <v>0.82352941176470584</v>
      </c>
      <c r="AZ8" s="10">
        <f t="shared" si="1"/>
        <v>1.4285714285714286</v>
      </c>
      <c r="BA8" s="10">
        <f t="shared" si="2"/>
        <v>1.2727272727272727</v>
      </c>
      <c r="BB8" s="10">
        <f t="shared" si="3"/>
        <v>1.1153846153846154</v>
      </c>
      <c r="BC8" s="10">
        <f t="shared" si="4"/>
        <v>1.2142857142857144</v>
      </c>
      <c r="BE8" s="10">
        <f>IF(AZ8="","",SUM(AZ$5:AZ8))</f>
        <v>4.7896825396825395</v>
      </c>
      <c r="BF8" s="10">
        <f>IF(BA8="","",SUM(BA$5:BA8))</f>
        <v>4.5163170163170161</v>
      </c>
      <c r="BG8" s="10">
        <f>IF(BB8="","",SUM(BB$5:BB8))</f>
        <v>4.2251729751729759</v>
      </c>
      <c r="BH8" s="10">
        <f>IF(BC8="","",SUM(BC$5:BC8))</f>
        <v>4.4101190476190482</v>
      </c>
      <c r="BK8" s="47" t="s">
        <v>44</v>
      </c>
      <c r="BL8" s="47" t="s">
        <v>184</v>
      </c>
      <c r="BM8" s="47" t="s">
        <v>149</v>
      </c>
      <c r="BN8" s="47" t="s">
        <v>150</v>
      </c>
      <c r="BO8" s="47" t="s">
        <v>151</v>
      </c>
      <c r="BP8" s="47" t="s">
        <v>152</v>
      </c>
      <c r="BR8" s="47" t="s">
        <v>149</v>
      </c>
      <c r="BS8" s="47" t="s">
        <v>150</v>
      </c>
      <c r="BT8" s="47" t="s">
        <v>151</v>
      </c>
      <c r="BU8" s="47" t="s">
        <v>152</v>
      </c>
      <c r="BV8" s="47" t="s">
        <v>149</v>
      </c>
      <c r="BW8" s="47" t="s">
        <v>150</v>
      </c>
      <c r="BX8" s="47" t="s">
        <v>151</v>
      </c>
      <c r="BY8" s="47" t="s">
        <v>152</v>
      </c>
      <c r="CA8" s="47" t="s">
        <v>149</v>
      </c>
      <c r="CB8" s="47" t="s">
        <v>150</v>
      </c>
      <c r="CC8" s="47" t="s">
        <v>151</v>
      </c>
      <c r="CD8" s="47" t="s">
        <v>152</v>
      </c>
      <c r="CE8" s="47" t="s">
        <v>149</v>
      </c>
      <c r="CF8" s="47" t="s">
        <v>150</v>
      </c>
      <c r="CG8" s="47" t="s">
        <v>151</v>
      </c>
      <c r="CH8" s="47" t="s">
        <v>152</v>
      </c>
      <c r="CI8" s="47" t="s">
        <v>149</v>
      </c>
      <c r="CJ8" s="47" t="s">
        <v>150</v>
      </c>
      <c r="CK8" s="47" t="s">
        <v>151</v>
      </c>
      <c r="CL8" s="47" t="s">
        <v>152</v>
      </c>
      <c r="CN8" s="10" t="s">
        <v>255</v>
      </c>
      <c r="CO8" s="10" t="s">
        <v>2</v>
      </c>
      <c r="CP8" s="10" t="s">
        <v>4</v>
      </c>
      <c r="CQ8" s="10" t="s">
        <v>6</v>
      </c>
      <c r="CR8" s="10" t="s">
        <v>255</v>
      </c>
      <c r="CS8" s="10" t="s">
        <v>2</v>
      </c>
      <c r="CT8" s="10" t="s">
        <v>4</v>
      </c>
      <c r="CU8" s="10" t="s">
        <v>6</v>
      </c>
      <c r="CW8" s="10" t="s">
        <v>255</v>
      </c>
      <c r="CX8" s="10" t="s">
        <v>2</v>
      </c>
      <c r="CY8" s="10" t="s">
        <v>4</v>
      </c>
      <c r="CZ8" s="10" t="s">
        <v>6</v>
      </c>
      <c r="DA8" s="10" t="s">
        <v>255</v>
      </c>
      <c r="DB8" s="10" t="s">
        <v>2</v>
      </c>
      <c r="DC8" s="10" t="s">
        <v>4</v>
      </c>
      <c r="DD8" s="10" t="s">
        <v>6</v>
      </c>
      <c r="DE8" s="10" t="s">
        <v>255</v>
      </c>
      <c r="DF8" s="10" t="s">
        <v>2</v>
      </c>
      <c r="DG8" s="10" t="s">
        <v>4</v>
      </c>
      <c r="DH8" s="10" t="s">
        <v>6</v>
      </c>
    </row>
    <row r="9" spans="3:112" x14ac:dyDescent="0.15">
      <c r="C9" s="36">
        <v>5</v>
      </c>
      <c r="D9" s="10">
        <v>1</v>
      </c>
      <c r="J9" s="10">
        <v>1</v>
      </c>
      <c r="P9" s="10">
        <f>SUM(D$9:D9)+SUM(J$9:J9)</f>
        <v>2</v>
      </c>
      <c r="Q9" s="10">
        <f>SUM(E$9:E9)+SUM(K$9:K9)</f>
        <v>0</v>
      </c>
      <c r="R9" s="10">
        <f>SUM(F$9:F9)+SUM(L$9:L9)</f>
        <v>0</v>
      </c>
      <c r="S9" s="10">
        <f>SUM(G$9:G9)+SUM(M$9:M9)</f>
        <v>0</v>
      </c>
      <c r="T9" s="10">
        <f>SUM(H$9:H9)+SUM(N$9:N9)</f>
        <v>0</v>
      </c>
      <c r="X9" s="10" t="s">
        <v>254</v>
      </c>
      <c r="Y9" s="10">
        <v>130</v>
      </c>
      <c r="Z9" s="10">
        <v>1</v>
      </c>
      <c r="AA9" s="10">
        <v>99</v>
      </c>
      <c r="AB9" s="10">
        <v>90</v>
      </c>
      <c r="AC9" s="10">
        <v>81</v>
      </c>
      <c r="AD9" s="10" t="str">
        <f t="shared" si="9"/>
        <v>统率</v>
      </c>
      <c r="AE9" s="10">
        <f t="shared" si="10"/>
        <v>1</v>
      </c>
      <c r="AF9" s="10" t="str">
        <f t="shared" si="10"/>
        <v/>
      </c>
      <c r="AG9" s="10" t="str">
        <f t="shared" si="10"/>
        <v/>
      </c>
      <c r="AI9" s="10" t="str">
        <f t="shared" si="11"/>
        <v/>
      </c>
      <c r="AJ9" s="10" t="str">
        <f t="shared" si="11"/>
        <v/>
      </c>
      <c r="AK9" s="10" t="str">
        <f t="shared" si="11"/>
        <v/>
      </c>
      <c r="AL9" s="10">
        <f t="shared" si="11"/>
        <v>1</v>
      </c>
      <c r="AO9" s="10" t="str">
        <f t="shared" si="12"/>
        <v/>
      </c>
      <c r="AP9" s="10" t="str">
        <f t="shared" si="12"/>
        <v/>
      </c>
      <c r="AQ9" s="10" t="str">
        <f t="shared" si="12"/>
        <v/>
      </c>
      <c r="AR9" s="10" t="str">
        <f t="shared" si="12"/>
        <v>统率</v>
      </c>
      <c r="AT9" s="10">
        <v>5</v>
      </c>
      <c r="AU9" s="48">
        <f t="shared" si="5"/>
        <v>0.6</v>
      </c>
      <c r="AV9" s="48">
        <f t="shared" si="6"/>
        <v>0.7142857142857143</v>
      </c>
      <c r="AW9" s="48">
        <f t="shared" si="7"/>
        <v>0.86206896551724133</v>
      </c>
      <c r="AX9" s="48">
        <f t="shared" si="8"/>
        <v>0.76470588235294112</v>
      </c>
      <c r="AZ9" s="10">
        <f t="shared" si="1"/>
        <v>1.6666666666666667</v>
      </c>
      <c r="BA9" s="10">
        <f t="shared" si="2"/>
        <v>1.4</v>
      </c>
      <c r="BB9" s="10">
        <f t="shared" si="3"/>
        <v>1.1600000000000001</v>
      </c>
      <c r="BC9" s="10">
        <f t="shared" si="4"/>
        <v>1.3076923076923077</v>
      </c>
      <c r="BE9" s="10">
        <f>IF(AZ9="","",SUM(AZ$5:AZ9))</f>
        <v>6.4563492063492065</v>
      </c>
      <c r="BF9" s="10">
        <f>IF(BA9="","",SUM(BA$5:BA9))</f>
        <v>5.9163170163170165</v>
      </c>
      <c r="BG9" s="10">
        <f>IF(BB9="","",SUM(BB$5:BB9))</f>
        <v>5.385172975172976</v>
      </c>
      <c r="BH9" s="10">
        <f>IF(BC9="","",SUM(BC$5:BC9))</f>
        <v>5.7178113553113556</v>
      </c>
      <c r="BK9" s="10">
        <f>IF([5]武将数量星级阶位验证!AS7="","",[5]武将数量星级阶位验证!AS7)</f>
        <v>1</v>
      </c>
      <c r="BL9" s="10">
        <f>IF([5]武将数量星级阶位验证!AT7="","",[5]武将数量星级阶位验证!AT7)</f>
        <v>11093.777258841397</v>
      </c>
      <c r="BM9" s="10">
        <f>IF([5]武将数量星级阶位验证!BJ7="","",[5]武将数量星级阶位验证!BJ7)</f>
        <v>40.053927661176459</v>
      </c>
      <c r="BN9" s="10">
        <f>IF([5]武将数量星级阶位验证!BK7="","",[5]武将数量星级阶位验证!BK7)</f>
        <v>14.362350445033504</v>
      </c>
      <c r="BO9" s="10">
        <f>IF([5]武将数量星级阶位验证!BL7="","",[5]武将数量星级阶位验证!BL7)</f>
        <v>3.8175360626656731</v>
      </c>
      <c r="BP9" s="10">
        <f>IF([5]武将数量星级阶位验证!BM7="","",[5]武将数量星级阶位验证!BM7)</f>
        <v>0</v>
      </c>
      <c r="BR9" s="10">
        <f t="shared" ref="BR9:BR25" si="13">BM9*AI$5</f>
        <v>20.02696383058823</v>
      </c>
      <c r="BS9" s="10">
        <f t="shared" ref="BS9:BS25" si="14">BN9*AJ$5</f>
        <v>14.362350445033504</v>
      </c>
      <c r="BT9" s="10">
        <f t="shared" ref="BT9:BT25" si="15">BO9*AK$5</f>
        <v>3.685896888090995</v>
      </c>
      <c r="BU9" s="10">
        <f t="shared" ref="BU9:BU25" si="16">BP9*AL$5</f>
        <v>0</v>
      </c>
      <c r="BV9" s="10">
        <f t="shared" ref="BV9:BV25" si="17">BM9*(1-AI$5)</f>
        <v>20.02696383058823</v>
      </c>
      <c r="BW9" s="10">
        <f t="shared" ref="BW9:BW25" si="18">BN9*(1-AJ$5)</f>
        <v>0</v>
      </c>
      <c r="BX9" s="10">
        <f t="shared" ref="BX9:BX25" si="19">BO9*(1-AK$5)</f>
        <v>0.13163917457467822</v>
      </c>
      <c r="BY9" s="10">
        <f t="shared" ref="BY9:BY25" si="20">BP9*(1-AL$5)</f>
        <v>0</v>
      </c>
      <c r="CA9" s="10">
        <f t="shared" ref="CA9:CA25" si="21">BM9*(AO$3)</f>
        <v>8.0107855322352925</v>
      </c>
      <c r="CB9" s="10">
        <f t="shared" ref="CB9:CB25" si="22">BN9*(AP$3)</f>
        <v>4.1035286985810009</v>
      </c>
      <c r="CC9" s="10">
        <f t="shared" ref="CC9:CC25" si="23">BO9*(AQ$3)</f>
        <v>0.92147422202274876</v>
      </c>
      <c r="CD9" s="10">
        <f t="shared" ref="CD9:CD25" si="24">BP9*(AR$3)</f>
        <v>0</v>
      </c>
      <c r="CE9" s="10">
        <f t="shared" ref="CE9:CE25" si="25">BM9*(AO$4)</f>
        <v>28.037749362823519</v>
      </c>
      <c r="CF9" s="10">
        <f t="shared" ref="CF9:CF25" si="26">BN9*(AP$4)</f>
        <v>4.1035286985810009</v>
      </c>
      <c r="CG9" s="10">
        <f t="shared" ref="CG9:CG25" si="27">BO9*(AQ$4)</f>
        <v>0.92147422202274876</v>
      </c>
      <c r="CH9" s="10">
        <f t="shared" ref="CH9:CH25" si="28">BP9*(AR$4)</f>
        <v>0</v>
      </c>
      <c r="CI9" s="10">
        <f t="shared" ref="CI9:CI25" si="29">BM9*(AO$5)</f>
        <v>4.0053927661176463</v>
      </c>
      <c r="CJ9" s="10">
        <f t="shared" ref="CJ9:CJ25" si="30">BN9*(AP$5)</f>
        <v>6.1552930478715018</v>
      </c>
      <c r="CK9" s="10">
        <f t="shared" ref="CK9:CK25" si="31">BO9*(AQ$5)</f>
        <v>1.9745876186201758</v>
      </c>
      <c r="CL9" s="10">
        <f t="shared" ref="CL9:CL25" si="32">BP9*(AR$5)</f>
        <v>0</v>
      </c>
      <c r="CN9" s="10">
        <f>IF(BR9&gt;AO$2,AO$2,求节点(BE$5:BE$34,$AT$5:$AT$34,BR9))</f>
        <v>10</v>
      </c>
      <c r="CO9" s="10">
        <f t="shared" ref="CO9:CQ9" si="33">IF(BS9&gt;AP$2,AP$2,求节点(BF$5:BF$34,$AT$5:$AT$34,BS9))</f>
        <v>14</v>
      </c>
      <c r="CP9" s="10">
        <f t="shared" si="33"/>
        <v>3.5165110943402933</v>
      </c>
      <c r="CQ9" s="10">
        <f t="shared" si="33"/>
        <v>0</v>
      </c>
      <c r="CR9" s="10">
        <f>IF(BV9&gt;AO$2,AO$2,求节点(BE$5:BE$34,$AT$5:$AT$34,BV9))</f>
        <v>10</v>
      </c>
      <c r="CS9" s="10">
        <f t="shared" ref="CS9:CU9" si="34">IF(BW9&gt;AP$2,AP$2,求节点(BF$5:BF$34,$AT$5:$AT$34,BW9))</f>
        <v>0</v>
      </c>
      <c r="CT9" s="10">
        <f t="shared" si="34"/>
        <v>0.13163917457467822</v>
      </c>
      <c r="CU9" s="10">
        <f t="shared" si="34"/>
        <v>0</v>
      </c>
      <c r="CW9" s="10">
        <f>IF(CA9&gt;AO$2,AO$2,求节点(BE$5:BE$34,$AT$5:$AT$34,CA9))</f>
        <v>5.7772181629430435</v>
      </c>
      <c r="CX9" s="10">
        <f t="shared" ref="CX9:CZ9" si="35">IF(CB9&gt;AP$2,AP$2,求节点(BF$5:BF$34,$AT$5:$AT$34,CB9))</f>
        <v>3.675666321778845</v>
      </c>
      <c r="CY9" s="10">
        <f t="shared" si="35"/>
        <v>0.92147422202274876</v>
      </c>
      <c r="CZ9" s="10">
        <f t="shared" si="35"/>
        <v>0</v>
      </c>
      <c r="DA9" s="10">
        <f>IF(CE9&gt;AO$2,AO$2,求节点(BE$5:BE$34,$AT$5:$AT$34,CE9))</f>
        <v>10</v>
      </c>
      <c r="DB9" s="10">
        <f t="shared" ref="DB9:DD9" si="36">IF(CF9&gt;AP$2,AP$2,求节点(BF$5:BF$34,$AT$5:$AT$34,CF9))</f>
        <v>3.675666321778845</v>
      </c>
      <c r="DC9" s="10">
        <f t="shared" si="36"/>
        <v>0.92147422202274876</v>
      </c>
      <c r="DD9" s="10">
        <f t="shared" si="36"/>
        <v>0</v>
      </c>
      <c r="DE9" s="10">
        <f>IF(CI9&gt;AO$2,AO$2,求节点(BE$5:BE$34,$AT$5:$AT$34,CI9))</f>
        <v>3.4509971585045744</v>
      </c>
      <c r="DF9" s="10">
        <f t="shared" ref="DF9:DH9" si="37">IF(CJ9&gt;AP$2,AP$2,求节点(BF$5:BF$34,$AT$5:$AT$34,CJ9))</f>
        <v>5.1536274488564544</v>
      </c>
      <c r="DG9" s="10">
        <f t="shared" si="37"/>
        <v>1.9409811490125837</v>
      </c>
      <c r="DH9" s="10">
        <f t="shared" si="37"/>
        <v>0</v>
      </c>
    </row>
    <row r="10" spans="3:112" x14ac:dyDescent="0.15">
      <c r="C10" s="36">
        <v>10</v>
      </c>
      <c r="D10" s="10">
        <v>1</v>
      </c>
      <c r="H10" s="10">
        <v>1</v>
      </c>
      <c r="K10" s="10">
        <v>1</v>
      </c>
      <c r="P10" s="10">
        <f>SUM(D$9:D10)+SUM(J$9:J10)</f>
        <v>3</v>
      </c>
      <c r="Q10" s="10">
        <f>SUM(E$9:E10)+SUM(K$9:K10)</f>
        <v>1</v>
      </c>
      <c r="R10" s="10">
        <f>SUM(F$9:F10)+SUM(L$9:L10)</f>
        <v>0</v>
      </c>
      <c r="S10" s="10">
        <f>SUM(G$9:G10)+SUM(M$9:M10)</f>
        <v>0</v>
      </c>
      <c r="T10" s="10">
        <f>SUM(H$9:H10)+SUM(N$9:N10)</f>
        <v>1</v>
      </c>
      <c r="X10" s="10" t="s">
        <v>253</v>
      </c>
      <c r="Y10" s="10">
        <v>110</v>
      </c>
      <c r="Z10" s="10">
        <v>1</v>
      </c>
      <c r="AA10" s="10">
        <v>67</v>
      </c>
      <c r="AB10" s="10">
        <v>81</v>
      </c>
      <c r="AC10" s="10">
        <v>54</v>
      </c>
      <c r="AD10" s="10" t="str">
        <f t="shared" si="9"/>
        <v>武力</v>
      </c>
      <c r="AE10" s="10" t="str">
        <f t="shared" si="10"/>
        <v/>
      </c>
      <c r="AF10" s="10">
        <f t="shared" si="10"/>
        <v>1</v>
      </c>
      <c r="AG10" s="10" t="str">
        <f t="shared" si="10"/>
        <v/>
      </c>
      <c r="AI10" s="10" t="str">
        <f t="shared" si="11"/>
        <v/>
      </c>
      <c r="AJ10" s="10">
        <f t="shared" si="11"/>
        <v>1</v>
      </c>
      <c r="AK10" s="10" t="str">
        <f t="shared" si="11"/>
        <v/>
      </c>
      <c r="AL10" s="10" t="str">
        <f t="shared" si="11"/>
        <v/>
      </c>
      <c r="AO10" s="10" t="str">
        <f t="shared" si="12"/>
        <v/>
      </c>
      <c r="AP10" s="10" t="str">
        <f t="shared" si="12"/>
        <v>武力</v>
      </c>
      <c r="AQ10" s="10" t="str">
        <f t="shared" si="12"/>
        <v/>
      </c>
      <c r="AR10" s="10" t="str">
        <f t="shared" si="12"/>
        <v/>
      </c>
      <c r="AT10" s="10">
        <v>6</v>
      </c>
      <c r="AU10" s="48">
        <f t="shared" si="5"/>
        <v>0.5</v>
      </c>
      <c r="AV10" s="48">
        <f t="shared" si="6"/>
        <v>0.6428571428571429</v>
      </c>
      <c r="AW10" s="48">
        <f t="shared" si="7"/>
        <v>0.82758620689655171</v>
      </c>
      <c r="AX10" s="48">
        <f t="shared" si="8"/>
        <v>0.70588235294117652</v>
      </c>
      <c r="AZ10" s="10">
        <f t="shared" si="1"/>
        <v>2</v>
      </c>
      <c r="BA10" s="10">
        <f t="shared" si="2"/>
        <v>1.5555555555555554</v>
      </c>
      <c r="BB10" s="10">
        <f t="shared" si="3"/>
        <v>1.2083333333333333</v>
      </c>
      <c r="BC10" s="10">
        <f t="shared" si="4"/>
        <v>1.4166666666666665</v>
      </c>
      <c r="BE10" s="10">
        <f>IF(AZ10="","",SUM(AZ$5:AZ10))</f>
        <v>8.4563492063492056</v>
      </c>
      <c r="BF10" s="10">
        <f>IF(BA10="","",SUM(BA$5:BA10))</f>
        <v>7.4718725718725718</v>
      </c>
      <c r="BG10" s="10">
        <f>IF(BB10="","",SUM(BB$5:BB10))</f>
        <v>6.593506308506309</v>
      </c>
      <c r="BH10" s="10">
        <f>IF(BC10="","",SUM(BC$5:BC10))</f>
        <v>7.1344780219780226</v>
      </c>
      <c r="BK10" s="10">
        <f>IF([5]武将数量星级阶位验证!AS8="","",[5]武将数量星级阶位验证!AS8)</f>
        <v>3</v>
      </c>
      <c r="BL10" s="10">
        <f>IF([5]武将数量星级阶位验证!AT8="","",[5]武将数量星级阶位验证!AT8)</f>
        <v>22096.846701845159</v>
      </c>
      <c r="BM10" s="10">
        <f>IF([5]武将数量星级阶位验证!BJ8="","",[5]武将数量星级阶位验证!BJ8)</f>
        <v>88.148220632093029</v>
      </c>
      <c r="BN10" s="10">
        <f>IF([5]武将数量星级阶位验证!BK8="","",[5]武将数量星级阶位验证!BK8)</f>
        <v>30.119532407936418</v>
      </c>
      <c r="BO10" s="10">
        <f>IF([5]武将数量星级阶位验证!BL8="","",[5]武将数量星级阶位验证!BL8)</f>
        <v>7.8054934897321164</v>
      </c>
      <c r="BP10" s="10">
        <f>IF([5]武将数量星级阶位验证!BM8="","",[5]武将数量星级阶位验证!BM8)</f>
        <v>0</v>
      </c>
      <c r="BR10" s="10">
        <f t="shared" si="13"/>
        <v>44.074110316046514</v>
      </c>
      <c r="BS10" s="10">
        <f t="shared" si="14"/>
        <v>30.119532407936418</v>
      </c>
      <c r="BT10" s="10">
        <f t="shared" si="15"/>
        <v>7.5363385418103199</v>
      </c>
      <c r="BU10" s="10">
        <f t="shared" si="16"/>
        <v>0</v>
      </c>
      <c r="BV10" s="10">
        <f t="shared" si="17"/>
        <v>44.074110316046514</v>
      </c>
      <c r="BW10" s="10">
        <f t="shared" si="18"/>
        <v>0</v>
      </c>
      <c r="BX10" s="10">
        <f t="shared" si="19"/>
        <v>0.26915494792179678</v>
      </c>
      <c r="BY10" s="10">
        <f t="shared" si="20"/>
        <v>0</v>
      </c>
      <c r="CA10" s="10">
        <f t="shared" si="21"/>
        <v>17.629644126418608</v>
      </c>
      <c r="CB10" s="10">
        <f t="shared" si="22"/>
        <v>8.6055806879818331</v>
      </c>
      <c r="CC10" s="10">
        <f t="shared" si="23"/>
        <v>1.88408463545258</v>
      </c>
      <c r="CD10" s="10">
        <f t="shared" si="24"/>
        <v>0</v>
      </c>
      <c r="CE10" s="10">
        <f t="shared" si="25"/>
        <v>61.703754442465119</v>
      </c>
      <c r="CF10" s="10">
        <f t="shared" si="26"/>
        <v>8.6055806879818331</v>
      </c>
      <c r="CG10" s="10">
        <f t="shared" si="27"/>
        <v>1.88408463545258</v>
      </c>
      <c r="CH10" s="10">
        <f t="shared" si="28"/>
        <v>0</v>
      </c>
      <c r="CI10" s="10">
        <f t="shared" si="29"/>
        <v>8.8148220632093039</v>
      </c>
      <c r="CJ10" s="10">
        <f t="shared" si="30"/>
        <v>12.90837103197275</v>
      </c>
      <c r="CK10" s="10">
        <f t="shared" si="31"/>
        <v>4.0373242188269574</v>
      </c>
      <c r="CL10" s="10">
        <f t="shared" si="32"/>
        <v>0</v>
      </c>
      <c r="CN10" s="10">
        <f t="shared" ref="CN10:CN71" si="38">IF(BR10&gt;AO$2,AO$2,求节点(BE$5:BE$34,$AT$5:$AT$34,BR10))</f>
        <v>10</v>
      </c>
      <c r="CO10" s="10">
        <f t="shared" ref="CO10:CO71" si="39">IF(BS10&gt;AP$2,AP$2,求节点(BF$5:BF$34,$AT$5:$AT$34,BS10))</f>
        <v>14</v>
      </c>
      <c r="CP10" s="10">
        <f t="shared" ref="CP10:CP71" si="40">IF(BT10&gt;AQ$2,AQ$2,求节点(BG$5:BG$34,$AT$5:$AT$34,BT10))</f>
        <v>6.7477634953790426</v>
      </c>
      <c r="CQ10" s="10">
        <f t="shared" ref="CQ10:CQ71" si="41">IF(BU10&gt;AR$2,AR$2,求节点(BH$5:BH$34,$AT$5:$AT$34,BU10))</f>
        <v>0</v>
      </c>
      <c r="CR10" s="10">
        <f t="shared" ref="CR10:CR71" si="42">IF(BV10&gt;AO$2,AO$2,求节点(BE$5:BE$34,$AT$5:$AT$34,BV10))</f>
        <v>10</v>
      </c>
      <c r="CS10" s="10">
        <f t="shared" ref="CS10:CS71" si="43">IF(BW10&gt;AP$2,AP$2,求节点(BF$5:BF$34,$AT$5:$AT$34,BW10))</f>
        <v>0</v>
      </c>
      <c r="CT10" s="10">
        <f t="shared" ref="CT10:CT71" si="44">IF(BX10&gt;AQ$2,AQ$2,求节点(BG$5:BG$34,$AT$5:$AT$34,BX10))</f>
        <v>0.26915494792179673</v>
      </c>
      <c r="CU10" s="10">
        <f t="shared" ref="CU10:CU71" si="45">IF(BY10&gt;AR$2,AR$2,求节点(BH$5:BH$34,$AT$5:$AT$34,BY10))</f>
        <v>0</v>
      </c>
      <c r="CW10" s="10">
        <f t="shared" ref="CW10:CW71" si="46">IF(CA10&gt;AO$2,AO$2,求节点(BE$5:BE$34,$AT$5:$AT$34,CA10))</f>
        <v>10</v>
      </c>
      <c r="CX10" s="10">
        <f t="shared" ref="CX10:CX71" si="47">IF(CB10&gt;AP$2,AP$2,求节点(BF$5:BF$34,$AT$5:$AT$34,CB10))</f>
        <v>6.6478332092052916</v>
      </c>
      <c r="CY10" s="10">
        <f t="shared" ref="CY10:CY71" si="48">IF(CC10&gt;AQ$2,AQ$2,求节点(BG$5:BG$34,$AT$5:$AT$34,CC10))</f>
        <v>1.8535989583680084</v>
      </c>
      <c r="CZ10" s="10">
        <f t="shared" ref="CZ10:CZ71" si="49">IF(CD10&gt;AR$2,AR$2,求节点(BH$5:BH$34,$AT$5:$AT$34,CD10))</f>
        <v>0</v>
      </c>
      <c r="DA10" s="10">
        <f t="shared" ref="DA10:DA71" si="50">IF(CE10&gt;AO$2,AO$2,求节点(BE$5:BE$34,$AT$5:$AT$34,CE10))</f>
        <v>10</v>
      </c>
      <c r="DB10" s="10">
        <f t="shared" ref="DB10:DB71" si="51">IF(CF10&gt;AP$2,AP$2,求节点(BF$5:BF$34,$AT$5:$AT$34,CF10))</f>
        <v>6.6478332092052916</v>
      </c>
      <c r="DC10" s="10">
        <f t="shared" ref="DC10:DC71" si="52">IF(CG10&gt;AQ$2,AQ$2,求节点(BG$5:BG$34,$AT$5:$AT$34,CG10))</f>
        <v>1.8535989583680084</v>
      </c>
      <c r="DD10" s="10">
        <f t="shared" ref="DD10:DD71" si="53">IF(CH10&gt;AR$2,AR$2,求节点(BH$5:BH$34,$AT$5:$AT$34,CH10))</f>
        <v>0</v>
      </c>
      <c r="DE10" s="10">
        <f t="shared" ref="DE10:DE71" si="54">IF(CI10&gt;AO$2,AO$2,求节点(BE$5:BE$34,$AT$5:$AT$34,CI10))</f>
        <v>6.1433891427440397</v>
      </c>
      <c r="DF10" s="10">
        <f t="shared" ref="DF10:DF71" si="55">IF(CJ10&gt;AP$2,AP$2,求节点(BF$5:BF$34,$AT$5:$AT$34,CJ10))</f>
        <v>8.7227850543286483</v>
      </c>
      <c r="DG10" s="10">
        <f t="shared" ref="DG10:DG71" si="56">IF(CK10&gt;AQ$2,AQ$2,求节点(BG$5:BG$34,$AT$5:$AT$34,CK10))</f>
        <v>3.831583873620811</v>
      </c>
      <c r="DH10" s="10">
        <f t="shared" ref="DH10:DH71" si="57">IF(CL10&gt;AR$2,AR$2,求节点(BH$5:BH$34,$AT$5:$AT$34,CL10))</f>
        <v>0</v>
      </c>
    </row>
    <row r="11" spans="3:112" x14ac:dyDescent="0.15">
      <c r="C11" s="36">
        <v>15</v>
      </c>
      <c r="G11" s="10">
        <v>1</v>
      </c>
      <c r="H11" s="10">
        <v>1</v>
      </c>
      <c r="L11" s="10">
        <v>1</v>
      </c>
      <c r="P11" s="10">
        <f>SUM(D$9:D11)+SUM(J$9:J11)</f>
        <v>3</v>
      </c>
      <c r="Q11" s="10">
        <f>SUM(E$9:E11)+SUM(K$9:K11)</f>
        <v>1</v>
      </c>
      <c r="R11" s="10">
        <f>SUM(F$9:F11)+SUM(L$9:L11)</f>
        <v>1</v>
      </c>
      <c r="S11" s="10">
        <f>SUM(G$9:G11)+SUM(M$9:M11)</f>
        <v>1</v>
      </c>
      <c r="T11" s="10">
        <f>SUM(H$9:H11)+SUM(N$9:N11)</f>
        <v>2</v>
      </c>
      <c r="X11" s="10" t="s">
        <v>252</v>
      </c>
      <c r="Y11" s="10">
        <v>130</v>
      </c>
      <c r="Z11" s="10">
        <v>1</v>
      </c>
      <c r="AA11" s="10">
        <v>97</v>
      </c>
      <c r="AB11" s="10">
        <v>101</v>
      </c>
      <c r="AC11" s="10">
        <v>72</v>
      </c>
      <c r="AD11" s="10" t="str">
        <f t="shared" si="9"/>
        <v>武力</v>
      </c>
      <c r="AE11" s="10" t="str">
        <f t="shared" si="10"/>
        <v/>
      </c>
      <c r="AF11" s="10">
        <f t="shared" si="10"/>
        <v>1</v>
      </c>
      <c r="AG11" s="10" t="str">
        <f t="shared" si="10"/>
        <v/>
      </c>
      <c r="AI11" s="10" t="str">
        <f t="shared" si="11"/>
        <v/>
      </c>
      <c r="AJ11" s="10" t="str">
        <f t="shared" si="11"/>
        <v/>
      </c>
      <c r="AK11" s="10" t="str">
        <f t="shared" si="11"/>
        <v/>
      </c>
      <c r="AL11" s="10">
        <f t="shared" si="11"/>
        <v>1</v>
      </c>
      <c r="AO11" s="10" t="str">
        <f t="shared" si="12"/>
        <v/>
      </c>
      <c r="AP11" s="10" t="str">
        <f t="shared" si="12"/>
        <v/>
      </c>
      <c r="AQ11" s="10" t="str">
        <f t="shared" si="12"/>
        <v/>
      </c>
      <c r="AR11" s="10" t="str">
        <f t="shared" si="12"/>
        <v>武力</v>
      </c>
      <c r="AT11" s="10">
        <v>7</v>
      </c>
      <c r="AU11" s="48">
        <f t="shared" si="5"/>
        <v>0.4</v>
      </c>
      <c r="AV11" s="48">
        <f t="shared" si="6"/>
        <v>0.5714285714285714</v>
      </c>
      <c r="AW11" s="48">
        <f t="shared" si="7"/>
        <v>0.7931034482758621</v>
      </c>
      <c r="AX11" s="48">
        <f t="shared" si="8"/>
        <v>0.6470588235294118</v>
      </c>
      <c r="AZ11" s="10">
        <f t="shared" si="1"/>
        <v>2.5</v>
      </c>
      <c r="BA11" s="10">
        <f t="shared" si="2"/>
        <v>1.75</v>
      </c>
      <c r="BB11" s="10">
        <f t="shared" si="3"/>
        <v>1.2608695652173914</v>
      </c>
      <c r="BC11" s="10">
        <f t="shared" si="4"/>
        <v>1.5454545454545454</v>
      </c>
      <c r="BE11" s="10">
        <f>IF(AZ11="","",SUM(AZ$5:AZ11))</f>
        <v>10.956349206349206</v>
      </c>
      <c r="BF11" s="10">
        <f>IF(BA11="","",SUM(BA$5:BA11))</f>
        <v>9.2218725718725718</v>
      </c>
      <c r="BG11" s="10">
        <f>IF(BB11="","",SUM(BB$5:BB11))</f>
        <v>7.8543758737237006</v>
      </c>
      <c r="BH11" s="10">
        <f>IF(BC11="","",SUM(BC$5:BC11))</f>
        <v>8.6799325674325676</v>
      </c>
      <c r="BK11" s="10">
        <f>IF([5]武将数量星级阶位验证!AS9="","",[5]武将数量星级阶位验证!AS9)</f>
        <v>6</v>
      </c>
      <c r="BL11" s="10">
        <f>IF([5]武将数量星级阶位验证!AT9="","",[5]武将数量星级阶位验证!AT9)</f>
        <v>37261.702690318372</v>
      </c>
      <c r="BM11" s="10">
        <f>IF([5]武将数量星级阶位验证!BJ9="","",[5]武将数量星级阶位验证!BJ9)</f>
        <v>156.45487364257795</v>
      </c>
      <c r="BN11" s="10">
        <f>IF([5]武将数量星级阶位验证!BK9="","",[5]武将数量星级阶位验证!BK9)</f>
        <v>52.201974133702464</v>
      </c>
      <c r="BO11" s="10">
        <f>IF([5]武将数量星级阶位验证!BL9="","",[5]武将数量星级阶位验证!BL9)</f>
        <v>13.350555225103815</v>
      </c>
      <c r="BP11" s="10">
        <f>IF([5]武将数量星级阶位验证!BM9="","",[5]武将数量星级阶位验证!BM9)</f>
        <v>0</v>
      </c>
      <c r="BR11" s="10">
        <f t="shared" si="13"/>
        <v>78.227436821288975</v>
      </c>
      <c r="BS11" s="10">
        <f t="shared" si="14"/>
        <v>52.201974133702464</v>
      </c>
      <c r="BT11" s="10">
        <f t="shared" si="15"/>
        <v>12.890191251824373</v>
      </c>
      <c r="BU11" s="10">
        <f t="shared" si="16"/>
        <v>0</v>
      </c>
      <c r="BV11" s="10">
        <f t="shared" si="17"/>
        <v>78.227436821288975</v>
      </c>
      <c r="BW11" s="10">
        <f t="shared" si="18"/>
        <v>0</v>
      </c>
      <c r="BX11" s="10">
        <f t="shared" si="19"/>
        <v>0.46036397327944134</v>
      </c>
      <c r="BY11" s="10">
        <f t="shared" si="20"/>
        <v>0</v>
      </c>
      <c r="CA11" s="10">
        <f t="shared" si="21"/>
        <v>31.290974728515593</v>
      </c>
      <c r="CB11" s="10">
        <f t="shared" si="22"/>
        <v>14.914849752486418</v>
      </c>
      <c r="CC11" s="10">
        <f t="shared" si="23"/>
        <v>3.2225478129560932</v>
      </c>
      <c r="CD11" s="10">
        <f t="shared" si="24"/>
        <v>0</v>
      </c>
      <c r="CE11" s="10">
        <f t="shared" si="25"/>
        <v>109.51841154980455</v>
      </c>
      <c r="CF11" s="10">
        <f t="shared" si="26"/>
        <v>14.914849752486418</v>
      </c>
      <c r="CG11" s="10">
        <f t="shared" si="27"/>
        <v>3.2225478129560932</v>
      </c>
      <c r="CH11" s="10">
        <f t="shared" si="28"/>
        <v>0</v>
      </c>
      <c r="CI11" s="10">
        <f t="shared" si="29"/>
        <v>15.645487364257797</v>
      </c>
      <c r="CJ11" s="10">
        <f t="shared" si="30"/>
        <v>22.372274628729627</v>
      </c>
      <c r="CK11" s="10">
        <f t="shared" si="31"/>
        <v>6.9054595991916283</v>
      </c>
      <c r="CL11" s="10">
        <f t="shared" si="32"/>
        <v>0</v>
      </c>
      <c r="CN11" s="10">
        <f t="shared" si="38"/>
        <v>10</v>
      </c>
      <c r="CO11" s="10">
        <f t="shared" si="39"/>
        <v>14</v>
      </c>
      <c r="CP11" s="10">
        <f t="shared" si="40"/>
        <v>10.580929048288379</v>
      </c>
      <c r="CQ11" s="10">
        <f t="shared" si="41"/>
        <v>0</v>
      </c>
      <c r="CR11" s="10">
        <f t="shared" si="42"/>
        <v>10</v>
      </c>
      <c r="CS11" s="10">
        <f t="shared" si="43"/>
        <v>0</v>
      </c>
      <c r="CT11" s="10">
        <f t="shared" si="44"/>
        <v>0.46036397327944134</v>
      </c>
      <c r="CU11" s="10">
        <f t="shared" si="45"/>
        <v>0</v>
      </c>
      <c r="CW11" s="10">
        <f t="shared" si="46"/>
        <v>10</v>
      </c>
      <c r="CX11" s="10">
        <f t="shared" si="47"/>
        <v>14</v>
      </c>
      <c r="CY11" s="10">
        <f t="shared" si="48"/>
        <v>3.1010946821503813</v>
      </c>
      <c r="CZ11" s="10">
        <f t="shared" si="49"/>
        <v>0</v>
      </c>
      <c r="DA11" s="10">
        <f t="shared" si="50"/>
        <v>10</v>
      </c>
      <c r="DB11" s="10">
        <f t="shared" si="51"/>
        <v>14</v>
      </c>
      <c r="DC11" s="10">
        <f t="shared" si="52"/>
        <v>3.1010946821503813</v>
      </c>
      <c r="DD11" s="10">
        <f t="shared" si="53"/>
        <v>0</v>
      </c>
      <c r="DE11" s="10">
        <f t="shared" si="54"/>
        <v>10</v>
      </c>
      <c r="DF11" s="10">
        <f t="shared" si="55"/>
        <v>14</v>
      </c>
      <c r="DG11" s="10">
        <f t="shared" si="56"/>
        <v>6.2474112305435288</v>
      </c>
      <c r="DH11" s="10">
        <f t="shared" si="57"/>
        <v>0</v>
      </c>
    </row>
    <row r="12" spans="3:112" x14ac:dyDescent="0.15">
      <c r="C12" s="36">
        <v>20</v>
      </c>
      <c r="D12" s="10">
        <v>1</v>
      </c>
      <c r="F12" s="10">
        <v>1</v>
      </c>
      <c r="G12" s="10">
        <v>1</v>
      </c>
      <c r="M12" s="10">
        <v>1</v>
      </c>
      <c r="P12" s="10">
        <f>SUM(D$9:D12)+SUM(J$9:J12)</f>
        <v>4</v>
      </c>
      <c r="Q12" s="10">
        <f>SUM(E$9:E12)+SUM(K$9:K12)</f>
        <v>1</v>
      </c>
      <c r="R12" s="10">
        <f>SUM(F$9:F12)+SUM(L$9:L12)</f>
        <v>2</v>
      </c>
      <c r="S12" s="10">
        <f>SUM(G$9:G12)+SUM(M$9:M12)</f>
        <v>3</v>
      </c>
      <c r="T12" s="10">
        <f>SUM(H$9:H12)+SUM(N$9:N12)</f>
        <v>2</v>
      </c>
      <c r="X12" s="10" t="s">
        <v>251</v>
      </c>
      <c r="Y12" s="10">
        <v>130</v>
      </c>
      <c r="Z12" s="10">
        <v>1</v>
      </c>
      <c r="AA12" s="10">
        <v>93</v>
      </c>
      <c r="AB12" s="10">
        <v>104</v>
      </c>
      <c r="AC12" s="10">
        <v>72</v>
      </c>
      <c r="AD12" s="10" t="str">
        <f t="shared" si="9"/>
        <v>武力</v>
      </c>
      <c r="AE12" s="10" t="str">
        <f t="shared" si="10"/>
        <v/>
      </c>
      <c r="AF12" s="10">
        <f t="shared" si="10"/>
        <v>1</v>
      </c>
      <c r="AG12" s="10" t="str">
        <f t="shared" si="10"/>
        <v/>
      </c>
      <c r="AI12" s="10" t="str">
        <f t="shared" si="11"/>
        <v/>
      </c>
      <c r="AJ12" s="10" t="str">
        <f t="shared" si="11"/>
        <v/>
      </c>
      <c r="AK12" s="10" t="str">
        <f t="shared" si="11"/>
        <v/>
      </c>
      <c r="AL12" s="10">
        <f t="shared" si="11"/>
        <v>1</v>
      </c>
      <c r="AO12" s="10" t="str">
        <f t="shared" si="12"/>
        <v/>
      </c>
      <c r="AP12" s="10" t="str">
        <f t="shared" si="12"/>
        <v/>
      </c>
      <c r="AQ12" s="10" t="str">
        <f t="shared" si="12"/>
        <v/>
      </c>
      <c r="AR12" s="10" t="str">
        <f t="shared" si="12"/>
        <v>武力</v>
      </c>
      <c r="AT12" s="10">
        <v>8</v>
      </c>
      <c r="AU12" s="48">
        <f t="shared" si="5"/>
        <v>0.3</v>
      </c>
      <c r="AV12" s="48">
        <f t="shared" si="6"/>
        <v>0.5</v>
      </c>
      <c r="AW12" s="48">
        <f t="shared" si="7"/>
        <v>0.75862068965517238</v>
      </c>
      <c r="AX12" s="48">
        <f t="shared" si="8"/>
        <v>0.58823529411764708</v>
      </c>
      <c r="AZ12" s="10">
        <f t="shared" si="1"/>
        <v>3.3333333333333335</v>
      </c>
      <c r="BA12" s="10">
        <f t="shared" si="2"/>
        <v>2</v>
      </c>
      <c r="BB12" s="10">
        <f t="shared" si="3"/>
        <v>1.3181818181818183</v>
      </c>
      <c r="BC12" s="10">
        <f t="shared" si="4"/>
        <v>1.7</v>
      </c>
      <c r="BE12" s="10">
        <f>IF(AZ12="","",SUM(AZ$5:AZ12))</f>
        <v>14.28968253968254</v>
      </c>
      <c r="BF12" s="10">
        <f>IF(BA12="","",SUM(BA$5:BA12))</f>
        <v>11.221872571872572</v>
      </c>
      <c r="BG12" s="10">
        <f>IF(BB12="","",SUM(BB$5:BB12))</f>
        <v>9.172557691905519</v>
      </c>
      <c r="BH12" s="10">
        <f>IF(BC12="","",SUM(BC$5:BC12))</f>
        <v>10.379932567432567</v>
      </c>
      <c r="BK12" s="10">
        <f>IF([5]武将数量星级阶位验证!AS10="","",[5]武将数量星级阶位验证!AS10)</f>
        <v>10</v>
      </c>
      <c r="BL12" s="10">
        <f>IF([5]武将数量星级阶位验证!AT10="","",[5]武将数量星级阶位验证!AT10)</f>
        <v>50715.901017724202</v>
      </c>
      <c r="BM12" s="10">
        <f>IF([5]武将数量星级阶位验证!BJ10="","",[5]武将数量星级阶位验证!BJ10)</f>
        <v>228.16507900000767</v>
      </c>
      <c r="BN12" s="10">
        <f>IF([5]武将数量星级阶位验证!BK10="","",[5]武将数量星级阶位验证!BK10)</f>
        <v>73.801044658230964</v>
      </c>
      <c r="BO12" s="10">
        <f>IF([5]武将数量星级阶位验证!BL10="","",[5]武将数量星级阶位验证!BL10)</f>
        <v>18.537793810127454</v>
      </c>
      <c r="BP12" s="10">
        <f>IF([5]武将数量星级阶位验证!BM10="","",[5]武将数量星级阶位验证!BM10)</f>
        <v>0</v>
      </c>
      <c r="BR12" s="10">
        <f t="shared" si="13"/>
        <v>114.08253950000383</v>
      </c>
      <c r="BS12" s="10">
        <f t="shared" si="14"/>
        <v>73.801044658230964</v>
      </c>
      <c r="BT12" s="10">
        <f t="shared" si="15"/>
        <v>17.898559540812716</v>
      </c>
      <c r="BU12" s="10">
        <f t="shared" si="16"/>
        <v>0</v>
      </c>
      <c r="BV12" s="10">
        <f t="shared" si="17"/>
        <v>114.08253950000383</v>
      </c>
      <c r="BW12" s="10">
        <f t="shared" si="18"/>
        <v>0</v>
      </c>
      <c r="BX12" s="10">
        <f t="shared" si="19"/>
        <v>0.63923426931473903</v>
      </c>
      <c r="BY12" s="10">
        <f t="shared" si="20"/>
        <v>0</v>
      </c>
      <c r="CA12" s="10">
        <f t="shared" si="21"/>
        <v>45.633015800001537</v>
      </c>
      <c r="CB12" s="10">
        <f t="shared" si="22"/>
        <v>21.086012759494562</v>
      </c>
      <c r="CC12" s="10">
        <f t="shared" si="23"/>
        <v>4.474639885203179</v>
      </c>
      <c r="CD12" s="10">
        <f t="shared" si="24"/>
        <v>0</v>
      </c>
      <c r="CE12" s="10">
        <f t="shared" si="25"/>
        <v>159.71555530000535</v>
      </c>
      <c r="CF12" s="10">
        <f t="shared" si="26"/>
        <v>21.086012759494562</v>
      </c>
      <c r="CG12" s="10">
        <f t="shared" si="27"/>
        <v>4.474639885203179</v>
      </c>
      <c r="CH12" s="10">
        <f t="shared" si="28"/>
        <v>0</v>
      </c>
      <c r="CI12" s="10">
        <f t="shared" si="29"/>
        <v>22.816507900000769</v>
      </c>
      <c r="CJ12" s="10">
        <f t="shared" si="30"/>
        <v>31.629019139241841</v>
      </c>
      <c r="CK12" s="10">
        <f t="shared" si="31"/>
        <v>9.5885140397210975</v>
      </c>
      <c r="CL12" s="10">
        <f t="shared" si="32"/>
        <v>0</v>
      </c>
      <c r="CN12" s="10">
        <f t="shared" si="38"/>
        <v>10</v>
      </c>
      <c r="CO12" s="10">
        <f t="shared" si="39"/>
        <v>14</v>
      </c>
      <c r="CP12" s="10">
        <f t="shared" si="40"/>
        <v>13.580270463133155</v>
      </c>
      <c r="CQ12" s="10">
        <f t="shared" si="41"/>
        <v>0</v>
      </c>
      <c r="CR12" s="10">
        <f t="shared" si="42"/>
        <v>10</v>
      </c>
      <c r="CS12" s="10">
        <f t="shared" si="43"/>
        <v>0</v>
      </c>
      <c r="CT12" s="10">
        <f t="shared" si="44"/>
        <v>0.63923426931473903</v>
      </c>
      <c r="CU12" s="10">
        <f t="shared" si="45"/>
        <v>0</v>
      </c>
      <c r="CW12" s="10">
        <f t="shared" si="46"/>
        <v>10</v>
      </c>
      <c r="CX12" s="10">
        <f t="shared" si="47"/>
        <v>14</v>
      </c>
      <c r="CY12" s="10">
        <f t="shared" si="48"/>
        <v>4.2150576810605198</v>
      </c>
      <c r="CZ12" s="10">
        <f t="shared" si="49"/>
        <v>0</v>
      </c>
      <c r="DA12" s="10">
        <f t="shared" si="50"/>
        <v>10</v>
      </c>
      <c r="DB12" s="10">
        <f t="shared" si="51"/>
        <v>14</v>
      </c>
      <c r="DC12" s="10">
        <f t="shared" si="52"/>
        <v>4.2150576810605198</v>
      </c>
      <c r="DD12" s="10">
        <f t="shared" si="53"/>
        <v>0</v>
      </c>
      <c r="DE12" s="10">
        <f t="shared" si="54"/>
        <v>10</v>
      </c>
      <c r="DF12" s="10">
        <f t="shared" si="55"/>
        <v>14</v>
      </c>
      <c r="DG12" s="10">
        <f t="shared" si="56"/>
        <v>8.3012097691078335</v>
      </c>
      <c r="DH12" s="10">
        <f t="shared" si="57"/>
        <v>0</v>
      </c>
    </row>
    <row r="13" spans="3:112" x14ac:dyDescent="0.15">
      <c r="C13" s="36">
        <v>25</v>
      </c>
      <c r="E13" s="10">
        <v>1</v>
      </c>
      <c r="F13" s="10">
        <v>1</v>
      </c>
      <c r="H13" s="10">
        <v>1</v>
      </c>
      <c r="N13" s="10">
        <v>1</v>
      </c>
      <c r="P13" s="10">
        <f>SUM(D$9:D13)+SUM(J$9:J13)</f>
        <v>4</v>
      </c>
      <c r="Q13" s="10">
        <f>SUM(E$9:E13)+SUM(K$9:K13)</f>
        <v>2</v>
      </c>
      <c r="R13" s="10">
        <f>SUM(F$9:F13)+SUM(L$9:L13)</f>
        <v>3</v>
      </c>
      <c r="S13" s="10">
        <f>SUM(G$9:G13)+SUM(M$9:M13)</f>
        <v>3</v>
      </c>
      <c r="T13" s="10">
        <f>SUM(H$9:H13)+SUM(N$9:N13)</f>
        <v>4</v>
      </c>
      <c r="X13" s="10" t="s">
        <v>250</v>
      </c>
      <c r="Y13" s="10">
        <v>120</v>
      </c>
      <c r="Z13" s="10">
        <v>1</v>
      </c>
      <c r="AA13" s="10">
        <v>90</v>
      </c>
      <c r="AB13" s="10">
        <v>57</v>
      </c>
      <c r="AC13" s="10">
        <v>90</v>
      </c>
      <c r="AD13" s="10" t="str">
        <f t="shared" si="9"/>
        <v>统率</v>
      </c>
      <c r="AE13" s="10">
        <f t="shared" si="10"/>
        <v>1</v>
      </c>
      <c r="AF13" s="10" t="str">
        <f t="shared" si="10"/>
        <v/>
      </c>
      <c r="AG13" s="10" t="str">
        <f t="shared" si="10"/>
        <v/>
      </c>
      <c r="AI13" s="10" t="str">
        <f t="shared" si="11"/>
        <v/>
      </c>
      <c r="AJ13" s="10" t="str">
        <f t="shared" si="11"/>
        <v/>
      </c>
      <c r="AK13" s="10">
        <f t="shared" si="11"/>
        <v>1</v>
      </c>
      <c r="AL13" s="10" t="str">
        <f t="shared" si="11"/>
        <v/>
      </c>
      <c r="AO13" s="10" t="str">
        <f t="shared" si="12"/>
        <v/>
      </c>
      <c r="AP13" s="10" t="str">
        <f t="shared" si="12"/>
        <v/>
      </c>
      <c r="AQ13" s="10" t="str">
        <f t="shared" si="12"/>
        <v>统率</v>
      </c>
      <c r="AR13" s="10" t="str">
        <f t="shared" si="12"/>
        <v/>
      </c>
      <c r="AT13" s="10">
        <v>9</v>
      </c>
      <c r="AU13" s="48">
        <f t="shared" si="5"/>
        <v>0.2</v>
      </c>
      <c r="AV13" s="48">
        <f t="shared" si="6"/>
        <v>0.42857142857142855</v>
      </c>
      <c r="AW13" s="48">
        <f t="shared" si="7"/>
        <v>0.72413793103448276</v>
      </c>
      <c r="AX13" s="48">
        <f t="shared" si="8"/>
        <v>0.52941176470588236</v>
      </c>
      <c r="AZ13" s="10">
        <f t="shared" si="1"/>
        <v>5</v>
      </c>
      <c r="BA13" s="10">
        <f t="shared" si="2"/>
        <v>2.3333333333333335</v>
      </c>
      <c r="BB13" s="10">
        <f t="shared" si="3"/>
        <v>1.3809523809523809</v>
      </c>
      <c r="BC13" s="10">
        <f t="shared" si="4"/>
        <v>1.8888888888888888</v>
      </c>
      <c r="BE13" s="10">
        <f>IF(AZ13="","",SUM(AZ$5:AZ13))</f>
        <v>19.289682539682538</v>
      </c>
      <c r="BF13" s="10">
        <f>IF(BA13="","",SUM(BA$5:BA13))</f>
        <v>13.555205905205906</v>
      </c>
      <c r="BG13" s="10">
        <f>IF(BB13="","",SUM(BB$5:BB13))</f>
        <v>10.5535100728579</v>
      </c>
      <c r="BH13" s="10">
        <f>IF(BC13="","",SUM(BC$5:BC13))</f>
        <v>12.268821456321456</v>
      </c>
      <c r="BK13" s="10">
        <f>IF([5]武将数量星级阶位验证!AS11="","",[5]武将数量星级阶位验证!AS11)</f>
        <v>15</v>
      </c>
      <c r="BL13" s="10">
        <f>IF([5]武将数量星级阶位验证!AT11="","",[5]武将数量星级阶位验证!AT11)</f>
        <v>64715.11741364195</v>
      </c>
      <c r="BM13" s="10">
        <f>IF([5]武将数量星级阶位验证!BJ11="","",[5]武将数量星级阶位验证!BJ11)</f>
        <v>309.73529984339541</v>
      </c>
      <c r="BN13" s="10">
        <f>IF([5]武将数量星级阶位验证!BK11="","",[5]武将数量星级阶位验证!BK11)</f>
        <v>97.532020189729806</v>
      </c>
      <c r="BO13" s="10">
        <f>IF([5]武将数量星级阶位验证!BL11="","",[5]武将数量星级阶位验证!BL11)</f>
        <v>24.102755678361504</v>
      </c>
      <c r="BP13" s="10">
        <f>IF([5]武将数量星级阶位验证!BM11="","",[5]武将数量星级阶位验证!BM11)</f>
        <v>0</v>
      </c>
      <c r="BR13" s="10">
        <f t="shared" si="13"/>
        <v>154.8676499216977</v>
      </c>
      <c r="BS13" s="10">
        <f t="shared" si="14"/>
        <v>97.532020189729806</v>
      </c>
      <c r="BT13" s="10">
        <f t="shared" si="15"/>
        <v>23.271626172211107</v>
      </c>
      <c r="BU13" s="10">
        <f t="shared" si="16"/>
        <v>0</v>
      </c>
      <c r="BV13" s="10">
        <f t="shared" si="17"/>
        <v>154.8676499216977</v>
      </c>
      <c r="BW13" s="10">
        <f t="shared" si="18"/>
        <v>0</v>
      </c>
      <c r="BX13" s="10">
        <f t="shared" si="19"/>
        <v>0.83112950615039571</v>
      </c>
      <c r="BY13" s="10">
        <f t="shared" si="20"/>
        <v>0</v>
      </c>
      <c r="CA13" s="10">
        <f t="shared" si="21"/>
        <v>61.947059968679085</v>
      </c>
      <c r="CB13" s="10">
        <f t="shared" si="22"/>
        <v>27.866291482779943</v>
      </c>
      <c r="CC13" s="10">
        <f t="shared" si="23"/>
        <v>5.8179065430527768</v>
      </c>
      <c r="CD13" s="10">
        <f t="shared" si="24"/>
        <v>0</v>
      </c>
      <c r="CE13" s="10">
        <f t="shared" si="25"/>
        <v>216.81470989037678</v>
      </c>
      <c r="CF13" s="10">
        <f t="shared" si="26"/>
        <v>27.866291482779943</v>
      </c>
      <c r="CG13" s="10">
        <f t="shared" si="27"/>
        <v>5.8179065430527768</v>
      </c>
      <c r="CH13" s="10">
        <f t="shared" si="28"/>
        <v>0</v>
      </c>
      <c r="CI13" s="10">
        <f t="shared" si="29"/>
        <v>30.973529984339542</v>
      </c>
      <c r="CJ13" s="10">
        <f t="shared" si="30"/>
        <v>41.799437224169914</v>
      </c>
      <c r="CK13" s="10">
        <f t="shared" si="31"/>
        <v>12.46694259225595</v>
      </c>
      <c r="CL13" s="10">
        <f t="shared" si="32"/>
        <v>0</v>
      </c>
      <c r="CN13" s="10">
        <f t="shared" si="38"/>
        <v>10</v>
      </c>
      <c r="CO13" s="10">
        <f t="shared" si="39"/>
        <v>14</v>
      </c>
      <c r="CP13" s="10">
        <f t="shared" si="40"/>
        <v>16.272347732201698</v>
      </c>
      <c r="CQ13" s="10">
        <f t="shared" si="41"/>
        <v>0</v>
      </c>
      <c r="CR13" s="10">
        <f t="shared" si="42"/>
        <v>10</v>
      </c>
      <c r="CS13" s="10">
        <f t="shared" si="43"/>
        <v>0</v>
      </c>
      <c r="CT13" s="10">
        <f t="shared" si="44"/>
        <v>0.83112950615039571</v>
      </c>
      <c r="CU13" s="10">
        <f t="shared" si="45"/>
        <v>0</v>
      </c>
      <c r="CW13" s="10">
        <f t="shared" si="46"/>
        <v>10</v>
      </c>
      <c r="CX13" s="10">
        <f t="shared" si="47"/>
        <v>14</v>
      </c>
      <c r="CY13" s="10">
        <f t="shared" si="48"/>
        <v>5.3581243320384555</v>
      </c>
      <c r="CZ13" s="10">
        <f t="shared" si="49"/>
        <v>0</v>
      </c>
      <c r="DA13" s="10">
        <f t="shared" si="50"/>
        <v>10</v>
      </c>
      <c r="DB13" s="10">
        <f t="shared" si="51"/>
        <v>14</v>
      </c>
      <c r="DC13" s="10">
        <f t="shared" si="52"/>
        <v>5.3581243320384555</v>
      </c>
      <c r="DD13" s="10">
        <f t="shared" si="53"/>
        <v>0</v>
      </c>
      <c r="DE13" s="10">
        <f t="shared" si="54"/>
        <v>10</v>
      </c>
      <c r="DF13" s="10">
        <f t="shared" si="55"/>
        <v>14</v>
      </c>
      <c r="DG13" s="10">
        <f t="shared" si="56"/>
        <v>10.303628202364241</v>
      </c>
      <c r="DH13" s="10">
        <f t="shared" si="57"/>
        <v>0</v>
      </c>
    </row>
    <row r="14" spans="3:112" x14ac:dyDescent="0.15">
      <c r="C14" s="36">
        <v>30</v>
      </c>
      <c r="D14" s="10">
        <v>1</v>
      </c>
      <c r="E14" s="10">
        <v>1</v>
      </c>
      <c r="G14" s="10">
        <v>1</v>
      </c>
      <c r="J14" s="10">
        <v>1</v>
      </c>
      <c r="P14" s="10">
        <f>SUM(D$9:D14)+SUM(J$9:J14)</f>
        <v>6</v>
      </c>
      <c r="Q14" s="10">
        <f>SUM(E$9:E14)+SUM(K$9:K14)</f>
        <v>3</v>
      </c>
      <c r="R14" s="10">
        <f>SUM(F$9:F14)+SUM(L$9:L14)</f>
        <v>3</v>
      </c>
      <c r="S14" s="10">
        <f>SUM(G$9:G14)+SUM(M$9:M14)</f>
        <v>4</v>
      </c>
      <c r="T14" s="10">
        <f>SUM(H$9:H14)+SUM(N$9:N14)</f>
        <v>4</v>
      </c>
      <c r="X14" s="10" t="s">
        <v>249</v>
      </c>
      <c r="Y14" s="10">
        <v>120</v>
      </c>
      <c r="Z14" s="10">
        <v>2</v>
      </c>
      <c r="AA14" s="10">
        <v>78</v>
      </c>
      <c r="AB14" s="10">
        <v>67</v>
      </c>
      <c r="AC14" s="10">
        <v>89</v>
      </c>
      <c r="AD14" s="10" t="str">
        <f t="shared" si="9"/>
        <v>智力</v>
      </c>
      <c r="AE14" s="10" t="str">
        <f t="shared" si="10"/>
        <v/>
      </c>
      <c r="AF14" s="10" t="str">
        <f t="shared" si="10"/>
        <v/>
      </c>
      <c r="AG14" s="10">
        <f t="shared" si="10"/>
        <v>1</v>
      </c>
      <c r="AI14" s="10" t="str">
        <f t="shared" si="11"/>
        <v/>
      </c>
      <c r="AJ14" s="10" t="str">
        <f t="shared" si="11"/>
        <v/>
      </c>
      <c r="AK14" s="10">
        <f t="shared" si="11"/>
        <v>2</v>
      </c>
      <c r="AL14" s="10" t="str">
        <f t="shared" si="11"/>
        <v/>
      </c>
      <c r="AO14" s="10" t="str">
        <f t="shared" si="12"/>
        <v/>
      </c>
      <c r="AP14" s="10" t="str">
        <f t="shared" si="12"/>
        <v/>
      </c>
      <c r="AQ14" s="10" t="str">
        <f t="shared" si="12"/>
        <v>智力</v>
      </c>
      <c r="AR14" s="10" t="str">
        <f t="shared" si="12"/>
        <v/>
      </c>
      <c r="AT14" s="10">
        <v>10</v>
      </c>
      <c r="AU14" s="48">
        <f t="shared" si="5"/>
        <v>0.1</v>
      </c>
      <c r="AV14" s="48">
        <f t="shared" si="6"/>
        <v>0.35714285714285715</v>
      </c>
      <c r="AW14" s="48">
        <f t="shared" si="7"/>
        <v>0.68965517241379315</v>
      </c>
      <c r="AX14" s="48">
        <f t="shared" si="8"/>
        <v>0.47058823529411764</v>
      </c>
      <c r="AZ14" s="10">
        <f t="shared" si="1"/>
        <v>10</v>
      </c>
      <c r="BA14" s="10">
        <f t="shared" si="2"/>
        <v>2.8</v>
      </c>
      <c r="BB14" s="10">
        <f t="shared" si="3"/>
        <v>1.45</v>
      </c>
      <c r="BC14" s="10">
        <f t="shared" si="4"/>
        <v>2.125</v>
      </c>
      <c r="BE14" s="10">
        <f>IF(AZ14="","",SUM(AZ$5:AZ14))</f>
        <v>29.289682539682538</v>
      </c>
      <c r="BF14" s="10">
        <f>IF(BA14="","",SUM(BA$5:BA14))</f>
        <v>16.355205905205906</v>
      </c>
      <c r="BG14" s="10">
        <f>IF(BB14="","",SUM(BB$5:BB14))</f>
        <v>12.0035100728579</v>
      </c>
      <c r="BH14" s="10">
        <f>IF(BC14="","",SUM(BC$5:BC14))</f>
        <v>14.393821456321456</v>
      </c>
      <c r="BK14" s="10">
        <f>IF([5]武将数量星级阶位验证!AS12="","",[5]武将数量星级阶位验证!AS12)</f>
        <v>20</v>
      </c>
      <c r="BL14" s="10">
        <f>IF([5]武将数量星级阶位验证!AT12="","",[5]武将数量星级阶位验证!AT12)</f>
        <v>78398.284106118517</v>
      </c>
      <c r="BM14" s="10">
        <f>IF([5]武将数量星级阶位验证!BJ12="","",[5]武将数量星级阶位验证!BJ12)</f>
        <v>390.40088566606386</v>
      </c>
      <c r="BN14" s="10">
        <f>IF([5]武将数量星级阶位验证!BK12="","",[5]武将数量星级阶位验证!BK12)</f>
        <v>120.89656128245626</v>
      </c>
      <c r="BO14" s="10">
        <f>IF([5]武将数量星级阶位验证!BL12="","",[5]武将数量星级阶位验证!BL12)</f>
        <v>29.564657860690819</v>
      </c>
      <c r="BP14" s="10">
        <f>IF([5]武将数量星级阶位验证!BM12="","",[5]武将数量星级阶位验证!BM12)</f>
        <v>0</v>
      </c>
      <c r="BR14" s="10">
        <f t="shared" si="13"/>
        <v>195.20044283303193</v>
      </c>
      <c r="BS14" s="10">
        <f t="shared" si="14"/>
        <v>120.89656128245626</v>
      </c>
      <c r="BT14" s="10">
        <f t="shared" si="15"/>
        <v>28.545186899977342</v>
      </c>
      <c r="BU14" s="10">
        <f t="shared" si="16"/>
        <v>0</v>
      </c>
      <c r="BV14" s="10">
        <f t="shared" si="17"/>
        <v>195.20044283303193</v>
      </c>
      <c r="BW14" s="10">
        <f t="shared" si="18"/>
        <v>0</v>
      </c>
      <c r="BX14" s="10">
        <f t="shared" si="19"/>
        <v>1.0194709607134753</v>
      </c>
      <c r="BY14" s="10">
        <f t="shared" si="20"/>
        <v>0</v>
      </c>
      <c r="CA14" s="10">
        <f t="shared" si="21"/>
        <v>78.080177133212771</v>
      </c>
      <c r="CB14" s="10">
        <f t="shared" si="22"/>
        <v>34.54187465213036</v>
      </c>
      <c r="CC14" s="10">
        <f t="shared" si="23"/>
        <v>7.1362967249943354</v>
      </c>
      <c r="CD14" s="10">
        <f t="shared" si="24"/>
        <v>0</v>
      </c>
      <c r="CE14" s="10">
        <f t="shared" si="25"/>
        <v>273.28061996624467</v>
      </c>
      <c r="CF14" s="10">
        <f t="shared" si="26"/>
        <v>34.54187465213036</v>
      </c>
      <c r="CG14" s="10">
        <f t="shared" si="27"/>
        <v>7.1362967249943354</v>
      </c>
      <c r="CH14" s="10">
        <f t="shared" si="28"/>
        <v>0</v>
      </c>
      <c r="CI14" s="10">
        <f t="shared" si="29"/>
        <v>39.040088566606386</v>
      </c>
      <c r="CJ14" s="10">
        <f t="shared" si="30"/>
        <v>51.812811978195541</v>
      </c>
      <c r="CK14" s="10">
        <f t="shared" si="31"/>
        <v>15.292064410702148</v>
      </c>
      <c r="CL14" s="10">
        <f t="shared" si="32"/>
        <v>0</v>
      </c>
      <c r="CN14" s="10">
        <f t="shared" si="38"/>
        <v>10</v>
      </c>
      <c r="CO14" s="10">
        <f t="shared" si="39"/>
        <v>14</v>
      </c>
      <c r="CP14" s="10">
        <f t="shared" si="40"/>
        <v>18.467943706391459</v>
      </c>
      <c r="CQ14" s="10">
        <f t="shared" si="41"/>
        <v>0</v>
      </c>
      <c r="CR14" s="10">
        <f t="shared" si="42"/>
        <v>10</v>
      </c>
      <c r="CS14" s="10">
        <f t="shared" si="43"/>
        <v>0</v>
      </c>
      <c r="CT14" s="10">
        <f t="shared" si="44"/>
        <v>1.0187995482750796</v>
      </c>
      <c r="CU14" s="10">
        <f t="shared" si="45"/>
        <v>0</v>
      </c>
      <c r="CW14" s="10">
        <f t="shared" si="46"/>
        <v>10</v>
      </c>
      <c r="CX14" s="10">
        <f t="shared" si="47"/>
        <v>14</v>
      </c>
      <c r="CY14" s="10">
        <f t="shared" si="48"/>
        <v>6.430488951007745</v>
      </c>
      <c r="CZ14" s="10">
        <f t="shared" si="49"/>
        <v>0</v>
      </c>
      <c r="DA14" s="10">
        <f t="shared" si="50"/>
        <v>10</v>
      </c>
      <c r="DB14" s="10">
        <f t="shared" si="51"/>
        <v>14</v>
      </c>
      <c r="DC14" s="10">
        <f t="shared" si="52"/>
        <v>6.430488951007745</v>
      </c>
      <c r="DD14" s="10">
        <f t="shared" si="53"/>
        <v>0</v>
      </c>
      <c r="DE14" s="10">
        <f t="shared" si="54"/>
        <v>10</v>
      </c>
      <c r="DF14" s="10">
        <f t="shared" si="55"/>
        <v>14</v>
      </c>
      <c r="DG14" s="10">
        <f t="shared" si="56"/>
        <v>12.08859194597968</v>
      </c>
      <c r="DH14" s="10">
        <f t="shared" si="57"/>
        <v>0</v>
      </c>
    </row>
    <row r="15" spans="3:112" x14ac:dyDescent="0.15">
      <c r="C15" s="36">
        <v>35</v>
      </c>
      <c r="D15" s="10">
        <v>1</v>
      </c>
      <c r="F15" s="10">
        <v>1</v>
      </c>
      <c r="H15" s="10">
        <v>1</v>
      </c>
      <c r="K15" s="10">
        <v>1</v>
      </c>
      <c r="P15" s="10">
        <f>SUM(D$9:D15)+SUM(J$9:J15)</f>
        <v>7</v>
      </c>
      <c r="Q15" s="10">
        <f>SUM(E$9:E15)+SUM(K$9:K15)</f>
        <v>4</v>
      </c>
      <c r="R15" s="10">
        <f>SUM(F$9:F15)+SUM(L$9:L15)</f>
        <v>4</v>
      </c>
      <c r="S15" s="10">
        <f>SUM(G$9:G15)+SUM(M$9:M15)</f>
        <v>4</v>
      </c>
      <c r="T15" s="10">
        <f>SUM(H$9:H15)+SUM(N$9:N15)</f>
        <v>5</v>
      </c>
      <c r="X15" s="10" t="s">
        <v>248</v>
      </c>
      <c r="Y15" s="10">
        <v>130</v>
      </c>
      <c r="Z15" s="10">
        <v>1</v>
      </c>
      <c r="AA15" s="10">
        <v>100</v>
      </c>
      <c r="AB15" s="10">
        <v>92</v>
      </c>
      <c r="AC15" s="10">
        <v>75</v>
      </c>
      <c r="AD15" s="10" t="str">
        <f t="shared" si="9"/>
        <v>统率</v>
      </c>
      <c r="AE15" s="10">
        <f t="shared" si="10"/>
        <v>1</v>
      </c>
      <c r="AF15" s="10" t="str">
        <f t="shared" si="10"/>
        <v/>
      </c>
      <c r="AG15" s="10" t="str">
        <f t="shared" si="10"/>
        <v/>
      </c>
      <c r="AI15" s="10" t="str">
        <f t="shared" si="11"/>
        <v/>
      </c>
      <c r="AJ15" s="10" t="str">
        <f t="shared" si="11"/>
        <v/>
      </c>
      <c r="AK15" s="10" t="str">
        <f t="shared" si="11"/>
        <v/>
      </c>
      <c r="AL15" s="10">
        <f t="shared" si="11"/>
        <v>1</v>
      </c>
      <c r="AO15" s="10" t="str">
        <f t="shared" si="12"/>
        <v/>
      </c>
      <c r="AP15" s="10" t="str">
        <f t="shared" si="12"/>
        <v/>
      </c>
      <c r="AQ15" s="10" t="str">
        <f t="shared" si="12"/>
        <v/>
      </c>
      <c r="AR15" s="10" t="str">
        <f t="shared" si="12"/>
        <v>统率</v>
      </c>
      <c r="AT15" s="10">
        <v>11</v>
      </c>
      <c r="AU15" s="48">
        <f t="shared" si="5"/>
        <v>0</v>
      </c>
      <c r="AV15" s="48">
        <f t="shared" si="6"/>
        <v>0.2857142857142857</v>
      </c>
      <c r="AW15" s="48">
        <f t="shared" si="7"/>
        <v>0.65517241379310343</v>
      </c>
      <c r="AX15" s="48">
        <f t="shared" si="8"/>
        <v>0.41176470588235292</v>
      </c>
      <c r="AZ15" s="10" t="str">
        <f t="shared" si="1"/>
        <v/>
      </c>
      <c r="BA15" s="10">
        <f t="shared" si="2"/>
        <v>3.5</v>
      </c>
      <c r="BB15" s="10">
        <f t="shared" si="3"/>
        <v>1.5263157894736843</v>
      </c>
      <c r="BC15" s="10">
        <f t="shared" si="4"/>
        <v>2.4285714285714288</v>
      </c>
      <c r="BE15" s="10" t="str">
        <f>IF(AZ15="","",SUM(AZ$5:AZ15))</f>
        <v/>
      </c>
      <c r="BF15" s="10">
        <f>IF(BA15="","",SUM(BA$5:BA15))</f>
        <v>19.855205905205906</v>
      </c>
      <c r="BG15" s="10">
        <f>IF(BB15="","",SUM(BB$5:BB15))</f>
        <v>13.529825862331585</v>
      </c>
      <c r="BH15" s="10">
        <f>IF(BC15="","",SUM(BC$5:BC15))</f>
        <v>16.822392884892885</v>
      </c>
      <c r="BK15" s="10">
        <f>IF([5]武将数量星级阶位验证!AS13="","",[5]武将数量星级阶位验证!AS13)</f>
        <v>30</v>
      </c>
      <c r="BL15" s="10">
        <f>IF([5]武将数量星级阶位验证!AT13="","",[5]武将数量星级阶位验证!AT13)</f>
        <v>104454.50288179326</v>
      </c>
      <c r="BM15" s="10">
        <f>IF([5]武将数量星级阶位验证!BJ13="","",[5]武将数量星级阶位验证!BJ13)</f>
        <v>546.11284110455915</v>
      </c>
      <c r="BN15" s="10">
        <f>IF([5]武将数量星级阶位验证!BK13="","",[5]武将数量星级阶位验证!BK13)</f>
        <v>166.10667000787626</v>
      </c>
      <c r="BO15" s="10">
        <f>IF([5]武将数量星级阶位验证!BL13="","",[5]武将数量星级阶位验证!BL13)</f>
        <v>39.66474326269406</v>
      </c>
      <c r="BP15" s="10">
        <f>IF([5]武将数量星级阶位验证!BM13="","",[5]武将数量星级阶位验证!BM13)</f>
        <v>0.243191375239631</v>
      </c>
      <c r="BR15" s="10">
        <f t="shared" si="13"/>
        <v>273.05642055227958</v>
      </c>
      <c r="BS15" s="10">
        <f t="shared" si="14"/>
        <v>166.10667000787626</v>
      </c>
      <c r="BT15" s="10">
        <f t="shared" si="15"/>
        <v>38.296993495014959</v>
      </c>
      <c r="BU15" s="10">
        <f t="shared" si="16"/>
        <v>0.22888600022553504</v>
      </c>
      <c r="BV15" s="10">
        <f t="shared" si="17"/>
        <v>273.05642055227958</v>
      </c>
      <c r="BW15" s="10">
        <f t="shared" si="18"/>
        <v>0</v>
      </c>
      <c r="BX15" s="10">
        <f t="shared" si="19"/>
        <v>1.3677497676791039</v>
      </c>
      <c r="BY15" s="10">
        <f t="shared" si="20"/>
        <v>1.4305375014095944E-2</v>
      </c>
      <c r="CA15" s="10">
        <f t="shared" si="21"/>
        <v>109.22256822091184</v>
      </c>
      <c r="CB15" s="10">
        <f t="shared" si="22"/>
        <v>47.459048573678928</v>
      </c>
      <c r="CC15" s="10">
        <f t="shared" si="23"/>
        <v>9.5742483737537398</v>
      </c>
      <c r="CD15" s="10">
        <f t="shared" si="24"/>
        <v>0.10013762509867158</v>
      </c>
      <c r="CE15" s="10">
        <f t="shared" si="25"/>
        <v>382.27898877319137</v>
      </c>
      <c r="CF15" s="10">
        <f t="shared" si="26"/>
        <v>47.459048573678928</v>
      </c>
      <c r="CG15" s="10">
        <f t="shared" si="27"/>
        <v>9.5742483737537398</v>
      </c>
      <c r="CH15" s="10">
        <f t="shared" si="28"/>
        <v>4.2916125042287825E-2</v>
      </c>
      <c r="CI15" s="10">
        <f t="shared" si="29"/>
        <v>54.611284110455919</v>
      </c>
      <c r="CJ15" s="10">
        <f t="shared" si="30"/>
        <v>71.188572860518391</v>
      </c>
      <c r="CK15" s="10">
        <f t="shared" si="31"/>
        <v>20.516246515186584</v>
      </c>
      <c r="CL15" s="10">
        <f t="shared" si="32"/>
        <v>0.10013762509867158</v>
      </c>
      <c r="CN15" s="10">
        <f t="shared" si="38"/>
        <v>10</v>
      </c>
      <c r="CO15" s="10">
        <f t="shared" si="39"/>
        <v>14</v>
      </c>
      <c r="CP15" s="10">
        <f t="shared" si="40"/>
        <v>29</v>
      </c>
      <c r="CQ15" s="10">
        <f t="shared" si="41"/>
        <v>0.22888600022553507</v>
      </c>
      <c r="CR15" s="10">
        <f t="shared" si="42"/>
        <v>10</v>
      </c>
      <c r="CS15" s="10">
        <f t="shared" si="43"/>
        <v>0</v>
      </c>
      <c r="CT15" s="10">
        <f t="shared" si="44"/>
        <v>1.3550687412074107</v>
      </c>
      <c r="CU15" s="10">
        <f t="shared" si="45"/>
        <v>1.43053750140959E-2</v>
      </c>
      <c r="CW15" s="10">
        <f t="shared" si="46"/>
        <v>10</v>
      </c>
      <c r="CX15" s="10">
        <f t="shared" si="47"/>
        <v>14</v>
      </c>
      <c r="CY15" s="10">
        <f t="shared" si="48"/>
        <v>8.2908794592694015</v>
      </c>
      <c r="CZ15" s="10">
        <f t="shared" si="49"/>
        <v>0.10013762509867163</v>
      </c>
      <c r="DA15" s="10">
        <f t="shared" si="50"/>
        <v>10</v>
      </c>
      <c r="DB15" s="10">
        <f t="shared" si="51"/>
        <v>14</v>
      </c>
      <c r="DC15" s="10">
        <f t="shared" si="52"/>
        <v>8.2908794592694015</v>
      </c>
      <c r="DD15" s="10">
        <f t="shared" si="53"/>
        <v>4.2916125042287812E-2</v>
      </c>
      <c r="DE15" s="10">
        <f t="shared" si="54"/>
        <v>10</v>
      </c>
      <c r="DF15" s="10">
        <f t="shared" si="55"/>
        <v>14</v>
      </c>
      <c r="DG15" s="10">
        <f t="shared" si="56"/>
        <v>14.960479580415194</v>
      </c>
      <c r="DH15" s="10">
        <f t="shared" si="57"/>
        <v>0.10013762509867163</v>
      </c>
    </row>
    <row r="16" spans="3:112" x14ac:dyDescent="0.15">
      <c r="C16" s="36">
        <v>40</v>
      </c>
      <c r="E16" s="10">
        <v>1</v>
      </c>
      <c r="G16" s="10">
        <v>1</v>
      </c>
      <c r="H16" s="10">
        <v>1</v>
      </c>
      <c r="L16" s="10">
        <v>1</v>
      </c>
      <c r="P16" s="10">
        <f>SUM(D$9:D16)+SUM(J$9:J16)</f>
        <v>7</v>
      </c>
      <c r="Q16" s="10">
        <f>SUM(E$9:E16)+SUM(K$9:K16)</f>
        <v>5</v>
      </c>
      <c r="R16" s="10">
        <f>SUM(F$9:F16)+SUM(L$9:L16)</f>
        <v>5</v>
      </c>
      <c r="S16" s="10">
        <f>SUM(G$9:G16)+SUM(M$9:M16)</f>
        <v>5</v>
      </c>
      <c r="T16" s="10">
        <f>SUM(H$9:H16)+SUM(N$9:N16)</f>
        <v>6</v>
      </c>
      <c r="X16" s="10" t="s">
        <v>247</v>
      </c>
      <c r="Y16" s="10">
        <v>130</v>
      </c>
      <c r="Z16" s="10">
        <v>1</v>
      </c>
      <c r="AA16" s="10">
        <v>91</v>
      </c>
      <c r="AB16" s="10">
        <v>74</v>
      </c>
      <c r="AC16" s="10">
        <v>98</v>
      </c>
      <c r="AD16" s="10" t="str">
        <f t="shared" si="9"/>
        <v>智力</v>
      </c>
      <c r="AE16" s="10" t="str">
        <f t="shared" si="10"/>
        <v/>
      </c>
      <c r="AF16" s="10" t="str">
        <f t="shared" si="10"/>
        <v/>
      </c>
      <c r="AG16" s="10">
        <f t="shared" si="10"/>
        <v>1</v>
      </c>
      <c r="AI16" s="10" t="str">
        <f t="shared" si="11"/>
        <v/>
      </c>
      <c r="AJ16" s="10" t="str">
        <f t="shared" si="11"/>
        <v/>
      </c>
      <c r="AK16" s="10" t="str">
        <f t="shared" si="11"/>
        <v/>
      </c>
      <c r="AL16" s="10">
        <f t="shared" si="11"/>
        <v>1</v>
      </c>
      <c r="AO16" s="10" t="str">
        <f t="shared" si="12"/>
        <v/>
      </c>
      <c r="AP16" s="10" t="str">
        <f t="shared" si="12"/>
        <v/>
      </c>
      <c r="AQ16" s="10" t="str">
        <f t="shared" si="12"/>
        <v/>
      </c>
      <c r="AR16" s="10" t="str">
        <f t="shared" si="12"/>
        <v>智力</v>
      </c>
      <c r="AT16" s="10">
        <v>12</v>
      </c>
      <c r="AU16" s="48">
        <f t="shared" si="5"/>
        <v>0</v>
      </c>
      <c r="AV16" s="48">
        <f t="shared" si="6"/>
        <v>0.21428571428571427</v>
      </c>
      <c r="AW16" s="48">
        <f t="shared" si="7"/>
        <v>0.62068965517241381</v>
      </c>
      <c r="AX16" s="48">
        <f t="shared" si="8"/>
        <v>0.35294117647058826</v>
      </c>
      <c r="AZ16" s="10" t="str">
        <f t="shared" si="1"/>
        <v/>
      </c>
      <c r="BA16" s="10">
        <f t="shared" si="2"/>
        <v>4.666666666666667</v>
      </c>
      <c r="BB16" s="10">
        <f t="shared" si="3"/>
        <v>1.6111111111111112</v>
      </c>
      <c r="BC16" s="10">
        <f t="shared" si="4"/>
        <v>2.833333333333333</v>
      </c>
      <c r="BE16" s="10" t="str">
        <f>IF(AZ16="","",SUM(AZ$5:AZ16))</f>
        <v/>
      </c>
      <c r="BF16" s="10">
        <f>IF(BA16="","",SUM(BA$5:BA16))</f>
        <v>24.521872571872574</v>
      </c>
      <c r="BG16" s="10">
        <f>IF(BB16="","",SUM(BB$5:BB16))</f>
        <v>15.140936973442695</v>
      </c>
      <c r="BH16" s="10">
        <f>IF(BC16="","",SUM(BC$5:BC16))</f>
        <v>19.655726218226217</v>
      </c>
      <c r="BK16" s="10">
        <f>IF([5]武将数量星级阶位验证!AS14="","",[5]武将数量星级阶位验证!AS14)</f>
        <v>40</v>
      </c>
      <c r="BL16" s="10">
        <f>IF([5]武将数量星级阶位验证!AT14="","",[5]武将数量星级阶位验证!AT14)</f>
        <v>130706.37173234273</v>
      </c>
      <c r="BM16" s="10">
        <f>IF([5]武将数量星级阶位验证!BJ14="","",[5]武将数量星级阶位验证!BJ14)</f>
        <v>700.48748742866178</v>
      </c>
      <c r="BN16" s="10">
        <f>IF([5]武将数量星级阶位验证!BK14="","",[5]武将数量星级阶位验证!BK14)</f>
        <v>211.54361939981766</v>
      </c>
      <c r="BO16" s="10">
        <f>IF([5]武将数量星级阶位验证!BL14="","",[5]武将数量星级阶位验证!BL14)</f>
        <v>49.426165357639121</v>
      </c>
      <c r="BP16" s="10">
        <f>IF([5]武将数量星级阶位验证!BM14="","",[5]武将数量星级阶位验证!BM14)</f>
        <v>0.73322626044988781</v>
      </c>
      <c r="BR16" s="10">
        <f t="shared" si="13"/>
        <v>350.24374371433089</v>
      </c>
      <c r="BS16" s="10">
        <f t="shared" si="14"/>
        <v>211.54361939981766</v>
      </c>
      <c r="BT16" s="10">
        <f t="shared" si="15"/>
        <v>47.721814828065362</v>
      </c>
      <c r="BU16" s="10">
        <f t="shared" si="16"/>
        <v>0.69009530395283558</v>
      </c>
      <c r="BV16" s="10">
        <f t="shared" si="17"/>
        <v>350.24374371433089</v>
      </c>
      <c r="BW16" s="10">
        <f t="shared" si="18"/>
        <v>0</v>
      </c>
      <c r="BX16" s="10">
        <f t="shared" si="19"/>
        <v>1.7043505295737607</v>
      </c>
      <c r="BY16" s="10">
        <f t="shared" si="20"/>
        <v>4.3130956497052231E-2</v>
      </c>
      <c r="CA16" s="10">
        <f t="shared" si="21"/>
        <v>140.09749748573236</v>
      </c>
      <c r="CB16" s="10">
        <f t="shared" si="22"/>
        <v>60.441034114233616</v>
      </c>
      <c r="CC16" s="10">
        <f t="shared" si="23"/>
        <v>11.930453707016341</v>
      </c>
      <c r="CD16" s="10">
        <f t="shared" si="24"/>
        <v>0.30191669547936556</v>
      </c>
      <c r="CE16" s="10">
        <f t="shared" si="25"/>
        <v>490.34124120006322</v>
      </c>
      <c r="CF16" s="10">
        <f t="shared" si="26"/>
        <v>60.441034114233616</v>
      </c>
      <c r="CG16" s="10">
        <f t="shared" si="27"/>
        <v>11.930453707016341</v>
      </c>
      <c r="CH16" s="10">
        <f t="shared" si="28"/>
        <v>0.12939286949115669</v>
      </c>
      <c r="CI16" s="10">
        <f t="shared" si="29"/>
        <v>70.048748742866181</v>
      </c>
      <c r="CJ16" s="10">
        <f t="shared" si="30"/>
        <v>90.661551171350425</v>
      </c>
      <c r="CK16" s="10">
        <f t="shared" si="31"/>
        <v>25.565257943606444</v>
      </c>
      <c r="CL16" s="10">
        <f t="shared" si="32"/>
        <v>0.30191669547936556</v>
      </c>
      <c r="CN16" s="10">
        <f t="shared" si="38"/>
        <v>10</v>
      </c>
      <c r="CO16" s="10">
        <f t="shared" si="39"/>
        <v>14</v>
      </c>
      <c r="CP16" s="10">
        <f t="shared" si="40"/>
        <v>29</v>
      </c>
      <c r="CQ16" s="10">
        <f t="shared" si="41"/>
        <v>0.69009530395283558</v>
      </c>
      <c r="CR16" s="10">
        <f t="shared" si="42"/>
        <v>10</v>
      </c>
      <c r="CS16" s="10">
        <f t="shared" si="43"/>
        <v>0</v>
      </c>
      <c r="CT16" s="10">
        <f t="shared" si="44"/>
        <v>1.6800625802781139</v>
      </c>
      <c r="CU16" s="10">
        <f t="shared" si="45"/>
        <v>4.3130956497052231E-2</v>
      </c>
      <c r="CW16" s="10">
        <f t="shared" si="46"/>
        <v>10</v>
      </c>
      <c r="CX16" s="10">
        <f t="shared" si="47"/>
        <v>14</v>
      </c>
      <c r="CY16" s="10">
        <f t="shared" si="48"/>
        <v>9.9496162994196151</v>
      </c>
      <c r="CZ16" s="10">
        <f t="shared" si="49"/>
        <v>0.3019166954793655</v>
      </c>
      <c r="DA16" s="10">
        <f t="shared" si="50"/>
        <v>10</v>
      </c>
      <c r="DB16" s="10">
        <f t="shared" si="51"/>
        <v>14</v>
      </c>
      <c r="DC16" s="10">
        <f t="shared" si="52"/>
        <v>9.9496162994196151</v>
      </c>
      <c r="DD16" s="10">
        <f t="shared" si="53"/>
        <v>0.12939286949115669</v>
      </c>
      <c r="DE16" s="10">
        <f t="shared" si="54"/>
        <v>10</v>
      </c>
      <c r="DF16" s="10">
        <f t="shared" si="55"/>
        <v>14</v>
      </c>
      <c r="DG16" s="10">
        <f t="shared" si="56"/>
        <v>17.27740999242404</v>
      </c>
      <c r="DH16" s="10">
        <f t="shared" si="57"/>
        <v>0.3019166954793655</v>
      </c>
    </row>
    <row r="17" spans="3:112" x14ac:dyDescent="0.15">
      <c r="C17" s="36">
        <v>45</v>
      </c>
      <c r="D17" s="10">
        <v>1</v>
      </c>
      <c r="F17" s="10">
        <v>1</v>
      </c>
      <c r="G17" s="10">
        <v>1</v>
      </c>
      <c r="M17" s="10">
        <v>1</v>
      </c>
      <c r="P17" s="10">
        <f>SUM(D$9:D17)+SUM(J$9:J17)</f>
        <v>8</v>
      </c>
      <c r="Q17" s="10">
        <f>SUM(E$9:E17)+SUM(K$9:K17)</f>
        <v>5</v>
      </c>
      <c r="R17" s="10">
        <f>SUM(F$9:F17)+SUM(L$9:L17)</f>
        <v>6</v>
      </c>
      <c r="S17" s="10">
        <f>SUM(G$9:G17)+SUM(M$9:M17)</f>
        <v>7</v>
      </c>
      <c r="T17" s="10">
        <f>SUM(H$9:H17)+SUM(N$9:N17)</f>
        <v>6</v>
      </c>
      <c r="X17" s="10" t="s">
        <v>246</v>
      </c>
      <c r="Y17" s="10">
        <v>100</v>
      </c>
      <c r="Z17" s="10">
        <v>2</v>
      </c>
      <c r="AA17" s="10">
        <v>28</v>
      </c>
      <c r="AB17" s="10">
        <v>78</v>
      </c>
      <c r="AC17" s="10">
        <v>71</v>
      </c>
      <c r="AD17" s="10" t="str">
        <f t="shared" si="9"/>
        <v>武力</v>
      </c>
      <c r="AE17" s="10" t="str">
        <f t="shared" si="10"/>
        <v/>
      </c>
      <c r="AF17" s="10">
        <f t="shared" si="10"/>
        <v>1</v>
      </c>
      <c r="AG17" s="10" t="str">
        <f t="shared" si="10"/>
        <v/>
      </c>
      <c r="AI17" s="10">
        <f t="shared" si="11"/>
        <v>2</v>
      </c>
      <c r="AJ17" s="10" t="str">
        <f t="shared" si="11"/>
        <v/>
      </c>
      <c r="AK17" s="10" t="str">
        <f t="shared" si="11"/>
        <v/>
      </c>
      <c r="AL17" s="10" t="str">
        <f t="shared" si="11"/>
        <v/>
      </c>
      <c r="AO17" s="10" t="str">
        <f t="shared" si="12"/>
        <v>武力</v>
      </c>
      <c r="AP17" s="10" t="str">
        <f t="shared" si="12"/>
        <v/>
      </c>
      <c r="AQ17" s="10" t="str">
        <f t="shared" si="12"/>
        <v/>
      </c>
      <c r="AR17" s="10" t="str">
        <f t="shared" si="12"/>
        <v/>
      </c>
      <c r="AT17" s="10">
        <v>13</v>
      </c>
      <c r="AU17" s="48">
        <f t="shared" si="5"/>
        <v>0</v>
      </c>
      <c r="AV17" s="48">
        <f t="shared" si="6"/>
        <v>0.14285714285714285</v>
      </c>
      <c r="AW17" s="48">
        <f t="shared" si="7"/>
        <v>0.58620689655172409</v>
      </c>
      <c r="AX17" s="48">
        <f t="shared" si="8"/>
        <v>0.29411764705882354</v>
      </c>
      <c r="AZ17" s="10" t="str">
        <f t="shared" si="1"/>
        <v/>
      </c>
      <c r="BA17" s="10">
        <f t="shared" si="2"/>
        <v>7</v>
      </c>
      <c r="BB17" s="10">
        <f t="shared" si="3"/>
        <v>1.7058823529411766</v>
      </c>
      <c r="BC17" s="10">
        <f t="shared" si="4"/>
        <v>3.4</v>
      </c>
      <c r="BE17" s="10" t="str">
        <f>IF(AZ17="","",SUM(AZ$5:AZ17))</f>
        <v/>
      </c>
      <c r="BF17" s="10">
        <f>IF(BA17="","",SUM(BA$5:BA17))</f>
        <v>31.521872571872574</v>
      </c>
      <c r="BG17" s="10">
        <f>IF(BB17="","",SUM(BB$5:BB17))</f>
        <v>16.846819326383873</v>
      </c>
      <c r="BH17" s="10">
        <f>IF(BC17="","",SUM(BC$5:BC17))</f>
        <v>23.055726218226216</v>
      </c>
      <c r="BK17" s="10">
        <f>IF([5]武将数量星级阶位验证!AS15="","",[5]武将数量星级阶位验证!AS15)</f>
        <v>60</v>
      </c>
      <c r="BL17" s="10">
        <f>IF([5]武将数量星级阶位验证!AT15="","",[5]武将数量星级阶位验证!AT15)</f>
        <v>180418.53041472076</v>
      </c>
      <c r="BM17" s="10">
        <f>IF([5]武将数量星级阶位验证!BJ15="","",[5]武将数量星级阶位验证!BJ15)</f>
        <v>990.9480006515721</v>
      </c>
      <c r="BN17" s="10">
        <f>IF([5]武将数量星级阶位验证!BK15="","",[5]武将数量星级阶位验证!BK15)</f>
        <v>299.18090482866177</v>
      </c>
      <c r="BO17" s="10">
        <f>IF([5]武将数量星级阶位验证!BL15="","",[5]武将数量星级阶位验证!BL15)</f>
        <v>65.854205028233622</v>
      </c>
      <c r="BP17" s="10">
        <f>IF([5]武将数量星级阶位验证!BM15="","",[5]武将数量星级阶位验证!BM15)</f>
        <v>3.0531269989608631</v>
      </c>
      <c r="BR17" s="10">
        <f t="shared" si="13"/>
        <v>495.47400032578605</v>
      </c>
      <c r="BS17" s="10">
        <f t="shared" si="14"/>
        <v>299.18090482866177</v>
      </c>
      <c r="BT17" s="10">
        <f t="shared" si="15"/>
        <v>63.583370372087636</v>
      </c>
      <c r="BU17" s="10">
        <f t="shared" si="16"/>
        <v>2.873531293139636</v>
      </c>
      <c r="BV17" s="10">
        <f t="shared" si="17"/>
        <v>495.47400032578605</v>
      </c>
      <c r="BW17" s="10">
        <f t="shared" si="18"/>
        <v>0</v>
      </c>
      <c r="BX17" s="10">
        <f t="shared" si="19"/>
        <v>2.270834656145984</v>
      </c>
      <c r="BY17" s="10">
        <f t="shared" si="20"/>
        <v>0.17959570582122728</v>
      </c>
      <c r="CA17" s="10">
        <f t="shared" si="21"/>
        <v>198.18960013031443</v>
      </c>
      <c r="CB17" s="10">
        <f t="shared" si="22"/>
        <v>85.480258522474784</v>
      </c>
      <c r="CC17" s="10">
        <f t="shared" si="23"/>
        <v>15.895842593021909</v>
      </c>
      <c r="CD17" s="10">
        <f t="shared" si="24"/>
        <v>1.2571699407485906</v>
      </c>
      <c r="CE17" s="10">
        <f t="shared" si="25"/>
        <v>693.66360045610043</v>
      </c>
      <c r="CF17" s="10">
        <f t="shared" si="26"/>
        <v>85.480258522474784</v>
      </c>
      <c r="CG17" s="10">
        <f t="shared" si="27"/>
        <v>15.895842593021909</v>
      </c>
      <c r="CH17" s="10">
        <f t="shared" si="28"/>
        <v>0.5387871174636818</v>
      </c>
      <c r="CI17" s="10">
        <f t="shared" si="29"/>
        <v>99.094800065157216</v>
      </c>
      <c r="CJ17" s="10">
        <f t="shared" si="30"/>
        <v>128.22038778371217</v>
      </c>
      <c r="CK17" s="10">
        <f t="shared" si="31"/>
        <v>34.062519842189808</v>
      </c>
      <c r="CL17" s="10">
        <f t="shared" si="32"/>
        <v>1.2571699407485906</v>
      </c>
      <c r="CN17" s="10">
        <f t="shared" si="38"/>
        <v>10</v>
      </c>
      <c r="CO17" s="10">
        <f t="shared" si="39"/>
        <v>14</v>
      </c>
      <c r="CP17" s="10">
        <f t="shared" si="40"/>
        <v>29</v>
      </c>
      <c r="CQ17" s="10">
        <f t="shared" si="41"/>
        <v>2.7156158468879141</v>
      </c>
      <c r="CR17" s="10">
        <f t="shared" si="42"/>
        <v>10</v>
      </c>
      <c r="CS17" s="10">
        <f t="shared" si="43"/>
        <v>0</v>
      </c>
      <c r="CT17" s="10">
        <f t="shared" si="44"/>
        <v>2.2189051724708917</v>
      </c>
      <c r="CU17" s="10">
        <f t="shared" si="45"/>
        <v>0.1795957058212273</v>
      </c>
      <c r="CW17" s="10">
        <f t="shared" si="46"/>
        <v>10</v>
      </c>
      <c r="CX17" s="10">
        <f t="shared" si="47"/>
        <v>14</v>
      </c>
      <c r="CY17" s="10">
        <f t="shared" si="48"/>
        <v>12.442530880442987</v>
      </c>
      <c r="CZ17" s="10">
        <f t="shared" si="49"/>
        <v>1.2420422971751441</v>
      </c>
      <c r="DA17" s="10">
        <f t="shared" si="50"/>
        <v>10</v>
      </c>
      <c r="DB17" s="10">
        <f t="shared" si="51"/>
        <v>14</v>
      </c>
      <c r="DC17" s="10">
        <f t="shared" si="52"/>
        <v>12.442530880442987</v>
      </c>
      <c r="DD17" s="10">
        <f t="shared" si="53"/>
        <v>0.5387871174636818</v>
      </c>
      <c r="DE17" s="10">
        <f t="shared" si="54"/>
        <v>10</v>
      </c>
      <c r="DF17" s="10">
        <f t="shared" si="55"/>
        <v>14</v>
      </c>
      <c r="DG17" s="10">
        <f t="shared" si="56"/>
        <v>29</v>
      </c>
      <c r="DH17" s="10">
        <f t="shared" si="57"/>
        <v>1.2420422971751441</v>
      </c>
    </row>
    <row r="18" spans="3:112" x14ac:dyDescent="0.15">
      <c r="C18" s="36">
        <v>50</v>
      </c>
      <c r="E18" s="10">
        <v>1</v>
      </c>
      <c r="F18" s="10">
        <v>1</v>
      </c>
      <c r="H18" s="10">
        <v>1</v>
      </c>
      <c r="N18" s="10">
        <v>1</v>
      </c>
      <c r="P18" s="10">
        <f>SUM(D$9:D18)+SUM(J$9:J18)</f>
        <v>8</v>
      </c>
      <c r="Q18" s="10">
        <f>SUM(E$9:E18)+SUM(K$9:K18)</f>
        <v>6</v>
      </c>
      <c r="R18" s="10">
        <f>SUM(F$9:F18)+SUM(L$9:L18)</f>
        <v>7</v>
      </c>
      <c r="S18" s="10">
        <f>SUM(G$9:G18)+SUM(M$9:M18)</f>
        <v>7</v>
      </c>
      <c r="T18" s="10">
        <f>SUM(H$9:H18)+SUM(N$9:N18)</f>
        <v>8</v>
      </c>
      <c r="X18" s="10" t="s">
        <v>245</v>
      </c>
      <c r="Y18" s="10">
        <v>110</v>
      </c>
      <c r="Z18" s="10">
        <v>1</v>
      </c>
      <c r="AA18" s="10">
        <v>34</v>
      </c>
      <c r="AB18" s="10">
        <v>95</v>
      </c>
      <c r="AC18" s="10">
        <v>75</v>
      </c>
      <c r="AD18" s="10" t="str">
        <f t="shared" si="9"/>
        <v>武力</v>
      </c>
      <c r="AE18" s="10" t="str">
        <f t="shared" si="10"/>
        <v/>
      </c>
      <c r="AF18" s="10">
        <f t="shared" si="10"/>
        <v>1</v>
      </c>
      <c r="AG18" s="10" t="str">
        <f t="shared" si="10"/>
        <v/>
      </c>
      <c r="AI18" s="10" t="str">
        <f t="shared" si="11"/>
        <v/>
      </c>
      <c r="AJ18" s="10">
        <f t="shared" si="11"/>
        <v>1</v>
      </c>
      <c r="AK18" s="10" t="str">
        <f t="shared" si="11"/>
        <v/>
      </c>
      <c r="AL18" s="10" t="str">
        <f t="shared" si="11"/>
        <v/>
      </c>
      <c r="AO18" s="10" t="str">
        <f t="shared" si="12"/>
        <v/>
      </c>
      <c r="AP18" s="10" t="str">
        <f t="shared" si="12"/>
        <v>武力</v>
      </c>
      <c r="AQ18" s="10" t="str">
        <f t="shared" si="12"/>
        <v/>
      </c>
      <c r="AR18" s="10" t="str">
        <f t="shared" si="12"/>
        <v/>
      </c>
      <c r="AT18" s="10">
        <v>14</v>
      </c>
      <c r="AU18" s="48">
        <f t="shared" si="5"/>
        <v>0</v>
      </c>
      <c r="AV18" s="48">
        <f t="shared" si="6"/>
        <v>7.1428571428571425E-2</v>
      </c>
      <c r="AW18" s="48">
        <f t="shared" si="7"/>
        <v>0.55172413793103448</v>
      </c>
      <c r="AX18" s="48">
        <f t="shared" si="8"/>
        <v>0.23529411764705882</v>
      </c>
      <c r="AZ18" s="10" t="str">
        <f t="shared" si="1"/>
        <v/>
      </c>
      <c r="BA18" s="10">
        <f t="shared" si="2"/>
        <v>14</v>
      </c>
      <c r="BB18" s="10">
        <f t="shared" si="3"/>
        <v>1.8125</v>
      </c>
      <c r="BC18" s="10">
        <f t="shared" si="4"/>
        <v>4.25</v>
      </c>
      <c r="BE18" s="10" t="str">
        <f>IF(AZ18="","",SUM(AZ$5:AZ18))</f>
        <v/>
      </c>
      <c r="BF18" s="10">
        <f>IF(BA18="","",SUM(BA$5:BA18))</f>
        <v>45.521872571872578</v>
      </c>
      <c r="BG18" s="10">
        <f>IF(BB18="","",SUM(BB$5:BB18))</f>
        <v>18.659319326383873</v>
      </c>
      <c r="BH18" s="10">
        <f>IF(BC18="","",SUM(BC$5:BC18))</f>
        <v>27.305726218226216</v>
      </c>
      <c r="BK18" s="10">
        <f>IF([5]武将数量星级阶位验证!AS16="","",[5]武将数量星级阶位验证!AS16)</f>
        <v>90</v>
      </c>
      <c r="BL18" s="10">
        <f>IF([5]武将数量星级阶位验证!AT16="","",[5]武将数量星级阶位验证!AT16)</f>
        <v>250196.88849148926</v>
      </c>
      <c r="BM18" s="10">
        <f>IF([5]武将数量星级阶位验证!BJ16="","",[5]武将数量星级阶位验证!BJ16)</f>
        <v>1389.6175223234814</v>
      </c>
      <c r="BN18" s="10">
        <f>IF([5]武将数量星级阶位验证!BK16="","",[5]武将数量星级阶位验证!BK16)</f>
        <v>425.08334897563975</v>
      </c>
      <c r="BO18" s="10">
        <f>IF([5]武将数量星级阶位验证!BL16="","",[5]武将数量星级阶位验证!BL16)</f>
        <v>83.989571650280325</v>
      </c>
      <c r="BP18" s="10">
        <f>IF([5]武将数量星级阶位验证!BM16="","",[5]武将数量星级阶位验证!BM16)</f>
        <v>9.5657737527925892</v>
      </c>
      <c r="BR18" s="10">
        <f t="shared" si="13"/>
        <v>694.80876116174068</v>
      </c>
      <c r="BS18" s="10">
        <f t="shared" si="14"/>
        <v>425.08334897563975</v>
      </c>
      <c r="BT18" s="10">
        <f t="shared" si="15"/>
        <v>81.09337952440859</v>
      </c>
      <c r="BU18" s="10">
        <f t="shared" si="16"/>
        <v>9.003081179098908</v>
      </c>
      <c r="BV18" s="10">
        <f t="shared" si="17"/>
        <v>694.80876116174068</v>
      </c>
      <c r="BW18" s="10">
        <f t="shared" si="18"/>
        <v>0</v>
      </c>
      <c r="BX18" s="10">
        <f t="shared" si="19"/>
        <v>2.8961921258717318</v>
      </c>
      <c r="BY18" s="10">
        <f t="shared" si="20"/>
        <v>0.56269257369368186</v>
      </c>
      <c r="CA18" s="10">
        <f t="shared" si="21"/>
        <v>277.92350446469629</v>
      </c>
      <c r="CB18" s="10">
        <f t="shared" si="22"/>
        <v>121.45238542161135</v>
      </c>
      <c r="CC18" s="10">
        <f t="shared" si="23"/>
        <v>20.273344881102147</v>
      </c>
      <c r="CD18" s="10">
        <f t="shared" si="24"/>
        <v>3.9388480158557719</v>
      </c>
      <c r="CE18" s="10">
        <f t="shared" si="25"/>
        <v>972.73226562643686</v>
      </c>
      <c r="CF18" s="10">
        <f t="shared" si="26"/>
        <v>121.45238542161135</v>
      </c>
      <c r="CG18" s="10">
        <f t="shared" si="27"/>
        <v>20.273344881102147</v>
      </c>
      <c r="CH18" s="10">
        <f t="shared" si="28"/>
        <v>1.6880777210810454</v>
      </c>
      <c r="CI18" s="10">
        <f t="shared" si="29"/>
        <v>138.96175223234815</v>
      </c>
      <c r="CJ18" s="10">
        <f t="shared" si="30"/>
        <v>182.17857813241702</v>
      </c>
      <c r="CK18" s="10">
        <f t="shared" si="31"/>
        <v>43.44288188807603</v>
      </c>
      <c r="CL18" s="10">
        <f t="shared" si="32"/>
        <v>3.9388480158557719</v>
      </c>
      <c r="CN18" s="10">
        <f t="shared" si="38"/>
        <v>10</v>
      </c>
      <c r="CO18" s="10">
        <f t="shared" si="39"/>
        <v>14</v>
      </c>
      <c r="CP18" s="10">
        <f t="shared" si="40"/>
        <v>29</v>
      </c>
      <c r="CQ18" s="10">
        <f t="shared" si="41"/>
        <v>7.1900874186272592</v>
      </c>
      <c r="CR18" s="10">
        <f t="shared" si="42"/>
        <v>10</v>
      </c>
      <c r="CS18" s="10">
        <f t="shared" si="43"/>
        <v>0</v>
      </c>
      <c r="CT18" s="10">
        <f t="shared" si="44"/>
        <v>2.8011345408362427</v>
      </c>
      <c r="CU18" s="10">
        <f t="shared" si="45"/>
        <v>0.56269257369368186</v>
      </c>
      <c r="CW18" s="10">
        <f t="shared" si="46"/>
        <v>10</v>
      </c>
      <c r="CX18" s="10">
        <f t="shared" si="47"/>
        <v>14</v>
      </c>
      <c r="CY18" s="10">
        <f t="shared" si="48"/>
        <v>14.834840804164624</v>
      </c>
      <c r="CZ18" s="10">
        <f t="shared" si="49"/>
        <v>3.6118944444302432</v>
      </c>
      <c r="DA18" s="10">
        <f t="shared" si="50"/>
        <v>10</v>
      </c>
      <c r="DB18" s="10">
        <f t="shared" si="51"/>
        <v>14</v>
      </c>
      <c r="DC18" s="10">
        <f t="shared" si="52"/>
        <v>14.834840804164624</v>
      </c>
      <c r="DD18" s="10">
        <f t="shared" si="53"/>
        <v>1.6476025610174545</v>
      </c>
      <c r="DE18" s="10">
        <f t="shared" si="54"/>
        <v>10</v>
      </c>
      <c r="DF18" s="10">
        <f t="shared" si="55"/>
        <v>14</v>
      </c>
      <c r="DG18" s="10">
        <f t="shared" si="56"/>
        <v>29</v>
      </c>
      <c r="DH18" s="10">
        <f t="shared" si="57"/>
        <v>3.6118944444302432</v>
      </c>
    </row>
    <row r="19" spans="3:112" x14ac:dyDescent="0.15">
      <c r="C19" s="36">
        <v>55</v>
      </c>
      <c r="D19" s="10">
        <v>1</v>
      </c>
      <c r="E19" s="10">
        <v>1</v>
      </c>
      <c r="G19" s="10">
        <v>1</v>
      </c>
      <c r="J19" s="10">
        <v>1</v>
      </c>
      <c r="P19" s="10">
        <f>SUM(D$9:D19)+SUM(J$9:J19)</f>
        <v>10</v>
      </c>
      <c r="Q19" s="10">
        <f>SUM(E$9:E19)+SUM(K$9:K19)</f>
        <v>7</v>
      </c>
      <c r="R19" s="10">
        <f>SUM(F$9:F19)+SUM(L$9:L19)</f>
        <v>7</v>
      </c>
      <c r="S19" s="10">
        <f>SUM(G$9:G19)+SUM(M$9:M19)</f>
        <v>8</v>
      </c>
      <c r="T19" s="10">
        <f>SUM(H$9:H19)+SUM(N$9:N19)</f>
        <v>8</v>
      </c>
      <c r="X19" s="10" t="s">
        <v>244</v>
      </c>
      <c r="Y19" s="10">
        <v>130</v>
      </c>
      <c r="Z19" s="10">
        <v>2</v>
      </c>
      <c r="AA19" s="10">
        <v>89</v>
      </c>
      <c r="AB19" s="10">
        <v>81</v>
      </c>
      <c r="AC19" s="10">
        <v>96</v>
      </c>
      <c r="AD19" s="10" t="str">
        <f t="shared" si="9"/>
        <v>智力</v>
      </c>
      <c r="AE19" s="10" t="str">
        <f t="shared" si="10"/>
        <v/>
      </c>
      <c r="AF19" s="10" t="str">
        <f t="shared" si="10"/>
        <v/>
      </c>
      <c r="AG19" s="10">
        <f t="shared" si="10"/>
        <v>1</v>
      </c>
      <c r="AI19" s="10" t="str">
        <f t="shared" si="11"/>
        <v/>
      </c>
      <c r="AJ19" s="10" t="str">
        <f t="shared" si="11"/>
        <v/>
      </c>
      <c r="AK19" s="10" t="str">
        <f t="shared" si="11"/>
        <v/>
      </c>
      <c r="AL19" s="10">
        <f t="shared" si="11"/>
        <v>2</v>
      </c>
      <c r="AO19" s="10" t="str">
        <f t="shared" si="12"/>
        <v/>
      </c>
      <c r="AP19" s="10" t="str">
        <f t="shared" si="12"/>
        <v/>
      </c>
      <c r="AQ19" s="10" t="str">
        <f t="shared" si="12"/>
        <v/>
      </c>
      <c r="AR19" s="10" t="str">
        <f t="shared" si="12"/>
        <v>智力</v>
      </c>
      <c r="AT19" s="10">
        <v>15</v>
      </c>
      <c r="AU19" s="48">
        <f t="shared" si="5"/>
        <v>0</v>
      </c>
      <c r="AV19" s="48">
        <f t="shared" si="6"/>
        <v>0</v>
      </c>
      <c r="AW19" s="48">
        <f t="shared" si="7"/>
        <v>0.51724137931034486</v>
      </c>
      <c r="AX19" s="48">
        <f t="shared" si="8"/>
        <v>0.17647058823529413</v>
      </c>
      <c r="AZ19" s="10" t="str">
        <f t="shared" si="1"/>
        <v/>
      </c>
      <c r="BA19" s="10" t="str">
        <f t="shared" si="2"/>
        <v/>
      </c>
      <c r="BB19" s="10">
        <f t="shared" si="3"/>
        <v>1.9333333333333331</v>
      </c>
      <c r="BC19" s="10">
        <f t="shared" si="4"/>
        <v>5.6666666666666661</v>
      </c>
      <c r="BE19" s="10" t="str">
        <f>IF(AZ19="","",SUM(AZ$5:AZ19))</f>
        <v/>
      </c>
      <c r="BF19" s="10" t="str">
        <f>IF(BA19="","",SUM(BA$5:BA19))</f>
        <v/>
      </c>
      <c r="BG19" s="10">
        <f>IF(BB19="","",SUM(BB$5:BB19))</f>
        <v>20.592652659717206</v>
      </c>
      <c r="BH19" s="10">
        <f>IF(BC19="","",SUM(BC$5:BC19))</f>
        <v>32.972392884892884</v>
      </c>
      <c r="BK19" s="10">
        <f>IF([5]武将数量星级阶位验证!AS17="","",[5]武将数量星级阶位验证!AS17)</f>
        <v>120</v>
      </c>
      <c r="BL19" s="10">
        <f>IF([5]武将数量星级阶位验证!AT17="","",[5]武将数量星级阶位验证!AT17)</f>
        <v>296838.88068470336</v>
      </c>
      <c r="BM19" s="10">
        <f>IF([5]武将数量星级阶位验证!BJ17="","",[5]武将数量星级阶位验证!BJ17)</f>
        <v>1738.661215723419</v>
      </c>
      <c r="BN19" s="10">
        <f>IF([5]武将数量星级阶位验证!BK17="","",[5]武将数量星级阶位验证!BK17)</f>
        <v>524.1610210837141</v>
      </c>
      <c r="BO19" s="10">
        <f>IF([5]武将数量星级阶位验证!BL17="","",[5]武将数量星级阶位验证!BL17)</f>
        <v>98.101222466491478</v>
      </c>
      <c r="BP19" s="10">
        <f>IF([5]武将数量星级阶位验证!BM17="","",[5]武将数量星级阶位验证!BM17)</f>
        <v>13.919026357492573</v>
      </c>
      <c r="BR19" s="10">
        <f t="shared" si="13"/>
        <v>869.3306078617095</v>
      </c>
      <c r="BS19" s="10">
        <f t="shared" si="14"/>
        <v>524.1610210837141</v>
      </c>
      <c r="BT19" s="10">
        <f t="shared" si="15"/>
        <v>94.718421691784883</v>
      </c>
      <c r="BU19" s="10">
        <f t="shared" si="16"/>
        <v>13.10026010116948</v>
      </c>
      <c r="BV19" s="10">
        <f t="shared" si="17"/>
        <v>869.3306078617095</v>
      </c>
      <c r="BW19" s="10">
        <f t="shared" si="18"/>
        <v>0</v>
      </c>
      <c r="BX19" s="10">
        <f t="shared" si="19"/>
        <v>3.3828007747065985</v>
      </c>
      <c r="BY19" s="10">
        <f t="shared" si="20"/>
        <v>0.81876625632309274</v>
      </c>
      <c r="CA19" s="10">
        <f t="shared" si="21"/>
        <v>347.73224314468382</v>
      </c>
      <c r="CB19" s="10">
        <f t="shared" si="22"/>
        <v>149.76029173820402</v>
      </c>
      <c r="CC19" s="10">
        <f t="shared" si="23"/>
        <v>23.679605422946221</v>
      </c>
      <c r="CD19" s="10">
        <f t="shared" si="24"/>
        <v>5.7313637942616475</v>
      </c>
      <c r="CE19" s="10">
        <f t="shared" si="25"/>
        <v>1217.0628510063932</v>
      </c>
      <c r="CF19" s="10">
        <f t="shared" si="26"/>
        <v>149.76029173820402</v>
      </c>
      <c r="CG19" s="10">
        <f t="shared" si="27"/>
        <v>23.679605422946221</v>
      </c>
      <c r="CH19" s="10">
        <f t="shared" si="28"/>
        <v>2.4562987689692779</v>
      </c>
      <c r="CI19" s="10">
        <f t="shared" si="29"/>
        <v>173.86612157234191</v>
      </c>
      <c r="CJ19" s="10">
        <f t="shared" si="30"/>
        <v>224.64043760730604</v>
      </c>
      <c r="CK19" s="10">
        <f t="shared" si="31"/>
        <v>50.742011620599044</v>
      </c>
      <c r="CL19" s="10">
        <f t="shared" si="32"/>
        <v>5.7313637942616475</v>
      </c>
      <c r="CN19" s="10">
        <f t="shared" si="38"/>
        <v>10</v>
      </c>
      <c r="CO19" s="10">
        <f t="shared" si="39"/>
        <v>14</v>
      </c>
      <c r="CP19" s="10">
        <f t="shared" si="40"/>
        <v>29</v>
      </c>
      <c r="CQ19" s="10">
        <f t="shared" si="41"/>
        <v>9.391265244634365</v>
      </c>
      <c r="CR19" s="10">
        <f t="shared" si="42"/>
        <v>10</v>
      </c>
      <c r="CS19" s="10">
        <f t="shared" si="43"/>
        <v>0</v>
      </c>
      <c r="CT19" s="10">
        <f t="shared" si="44"/>
        <v>3.244769751306007</v>
      </c>
      <c r="CU19" s="10">
        <f t="shared" si="45"/>
        <v>0.81876625632309274</v>
      </c>
      <c r="CW19" s="10">
        <f t="shared" si="46"/>
        <v>10</v>
      </c>
      <c r="CX19" s="10">
        <f t="shared" si="47"/>
        <v>14</v>
      </c>
      <c r="CY19" s="10">
        <f t="shared" si="48"/>
        <v>16.455234982531234</v>
      </c>
      <c r="CZ19" s="10">
        <f t="shared" si="49"/>
        <v>5.0095664274943239</v>
      </c>
      <c r="DA19" s="10">
        <f t="shared" si="50"/>
        <v>10</v>
      </c>
      <c r="DB19" s="10">
        <f t="shared" si="51"/>
        <v>14</v>
      </c>
      <c r="DC19" s="10">
        <f t="shared" si="52"/>
        <v>16.455234982531234</v>
      </c>
      <c r="DD19" s="10">
        <f t="shared" si="53"/>
        <v>2.347469502031716</v>
      </c>
      <c r="DE19" s="10">
        <f t="shared" si="54"/>
        <v>10</v>
      </c>
      <c r="DF19" s="10">
        <f t="shared" si="55"/>
        <v>14</v>
      </c>
      <c r="DG19" s="10">
        <f t="shared" si="56"/>
        <v>29</v>
      </c>
      <c r="DH19" s="10">
        <f t="shared" si="57"/>
        <v>5.0095664274943239</v>
      </c>
    </row>
    <row r="20" spans="3:112" x14ac:dyDescent="0.15">
      <c r="C20" s="36">
        <v>60</v>
      </c>
      <c r="D20" s="10">
        <v>1</v>
      </c>
      <c r="F20" s="10">
        <v>1</v>
      </c>
      <c r="H20" s="10">
        <v>1</v>
      </c>
      <c r="K20" s="10">
        <v>1</v>
      </c>
      <c r="P20" s="10">
        <f>SUM(D$9:D20)+SUM(J$9:J20)</f>
        <v>11</v>
      </c>
      <c r="Q20" s="10">
        <f>SUM(E$9:E20)+SUM(K$9:K20)</f>
        <v>8</v>
      </c>
      <c r="R20" s="10">
        <f>SUM(F$9:F20)+SUM(L$9:L20)</f>
        <v>8</v>
      </c>
      <c r="S20" s="10">
        <f>SUM(G$9:G20)+SUM(M$9:M20)</f>
        <v>8</v>
      </c>
      <c r="T20" s="10">
        <f>SUM(H$9:H20)+SUM(N$9:N20)</f>
        <v>9</v>
      </c>
      <c r="X20" s="10" t="s">
        <v>243</v>
      </c>
      <c r="Y20" s="10">
        <v>130</v>
      </c>
      <c r="Z20" s="10">
        <v>1</v>
      </c>
      <c r="AA20" s="10">
        <v>79</v>
      </c>
      <c r="AB20" s="10">
        <v>105</v>
      </c>
      <c r="AC20" s="10">
        <v>79</v>
      </c>
      <c r="AD20" s="10" t="str">
        <f t="shared" si="9"/>
        <v>武力</v>
      </c>
      <c r="AE20" s="10" t="str">
        <f t="shared" si="10"/>
        <v/>
      </c>
      <c r="AF20" s="10">
        <f t="shared" si="10"/>
        <v>1</v>
      </c>
      <c r="AG20" s="10" t="str">
        <f t="shared" si="10"/>
        <v/>
      </c>
      <c r="AI20" s="10" t="str">
        <f t="shared" si="11"/>
        <v/>
      </c>
      <c r="AJ20" s="10" t="str">
        <f t="shared" si="11"/>
        <v/>
      </c>
      <c r="AK20" s="10" t="str">
        <f t="shared" si="11"/>
        <v/>
      </c>
      <c r="AL20" s="10">
        <f t="shared" si="11"/>
        <v>1</v>
      </c>
      <c r="AO20" s="10" t="str">
        <f t="shared" si="12"/>
        <v/>
      </c>
      <c r="AP20" s="10" t="str">
        <f t="shared" si="12"/>
        <v/>
      </c>
      <c r="AQ20" s="10" t="str">
        <f t="shared" si="12"/>
        <v/>
      </c>
      <c r="AR20" s="10" t="str">
        <f t="shared" si="12"/>
        <v>武力</v>
      </c>
      <c r="AT20" s="10">
        <v>16</v>
      </c>
      <c r="AU20" s="48">
        <f t="shared" si="5"/>
        <v>0</v>
      </c>
      <c r="AV20" s="48">
        <f t="shared" si="6"/>
        <v>0</v>
      </c>
      <c r="AW20" s="48">
        <f t="shared" si="7"/>
        <v>0.48275862068965519</v>
      </c>
      <c r="AX20" s="48">
        <f t="shared" si="8"/>
        <v>0.11764705882352941</v>
      </c>
      <c r="AZ20" s="10" t="str">
        <f t="shared" si="1"/>
        <v/>
      </c>
      <c r="BA20" s="10" t="str">
        <f t="shared" si="2"/>
        <v/>
      </c>
      <c r="BB20" s="10">
        <f t="shared" si="3"/>
        <v>2.0714285714285712</v>
      </c>
      <c r="BC20" s="10">
        <f t="shared" si="4"/>
        <v>8.5</v>
      </c>
      <c r="BE20" s="10" t="str">
        <f>IF(AZ20="","",SUM(AZ$5:AZ20))</f>
        <v/>
      </c>
      <c r="BF20" s="10" t="str">
        <f>IF(BA20="","",SUM(BA$5:BA20))</f>
        <v/>
      </c>
      <c r="BG20" s="10">
        <f>IF(BB20="","",SUM(BB$5:BB20))</f>
        <v>22.664081231145779</v>
      </c>
      <c r="BH20" s="10">
        <f>IF(BC20="","",SUM(BC$5:BC20))</f>
        <v>41.472392884892884</v>
      </c>
      <c r="BK20" s="10">
        <f>IF([5]武将数量星级阶位验证!AS18="","",[5]武将数量星级阶位验证!AS18)</f>
        <v>150</v>
      </c>
      <c r="BL20" s="10">
        <f>IF([5]武将数量星级阶位验证!AT18="","",[5]武将数量星级阶位验证!AT18)</f>
        <v>341974.70191484166</v>
      </c>
      <c r="BM20" s="10">
        <f>IF([5]武将数量星级阶位验证!BJ18="","",[5]武将数量星级阶位验证!BJ18)</f>
        <v>2084.4742815503823</v>
      </c>
      <c r="BN20" s="10">
        <f>IF([5]武将数量星级阶位验证!BK18="","",[5]武将数量星级阶位验证!BK18)</f>
        <v>621.49240801720771</v>
      </c>
      <c r="BO20" s="10">
        <f>IF([5]武将数量星级阶位验证!BL18="","",[5]武将数量星级阶位验证!BL18)</f>
        <v>111.95093050651553</v>
      </c>
      <c r="BP20" s="10">
        <f>IF([5]武将数量星级阶位验证!BM18="","",[5]武将数量星级阶位验证!BM18)</f>
        <v>18.131703005638816</v>
      </c>
      <c r="BR20" s="10">
        <f t="shared" si="13"/>
        <v>1042.2371407751912</v>
      </c>
      <c r="BS20" s="10">
        <f t="shared" si="14"/>
        <v>621.49240801720771</v>
      </c>
      <c r="BT20" s="10">
        <f t="shared" si="15"/>
        <v>108.09055359249776</v>
      </c>
      <c r="BU20" s="10">
        <f t="shared" si="16"/>
        <v>17.065132240601237</v>
      </c>
      <c r="BV20" s="10">
        <f t="shared" si="17"/>
        <v>1042.2371407751912</v>
      </c>
      <c r="BW20" s="10">
        <f t="shared" si="18"/>
        <v>0</v>
      </c>
      <c r="BX20" s="10">
        <f t="shared" si="19"/>
        <v>3.8603769140177722</v>
      </c>
      <c r="BY20" s="10">
        <f t="shared" si="20"/>
        <v>1.0665707650375775</v>
      </c>
      <c r="CA20" s="10">
        <f t="shared" si="21"/>
        <v>416.89485631007648</v>
      </c>
      <c r="CB20" s="10">
        <f t="shared" si="22"/>
        <v>177.5692594334879</v>
      </c>
      <c r="CC20" s="10">
        <f t="shared" si="23"/>
        <v>27.022638398124439</v>
      </c>
      <c r="CD20" s="10">
        <f t="shared" si="24"/>
        <v>7.4659953552630416</v>
      </c>
      <c r="CE20" s="10">
        <f t="shared" si="25"/>
        <v>1459.1319970852676</v>
      </c>
      <c r="CF20" s="10">
        <f t="shared" si="26"/>
        <v>177.5692594334879</v>
      </c>
      <c r="CG20" s="10">
        <f t="shared" si="27"/>
        <v>27.022638398124439</v>
      </c>
      <c r="CH20" s="10">
        <f t="shared" si="28"/>
        <v>3.1997122951127324</v>
      </c>
      <c r="CI20" s="10">
        <f t="shared" si="29"/>
        <v>208.44742815503824</v>
      </c>
      <c r="CJ20" s="10">
        <f t="shared" si="30"/>
        <v>266.35388915023185</v>
      </c>
      <c r="CK20" s="10">
        <f t="shared" si="31"/>
        <v>57.905653710266662</v>
      </c>
      <c r="CL20" s="10">
        <f t="shared" si="32"/>
        <v>7.4659953552630416</v>
      </c>
      <c r="CN20" s="10">
        <f t="shared" si="38"/>
        <v>10</v>
      </c>
      <c r="CO20" s="10">
        <f t="shared" si="39"/>
        <v>14</v>
      </c>
      <c r="CP20" s="10">
        <f t="shared" si="40"/>
        <v>29</v>
      </c>
      <c r="CQ20" s="10">
        <f t="shared" si="41"/>
        <v>17</v>
      </c>
      <c r="CR20" s="10">
        <f t="shared" si="42"/>
        <v>10</v>
      </c>
      <c r="CS20" s="10">
        <f t="shared" si="43"/>
        <v>0</v>
      </c>
      <c r="CT20" s="10">
        <f t="shared" si="44"/>
        <v>3.672941462412576</v>
      </c>
      <c r="CU20" s="10">
        <f t="shared" si="45"/>
        <v>1.0626548376824259</v>
      </c>
      <c r="CW20" s="10">
        <f t="shared" si="46"/>
        <v>10</v>
      </c>
      <c r="CX20" s="10">
        <f t="shared" si="47"/>
        <v>14</v>
      </c>
      <c r="CY20" s="10">
        <f t="shared" si="48"/>
        <v>17.880463973603902</v>
      </c>
      <c r="CZ20" s="10">
        <f t="shared" si="49"/>
        <v>6.214511215655012</v>
      </c>
      <c r="DA20" s="10">
        <f t="shared" si="50"/>
        <v>10</v>
      </c>
      <c r="DB20" s="10">
        <f t="shared" si="51"/>
        <v>14</v>
      </c>
      <c r="DC20" s="10">
        <f t="shared" si="52"/>
        <v>17.880463973603902</v>
      </c>
      <c r="DD20" s="10">
        <f t="shared" si="53"/>
        <v>3.0031944391124461</v>
      </c>
      <c r="DE20" s="10">
        <f t="shared" si="54"/>
        <v>10</v>
      </c>
      <c r="DF20" s="10">
        <f t="shared" si="55"/>
        <v>14</v>
      </c>
      <c r="DG20" s="10">
        <f t="shared" si="56"/>
        <v>29</v>
      </c>
      <c r="DH20" s="10">
        <f t="shared" si="57"/>
        <v>6.214511215655012</v>
      </c>
    </row>
    <row r="21" spans="3:112" x14ac:dyDescent="0.15">
      <c r="C21" s="36">
        <v>65</v>
      </c>
      <c r="E21" s="10">
        <v>1</v>
      </c>
      <c r="G21" s="10">
        <v>1</v>
      </c>
      <c r="H21" s="10">
        <v>1</v>
      </c>
      <c r="L21" s="10">
        <v>1</v>
      </c>
      <c r="P21" s="10">
        <f>SUM(D$9:D21)+SUM(J$9:J21)</f>
        <v>11</v>
      </c>
      <c r="Q21" s="10">
        <f>SUM(E$9:E21)+SUM(K$9:K21)</f>
        <v>9</v>
      </c>
      <c r="R21" s="10">
        <f>SUM(F$9:F21)+SUM(L$9:L21)</f>
        <v>9</v>
      </c>
      <c r="S21" s="10">
        <f>SUM(G$9:G21)+SUM(M$9:M21)</f>
        <v>9</v>
      </c>
      <c r="T21" s="10">
        <f>SUM(H$9:H21)+SUM(N$9:N21)</f>
        <v>10</v>
      </c>
      <c r="X21" s="10" t="s">
        <v>242</v>
      </c>
      <c r="Y21" s="10">
        <v>120</v>
      </c>
      <c r="Z21" s="10">
        <v>1</v>
      </c>
      <c r="AA21" s="10">
        <v>94</v>
      </c>
      <c r="AB21" s="10">
        <v>86</v>
      </c>
      <c r="AC21" s="10">
        <v>60</v>
      </c>
      <c r="AD21" s="10" t="str">
        <f t="shared" si="9"/>
        <v>统率</v>
      </c>
      <c r="AE21" s="10">
        <f t="shared" si="10"/>
        <v>1</v>
      </c>
      <c r="AF21" s="10" t="str">
        <f t="shared" si="10"/>
        <v/>
      </c>
      <c r="AG21" s="10" t="str">
        <f t="shared" si="10"/>
        <v/>
      </c>
      <c r="AI21" s="10" t="str">
        <f t="shared" si="11"/>
        <v/>
      </c>
      <c r="AJ21" s="10" t="str">
        <f t="shared" si="11"/>
        <v/>
      </c>
      <c r="AK21" s="10">
        <f t="shared" si="11"/>
        <v>1</v>
      </c>
      <c r="AL21" s="10" t="str">
        <f t="shared" si="11"/>
        <v/>
      </c>
      <c r="AO21" s="10" t="str">
        <f t="shared" si="12"/>
        <v/>
      </c>
      <c r="AP21" s="10" t="str">
        <f t="shared" si="12"/>
        <v/>
      </c>
      <c r="AQ21" s="10" t="str">
        <f t="shared" si="12"/>
        <v>统率</v>
      </c>
      <c r="AR21" s="10" t="str">
        <f t="shared" si="12"/>
        <v/>
      </c>
      <c r="AT21" s="10">
        <v>17</v>
      </c>
      <c r="AU21" s="48">
        <f t="shared" si="5"/>
        <v>0</v>
      </c>
      <c r="AV21" s="48">
        <f t="shared" si="6"/>
        <v>0</v>
      </c>
      <c r="AW21" s="48">
        <f t="shared" si="7"/>
        <v>0.44827586206896552</v>
      </c>
      <c r="AX21" s="48">
        <f t="shared" si="8"/>
        <v>5.8823529411764705E-2</v>
      </c>
      <c r="AZ21" s="10" t="str">
        <f t="shared" si="1"/>
        <v/>
      </c>
      <c r="BA21" s="10" t="str">
        <f t="shared" si="2"/>
        <v/>
      </c>
      <c r="BB21" s="10">
        <f t="shared" si="3"/>
        <v>2.2307692307692308</v>
      </c>
      <c r="BC21" s="10">
        <f t="shared" si="4"/>
        <v>17</v>
      </c>
      <c r="BE21" s="10" t="str">
        <f>IF(AZ21="","",SUM(AZ$5:AZ21))</f>
        <v/>
      </c>
      <c r="BF21" s="10" t="str">
        <f>IF(BA21="","",SUM(BA$5:BA21))</f>
        <v/>
      </c>
      <c r="BG21" s="10">
        <f>IF(BB21="","",SUM(BB$5:BB21))</f>
        <v>24.894850461915009</v>
      </c>
      <c r="BH21" s="10">
        <f>IF(BC21="","",SUM(BC$5:BC21))</f>
        <v>58.472392884892884</v>
      </c>
      <c r="BK21" s="10">
        <f>IF([5]武将数量星级阶位验证!AS19="","",[5]武将数量星级阶位验证!AS19)</f>
        <v>180</v>
      </c>
      <c r="BL21" s="10">
        <f>IF([5]武将数量星级阶位验证!AT19="","",[5]武将数量星级阶位验证!AT19)</f>
        <v>384746.4995588531</v>
      </c>
      <c r="BM21" s="10">
        <f>IF([5]武将数量星级阶位验证!BJ19="","",[5]武将数量星级阶位验证!BJ19)</f>
        <v>2425.2166880911604</v>
      </c>
      <c r="BN21" s="10">
        <f>IF([5]武将数量星级阶位验证!BK19="","",[5]武将数量星级阶位验证!BK19)</f>
        <v>716.08289803925004</v>
      </c>
      <c r="BO21" s="10">
        <f>IF([5]武将数量星级阶位验证!BL19="","",[5]武将数量星级阶位验证!BL19)</f>
        <v>125.38950400982188</v>
      </c>
      <c r="BP21" s="10">
        <f>IF([5]武将数量星级阶位验证!BM19="","",[5]武将数量星级阶位验证!BM19)</f>
        <v>22.123737452413216</v>
      </c>
      <c r="BR21" s="10">
        <f t="shared" si="13"/>
        <v>1212.6083440455802</v>
      </c>
      <c r="BS21" s="10">
        <f t="shared" si="14"/>
        <v>716.08289803925004</v>
      </c>
      <c r="BT21" s="10">
        <f t="shared" si="15"/>
        <v>121.06572800948319</v>
      </c>
      <c r="BU21" s="10">
        <f t="shared" si="16"/>
        <v>20.822341131683029</v>
      </c>
      <c r="BV21" s="10">
        <f t="shared" si="17"/>
        <v>1212.6083440455802</v>
      </c>
      <c r="BW21" s="10">
        <f t="shared" si="18"/>
        <v>0</v>
      </c>
      <c r="BX21" s="10">
        <f t="shared" si="19"/>
        <v>4.3237760003386798</v>
      </c>
      <c r="BY21" s="10">
        <f t="shared" si="20"/>
        <v>1.3013963207301895</v>
      </c>
      <c r="CA21" s="10">
        <f t="shared" si="21"/>
        <v>485.0433376182321</v>
      </c>
      <c r="CB21" s="10">
        <f t="shared" si="22"/>
        <v>204.5951137255</v>
      </c>
      <c r="CC21" s="10">
        <f t="shared" si="23"/>
        <v>30.266432002370799</v>
      </c>
      <c r="CD21" s="10">
        <f t="shared" si="24"/>
        <v>9.1097742451113248</v>
      </c>
      <c r="CE21" s="10">
        <f t="shared" si="25"/>
        <v>1697.6516816638123</v>
      </c>
      <c r="CF21" s="10">
        <f t="shared" si="26"/>
        <v>204.5951137255</v>
      </c>
      <c r="CG21" s="10">
        <f t="shared" si="27"/>
        <v>30.266432002370799</v>
      </c>
      <c r="CH21" s="10">
        <f t="shared" si="28"/>
        <v>3.9041889621905677</v>
      </c>
      <c r="CI21" s="10">
        <f t="shared" si="29"/>
        <v>242.52166880911605</v>
      </c>
      <c r="CJ21" s="10">
        <f t="shared" si="30"/>
        <v>306.89267058824998</v>
      </c>
      <c r="CK21" s="10">
        <f t="shared" si="31"/>
        <v>64.85664000508028</v>
      </c>
      <c r="CL21" s="10">
        <f t="shared" si="32"/>
        <v>9.1097742451113248</v>
      </c>
      <c r="CN21" s="10">
        <f t="shared" si="38"/>
        <v>10</v>
      </c>
      <c r="CO21" s="10">
        <f t="shared" si="39"/>
        <v>14</v>
      </c>
      <c r="CP21" s="10">
        <f t="shared" si="40"/>
        <v>29</v>
      </c>
      <c r="CQ21" s="10">
        <f t="shared" si="41"/>
        <v>17</v>
      </c>
      <c r="CR21" s="10">
        <f t="shared" si="42"/>
        <v>10</v>
      </c>
      <c r="CS21" s="10">
        <f t="shared" si="43"/>
        <v>0</v>
      </c>
      <c r="CT21" s="10">
        <f t="shared" si="44"/>
        <v>4.085002607901469</v>
      </c>
      <c r="CU21" s="10">
        <f t="shared" si="45"/>
        <v>1.2836671253931196</v>
      </c>
      <c r="CW21" s="10">
        <f t="shared" si="46"/>
        <v>10</v>
      </c>
      <c r="CX21" s="10">
        <f t="shared" si="47"/>
        <v>14</v>
      </c>
      <c r="CY21" s="10">
        <f t="shared" si="48"/>
        <v>29</v>
      </c>
      <c r="CZ21" s="10">
        <f t="shared" si="49"/>
        <v>7.252848045693387</v>
      </c>
      <c r="DA21" s="10">
        <f t="shared" si="50"/>
        <v>10</v>
      </c>
      <c r="DB21" s="10">
        <f t="shared" si="51"/>
        <v>14</v>
      </c>
      <c r="DC21" s="10">
        <f t="shared" si="52"/>
        <v>29</v>
      </c>
      <c r="DD21" s="10">
        <f t="shared" si="53"/>
        <v>3.5833516943530164</v>
      </c>
      <c r="DE21" s="10">
        <f t="shared" si="54"/>
        <v>10</v>
      </c>
      <c r="DF21" s="10">
        <f t="shared" si="55"/>
        <v>14</v>
      </c>
      <c r="DG21" s="10">
        <f t="shared" si="56"/>
        <v>29</v>
      </c>
      <c r="DH21" s="10">
        <f t="shared" si="57"/>
        <v>7.252848045693387</v>
      </c>
    </row>
    <row r="22" spans="3:112" x14ac:dyDescent="0.15">
      <c r="C22" s="36">
        <v>70</v>
      </c>
      <c r="D22" s="10">
        <v>1</v>
      </c>
      <c r="F22" s="10">
        <v>1</v>
      </c>
      <c r="G22" s="10">
        <v>1</v>
      </c>
      <c r="M22" s="10">
        <v>1</v>
      </c>
      <c r="P22" s="10">
        <f>SUM(D$9:D22)+SUM(J$9:J22)</f>
        <v>12</v>
      </c>
      <c r="Q22" s="10">
        <f>SUM(E$9:E22)+SUM(K$9:K22)</f>
        <v>9</v>
      </c>
      <c r="R22" s="10">
        <f>SUM(F$9:F22)+SUM(L$9:L22)</f>
        <v>10</v>
      </c>
      <c r="S22" s="10">
        <f>SUM(G$9:G22)+SUM(M$9:M22)</f>
        <v>11</v>
      </c>
      <c r="T22" s="10">
        <f>SUM(H$9:H22)+SUM(N$9:N22)</f>
        <v>10</v>
      </c>
      <c r="X22" s="10" t="s">
        <v>241</v>
      </c>
      <c r="Y22" s="10">
        <v>120</v>
      </c>
      <c r="Z22" s="10">
        <v>1</v>
      </c>
      <c r="AA22" s="10">
        <v>80</v>
      </c>
      <c r="AB22" s="10">
        <v>100</v>
      </c>
      <c r="AC22" s="10">
        <v>60</v>
      </c>
      <c r="AD22" s="10" t="str">
        <f t="shared" si="9"/>
        <v>武力</v>
      </c>
      <c r="AE22" s="10" t="str">
        <f t="shared" si="10"/>
        <v/>
      </c>
      <c r="AF22" s="10">
        <f t="shared" si="10"/>
        <v>1</v>
      </c>
      <c r="AG22" s="10" t="str">
        <f t="shared" si="10"/>
        <v/>
      </c>
      <c r="AI22" s="10" t="str">
        <f t="shared" si="11"/>
        <v/>
      </c>
      <c r="AJ22" s="10" t="str">
        <f t="shared" si="11"/>
        <v/>
      </c>
      <c r="AK22" s="10">
        <f t="shared" si="11"/>
        <v>1</v>
      </c>
      <c r="AL22" s="10" t="str">
        <f t="shared" si="11"/>
        <v/>
      </c>
      <c r="AO22" s="10" t="str">
        <f t="shared" si="12"/>
        <v/>
      </c>
      <c r="AP22" s="10" t="str">
        <f t="shared" si="12"/>
        <v/>
      </c>
      <c r="AQ22" s="10" t="str">
        <f t="shared" si="12"/>
        <v>武力</v>
      </c>
      <c r="AR22" s="10" t="str">
        <f t="shared" si="12"/>
        <v/>
      </c>
      <c r="AT22" s="10">
        <v>18</v>
      </c>
      <c r="AU22" s="48">
        <f t="shared" si="5"/>
        <v>0</v>
      </c>
      <c r="AV22" s="48">
        <f t="shared" si="6"/>
        <v>0</v>
      </c>
      <c r="AW22" s="48">
        <f t="shared" si="7"/>
        <v>0.41379310344827586</v>
      </c>
      <c r="AX22" s="48">
        <f t="shared" si="8"/>
        <v>0</v>
      </c>
      <c r="AZ22" s="10" t="str">
        <f t="shared" si="1"/>
        <v/>
      </c>
      <c r="BA22" s="10" t="str">
        <f t="shared" si="2"/>
        <v/>
      </c>
      <c r="BB22" s="10">
        <f t="shared" si="3"/>
        <v>2.4166666666666665</v>
      </c>
      <c r="BC22" s="10" t="str">
        <f t="shared" si="4"/>
        <v/>
      </c>
      <c r="BE22" s="10" t="str">
        <f>IF(AZ22="","",SUM(AZ$5:AZ22))</f>
        <v/>
      </c>
      <c r="BF22" s="10" t="str">
        <f>IF(BA22="","",SUM(BA$5:BA22))</f>
        <v/>
      </c>
      <c r="BG22" s="10">
        <f>IF(BB22="","",SUM(BB$5:BB22))</f>
        <v>27.311517128581677</v>
      </c>
      <c r="BH22" s="10" t="str">
        <f>IF(BC22="","",SUM(BC$5:BC22))</f>
        <v/>
      </c>
      <c r="BK22" s="10">
        <f>IF([5]武将数量星级阶位验证!AS20="","",[5]武将数量星级阶位验证!AS20)</f>
        <v>220</v>
      </c>
      <c r="BL22" s="10">
        <f>IF([5]武将数量星级阶位验证!AT20="","",[5]武将数量星级阶位验证!AT20)</f>
        <v>456669.11878499069</v>
      </c>
      <c r="BM22" s="10">
        <f>IF([5]武将数量星级阶位验证!BJ20="","",[5]武将数量星级阶位验证!BJ20)</f>
        <v>2911.4854945472239</v>
      </c>
      <c r="BN22" s="10">
        <f>IF([5]武将数量星级阶位验证!BK20="","",[5]武将数量星级阶位验证!BK20)</f>
        <v>859.47144206955443</v>
      </c>
      <c r="BO22" s="10">
        <f>IF([5]武将数量星级阶位验证!BL20="","",[5]武将数量星级阶位验证!BL20)</f>
        <v>145.89778561436754</v>
      </c>
      <c r="BP22" s="10">
        <f>IF([5]武将数量星级阶位验证!BM20="","",[5]武将数量星级阶位验证!BM20)</f>
        <v>28.836515246852723</v>
      </c>
      <c r="BR22" s="10">
        <f t="shared" si="13"/>
        <v>1455.7427472736119</v>
      </c>
      <c r="BS22" s="10">
        <f t="shared" si="14"/>
        <v>859.47144206955443</v>
      </c>
      <c r="BT22" s="10">
        <f t="shared" si="15"/>
        <v>140.86682748973419</v>
      </c>
      <c r="BU22" s="10">
        <f t="shared" si="16"/>
        <v>27.140249644096681</v>
      </c>
      <c r="BV22" s="10">
        <f t="shared" si="17"/>
        <v>1455.7427472736119</v>
      </c>
      <c r="BW22" s="10">
        <f t="shared" si="18"/>
        <v>0</v>
      </c>
      <c r="BX22" s="10">
        <f t="shared" si="19"/>
        <v>5.030958124633357</v>
      </c>
      <c r="BY22" s="10">
        <f t="shared" si="20"/>
        <v>1.696265602756043</v>
      </c>
      <c r="CA22" s="10">
        <f t="shared" si="21"/>
        <v>582.2970989094448</v>
      </c>
      <c r="CB22" s="10">
        <f t="shared" si="22"/>
        <v>245.56326916272982</v>
      </c>
      <c r="CC22" s="10">
        <f t="shared" si="23"/>
        <v>35.216706872433548</v>
      </c>
      <c r="CD22" s="10">
        <f t="shared" si="24"/>
        <v>11.873859219292298</v>
      </c>
      <c r="CE22" s="10">
        <f t="shared" si="25"/>
        <v>2038.0398461830566</v>
      </c>
      <c r="CF22" s="10">
        <f t="shared" si="26"/>
        <v>245.56326916272982</v>
      </c>
      <c r="CG22" s="10">
        <f t="shared" si="27"/>
        <v>35.216706872433548</v>
      </c>
      <c r="CH22" s="10">
        <f t="shared" si="28"/>
        <v>5.0887968082681283</v>
      </c>
      <c r="CI22" s="10">
        <f t="shared" si="29"/>
        <v>291.1485494547224</v>
      </c>
      <c r="CJ22" s="10">
        <f t="shared" si="30"/>
        <v>368.34490374409472</v>
      </c>
      <c r="CK22" s="10">
        <f t="shared" si="31"/>
        <v>75.464371869500454</v>
      </c>
      <c r="CL22" s="10">
        <f t="shared" si="32"/>
        <v>11.873859219292298</v>
      </c>
      <c r="CN22" s="10">
        <f t="shared" si="38"/>
        <v>10</v>
      </c>
      <c r="CO22" s="10">
        <f t="shared" si="39"/>
        <v>14</v>
      </c>
      <c r="CP22" s="10">
        <f t="shared" si="40"/>
        <v>29</v>
      </c>
      <c r="CQ22" s="10">
        <f t="shared" si="41"/>
        <v>17</v>
      </c>
      <c r="CR22" s="10">
        <f t="shared" si="42"/>
        <v>10</v>
      </c>
      <c r="CS22" s="10">
        <f t="shared" si="43"/>
        <v>0</v>
      </c>
      <c r="CT22" s="10">
        <f t="shared" si="44"/>
        <v>4.6946423702244662</v>
      </c>
      <c r="CU22" s="10">
        <f t="shared" si="45"/>
        <v>1.6553088025939227</v>
      </c>
      <c r="CW22" s="10">
        <f t="shared" si="46"/>
        <v>10</v>
      </c>
      <c r="CX22" s="10">
        <f t="shared" si="47"/>
        <v>14</v>
      </c>
      <c r="CY22" s="10">
        <f t="shared" si="48"/>
        <v>29</v>
      </c>
      <c r="CZ22" s="10">
        <f t="shared" si="49"/>
        <v>8.7909023451022108</v>
      </c>
      <c r="DA22" s="10">
        <f t="shared" si="50"/>
        <v>10</v>
      </c>
      <c r="DB22" s="10">
        <f t="shared" si="51"/>
        <v>14</v>
      </c>
      <c r="DC22" s="10">
        <f t="shared" si="52"/>
        <v>29</v>
      </c>
      <c r="DD22" s="10">
        <f t="shared" si="53"/>
        <v>4.5189888757904733</v>
      </c>
      <c r="DE22" s="10">
        <f t="shared" si="54"/>
        <v>10</v>
      </c>
      <c r="DF22" s="10">
        <f t="shared" si="55"/>
        <v>14</v>
      </c>
      <c r="DG22" s="10">
        <f t="shared" si="56"/>
        <v>29</v>
      </c>
      <c r="DH22" s="10">
        <f t="shared" si="57"/>
        <v>8.7909023451022108</v>
      </c>
    </row>
    <row r="23" spans="3:112" x14ac:dyDescent="0.15">
      <c r="C23" s="36">
        <v>75</v>
      </c>
      <c r="E23" s="10">
        <v>1</v>
      </c>
      <c r="F23" s="10">
        <v>1</v>
      </c>
      <c r="H23" s="10">
        <v>1</v>
      </c>
      <c r="N23" s="10">
        <v>1</v>
      </c>
      <c r="P23" s="10">
        <f>SUM(D$9:D23)+SUM(J$9:J23)</f>
        <v>12</v>
      </c>
      <c r="Q23" s="10">
        <f>SUM(E$9:E23)+SUM(K$9:K23)</f>
        <v>10</v>
      </c>
      <c r="R23" s="10">
        <f>SUM(F$9:F23)+SUM(L$9:L23)</f>
        <v>11</v>
      </c>
      <c r="S23" s="10">
        <f>SUM(G$9:G23)+SUM(M$9:M23)</f>
        <v>11</v>
      </c>
      <c r="T23" s="10">
        <f>SUM(H$9:H23)+SUM(N$9:N23)</f>
        <v>12</v>
      </c>
      <c r="X23" s="10" t="s">
        <v>240</v>
      </c>
      <c r="Y23" s="10">
        <v>120</v>
      </c>
      <c r="Z23" s="10">
        <v>1</v>
      </c>
      <c r="AA23" s="10">
        <v>77</v>
      </c>
      <c r="AB23" s="10">
        <v>64</v>
      </c>
      <c r="AC23" s="10">
        <v>91</v>
      </c>
      <c r="AD23" s="10" t="str">
        <f t="shared" si="9"/>
        <v>智力</v>
      </c>
      <c r="AE23" s="10" t="str">
        <f t="shared" si="10"/>
        <v/>
      </c>
      <c r="AF23" s="10" t="str">
        <f t="shared" si="10"/>
        <v/>
      </c>
      <c r="AG23" s="10">
        <f t="shared" si="10"/>
        <v>1</v>
      </c>
      <c r="AI23" s="10" t="str">
        <f t="shared" si="11"/>
        <v/>
      </c>
      <c r="AJ23" s="10" t="str">
        <f t="shared" si="11"/>
        <v/>
      </c>
      <c r="AK23" s="10">
        <f t="shared" si="11"/>
        <v>1</v>
      </c>
      <c r="AL23" s="10" t="str">
        <f t="shared" si="11"/>
        <v/>
      </c>
      <c r="AO23" s="10" t="str">
        <f t="shared" si="12"/>
        <v/>
      </c>
      <c r="AP23" s="10" t="str">
        <f t="shared" si="12"/>
        <v/>
      </c>
      <c r="AQ23" s="10" t="str">
        <f t="shared" si="12"/>
        <v>智力</v>
      </c>
      <c r="AR23" s="10" t="str">
        <f t="shared" si="12"/>
        <v/>
      </c>
      <c r="AT23" s="10">
        <v>19</v>
      </c>
      <c r="AU23" s="48">
        <f t="shared" si="5"/>
        <v>0</v>
      </c>
      <c r="AV23" s="48">
        <f t="shared" si="6"/>
        <v>0</v>
      </c>
      <c r="AW23" s="48">
        <f t="shared" si="7"/>
        <v>0.37931034482758619</v>
      </c>
      <c r="AX23" s="48">
        <f t="shared" si="8"/>
        <v>0</v>
      </c>
      <c r="AZ23" s="10" t="str">
        <f t="shared" si="1"/>
        <v/>
      </c>
      <c r="BA23" s="10" t="str">
        <f t="shared" si="2"/>
        <v/>
      </c>
      <c r="BB23" s="10">
        <f t="shared" si="3"/>
        <v>2.6363636363636367</v>
      </c>
      <c r="BC23" s="10" t="str">
        <f t="shared" si="4"/>
        <v/>
      </c>
      <c r="BE23" s="10" t="str">
        <f>IF(AZ23="","",SUM(AZ$5:AZ23))</f>
        <v/>
      </c>
      <c r="BF23" s="10" t="str">
        <f>IF(BA23="","",SUM(BA$5:BA23))</f>
        <v/>
      </c>
      <c r="BG23" s="10">
        <f>IF(BB23="","",SUM(BB$5:BB23))</f>
        <v>29.947880764945314</v>
      </c>
      <c r="BH23" s="10" t="str">
        <f>IF(BC23="","",SUM(BC$5:BC23))</f>
        <v/>
      </c>
      <c r="BK23" s="10">
        <f>IF([5]武将数量星级阶位验证!AS21="","",[5]武将数量星级阶位验证!AS21)</f>
        <v>260</v>
      </c>
      <c r="BL23" s="10">
        <f>IF([5]武将数量星级阶位验证!AT21="","",[5]武将数量星级阶位验证!AT21)</f>
        <v>524381.45449600462</v>
      </c>
      <c r="BM23" s="10">
        <f>IF([5]武将数量星级阶位验证!BJ21="","",[5]武将数量星级阶位验证!BJ21)</f>
        <v>3388.7235479563551</v>
      </c>
      <c r="BN23" s="10">
        <f>IF([5]武将数量星级阶位验证!BK21="","",[5]武将数量星级阶位验证!BK21)</f>
        <v>997.97849796638218</v>
      </c>
      <c r="BO23" s="10">
        <f>IF([5]武将数量星级阶位验证!BL21="","",[5]武将数量星级阶位验证!BL21)</f>
        <v>165.6738439988917</v>
      </c>
      <c r="BP23" s="10">
        <f>IF([5]武将数量星级阶位验证!BM21="","",[5]武将数量星级阶位验证!BM21)</f>
        <v>35.156333246547355</v>
      </c>
      <c r="BR23" s="10">
        <f t="shared" si="13"/>
        <v>1694.3617739781776</v>
      </c>
      <c r="BS23" s="10">
        <f t="shared" si="14"/>
        <v>997.97849796638218</v>
      </c>
      <c r="BT23" s="10">
        <f t="shared" si="15"/>
        <v>159.96095282651612</v>
      </c>
      <c r="BU23" s="10">
        <f t="shared" si="16"/>
        <v>33.088313643809272</v>
      </c>
      <c r="BV23" s="10">
        <f t="shared" si="17"/>
        <v>1694.3617739781776</v>
      </c>
      <c r="BW23" s="10">
        <f t="shared" si="18"/>
        <v>0</v>
      </c>
      <c r="BX23" s="10">
        <f t="shared" si="19"/>
        <v>5.7128911723755689</v>
      </c>
      <c r="BY23" s="10">
        <f t="shared" si="20"/>
        <v>2.0680196027380804</v>
      </c>
      <c r="CA23" s="10">
        <f t="shared" si="21"/>
        <v>677.74470959127109</v>
      </c>
      <c r="CB23" s="10">
        <f t="shared" si="22"/>
        <v>285.13671370468063</v>
      </c>
      <c r="CC23" s="10">
        <f t="shared" si="23"/>
        <v>39.99023820662903</v>
      </c>
      <c r="CD23" s="10">
        <f t="shared" si="24"/>
        <v>14.476137219166556</v>
      </c>
      <c r="CE23" s="10">
        <f t="shared" si="25"/>
        <v>2372.1064835694483</v>
      </c>
      <c r="CF23" s="10">
        <f t="shared" si="26"/>
        <v>285.13671370468063</v>
      </c>
      <c r="CG23" s="10">
        <f t="shared" si="27"/>
        <v>39.99023820662903</v>
      </c>
      <c r="CH23" s="10">
        <f t="shared" si="28"/>
        <v>6.2040588082142394</v>
      </c>
      <c r="CI23" s="10">
        <f t="shared" si="29"/>
        <v>338.87235479563554</v>
      </c>
      <c r="CJ23" s="10">
        <f t="shared" si="30"/>
        <v>427.70507055702092</v>
      </c>
      <c r="CK23" s="10">
        <f t="shared" si="31"/>
        <v>85.693367585633638</v>
      </c>
      <c r="CL23" s="10">
        <f t="shared" si="32"/>
        <v>14.476137219166556</v>
      </c>
      <c r="CN23" s="10">
        <f t="shared" si="38"/>
        <v>10</v>
      </c>
      <c r="CO23" s="10">
        <f t="shared" si="39"/>
        <v>14</v>
      </c>
      <c r="CP23" s="10">
        <f t="shared" si="40"/>
        <v>29</v>
      </c>
      <c r="CQ23" s="10">
        <f t="shared" si="41"/>
        <v>17</v>
      </c>
      <c r="CR23" s="10">
        <f t="shared" si="42"/>
        <v>10</v>
      </c>
      <c r="CS23" s="10">
        <f t="shared" si="43"/>
        <v>0</v>
      </c>
      <c r="CT23" s="10">
        <f t="shared" si="44"/>
        <v>5.2712150597538701</v>
      </c>
      <c r="CU23" s="10">
        <f t="shared" si="45"/>
        <v>2.0048702377100711</v>
      </c>
      <c r="CW23" s="10">
        <f t="shared" si="46"/>
        <v>10</v>
      </c>
      <c r="CX23" s="10">
        <f t="shared" si="47"/>
        <v>14</v>
      </c>
      <c r="CY23" s="10">
        <f t="shared" si="48"/>
        <v>29</v>
      </c>
      <c r="CZ23" s="10">
        <f t="shared" si="49"/>
        <v>10.033894725877394</v>
      </c>
      <c r="DA23" s="10">
        <f t="shared" si="50"/>
        <v>10</v>
      </c>
      <c r="DB23" s="10">
        <f t="shared" si="51"/>
        <v>14</v>
      </c>
      <c r="DC23" s="10">
        <f t="shared" si="52"/>
        <v>29</v>
      </c>
      <c r="DD23" s="10">
        <f t="shared" si="53"/>
        <v>5.3432334961667411</v>
      </c>
      <c r="DE23" s="10">
        <f t="shared" si="54"/>
        <v>10</v>
      </c>
      <c r="DF23" s="10">
        <f t="shared" si="55"/>
        <v>14</v>
      </c>
      <c r="DG23" s="10">
        <f t="shared" si="56"/>
        <v>29</v>
      </c>
      <c r="DH23" s="10">
        <f t="shared" si="57"/>
        <v>10.033894725877394</v>
      </c>
    </row>
    <row r="24" spans="3:112" x14ac:dyDescent="0.15">
      <c r="C24" s="36">
        <v>80</v>
      </c>
      <c r="D24" s="10">
        <v>1</v>
      </c>
      <c r="E24" s="10">
        <v>1</v>
      </c>
      <c r="G24" s="10">
        <v>1</v>
      </c>
      <c r="J24" s="10">
        <v>1</v>
      </c>
      <c r="P24" s="10">
        <f>SUM(D$9:D24)+SUM(J$9:J24)</f>
        <v>14</v>
      </c>
      <c r="Q24" s="10">
        <f>SUM(E$9:E24)+SUM(K$9:K24)</f>
        <v>11</v>
      </c>
      <c r="R24" s="10">
        <f>SUM(F$9:F24)+SUM(L$9:L24)</f>
        <v>11</v>
      </c>
      <c r="S24" s="10">
        <f>SUM(G$9:G24)+SUM(M$9:M24)</f>
        <v>12</v>
      </c>
      <c r="T24" s="10">
        <f>SUM(H$9:H24)+SUM(N$9:N24)</f>
        <v>12</v>
      </c>
      <c r="X24" s="10" t="s">
        <v>239</v>
      </c>
      <c r="Y24" s="10">
        <v>110</v>
      </c>
      <c r="Z24" s="10">
        <v>1</v>
      </c>
      <c r="AA24" s="10">
        <v>69</v>
      </c>
      <c r="AB24" s="10">
        <v>75</v>
      </c>
      <c r="AC24" s="10">
        <v>62</v>
      </c>
      <c r="AD24" s="10" t="str">
        <f t="shared" si="9"/>
        <v>武力</v>
      </c>
      <c r="AE24" s="10" t="str">
        <f t="shared" si="10"/>
        <v/>
      </c>
      <c r="AF24" s="10">
        <f t="shared" si="10"/>
        <v>1</v>
      </c>
      <c r="AG24" s="10" t="str">
        <f t="shared" si="10"/>
        <v/>
      </c>
      <c r="AI24" s="10" t="str">
        <f t="shared" si="11"/>
        <v/>
      </c>
      <c r="AJ24" s="10">
        <f t="shared" si="11"/>
        <v>1</v>
      </c>
      <c r="AK24" s="10" t="str">
        <f t="shared" si="11"/>
        <v/>
      </c>
      <c r="AL24" s="10" t="str">
        <f t="shared" si="11"/>
        <v/>
      </c>
      <c r="AO24" s="10" t="str">
        <f t="shared" si="12"/>
        <v/>
      </c>
      <c r="AP24" s="10" t="str">
        <f t="shared" si="12"/>
        <v>武力</v>
      </c>
      <c r="AQ24" s="10" t="str">
        <f t="shared" si="12"/>
        <v/>
      </c>
      <c r="AR24" s="10" t="str">
        <f t="shared" si="12"/>
        <v/>
      </c>
      <c r="AT24" s="10">
        <v>20</v>
      </c>
      <c r="AU24" s="48">
        <f t="shared" si="5"/>
        <v>0</v>
      </c>
      <c r="AV24" s="48">
        <f t="shared" si="6"/>
        <v>0</v>
      </c>
      <c r="AW24" s="48">
        <f t="shared" si="7"/>
        <v>0.34482758620689657</v>
      </c>
      <c r="AX24" s="48">
        <f t="shared" si="8"/>
        <v>0</v>
      </c>
      <c r="AZ24" s="10" t="str">
        <f t="shared" si="1"/>
        <v/>
      </c>
      <c r="BA24" s="10" t="str">
        <f t="shared" si="2"/>
        <v/>
      </c>
      <c r="BB24" s="10">
        <f t="shared" si="3"/>
        <v>2.9</v>
      </c>
      <c r="BC24" s="10" t="str">
        <f t="shared" si="4"/>
        <v/>
      </c>
      <c r="BE24" s="10" t="str">
        <f>IF(AZ24="","",SUM(AZ$5:AZ24))</f>
        <v/>
      </c>
      <c r="BF24" s="10" t="str">
        <f>IF(BA24="","",SUM(BA$5:BA24))</f>
        <v/>
      </c>
      <c r="BG24" s="10">
        <f>IF(BB24="","",SUM(BB$5:BB24))</f>
        <v>32.847880764945316</v>
      </c>
      <c r="BH24" s="10" t="str">
        <f>IF(BC24="","",SUM(BC$5:BC24))</f>
        <v/>
      </c>
      <c r="BK24" s="10">
        <f>IF([5]武将数量星级阶位验证!AS22="","",[5]武将数量星级阶位验证!AS22)</f>
        <v>300</v>
      </c>
      <c r="BL24" s="10">
        <f>IF([5]武将数量星级阶位验证!AT22="","",[5]武将数量星级阶位验证!AT22)</f>
        <v>592469.14965361729</v>
      </c>
      <c r="BM24" s="10">
        <f>IF([5]武将数量星级阶位验证!BJ22="","",[5]武将数量星级阶位验证!BJ22)</f>
        <v>3866.7667201784807</v>
      </c>
      <c r="BN24" s="10">
        <f>IF([5]武将数量星级阶位验证!BK22="","",[5]武将数量星级阶位验证!BK22)</f>
        <v>1136.9207532215853</v>
      </c>
      <c r="BO24" s="10">
        <f>IF([5]武将数量星级阶位验证!BL22="","",[5]武将数量星级阶位验证!BL22)</f>
        <v>185.51518228717219</v>
      </c>
      <c r="BP24" s="10">
        <f>IF([5]武将数量星级阶位验证!BM22="","",[5]武将数量星级阶位验证!BM22)</f>
        <v>41.511184794591202</v>
      </c>
      <c r="BR24" s="10">
        <f t="shared" si="13"/>
        <v>1933.3833600892403</v>
      </c>
      <c r="BS24" s="10">
        <f t="shared" si="14"/>
        <v>1136.9207532215853</v>
      </c>
      <c r="BT24" s="10">
        <f t="shared" si="15"/>
        <v>179.1181070358904</v>
      </c>
      <c r="BU24" s="10">
        <f t="shared" si="16"/>
        <v>39.069350394909364</v>
      </c>
      <c r="BV24" s="10">
        <f t="shared" si="17"/>
        <v>1933.3833600892403</v>
      </c>
      <c r="BW24" s="10">
        <f t="shared" si="18"/>
        <v>0</v>
      </c>
      <c r="BX24" s="10">
        <f t="shared" si="19"/>
        <v>6.3970752512817919</v>
      </c>
      <c r="BY24" s="10">
        <f t="shared" si="20"/>
        <v>2.4418343996818361</v>
      </c>
      <c r="CA24" s="10">
        <f t="shared" si="21"/>
        <v>773.35334403569618</v>
      </c>
      <c r="CB24" s="10">
        <f t="shared" si="22"/>
        <v>324.83450092045291</v>
      </c>
      <c r="CC24" s="10">
        <f t="shared" si="23"/>
        <v>44.779526758972601</v>
      </c>
      <c r="CD24" s="10">
        <f t="shared" si="24"/>
        <v>17.092840797772848</v>
      </c>
      <c r="CE24" s="10">
        <f t="shared" si="25"/>
        <v>2706.7367041249363</v>
      </c>
      <c r="CF24" s="10">
        <f t="shared" si="26"/>
        <v>324.83450092045291</v>
      </c>
      <c r="CG24" s="10">
        <f t="shared" si="27"/>
        <v>44.779526758972601</v>
      </c>
      <c r="CH24" s="10">
        <f t="shared" si="28"/>
        <v>7.3255031990455066</v>
      </c>
      <c r="CI24" s="10">
        <f t="shared" si="29"/>
        <v>386.67667201784809</v>
      </c>
      <c r="CJ24" s="10">
        <f t="shared" si="30"/>
        <v>487.25175138067937</v>
      </c>
      <c r="CK24" s="10">
        <f t="shared" si="31"/>
        <v>95.956128769227007</v>
      </c>
      <c r="CL24" s="10">
        <f t="shared" si="32"/>
        <v>17.092840797772848</v>
      </c>
      <c r="CN24" s="10">
        <f t="shared" si="38"/>
        <v>10</v>
      </c>
      <c r="CO24" s="10">
        <f t="shared" si="39"/>
        <v>14</v>
      </c>
      <c r="CP24" s="10">
        <f t="shared" si="40"/>
        <v>29</v>
      </c>
      <c r="CQ24" s="10">
        <f t="shared" si="41"/>
        <v>17</v>
      </c>
      <c r="CR24" s="10">
        <f t="shared" si="42"/>
        <v>10</v>
      </c>
      <c r="CS24" s="10">
        <f t="shared" si="43"/>
        <v>0</v>
      </c>
      <c r="CT24" s="10">
        <f t="shared" si="44"/>
        <v>5.8374363664348827</v>
      </c>
      <c r="CU24" s="10">
        <f t="shared" si="45"/>
        <v>2.3347068232486787</v>
      </c>
      <c r="CW24" s="10">
        <f t="shared" si="46"/>
        <v>10</v>
      </c>
      <c r="CX24" s="10">
        <f t="shared" si="47"/>
        <v>14</v>
      </c>
      <c r="CY24" s="10">
        <f t="shared" si="48"/>
        <v>29</v>
      </c>
      <c r="CZ24" s="10">
        <f t="shared" si="49"/>
        <v>17</v>
      </c>
      <c r="DA24" s="10">
        <f t="shared" si="50"/>
        <v>10</v>
      </c>
      <c r="DB24" s="10">
        <f t="shared" si="51"/>
        <v>14</v>
      </c>
      <c r="DC24" s="10">
        <f t="shared" si="52"/>
        <v>29</v>
      </c>
      <c r="DD24" s="10">
        <f t="shared" si="53"/>
        <v>6.1236045263377834</v>
      </c>
      <c r="DE24" s="10">
        <f t="shared" si="54"/>
        <v>10</v>
      </c>
      <c r="DF24" s="10">
        <f t="shared" si="55"/>
        <v>14</v>
      </c>
      <c r="DG24" s="10">
        <f t="shared" si="56"/>
        <v>29</v>
      </c>
      <c r="DH24" s="10">
        <f t="shared" si="57"/>
        <v>17</v>
      </c>
    </row>
    <row r="25" spans="3:112" x14ac:dyDescent="0.15">
      <c r="C25" s="36">
        <v>85</v>
      </c>
      <c r="D25" s="10">
        <v>1</v>
      </c>
      <c r="F25" s="10">
        <v>1</v>
      </c>
      <c r="H25" s="10">
        <v>1</v>
      </c>
      <c r="K25" s="10">
        <v>1</v>
      </c>
      <c r="P25" s="10">
        <f>SUM(D$9:D25)+SUM(J$9:J25)</f>
        <v>15</v>
      </c>
      <c r="Q25" s="10">
        <f>SUM(E$9:E25)+SUM(K$9:K25)</f>
        <v>12</v>
      </c>
      <c r="R25" s="10">
        <f>SUM(F$9:F25)+SUM(L$9:L25)</f>
        <v>12</v>
      </c>
      <c r="S25" s="10">
        <f>SUM(G$9:G25)+SUM(M$9:M25)</f>
        <v>12</v>
      </c>
      <c r="T25" s="10">
        <f>SUM(H$9:H25)+SUM(N$9:N25)</f>
        <v>13</v>
      </c>
      <c r="X25" s="10" t="s">
        <v>238</v>
      </c>
      <c r="Y25" s="10">
        <v>120</v>
      </c>
      <c r="Z25" s="10">
        <v>1</v>
      </c>
      <c r="AA25" s="10">
        <v>77</v>
      </c>
      <c r="AB25" s="10">
        <v>61</v>
      </c>
      <c r="AC25" s="10">
        <v>93</v>
      </c>
      <c r="AD25" s="10" t="str">
        <f t="shared" si="9"/>
        <v>智力</v>
      </c>
      <c r="AE25" s="10" t="str">
        <f t="shared" si="10"/>
        <v/>
      </c>
      <c r="AF25" s="10" t="str">
        <f t="shared" si="10"/>
        <v/>
      </c>
      <c r="AG25" s="10">
        <f t="shared" si="10"/>
        <v>1</v>
      </c>
      <c r="AI25" s="10" t="str">
        <f t="shared" si="11"/>
        <v/>
      </c>
      <c r="AJ25" s="10" t="str">
        <f t="shared" si="11"/>
        <v/>
      </c>
      <c r="AK25" s="10">
        <f t="shared" si="11"/>
        <v>1</v>
      </c>
      <c r="AL25" s="10" t="str">
        <f t="shared" si="11"/>
        <v/>
      </c>
      <c r="AO25" s="10" t="str">
        <f t="shared" si="12"/>
        <v/>
      </c>
      <c r="AP25" s="10" t="str">
        <f t="shared" si="12"/>
        <v/>
      </c>
      <c r="AQ25" s="10" t="str">
        <f t="shared" si="12"/>
        <v>智力</v>
      </c>
      <c r="AR25" s="10" t="str">
        <f t="shared" si="12"/>
        <v/>
      </c>
      <c r="AT25" s="10">
        <v>21</v>
      </c>
      <c r="AU25" s="48">
        <f t="shared" si="5"/>
        <v>0</v>
      </c>
      <c r="AV25" s="48">
        <f t="shared" si="6"/>
        <v>0</v>
      </c>
      <c r="AW25" s="48">
        <f t="shared" si="7"/>
        <v>0.31034482758620691</v>
      </c>
      <c r="AX25" s="48">
        <f t="shared" si="8"/>
        <v>0</v>
      </c>
      <c r="AZ25" s="10" t="str">
        <f t="shared" si="1"/>
        <v/>
      </c>
      <c r="BA25" s="10" t="str">
        <f t="shared" si="2"/>
        <v/>
      </c>
      <c r="BB25" s="10">
        <f t="shared" si="3"/>
        <v>3.2222222222222223</v>
      </c>
      <c r="BC25" s="10" t="str">
        <f t="shared" si="4"/>
        <v/>
      </c>
      <c r="BE25" s="10" t="str">
        <f>IF(AZ25="","",SUM(AZ$5:AZ25))</f>
        <v/>
      </c>
      <c r="BF25" s="10" t="str">
        <f>IF(BA25="","",SUM(BA$5:BA25))</f>
        <v/>
      </c>
      <c r="BG25" s="10">
        <f>IF(BB25="","",SUM(BB$5:BB25))</f>
        <v>36.070102987167537</v>
      </c>
      <c r="BH25" s="10" t="str">
        <f>IF(BC25="","",SUM(BC$5:BC25))</f>
        <v/>
      </c>
      <c r="BK25" s="10">
        <f>IF([5]武将数量星级阶位验证!AS23="","",[5]武将数量星级阶位验证!AS23)</f>
        <v>340</v>
      </c>
      <c r="BL25" s="10">
        <f>IF([5]武将数量星级阶位验证!AT23="","",[5]武将数量星级阶位验证!AT23)</f>
        <v>656829.68186489306</v>
      </c>
      <c r="BM25" s="10">
        <f>IF([5]武将数量星级阶位验证!BJ23="","",[5]武将数量星级阶位验证!BJ23)</f>
        <v>4336.815397964986</v>
      </c>
      <c r="BN25" s="10">
        <f>IF([5]武将数量星级阶位验证!BK23="","",[5]武将数量星级阶位验证!BK23)</f>
        <v>1271.5416601332095</v>
      </c>
      <c r="BO25" s="10">
        <f>IF([5]武将数量星级阶位验证!BL23="","",[5]武将数量星级阶位验证!BL23)</f>
        <v>204.70831832391579</v>
      </c>
      <c r="BP25" s="10">
        <f>IF([5]武将数量星级阶位验证!BM23="","",[5]武将数量星级阶位验证!BM23)</f>
        <v>47.51816780097694</v>
      </c>
      <c r="BR25" s="10">
        <f t="shared" si="13"/>
        <v>2168.407698982493</v>
      </c>
      <c r="BS25" s="10">
        <f t="shared" si="14"/>
        <v>1271.5416601332095</v>
      </c>
      <c r="BT25" s="10">
        <f t="shared" si="15"/>
        <v>197.64941079550491</v>
      </c>
      <c r="BU25" s="10">
        <f t="shared" si="16"/>
        <v>44.722981459743004</v>
      </c>
      <c r="BV25" s="10">
        <f t="shared" si="17"/>
        <v>2168.407698982493</v>
      </c>
      <c r="BW25" s="10">
        <f t="shared" si="18"/>
        <v>0</v>
      </c>
      <c r="BX25" s="10">
        <f t="shared" si="19"/>
        <v>7.0589075284108809</v>
      </c>
      <c r="BY25" s="10">
        <f t="shared" si="20"/>
        <v>2.7951863412339382</v>
      </c>
      <c r="CA25" s="10">
        <f t="shared" si="21"/>
        <v>867.36307959299722</v>
      </c>
      <c r="CB25" s="10">
        <f t="shared" si="22"/>
        <v>363.29761718091697</v>
      </c>
      <c r="CC25" s="10">
        <f t="shared" si="23"/>
        <v>49.412352698876226</v>
      </c>
      <c r="CD25" s="10">
        <f t="shared" si="24"/>
        <v>19.566304388637562</v>
      </c>
      <c r="CE25" s="10">
        <f t="shared" si="25"/>
        <v>3035.7707785754901</v>
      </c>
      <c r="CF25" s="10">
        <f t="shared" si="26"/>
        <v>363.29761718091697</v>
      </c>
      <c r="CG25" s="10">
        <f t="shared" si="27"/>
        <v>49.412352698876226</v>
      </c>
      <c r="CH25" s="10">
        <f t="shared" si="28"/>
        <v>8.3855590237018127</v>
      </c>
      <c r="CI25" s="10">
        <f t="shared" si="29"/>
        <v>433.68153979649861</v>
      </c>
      <c r="CJ25" s="10">
        <f t="shared" si="30"/>
        <v>544.9464257713754</v>
      </c>
      <c r="CK25" s="10">
        <f t="shared" si="31"/>
        <v>105.88361292616335</v>
      </c>
      <c r="CL25" s="10">
        <f t="shared" si="32"/>
        <v>19.566304388637562</v>
      </c>
      <c r="CN25" s="10">
        <f t="shared" si="38"/>
        <v>10</v>
      </c>
      <c r="CO25" s="10">
        <f t="shared" si="39"/>
        <v>14</v>
      </c>
      <c r="CP25" s="10">
        <f t="shared" si="40"/>
        <v>29</v>
      </c>
      <c r="CQ25" s="10">
        <f t="shared" si="41"/>
        <v>17</v>
      </c>
      <c r="CR25" s="10">
        <f t="shared" si="42"/>
        <v>10</v>
      </c>
      <c r="CS25" s="10">
        <f t="shared" si="43"/>
        <v>0</v>
      </c>
      <c r="CT25" s="10">
        <f t="shared" si="44"/>
        <v>6.3691113123381085</v>
      </c>
      <c r="CU25" s="10">
        <f t="shared" si="45"/>
        <v>2.6464879481475925</v>
      </c>
      <c r="CW25" s="10">
        <f t="shared" si="46"/>
        <v>10</v>
      </c>
      <c r="CX25" s="10">
        <f t="shared" si="47"/>
        <v>14</v>
      </c>
      <c r="CY25" s="10">
        <f t="shared" si="48"/>
        <v>29</v>
      </c>
      <c r="CZ25" s="10">
        <f t="shared" si="49"/>
        <v>17</v>
      </c>
      <c r="DA25" s="10">
        <f t="shared" si="50"/>
        <v>10</v>
      </c>
      <c r="DB25" s="10">
        <f t="shared" si="51"/>
        <v>14</v>
      </c>
      <c r="DC25" s="10">
        <f t="shared" si="52"/>
        <v>29</v>
      </c>
      <c r="DD25" s="10">
        <f t="shared" si="53"/>
        <v>6.8095230011153935</v>
      </c>
      <c r="DE25" s="10">
        <f t="shared" si="54"/>
        <v>10</v>
      </c>
      <c r="DF25" s="10">
        <f t="shared" si="55"/>
        <v>14</v>
      </c>
      <c r="DG25" s="10">
        <f t="shared" si="56"/>
        <v>29</v>
      </c>
      <c r="DH25" s="10">
        <f t="shared" si="57"/>
        <v>17</v>
      </c>
    </row>
    <row r="26" spans="3:112" x14ac:dyDescent="0.15">
      <c r="C26" s="36">
        <v>90</v>
      </c>
      <c r="E26" s="10">
        <v>1</v>
      </c>
      <c r="G26" s="10">
        <v>1</v>
      </c>
      <c r="H26" s="10">
        <v>1</v>
      </c>
      <c r="L26" s="10">
        <v>1</v>
      </c>
      <c r="P26" s="10">
        <f>SUM(D$9:D26)+SUM(J$9:J26)</f>
        <v>15</v>
      </c>
      <c r="Q26" s="10">
        <f>SUM(E$9:E26)+SUM(K$9:K26)</f>
        <v>13</v>
      </c>
      <c r="R26" s="10">
        <f>SUM(F$9:F26)+SUM(L$9:L26)</f>
        <v>13</v>
      </c>
      <c r="S26" s="10">
        <f>SUM(G$9:G26)+SUM(M$9:M26)</f>
        <v>13</v>
      </c>
      <c r="T26" s="10">
        <f>SUM(H$9:H26)+SUM(N$9:N26)</f>
        <v>14</v>
      </c>
      <c r="X26" s="10" t="s">
        <v>237</v>
      </c>
      <c r="Y26" s="10">
        <v>130</v>
      </c>
      <c r="Z26" s="10">
        <v>1</v>
      </c>
      <c r="AA26" s="10">
        <v>92</v>
      </c>
      <c r="AB26" s="10">
        <v>82</v>
      </c>
      <c r="AC26" s="10">
        <v>92</v>
      </c>
      <c r="AD26" s="10" t="str">
        <f t="shared" si="9"/>
        <v>统率</v>
      </c>
      <c r="AE26" s="10">
        <f t="shared" si="10"/>
        <v>1</v>
      </c>
      <c r="AF26" s="10" t="str">
        <f t="shared" si="10"/>
        <v/>
      </c>
      <c r="AG26" s="10" t="str">
        <f t="shared" si="10"/>
        <v/>
      </c>
      <c r="AI26" s="10" t="str">
        <f t="shared" si="11"/>
        <v/>
      </c>
      <c r="AJ26" s="10" t="str">
        <f t="shared" si="11"/>
        <v/>
      </c>
      <c r="AK26" s="10" t="str">
        <f t="shared" si="11"/>
        <v/>
      </c>
      <c r="AL26" s="10">
        <f t="shared" si="11"/>
        <v>1</v>
      </c>
      <c r="AO26" s="10" t="str">
        <f t="shared" si="12"/>
        <v/>
      </c>
      <c r="AP26" s="10" t="str">
        <f t="shared" si="12"/>
        <v/>
      </c>
      <c r="AQ26" s="10" t="str">
        <f t="shared" si="12"/>
        <v/>
      </c>
      <c r="AR26" s="10" t="str">
        <f t="shared" si="12"/>
        <v>统率</v>
      </c>
      <c r="AT26" s="10">
        <v>22</v>
      </c>
      <c r="AU26" s="48">
        <f t="shared" si="5"/>
        <v>0</v>
      </c>
      <c r="AV26" s="48">
        <f t="shared" si="6"/>
        <v>0</v>
      </c>
      <c r="AW26" s="48">
        <f t="shared" si="7"/>
        <v>0.27586206896551724</v>
      </c>
      <c r="AX26" s="48">
        <f t="shared" si="8"/>
        <v>0</v>
      </c>
      <c r="AZ26" s="10" t="str">
        <f t="shared" si="1"/>
        <v/>
      </c>
      <c r="BA26" s="10" t="str">
        <f t="shared" si="2"/>
        <v/>
      </c>
      <c r="BB26" s="10">
        <f t="shared" si="3"/>
        <v>3.625</v>
      </c>
      <c r="BC26" s="10" t="str">
        <f t="shared" si="4"/>
        <v/>
      </c>
      <c r="BE26" s="10" t="str">
        <f>IF(AZ26="","",SUM(AZ$5:AZ26))</f>
        <v/>
      </c>
      <c r="BF26" s="10" t="str">
        <f>IF(BA26="","",SUM(BA$5:BA26))</f>
        <v/>
      </c>
      <c r="BG26" s="10">
        <f>IF(BB26="","",SUM(BB$5:BB26))</f>
        <v>39.695102987167537</v>
      </c>
      <c r="BH26" s="10" t="str">
        <f>IF(BC26="","",SUM(BC$5:BC26))</f>
        <v/>
      </c>
      <c r="BK26" s="10">
        <f>IF([5]武将数量星级阶位验证!AS24="","",[5]武将数量星级阶位验证!AS24)</f>
        <v>400</v>
      </c>
      <c r="BL26" s="10">
        <f>IF([5]武将数量星级阶位验证!AT24="","",[5]武将数量星级阶位验证!AT24)</f>
        <v>739334.77069311636</v>
      </c>
      <c r="BM26" s="10">
        <f>IF([5]武将数量星级阶位验证!BJ24="","",[5]武将数量星级阶位验证!BJ24)</f>
        <v>5011.7828348718995</v>
      </c>
      <c r="BN26" s="10">
        <f>IF([5]武将数量星级阶位验证!BK24="","",[5]武将数量星级阶位验证!BK24)</f>
        <v>1457.1997341369465</v>
      </c>
      <c r="BO26" s="10">
        <f>IF([5]武将数量星级阶位验证!BL24="","",[5]武将数量星级阶位验证!BL24)</f>
        <v>231.05702942447635</v>
      </c>
      <c r="BP26" s="10">
        <f>IF([5]武将数量星级阶位验证!BM24="","",[5]武将数量星级阶位验证!BM24)</f>
        <v>55.218642758277781</v>
      </c>
    </row>
    <row r="27" spans="3:112" x14ac:dyDescent="0.15">
      <c r="C27" s="36">
        <v>95</v>
      </c>
      <c r="D27" s="10">
        <v>1</v>
      </c>
      <c r="F27" s="10">
        <v>1</v>
      </c>
      <c r="G27" s="10">
        <v>1</v>
      </c>
      <c r="M27" s="10">
        <v>1</v>
      </c>
      <c r="P27" s="10">
        <f>SUM(D$9:D27)+SUM(J$9:J27)</f>
        <v>16</v>
      </c>
      <c r="Q27" s="10">
        <f>SUM(E$9:E27)+SUM(K$9:K27)</f>
        <v>13</v>
      </c>
      <c r="R27" s="10">
        <f>SUM(F$9:F27)+SUM(L$9:L27)</f>
        <v>14</v>
      </c>
      <c r="S27" s="10">
        <f>SUM(G$9:G27)+SUM(M$9:M27)</f>
        <v>15</v>
      </c>
      <c r="T27" s="10">
        <f>SUM(H$9:H27)+SUM(N$9:N27)</f>
        <v>14</v>
      </c>
      <c r="X27" s="10" t="s">
        <v>236</v>
      </c>
      <c r="Y27" s="10">
        <v>120</v>
      </c>
      <c r="Z27" s="10">
        <v>1</v>
      </c>
      <c r="AA27" s="10">
        <v>75</v>
      </c>
      <c r="AB27" s="10">
        <v>101</v>
      </c>
      <c r="AC27" s="10">
        <v>49</v>
      </c>
      <c r="AD27" s="10" t="str">
        <f t="shared" si="9"/>
        <v>武力</v>
      </c>
      <c r="AE27" s="10" t="str">
        <f t="shared" si="10"/>
        <v/>
      </c>
      <c r="AF27" s="10">
        <f t="shared" si="10"/>
        <v>1</v>
      </c>
      <c r="AG27" s="10" t="str">
        <f t="shared" si="10"/>
        <v/>
      </c>
      <c r="AI27" s="10" t="str">
        <f t="shared" si="11"/>
        <v/>
      </c>
      <c r="AJ27" s="10" t="str">
        <f t="shared" si="11"/>
        <v/>
      </c>
      <c r="AK27" s="10">
        <f t="shared" si="11"/>
        <v>1</v>
      </c>
      <c r="AL27" s="10" t="str">
        <f t="shared" si="11"/>
        <v/>
      </c>
      <c r="AO27" s="10" t="str">
        <f t="shared" si="12"/>
        <v/>
      </c>
      <c r="AP27" s="10" t="str">
        <f t="shared" si="12"/>
        <v/>
      </c>
      <c r="AQ27" s="10" t="str">
        <f t="shared" si="12"/>
        <v>武力</v>
      </c>
      <c r="AR27" s="10" t="str">
        <f t="shared" si="12"/>
        <v/>
      </c>
      <c r="AT27" s="10">
        <v>23</v>
      </c>
      <c r="AU27" s="48">
        <f t="shared" si="5"/>
        <v>0</v>
      </c>
      <c r="AV27" s="48">
        <f t="shared" si="6"/>
        <v>0</v>
      </c>
      <c r="AW27" s="48">
        <f t="shared" si="7"/>
        <v>0.2413793103448276</v>
      </c>
      <c r="AX27" s="48">
        <f t="shared" si="8"/>
        <v>0</v>
      </c>
      <c r="AZ27" s="10" t="str">
        <f t="shared" si="1"/>
        <v/>
      </c>
      <c r="BA27" s="10" t="str">
        <f t="shared" si="2"/>
        <v/>
      </c>
      <c r="BB27" s="10">
        <f t="shared" si="3"/>
        <v>4.1428571428571423</v>
      </c>
      <c r="BC27" s="10" t="str">
        <f t="shared" si="4"/>
        <v/>
      </c>
      <c r="BE27" s="10" t="str">
        <f>IF(AZ27="","",SUM(AZ$5:AZ27))</f>
        <v/>
      </c>
      <c r="BF27" s="10" t="str">
        <f>IF(BA27="","",SUM(BA$5:BA27))</f>
        <v/>
      </c>
      <c r="BG27" s="10">
        <f>IF(BB27="","",SUM(BB$5:BB27))</f>
        <v>43.837960130024683</v>
      </c>
      <c r="BH27" s="10" t="str">
        <f>IF(BC27="","",SUM(BC$5:BC27))</f>
        <v/>
      </c>
      <c r="BK27" s="10">
        <f>IF([5]武将数量星级阶位验证!AS25="","",[5]武将数量星级阶位验证!AS25)</f>
        <v>520</v>
      </c>
      <c r="BL27" s="10">
        <f>IF([5]武将数量星级阶位验证!AT25="","",[5]武将数量星级阶位验证!AT25)</f>
        <v>860436.81567553035</v>
      </c>
      <c r="BM27" s="10">
        <f>IF([5]武将数量星级阶位验证!BJ25="","",[5]武将数量星级阶位验证!BJ25)</f>
        <v>6267.5379458486714</v>
      </c>
      <c r="BN27" s="10">
        <f>IF([5]武将数量星级阶位验证!BK25="","",[5]武将数量星级阶位验证!BK25)</f>
        <v>1777.6079022324989</v>
      </c>
      <c r="BO27" s="10">
        <f>IF([5]武将数量星级阶位验证!BL25="","",[5]武将数量星级阶位验证!BL25)</f>
        <v>276.11825463880922</v>
      </c>
      <c r="BP27" s="10">
        <f>IF([5]武将数量星级阶位验证!BM25="","",[5]武将数量星级阶位验证!BM25)</f>
        <v>66.521500289969751</v>
      </c>
    </row>
    <row r="28" spans="3:112" x14ac:dyDescent="0.15">
      <c r="C28" s="36">
        <v>100</v>
      </c>
      <c r="E28" s="10">
        <v>1</v>
      </c>
      <c r="F28" s="10">
        <v>1</v>
      </c>
      <c r="H28" s="10">
        <v>1</v>
      </c>
      <c r="N28" s="10">
        <v>1</v>
      </c>
      <c r="P28" s="10">
        <f>SUM(D$9:D28)+SUM(J$9:J28)</f>
        <v>16</v>
      </c>
      <c r="Q28" s="10">
        <f>SUM(E$9:E28)+SUM(K$9:K28)</f>
        <v>14</v>
      </c>
      <c r="R28" s="10">
        <f>SUM(F$9:F28)+SUM(L$9:L28)</f>
        <v>15</v>
      </c>
      <c r="S28" s="10">
        <f>SUM(G$9:G28)+SUM(M$9:M28)</f>
        <v>15</v>
      </c>
      <c r="T28" s="10">
        <f>SUM(H$9:H28)+SUM(N$9:N28)</f>
        <v>16</v>
      </c>
      <c r="X28" s="10" t="s">
        <v>235</v>
      </c>
      <c r="Y28" s="10">
        <v>100</v>
      </c>
      <c r="Z28" s="10">
        <v>1</v>
      </c>
      <c r="AA28" s="10">
        <v>60</v>
      </c>
      <c r="AB28" s="10">
        <v>60</v>
      </c>
      <c r="AC28" s="10">
        <v>60</v>
      </c>
      <c r="AD28" s="10" t="str">
        <f t="shared" si="9"/>
        <v>统率</v>
      </c>
      <c r="AE28" s="10">
        <f t="shared" ref="AE28:AG47" si="58">IF($AD28=AE$7,1,"")</f>
        <v>1</v>
      </c>
      <c r="AF28" s="10" t="str">
        <f t="shared" si="58"/>
        <v/>
      </c>
      <c r="AG28" s="10" t="str">
        <f t="shared" si="58"/>
        <v/>
      </c>
      <c r="AI28" s="10">
        <f t="shared" ref="AI28:AL47" si="59">IF($Y28=AI$6,$Z28,"")</f>
        <v>1</v>
      </c>
      <c r="AJ28" s="10" t="str">
        <f t="shared" si="59"/>
        <v/>
      </c>
      <c r="AK28" s="10" t="str">
        <f t="shared" si="59"/>
        <v/>
      </c>
      <c r="AL28" s="10" t="str">
        <f t="shared" si="59"/>
        <v/>
      </c>
      <c r="AO28" s="10" t="str">
        <f t="shared" ref="AO28:AR47" si="60">IF($Y28=AO$6,$AD28,"")</f>
        <v>统率</v>
      </c>
      <c r="AP28" s="10" t="str">
        <f t="shared" si="60"/>
        <v/>
      </c>
      <c r="AQ28" s="10" t="str">
        <f t="shared" si="60"/>
        <v/>
      </c>
      <c r="AR28" s="10" t="str">
        <f t="shared" si="60"/>
        <v/>
      </c>
      <c r="AT28" s="10">
        <v>24</v>
      </c>
      <c r="AU28" s="48">
        <f t="shared" si="5"/>
        <v>0</v>
      </c>
      <c r="AV28" s="48">
        <f t="shared" si="6"/>
        <v>0</v>
      </c>
      <c r="AW28" s="48">
        <f t="shared" si="7"/>
        <v>0.20689655172413793</v>
      </c>
      <c r="AX28" s="48">
        <f t="shared" si="8"/>
        <v>0</v>
      </c>
      <c r="AZ28" s="10" t="str">
        <f t="shared" si="1"/>
        <v/>
      </c>
      <c r="BA28" s="10" t="str">
        <f t="shared" si="2"/>
        <v/>
      </c>
      <c r="BB28" s="10">
        <f t="shared" si="3"/>
        <v>4.833333333333333</v>
      </c>
      <c r="BC28" s="10" t="str">
        <f t="shared" si="4"/>
        <v/>
      </c>
      <c r="BE28" s="10" t="str">
        <f>IF(AZ28="","",SUM(AZ$5:AZ28))</f>
        <v/>
      </c>
      <c r="BF28" s="10" t="str">
        <f>IF(BA28="","",SUM(BA$5:BA28))</f>
        <v/>
      </c>
      <c r="BG28" s="10">
        <f>IF(BB28="","",SUM(BB$5:BB28))</f>
        <v>48.671293463358019</v>
      </c>
      <c r="BH28" s="10" t="str">
        <f>IF(BC28="","",SUM(BC$5:BC28))</f>
        <v/>
      </c>
      <c r="BK28" s="10">
        <f>IF([5]武将数量星级阶位验证!AS26="","",[5]武将数量星级阶位验证!AS26)</f>
        <v>640</v>
      </c>
      <c r="BL28" s="10">
        <f>IF([5]武将数量星级阶位验证!AT26="","",[5]武将数量星级阶位验证!AT26)</f>
        <v>950337.44143759354</v>
      </c>
      <c r="BM28" s="10">
        <f>IF([5]武将数量星级阶位验证!BJ26="","",[5]武将数量星级阶位验证!BJ26)</f>
        <v>7456.3682735701987</v>
      </c>
      <c r="BN28" s="10">
        <f>IF([5]武将数量星级阶位验证!BK26="","",[5]武将数量星级阶位验证!BK26)</f>
        <v>2061.8405118117025</v>
      </c>
      <c r="BO28" s="10">
        <f>IF([5]武将数量星级阶位验证!BL26="","",[5]武将数量星级阶位验证!BL26)</f>
        <v>315.75314607568976</v>
      </c>
      <c r="BP28" s="10">
        <f>IF([5]武将数量星级阶位验证!BM26="","",[5]武将数量星级阶位验证!BM26)</f>
        <v>74.912225361095651</v>
      </c>
    </row>
    <row r="29" spans="3:112" x14ac:dyDescent="0.15">
      <c r="X29" s="10" t="s">
        <v>234</v>
      </c>
      <c r="Y29" s="10">
        <v>120</v>
      </c>
      <c r="Z29" s="10">
        <v>1</v>
      </c>
      <c r="AA29" s="10">
        <v>83</v>
      </c>
      <c r="AB29" s="10">
        <v>61</v>
      </c>
      <c r="AC29" s="10">
        <v>88</v>
      </c>
      <c r="AD29" s="10" t="str">
        <f t="shared" si="9"/>
        <v>智力</v>
      </c>
      <c r="AE29" s="10" t="str">
        <f t="shared" si="58"/>
        <v/>
      </c>
      <c r="AF29" s="10" t="str">
        <f t="shared" si="58"/>
        <v/>
      </c>
      <c r="AG29" s="10">
        <f t="shared" si="58"/>
        <v>1</v>
      </c>
      <c r="AI29" s="10" t="str">
        <f t="shared" si="59"/>
        <v/>
      </c>
      <c r="AJ29" s="10" t="str">
        <f t="shared" si="59"/>
        <v/>
      </c>
      <c r="AK29" s="10">
        <f t="shared" si="59"/>
        <v>1</v>
      </c>
      <c r="AL29" s="10" t="str">
        <f t="shared" si="59"/>
        <v/>
      </c>
      <c r="AO29" s="10" t="str">
        <f t="shared" si="60"/>
        <v/>
      </c>
      <c r="AP29" s="10" t="str">
        <f t="shared" si="60"/>
        <v/>
      </c>
      <c r="AQ29" s="10" t="str">
        <f t="shared" si="60"/>
        <v>智力</v>
      </c>
      <c r="AR29" s="10" t="str">
        <f t="shared" si="60"/>
        <v/>
      </c>
      <c r="AT29" s="10">
        <v>25</v>
      </c>
      <c r="AU29" s="48">
        <f t="shared" si="5"/>
        <v>0</v>
      </c>
      <c r="AV29" s="48">
        <f t="shared" si="6"/>
        <v>0</v>
      </c>
      <c r="AW29" s="48">
        <f t="shared" si="7"/>
        <v>0.17241379310344829</v>
      </c>
      <c r="AX29" s="48">
        <f t="shared" si="8"/>
        <v>0</v>
      </c>
      <c r="AZ29" s="10" t="str">
        <f t="shared" si="1"/>
        <v/>
      </c>
      <c r="BA29" s="10" t="str">
        <f t="shared" si="2"/>
        <v/>
      </c>
      <c r="BB29" s="10">
        <f t="shared" si="3"/>
        <v>5.8</v>
      </c>
      <c r="BC29" s="10" t="str">
        <f t="shared" si="4"/>
        <v/>
      </c>
      <c r="BE29" s="10" t="str">
        <f>IF(AZ29="","",SUM(AZ$5:AZ29))</f>
        <v/>
      </c>
      <c r="BF29" s="10" t="str">
        <f>IF(BA29="","",SUM(BA$5:BA29))</f>
        <v/>
      </c>
      <c r="BG29" s="10">
        <f>IF(BB29="","",SUM(BB$5:BB29))</f>
        <v>54.471293463358016</v>
      </c>
      <c r="BH29" s="10" t="str">
        <f>IF(BC29="","",SUM(BC$5:BC29))</f>
        <v/>
      </c>
      <c r="BK29" s="214" t="s">
        <v>45</v>
      </c>
      <c r="BL29" s="214"/>
      <c r="BM29" s="10">
        <f>IF([5]武将数量星级阶位验证!BJ27="","",[5]武将数量星级阶位验证!BJ27)</f>
        <v>9154.6296585513101</v>
      </c>
      <c r="BN29" s="10">
        <f>IF([5]武将数量星级阶位验证!BK27="","",[5]武将数量星级阶位验证!BK27)</f>
        <v>2442.2520712609521</v>
      </c>
      <c r="BO29" s="10">
        <f>IF([5]武将数量星级阶位验证!BL27="","",[5]武将数量星级阶位验证!BL27)</f>
        <v>368.31487999307717</v>
      </c>
      <c r="BP29" s="10">
        <f>IF([5]武将数量星级阶位验证!BM27="","",[5]武将数量星级阶位验证!BM27)</f>
        <v>83.800355896760223</v>
      </c>
    </row>
    <row r="30" spans="3:112" x14ac:dyDescent="0.15">
      <c r="X30" s="10" t="s">
        <v>233</v>
      </c>
      <c r="Y30" s="10">
        <v>100</v>
      </c>
      <c r="Z30" s="10">
        <v>2</v>
      </c>
      <c r="AA30" s="10">
        <v>60</v>
      </c>
      <c r="AB30" s="10">
        <v>60</v>
      </c>
      <c r="AC30" s="10">
        <v>60</v>
      </c>
      <c r="AD30" s="10" t="str">
        <f t="shared" si="9"/>
        <v>统率</v>
      </c>
      <c r="AE30" s="10">
        <f t="shared" si="58"/>
        <v>1</v>
      </c>
      <c r="AF30" s="10" t="str">
        <f t="shared" si="58"/>
        <v/>
      </c>
      <c r="AG30" s="10" t="str">
        <f t="shared" si="58"/>
        <v/>
      </c>
      <c r="AI30" s="10">
        <f t="shared" si="59"/>
        <v>2</v>
      </c>
      <c r="AJ30" s="10" t="str">
        <f t="shared" si="59"/>
        <v/>
      </c>
      <c r="AK30" s="10" t="str">
        <f t="shared" si="59"/>
        <v/>
      </c>
      <c r="AL30" s="10" t="str">
        <f t="shared" si="59"/>
        <v/>
      </c>
      <c r="AO30" s="10" t="str">
        <f t="shared" si="60"/>
        <v>统率</v>
      </c>
      <c r="AP30" s="10" t="str">
        <f t="shared" si="60"/>
        <v/>
      </c>
      <c r="AQ30" s="10" t="str">
        <f t="shared" si="60"/>
        <v/>
      </c>
      <c r="AR30" s="10" t="str">
        <f t="shared" si="60"/>
        <v/>
      </c>
      <c r="AT30" s="10">
        <v>26</v>
      </c>
      <c r="AU30" s="48">
        <f t="shared" si="5"/>
        <v>0</v>
      </c>
      <c r="AV30" s="48">
        <f t="shared" si="6"/>
        <v>0</v>
      </c>
      <c r="AW30" s="48">
        <f t="shared" si="7"/>
        <v>0.13793103448275862</v>
      </c>
      <c r="AX30" s="48">
        <f t="shared" si="8"/>
        <v>0</v>
      </c>
      <c r="AZ30" s="10" t="str">
        <f t="shared" si="1"/>
        <v/>
      </c>
      <c r="BA30" s="10" t="str">
        <f t="shared" si="2"/>
        <v/>
      </c>
      <c r="BB30" s="10">
        <f t="shared" si="3"/>
        <v>7.25</v>
      </c>
      <c r="BC30" s="10" t="str">
        <f t="shared" si="4"/>
        <v/>
      </c>
      <c r="BE30" s="10" t="str">
        <f>IF(AZ30="","",SUM(AZ$5:AZ30))</f>
        <v/>
      </c>
      <c r="BF30" s="10" t="str">
        <f>IF(BA30="","",SUM(BA$5:BA30))</f>
        <v/>
      </c>
      <c r="BG30" s="10">
        <f>IF(BB30="","",SUM(BB$5:BB30))</f>
        <v>61.721293463358016</v>
      </c>
      <c r="BH30" s="10" t="str">
        <f>IF(BC30="","",SUM(BC$5:BC30))</f>
        <v/>
      </c>
      <c r="BK30" s="214"/>
      <c r="BL30" s="214"/>
      <c r="BM30" s="225" t="s">
        <v>185</v>
      </c>
      <c r="BN30" s="213"/>
      <c r="BO30" s="213"/>
      <c r="BP30" s="213"/>
    </row>
    <row r="31" spans="3:112" x14ac:dyDescent="0.15">
      <c r="X31" s="10" t="s">
        <v>232</v>
      </c>
      <c r="Y31" s="10">
        <v>110</v>
      </c>
      <c r="Z31" s="10">
        <v>1</v>
      </c>
      <c r="AA31" s="10">
        <v>59</v>
      </c>
      <c r="AB31" s="10">
        <v>46</v>
      </c>
      <c r="AC31" s="10">
        <v>92</v>
      </c>
      <c r="AD31" s="10" t="str">
        <f t="shared" si="9"/>
        <v>智力</v>
      </c>
      <c r="AE31" s="10" t="str">
        <f t="shared" si="58"/>
        <v/>
      </c>
      <c r="AF31" s="10" t="str">
        <f t="shared" si="58"/>
        <v/>
      </c>
      <c r="AG31" s="10">
        <f t="shared" si="58"/>
        <v>1</v>
      </c>
      <c r="AI31" s="10" t="str">
        <f t="shared" si="59"/>
        <v/>
      </c>
      <c r="AJ31" s="10">
        <f t="shared" si="59"/>
        <v>1</v>
      </c>
      <c r="AK31" s="10" t="str">
        <f t="shared" si="59"/>
        <v/>
      </c>
      <c r="AL31" s="10" t="str">
        <f t="shared" si="59"/>
        <v/>
      </c>
      <c r="AO31" s="10" t="str">
        <f t="shared" si="60"/>
        <v/>
      </c>
      <c r="AP31" s="10" t="str">
        <f t="shared" si="60"/>
        <v>智力</v>
      </c>
      <c r="AQ31" s="10" t="str">
        <f t="shared" si="60"/>
        <v/>
      </c>
      <c r="AR31" s="10" t="str">
        <f t="shared" si="60"/>
        <v/>
      </c>
      <c r="AT31" s="10">
        <v>27</v>
      </c>
      <c r="AU31" s="48">
        <f t="shared" si="5"/>
        <v>0</v>
      </c>
      <c r="AV31" s="48">
        <f t="shared" si="6"/>
        <v>0</v>
      </c>
      <c r="AW31" s="48">
        <f t="shared" si="7"/>
        <v>0.10344827586206896</v>
      </c>
      <c r="AX31" s="48">
        <f t="shared" si="8"/>
        <v>0</v>
      </c>
      <c r="AZ31" s="10" t="str">
        <f t="shared" si="1"/>
        <v/>
      </c>
      <c r="BA31" s="10" t="str">
        <f t="shared" si="2"/>
        <v/>
      </c>
      <c r="BB31" s="10">
        <f t="shared" si="3"/>
        <v>9.6666666666666661</v>
      </c>
      <c r="BC31" s="10" t="str">
        <f t="shared" si="4"/>
        <v/>
      </c>
      <c r="BE31" s="10" t="str">
        <f>IF(AZ31="","",SUM(AZ$5:AZ31))</f>
        <v/>
      </c>
      <c r="BF31" s="10" t="str">
        <f>IF(BA31="","",SUM(BA$5:BA31))</f>
        <v/>
      </c>
      <c r="BG31" s="10">
        <f>IF(BB31="","",SUM(BB$5:BB31))</f>
        <v>71.38796013002468</v>
      </c>
      <c r="BH31" s="10" t="str">
        <f>IF(BC31="","",SUM(BC$5:BC31))</f>
        <v/>
      </c>
      <c r="BK31" s="47" t="s">
        <v>44</v>
      </c>
      <c r="BL31" s="47" t="s">
        <v>184</v>
      </c>
      <c r="BM31" s="47" t="s">
        <v>149</v>
      </c>
      <c r="BN31" s="47" t="s">
        <v>150</v>
      </c>
      <c r="BO31" s="47" t="s">
        <v>151</v>
      </c>
      <c r="BP31" s="47" t="s">
        <v>152</v>
      </c>
    </row>
    <row r="32" spans="3:112" x14ac:dyDescent="0.15">
      <c r="X32" s="10" t="s">
        <v>231</v>
      </c>
      <c r="Y32" s="10">
        <v>130</v>
      </c>
      <c r="Z32" s="10">
        <v>1</v>
      </c>
      <c r="AA32" s="10">
        <v>90</v>
      </c>
      <c r="AB32" s="10">
        <v>90</v>
      </c>
      <c r="AC32" s="10">
        <v>90</v>
      </c>
      <c r="AD32" s="10" t="str">
        <f t="shared" si="9"/>
        <v>统率</v>
      </c>
      <c r="AE32" s="10">
        <f t="shared" si="58"/>
        <v>1</v>
      </c>
      <c r="AF32" s="10" t="str">
        <f t="shared" si="58"/>
        <v/>
      </c>
      <c r="AG32" s="10" t="str">
        <f t="shared" si="58"/>
        <v/>
      </c>
      <c r="AI32" s="10" t="str">
        <f t="shared" si="59"/>
        <v/>
      </c>
      <c r="AJ32" s="10" t="str">
        <f t="shared" si="59"/>
        <v/>
      </c>
      <c r="AK32" s="10" t="str">
        <f t="shared" si="59"/>
        <v/>
      </c>
      <c r="AL32" s="10">
        <f t="shared" si="59"/>
        <v>1</v>
      </c>
      <c r="AO32" s="10" t="str">
        <f t="shared" si="60"/>
        <v/>
      </c>
      <c r="AP32" s="10" t="str">
        <f t="shared" si="60"/>
        <v/>
      </c>
      <c r="AQ32" s="10" t="str">
        <f t="shared" si="60"/>
        <v/>
      </c>
      <c r="AR32" s="10" t="str">
        <f t="shared" si="60"/>
        <v>统率</v>
      </c>
      <c r="AT32" s="10">
        <v>28</v>
      </c>
      <c r="AU32" s="48">
        <f t="shared" si="5"/>
        <v>0</v>
      </c>
      <c r="AV32" s="48">
        <f t="shared" si="6"/>
        <v>0</v>
      </c>
      <c r="AW32" s="48">
        <f t="shared" si="7"/>
        <v>6.8965517241379309E-2</v>
      </c>
      <c r="AX32" s="48">
        <f t="shared" si="8"/>
        <v>0</v>
      </c>
      <c r="AZ32" s="10" t="str">
        <f t="shared" si="1"/>
        <v/>
      </c>
      <c r="BA32" s="10" t="str">
        <f t="shared" si="2"/>
        <v/>
      </c>
      <c r="BB32" s="10">
        <f t="shared" si="3"/>
        <v>14.5</v>
      </c>
      <c r="BC32" s="10" t="str">
        <f t="shared" si="4"/>
        <v/>
      </c>
      <c r="BE32" s="10" t="str">
        <f>IF(AZ32="","",SUM(AZ$5:AZ32))</f>
        <v/>
      </c>
      <c r="BF32" s="10" t="str">
        <f>IF(BA32="","",SUM(BA$5:BA32))</f>
        <v/>
      </c>
      <c r="BG32" s="10">
        <f>IF(BB32="","",SUM(BB$5:BB32))</f>
        <v>85.88796013002468</v>
      </c>
      <c r="BH32" s="10" t="str">
        <f>IF(BC32="","",SUM(BC$5:BC32))</f>
        <v/>
      </c>
      <c r="BK32" s="10">
        <f>IF([5]武将数量星级阶位验证!AS30="","",[5]武将数量星级阶位验证!AS30)</f>
        <v>1720</v>
      </c>
      <c r="BL32" s="10">
        <f>IF([5]武将数量星级阶位验证!AT30="","",[5]武将数量星级阶位验证!AT30)</f>
        <v>1349688.6364918074</v>
      </c>
      <c r="BM32" s="10">
        <f>IF([5]武将数量星级阶位验证!BJ30="","",[5]武将数量星级阶位验证!BJ30)</f>
        <v>17276.947648469093</v>
      </c>
      <c r="BN32" s="10">
        <f>IF([5]武将数量星级阶位验证!BK30="","",[5]武将数量星级阶位验证!BK30)</f>
        <v>4144.8563901354291</v>
      </c>
      <c r="BO32" s="10">
        <f>IF([5]武将数量星级阶位验证!BL30="","",[5]武将数量星级阶位验证!BL30)</f>
        <v>601.20552782424875</v>
      </c>
      <c r="BP32" s="10">
        <f>IF([5]武将数量星级阶位验证!BM30="","",[5]武将数量星级阶位验证!BM30)</f>
        <v>112.18500356615561</v>
      </c>
      <c r="BR32" s="10">
        <f t="shared" ref="BR32:BR48" si="61">BM32*AI$5</f>
        <v>8638.4738242345466</v>
      </c>
      <c r="BS32" s="10">
        <f t="shared" ref="BS32:BS48" si="62">BN32*AJ$5</f>
        <v>4144.8563901354291</v>
      </c>
      <c r="BT32" s="10">
        <f t="shared" ref="BT32:BT48" si="63">BO32*AK$5</f>
        <v>580.47430272686086</v>
      </c>
      <c r="BU32" s="10">
        <f t="shared" ref="BU32:BU48" si="64">BP32*AL$5</f>
        <v>105.58588570932292</v>
      </c>
      <c r="BV32" s="10">
        <f t="shared" ref="BV32:BV48" si="65">BM32*(1-AI$5)</f>
        <v>8638.4738242345466</v>
      </c>
      <c r="BW32" s="10">
        <f t="shared" ref="BW32:BW48" si="66">BN32*(1-AJ$5)</f>
        <v>0</v>
      </c>
      <c r="BX32" s="10">
        <f t="shared" ref="BX32:BX48" si="67">BO32*(1-AK$5)</f>
        <v>20.731225097387863</v>
      </c>
      <c r="BY32" s="10">
        <f t="shared" ref="BY32:BY48" si="68">BP32*(1-AL$5)</f>
        <v>6.5991178568326845</v>
      </c>
      <c r="CA32" s="10">
        <f t="shared" ref="CA32:CA48" si="69">BM32*(AO$3)</f>
        <v>3455.389529693819</v>
      </c>
      <c r="CB32" s="10">
        <f t="shared" ref="CB32:CB48" si="70">BN32*(AP$3)</f>
        <v>1184.2446828958368</v>
      </c>
      <c r="CC32" s="10">
        <f t="shared" ref="CC32:CC48" si="71">BO32*(AQ$3)</f>
        <v>145.11857568171521</v>
      </c>
      <c r="CD32" s="10">
        <f t="shared" ref="CD32:CD48" si="72">BP32*(AR$3)</f>
        <v>46.193824997828777</v>
      </c>
      <c r="CE32" s="10">
        <f t="shared" ref="CE32:CE48" si="73">BM32*(AO$4)</f>
        <v>12093.863353928364</v>
      </c>
      <c r="CF32" s="10">
        <f t="shared" ref="CF32:CF48" si="74">BN32*(AP$4)</f>
        <v>1184.2446828958368</v>
      </c>
      <c r="CG32" s="10">
        <f t="shared" ref="CG32:CG48" si="75">BO32*(AQ$4)</f>
        <v>145.11857568171521</v>
      </c>
      <c r="CH32" s="10">
        <f t="shared" ref="CH32:CH48" si="76">BP32*(AR$4)</f>
        <v>19.79735357049805</v>
      </c>
      <c r="CI32" s="10">
        <f t="shared" ref="CI32:CI48" si="77">BM32*(AO$5)</f>
        <v>1727.6947648469095</v>
      </c>
      <c r="CJ32" s="10">
        <f t="shared" ref="CJ32:CJ48" si="78">BN32*(AP$5)</f>
        <v>1776.3670243437552</v>
      </c>
      <c r="CK32" s="10">
        <f t="shared" ref="CK32:CK48" si="79">BO32*(AQ$5)</f>
        <v>310.96837646081832</v>
      </c>
      <c r="CL32" s="10">
        <f t="shared" ref="CL32:CL48" si="80">BP32*(AR$5)</f>
        <v>46.193824997828777</v>
      </c>
      <c r="CN32" s="10">
        <f t="shared" si="38"/>
        <v>10</v>
      </c>
      <c r="CO32" s="10">
        <f t="shared" si="39"/>
        <v>14</v>
      </c>
      <c r="CP32" s="10">
        <f t="shared" si="40"/>
        <v>29</v>
      </c>
      <c r="CQ32" s="10">
        <f t="shared" si="41"/>
        <v>17</v>
      </c>
      <c r="CR32" s="10">
        <f t="shared" si="42"/>
        <v>10</v>
      </c>
      <c r="CS32" s="10">
        <f t="shared" si="43"/>
        <v>0</v>
      </c>
      <c r="CT32" s="10">
        <f t="shared" si="44"/>
        <v>15.06689703887549</v>
      </c>
      <c r="CU32" s="10">
        <f t="shared" si="45"/>
        <v>5.6220987069562316</v>
      </c>
      <c r="CW32" s="10">
        <f t="shared" si="46"/>
        <v>10</v>
      </c>
      <c r="CX32" s="10">
        <f t="shared" si="47"/>
        <v>14</v>
      </c>
      <c r="CY32" s="10">
        <f t="shared" si="48"/>
        <v>29</v>
      </c>
      <c r="CZ32" s="10">
        <f t="shared" si="49"/>
        <v>17</v>
      </c>
      <c r="DA32" s="10">
        <f t="shared" si="50"/>
        <v>10</v>
      </c>
      <c r="DB32" s="10">
        <f t="shared" si="51"/>
        <v>14</v>
      </c>
      <c r="DC32" s="10">
        <f t="shared" si="52"/>
        <v>29</v>
      </c>
      <c r="DD32" s="10">
        <f t="shared" si="53"/>
        <v>17</v>
      </c>
      <c r="DE32" s="10">
        <f t="shared" si="54"/>
        <v>10</v>
      </c>
      <c r="DF32" s="10">
        <f t="shared" si="55"/>
        <v>14</v>
      </c>
      <c r="DG32" s="10">
        <f t="shared" si="56"/>
        <v>29</v>
      </c>
      <c r="DH32" s="10">
        <f t="shared" si="57"/>
        <v>17</v>
      </c>
    </row>
    <row r="33" spans="24:112" x14ac:dyDescent="0.15">
      <c r="X33" s="10" t="s">
        <v>230</v>
      </c>
      <c r="Y33" s="10">
        <v>120</v>
      </c>
      <c r="Z33" s="10">
        <v>1</v>
      </c>
      <c r="AA33" s="10">
        <v>65</v>
      </c>
      <c r="AB33" s="10">
        <v>60</v>
      </c>
      <c r="AC33" s="10">
        <v>102</v>
      </c>
      <c r="AD33" s="10" t="str">
        <f t="shared" si="9"/>
        <v>智力</v>
      </c>
      <c r="AE33" s="10" t="str">
        <f t="shared" si="58"/>
        <v/>
      </c>
      <c r="AF33" s="10" t="str">
        <f t="shared" si="58"/>
        <v/>
      </c>
      <c r="AG33" s="10">
        <f t="shared" si="58"/>
        <v>1</v>
      </c>
      <c r="AI33" s="10" t="str">
        <f t="shared" si="59"/>
        <v/>
      </c>
      <c r="AJ33" s="10" t="str">
        <f t="shared" si="59"/>
        <v/>
      </c>
      <c r="AK33" s="10">
        <f t="shared" si="59"/>
        <v>1</v>
      </c>
      <c r="AL33" s="10" t="str">
        <f t="shared" si="59"/>
        <v/>
      </c>
      <c r="AO33" s="10" t="str">
        <f t="shared" si="60"/>
        <v/>
      </c>
      <c r="AP33" s="10" t="str">
        <f t="shared" si="60"/>
        <v/>
      </c>
      <c r="AQ33" s="10" t="str">
        <f t="shared" si="60"/>
        <v>智力</v>
      </c>
      <c r="AR33" s="10" t="str">
        <f t="shared" si="60"/>
        <v/>
      </c>
      <c r="AT33" s="10">
        <v>29</v>
      </c>
      <c r="AU33" s="48">
        <f t="shared" si="5"/>
        <v>0</v>
      </c>
      <c r="AV33" s="48">
        <f t="shared" si="6"/>
        <v>0</v>
      </c>
      <c r="AW33" s="48">
        <f t="shared" si="7"/>
        <v>3.4482758620689655E-2</v>
      </c>
      <c r="AX33" s="48">
        <f t="shared" si="8"/>
        <v>0</v>
      </c>
      <c r="AZ33" s="10" t="str">
        <f t="shared" si="1"/>
        <v/>
      </c>
      <c r="BA33" s="10" t="str">
        <f t="shared" si="2"/>
        <v/>
      </c>
      <c r="BB33" s="10">
        <f t="shared" si="3"/>
        <v>29</v>
      </c>
      <c r="BC33" s="10" t="str">
        <f t="shared" si="4"/>
        <v/>
      </c>
      <c r="BE33" s="10" t="str">
        <f>IF(AZ33="","",SUM(AZ$5:AZ33))</f>
        <v/>
      </c>
      <c r="BF33" s="10" t="str">
        <f>IF(BA33="","",SUM(BA$5:BA33))</f>
        <v/>
      </c>
      <c r="BG33" s="10">
        <f>IF(BB33="","",SUM(BB$5:BB33))</f>
        <v>114.88796013002468</v>
      </c>
      <c r="BH33" s="10" t="str">
        <f>IF(BC33="","",SUM(BC$5:BC33))</f>
        <v/>
      </c>
      <c r="BK33" s="10">
        <f>IF([5]武将数量星级阶位验证!AS31="","",[5]武将数量星级阶位验证!AS31)</f>
        <v>2200</v>
      </c>
      <c r="BL33" s="10">
        <f>IF([5]武将数量星级阶位验证!AT31="","",[5]武将数量星级阶位验证!AT31)</f>
        <v>1453235.0209697657</v>
      </c>
      <c r="BM33" s="10">
        <f>IF([5]武将数量星级阶位验证!BJ31="","",[5]武将数量星级阶位验证!BJ31)</f>
        <v>21483.047139813119</v>
      </c>
      <c r="BN33" s="10">
        <f>IF([5]武将数量星级阶位验证!BK31="","",[5]武将数量星级阶位验证!BK31)</f>
        <v>4984.9101692403083</v>
      </c>
      <c r="BO33" s="10">
        <f>IF([5]武将数量星级阶位验证!BL31="","",[5]武将数量星级阶位验证!BL31)</f>
        <v>715.21359468998071</v>
      </c>
      <c r="BP33" s="10">
        <f>IF([5]武将数量星级阶位验证!BM31="","",[5]武将数量星级阶位验证!BM31)</f>
        <v>121.84933278409839</v>
      </c>
      <c r="BR33" s="10">
        <f t="shared" si="61"/>
        <v>10741.52356990656</v>
      </c>
      <c r="BS33" s="10">
        <f t="shared" si="62"/>
        <v>4984.9101692403083</v>
      </c>
      <c r="BT33" s="10">
        <f t="shared" si="63"/>
        <v>690.55105694205042</v>
      </c>
      <c r="BU33" s="10">
        <f t="shared" si="64"/>
        <v>114.68172497326907</v>
      </c>
      <c r="BV33" s="10">
        <f t="shared" si="65"/>
        <v>10741.52356990656</v>
      </c>
      <c r="BW33" s="10">
        <f t="shared" si="66"/>
        <v>0</v>
      </c>
      <c r="BX33" s="10">
        <f t="shared" si="67"/>
        <v>24.66253774793034</v>
      </c>
      <c r="BY33" s="10">
        <f t="shared" si="68"/>
        <v>7.1676078108293186</v>
      </c>
      <c r="CA33" s="10">
        <f t="shared" si="69"/>
        <v>4296.6094279626241</v>
      </c>
      <c r="CB33" s="10">
        <f t="shared" si="70"/>
        <v>1424.2600483543738</v>
      </c>
      <c r="CC33" s="10">
        <f t="shared" si="71"/>
        <v>172.63776423551261</v>
      </c>
      <c r="CD33" s="10">
        <f t="shared" si="72"/>
        <v>50.173254675805218</v>
      </c>
      <c r="CE33" s="10">
        <f t="shared" si="73"/>
        <v>15038.132997869183</v>
      </c>
      <c r="CF33" s="10">
        <f t="shared" si="74"/>
        <v>1424.2600483543738</v>
      </c>
      <c r="CG33" s="10">
        <f t="shared" si="75"/>
        <v>172.63776423551261</v>
      </c>
      <c r="CH33" s="10">
        <f t="shared" si="76"/>
        <v>21.502823432487954</v>
      </c>
      <c r="CI33" s="10">
        <f t="shared" si="77"/>
        <v>2148.304713981312</v>
      </c>
      <c r="CJ33" s="10">
        <f t="shared" si="78"/>
        <v>2136.3900725315607</v>
      </c>
      <c r="CK33" s="10">
        <f t="shared" si="79"/>
        <v>369.93806621895556</v>
      </c>
      <c r="CL33" s="10">
        <f t="shared" si="80"/>
        <v>50.173254675805218</v>
      </c>
      <c r="CN33" s="10">
        <f t="shared" si="38"/>
        <v>10</v>
      </c>
      <c r="CO33" s="10">
        <f t="shared" si="39"/>
        <v>14</v>
      </c>
      <c r="CP33" s="10">
        <f t="shared" si="40"/>
        <v>29</v>
      </c>
      <c r="CQ33" s="10">
        <f t="shared" si="41"/>
        <v>17</v>
      </c>
      <c r="CR33" s="10">
        <f t="shared" si="42"/>
        <v>10</v>
      </c>
      <c r="CS33" s="10">
        <f t="shared" si="43"/>
        <v>0</v>
      </c>
      <c r="CT33" s="10">
        <f t="shared" si="44"/>
        <v>16.895859817868942</v>
      </c>
      <c r="CU33" s="10">
        <f t="shared" si="45"/>
        <v>6.0214369221978972</v>
      </c>
      <c r="CW33" s="10">
        <f t="shared" si="46"/>
        <v>10</v>
      </c>
      <c r="CX33" s="10">
        <f t="shared" si="47"/>
        <v>14</v>
      </c>
      <c r="CY33" s="10">
        <f t="shared" si="48"/>
        <v>29</v>
      </c>
      <c r="CZ33" s="10">
        <f t="shared" si="49"/>
        <v>17</v>
      </c>
      <c r="DA33" s="10">
        <f t="shared" si="50"/>
        <v>10</v>
      </c>
      <c r="DB33" s="10">
        <f t="shared" si="51"/>
        <v>14</v>
      </c>
      <c r="DC33" s="10">
        <f t="shared" si="52"/>
        <v>29</v>
      </c>
      <c r="DD33" s="10">
        <f t="shared" si="53"/>
        <v>17</v>
      </c>
      <c r="DE33" s="10">
        <f t="shared" si="54"/>
        <v>10</v>
      </c>
      <c r="DF33" s="10">
        <f t="shared" si="55"/>
        <v>14</v>
      </c>
      <c r="DG33" s="10">
        <f t="shared" si="56"/>
        <v>29</v>
      </c>
      <c r="DH33" s="10">
        <f t="shared" si="57"/>
        <v>17</v>
      </c>
    </row>
    <row r="34" spans="24:112" x14ac:dyDescent="0.15">
      <c r="X34" s="10" t="s">
        <v>229</v>
      </c>
      <c r="Y34" s="10">
        <v>120</v>
      </c>
      <c r="Z34" s="10">
        <v>1</v>
      </c>
      <c r="AA34" s="10">
        <v>83</v>
      </c>
      <c r="AB34" s="10">
        <v>61</v>
      </c>
      <c r="AC34" s="10">
        <v>88</v>
      </c>
      <c r="AD34" s="10" t="str">
        <f t="shared" si="9"/>
        <v>智力</v>
      </c>
      <c r="AE34" s="10" t="str">
        <f t="shared" si="58"/>
        <v/>
      </c>
      <c r="AF34" s="10" t="str">
        <f t="shared" si="58"/>
        <v/>
      </c>
      <c r="AG34" s="10">
        <f t="shared" si="58"/>
        <v>1</v>
      </c>
      <c r="AI34" s="10" t="str">
        <f t="shared" si="59"/>
        <v/>
      </c>
      <c r="AJ34" s="10" t="str">
        <f t="shared" si="59"/>
        <v/>
      </c>
      <c r="AK34" s="10">
        <f t="shared" si="59"/>
        <v>1</v>
      </c>
      <c r="AL34" s="10" t="str">
        <f t="shared" si="59"/>
        <v/>
      </c>
      <c r="AO34" s="10" t="str">
        <f t="shared" si="60"/>
        <v/>
      </c>
      <c r="AP34" s="10" t="str">
        <f t="shared" si="60"/>
        <v/>
      </c>
      <c r="AQ34" s="10" t="str">
        <f t="shared" si="60"/>
        <v>智力</v>
      </c>
      <c r="AR34" s="10" t="str">
        <f t="shared" si="60"/>
        <v/>
      </c>
      <c r="AT34" s="10">
        <v>30</v>
      </c>
      <c r="AU34" s="48">
        <f t="shared" si="5"/>
        <v>0</v>
      </c>
      <c r="AV34" s="48">
        <f t="shared" si="6"/>
        <v>0</v>
      </c>
      <c r="AW34" s="48">
        <f t="shared" si="7"/>
        <v>0</v>
      </c>
      <c r="AX34" s="48">
        <f t="shared" si="8"/>
        <v>0</v>
      </c>
      <c r="AZ34" s="10" t="str">
        <f t="shared" si="1"/>
        <v/>
      </c>
      <c r="BA34" s="10" t="str">
        <f t="shared" si="2"/>
        <v/>
      </c>
      <c r="BB34" s="10" t="str">
        <f t="shared" si="3"/>
        <v/>
      </c>
      <c r="BC34" s="10" t="str">
        <f t="shared" si="4"/>
        <v/>
      </c>
      <c r="BE34" s="10" t="str">
        <f>IF(AZ34="","",SUM(AZ$5:AZ34))</f>
        <v/>
      </c>
      <c r="BF34" s="10" t="str">
        <f>IF(BA34="","",SUM(BA$5:BA34))</f>
        <v/>
      </c>
      <c r="BG34" s="10" t="str">
        <f>IF(BB34="","",SUM(BB$5:BB34))</f>
        <v/>
      </c>
      <c r="BH34" s="10" t="str">
        <f>IF(BC34="","",SUM(BC$5:BC34))</f>
        <v/>
      </c>
      <c r="BK34" s="10">
        <f>IF([5]武将数量星级阶位验证!AS32="","",[5]武将数量星级阶位验证!AS32)</f>
        <v>2800</v>
      </c>
      <c r="BL34" s="10">
        <f>IF([5]武将数量星级阶位验证!AT32="","",[5]武将数量星级阶位验证!AT32)</f>
        <v>1551128.6569710362</v>
      </c>
      <c r="BM34" s="10">
        <f>IF([5]武将数量星级阶位验证!BJ32="","",[5]武将数量星级阶位验证!BJ32)</f>
        <v>26673.021895294107</v>
      </c>
      <c r="BN34" s="10">
        <f>IF([5]武将数量星级阶位验证!BK32="","",[5]武将数量星级阶位验证!BK32)</f>
        <v>5998.410037067868</v>
      </c>
      <c r="BO34" s="10">
        <f>IF([5]武将数量星级阶位验证!BL32="","",[5]武将数量星级阶位验证!BL32)</f>
        <v>852.23857486411464</v>
      </c>
      <c r="BP34" s="10">
        <f>IF([5]武将数量星级阶位验证!BM32="","",[5]武将数量星级阶位验证!BM32)</f>
        <v>130.98607214421696</v>
      </c>
      <c r="BR34" s="10">
        <f t="shared" si="61"/>
        <v>13336.510947647053</v>
      </c>
      <c r="BS34" s="10">
        <f t="shared" si="62"/>
        <v>5998.410037067868</v>
      </c>
      <c r="BT34" s="10">
        <f t="shared" si="63"/>
        <v>822.8510377998349</v>
      </c>
      <c r="BU34" s="10">
        <f t="shared" si="64"/>
        <v>123.28100907691008</v>
      </c>
      <c r="BV34" s="10">
        <f t="shared" si="65"/>
        <v>13336.510947647053</v>
      </c>
      <c r="BW34" s="10">
        <f t="shared" si="66"/>
        <v>0</v>
      </c>
      <c r="BX34" s="10">
        <f t="shared" si="67"/>
        <v>29.38753706427978</v>
      </c>
      <c r="BY34" s="10">
        <f t="shared" si="68"/>
        <v>7.7050630673068818</v>
      </c>
      <c r="CA34" s="10">
        <f t="shared" si="69"/>
        <v>5334.6043790588219</v>
      </c>
      <c r="CB34" s="10">
        <f t="shared" si="70"/>
        <v>1713.831439162248</v>
      </c>
      <c r="CC34" s="10">
        <f t="shared" si="71"/>
        <v>205.71275944995872</v>
      </c>
      <c r="CD34" s="10">
        <f t="shared" si="72"/>
        <v>53.93544147114816</v>
      </c>
      <c r="CE34" s="10">
        <f t="shared" si="73"/>
        <v>18671.115326705873</v>
      </c>
      <c r="CF34" s="10">
        <f t="shared" si="74"/>
        <v>1713.831439162248</v>
      </c>
      <c r="CG34" s="10">
        <f t="shared" si="75"/>
        <v>205.71275944995872</v>
      </c>
      <c r="CH34" s="10">
        <f t="shared" si="76"/>
        <v>23.115189201920643</v>
      </c>
      <c r="CI34" s="10">
        <f t="shared" si="77"/>
        <v>2667.302189529411</v>
      </c>
      <c r="CJ34" s="10">
        <f t="shared" si="78"/>
        <v>2570.747158743372</v>
      </c>
      <c r="CK34" s="10">
        <f t="shared" si="79"/>
        <v>440.81305596419725</v>
      </c>
      <c r="CL34" s="10">
        <f t="shared" si="80"/>
        <v>53.93544147114816</v>
      </c>
      <c r="CN34" s="10">
        <f t="shared" si="38"/>
        <v>10</v>
      </c>
      <c r="CO34" s="10">
        <f t="shared" si="39"/>
        <v>14</v>
      </c>
      <c r="CP34" s="10">
        <f t="shared" si="40"/>
        <v>29</v>
      </c>
      <c r="CQ34" s="10">
        <f t="shared" si="41"/>
        <v>17</v>
      </c>
      <c r="CR34" s="10">
        <f t="shared" si="42"/>
        <v>10</v>
      </c>
      <c r="CS34" s="10">
        <f t="shared" si="43"/>
        <v>0</v>
      </c>
      <c r="CT34" s="10">
        <f t="shared" si="44"/>
        <v>29</v>
      </c>
      <c r="CU34" s="10">
        <f t="shared" si="45"/>
        <v>6.3692020881539682</v>
      </c>
      <c r="CW34" s="10">
        <f t="shared" si="46"/>
        <v>10</v>
      </c>
      <c r="CX34" s="10">
        <f t="shared" si="47"/>
        <v>14</v>
      </c>
      <c r="CY34" s="10">
        <f t="shared" si="48"/>
        <v>29</v>
      </c>
      <c r="CZ34" s="10">
        <f t="shared" si="49"/>
        <v>17</v>
      </c>
      <c r="DA34" s="10">
        <f t="shared" si="50"/>
        <v>10</v>
      </c>
      <c r="DB34" s="10">
        <f t="shared" si="51"/>
        <v>14</v>
      </c>
      <c r="DC34" s="10">
        <f t="shared" si="52"/>
        <v>29</v>
      </c>
      <c r="DD34" s="10">
        <f t="shared" si="53"/>
        <v>17</v>
      </c>
      <c r="DE34" s="10">
        <f t="shared" si="54"/>
        <v>10</v>
      </c>
      <c r="DF34" s="10">
        <f t="shared" si="55"/>
        <v>14</v>
      </c>
      <c r="DG34" s="10">
        <f t="shared" si="56"/>
        <v>29</v>
      </c>
      <c r="DH34" s="10">
        <f t="shared" si="57"/>
        <v>17</v>
      </c>
    </row>
    <row r="35" spans="24:112" x14ac:dyDescent="0.15">
      <c r="X35" s="10" t="s">
        <v>228</v>
      </c>
      <c r="Y35" s="10">
        <v>100</v>
      </c>
      <c r="Z35" s="10">
        <v>1</v>
      </c>
      <c r="AA35" s="10">
        <v>52</v>
      </c>
      <c r="AB35" s="10">
        <v>52</v>
      </c>
      <c r="AC35" s="10">
        <v>76</v>
      </c>
      <c r="AD35" s="10" t="str">
        <f t="shared" si="9"/>
        <v>智力</v>
      </c>
      <c r="AE35" s="10" t="str">
        <f t="shared" si="58"/>
        <v/>
      </c>
      <c r="AF35" s="10" t="str">
        <f t="shared" si="58"/>
        <v/>
      </c>
      <c r="AG35" s="10">
        <f t="shared" si="58"/>
        <v>1</v>
      </c>
      <c r="AI35" s="10">
        <f t="shared" si="59"/>
        <v>1</v>
      </c>
      <c r="AJ35" s="10" t="str">
        <f t="shared" si="59"/>
        <v/>
      </c>
      <c r="AK35" s="10" t="str">
        <f t="shared" si="59"/>
        <v/>
      </c>
      <c r="AL35" s="10" t="str">
        <f t="shared" si="59"/>
        <v/>
      </c>
      <c r="AO35" s="10" t="str">
        <f t="shared" si="60"/>
        <v>智力</v>
      </c>
      <c r="AP35" s="10" t="str">
        <f t="shared" si="60"/>
        <v/>
      </c>
      <c r="AQ35" s="10" t="str">
        <f t="shared" si="60"/>
        <v/>
      </c>
      <c r="AR35" s="10" t="str">
        <f t="shared" si="60"/>
        <v/>
      </c>
      <c r="AU35" s="48"/>
      <c r="AV35" s="48"/>
      <c r="AW35" s="48"/>
      <c r="AX35" s="48"/>
      <c r="BK35" s="10">
        <f>IF([5]武将数量星级阶位验证!AS33="","",[5]武将数量星级阶位验证!AS33)</f>
        <v>3580</v>
      </c>
      <c r="BL35" s="10">
        <f>IF([5]武将数量星级阶位验证!AT33="","",[5]武将数量星级阶位验证!AT33)</f>
        <v>1649528.4028144118</v>
      </c>
      <c r="BM35" s="10">
        <f>IF([5]武将数量星级阶位验证!BJ33="","",[5]武将数量星级阶位验证!BJ33)</f>
        <v>33358.082219711781</v>
      </c>
      <c r="BN35" s="10">
        <f>IF([5]武将数量星级阶位验证!BK33="","",[5]武将数量星级阶位验证!BK33)</f>
        <v>7282.4966989152599</v>
      </c>
      <c r="BO35" s="10">
        <f>IF([5]武将数量星级阶位验证!BL33="","",[5]武将数量星级阶位验证!BL33)</f>
        <v>1025.3515741412234</v>
      </c>
      <c r="BP35" s="10">
        <f>IF([5]武将数量星级阶位验证!BM33="","",[5]武将数量星级阶位验证!BM33)</f>
        <v>140.17004842293201</v>
      </c>
      <c r="BR35" s="10">
        <f t="shared" si="61"/>
        <v>16679.041109855891</v>
      </c>
      <c r="BS35" s="10">
        <f t="shared" si="62"/>
        <v>7282.4966989152599</v>
      </c>
      <c r="BT35" s="10">
        <f t="shared" si="63"/>
        <v>989.99462330876747</v>
      </c>
      <c r="BU35" s="10">
        <f t="shared" si="64"/>
        <v>131.92475145687717</v>
      </c>
      <c r="BV35" s="10">
        <f t="shared" si="65"/>
        <v>16679.041109855891</v>
      </c>
      <c r="BW35" s="10">
        <f t="shared" si="66"/>
        <v>0</v>
      </c>
      <c r="BX35" s="10">
        <f t="shared" si="67"/>
        <v>35.356950832455937</v>
      </c>
      <c r="BY35" s="10">
        <f t="shared" si="68"/>
        <v>8.245296966054827</v>
      </c>
      <c r="CA35" s="10">
        <f t="shared" si="69"/>
        <v>6671.6164439423565</v>
      </c>
      <c r="CB35" s="10">
        <f t="shared" si="70"/>
        <v>2080.7133425472171</v>
      </c>
      <c r="CC35" s="10">
        <f t="shared" si="71"/>
        <v>247.49865582719187</v>
      </c>
      <c r="CD35" s="10">
        <f t="shared" si="72"/>
        <v>57.717078762383764</v>
      </c>
      <c r="CE35" s="10">
        <f t="shared" si="73"/>
        <v>23350.657553798246</v>
      </c>
      <c r="CF35" s="10">
        <f t="shared" si="74"/>
        <v>2080.7133425472171</v>
      </c>
      <c r="CG35" s="10">
        <f t="shared" si="75"/>
        <v>247.49865582719187</v>
      </c>
      <c r="CH35" s="10">
        <f t="shared" si="76"/>
        <v>24.735890898164474</v>
      </c>
      <c r="CI35" s="10">
        <f t="shared" si="77"/>
        <v>3335.8082219711782</v>
      </c>
      <c r="CJ35" s="10">
        <f t="shared" si="78"/>
        <v>3121.0700138208254</v>
      </c>
      <c r="CK35" s="10">
        <f t="shared" si="79"/>
        <v>530.35426248683973</v>
      </c>
      <c r="CL35" s="10">
        <f t="shared" si="80"/>
        <v>57.717078762383764</v>
      </c>
      <c r="CN35" s="10">
        <f t="shared" si="38"/>
        <v>10</v>
      </c>
      <c r="CO35" s="10">
        <f>IF(BS35&gt;AP$2,AP$2,求节点(BF$5:BF$34,$AT$5:$AT$34,BS35))</f>
        <v>14</v>
      </c>
      <c r="CP35" s="10">
        <f t="shared" si="40"/>
        <v>29</v>
      </c>
      <c r="CQ35" s="10">
        <f t="shared" si="41"/>
        <v>17</v>
      </c>
      <c r="CR35" s="10">
        <f t="shared" si="42"/>
        <v>10</v>
      </c>
      <c r="CS35" s="10">
        <f t="shared" si="43"/>
        <v>0</v>
      </c>
      <c r="CT35" s="10">
        <f t="shared" si="44"/>
        <v>29</v>
      </c>
      <c r="CU35" s="10">
        <f t="shared" si="45"/>
        <v>6.7187651991085211</v>
      </c>
      <c r="CW35" s="10">
        <f t="shared" si="46"/>
        <v>10</v>
      </c>
      <c r="CX35" s="10">
        <f t="shared" si="47"/>
        <v>14</v>
      </c>
      <c r="CY35" s="10">
        <f t="shared" si="48"/>
        <v>29</v>
      </c>
      <c r="CZ35" s="10">
        <f t="shared" si="49"/>
        <v>17</v>
      </c>
      <c r="DA35" s="10">
        <f t="shared" si="50"/>
        <v>10</v>
      </c>
      <c r="DB35" s="10">
        <f t="shared" si="51"/>
        <v>14</v>
      </c>
      <c r="DC35" s="10">
        <f t="shared" si="52"/>
        <v>29</v>
      </c>
      <c r="DD35" s="10">
        <f t="shared" si="53"/>
        <v>17</v>
      </c>
      <c r="DE35" s="10">
        <f t="shared" si="54"/>
        <v>10</v>
      </c>
      <c r="DF35" s="10">
        <f t="shared" si="55"/>
        <v>14</v>
      </c>
      <c r="DG35" s="10">
        <f t="shared" si="56"/>
        <v>29</v>
      </c>
      <c r="DH35" s="10">
        <f t="shared" si="57"/>
        <v>17</v>
      </c>
    </row>
    <row r="36" spans="24:112" x14ac:dyDescent="0.15">
      <c r="X36" s="10" t="s">
        <v>227</v>
      </c>
      <c r="Y36" s="10">
        <v>100</v>
      </c>
      <c r="Z36" s="10">
        <v>2</v>
      </c>
      <c r="AA36" s="10">
        <v>35</v>
      </c>
      <c r="AB36" s="10">
        <v>83</v>
      </c>
      <c r="AC36" s="10">
        <v>53</v>
      </c>
      <c r="AD36" s="10" t="str">
        <f t="shared" si="9"/>
        <v>武力</v>
      </c>
      <c r="AE36" s="10" t="str">
        <f t="shared" si="58"/>
        <v/>
      </c>
      <c r="AF36" s="10">
        <f t="shared" si="58"/>
        <v>1</v>
      </c>
      <c r="AG36" s="10" t="str">
        <f t="shared" si="58"/>
        <v/>
      </c>
      <c r="AI36" s="10">
        <f t="shared" si="59"/>
        <v>2</v>
      </c>
      <c r="AJ36" s="10" t="str">
        <f t="shared" si="59"/>
        <v/>
      </c>
      <c r="AK36" s="10" t="str">
        <f t="shared" si="59"/>
        <v/>
      </c>
      <c r="AL36" s="10" t="str">
        <f t="shared" si="59"/>
        <v/>
      </c>
      <c r="AO36" s="10" t="str">
        <f t="shared" si="60"/>
        <v>武力</v>
      </c>
      <c r="AP36" s="10" t="str">
        <f t="shared" si="60"/>
        <v/>
      </c>
      <c r="AQ36" s="10" t="str">
        <f t="shared" si="60"/>
        <v/>
      </c>
      <c r="AR36" s="10" t="str">
        <f t="shared" si="60"/>
        <v/>
      </c>
      <c r="AU36" s="48"/>
      <c r="AV36" s="48"/>
      <c r="AW36" s="48"/>
      <c r="AX36" s="48"/>
      <c r="BK36" s="10">
        <f>IF([5]武将数量星级阶位验证!AS34="","",[5]武将数量星级阶位验证!AS34)</f>
        <v>4540</v>
      </c>
      <c r="BL36" s="10">
        <f>IF([5]武将数量星级阶位验证!AT34="","",[5]武将数量星级阶位验证!AT34)</f>
        <v>1740222.7887283617</v>
      </c>
      <c r="BM36" s="10">
        <f>IF([5]武将数量星级阶位验证!BJ34="","",[5]武将数量星级阶位验证!BJ34)</f>
        <v>41520.615105440251</v>
      </c>
      <c r="BN36" s="10">
        <f>IF([5]武将数量星级阶位验证!BK34="","",[5]武将数量星级阶位验证!BK34)</f>
        <v>8827.6496101198391</v>
      </c>
      <c r="BO36" s="10">
        <f>IF([5]武将数量星级阶位验证!BL34="","",[5]武将数量星级阶位验证!BL34)</f>
        <v>1233.1245108219105</v>
      </c>
      <c r="BP36" s="10">
        <f>IF([5]武将数量星级阶位验证!BM34="","",[5]武将数量星级阶位验证!BM34)</f>
        <v>148.63485777490067</v>
      </c>
      <c r="BR36" s="10">
        <f t="shared" si="61"/>
        <v>20760.307552720125</v>
      </c>
      <c r="BS36" s="10">
        <f t="shared" si="62"/>
        <v>8827.6496101198391</v>
      </c>
      <c r="BT36" s="10">
        <f t="shared" si="63"/>
        <v>1190.6029759659825</v>
      </c>
      <c r="BU36" s="10">
        <f t="shared" si="64"/>
        <v>139.89163084696534</v>
      </c>
      <c r="BV36" s="10">
        <f t="shared" si="65"/>
        <v>20760.307552720125</v>
      </c>
      <c r="BW36" s="10">
        <f t="shared" si="66"/>
        <v>0</v>
      </c>
      <c r="BX36" s="10">
        <f t="shared" si="67"/>
        <v>42.521534855927897</v>
      </c>
      <c r="BY36" s="10">
        <f t="shared" si="68"/>
        <v>8.7432269279353356</v>
      </c>
      <c r="CA36" s="10">
        <f t="shared" si="69"/>
        <v>8304.1230210880512</v>
      </c>
      <c r="CB36" s="10">
        <f t="shared" si="70"/>
        <v>2522.1856028913826</v>
      </c>
      <c r="CC36" s="10">
        <f t="shared" si="71"/>
        <v>297.65074399149563</v>
      </c>
      <c r="CD36" s="10">
        <f t="shared" si="72"/>
        <v>61.202588495547332</v>
      </c>
      <c r="CE36" s="10">
        <f t="shared" si="73"/>
        <v>29064.430573808175</v>
      </c>
      <c r="CF36" s="10">
        <f t="shared" si="74"/>
        <v>2522.1856028913826</v>
      </c>
      <c r="CG36" s="10">
        <f t="shared" si="75"/>
        <v>297.65074399149563</v>
      </c>
      <c r="CH36" s="10">
        <f t="shared" si="76"/>
        <v>26.229680783806003</v>
      </c>
      <c r="CI36" s="10">
        <f t="shared" si="77"/>
        <v>4152.0615105440256</v>
      </c>
      <c r="CJ36" s="10">
        <f t="shared" si="78"/>
        <v>3783.2784043370739</v>
      </c>
      <c r="CK36" s="10">
        <f t="shared" si="79"/>
        <v>637.8230228389192</v>
      </c>
      <c r="CL36" s="10">
        <f t="shared" si="80"/>
        <v>61.202588495547332</v>
      </c>
      <c r="CN36" s="10">
        <f t="shared" si="38"/>
        <v>10</v>
      </c>
      <c r="CO36" s="10">
        <f t="shared" si="39"/>
        <v>14</v>
      </c>
      <c r="CP36" s="10">
        <f t="shared" si="40"/>
        <v>29</v>
      </c>
      <c r="CQ36" s="10">
        <f t="shared" si="41"/>
        <v>17</v>
      </c>
      <c r="CR36" s="10">
        <f t="shared" si="42"/>
        <v>10</v>
      </c>
      <c r="CS36" s="10">
        <f t="shared" si="43"/>
        <v>0</v>
      </c>
      <c r="CT36" s="10">
        <f t="shared" si="44"/>
        <v>29</v>
      </c>
      <c r="CU36" s="10">
        <f t="shared" si="45"/>
        <v>7.0372319767663338</v>
      </c>
      <c r="CW36" s="10">
        <f t="shared" si="46"/>
        <v>10</v>
      </c>
      <c r="CX36" s="10">
        <f t="shared" si="47"/>
        <v>14</v>
      </c>
      <c r="CY36" s="10">
        <f t="shared" si="48"/>
        <v>29</v>
      </c>
      <c r="CZ36" s="10">
        <f t="shared" si="49"/>
        <v>17</v>
      </c>
      <c r="DA36" s="10">
        <f t="shared" si="50"/>
        <v>10</v>
      </c>
      <c r="DB36" s="10">
        <f t="shared" si="51"/>
        <v>14</v>
      </c>
      <c r="DC36" s="10">
        <f t="shared" si="52"/>
        <v>29</v>
      </c>
      <c r="DD36" s="10">
        <f t="shared" si="53"/>
        <v>17</v>
      </c>
      <c r="DE36" s="10">
        <f t="shared" si="54"/>
        <v>10</v>
      </c>
      <c r="DF36" s="10">
        <f t="shared" si="55"/>
        <v>14</v>
      </c>
      <c r="DG36" s="10">
        <f t="shared" si="56"/>
        <v>29</v>
      </c>
      <c r="DH36" s="10">
        <f t="shared" si="57"/>
        <v>17</v>
      </c>
    </row>
    <row r="37" spans="24:112" x14ac:dyDescent="0.15">
      <c r="X37" s="10" t="s">
        <v>226</v>
      </c>
      <c r="Y37" s="10">
        <v>120</v>
      </c>
      <c r="Z37" s="10">
        <v>1</v>
      </c>
      <c r="AA37" s="10">
        <v>92</v>
      </c>
      <c r="AB37" s="10">
        <v>68</v>
      </c>
      <c r="AC37" s="10">
        <v>76</v>
      </c>
      <c r="AD37" s="10" t="str">
        <f t="shared" si="9"/>
        <v>统率</v>
      </c>
      <c r="AE37" s="10">
        <f t="shared" si="58"/>
        <v>1</v>
      </c>
      <c r="AF37" s="10" t="str">
        <f t="shared" si="58"/>
        <v/>
      </c>
      <c r="AG37" s="10" t="str">
        <f t="shared" si="58"/>
        <v/>
      </c>
      <c r="AI37" s="10" t="str">
        <f t="shared" si="59"/>
        <v/>
      </c>
      <c r="AJ37" s="10" t="str">
        <f t="shared" si="59"/>
        <v/>
      </c>
      <c r="AK37" s="10">
        <f t="shared" si="59"/>
        <v>1</v>
      </c>
      <c r="AL37" s="10" t="str">
        <f t="shared" si="59"/>
        <v/>
      </c>
      <c r="AO37" s="10" t="str">
        <f t="shared" si="60"/>
        <v/>
      </c>
      <c r="AP37" s="10" t="str">
        <f t="shared" si="60"/>
        <v/>
      </c>
      <c r="AQ37" s="10" t="str">
        <f t="shared" si="60"/>
        <v>统率</v>
      </c>
      <c r="AR37" s="10" t="str">
        <f t="shared" si="60"/>
        <v/>
      </c>
      <c r="AU37" s="48"/>
      <c r="AV37" s="48"/>
      <c r="AW37" s="48"/>
      <c r="AX37" s="48"/>
      <c r="BK37" s="10">
        <f>IF([5]武将数量星级阶位验证!AS35="","",[5]武将数量星级阶位验证!AS35)</f>
        <v>5800</v>
      </c>
      <c r="BL37" s="10">
        <f>IF([5]武将数量星级阶位验证!AT35="","",[5]武将数量星级阶位验证!AT35)</f>
        <v>1830158.8837256513</v>
      </c>
      <c r="BM37" s="10">
        <f>IF([5]武将数量星级阶位验证!BJ35="","",[5]武将数量星级阶位验证!BJ35)</f>
        <v>52171.521512101113</v>
      </c>
      <c r="BN37" s="10">
        <f>IF([5]武将数量星级阶位验证!BK35="","",[5]武将数量星级阶位验证!BK35)</f>
        <v>10821.923343450031</v>
      </c>
      <c r="BO37" s="10">
        <f>IF([5]武将数量星级阶位验证!BL35="","",[5]武将数量星级阶位验证!BL35)</f>
        <v>1500.765570821439</v>
      </c>
      <c r="BP37" s="10">
        <f>IF([5]武将数量星级阶位验证!BM35="","",[5]武将数量星级阶位验证!BM35)</f>
        <v>157.02889330798104</v>
      </c>
      <c r="BR37" s="10">
        <f t="shared" si="61"/>
        <v>26085.760756050557</v>
      </c>
      <c r="BS37" s="10">
        <f t="shared" si="62"/>
        <v>10821.923343450031</v>
      </c>
      <c r="BT37" s="10">
        <f t="shared" si="63"/>
        <v>1449.0150338965618</v>
      </c>
      <c r="BU37" s="10">
        <f t="shared" si="64"/>
        <v>147.79189958398214</v>
      </c>
      <c r="BV37" s="10">
        <f t="shared" si="65"/>
        <v>26085.760756050557</v>
      </c>
      <c r="BW37" s="10">
        <f t="shared" si="66"/>
        <v>0</v>
      </c>
      <c r="BX37" s="10">
        <f t="shared" si="67"/>
        <v>51.750536924877146</v>
      </c>
      <c r="BY37" s="10">
        <f t="shared" si="68"/>
        <v>9.2369937239988857</v>
      </c>
      <c r="CA37" s="10">
        <f t="shared" si="69"/>
        <v>10434.304302420223</v>
      </c>
      <c r="CB37" s="10">
        <f t="shared" si="70"/>
        <v>3091.9780981285803</v>
      </c>
      <c r="CC37" s="10">
        <f t="shared" si="71"/>
        <v>362.25375847414045</v>
      </c>
      <c r="CD37" s="10">
        <f t="shared" si="72"/>
        <v>64.658956067992193</v>
      </c>
      <c r="CE37" s="10">
        <f t="shared" si="73"/>
        <v>36520.065058470776</v>
      </c>
      <c r="CF37" s="10">
        <f t="shared" si="74"/>
        <v>3091.9780981285803</v>
      </c>
      <c r="CG37" s="10">
        <f t="shared" si="75"/>
        <v>362.25375847414045</v>
      </c>
      <c r="CH37" s="10">
        <f t="shared" si="76"/>
        <v>27.710981171996654</v>
      </c>
      <c r="CI37" s="10">
        <f t="shared" si="77"/>
        <v>5217.1521512101117</v>
      </c>
      <c r="CJ37" s="10">
        <f t="shared" si="78"/>
        <v>4637.9671471928705</v>
      </c>
      <c r="CK37" s="10">
        <f t="shared" si="79"/>
        <v>776.25805387315813</v>
      </c>
      <c r="CL37" s="10">
        <f t="shared" si="80"/>
        <v>64.658956067992193</v>
      </c>
      <c r="CN37" s="10">
        <f t="shared" si="38"/>
        <v>10</v>
      </c>
      <c r="CO37" s="10">
        <f t="shared" si="39"/>
        <v>14</v>
      </c>
      <c r="CP37" s="10">
        <f t="shared" si="40"/>
        <v>29</v>
      </c>
      <c r="CQ37" s="10">
        <f t="shared" si="41"/>
        <v>17</v>
      </c>
      <c r="CR37" s="10">
        <f t="shared" si="42"/>
        <v>10</v>
      </c>
      <c r="CS37" s="10">
        <f t="shared" si="43"/>
        <v>0</v>
      </c>
      <c r="CT37" s="10">
        <f t="shared" si="44"/>
        <v>29</v>
      </c>
      <c r="CU37" s="10">
        <f t="shared" si="45"/>
        <v>7.3276830332743046</v>
      </c>
      <c r="CW37" s="10">
        <f t="shared" si="46"/>
        <v>10</v>
      </c>
      <c r="CX37" s="10">
        <f t="shared" si="47"/>
        <v>14</v>
      </c>
      <c r="CY37" s="10">
        <f t="shared" si="48"/>
        <v>29</v>
      </c>
      <c r="CZ37" s="10">
        <f t="shared" si="49"/>
        <v>17</v>
      </c>
      <c r="DA37" s="10">
        <f t="shared" si="50"/>
        <v>10</v>
      </c>
      <c r="DB37" s="10">
        <f t="shared" si="51"/>
        <v>14</v>
      </c>
      <c r="DC37" s="10">
        <f t="shared" si="52"/>
        <v>29</v>
      </c>
      <c r="DD37" s="10">
        <f t="shared" si="53"/>
        <v>17</v>
      </c>
      <c r="DE37" s="10">
        <f t="shared" si="54"/>
        <v>10</v>
      </c>
      <c r="DF37" s="10">
        <f t="shared" si="55"/>
        <v>14</v>
      </c>
      <c r="DG37" s="10">
        <f t="shared" si="56"/>
        <v>29</v>
      </c>
      <c r="DH37" s="10">
        <f t="shared" si="57"/>
        <v>17</v>
      </c>
    </row>
    <row r="38" spans="24:112" x14ac:dyDescent="0.15">
      <c r="X38" s="10" t="s">
        <v>225</v>
      </c>
      <c r="Y38" s="10">
        <v>130</v>
      </c>
      <c r="Z38" s="10">
        <v>1</v>
      </c>
      <c r="AA38" s="10">
        <v>83</v>
      </c>
      <c r="AB38" s="10">
        <v>81</v>
      </c>
      <c r="AC38" s="10">
        <v>100</v>
      </c>
      <c r="AD38" s="10" t="str">
        <f t="shared" si="9"/>
        <v>智力</v>
      </c>
      <c r="AE38" s="10" t="str">
        <f t="shared" si="58"/>
        <v/>
      </c>
      <c r="AF38" s="10" t="str">
        <f t="shared" si="58"/>
        <v/>
      </c>
      <c r="AG38" s="10">
        <f t="shared" si="58"/>
        <v>1</v>
      </c>
      <c r="AI38" s="10" t="str">
        <f t="shared" si="59"/>
        <v/>
      </c>
      <c r="AJ38" s="10" t="str">
        <f t="shared" si="59"/>
        <v/>
      </c>
      <c r="AK38" s="10" t="str">
        <f t="shared" si="59"/>
        <v/>
      </c>
      <c r="AL38" s="10">
        <f t="shared" si="59"/>
        <v>1</v>
      </c>
      <c r="AO38" s="10" t="str">
        <f t="shared" si="60"/>
        <v/>
      </c>
      <c r="AP38" s="10" t="str">
        <f t="shared" si="60"/>
        <v/>
      </c>
      <c r="AQ38" s="10" t="str">
        <f t="shared" si="60"/>
        <v/>
      </c>
      <c r="AR38" s="10" t="str">
        <f t="shared" si="60"/>
        <v>智力</v>
      </c>
      <c r="AU38" s="48"/>
      <c r="AV38" s="48"/>
      <c r="AW38" s="48"/>
      <c r="AX38" s="48"/>
      <c r="BK38" s="10">
        <f>IF([5]武将数量星级阶位验证!AS36="","",[5]武将数量星级阶位验证!AS36)</f>
        <v>7420</v>
      </c>
      <c r="BL38" s="10">
        <f>IF([5]武将数量星级阶位验证!AT36="","",[5]武将数量星级阶位验证!AT36)</f>
        <v>1919889.8724645579</v>
      </c>
      <c r="BM38" s="10">
        <f>IF([5]武将数量星级阶位验证!BJ36="","",[5]武将数量星级阶位验证!BJ36)</f>
        <v>65809.987980700505</v>
      </c>
      <c r="BN38" s="10">
        <f>IF([5]武将数量星级阶位验证!BK36="","",[5]武将数量星级阶位验证!BK36)</f>
        <v>13355.959272422675</v>
      </c>
      <c r="BO38" s="10">
        <f>IF([5]武将数量星级阶位验证!BL36="","",[5]武将数量星级阶位验证!BL36)</f>
        <v>1840.3709601673359</v>
      </c>
      <c r="BP38" s="10">
        <f>IF([5]武将数量星级阶位验证!BM36="","",[5]武将数量星级阶位验证!BM36)</f>
        <v>165.40378559027897</v>
      </c>
      <c r="BR38" s="10">
        <f t="shared" si="61"/>
        <v>32904.993990350253</v>
      </c>
      <c r="BS38" s="10">
        <f t="shared" si="62"/>
        <v>13355.959272422675</v>
      </c>
      <c r="BT38" s="10">
        <f t="shared" si="63"/>
        <v>1776.9098925753588</v>
      </c>
      <c r="BU38" s="10">
        <f t="shared" si="64"/>
        <v>155.67415114379196</v>
      </c>
      <c r="BV38" s="10">
        <f t="shared" si="65"/>
        <v>32904.993990350253</v>
      </c>
      <c r="BW38" s="10">
        <f t="shared" si="66"/>
        <v>0</v>
      </c>
      <c r="BX38" s="10">
        <f t="shared" si="67"/>
        <v>63.46106759197702</v>
      </c>
      <c r="BY38" s="10">
        <f t="shared" si="68"/>
        <v>9.729634446487001</v>
      </c>
      <c r="CA38" s="10">
        <f t="shared" si="69"/>
        <v>13161.997596140101</v>
      </c>
      <c r="CB38" s="10">
        <f t="shared" si="70"/>
        <v>3815.9883635493356</v>
      </c>
      <c r="CC38" s="10">
        <f t="shared" si="71"/>
        <v>444.22747314383969</v>
      </c>
      <c r="CD38" s="10">
        <f t="shared" si="72"/>
        <v>68.107441125408982</v>
      </c>
      <c r="CE38" s="10">
        <f t="shared" si="73"/>
        <v>46066.991586490352</v>
      </c>
      <c r="CF38" s="10">
        <f t="shared" si="74"/>
        <v>3815.9883635493356</v>
      </c>
      <c r="CG38" s="10">
        <f t="shared" si="75"/>
        <v>444.22747314383969</v>
      </c>
      <c r="CH38" s="10">
        <f t="shared" si="76"/>
        <v>29.188903339460996</v>
      </c>
      <c r="CI38" s="10">
        <f t="shared" si="77"/>
        <v>6580.9987980700507</v>
      </c>
      <c r="CJ38" s="10">
        <f t="shared" si="78"/>
        <v>5723.9825453240037</v>
      </c>
      <c r="CK38" s="10">
        <f t="shared" si="79"/>
        <v>951.91601387965659</v>
      </c>
      <c r="CL38" s="10">
        <f t="shared" si="80"/>
        <v>68.107441125408982</v>
      </c>
      <c r="CN38" s="10">
        <f t="shared" si="38"/>
        <v>10</v>
      </c>
      <c r="CO38" s="10">
        <f t="shared" si="39"/>
        <v>14</v>
      </c>
      <c r="CP38" s="10">
        <f t="shared" si="40"/>
        <v>29</v>
      </c>
      <c r="CQ38" s="10">
        <f t="shared" si="41"/>
        <v>17</v>
      </c>
      <c r="CR38" s="10">
        <f t="shared" si="42"/>
        <v>10</v>
      </c>
      <c r="CS38" s="10">
        <f t="shared" si="43"/>
        <v>0</v>
      </c>
      <c r="CT38" s="10">
        <f t="shared" si="44"/>
        <v>29</v>
      </c>
      <c r="CU38" s="10">
        <f t="shared" si="45"/>
        <v>7.6174716935614315</v>
      </c>
      <c r="CW38" s="10">
        <f t="shared" si="46"/>
        <v>10</v>
      </c>
      <c r="CX38" s="10">
        <f t="shared" si="47"/>
        <v>14</v>
      </c>
      <c r="CY38" s="10">
        <f t="shared" si="48"/>
        <v>29</v>
      </c>
      <c r="CZ38" s="10">
        <f t="shared" si="49"/>
        <v>17</v>
      </c>
      <c r="DA38" s="10">
        <f t="shared" si="50"/>
        <v>10</v>
      </c>
      <c r="DB38" s="10">
        <f t="shared" si="51"/>
        <v>14</v>
      </c>
      <c r="DC38" s="10">
        <f t="shared" si="52"/>
        <v>29</v>
      </c>
      <c r="DD38" s="10">
        <f t="shared" si="53"/>
        <v>17</v>
      </c>
      <c r="DE38" s="10">
        <f t="shared" si="54"/>
        <v>10</v>
      </c>
      <c r="DF38" s="10">
        <f t="shared" si="55"/>
        <v>14</v>
      </c>
      <c r="DG38" s="10">
        <f t="shared" si="56"/>
        <v>29</v>
      </c>
      <c r="DH38" s="10">
        <f t="shared" si="57"/>
        <v>17</v>
      </c>
    </row>
    <row r="39" spans="24:112" x14ac:dyDescent="0.15">
      <c r="X39" s="10" t="s">
        <v>224</v>
      </c>
      <c r="Y39" s="10">
        <v>120</v>
      </c>
      <c r="Z39" s="10">
        <v>1</v>
      </c>
      <c r="AA39" s="10">
        <v>66</v>
      </c>
      <c r="AB39" s="10">
        <v>66</v>
      </c>
      <c r="AC39" s="10">
        <v>98</v>
      </c>
      <c r="AD39" s="10" t="str">
        <f t="shared" si="9"/>
        <v>智力</v>
      </c>
      <c r="AE39" s="10" t="str">
        <f t="shared" si="58"/>
        <v/>
      </c>
      <c r="AF39" s="10" t="str">
        <f t="shared" si="58"/>
        <v/>
      </c>
      <c r="AG39" s="10">
        <f t="shared" si="58"/>
        <v>1</v>
      </c>
      <c r="AI39" s="10" t="str">
        <f t="shared" si="59"/>
        <v/>
      </c>
      <c r="AJ39" s="10" t="str">
        <f t="shared" si="59"/>
        <v/>
      </c>
      <c r="AK39" s="10">
        <f t="shared" si="59"/>
        <v>1</v>
      </c>
      <c r="AL39" s="10" t="str">
        <f t="shared" si="59"/>
        <v/>
      </c>
      <c r="AO39" s="10" t="str">
        <f t="shared" si="60"/>
        <v/>
      </c>
      <c r="AP39" s="10" t="str">
        <f t="shared" si="60"/>
        <v/>
      </c>
      <c r="AQ39" s="10" t="str">
        <f t="shared" si="60"/>
        <v>智力</v>
      </c>
      <c r="AR39" s="10" t="str">
        <f t="shared" si="60"/>
        <v/>
      </c>
      <c r="AU39" s="48"/>
      <c r="AV39" s="48"/>
      <c r="AW39" s="48"/>
      <c r="AX39" s="48"/>
      <c r="BK39" s="10">
        <f>IF([5]武将数量星级阶位验证!AS37="","",[5]武将数量星级阶位验证!AS37)</f>
        <v>9460</v>
      </c>
      <c r="BL39" s="10">
        <f>IF([5]武将数量星级阶位验证!AT37="","",[5]武将数量星级阶位验证!AT37)</f>
        <v>2004834.9442235422</v>
      </c>
      <c r="BM39" s="10">
        <f>IF([5]武将数量星级阶位验证!BJ37="","",[5]武将数量星级阶位验证!BJ37)</f>
        <v>82924.189004183543</v>
      </c>
      <c r="BN39" s="10">
        <f>IF([5]武将数量星级阶位验证!BK37="","",[5]武将数量星级阶位验证!BK37)</f>
        <v>16514.446312143238</v>
      </c>
      <c r="BO39" s="10">
        <f>IF([5]武将数量星级阶位验证!BL37="","",[5]武将数量星级阶位验证!BL37)</f>
        <v>2263.14401612542</v>
      </c>
      <c r="BP39" s="10">
        <f>IF([5]武将数量星级阶位验证!BM37="","",[5]武将数量星级阶位验证!BM37)</f>
        <v>173.33199228778417</v>
      </c>
      <c r="BR39" s="10">
        <f t="shared" si="61"/>
        <v>41462.094502091772</v>
      </c>
      <c r="BS39" s="10">
        <f t="shared" si="62"/>
        <v>16514.446312143238</v>
      </c>
      <c r="BT39" s="10">
        <f t="shared" si="63"/>
        <v>2185.1045672935088</v>
      </c>
      <c r="BU39" s="10">
        <f t="shared" si="64"/>
        <v>163.13599274144391</v>
      </c>
      <c r="BV39" s="10">
        <f t="shared" si="65"/>
        <v>41462.094502091772</v>
      </c>
      <c r="BW39" s="10">
        <f t="shared" si="66"/>
        <v>0</v>
      </c>
      <c r="BX39" s="10">
        <f t="shared" si="67"/>
        <v>78.039448831910931</v>
      </c>
      <c r="BY39" s="10">
        <f t="shared" si="68"/>
        <v>10.195999546340248</v>
      </c>
      <c r="CA39" s="10">
        <f t="shared" si="69"/>
        <v>16584.837800836711</v>
      </c>
      <c r="CB39" s="10">
        <f t="shared" si="70"/>
        <v>4718.4132320409253</v>
      </c>
      <c r="CC39" s="10">
        <f t="shared" si="71"/>
        <v>546.2761418233772</v>
      </c>
      <c r="CD39" s="10">
        <f t="shared" si="72"/>
        <v>71.371996824381711</v>
      </c>
      <c r="CE39" s="10">
        <f t="shared" si="73"/>
        <v>58046.932302928479</v>
      </c>
      <c r="CF39" s="10">
        <f t="shared" si="74"/>
        <v>4718.4132320409253</v>
      </c>
      <c r="CG39" s="10">
        <f t="shared" si="75"/>
        <v>546.2761418233772</v>
      </c>
      <c r="CH39" s="10">
        <f t="shared" si="76"/>
        <v>30.587998639020739</v>
      </c>
      <c r="CI39" s="10">
        <f t="shared" si="77"/>
        <v>8292.4189004183554</v>
      </c>
      <c r="CJ39" s="10">
        <f t="shared" si="78"/>
        <v>7077.6198480613875</v>
      </c>
      <c r="CK39" s="10">
        <f t="shared" si="79"/>
        <v>1170.5917324786656</v>
      </c>
      <c r="CL39" s="10">
        <f t="shared" si="80"/>
        <v>71.371996824381711</v>
      </c>
      <c r="CN39" s="10">
        <f t="shared" si="38"/>
        <v>10</v>
      </c>
      <c r="CO39" s="10">
        <f t="shared" si="39"/>
        <v>14</v>
      </c>
      <c r="CP39" s="10">
        <f t="shared" si="40"/>
        <v>29</v>
      </c>
      <c r="CQ39" s="10">
        <f t="shared" si="41"/>
        <v>17</v>
      </c>
      <c r="CR39" s="10">
        <f t="shared" si="42"/>
        <v>10</v>
      </c>
      <c r="CS39" s="10">
        <f t="shared" si="43"/>
        <v>0</v>
      </c>
      <c r="CT39" s="10">
        <f t="shared" si="44"/>
        <v>29</v>
      </c>
      <c r="CU39" s="10">
        <f t="shared" si="45"/>
        <v>7.891804105239812</v>
      </c>
      <c r="CW39" s="10">
        <f t="shared" si="46"/>
        <v>10</v>
      </c>
      <c r="CX39" s="10">
        <f t="shared" si="47"/>
        <v>14</v>
      </c>
      <c r="CY39" s="10">
        <f t="shared" si="48"/>
        <v>29</v>
      </c>
      <c r="CZ39" s="10">
        <f t="shared" si="49"/>
        <v>17</v>
      </c>
      <c r="DA39" s="10">
        <f t="shared" si="50"/>
        <v>10</v>
      </c>
      <c r="DB39" s="10">
        <f t="shared" si="51"/>
        <v>14</v>
      </c>
      <c r="DC39" s="10">
        <f t="shared" si="52"/>
        <v>29</v>
      </c>
      <c r="DD39" s="10">
        <f t="shared" si="53"/>
        <v>17</v>
      </c>
      <c r="DE39" s="10">
        <f t="shared" si="54"/>
        <v>10</v>
      </c>
      <c r="DF39" s="10">
        <f t="shared" si="55"/>
        <v>14</v>
      </c>
      <c r="DG39" s="10">
        <f t="shared" si="56"/>
        <v>29</v>
      </c>
      <c r="DH39" s="10">
        <f t="shared" si="57"/>
        <v>17</v>
      </c>
    </row>
    <row r="40" spans="24:112" x14ac:dyDescent="0.15">
      <c r="X40" s="10" t="s">
        <v>223</v>
      </c>
      <c r="Y40" s="10">
        <v>110</v>
      </c>
      <c r="Z40" s="10">
        <v>1</v>
      </c>
      <c r="AA40" s="10">
        <v>88</v>
      </c>
      <c r="AB40" s="10">
        <v>77</v>
      </c>
      <c r="AC40" s="10">
        <v>46</v>
      </c>
      <c r="AD40" s="10" t="str">
        <f t="shared" ref="AD40:AD71" si="81">INDEX($AA$7:$AC$7,1,MATCH(MAX(AA40:AC40),AA40:AC40,0))</f>
        <v>统率</v>
      </c>
      <c r="AE40" s="10">
        <f t="shared" si="58"/>
        <v>1</v>
      </c>
      <c r="AF40" s="10" t="str">
        <f t="shared" si="58"/>
        <v/>
      </c>
      <c r="AG40" s="10" t="str">
        <f t="shared" si="58"/>
        <v/>
      </c>
      <c r="AI40" s="10" t="str">
        <f t="shared" si="59"/>
        <v/>
      </c>
      <c r="AJ40" s="10">
        <f t="shared" si="59"/>
        <v>1</v>
      </c>
      <c r="AK40" s="10" t="str">
        <f t="shared" si="59"/>
        <v/>
      </c>
      <c r="AL40" s="10" t="str">
        <f t="shared" si="59"/>
        <v/>
      </c>
      <c r="AO40" s="10" t="str">
        <f t="shared" si="60"/>
        <v/>
      </c>
      <c r="AP40" s="10" t="str">
        <f t="shared" si="60"/>
        <v>统率</v>
      </c>
      <c r="AQ40" s="10" t="str">
        <f t="shared" si="60"/>
        <v/>
      </c>
      <c r="AR40" s="10" t="str">
        <f t="shared" si="60"/>
        <v/>
      </c>
      <c r="AU40" s="48"/>
      <c r="AV40" s="48"/>
      <c r="AW40" s="48"/>
      <c r="AX40" s="48"/>
      <c r="BK40" s="10">
        <f>IF([5]武将数量星级阶位验证!AS38="","",[5]武将数量星级阶位验证!AS38)</f>
        <v>12040</v>
      </c>
      <c r="BL40" s="10">
        <f>IF([5]武将数量星级阶位验证!AT38="","",[5]武将数量星级阶位验证!AT38)</f>
        <v>2084724.0658241981</v>
      </c>
      <c r="BM40" s="10">
        <f>IF([5]武将数量星级阶位验证!BJ38="","",[5]武将数量星级阶位验证!BJ38)</f>
        <v>104509.54538095018</v>
      </c>
      <c r="BN40" s="10">
        <f>IF([5]武将数量星级阶位验证!BK38="","",[5]武将数量星级阶位验证!BK38)</f>
        <v>20477.071380665737</v>
      </c>
      <c r="BO40" s="10">
        <f>IF([5]武将数量星级阶位验证!BL38="","",[5]武将数量星级阶位验证!BL38)</f>
        <v>2793.0377764037949</v>
      </c>
      <c r="BP40" s="10">
        <f>IF([5]武将数量星级阶位验证!BM38="","",[5]武将数量星级阶位验证!BM38)</f>
        <v>180.78831030384538</v>
      </c>
      <c r="BR40" s="10">
        <f t="shared" si="61"/>
        <v>52254.772690475089</v>
      </c>
      <c r="BS40" s="10">
        <f t="shared" si="62"/>
        <v>20477.071380665737</v>
      </c>
      <c r="BT40" s="10">
        <f t="shared" si="63"/>
        <v>2696.7261289415951</v>
      </c>
      <c r="BU40" s="10">
        <f t="shared" si="64"/>
        <v>170.15370381538389</v>
      </c>
      <c r="BV40" s="10">
        <f t="shared" si="65"/>
        <v>52254.772690475089</v>
      </c>
      <c r="BW40" s="10">
        <f t="shared" si="66"/>
        <v>0</v>
      </c>
      <c r="BX40" s="10">
        <f t="shared" si="67"/>
        <v>96.311647462199701</v>
      </c>
      <c r="BY40" s="10">
        <f t="shared" si="68"/>
        <v>10.634606488461495</v>
      </c>
      <c r="CA40" s="10">
        <f t="shared" si="69"/>
        <v>20901.909076190037</v>
      </c>
      <c r="CB40" s="10">
        <f t="shared" si="70"/>
        <v>5850.5918230473526</v>
      </c>
      <c r="CC40" s="10">
        <f t="shared" si="71"/>
        <v>674.18153223539878</v>
      </c>
      <c r="CD40" s="10">
        <f t="shared" si="72"/>
        <v>74.442245419230446</v>
      </c>
      <c r="CE40" s="10">
        <f t="shared" si="73"/>
        <v>73156.681766665119</v>
      </c>
      <c r="CF40" s="10">
        <f t="shared" si="74"/>
        <v>5850.5918230473526</v>
      </c>
      <c r="CG40" s="10">
        <f t="shared" si="75"/>
        <v>674.18153223539878</v>
      </c>
      <c r="CH40" s="10">
        <f t="shared" si="76"/>
        <v>31.90381946538448</v>
      </c>
      <c r="CI40" s="10">
        <f t="shared" si="77"/>
        <v>10450.954538095019</v>
      </c>
      <c r="CJ40" s="10">
        <f t="shared" si="78"/>
        <v>8775.8877345710298</v>
      </c>
      <c r="CK40" s="10">
        <f t="shared" si="79"/>
        <v>1444.6747119329975</v>
      </c>
      <c r="CL40" s="10">
        <f t="shared" si="80"/>
        <v>74.442245419230446</v>
      </c>
      <c r="CN40" s="10">
        <f t="shared" si="38"/>
        <v>10</v>
      </c>
      <c r="CO40" s="10">
        <f t="shared" si="39"/>
        <v>14</v>
      </c>
      <c r="CP40" s="10">
        <f t="shared" si="40"/>
        <v>29</v>
      </c>
      <c r="CQ40" s="10">
        <f t="shared" si="41"/>
        <v>17</v>
      </c>
      <c r="CR40" s="10">
        <f t="shared" si="42"/>
        <v>10</v>
      </c>
      <c r="CS40" s="10">
        <f t="shared" si="43"/>
        <v>0</v>
      </c>
      <c r="CT40" s="10">
        <f t="shared" si="44"/>
        <v>29</v>
      </c>
      <c r="CU40" s="10">
        <f t="shared" si="45"/>
        <v>8.1348273699564917</v>
      </c>
      <c r="CW40" s="10">
        <f t="shared" si="46"/>
        <v>10</v>
      </c>
      <c r="CX40" s="10">
        <f t="shared" si="47"/>
        <v>14</v>
      </c>
      <c r="CY40" s="10">
        <f t="shared" si="48"/>
        <v>29</v>
      </c>
      <c r="CZ40" s="10">
        <f t="shared" si="49"/>
        <v>17</v>
      </c>
      <c r="DA40" s="10">
        <f t="shared" si="50"/>
        <v>10</v>
      </c>
      <c r="DB40" s="10">
        <f t="shared" si="51"/>
        <v>14</v>
      </c>
      <c r="DC40" s="10">
        <f t="shared" si="52"/>
        <v>29</v>
      </c>
      <c r="DD40" s="10">
        <f t="shared" si="53"/>
        <v>17</v>
      </c>
      <c r="DE40" s="10">
        <f t="shared" si="54"/>
        <v>10</v>
      </c>
      <c r="DF40" s="10">
        <f t="shared" si="55"/>
        <v>14</v>
      </c>
      <c r="DG40" s="10">
        <f t="shared" si="56"/>
        <v>29</v>
      </c>
      <c r="DH40" s="10">
        <f t="shared" si="57"/>
        <v>17</v>
      </c>
    </row>
    <row r="41" spans="24:112" x14ac:dyDescent="0.15">
      <c r="X41" s="10" t="s">
        <v>222</v>
      </c>
      <c r="Y41" s="10">
        <v>120</v>
      </c>
      <c r="Z41" s="10">
        <v>1</v>
      </c>
      <c r="AA41" s="10">
        <v>80</v>
      </c>
      <c r="AB41" s="10">
        <v>52</v>
      </c>
      <c r="AC41" s="10">
        <v>108</v>
      </c>
      <c r="AD41" s="10" t="str">
        <f t="shared" si="81"/>
        <v>智力</v>
      </c>
      <c r="AE41" s="10" t="str">
        <f t="shared" si="58"/>
        <v/>
      </c>
      <c r="AF41" s="10" t="str">
        <f t="shared" si="58"/>
        <v/>
      </c>
      <c r="AG41" s="10">
        <f t="shared" si="58"/>
        <v>1</v>
      </c>
      <c r="AI41" s="10" t="str">
        <f t="shared" si="59"/>
        <v/>
      </c>
      <c r="AJ41" s="10" t="str">
        <f t="shared" si="59"/>
        <v/>
      </c>
      <c r="AK41" s="10">
        <f t="shared" si="59"/>
        <v>1</v>
      </c>
      <c r="AL41" s="10" t="str">
        <f t="shared" si="59"/>
        <v/>
      </c>
      <c r="AO41" s="10" t="str">
        <f t="shared" si="60"/>
        <v/>
      </c>
      <c r="AP41" s="10" t="str">
        <f t="shared" si="60"/>
        <v/>
      </c>
      <c r="AQ41" s="10" t="str">
        <f t="shared" si="60"/>
        <v>智力</v>
      </c>
      <c r="AR41" s="10" t="str">
        <f t="shared" si="60"/>
        <v/>
      </c>
      <c r="AU41" s="48"/>
      <c r="AV41" s="48"/>
      <c r="AW41" s="48"/>
      <c r="AX41" s="48"/>
      <c r="BK41" s="10">
        <f>IF([5]武将数量星级阶位验证!AS39="","",[5]武将数量星级阶位验证!AS39)</f>
        <v>15340</v>
      </c>
      <c r="BL41" s="10">
        <f>IF([5]武将数量星级阶位验证!AT39="","",[5]武将数量星级阶位验证!AT39)</f>
        <v>2164316.5957036926</v>
      </c>
      <c r="BM41" s="10">
        <f>IF([5]武将数量星级阶位验证!BJ39="","",[5]武将数量星级阶位验证!BJ39)</f>
        <v>132070.26558996705</v>
      </c>
      <c r="BN41" s="10">
        <f>IF([5]武将数量星级阶位验证!BK39="","",[5]武将数量星级阶位验证!BK39)</f>
        <v>25519.352574728917</v>
      </c>
      <c r="BO41" s="10">
        <f>IF([5]武将数量星级阶位验证!BL39="","",[5]武将数量星级阶位验证!BL39)</f>
        <v>3466.8799555132723</v>
      </c>
      <c r="BP41" s="10">
        <f>IF([5]武将数量星级阶位验证!BM39="","",[5]武将数量星级阶位验证!BM39)</f>
        <v>188.21694642593152</v>
      </c>
      <c r="BR41" s="10">
        <f t="shared" si="61"/>
        <v>66035.132794983525</v>
      </c>
      <c r="BS41" s="10">
        <f t="shared" si="62"/>
        <v>25519.352574728917</v>
      </c>
      <c r="BT41" s="10">
        <f t="shared" si="63"/>
        <v>3347.3323708404009</v>
      </c>
      <c r="BU41" s="10">
        <f t="shared" si="64"/>
        <v>177.14536134205321</v>
      </c>
      <c r="BV41" s="10">
        <f t="shared" si="65"/>
        <v>66035.132794983525</v>
      </c>
      <c r="BW41" s="10">
        <f t="shared" si="66"/>
        <v>0</v>
      </c>
      <c r="BX41" s="10">
        <f t="shared" si="67"/>
        <v>119.54758467287131</v>
      </c>
      <c r="BY41" s="10">
        <f t="shared" si="68"/>
        <v>11.071585083878327</v>
      </c>
      <c r="CA41" s="10">
        <f t="shared" si="69"/>
        <v>26414.053117993411</v>
      </c>
      <c r="CB41" s="10">
        <f t="shared" si="70"/>
        <v>7291.2435927796905</v>
      </c>
      <c r="CC41" s="10">
        <f t="shared" si="71"/>
        <v>836.83309271010023</v>
      </c>
      <c r="CD41" s="10">
        <f t="shared" si="72"/>
        <v>77.501095587148271</v>
      </c>
      <c r="CE41" s="10">
        <f t="shared" si="73"/>
        <v>92449.185912976929</v>
      </c>
      <c r="CF41" s="10">
        <f t="shared" si="74"/>
        <v>7291.2435927796905</v>
      </c>
      <c r="CG41" s="10">
        <f t="shared" si="75"/>
        <v>836.83309271010023</v>
      </c>
      <c r="CH41" s="10">
        <f t="shared" si="76"/>
        <v>33.214755251634976</v>
      </c>
      <c r="CI41" s="10">
        <f t="shared" si="77"/>
        <v>13207.026558996706</v>
      </c>
      <c r="CJ41" s="10">
        <f t="shared" si="78"/>
        <v>10936.865389169536</v>
      </c>
      <c r="CK41" s="10">
        <f t="shared" si="79"/>
        <v>1793.2137700930721</v>
      </c>
      <c r="CL41" s="10">
        <f t="shared" si="80"/>
        <v>77.501095587148271</v>
      </c>
      <c r="CN41" s="10">
        <f t="shared" si="38"/>
        <v>10</v>
      </c>
      <c r="CO41" s="10">
        <f t="shared" si="39"/>
        <v>14</v>
      </c>
      <c r="CP41" s="10">
        <f t="shared" si="40"/>
        <v>29</v>
      </c>
      <c r="CQ41" s="10">
        <f t="shared" si="41"/>
        <v>17</v>
      </c>
      <c r="CR41" s="10">
        <f t="shared" si="42"/>
        <v>10</v>
      </c>
      <c r="CS41" s="10">
        <f t="shared" si="43"/>
        <v>0</v>
      </c>
      <c r="CT41" s="10">
        <f t="shared" si="44"/>
        <v>29</v>
      </c>
      <c r="CU41" s="10">
        <f t="shared" si="45"/>
        <v>8.3661689792948142</v>
      </c>
      <c r="CW41" s="10">
        <f t="shared" si="46"/>
        <v>10</v>
      </c>
      <c r="CX41" s="10">
        <f t="shared" si="47"/>
        <v>14</v>
      </c>
      <c r="CY41" s="10">
        <f t="shared" si="48"/>
        <v>29</v>
      </c>
      <c r="CZ41" s="10">
        <f t="shared" si="49"/>
        <v>17</v>
      </c>
      <c r="DA41" s="10">
        <f t="shared" si="50"/>
        <v>10</v>
      </c>
      <c r="DB41" s="10">
        <f t="shared" si="51"/>
        <v>14</v>
      </c>
      <c r="DC41" s="10">
        <f t="shared" si="52"/>
        <v>29</v>
      </c>
      <c r="DD41" s="10">
        <f t="shared" si="53"/>
        <v>17</v>
      </c>
      <c r="DE41" s="10">
        <f t="shared" si="54"/>
        <v>10</v>
      </c>
      <c r="DF41" s="10">
        <f t="shared" si="55"/>
        <v>14</v>
      </c>
      <c r="DG41" s="10">
        <f t="shared" si="56"/>
        <v>29</v>
      </c>
      <c r="DH41" s="10">
        <f t="shared" si="57"/>
        <v>17</v>
      </c>
    </row>
    <row r="42" spans="24:112" x14ac:dyDescent="0.15">
      <c r="X42" s="10" t="s">
        <v>221</v>
      </c>
      <c r="Y42" s="10">
        <v>120</v>
      </c>
      <c r="Z42" s="10">
        <v>1</v>
      </c>
      <c r="AA42" s="10">
        <v>73</v>
      </c>
      <c r="AB42" s="10">
        <v>73</v>
      </c>
      <c r="AC42" s="10">
        <v>89</v>
      </c>
      <c r="AD42" s="10" t="str">
        <f t="shared" si="81"/>
        <v>智力</v>
      </c>
      <c r="AE42" s="10" t="str">
        <f t="shared" si="58"/>
        <v/>
      </c>
      <c r="AF42" s="10" t="str">
        <f t="shared" si="58"/>
        <v/>
      </c>
      <c r="AG42" s="10">
        <f t="shared" si="58"/>
        <v>1</v>
      </c>
      <c r="AI42" s="10" t="str">
        <f t="shared" si="59"/>
        <v/>
      </c>
      <c r="AJ42" s="10" t="str">
        <f t="shared" si="59"/>
        <v/>
      </c>
      <c r="AK42" s="10">
        <f t="shared" si="59"/>
        <v>1</v>
      </c>
      <c r="AL42" s="10" t="str">
        <f t="shared" si="59"/>
        <v/>
      </c>
      <c r="AO42" s="10" t="str">
        <f t="shared" si="60"/>
        <v/>
      </c>
      <c r="AP42" s="10" t="str">
        <f t="shared" si="60"/>
        <v/>
      </c>
      <c r="AQ42" s="10" t="str">
        <f t="shared" si="60"/>
        <v>智力</v>
      </c>
      <c r="AR42" s="10" t="str">
        <f t="shared" si="60"/>
        <v/>
      </c>
      <c r="AU42" s="48"/>
      <c r="AV42" s="48"/>
      <c r="AW42" s="48"/>
      <c r="AX42" s="48"/>
      <c r="BK42" s="10">
        <f>IF([5]武将数量星级阶位验证!AS40="","",[5]武将数量星级阶位验证!AS40)</f>
        <v>19540</v>
      </c>
      <c r="BL42" s="10">
        <f>IF([5]武将数量星级阶位验证!AT40="","",[5]武将数量星级阶位验证!AT40)</f>
        <v>2241027.1490226756</v>
      </c>
      <c r="BM42" s="10">
        <f>IF([5]武将数量星级阶位验证!BJ40="","",[5]武将数量星级阶位验证!BJ40)</f>
        <v>167094.80416810053</v>
      </c>
      <c r="BN42" s="10">
        <f>IF([5]武将数量星级阶位验证!BK40="","",[5]武将数量星级阶位验证!BK40)</f>
        <v>31908.292346692957</v>
      </c>
      <c r="BO42" s="10">
        <f>IF([5]武将数量星级阶位验证!BL40="","",[5]武将数量星级阶位验证!BL40)</f>
        <v>4320.2209213078777</v>
      </c>
      <c r="BP42" s="10">
        <f>IF([5]武将数量星级阶位验证!BM40="","",[5]武将数量星级阶位验证!BM40)</f>
        <v>195.37659806903659</v>
      </c>
      <c r="BR42" s="10">
        <f t="shared" si="61"/>
        <v>83547.402084050264</v>
      </c>
      <c r="BS42" s="10">
        <f t="shared" si="62"/>
        <v>31908.292346692957</v>
      </c>
      <c r="BT42" s="10">
        <f t="shared" si="63"/>
        <v>4171.2477860903646</v>
      </c>
      <c r="BU42" s="10">
        <f t="shared" si="64"/>
        <v>183.88385700615208</v>
      </c>
      <c r="BV42" s="10">
        <f t="shared" si="65"/>
        <v>83547.402084050264</v>
      </c>
      <c r="BW42" s="10">
        <f t="shared" si="66"/>
        <v>0</v>
      </c>
      <c r="BX42" s="10">
        <f t="shared" si="67"/>
        <v>148.97313521751283</v>
      </c>
      <c r="BY42" s="10">
        <f t="shared" si="68"/>
        <v>11.492741062884507</v>
      </c>
      <c r="CA42" s="10">
        <f t="shared" si="69"/>
        <v>33418.960833620105</v>
      </c>
      <c r="CB42" s="10">
        <f t="shared" si="70"/>
        <v>9116.6549561979864</v>
      </c>
      <c r="CC42" s="10">
        <f t="shared" si="71"/>
        <v>1042.8119465225911</v>
      </c>
      <c r="CD42" s="10">
        <f t="shared" si="72"/>
        <v>80.449187440191537</v>
      </c>
      <c r="CE42" s="10">
        <f t="shared" si="73"/>
        <v>116966.36291767035</v>
      </c>
      <c r="CF42" s="10">
        <f t="shared" si="74"/>
        <v>9116.6549561979864</v>
      </c>
      <c r="CG42" s="10">
        <f t="shared" si="75"/>
        <v>1042.8119465225911</v>
      </c>
      <c r="CH42" s="10">
        <f t="shared" si="76"/>
        <v>34.478223188653516</v>
      </c>
      <c r="CI42" s="10">
        <f t="shared" si="77"/>
        <v>16709.480416810053</v>
      </c>
      <c r="CJ42" s="10">
        <f t="shared" si="78"/>
        <v>13674.982434296981</v>
      </c>
      <c r="CK42" s="10">
        <f t="shared" si="79"/>
        <v>2234.5970282626954</v>
      </c>
      <c r="CL42" s="10">
        <f t="shared" si="80"/>
        <v>80.449187440191537</v>
      </c>
      <c r="CN42" s="10">
        <f t="shared" si="38"/>
        <v>10</v>
      </c>
      <c r="CO42" s="10">
        <f t="shared" si="39"/>
        <v>14</v>
      </c>
      <c r="CP42" s="10">
        <f t="shared" si="40"/>
        <v>29</v>
      </c>
      <c r="CQ42" s="10">
        <f t="shared" si="41"/>
        <v>17</v>
      </c>
      <c r="CR42" s="10">
        <f t="shared" si="42"/>
        <v>10</v>
      </c>
      <c r="CS42" s="10">
        <f t="shared" si="43"/>
        <v>0</v>
      </c>
      <c r="CT42" s="10">
        <f t="shared" si="44"/>
        <v>29</v>
      </c>
      <c r="CU42" s="10">
        <f t="shared" si="45"/>
        <v>8.5891339093569101</v>
      </c>
      <c r="CW42" s="10">
        <f t="shared" si="46"/>
        <v>10</v>
      </c>
      <c r="CX42" s="10">
        <f t="shared" si="47"/>
        <v>14</v>
      </c>
      <c r="CY42" s="10">
        <f t="shared" si="48"/>
        <v>29</v>
      </c>
      <c r="CZ42" s="10">
        <f t="shared" si="49"/>
        <v>17</v>
      </c>
      <c r="DA42" s="10">
        <f t="shared" si="50"/>
        <v>10</v>
      </c>
      <c r="DB42" s="10">
        <f t="shared" si="51"/>
        <v>14</v>
      </c>
      <c r="DC42" s="10">
        <f t="shared" si="52"/>
        <v>29</v>
      </c>
      <c r="DD42" s="10">
        <f t="shared" si="53"/>
        <v>17</v>
      </c>
      <c r="DE42" s="10">
        <f t="shared" si="54"/>
        <v>10</v>
      </c>
      <c r="DF42" s="10">
        <f t="shared" si="55"/>
        <v>14</v>
      </c>
      <c r="DG42" s="10">
        <f t="shared" si="56"/>
        <v>29</v>
      </c>
      <c r="DH42" s="10">
        <f t="shared" si="57"/>
        <v>17</v>
      </c>
    </row>
    <row r="43" spans="24:112" x14ac:dyDescent="0.15">
      <c r="X43" s="10" t="s">
        <v>220</v>
      </c>
      <c r="Y43" s="10">
        <v>120</v>
      </c>
      <c r="Z43" s="10">
        <v>1</v>
      </c>
      <c r="AA43" s="10">
        <v>75</v>
      </c>
      <c r="AB43" s="10">
        <v>49</v>
      </c>
      <c r="AC43" s="10">
        <v>101</v>
      </c>
      <c r="AD43" s="10" t="str">
        <f t="shared" si="81"/>
        <v>智力</v>
      </c>
      <c r="AE43" s="10" t="str">
        <f t="shared" si="58"/>
        <v/>
      </c>
      <c r="AF43" s="10" t="str">
        <f t="shared" si="58"/>
        <v/>
      </c>
      <c r="AG43" s="10">
        <f t="shared" si="58"/>
        <v>1</v>
      </c>
      <c r="AI43" s="10" t="str">
        <f t="shared" si="59"/>
        <v/>
      </c>
      <c r="AJ43" s="10" t="str">
        <f t="shared" si="59"/>
        <v/>
      </c>
      <c r="AK43" s="10">
        <f t="shared" si="59"/>
        <v>1</v>
      </c>
      <c r="AL43" s="10" t="str">
        <f t="shared" si="59"/>
        <v/>
      </c>
      <c r="AO43" s="10" t="str">
        <f t="shared" si="60"/>
        <v/>
      </c>
      <c r="AP43" s="10" t="str">
        <f t="shared" si="60"/>
        <v/>
      </c>
      <c r="AQ43" s="10" t="str">
        <f t="shared" si="60"/>
        <v>智力</v>
      </c>
      <c r="AR43" s="10" t="str">
        <f t="shared" si="60"/>
        <v/>
      </c>
      <c r="AU43" s="48"/>
      <c r="AV43" s="48"/>
      <c r="AW43" s="48"/>
      <c r="AX43" s="48"/>
      <c r="BK43" s="10">
        <f>IF([5]武将数量星级阶位验证!AS41="","",[5]武将数量星级阶位验证!AS41)</f>
        <v>24880</v>
      </c>
      <c r="BL43" s="10">
        <f>IF([5]武将数量星级阶位验证!AT41="","",[5]武将数量星级阶位验证!AT41)</f>
        <v>2313991.1087329527</v>
      </c>
      <c r="BM43" s="10">
        <f>IF([5]武将数量星级阶位验证!BJ41="","",[5]武将数量星级阶位验证!BJ41)</f>
        <v>211573.30657443564</v>
      </c>
      <c r="BN43" s="10">
        <f>IF([5]武将数量星级阶位验证!BK41="","",[5]武将数量星级阶位验证!BK41)</f>
        <v>40002.88824200922</v>
      </c>
      <c r="BO43" s="10">
        <f>IF([5]武将数量星级阶位验证!BL41="","",[5]武将数量星级阶位验证!BL41)</f>
        <v>5400.9103056053173</v>
      </c>
      <c r="BP43" s="10">
        <f>IF([5]武将数量星级阶位验证!BM41="","",[5]武将数量星级阶位验证!BM41)</f>
        <v>202.18656764199579</v>
      </c>
      <c r="BR43" s="10">
        <f t="shared" si="61"/>
        <v>105786.65328721782</v>
      </c>
      <c r="BS43" s="10">
        <f t="shared" si="62"/>
        <v>40002.88824200922</v>
      </c>
      <c r="BT43" s="10">
        <f t="shared" si="63"/>
        <v>5214.6720192051343</v>
      </c>
      <c r="BU43" s="10">
        <f t="shared" si="64"/>
        <v>190.29324013364311</v>
      </c>
      <c r="BV43" s="10">
        <f t="shared" si="65"/>
        <v>105786.65328721782</v>
      </c>
      <c r="BW43" s="10">
        <f t="shared" si="66"/>
        <v>0</v>
      </c>
      <c r="BX43" s="10">
        <f t="shared" si="67"/>
        <v>186.23828640018311</v>
      </c>
      <c r="BY43" s="10">
        <f t="shared" si="68"/>
        <v>11.893327508352696</v>
      </c>
      <c r="CA43" s="10">
        <f t="shared" si="69"/>
        <v>42314.661314887133</v>
      </c>
      <c r="CB43" s="10">
        <f t="shared" si="70"/>
        <v>11429.396640574063</v>
      </c>
      <c r="CC43" s="10">
        <f t="shared" si="71"/>
        <v>1303.6680048012836</v>
      </c>
      <c r="CD43" s="10">
        <f t="shared" si="72"/>
        <v>83.253292558468857</v>
      </c>
      <c r="CE43" s="10">
        <f t="shared" si="73"/>
        <v>148101.31460210495</v>
      </c>
      <c r="CF43" s="10">
        <f t="shared" si="74"/>
        <v>11429.396640574063</v>
      </c>
      <c r="CG43" s="10">
        <f t="shared" si="75"/>
        <v>1303.6680048012836</v>
      </c>
      <c r="CH43" s="10">
        <f t="shared" si="76"/>
        <v>35.679982525058087</v>
      </c>
      <c r="CI43" s="10">
        <f t="shared" si="77"/>
        <v>21157.330657443566</v>
      </c>
      <c r="CJ43" s="10">
        <f t="shared" si="78"/>
        <v>17144.094960861094</v>
      </c>
      <c r="CK43" s="10">
        <f t="shared" si="79"/>
        <v>2793.5742960027505</v>
      </c>
      <c r="CL43" s="10">
        <f t="shared" si="80"/>
        <v>83.253292558468857</v>
      </c>
      <c r="CN43" s="10">
        <f t="shared" si="38"/>
        <v>10</v>
      </c>
      <c r="CO43" s="10">
        <f t="shared" si="39"/>
        <v>14</v>
      </c>
      <c r="CP43" s="10">
        <f t="shared" si="40"/>
        <v>29</v>
      </c>
      <c r="CQ43" s="10">
        <f t="shared" si="41"/>
        <v>17</v>
      </c>
      <c r="CR43" s="10">
        <f t="shared" si="42"/>
        <v>10</v>
      </c>
      <c r="CS43" s="10">
        <f t="shared" si="43"/>
        <v>0</v>
      </c>
      <c r="CT43" s="10">
        <f t="shared" si="44"/>
        <v>29</v>
      </c>
      <c r="CU43" s="10">
        <f t="shared" si="45"/>
        <v>8.8012090863694805</v>
      </c>
      <c r="CW43" s="10">
        <f t="shared" si="46"/>
        <v>10</v>
      </c>
      <c r="CX43" s="10">
        <f t="shared" si="47"/>
        <v>14</v>
      </c>
      <c r="CY43" s="10">
        <f t="shared" si="48"/>
        <v>29</v>
      </c>
      <c r="CZ43" s="10">
        <f t="shared" si="49"/>
        <v>17</v>
      </c>
      <c r="DA43" s="10">
        <f t="shared" si="50"/>
        <v>10</v>
      </c>
      <c r="DB43" s="10">
        <f t="shared" si="51"/>
        <v>14</v>
      </c>
      <c r="DC43" s="10">
        <f t="shared" si="52"/>
        <v>29</v>
      </c>
      <c r="DD43" s="10">
        <f t="shared" si="53"/>
        <v>17</v>
      </c>
      <c r="DE43" s="10">
        <f t="shared" si="54"/>
        <v>10</v>
      </c>
      <c r="DF43" s="10">
        <f t="shared" si="55"/>
        <v>14</v>
      </c>
      <c r="DG43" s="10">
        <f t="shared" si="56"/>
        <v>29</v>
      </c>
      <c r="DH43" s="10">
        <f t="shared" si="57"/>
        <v>17</v>
      </c>
    </row>
    <row r="44" spans="24:112" x14ac:dyDescent="0.15">
      <c r="X44" s="10" t="s">
        <v>219</v>
      </c>
      <c r="Y44" s="10">
        <v>130</v>
      </c>
      <c r="Z44" s="10">
        <v>1</v>
      </c>
      <c r="AA44" s="10">
        <v>86</v>
      </c>
      <c r="AB44" s="10">
        <v>83</v>
      </c>
      <c r="AC44" s="10">
        <v>101</v>
      </c>
      <c r="AD44" s="10" t="str">
        <f t="shared" si="81"/>
        <v>智力</v>
      </c>
      <c r="AE44" s="10" t="str">
        <f t="shared" si="58"/>
        <v/>
      </c>
      <c r="AF44" s="10" t="str">
        <f t="shared" si="58"/>
        <v/>
      </c>
      <c r="AG44" s="10">
        <f t="shared" si="58"/>
        <v>1</v>
      </c>
      <c r="AI44" s="10" t="str">
        <f t="shared" si="59"/>
        <v/>
      </c>
      <c r="AJ44" s="10" t="str">
        <f t="shared" si="59"/>
        <v/>
      </c>
      <c r="AK44" s="10" t="str">
        <f t="shared" si="59"/>
        <v/>
      </c>
      <c r="AL44" s="10">
        <f t="shared" si="59"/>
        <v>1</v>
      </c>
      <c r="AO44" s="10" t="str">
        <f t="shared" si="60"/>
        <v/>
      </c>
      <c r="AP44" s="10" t="str">
        <f t="shared" si="60"/>
        <v/>
      </c>
      <c r="AQ44" s="10" t="str">
        <f t="shared" si="60"/>
        <v/>
      </c>
      <c r="AR44" s="10" t="str">
        <f t="shared" si="60"/>
        <v>智力</v>
      </c>
      <c r="AU44" s="48"/>
      <c r="AV44" s="48"/>
      <c r="AW44" s="48"/>
      <c r="AX44" s="48"/>
      <c r="BK44" s="10">
        <f>IF([5]武将数量星级阶位验证!AS42="","",[5]武将数量星级阶位验证!AS42)</f>
        <v>31720</v>
      </c>
      <c r="BL44" s="10">
        <f>IF([5]武将数量星级阶位验证!AT42="","",[5]武将数量星级阶位验证!AT42)</f>
        <v>2384541.5932574873</v>
      </c>
      <c r="BM44" s="10">
        <f>IF([5]武将数量星级阶位验证!BJ42="","",[5]武将数量星级阶位验证!BJ42)</f>
        <v>268496.63225138676</v>
      </c>
      <c r="BN44" s="10">
        <f>IF([5]武将数量星级阶位验证!BK42="","",[5]武将数量星级阶位验证!BK42)</f>
        <v>50344.68590522607</v>
      </c>
      <c r="BO44" s="10">
        <f>IF([5]武将数量星级阶位验证!BL42="","",[5]武将数量星级阶位验证!BL42)</f>
        <v>6781.179955087845</v>
      </c>
      <c r="BP44" s="10">
        <f>IF([5]武将数量星级阶位验证!BM42="","",[5]武将数量星级阶位验证!BM42)</f>
        <v>208.77127953095234</v>
      </c>
      <c r="BR44" s="10">
        <f t="shared" si="61"/>
        <v>134248.31612569338</v>
      </c>
      <c r="BS44" s="10">
        <f t="shared" si="62"/>
        <v>50344.68590522607</v>
      </c>
      <c r="BT44" s="10">
        <f t="shared" si="63"/>
        <v>6547.3461635330923</v>
      </c>
      <c r="BU44" s="10">
        <f t="shared" si="64"/>
        <v>196.49061602913162</v>
      </c>
      <c r="BV44" s="10">
        <f t="shared" si="65"/>
        <v>134248.31612569338</v>
      </c>
      <c r="BW44" s="10">
        <f t="shared" si="66"/>
        <v>0</v>
      </c>
      <c r="BX44" s="10">
        <f t="shared" si="67"/>
        <v>233.83379155475299</v>
      </c>
      <c r="BY44" s="10">
        <f t="shared" si="68"/>
        <v>12.28066350182073</v>
      </c>
      <c r="CA44" s="10">
        <f t="shared" si="69"/>
        <v>53699.326450277353</v>
      </c>
      <c r="CB44" s="10">
        <f t="shared" si="70"/>
        <v>14384.195972921734</v>
      </c>
      <c r="CC44" s="10">
        <f t="shared" si="71"/>
        <v>1636.8365408832731</v>
      </c>
      <c r="CD44" s="10">
        <f t="shared" si="72"/>
        <v>85.964644512745082</v>
      </c>
      <c r="CE44" s="10">
        <f t="shared" si="73"/>
        <v>187947.64257597073</v>
      </c>
      <c r="CF44" s="10">
        <f t="shared" si="74"/>
        <v>14384.195972921734</v>
      </c>
      <c r="CG44" s="10">
        <f t="shared" si="75"/>
        <v>1636.8365408832731</v>
      </c>
      <c r="CH44" s="10">
        <f t="shared" si="76"/>
        <v>36.841990505462178</v>
      </c>
      <c r="CI44" s="10">
        <f t="shared" si="77"/>
        <v>26849.663225138676</v>
      </c>
      <c r="CJ44" s="10">
        <f t="shared" si="78"/>
        <v>21576.293959382601</v>
      </c>
      <c r="CK44" s="10">
        <f t="shared" si="79"/>
        <v>3507.5068733212993</v>
      </c>
      <c r="CL44" s="10">
        <f t="shared" si="80"/>
        <v>85.964644512745082</v>
      </c>
      <c r="CN44" s="10">
        <f t="shared" si="38"/>
        <v>10</v>
      </c>
      <c r="CO44" s="10">
        <f t="shared" si="39"/>
        <v>14</v>
      </c>
      <c r="CP44" s="10">
        <f t="shared" si="40"/>
        <v>29</v>
      </c>
      <c r="CQ44" s="10">
        <f t="shared" si="41"/>
        <v>17</v>
      </c>
      <c r="CR44" s="10">
        <f t="shared" si="42"/>
        <v>10</v>
      </c>
      <c r="CS44" s="10">
        <f t="shared" si="43"/>
        <v>0</v>
      </c>
      <c r="CT44" s="10">
        <f t="shared" si="44"/>
        <v>29</v>
      </c>
      <c r="CU44" s="10">
        <f t="shared" si="45"/>
        <v>9.0055727272937762</v>
      </c>
      <c r="CW44" s="10">
        <f t="shared" si="46"/>
        <v>10</v>
      </c>
      <c r="CX44" s="10">
        <f t="shared" si="47"/>
        <v>14</v>
      </c>
      <c r="CY44" s="10">
        <f t="shared" si="48"/>
        <v>29</v>
      </c>
      <c r="CZ44" s="10">
        <f t="shared" si="49"/>
        <v>17</v>
      </c>
      <c r="DA44" s="10">
        <f t="shared" si="50"/>
        <v>10</v>
      </c>
      <c r="DB44" s="10">
        <f t="shared" si="51"/>
        <v>14</v>
      </c>
      <c r="DC44" s="10">
        <f t="shared" si="52"/>
        <v>29</v>
      </c>
      <c r="DD44" s="10">
        <f t="shared" si="53"/>
        <v>17</v>
      </c>
      <c r="DE44" s="10">
        <f t="shared" si="54"/>
        <v>10</v>
      </c>
      <c r="DF44" s="10">
        <f t="shared" si="55"/>
        <v>14</v>
      </c>
      <c r="DG44" s="10">
        <f t="shared" si="56"/>
        <v>29</v>
      </c>
      <c r="DH44" s="10">
        <f t="shared" si="57"/>
        <v>17</v>
      </c>
    </row>
    <row r="45" spans="24:112" x14ac:dyDescent="0.15">
      <c r="X45" s="10" t="s">
        <v>218</v>
      </c>
      <c r="Y45" s="10">
        <v>130</v>
      </c>
      <c r="Z45" s="10">
        <v>1</v>
      </c>
      <c r="AA45" s="10">
        <v>89</v>
      </c>
      <c r="AB45" s="10">
        <v>81</v>
      </c>
      <c r="AC45" s="10">
        <v>96</v>
      </c>
      <c r="AD45" s="10" t="str">
        <f t="shared" si="81"/>
        <v>智力</v>
      </c>
      <c r="AE45" s="10" t="str">
        <f t="shared" si="58"/>
        <v/>
      </c>
      <c r="AF45" s="10" t="str">
        <f t="shared" si="58"/>
        <v/>
      </c>
      <c r="AG45" s="10">
        <f t="shared" si="58"/>
        <v>1</v>
      </c>
      <c r="AI45" s="10" t="str">
        <f t="shared" si="59"/>
        <v/>
      </c>
      <c r="AJ45" s="10" t="str">
        <f t="shared" si="59"/>
        <v/>
      </c>
      <c r="AK45" s="10" t="str">
        <f t="shared" si="59"/>
        <v/>
      </c>
      <c r="AL45" s="10">
        <f t="shared" si="59"/>
        <v>1</v>
      </c>
      <c r="AO45" s="10" t="str">
        <f t="shared" si="60"/>
        <v/>
      </c>
      <c r="AP45" s="10" t="str">
        <f t="shared" si="60"/>
        <v/>
      </c>
      <c r="AQ45" s="10" t="str">
        <f t="shared" si="60"/>
        <v/>
      </c>
      <c r="AR45" s="10" t="str">
        <f t="shared" si="60"/>
        <v>智力</v>
      </c>
      <c r="AU45" s="48"/>
      <c r="AV45" s="48"/>
      <c r="AW45" s="48"/>
      <c r="AX45" s="48"/>
      <c r="BK45" s="10">
        <f>IF([5]武将数量星级阶位验证!AS43="","",[5]武将数量星级阶位验证!AS43)</f>
        <v>40420</v>
      </c>
      <c r="BL45" s="10">
        <f>IF([5]武将数量星级阶位验证!AT43="","",[5]武将数量星级阶位验证!AT43)</f>
        <v>2454907.2201323146</v>
      </c>
      <c r="BM45" s="10">
        <f>IF([5]武将数量星级阶位验证!BJ43="","",[5]武将数量星级阶位验证!BJ43)</f>
        <v>340857.5614220748</v>
      </c>
      <c r="BN45" s="10">
        <f>IF([5]武将数量星级阶位验证!BK43="","",[5]武将数量星级阶位验证!BK43)</f>
        <v>63476.26924073312</v>
      </c>
      <c r="BO45" s="10">
        <f>IF([5]武将数量星级阶位验证!BL43="","",[5]武将数量星级阶位验证!BL43)</f>
        <v>8533.4174554139026</v>
      </c>
      <c r="BP45" s="10">
        <f>IF([5]武将数量星级阶位验证!BM43="","",[5]武将数量星级阶位验证!BM43)</f>
        <v>215.33873803926957</v>
      </c>
      <c r="BR45" s="10">
        <f t="shared" si="61"/>
        <v>170428.7807110374</v>
      </c>
      <c r="BS45" s="10">
        <f t="shared" si="62"/>
        <v>63476.26924073312</v>
      </c>
      <c r="BT45" s="10">
        <f t="shared" si="63"/>
        <v>8239.1616810892865</v>
      </c>
      <c r="BU45" s="10">
        <f t="shared" si="64"/>
        <v>202.6717534487243</v>
      </c>
      <c r="BV45" s="10">
        <f t="shared" si="65"/>
        <v>170428.7807110374</v>
      </c>
      <c r="BW45" s="10">
        <f t="shared" si="66"/>
        <v>0</v>
      </c>
      <c r="BX45" s="10">
        <f t="shared" si="67"/>
        <v>294.25577432461699</v>
      </c>
      <c r="BY45" s="10">
        <f t="shared" si="68"/>
        <v>12.666984590545272</v>
      </c>
      <c r="CA45" s="10">
        <f t="shared" si="69"/>
        <v>68171.512284414959</v>
      </c>
      <c r="CB45" s="10">
        <f t="shared" si="70"/>
        <v>18136.076925923746</v>
      </c>
      <c r="CC45" s="10">
        <f t="shared" si="71"/>
        <v>2059.7904202723216</v>
      </c>
      <c r="CD45" s="10">
        <f t="shared" si="72"/>
        <v>88.668892133816883</v>
      </c>
      <c r="CE45" s="10">
        <f t="shared" si="73"/>
        <v>238600.29299545233</v>
      </c>
      <c r="CF45" s="10">
        <f t="shared" si="74"/>
        <v>18136.076925923746</v>
      </c>
      <c r="CG45" s="10">
        <f t="shared" si="75"/>
        <v>2059.7904202723216</v>
      </c>
      <c r="CH45" s="10">
        <f t="shared" si="76"/>
        <v>38.000953771635807</v>
      </c>
      <c r="CI45" s="10">
        <f t="shared" si="77"/>
        <v>34085.75614220748</v>
      </c>
      <c r="CJ45" s="10">
        <f t="shared" si="78"/>
        <v>27204.115388885621</v>
      </c>
      <c r="CK45" s="10">
        <f t="shared" si="79"/>
        <v>4413.8366148692603</v>
      </c>
      <c r="CL45" s="10">
        <f t="shared" si="80"/>
        <v>88.668892133816883</v>
      </c>
      <c r="CN45" s="10">
        <f t="shared" si="38"/>
        <v>10</v>
      </c>
      <c r="CO45" s="10">
        <f t="shared" si="39"/>
        <v>14</v>
      </c>
      <c r="CP45" s="10">
        <f t="shared" si="40"/>
        <v>29</v>
      </c>
      <c r="CQ45" s="10">
        <f t="shared" si="41"/>
        <v>17</v>
      </c>
      <c r="CR45" s="10">
        <f t="shared" si="42"/>
        <v>10</v>
      </c>
      <c r="CS45" s="10">
        <f t="shared" si="43"/>
        <v>0</v>
      </c>
      <c r="CT45" s="10">
        <f t="shared" si="44"/>
        <v>29</v>
      </c>
      <c r="CU45" s="10">
        <f t="shared" si="45"/>
        <v>9.1873708866935608</v>
      </c>
      <c r="CW45" s="10">
        <f t="shared" si="46"/>
        <v>10</v>
      </c>
      <c r="CX45" s="10">
        <f t="shared" si="47"/>
        <v>14</v>
      </c>
      <c r="CY45" s="10">
        <f t="shared" si="48"/>
        <v>29</v>
      </c>
      <c r="CZ45" s="10">
        <f t="shared" si="49"/>
        <v>17</v>
      </c>
      <c r="DA45" s="10">
        <f t="shared" si="50"/>
        <v>10</v>
      </c>
      <c r="DB45" s="10">
        <f t="shared" si="51"/>
        <v>14</v>
      </c>
      <c r="DC45" s="10">
        <f t="shared" si="52"/>
        <v>29</v>
      </c>
      <c r="DD45" s="10">
        <f t="shared" si="53"/>
        <v>17</v>
      </c>
      <c r="DE45" s="10">
        <f t="shared" si="54"/>
        <v>10</v>
      </c>
      <c r="DF45" s="10">
        <f t="shared" si="55"/>
        <v>14</v>
      </c>
      <c r="DG45" s="10">
        <f t="shared" si="56"/>
        <v>29</v>
      </c>
      <c r="DH45" s="10">
        <f t="shared" si="57"/>
        <v>17</v>
      </c>
    </row>
    <row r="46" spans="24:112" x14ac:dyDescent="0.15">
      <c r="X46" s="10" t="s">
        <v>217</v>
      </c>
      <c r="Y46" s="10">
        <v>120</v>
      </c>
      <c r="Z46" s="10">
        <v>1</v>
      </c>
      <c r="AA46" s="10">
        <v>71</v>
      </c>
      <c r="AB46" s="10">
        <v>60</v>
      </c>
      <c r="AC46" s="10">
        <v>98</v>
      </c>
      <c r="AD46" s="10" t="str">
        <f t="shared" si="81"/>
        <v>智力</v>
      </c>
      <c r="AE46" s="10" t="str">
        <f t="shared" si="58"/>
        <v/>
      </c>
      <c r="AF46" s="10" t="str">
        <f t="shared" si="58"/>
        <v/>
      </c>
      <c r="AG46" s="10">
        <f t="shared" si="58"/>
        <v>1</v>
      </c>
      <c r="AI46" s="10" t="str">
        <f t="shared" si="59"/>
        <v/>
      </c>
      <c r="AJ46" s="10" t="str">
        <f t="shared" si="59"/>
        <v/>
      </c>
      <c r="AK46" s="10">
        <f t="shared" si="59"/>
        <v>1</v>
      </c>
      <c r="AL46" s="10" t="str">
        <f t="shared" si="59"/>
        <v/>
      </c>
      <c r="AO46" s="10" t="str">
        <f t="shared" si="60"/>
        <v/>
      </c>
      <c r="AP46" s="10" t="str">
        <f t="shared" si="60"/>
        <v/>
      </c>
      <c r="AQ46" s="10" t="str">
        <f t="shared" si="60"/>
        <v>智力</v>
      </c>
      <c r="AR46" s="10" t="str">
        <f t="shared" si="60"/>
        <v/>
      </c>
      <c r="AU46" s="48"/>
      <c r="AV46" s="48"/>
      <c r="AW46" s="48"/>
      <c r="AX46" s="48"/>
      <c r="BK46" s="10">
        <f>IF([5]武将数量星级阶位验证!AS44="","",[5]武将数量星级阶位验证!AS44)</f>
        <v>51520</v>
      </c>
      <c r="BL46" s="10">
        <f>IF([5]武将数量星级阶位验证!AT44="","",[5]武将数量星级阶位验证!AT44)</f>
        <v>2520824.0665918561</v>
      </c>
      <c r="BM46" s="10">
        <f>IF([5]武将数量星级阶位验证!BJ44="","",[5]武将数量星级阶位验证!BJ44)</f>
        <v>433128.94828114752</v>
      </c>
      <c r="BN46" s="10">
        <f>IF([5]武将数量星级阶位验证!BK44="","",[5]武将数量星级阶位验证!BK44)</f>
        <v>80202.694569961575</v>
      </c>
      <c r="BO46" s="10">
        <f>IF([5]武将数量星级阶位验证!BL44="","",[5]武将数量星级阶位验证!BL44)</f>
        <v>10764.881254798171</v>
      </c>
      <c r="BP46" s="10">
        <f>IF([5]武将数量星级阶位验证!BM44="","",[5]武将数量星级阶位验证!BM44)</f>
        <v>221.4909770421601</v>
      </c>
      <c r="BR46" s="10">
        <f t="shared" si="61"/>
        <v>216564.47414057376</v>
      </c>
      <c r="BS46" s="10">
        <f t="shared" si="62"/>
        <v>80202.694569961575</v>
      </c>
      <c r="BT46" s="10">
        <f t="shared" si="63"/>
        <v>10393.67845290858</v>
      </c>
      <c r="BU46" s="10">
        <f t="shared" si="64"/>
        <v>208.46209603968009</v>
      </c>
      <c r="BV46" s="10">
        <f t="shared" si="65"/>
        <v>216564.47414057376</v>
      </c>
      <c r="BW46" s="10">
        <f t="shared" si="66"/>
        <v>0</v>
      </c>
      <c r="BX46" s="10">
        <f t="shared" si="67"/>
        <v>371.20280188959163</v>
      </c>
      <c r="BY46" s="10">
        <f t="shared" si="68"/>
        <v>13.028881002480009</v>
      </c>
      <c r="CA46" s="10">
        <f t="shared" si="69"/>
        <v>86625.789656229506</v>
      </c>
      <c r="CB46" s="10">
        <f t="shared" si="70"/>
        <v>22915.055591417593</v>
      </c>
      <c r="CC46" s="10">
        <f t="shared" si="71"/>
        <v>2598.419613227145</v>
      </c>
      <c r="CD46" s="10">
        <f t="shared" si="72"/>
        <v>91.20216701736004</v>
      </c>
      <c r="CE46" s="10">
        <f t="shared" si="73"/>
        <v>303190.26379680325</v>
      </c>
      <c r="CF46" s="10">
        <f t="shared" si="74"/>
        <v>22915.055591417593</v>
      </c>
      <c r="CG46" s="10">
        <f t="shared" si="75"/>
        <v>2598.419613227145</v>
      </c>
      <c r="CH46" s="10">
        <f t="shared" si="76"/>
        <v>39.086643007440017</v>
      </c>
      <c r="CI46" s="10">
        <f t="shared" si="77"/>
        <v>43312.894828114753</v>
      </c>
      <c r="CJ46" s="10">
        <f t="shared" si="78"/>
        <v>34372.583387126389</v>
      </c>
      <c r="CK46" s="10">
        <f t="shared" si="79"/>
        <v>5568.0420283438816</v>
      </c>
      <c r="CL46" s="10">
        <f t="shared" si="80"/>
        <v>91.20216701736004</v>
      </c>
      <c r="CN46" s="10">
        <f t="shared" si="38"/>
        <v>10</v>
      </c>
      <c r="CO46" s="10">
        <f t="shared" si="39"/>
        <v>14</v>
      </c>
      <c r="CP46" s="10">
        <f t="shared" si="40"/>
        <v>29</v>
      </c>
      <c r="CQ46" s="10">
        <f t="shared" si="41"/>
        <v>17</v>
      </c>
      <c r="CR46" s="10">
        <f t="shared" si="42"/>
        <v>10</v>
      </c>
      <c r="CS46" s="10">
        <f t="shared" si="43"/>
        <v>0</v>
      </c>
      <c r="CT46" s="10">
        <f t="shared" si="44"/>
        <v>29</v>
      </c>
      <c r="CU46" s="10">
        <f t="shared" si="45"/>
        <v>9.3576750805452011</v>
      </c>
      <c r="CW46" s="10">
        <f t="shared" si="46"/>
        <v>10</v>
      </c>
      <c r="CX46" s="10">
        <f t="shared" si="47"/>
        <v>14</v>
      </c>
      <c r="CY46" s="10">
        <f t="shared" si="48"/>
        <v>29</v>
      </c>
      <c r="CZ46" s="10">
        <f t="shared" si="49"/>
        <v>17</v>
      </c>
      <c r="DA46" s="10">
        <f t="shared" si="50"/>
        <v>10</v>
      </c>
      <c r="DB46" s="10">
        <f t="shared" si="51"/>
        <v>14</v>
      </c>
      <c r="DC46" s="10">
        <f t="shared" si="52"/>
        <v>29</v>
      </c>
      <c r="DD46" s="10">
        <f t="shared" si="53"/>
        <v>17</v>
      </c>
      <c r="DE46" s="10">
        <f t="shared" si="54"/>
        <v>10</v>
      </c>
      <c r="DF46" s="10">
        <f t="shared" si="55"/>
        <v>14</v>
      </c>
      <c r="DG46" s="10">
        <f t="shared" si="56"/>
        <v>29</v>
      </c>
      <c r="DH46" s="10">
        <f t="shared" si="57"/>
        <v>17</v>
      </c>
    </row>
    <row r="47" spans="24:112" x14ac:dyDescent="0.15">
      <c r="X47" s="10" t="s">
        <v>216</v>
      </c>
      <c r="Y47" s="10">
        <v>120</v>
      </c>
      <c r="Z47" s="10">
        <v>1</v>
      </c>
      <c r="AA47" s="10">
        <v>57</v>
      </c>
      <c r="AB47" s="10">
        <v>93</v>
      </c>
      <c r="AC47" s="10">
        <v>88</v>
      </c>
      <c r="AD47" s="10" t="str">
        <f t="shared" si="81"/>
        <v>武力</v>
      </c>
      <c r="AE47" s="10" t="str">
        <f t="shared" si="58"/>
        <v/>
      </c>
      <c r="AF47" s="10">
        <f t="shared" si="58"/>
        <v>1</v>
      </c>
      <c r="AG47" s="10" t="str">
        <f t="shared" si="58"/>
        <v/>
      </c>
      <c r="AI47" s="10" t="str">
        <f t="shared" si="59"/>
        <v/>
      </c>
      <c r="AJ47" s="10" t="str">
        <f t="shared" si="59"/>
        <v/>
      </c>
      <c r="AK47" s="10">
        <f t="shared" si="59"/>
        <v>1</v>
      </c>
      <c r="AL47" s="10" t="str">
        <f t="shared" si="59"/>
        <v/>
      </c>
      <c r="AO47" s="10" t="str">
        <f t="shared" si="60"/>
        <v/>
      </c>
      <c r="AP47" s="10" t="str">
        <f t="shared" si="60"/>
        <v/>
      </c>
      <c r="AQ47" s="10" t="str">
        <f t="shared" si="60"/>
        <v>武力</v>
      </c>
      <c r="AR47" s="10" t="str">
        <f t="shared" si="60"/>
        <v/>
      </c>
      <c r="AU47" s="48"/>
      <c r="AV47" s="48"/>
      <c r="AW47" s="48"/>
      <c r="AX47" s="48"/>
      <c r="BK47" s="10">
        <f>IF([5]武将数量星级阶位验证!AS45="","",[5]武将数量星级阶位验证!AS45)</f>
        <v>65500</v>
      </c>
      <c r="BL47" s="10">
        <f>IF([5]武将数量星级阶位验证!AT45="","",[5]武将数量星级阶位验证!AT45)</f>
        <v>2582545.1985248486</v>
      </c>
      <c r="BM47" s="10">
        <f>IF([5]武将数量星级阶位验证!BJ45="","",[5]武将数量星级阶位验证!BJ45)</f>
        <v>549295.33563659794</v>
      </c>
      <c r="BN47" s="10">
        <f>IF([5]武将数量星级阶位验证!BK45="","",[5]武将数量星级阶位验证!BK45)</f>
        <v>101244.25530263751</v>
      </c>
      <c r="BO47" s="10">
        <f>IF([5]武将数量星级阶位验证!BL45="","",[5]武将数量星级阶位验证!BL45)</f>
        <v>13571.615364699561</v>
      </c>
      <c r="BP47" s="10">
        <f>IF([5]武将数量星级阶位验证!BM45="","",[5]武将数量星级阶位验证!BM45)</f>
        <v>227.25161602257273</v>
      </c>
      <c r="BR47" s="10">
        <f t="shared" si="61"/>
        <v>274647.66781829897</v>
      </c>
      <c r="BS47" s="10">
        <f t="shared" si="62"/>
        <v>101244.25530263751</v>
      </c>
      <c r="BT47" s="10">
        <f t="shared" si="63"/>
        <v>13103.628627985783</v>
      </c>
      <c r="BU47" s="10">
        <f t="shared" si="64"/>
        <v>213.88387390359787</v>
      </c>
      <c r="BV47" s="10">
        <f t="shared" si="65"/>
        <v>274647.66781829897</v>
      </c>
      <c r="BW47" s="10">
        <f t="shared" si="66"/>
        <v>0</v>
      </c>
      <c r="BX47" s="10">
        <f t="shared" si="67"/>
        <v>467.98673671377736</v>
      </c>
      <c r="BY47" s="10">
        <f t="shared" si="68"/>
        <v>13.367742118974869</v>
      </c>
      <c r="CA47" s="10">
        <f t="shared" si="69"/>
        <v>109859.06712731959</v>
      </c>
      <c r="CB47" s="10">
        <f t="shared" si="70"/>
        <v>28926.930086467859</v>
      </c>
      <c r="CC47" s="10">
        <f t="shared" si="71"/>
        <v>3275.9071569964458</v>
      </c>
      <c r="CD47" s="10">
        <f t="shared" si="72"/>
        <v>93.574194832824062</v>
      </c>
      <c r="CE47" s="10">
        <f t="shared" si="73"/>
        <v>384506.73494561855</v>
      </c>
      <c r="CF47" s="10">
        <f t="shared" si="74"/>
        <v>28926.930086467859</v>
      </c>
      <c r="CG47" s="10">
        <f t="shared" si="75"/>
        <v>3275.9071569964458</v>
      </c>
      <c r="CH47" s="10">
        <f t="shared" si="76"/>
        <v>40.103226356924601</v>
      </c>
      <c r="CI47" s="10">
        <f t="shared" si="77"/>
        <v>54929.533563659796</v>
      </c>
      <c r="CJ47" s="10">
        <f t="shared" si="78"/>
        <v>43390.395129701785</v>
      </c>
      <c r="CK47" s="10">
        <f t="shared" si="79"/>
        <v>7019.8010507066701</v>
      </c>
      <c r="CL47" s="10">
        <f t="shared" si="80"/>
        <v>93.574194832824062</v>
      </c>
      <c r="CN47" s="10">
        <f t="shared" si="38"/>
        <v>10</v>
      </c>
      <c r="CO47" s="10">
        <f t="shared" si="39"/>
        <v>14</v>
      </c>
      <c r="CP47" s="10">
        <f t="shared" si="40"/>
        <v>29</v>
      </c>
      <c r="CQ47" s="10">
        <f t="shared" si="41"/>
        <v>17</v>
      </c>
      <c r="CR47" s="10">
        <f t="shared" si="42"/>
        <v>10</v>
      </c>
      <c r="CS47" s="10">
        <f t="shared" si="43"/>
        <v>0</v>
      </c>
      <c r="CT47" s="10">
        <f t="shared" si="44"/>
        <v>29</v>
      </c>
      <c r="CU47" s="10">
        <f t="shared" si="45"/>
        <v>9.5171391353663122</v>
      </c>
      <c r="CW47" s="10">
        <f t="shared" si="46"/>
        <v>10</v>
      </c>
      <c r="CX47" s="10">
        <f t="shared" si="47"/>
        <v>14</v>
      </c>
      <c r="CY47" s="10">
        <f t="shared" si="48"/>
        <v>29</v>
      </c>
      <c r="CZ47" s="10">
        <f t="shared" si="49"/>
        <v>17</v>
      </c>
      <c r="DA47" s="10">
        <f t="shared" si="50"/>
        <v>10</v>
      </c>
      <c r="DB47" s="10">
        <f t="shared" si="51"/>
        <v>14</v>
      </c>
      <c r="DC47" s="10">
        <f t="shared" si="52"/>
        <v>29</v>
      </c>
      <c r="DD47" s="10">
        <f t="shared" si="53"/>
        <v>17</v>
      </c>
      <c r="DE47" s="10">
        <f t="shared" si="54"/>
        <v>10</v>
      </c>
      <c r="DF47" s="10">
        <f t="shared" si="55"/>
        <v>14</v>
      </c>
      <c r="DG47" s="10">
        <f t="shared" si="56"/>
        <v>29</v>
      </c>
      <c r="DH47" s="10">
        <f t="shared" si="57"/>
        <v>17</v>
      </c>
    </row>
    <row r="48" spans="24:112" x14ac:dyDescent="0.15">
      <c r="X48" s="10" t="s">
        <v>215</v>
      </c>
      <c r="Y48" s="10">
        <v>110</v>
      </c>
      <c r="Z48" s="10">
        <v>1</v>
      </c>
      <c r="AA48" s="10">
        <v>64</v>
      </c>
      <c r="AB48" s="10">
        <v>93</v>
      </c>
      <c r="AC48" s="10">
        <v>35</v>
      </c>
      <c r="AD48" s="10" t="str">
        <f t="shared" si="81"/>
        <v>武力</v>
      </c>
      <c r="AE48" s="10" t="str">
        <f t="shared" ref="AE48:AG67" si="82">IF($AD48=AE$7,1,"")</f>
        <v/>
      </c>
      <c r="AF48" s="10">
        <f t="shared" si="82"/>
        <v>1</v>
      </c>
      <c r="AG48" s="10" t="str">
        <f t="shared" si="82"/>
        <v/>
      </c>
      <c r="AI48" s="10" t="str">
        <f t="shared" ref="AI48:AL67" si="83">IF($Y48=AI$6,$Z48,"")</f>
        <v/>
      </c>
      <c r="AJ48" s="10">
        <f t="shared" si="83"/>
        <v>1</v>
      </c>
      <c r="AK48" s="10" t="str">
        <f t="shared" si="83"/>
        <v/>
      </c>
      <c r="AL48" s="10" t="str">
        <f t="shared" si="83"/>
        <v/>
      </c>
      <c r="AO48" s="10" t="str">
        <f t="shared" ref="AO48:AR67" si="84">IF($Y48=AO$6,$AD48,"")</f>
        <v/>
      </c>
      <c r="AP48" s="10" t="str">
        <f t="shared" si="84"/>
        <v>武力</v>
      </c>
      <c r="AQ48" s="10" t="str">
        <f t="shared" si="84"/>
        <v/>
      </c>
      <c r="AR48" s="10" t="str">
        <f t="shared" si="84"/>
        <v/>
      </c>
      <c r="AU48" s="48"/>
      <c r="AV48" s="48"/>
      <c r="AW48" s="48"/>
      <c r="AX48" s="48"/>
      <c r="BK48" s="10" t="str">
        <f>IF([5]武将数量星级阶位验证!AS46="","",[5]武将数量星级阶位验证!AS46)</f>
        <v/>
      </c>
      <c r="BL48" s="10" t="str">
        <f>IF([5]武将数量星级阶位验证!AT46="","",[5]武将数量星级阶位验证!AT46)</f>
        <v/>
      </c>
      <c r="BM48" s="10" t="str">
        <f>IF([5]武将数量星级阶位验证!BJ46="","",[5]武将数量星级阶位验证!BJ46)</f>
        <v/>
      </c>
      <c r="BN48" s="10" t="str">
        <f>IF([5]武将数量星级阶位验证!BK46="","",[5]武将数量星级阶位验证!BK46)</f>
        <v/>
      </c>
      <c r="BO48" s="10" t="str">
        <f>IF([5]武将数量星级阶位验证!BL46="","",[5]武将数量星级阶位验证!BL46)</f>
        <v/>
      </c>
      <c r="BP48" s="10" t="str">
        <f>IF([5]武将数量星级阶位验证!BM46="","",[5]武将数量星级阶位验证!BM46)</f>
        <v/>
      </c>
      <c r="BR48" s="10" t="e">
        <f t="shared" si="61"/>
        <v>#VALUE!</v>
      </c>
      <c r="BS48" s="10" t="e">
        <f t="shared" si="62"/>
        <v>#VALUE!</v>
      </c>
      <c r="BT48" s="10" t="e">
        <f t="shared" si="63"/>
        <v>#VALUE!</v>
      </c>
      <c r="BU48" s="10" t="e">
        <f t="shared" si="64"/>
        <v>#VALUE!</v>
      </c>
      <c r="BV48" s="10" t="e">
        <f t="shared" si="65"/>
        <v>#VALUE!</v>
      </c>
      <c r="BW48" s="10" t="e">
        <f t="shared" si="66"/>
        <v>#VALUE!</v>
      </c>
      <c r="BX48" s="10" t="e">
        <f t="shared" si="67"/>
        <v>#VALUE!</v>
      </c>
      <c r="BY48" s="10" t="e">
        <f t="shared" si="68"/>
        <v>#VALUE!</v>
      </c>
      <c r="CA48" s="10" t="e">
        <f t="shared" si="69"/>
        <v>#VALUE!</v>
      </c>
      <c r="CB48" s="10" t="e">
        <f t="shared" si="70"/>
        <v>#VALUE!</v>
      </c>
      <c r="CC48" s="10" t="e">
        <f t="shared" si="71"/>
        <v>#VALUE!</v>
      </c>
      <c r="CD48" s="10" t="e">
        <f t="shared" si="72"/>
        <v>#VALUE!</v>
      </c>
      <c r="CE48" s="10" t="e">
        <f t="shared" si="73"/>
        <v>#VALUE!</v>
      </c>
      <c r="CF48" s="10" t="e">
        <f t="shared" si="74"/>
        <v>#VALUE!</v>
      </c>
      <c r="CG48" s="10" t="e">
        <f t="shared" si="75"/>
        <v>#VALUE!</v>
      </c>
      <c r="CH48" s="10" t="e">
        <f t="shared" si="76"/>
        <v>#VALUE!</v>
      </c>
      <c r="CI48" s="10" t="e">
        <f t="shared" si="77"/>
        <v>#VALUE!</v>
      </c>
      <c r="CJ48" s="10" t="e">
        <f t="shared" si="78"/>
        <v>#VALUE!</v>
      </c>
      <c r="CK48" s="10" t="e">
        <f t="shared" si="79"/>
        <v>#VALUE!</v>
      </c>
      <c r="CL48" s="10" t="e">
        <f t="shared" si="80"/>
        <v>#VALUE!</v>
      </c>
      <c r="CN48" s="10" t="e">
        <f t="shared" si="38"/>
        <v>#VALUE!</v>
      </c>
      <c r="CO48" s="10" t="e">
        <f t="shared" si="39"/>
        <v>#VALUE!</v>
      </c>
      <c r="CP48" s="10" t="e">
        <f t="shared" si="40"/>
        <v>#VALUE!</v>
      </c>
      <c r="CQ48" s="10" t="e">
        <f t="shared" si="41"/>
        <v>#VALUE!</v>
      </c>
      <c r="CR48" s="10" t="e">
        <f t="shared" si="42"/>
        <v>#VALUE!</v>
      </c>
      <c r="CS48" s="10" t="e">
        <f t="shared" si="43"/>
        <v>#VALUE!</v>
      </c>
      <c r="CT48" s="10" t="e">
        <f t="shared" si="44"/>
        <v>#VALUE!</v>
      </c>
      <c r="CU48" s="10" t="e">
        <f t="shared" si="45"/>
        <v>#VALUE!</v>
      </c>
      <c r="CW48" s="10" t="e">
        <f t="shared" si="46"/>
        <v>#VALUE!</v>
      </c>
      <c r="CX48" s="10" t="e">
        <f t="shared" si="47"/>
        <v>#VALUE!</v>
      </c>
      <c r="CY48" s="10" t="e">
        <f t="shared" si="48"/>
        <v>#VALUE!</v>
      </c>
      <c r="CZ48" s="10" t="e">
        <f t="shared" si="49"/>
        <v>#VALUE!</v>
      </c>
      <c r="DA48" s="10" t="e">
        <f t="shared" si="50"/>
        <v>#VALUE!</v>
      </c>
      <c r="DB48" s="10" t="e">
        <f t="shared" si="51"/>
        <v>#VALUE!</v>
      </c>
      <c r="DC48" s="10" t="e">
        <f t="shared" si="52"/>
        <v>#VALUE!</v>
      </c>
      <c r="DD48" s="10" t="e">
        <f t="shared" si="53"/>
        <v>#VALUE!</v>
      </c>
      <c r="DE48" s="10" t="e">
        <f t="shared" si="54"/>
        <v>#VALUE!</v>
      </c>
      <c r="DF48" s="10" t="e">
        <f t="shared" si="55"/>
        <v>#VALUE!</v>
      </c>
      <c r="DG48" s="10" t="e">
        <f t="shared" si="56"/>
        <v>#VALUE!</v>
      </c>
      <c r="DH48" s="10" t="e">
        <f t="shared" si="57"/>
        <v>#VALUE!</v>
      </c>
    </row>
    <row r="49" spans="24:112" x14ac:dyDescent="0.15">
      <c r="X49" s="10" t="s">
        <v>214</v>
      </c>
      <c r="Y49" s="10">
        <v>110</v>
      </c>
      <c r="Z49" s="10">
        <v>1</v>
      </c>
      <c r="AA49" s="10">
        <v>77</v>
      </c>
      <c r="AB49" s="10">
        <v>49</v>
      </c>
      <c r="AC49" s="10">
        <v>84</v>
      </c>
      <c r="AD49" s="10" t="str">
        <f t="shared" si="81"/>
        <v>智力</v>
      </c>
      <c r="AE49" s="10" t="str">
        <f t="shared" si="82"/>
        <v/>
      </c>
      <c r="AF49" s="10" t="str">
        <f t="shared" si="82"/>
        <v/>
      </c>
      <c r="AG49" s="10">
        <f t="shared" si="82"/>
        <v>1</v>
      </c>
      <c r="AI49" s="10" t="str">
        <f t="shared" si="83"/>
        <v/>
      </c>
      <c r="AJ49" s="10">
        <f t="shared" si="83"/>
        <v>1</v>
      </c>
      <c r="AK49" s="10" t="str">
        <f t="shared" si="83"/>
        <v/>
      </c>
      <c r="AL49" s="10" t="str">
        <f t="shared" si="83"/>
        <v/>
      </c>
      <c r="AO49" s="10" t="str">
        <f t="shared" si="84"/>
        <v/>
      </c>
      <c r="AP49" s="10" t="str">
        <f t="shared" si="84"/>
        <v>智力</v>
      </c>
      <c r="AQ49" s="10" t="str">
        <f t="shared" si="84"/>
        <v/>
      </c>
      <c r="AR49" s="10" t="str">
        <f t="shared" si="84"/>
        <v/>
      </c>
      <c r="AU49" s="48"/>
      <c r="AV49" s="48"/>
      <c r="AW49" s="48"/>
      <c r="AX49" s="48"/>
      <c r="BK49" s="10" t="str">
        <f>IF([5]武将数量星级阶位验证!AS47="","",[5]武将数量星级阶位验证!AS47)</f>
        <v/>
      </c>
      <c r="BL49" s="10" t="str">
        <f>IF([5]武将数量星级阶位验证!AT47="","",[5]武将数量星级阶位验证!AT47)</f>
        <v/>
      </c>
      <c r="BM49" s="10" t="str">
        <f>IF([5]武将数量星级阶位验证!BJ47="","",[5]武将数量星级阶位验证!BJ47)</f>
        <v/>
      </c>
      <c r="BN49" s="10" t="str">
        <f>IF([5]武将数量星级阶位验证!BK47="","",[5]武将数量星级阶位验证!BK47)</f>
        <v/>
      </c>
      <c r="BO49" s="10" t="str">
        <f>IF([5]武将数量星级阶位验证!BL47="","",[5]武将数量星级阶位验证!BL47)</f>
        <v/>
      </c>
      <c r="BP49" s="10" t="str">
        <f>IF([5]武将数量星级阶位验证!BM47="","",[5]武将数量星级阶位验证!BM47)</f>
        <v/>
      </c>
    </row>
    <row r="50" spans="24:112" x14ac:dyDescent="0.15">
      <c r="X50" s="10" t="s">
        <v>213</v>
      </c>
      <c r="Y50" s="10">
        <v>100</v>
      </c>
      <c r="Z50" s="10">
        <v>2</v>
      </c>
      <c r="AA50" s="10">
        <v>60</v>
      </c>
      <c r="AB50" s="10">
        <v>80</v>
      </c>
      <c r="AC50" s="10">
        <v>41</v>
      </c>
      <c r="AD50" s="10" t="str">
        <f t="shared" si="81"/>
        <v>武力</v>
      </c>
      <c r="AE50" s="10" t="str">
        <f t="shared" si="82"/>
        <v/>
      </c>
      <c r="AF50" s="10">
        <f t="shared" si="82"/>
        <v>1</v>
      </c>
      <c r="AG50" s="10" t="str">
        <f t="shared" si="82"/>
        <v/>
      </c>
      <c r="AI50" s="10">
        <f t="shared" si="83"/>
        <v>2</v>
      </c>
      <c r="AJ50" s="10" t="str">
        <f t="shared" si="83"/>
        <v/>
      </c>
      <c r="AK50" s="10" t="str">
        <f t="shared" si="83"/>
        <v/>
      </c>
      <c r="AL50" s="10" t="str">
        <f t="shared" si="83"/>
        <v/>
      </c>
      <c r="AO50" s="10" t="str">
        <f t="shared" si="84"/>
        <v>武力</v>
      </c>
      <c r="AP50" s="10" t="str">
        <f t="shared" si="84"/>
        <v/>
      </c>
      <c r="AQ50" s="10" t="str">
        <f t="shared" si="84"/>
        <v/>
      </c>
      <c r="AR50" s="10" t="str">
        <f t="shared" si="84"/>
        <v/>
      </c>
      <c r="AU50" s="48"/>
      <c r="AV50" s="48"/>
      <c r="AW50" s="48"/>
      <c r="AX50" s="48"/>
      <c r="BK50" s="10" t="str">
        <f>IF([5]武将数量星级阶位验证!AS48="","",[5]武将数量星级阶位验证!AS48)</f>
        <v/>
      </c>
      <c r="BL50" s="10" t="str">
        <f>IF([5]武将数量星级阶位验证!AT48="","",[5]武将数量星级阶位验证!AT48)</f>
        <v/>
      </c>
      <c r="BM50" s="10" t="str">
        <f>IF([5]武将数量星级阶位验证!BJ48="","",[5]武将数量星级阶位验证!BJ48)</f>
        <v/>
      </c>
      <c r="BN50" s="10" t="str">
        <f>IF([5]武将数量星级阶位验证!BK48="","",[5]武将数量星级阶位验证!BK48)</f>
        <v/>
      </c>
      <c r="BO50" s="10" t="str">
        <f>IF([5]武将数量星级阶位验证!BL48="","",[5]武将数量星级阶位验证!BL48)</f>
        <v/>
      </c>
      <c r="BP50" s="10" t="str">
        <f>IF([5]武将数量星级阶位验证!BM48="","",[5]武将数量星级阶位验证!BM48)</f>
        <v/>
      </c>
    </row>
    <row r="51" spans="24:112" x14ac:dyDescent="0.15">
      <c r="X51" s="10" t="s">
        <v>212</v>
      </c>
      <c r="Y51" s="10">
        <v>110</v>
      </c>
      <c r="Z51" s="10">
        <v>1</v>
      </c>
      <c r="AA51" s="10">
        <v>88</v>
      </c>
      <c r="AB51" s="10">
        <v>75</v>
      </c>
      <c r="AC51" s="10">
        <v>41</v>
      </c>
      <c r="AD51" s="10" t="str">
        <f t="shared" si="81"/>
        <v>统率</v>
      </c>
      <c r="AE51" s="10">
        <f t="shared" si="82"/>
        <v>1</v>
      </c>
      <c r="AF51" s="10" t="str">
        <f t="shared" si="82"/>
        <v/>
      </c>
      <c r="AG51" s="10" t="str">
        <f t="shared" si="82"/>
        <v/>
      </c>
      <c r="AI51" s="10" t="str">
        <f t="shared" si="83"/>
        <v/>
      </c>
      <c r="AJ51" s="10">
        <f t="shared" si="83"/>
        <v>1</v>
      </c>
      <c r="AK51" s="10" t="str">
        <f t="shared" si="83"/>
        <v/>
      </c>
      <c r="AL51" s="10" t="str">
        <f t="shared" si="83"/>
        <v/>
      </c>
      <c r="AO51" s="10" t="str">
        <f t="shared" si="84"/>
        <v/>
      </c>
      <c r="AP51" s="10" t="str">
        <f t="shared" si="84"/>
        <v>统率</v>
      </c>
      <c r="AQ51" s="10" t="str">
        <f t="shared" si="84"/>
        <v/>
      </c>
      <c r="AR51" s="10" t="str">
        <f t="shared" si="84"/>
        <v/>
      </c>
      <c r="AU51" s="48"/>
      <c r="AV51" s="48"/>
      <c r="AW51" s="48"/>
      <c r="AX51" s="48"/>
      <c r="BK51" s="10" t="str">
        <f>IF([5]武将数量星级阶位验证!AS49="","",[5]武将数量星级阶位验证!AS49)</f>
        <v>小r完成预估</v>
      </c>
      <c r="BL51" s="10" t="str">
        <f>IF([5]武将数量星级阶位验证!AT49="","",[5]武将数量星级阶位验证!AT49)</f>
        <v/>
      </c>
      <c r="BM51" s="10" t="str">
        <f>IF([5]武将数量星级阶位验证!BJ49="","",[5]武将数量星级阶位验证!BJ49)</f>
        <v/>
      </c>
      <c r="BN51" s="10" t="str">
        <f>IF([5]武将数量星级阶位验证!BK49="","",[5]武将数量星级阶位验证!BK49)</f>
        <v/>
      </c>
      <c r="BO51" s="10" t="str">
        <f>IF([5]武将数量星级阶位验证!BL49="","",[5]武将数量星级阶位验证!BL49)</f>
        <v/>
      </c>
      <c r="BP51" s="10" t="str">
        <f>IF([5]武将数量星级阶位验证!BM49="","",[5]武将数量星级阶位验证!BM49)</f>
        <v/>
      </c>
    </row>
    <row r="52" spans="24:112" x14ac:dyDescent="0.15">
      <c r="X52" s="10" t="s">
        <v>211</v>
      </c>
      <c r="Y52" s="10">
        <v>110</v>
      </c>
      <c r="Z52" s="10">
        <v>1</v>
      </c>
      <c r="AA52" s="10">
        <v>66</v>
      </c>
      <c r="AB52" s="10">
        <v>46</v>
      </c>
      <c r="AC52" s="10">
        <v>86</v>
      </c>
      <c r="AD52" s="10" t="str">
        <f t="shared" si="81"/>
        <v>智力</v>
      </c>
      <c r="AE52" s="10" t="str">
        <f t="shared" si="82"/>
        <v/>
      </c>
      <c r="AF52" s="10" t="str">
        <f t="shared" si="82"/>
        <v/>
      </c>
      <c r="AG52" s="10">
        <f t="shared" si="82"/>
        <v>1</v>
      </c>
      <c r="AI52" s="10" t="str">
        <f t="shared" si="83"/>
        <v/>
      </c>
      <c r="AJ52" s="10">
        <f t="shared" si="83"/>
        <v>1</v>
      </c>
      <c r="AK52" s="10" t="str">
        <f t="shared" si="83"/>
        <v/>
      </c>
      <c r="AL52" s="10" t="str">
        <f t="shared" si="83"/>
        <v/>
      </c>
      <c r="AO52" s="10" t="str">
        <f t="shared" si="84"/>
        <v/>
      </c>
      <c r="AP52" s="10" t="str">
        <f t="shared" si="84"/>
        <v>智力</v>
      </c>
      <c r="AQ52" s="10" t="str">
        <f t="shared" si="84"/>
        <v/>
      </c>
      <c r="AR52" s="10" t="str">
        <f t="shared" si="84"/>
        <v/>
      </c>
      <c r="AU52" s="48"/>
      <c r="AV52" s="48"/>
      <c r="AW52" s="48"/>
      <c r="AX52" s="48"/>
      <c r="BK52" s="214" t="s">
        <v>57</v>
      </c>
      <c r="BL52" s="214"/>
      <c r="BM52" s="10" t="str">
        <f>IF([5]武将数量星级阶位验证!BJ50="","",[5]武将数量星级阶位验证!BJ50)</f>
        <v>预估累计产出数量</v>
      </c>
      <c r="BN52" s="10" t="str">
        <f>IF([5]武将数量星级阶位验证!BK50="","",[5]武将数量星级阶位验证!BK50)</f>
        <v/>
      </c>
      <c r="BO52" s="10" t="str">
        <f>IF([5]武将数量星级阶位验证!BL50="","",[5]武将数量星级阶位验证!BL50)</f>
        <v/>
      </c>
      <c r="BP52" s="10" t="str">
        <f>IF([5]武将数量星级阶位验证!BM50="","",[5]武将数量星级阶位验证!BM50)</f>
        <v/>
      </c>
    </row>
    <row r="53" spans="24:112" x14ac:dyDescent="0.15">
      <c r="X53" s="10" t="s">
        <v>210</v>
      </c>
      <c r="Y53" s="10">
        <v>110</v>
      </c>
      <c r="Z53" s="10">
        <v>1</v>
      </c>
      <c r="AA53" s="10">
        <v>82</v>
      </c>
      <c r="AB53" s="10">
        <v>62</v>
      </c>
      <c r="AC53" s="10">
        <v>62</v>
      </c>
      <c r="AD53" s="10" t="str">
        <f t="shared" si="81"/>
        <v>统率</v>
      </c>
      <c r="AE53" s="10">
        <f t="shared" si="82"/>
        <v>1</v>
      </c>
      <c r="AF53" s="10" t="str">
        <f t="shared" si="82"/>
        <v/>
      </c>
      <c r="AG53" s="10" t="str">
        <f t="shared" si="82"/>
        <v/>
      </c>
      <c r="AI53" s="10" t="str">
        <f t="shared" si="83"/>
        <v/>
      </c>
      <c r="AJ53" s="10">
        <f t="shared" si="83"/>
        <v>1</v>
      </c>
      <c r="AK53" s="10" t="str">
        <f t="shared" si="83"/>
        <v/>
      </c>
      <c r="AL53" s="10" t="str">
        <f t="shared" si="83"/>
        <v/>
      </c>
      <c r="AO53" s="10" t="str">
        <f t="shared" si="84"/>
        <v/>
      </c>
      <c r="AP53" s="10" t="str">
        <f t="shared" si="84"/>
        <v>统率</v>
      </c>
      <c r="AQ53" s="10" t="str">
        <f t="shared" si="84"/>
        <v/>
      </c>
      <c r="AR53" s="10" t="str">
        <f t="shared" si="84"/>
        <v/>
      </c>
      <c r="AU53" s="48"/>
      <c r="AV53" s="48"/>
      <c r="AW53" s="48"/>
      <c r="AX53" s="48"/>
      <c r="BK53" s="214"/>
      <c r="BL53" s="214"/>
      <c r="BM53" s="225" t="s">
        <v>185</v>
      </c>
      <c r="BN53" s="213"/>
      <c r="BO53" s="213"/>
      <c r="BP53" s="213"/>
    </row>
    <row r="54" spans="24:112" x14ac:dyDescent="0.15">
      <c r="X54" s="10" t="s">
        <v>209</v>
      </c>
      <c r="Y54" s="10">
        <v>120</v>
      </c>
      <c r="Z54" s="10">
        <v>1</v>
      </c>
      <c r="AA54" s="10">
        <v>62</v>
      </c>
      <c r="AB54" s="10">
        <v>78</v>
      </c>
      <c r="AC54" s="10">
        <v>95</v>
      </c>
      <c r="AD54" s="10" t="str">
        <f t="shared" si="81"/>
        <v>智力</v>
      </c>
      <c r="AE54" s="10" t="str">
        <f t="shared" si="82"/>
        <v/>
      </c>
      <c r="AF54" s="10" t="str">
        <f t="shared" si="82"/>
        <v/>
      </c>
      <c r="AG54" s="10">
        <f t="shared" si="82"/>
        <v>1</v>
      </c>
      <c r="AI54" s="10" t="str">
        <f t="shared" si="83"/>
        <v/>
      </c>
      <c r="AJ54" s="10" t="str">
        <f t="shared" si="83"/>
        <v/>
      </c>
      <c r="AK54" s="10">
        <f t="shared" si="83"/>
        <v>1</v>
      </c>
      <c r="AL54" s="10" t="str">
        <f t="shared" si="83"/>
        <v/>
      </c>
      <c r="AO54" s="10" t="str">
        <f t="shared" si="84"/>
        <v/>
      </c>
      <c r="AP54" s="10" t="str">
        <f t="shared" si="84"/>
        <v/>
      </c>
      <c r="AQ54" s="10" t="str">
        <f t="shared" si="84"/>
        <v>智力</v>
      </c>
      <c r="AR54" s="10" t="str">
        <f t="shared" si="84"/>
        <v/>
      </c>
      <c r="AU54" s="48"/>
      <c r="AV54" s="48"/>
      <c r="AW54" s="48"/>
      <c r="AX54" s="48"/>
      <c r="BK54" s="47" t="s">
        <v>44</v>
      </c>
      <c r="BL54" s="47" t="s">
        <v>184</v>
      </c>
      <c r="BM54" s="47" t="s">
        <v>149</v>
      </c>
      <c r="BN54" s="47" t="s">
        <v>150</v>
      </c>
      <c r="BO54" s="47" t="s">
        <v>151</v>
      </c>
      <c r="BP54" s="47" t="s">
        <v>152</v>
      </c>
    </row>
    <row r="55" spans="24:112" x14ac:dyDescent="0.15">
      <c r="X55" s="10" t="s">
        <v>208</v>
      </c>
      <c r="Y55" s="10">
        <v>120</v>
      </c>
      <c r="Z55" s="10">
        <v>1</v>
      </c>
      <c r="AA55" s="10">
        <v>95</v>
      </c>
      <c r="AB55" s="10">
        <v>62</v>
      </c>
      <c r="AC55" s="10">
        <v>78</v>
      </c>
      <c r="AD55" s="10" t="str">
        <f t="shared" si="81"/>
        <v>统率</v>
      </c>
      <c r="AE55" s="10">
        <f t="shared" si="82"/>
        <v>1</v>
      </c>
      <c r="AF55" s="10" t="str">
        <f t="shared" si="82"/>
        <v/>
      </c>
      <c r="AG55" s="10" t="str">
        <f t="shared" si="82"/>
        <v/>
      </c>
      <c r="AI55" s="10" t="str">
        <f t="shared" si="83"/>
        <v/>
      </c>
      <c r="AJ55" s="10" t="str">
        <f t="shared" si="83"/>
        <v/>
      </c>
      <c r="AK55" s="10">
        <f t="shared" si="83"/>
        <v>1</v>
      </c>
      <c r="AL55" s="10" t="str">
        <f t="shared" si="83"/>
        <v/>
      </c>
      <c r="AO55" s="10" t="str">
        <f t="shared" si="84"/>
        <v/>
      </c>
      <c r="AP55" s="10" t="str">
        <f t="shared" si="84"/>
        <v/>
      </c>
      <c r="AQ55" s="10" t="str">
        <f t="shared" si="84"/>
        <v>统率</v>
      </c>
      <c r="AR55" s="10" t="str">
        <f t="shared" si="84"/>
        <v/>
      </c>
      <c r="AU55" s="48"/>
      <c r="AV55" s="48"/>
      <c r="AW55" s="48"/>
      <c r="AX55" s="48"/>
      <c r="BK55" s="10">
        <f>IF([5]武将数量星级阶位验证!AS53="","",[5]武将数量星级阶位验证!AS53)</f>
        <v>2.5499999999999998</v>
      </c>
      <c r="BL55" s="10">
        <f>IF([5]武将数量星级阶位验证!AT53="","",[5]武将数量星级阶位验证!AT53)</f>
        <v>25954.513810365312</v>
      </c>
      <c r="BM55" s="10">
        <f>IF([5]武将数量星级阶位验证!BJ53="","",[5]武将数量星级阶位验证!BJ53)</f>
        <v>95.455093877494903</v>
      </c>
      <c r="BN55" s="10">
        <f>IF([5]武将数量星级阶位验证!BK53="","",[5]武将数量星级阶位验证!BK53)</f>
        <v>33.91718992506123</v>
      </c>
      <c r="BO55" s="10">
        <f>IF([5]武将数量星级阶位验证!BL53="","",[5]武将数量星级阶位验证!BL53)</f>
        <v>8.9734284164234719</v>
      </c>
      <c r="BP55" s="10">
        <f>IF([5]武将数量星级阶位验证!BM53="","",[5]武将数量星级阶位验证!BM53)</f>
        <v>0</v>
      </c>
      <c r="BR55" s="10">
        <f t="shared" ref="BR55:BR71" si="85">BM55*AI$5</f>
        <v>47.727546938747452</v>
      </c>
      <c r="BS55" s="10">
        <f t="shared" ref="BS55:BS71" si="86">BN55*AJ$5</f>
        <v>33.91718992506123</v>
      </c>
      <c r="BT55" s="10">
        <f t="shared" ref="BT55:BT71" si="87">BO55*AK$5</f>
        <v>8.6639998503399038</v>
      </c>
      <c r="BU55" s="10">
        <f t="shared" ref="BU55:BU71" si="88">BP55*AL$5</f>
        <v>0</v>
      </c>
      <c r="BV55" s="10">
        <f t="shared" ref="BV55:BV71" si="89">BM55*(1-AI$5)</f>
        <v>47.727546938747452</v>
      </c>
      <c r="BW55" s="10">
        <f t="shared" ref="BW55:BW71" si="90">BN55*(1-AJ$5)</f>
        <v>0</v>
      </c>
      <c r="BX55" s="10">
        <f t="shared" ref="BX55:BX71" si="91">BO55*(1-AK$5)</f>
        <v>0.30942856608356761</v>
      </c>
      <c r="BY55" s="10">
        <f t="shared" ref="BY55:BY71" si="92">BP55*(1-AL$5)</f>
        <v>0</v>
      </c>
      <c r="CA55" s="10">
        <f t="shared" ref="CA55:CA71" si="93">BM55*(AO$3)</f>
        <v>19.091018775498981</v>
      </c>
      <c r="CB55" s="10">
        <f t="shared" ref="CB55:CB71" si="94">BN55*(AP$3)</f>
        <v>9.6906256928746366</v>
      </c>
      <c r="CC55" s="10">
        <f t="shared" ref="CC55:CC71" si="95">BO55*(AQ$3)</f>
        <v>2.165999962584976</v>
      </c>
      <c r="CD55" s="10">
        <f t="shared" ref="CD55:CD71" si="96">BP55*(AR$3)</f>
        <v>0</v>
      </c>
      <c r="CE55" s="10">
        <f t="shared" ref="CE55:CE71" si="97">BM55*(AO$4)</f>
        <v>66.818565714246432</v>
      </c>
      <c r="CF55" s="10">
        <f t="shared" ref="CF55:CF71" si="98">BN55*(AP$4)</f>
        <v>9.6906256928746366</v>
      </c>
      <c r="CG55" s="10">
        <f t="shared" ref="CG55:CG71" si="99">BO55*(AQ$4)</f>
        <v>2.165999962584976</v>
      </c>
      <c r="CH55" s="10">
        <f t="shared" ref="CH55:CH71" si="100">BP55*(AR$4)</f>
        <v>0</v>
      </c>
      <c r="CI55" s="10">
        <f t="shared" ref="CI55:CI71" si="101">BM55*(AO$5)</f>
        <v>9.5455093877494903</v>
      </c>
      <c r="CJ55" s="10">
        <f t="shared" ref="CJ55:CJ71" si="102">BN55*(AP$5)</f>
        <v>14.535938539311955</v>
      </c>
      <c r="CK55" s="10">
        <f t="shared" ref="CK55:CK71" si="103">BO55*(AQ$5)</f>
        <v>4.64142849125352</v>
      </c>
      <c r="CL55" s="10">
        <f t="shared" ref="CL55:CL71" si="104">BP55*(AR$5)</f>
        <v>0</v>
      </c>
      <c r="CN55" s="10">
        <f t="shared" si="38"/>
        <v>10</v>
      </c>
      <c r="CO55" s="10">
        <f t="shared" si="39"/>
        <v>14</v>
      </c>
      <c r="CP55" s="10">
        <f t="shared" si="40"/>
        <v>7.6141974995019472</v>
      </c>
      <c r="CQ55" s="10">
        <f t="shared" si="41"/>
        <v>0</v>
      </c>
      <c r="CR55" s="10">
        <f t="shared" si="42"/>
        <v>10</v>
      </c>
      <c r="CS55" s="10">
        <f t="shared" si="43"/>
        <v>0</v>
      </c>
      <c r="CT55" s="10">
        <f t="shared" si="44"/>
        <v>0.30942856608356761</v>
      </c>
      <c r="CU55" s="10">
        <f t="shared" si="45"/>
        <v>0</v>
      </c>
      <c r="CW55" s="10">
        <f t="shared" si="46"/>
        <v>10</v>
      </c>
      <c r="CX55" s="10">
        <f t="shared" si="47"/>
        <v>7.2343765605010324</v>
      </c>
      <c r="CY55" s="10">
        <f t="shared" si="48"/>
        <v>2.1213004577761598</v>
      </c>
      <c r="CZ55" s="10">
        <f t="shared" si="49"/>
        <v>0</v>
      </c>
      <c r="DA55" s="10">
        <f t="shared" si="50"/>
        <v>10</v>
      </c>
      <c r="DB55" s="10">
        <f t="shared" si="51"/>
        <v>7.2343765605010324</v>
      </c>
      <c r="DC55" s="10">
        <f t="shared" si="52"/>
        <v>2.1213004577761598</v>
      </c>
      <c r="DD55" s="10">
        <f t="shared" si="53"/>
        <v>0</v>
      </c>
      <c r="DE55" s="10">
        <f t="shared" si="54"/>
        <v>6.4356640725601135</v>
      </c>
      <c r="DF55" s="10">
        <f t="shared" si="55"/>
        <v>14</v>
      </c>
      <c r="DG55" s="10">
        <f t="shared" si="56"/>
        <v>4.3588409621383999</v>
      </c>
      <c r="DH55" s="10">
        <f t="shared" si="57"/>
        <v>0</v>
      </c>
    </row>
    <row r="56" spans="24:112" x14ac:dyDescent="0.15">
      <c r="X56" s="10" t="s">
        <v>207</v>
      </c>
      <c r="Y56" s="10">
        <v>110</v>
      </c>
      <c r="Z56" s="10">
        <v>1</v>
      </c>
      <c r="AA56" s="10">
        <v>70</v>
      </c>
      <c r="AB56" s="10">
        <v>70</v>
      </c>
      <c r="AC56" s="10">
        <v>70</v>
      </c>
      <c r="AD56" s="10" t="str">
        <f t="shared" si="81"/>
        <v>统率</v>
      </c>
      <c r="AE56" s="10">
        <f t="shared" si="82"/>
        <v>1</v>
      </c>
      <c r="AF56" s="10" t="str">
        <f t="shared" si="82"/>
        <v/>
      </c>
      <c r="AG56" s="10" t="str">
        <f t="shared" si="82"/>
        <v/>
      </c>
      <c r="AI56" s="10" t="str">
        <f t="shared" si="83"/>
        <v/>
      </c>
      <c r="AJ56" s="10">
        <f t="shared" si="83"/>
        <v>1</v>
      </c>
      <c r="AK56" s="10" t="str">
        <f t="shared" si="83"/>
        <v/>
      </c>
      <c r="AL56" s="10" t="str">
        <f t="shared" si="83"/>
        <v/>
      </c>
      <c r="AO56" s="10" t="str">
        <f t="shared" si="84"/>
        <v/>
      </c>
      <c r="AP56" s="10" t="str">
        <f t="shared" si="84"/>
        <v>统率</v>
      </c>
      <c r="AQ56" s="10" t="str">
        <f t="shared" si="84"/>
        <v/>
      </c>
      <c r="AR56" s="10" t="str">
        <f t="shared" si="84"/>
        <v/>
      </c>
      <c r="AU56" s="48"/>
      <c r="AV56" s="48"/>
      <c r="AW56" s="48"/>
      <c r="AX56" s="48"/>
      <c r="BK56" s="10">
        <f>IF([5]武将数量星级阶位验证!AS54="","",[5]武将数量星级阶位验证!AS54)</f>
        <v>5.0999999999999996</v>
      </c>
      <c r="BL56" s="10">
        <f>IF([5]武将数量星级阶位验证!AT54="","",[5]武将数量星级阶位验证!AT54)</f>
        <v>42961.887600035625</v>
      </c>
      <c r="BM56" s="10">
        <f>IF([5]武将数量星级阶位验证!BJ54="","",[5]武将数量星级阶位验证!BJ54)</f>
        <v>165.30062030444981</v>
      </c>
      <c r="BN56" s="10">
        <f>IF([5]武将数量星级阶位验证!BK54="","",[5]武将数量星级阶位验证!BK54)</f>
        <v>57.460884173954348</v>
      </c>
      <c r="BO56" s="10">
        <f>IF([5]武将数量星级阶位验证!BL54="","",[5]武将数量星级阶位验证!BL54)</f>
        <v>15.029311173924661</v>
      </c>
      <c r="BP56" s="10">
        <f>IF([5]武将数量星级阶位验证!BM54="","",[5]武将数量星级阶位验证!BM54)</f>
        <v>0</v>
      </c>
      <c r="BR56" s="10">
        <f t="shared" si="85"/>
        <v>82.650310152224904</v>
      </c>
      <c r="BS56" s="10">
        <f t="shared" si="86"/>
        <v>57.460884173954348</v>
      </c>
      <c r="BT56" s="10">
        <f t="shared" si="87"/>
        <v>14.511059064478983</v>
      </c>
      <c r="BU56" s="10">
        <f t="shared" si="88"/>
        <v>0</v>
      </c>
      <c r="BV56" s="10">
        <f t="shared" si="89"/>
        <v>82.650310152224904</v>
      </c>
      <c r="BW56" s="10">
        <f t="shared" si="90"/>
        <v>0</v>
      </c>
      <c r="BX56" s="10">
        <f t="shared" si="91"/>
        <v>0.51825210944567734</v>
      </c>
      <c r="BY56" s="10">
        <f t="shared" si="92"/>
        <v>0</v>
      </c>
      <c r="CA56" s="10">
        <f t="shared" si="93"/>
        <v>33.060124060889962</v>
      </c>
      <c r="CB56" s="10">
        <f t="shared" si="94"/>
        <v>16.41739547827267</v>
      </c>
      <c r="CC56" s="10">
        <f t="shared" si="95"/>
        <v>3.6277647661197459</v>
      </c>
      <c r="CD56" s="10">
        <f t="shared" si="96"/>
        <v>0</v>
      </c>
      <c r="CE56" s="10">
        <f t="shared" si="97"/>
        <v>115.71043421311485</v>
      </c>
      <c r="CF56" s="10">
        <f t="shared" si="98"/>
        <v>16.41739547827267</v>
      </c>
      <c r="CG56" s="10">
        <f t="shared" si="99"/>
        <v>3.6277647661197459</v>
      </c>
      <c r="CH56" s="10">
        <f t="shared" si="100"/>
        <v>0</v>
      </c>
      <c r="CI56" s="10">
        <f t="shared" si="101"/>
        <v>16.530062030444981</v>
      </c>
      <c r="CJ56" s="10">
        <f t="shared" si="102"/>
        <v>24.626093217409004</v>
      </c>
      <c r="CK56" s="10">
        <f t="shared" si="103"/>
        <v>7.7737816416851704</v>
      </c>
      <c r="CL56" s="10">
        <f t="shared" si="104"/>
        <v>0</v>
      </c>
      <c r="CN56" s="10">
        <f t="shared" si="38"/>
        <v>10</v>
      </c>
      <c r="CO56" s="10">
        <f t="shared" si="39"/>
        <v>14</v>
      </c>
      <c r="CP56" s="10">
        <f t="shared" si="40"/>
        <v>11.609041297884593</v>
      </c>
      <c r="CQ56" s="10">
        <f t="shared" si="41"/>
        <v>0</v>
      </c>
      <c r="CR56" s="10">
        <f t="shared" si="42"/>
        <v>10</v>
      </c>
      <c r="CS56" s="10">
        <f t="shared" si="43"/>
        <v>0</v>
      </c>
      <c r="CT56" s="10">
        <f t="shared" si="44"/>
        <v>0.51825210944567734</v>
      </c>
      <c r="CU56" s="10">
        <f t="shared" si="45"/>
        <v>0</v>
      </c>
      <c r="CW56" s="10">
        <f t="shared" si="46"/>
        <v>10</v>
      </c>
      <c r="CX56" s="10">
        <f t="shared" si="47"/>
        <v>14</v>
      </c>
      <c r="CY56" s="10">
        <f t="shared" si="48"/>
        <v>3.4643926401591734</v>
      </c>
      <c r="CZ56" s="10">
        <f t="shared" si="49"/>
        <v>0</v>
      </c>
      <c r="DA56" s="10">
        <f t="shared" si="50"/>
        <v>10</v>
      </c>
      <c r="DB56" s="10">
        <f t="shared" si="51"/>
        <v>14</v>
      </c>
      <c r="DC56" s="10">
        <f t="shared" si="52"/>
        <v>3.4643926401591734</v>
      </c>
      <c r="DD56" s="10">
        <f t="shared" si="53"/>
        <v>0</v>
      </c>
      <c r="DE56" s="10">
        <f t="shared" si="54"/>
        <v>10</v>
      </c>
      <c r="DF56" s="10">
        <f t="shared" si="55"/>
        <v>14</v>
      </c>
      <c r="DG56" s="10">
        <f t="shared" si="56"/>
        <v>6.9360804366590969</v>
      </c>
      <c r="DH56" s="10">
        <f t="shared" si="57"/>
        <v>0</v>
      </c>
    </row>
    <row r="57" spans="24:112" x14ac:dyDescent="0.15">
      <c r="X57" s="10" t="s">
        <v>206</v>
      </c>
      <c r="Y57" s="10">
        <v>100</v>
      </c>
      <c r="Z57" s="10">
        <v>1</v>
      </c>
      <c r="AA57" s="10">
        <v>66</v>
      </c>
      <c r="AB57" s="10">
        <v>73</v>
      </c>
      <c r="AC57" s="10">
        <v>27</v>
      </c>
      <c r="AD57" s="10" t="str">
        <f t="shared" si="81"/>
        <v>武力</v>
      </c>
      <c r="AE57" s="10" t="str">
        <f t="shared" si="82"/>
        <v/>
      </c>
      <c r="AF57" s="10">
        <f t="shared" si="82"/>
        <v>1</v>
      </c>
      <c r="AG57" s="10" t="str">
        <f t="shared" si="82"/>
        <v/>
      </c>
      <c r="AI57" s="10">
        <f t="shared" si="83"/>
        <v>1</v>
      </c>
      <c r="AJ57" s="10" t="str">
        <f t="shared" si="83"/>
        <v/>
      </c>
      <c r="AK57" s="10" t="str">
        <f t="shared" si="83"/>
        <v/>
      </c>
      <c r="AL57" s="10" t="str">
        <f t="shared" si="83"/>
        <v/>
      </c>
      <c r="AO57" s="10" t="str">
        <f t="shared" si="84"/>
        <v>武力</v>
      </c>
      <c r="AP57" s="10" t="str">
        <f t="shared" si="84"/>
        <v/>
      </c>
      <c r="AQ57" s="10" t="str">
        <f t="shared" si="84"/>
        <v/>
      </c>
      <c r="AR57" s="10" t="str">
        <f t="shared" si="84"/>
        <v/>
      </c>
      <c r="AU57" s="48"/>
      <c r="AV57" s="48"/>
      <c r="AW57" s="48"/>
      <c r="AX57" s="48"/>
      <c r="BK57" s="10">
        <f>IF([5]武将数量星级阶位验证!AS55="","",[5]武将数量星级阶位验证!AS55)</f>
        <v>8.5</v>
      </c>
      <c r="BL57" s="10">
        <f>IF([5]武将数量星级阶位验证!AT55="","",[5]武将数量星级阶位验证!AT55)</f>
        <v>60955.744488793775</v>
      </c>
      <c r="BM57" s="10">
        <f>IF([5]武将数量星级阶位验证!BJ55="","",[5]武将数量星级阶位验证!BJ55)</f>
        <v>245.02477589183727</v>
      </c>
      <c r="BN57" s="10">
        <f>IF([5]武将数量星级阶位验证!BK55="","",[5]武将数量星级阶位验证!BK55)</f>
        <v>83.42332694352902</v>
      </c>
      <c r="BO57" s="10">
        <f>IF([5]武将数量星级阶位验证!BL55="","",[5]武将数量星级阶位验证!BL55)</f>
        <v>21.576873202867535</v>
      </c>
      <c r="BP57" s="10">
        <f>IF([5]武将数量星级阶位验证!BM55="","",[5]武将数量星级阶位验证!BM55)</f>
        <v>0</v>
      </c>
      <c r="BR57" s="10">
        <f t="shared" si="85"/>
        <v>122.51238794591863</v>
      </c>
      <c r="BS57" s="10">
        <f t="shared" si="86"/>
        <v>83.42332694352902</v>
      </c>
      <c r="BT57" s="10">
        <f t="shared" si="87"/>
        <v>20.832843092423829</v>
      </c>
      <c r="BU57" s="10">
        <f t="shared" si="88"/>
        <v>0</v>
      </c>
      <c r="BV57" s="10">
        <f t="shared" si="89"/>
        <v>122.51238794591863</v>
      </c>
      <c r="BW57" s="10">
        <f t="shared" si="90"/>
        <v>0</v>
      </c>
      <c r="BX57" s="10">
        <f t="shared" si="91"/>
        <v>0.74403011044370715</v>
      </c>
      <c r="BY57" s="10">
        <f t="shared" si="92"/>
        <v>0</v>
      </c>
      <c r="CA57" s="10">
        <f t="shared" si="93"/>
        <v>49.004955178367453</v>
      </c>
      <c r="CB57" s="10">
        <f t="shared" si="94"/>
        <v>23.835236269579717</v>
      </c>
      <c r="CC57" s="10">
        <f t="shared" si="95"/>
        <v>5.2082107731059573</v>
      </c>
      <c r="CD57" s="10">
        <f t="shared" si="96"/>
        <v>0</v>
      </c>
      <c r="CE57" s="10">
        <f t="shared" si="97"/>
        <v>171.51734312428607</v>
      </c>
      <c r="CF57" s="10">
        <f t="shared" si="98"/>
        <v>23.835236269579717</v>
      </c>
      <c r="CG57" s="10">
        <f t="shared" si="99"/>
        <v>5.2082107731059573</v>
      </c>
      <c r="CH57" s="10">
        <f t="shared" si="100"/>
        <v>0</v>
      </c>
      <c r="CI57" s="10">
        <f t="shared" si="101"/>
        <v>24.502477589183727</v>
      </c>
      <c r="CJ57" s="10">
        <f t="shared" si="102"/>
        <v>35.752854404369579</v>
      </c>
      <c r="CK57" s="10">
        <f t="shared" si="103"/>
        <v>11.160451656655622</v>
      </c>
      <c r="CL57" s="10">
        <f t="shared" si="104"/>
        <v>0</v>
      </c>
      <c r="CN57" s="10">
        <f t="shared" si="38"/>
        <v>10</v>
      </c>
      <c r="CO57" s="10">
        <f t="shared" si="39"/>
        <v>14</v>
      </c>
      <c r="CP57" s="10">
        <f t="shared" si="40"/>
        <v>15.1159540019963</v>
      </c>
      <c r="CQ57" s="10">
        <f t="shared" si="41"/>
        <v>0</v>
      </c>
      <c r="CR57" s="10">
        <f t="shared" si="42"/>
        <v>10</v>
      </c>
      <c r="CS57" s="10">
        <f t="shared" si="43"/>
        <v>0</v>
      </c>
      <c r="CT57" s="10">
        <f t="shared" si="44"/>
        <v>0.74403011044370715</v>
      </c>
      <c r="CU57" s="10">
        <f t="shared" si="45"/>
        <v>0</v>
      </c>
      <c r="CW57" s="10">
        <f t="shared" si="46"/>
        <v>10</v>
      </c>
      <c r="CX57" s="10">
        <f t="shared" si="47"/>
        <v>14</v>
      </c>
      <c r="CY57" s="10">
        <f t="shared" si="48"/>
        <v>4.8474463775284322</v>
      </c>
      <c r="CZ57" s="10">
        <f t="shared" si="49"/>
        <v>0</v>
      </c>
      <c r="DA57" s="10">
        <f t="shared" si="50"/>
        <v>10</v>
      </c>
      <c r="DB57" s="10">
        <f t="shared" si="51"/>
        <v>14</v>
      </c>
      <c r="DC57" s="10">
        <f t="shared" si="52"/>
        <v>4.8474463775284322</v>
      </c>
      <c r="DD57" s="10">
        <f t="shared" si="53"/>
        <v>0</v>
      </c>
      <c r="DE57" s="10">
        <f t="shared" si="54"/>
        <v>10</v>
      </c>
      <c r="DF57" s="10">
        <f t="shared" si="55"/>
        <v>14</v>
      </c>
      <c r="DG57" s="10">
        <f t="shared" si="56"/>
        <v>9.4185804026191189</v>
      </c>
      <c r="DH57" s="10">
        <f t="shared" si="57"/>
        <v>0</v>
      </c>
    </row>
    <row r="58" spans="24:112" x14ac:dyDescent="0.15">
      <c r="X58" s="10" t="s">
        <v>205</v>
      </c>
      <c r="Y58" s="10">
        <v>110</v>
      </c>
      <c r="Z58" s="10">
        <v>1</v>
      </c>
      <c r="AA58" s="10">
        <v>77</v>
      </c>
      <c r="AB58" s="10">
        <v>49</v>
      </c>
      <c r="AC58" s="10">
        <v>84</v>
      </c>
      <c r="AD58" s="10" t="str">
        <f t="shared" si="81"/>
        <v>智力</v>
      </c>
      <c r="AE58" s="10" t="str">
        <f t="shared" si="82"/>
        <v/>
      </c>
      <c r="AF58" s="10" t="str">
        <f t="shared" si="82"/>
        <v/>
      </c>
      <c r="AG58" s="10">
        <f t="shared" si="82"/>
        <v>1</v>
      </c>
      <c r="AI58" s="10" t="str">
        <f t="shared" si="83"/>
        <v/>
      </c>
      <c r="AJ58" s="10">
        <f t="shared" si="83"/>
        <v>1</v>
      </c>
      <c r="AK58" s="10" t="str">
        <f t="shared" si="83"/>
        <v/>
      </c>
      <c r="AL58" s="10" t="str">
        <f t="shared" si="83"/>
        <v/>
      </c>
      <c r="AO58" s="10" t="str">
        <f t="shared" si="84"/>
        <v/>
      </c>
      <c r="AP58" s="10" t="str">
        <f t="shared" si="84"/>
        <v>智力</v>
      </c>
      <c r="AQ58" s="10" t="str">
        <f t="shared" si="84"/>
        <v/>
      </c>
      <c r="AR58" s="10" t="str">
        <f t="shared" si="84"/>
        <v/>
      </c>
      <c r="AU58" s="48"/>
      <c r="AV58" s="48"/>
      <c r="AW58" s="48"/>
      <c r="AX58" s="48"/>
      <c r="BK58" s="10">
        <f>IF([5]武将数量星级阶位验证!AS56="","",[5]武将数量星级阶位验证!AS56)</f>
        <v>12.75</v>
      </c>
      <c r="BL58" s="10">
        <f>IF([5]武将数量星级阶位验证!AT56="","",[5]武将数量星级阶位验证!AT56)</f>
        <v>77814.951095240001</v>
      </c>
      <c r="BM58" s="10">
        <f>IF([5]武将数量星级阶位验证!BJ56="","",[5]武将数量星级阶位验证!BJ56)</f>
        <v>328.5562005986942</v>
      </c>
      <c r="BN58" s="10">
        <f>IF([5]武将数量星级阶位验证!BK56="","",[5]武将数量星级阶位验证!BK56)</f>
        <v>109.34523315390146</v>
      </c>
      <c r="BO58" s="10">
        <f>IF([5]武将数量星级阶位验证!BL56="","",[5]武将数量星级阶位验证!BL56)</f>
        <v>27.924440574534785</v>
      </c>
      <c r="BP58" s="10">
        <f>IF([5]武将数量星级阶位验证!BM56="","",[5]武将数量星级阶位验证!BM56)</f>
        <v>0</v>
      </c>
      <c r="BR58" s="10">
        <f t="shared" si="85"/>
        <v>164.2781002993471</v>
      </c>
      <c r="BS58" s="10">
        <f t="shared" si="86"/>
        <v>109.34523315390146</v>
      </c>
      <c r="BT58" s="10">
        <f t="shared" si="87"/>
        <v>26.961528830585312</v>
      </c>
      <c r="BU58" s="10">
        <f t="shared" si="88"/>
        <v>0</v>
      </c>
      <c r="BV58" s="10">
        <f t="shared" si="89"/>
        <v>164.2781002993471</v>
      </c>
      <c r="BW58" s="10">
        <f t="shared" si="90"/>
        <v>0</v>
      </c>
      <c r="BX58" s="10">
        <f t="shared" si="91"/>
        <v>0.96291174394947421</v>
      </c>
      <c r="BY58" s="10">
        <f t="shared" si="92"/>
        <v>0</v>
      </c>
      <c r="CA58" s="10">
        <f t="shared" si="93"/>
        <v>65.711240119738846</v>
      </c>
      <c r="CB58" s="10">
        <f t="shared" si="94"/>
        <v>31.241495186828988</v>
      </c>
      <c r="CC58" s="10">
        <f t="shared" si="95"/>
        <v>6.740382207646328</v>
      </c>
      <c r="CD58" s="10">
        <f t="shared" si="96"/>
        <v>0</v>
      </c>
      <c r="CE58" s="10">
        <f t="shared" si="97"/>
        <v>229.98934041908592</v>
      </c>
      <c r="CF58" s="10">
        <f t="shared" si="98"/>
        <v>31.241495186828988</v>
      </c>
      <c r="CG58" s="10">
        <f t="shared" si="99"/>
        <v>6.740382207646328</v>
      </c>
      <c r="CH58" s="10">
        <f t="shared" si="100"/>
        <v>0</v>
      </c>
      <c r="CI58" s="10">
        <f t="shared" si="101"/>
        <v>32.855620059869423</v>
      </c>
      <c r="CJ58" s="10">
        <f t="shared" si="102"/>
        <v>46.862242780243477</v>
      </c>
      <c r="CK58" s="10">
        <f t="shared" si="103"/>
        <v>14.443676159242131</v>
      </c>
      <c r="CL58" s="10">
        <f t="shared" si="104"/>
        <v>0</v>
      </c>
      <c r="CN58" s="10">
        <f t="shared" si="38"/>
        <v>10</v>
      </c>
      <c r="CO58" s="10">
        <f t="shared" si="39"/>
        <v>14</v>
      </c>
      <c r="CP58" s="10">
        <f t="shared" si="40"/>
        <v>17.855177256001504</v>
      </c>
      <c r="CQ58" s="10">
        <f t="shared" si="41"/>
        <v>0</v>
      </c>
      <c r="CR58" s="10">
        <f t="shared" si="42"/>
        <v>10</v>
      </c>
      <c r="CS58" s="10">
        <f t="shared" si="43"/>
        <v>0</v>
      </c>
      <c r="CT58" s="10">
        <f t="shared" si="44"/>
        <v>0.96291174394947421</v>
      </c>
      <c r="CU58" s="10">
        <f t="shared" si="45"/>
        <v>0</v>
      </c>
      <c r="CW58" s="10">
        <f t="shared" si="46"/>
        <v>10</v>
      </c>
      <c r="CX58" s="10">
        <f t="shared" si="47"/>
        <v>14</v>
      </c>
      <c r="CY58" s="10">
        <f t="shared" si="48"/>
        <v>6.1164877820765664</v>
      </c>
      <c r="CZ58" s="10">
        <f t="shared" si="49"/>
        <v>0</v>
      </c>
      <c r="DA58" s="10">
        <f t="shared" si="50"/>
        <v>10</v>
      </c>
      <c r="DB58" s="10">
        <f t="shared" si="51"/>
        <v>14</v>
      </c>
      <c r="DC58" s="10">
        <f t="shared" si="52"/>
        <v>6.1164877820765664</v>
      </c>
      <c r="DD58" s="10">
        <f t="shared" si="53"/>
        <v>0</v>
      </c>
      <c r="DE58" s="10">
        <f t="shared" si="54"/>
        <v>10</v>
      </c>
      <c r="DF58" s="10">
        <f t="shared" si="55"/>
        <v>14</v>
      </c>
      <c r="DG58" s="10">
        <f t="shared" si="56"/>
        <v>11.567217425668614</v>
      </c>
      <c r="DH58" s="10">
        <f t="shared" si="57"/>
        <v>0</v>
      </c>
    </row>
    <row r="59" spans="24:112" x14ac:dyDescent="0.15">
      <c r="X59" s="10" t="s">
        <v>204</v>
      </c>
      <c r="Y59" s="10">
        <v>120</v>
      </c>
      <c r="Z59" s="10">
        <v>1</v>
      </c>
      <c r="AA59" s="10">
        <v>74</v>
      </c>
      <c r="AB59" s="10">
        <v>58</v>
      </c>
      <c r="AC59" s="10">
        <v>108</v>
      </c>
      <c r="AD59" s="10" t="str">
        <f t="shared" si="81"/>
        <v>智力</v>
      </c>
      <c r="AE59" s="10" t="str">
        <f t="shared" si="82"/>
        <v/>
      </c>
      <c r="AF59" s="10" t="str">
        <f t="shared" si="82"/>
        <v/>
      </c>
      <c r="AG59" s="10">
        <f t="shared" si="82"/>
        <v>1</v>
      </c>
      <c r="AI59" s="10" t="str">
        <f t="shared" si="83"/>
        <v/>
      </c>
      <c r="AJ59" s="10" t="str">
        <f t="shared" si="83"/>
        <v/>
      </c>
      <c r="AK59" s="10">
        <f t="shared" si="83"/>
        <v>1</v>
      </c>
      <c r="AL59" s="10" t="str">
        <f t="shared" si="83"/>
        <v/>
      </c>
      <c r="AO59" s="10" t="str">
        <f t="shared" si="84"/>
        <v/>
      </c>
      <c r="AP59" s="10" t="str">
        <f t="shared" si="84"/>
        <v/>
      </c>
      <c r="AQ59" s="10" t="str">
        <f t="shared" si="84"/>
        <v>智力</v>
      </c>
      <c r="AR59" s="10" t="str">
        <f t="shared" si="84"/>
        <v/>
      </c>
      <c r="AU59" s="48"/>
      <c r="AV59" s="48"/>
      <c r="AW59" s="48"/>
      <c r="AX59" s="48"/>
      <c r="BK59" s="10">
        <f>IF([5]武将数量星级阶位验证!AS57="","",[5]武将数量星级阶位验证!AS57)</f>
        <v>17</v>
      </c>
      <c r="BL59" s="10">
        <f>IF([5]武将数量星级阶位验证!AT57="","",[5]武将数量星级阶位验证!AT57)</f>
        <v>93913.084833477202</v>
      </c>
      <c r="BM59" s="10">
        <f>IF([5]武将数量星级阶位验证!BJ57="","",[5]武将数量星级阶位验证!BJ57)</f>
        <v>409.90919209582245</v>
      </c>
      <c r="BN59" s="10">
        <f>IF([5]武将数量星级阶位验证!BK57="","",[5]武将数量星级阶位验证!BK57)</f>
        <v>134.38473603881414</v>
      </c>
      <c r="BO59" s="10">
        <f>IF([5]武将数量星级阶位验证!BL57="","",[5]武将数量星级阶位验证!BL57)</f>
        <v>34.023832010916479</v>
      </c>
      <c r="BP59" s="10">
        <f>IF([5]武将数量星级阶位验证!BM57="","",[5]武将数量星级阶位验证!BM57)</f>
        <v>0</v>
      </c>
      <c r="BR59" s="10">
        <f t="shared" si="85"/>
        <v>204.95459604791122</v>
      </c>
      <c r="BS59" s="10">
        <f t="shared" si="86"/>
        <v>134.38473603881414</v>
      </c>
      <c r="BT59" s="10">
        <f t="shared" si="87"/>
        <v>32.850596424333155</v>
      </c>
      <c r="BU59" s="10">
        <f t="shared" si="88"/>
        <v>0</v>
      </c>
      <c r="BV59" s="10">
        <f t="shared" si="89"/>
        <v>204.95459604791122</v>
      </c>
      <c r="BW59" s="10">
        <f t="shared" si="90"/>
        <v>0</v>
      </c>
      <c r="BX59" s="10">
        <f t="shared" si="91"/>
        <v>1.1732355865833255</v>
      </c>
      <c r="BY59" s="10">
        <f t="shared" si="92"/>
        <v>0</v>
      </c>
      <c r="CA59" s="10">
        <f t="shared" si="93"/>
        <v>81.98183841916449</v>
      </c>
      <c r="CB59" s="10">
        <f t="shared" si="94"/>
        <v>38.395638868232609</v>
      </c>
      <c r="CC59" s="10">
        <f t="shared" si="95"/>
        <v>8.2126491060832887</v>
      </c>
      <c r="CD59" s="10">
        <f t="shared" si="96"/>
        <v>0</v>
      </c>
      <c r="CE59" s="10">
        <f t="shared" si="97"/>
        <v>286.93643446707569</v>
      </c>
      <c r="CF59" s="10">
        <f t="shared" si="98"/>
        <v>38.395638868232609</v>
      </c>
      <c r="CG59" s="10">
        <f t="shared" si="99"/>
        <v>8.2126491060832887</v>
      </c>
      <c r="CH59" s="10">
        <f t="shared" si="100"/>
        <v>0</v>
      </c>
      <c r="CI59" s="10">
        <f t="shared" si="101"/>
        <v>40.990919209582245</v>
      </c>
      <c r="CJ59" s="10">
        <f t="shared" si="102"/>
        <v>57.593458302348914</v>
      </c>
      <c r="CK59" s="10">
        <f t="shared" si="103"/>
        <v>17.598533798749905</v>
      </c>
      <c r="CL59" s="10">
        <f t="shared" si="104"/>
        <v>0</v>
      </c>
      <c r="CN59" s="10">
        <f t="shared" si="38"/>
        <v>10</v>
      </c>
      <c r="CO59" s="10">
        <f t="shared" si="39"/>
        <v>14</v>
      </c>
      <c r="CP59" s="10">
        <f t="shared" si="40"/>
        <v>29</v>
      </c>
      <c r="CQ59" s="10">
        <f t="shared" si="41"/>
        <v>0</v>
      </c>
      <c r="CR59" s="10">
        <f t="shared" si="42"/>
        <v>10</v>
      </c>
      <c r="CS59" s="10">
        <f t="shared" si="43"/>
        <v>0</v>
      </c>
      <c r="CT59" s="10">
        <f t="shared" si="44"/>
        <v>1.1672619456666591</v>
      </c>
      <c r="CU59" s="10">
        <f t="shared" si="45"/>
        <v>0</v>
      </c>
      <c r="CW59" s="10">
        <f t="shared" si="46"/>
        <v>10</v>
      </c>
      <c r="CX59" s="10">
        <f t="shared" si="47"/>
        <v>14</v>
      </c>
      <c r="CY59" s="10">
        <f t="shared" si="48"/>
        <v>7.2717934866176188</v>
      </c>
      <c r="CZ59" s="10">
        <f t="shared" si="49"/>
        <v>0</v>
      </c>
      <c r="DA59" s="10">
        <f t="shared" si="50"/>
        <v>10</v>
      </c>
      <c r="DB59" s="10">
        <f t="shared" si="51"/>
        <v>14</v>
      </c>
      <c r="DC59" s="10">
        <f t="shared" si="52"/>
        <v>7.2717934866176188</v>
      </c>
      <c r="DD59" s="10">
        <f t="shared" si="53"/>
        <v>0</v>
      </c>
      <c r="DE59" s="10">
        <f t="shared" si="54"/>
        <v>10</v>
      </c>
      <c r="DF59" s="10">
        <f t="shared" si="55"/>
        <v>14</v>
      </c>
      <c r="DG59" s="10">
        <f t="shared" si="56"/>
        <v>13.414739019236432</v>
      </c>
      <c r="DH59" s="10">
        <f t="shared" si="57"/>
        <v>0</v>
      </c>
    </row>
    <row r="60" spans="24:112" x14ac:dyDescent="0.15">
      <c r="X60" s="10" t="s">
        <v>203</v>
      </c>
      <c r="Y60" s="10">
        <v>100</v>
      </c>
      <c r="Z60" s="10">
        <v>1</v>
      </c>
      <c r="AA60" s="10">
        <v>20</v>
      </c>
      <c r="AB60" s="10">
        <v>93</v>
      </c>
      <c r="AC60" s="10">
        <v>56</v>
      </c>
      <c r="AD60" s="10" t="str">
        <f t="shared" si="81"/>
        <v>武力</v>
      </c>
      <c r="AE60" s="10" t="str">
        <f t="shared" si="82"/>
        <v/>
      </c>
      <c r="AF60" s="10">
        <f t="shared" si="82"/>
        <v>1</v>
      </c>
      <c r="AG60" s="10" t="str">
        <f t="shared" si="82"/>
        <v/>
      </c>
      <c r="AI60" s="10">
        <f t="shared" si="83"/>
        <v>1</v>
      </c>
      <c r="AJ60" s="10" t="str">
        <f t="shared" si="83"/>
        <v/>
      </c>
      <c r="AK60" s="10" t="str">
        <f t="shared" si="83"/>
        <v/>
      </c>
      <c r="AL60" s="10" t="str">
        <f t="shared" si="83"/>
        <v/>
      </c>
      <c r="AO60" s="10" t="str">
        <f t="shared" si="84"/>
        <v>武力</v>
      </c>
      <c r="AP60" s="10" t="str">
        <f t="shared" si="84"/>
        <v/>
      </c>
      <c r="AQ60" s="10" t="str">
        <f t="shared" si="84"/>
        <v/>
      </c>
      <c r="AR60" s="10" t="str">
        <f t="shared" si="84"/>
        <v/>
      </c>
      <c r="AU60" s="48"/>
      <c r="AV60" s="48"/>
      <c r="AW60" s="48"/>
      <c r="AX60" s="48"/>
      <c r="BK60" s="10">
        <f>IF([5]武将数量星级阶位验证!AS58="","",[5]武将数量星级阶位验证!AS58)</f>
        <v>25.5</v>
      </c>
      <c r="BL60" s="10">
        <f>IF([5]武将数量星级阶位验证!AT58="","",[5]武将数量星级阶位验证!AT58)</f>
        <v>124211.42704943876</v>
      </c>
      <c r="BM60" s="10">
        <f>IF([5]武将数量星级阶位验证!BJ58="","",[5]武将数量星级阶位验证!BJ58)</f>
        <v>565.00913113471222</v>
      </c>
      <c r="BN60" s="10">
        <f>IF([5]武将数量星级阶位验证!BK58="","",[5]武将数量星级阶位验证!BK58)</f>
        <v>182.26324875297249</v>
      </c>
      <c r="BO60" s="10">
        <f>IF([5]武将数量星级阶位验证!BL58="","",[5]武将数量星级阶位验证!BL58)</f>
        <v>45.142664482400185</v>
      </c>
      <c r="BP60" s="10">
        <f>IF([5]武将数量星级阶位验证!BM58="","",[5]武将数量星级阶位验证!BM58)</f>
        <v>0.28278452734897458</v>
      </c>
      <c r="BR60" s="10">
        <f t="shared" si="85"/>
        <v>282.50456556735611</v>
      </c>
      <c r="BS60" s="10">
        <f t="shared" si="86"/>
        <v>182.26324875297249</v>
      </c>
      <c r="BT60" s="10">
        <f t="shared" si="87"/>
        <v>43.586020879558802</v>
      </c>
      <c r="BU60" s="10">
        <f t="shared" si="88"/>
        <v>0.26615014338727017</v>
      </c>
      <c r="BV60" s="10">
        <f t="shared" si="89"/>
        <v>282.50456556735611</v>
      </c>
      <c r="BW60" s="10">
        <f t="shared" si="90"/>
        <v>0</v>
      </c>
      <c r="BX60" s="10">
        <f t="shared" si="91"/>
        <v>1.5566436028413837</v>
      </c>
      <c r="BY60" s="10">
        <f t="shared" si="92"/>
        <v>1.6634383961704392E-2</v>
      </c>
      <c r="CA60" s="10">
        <f t="shared" si="93"/>
        <v>113.00182622694246</v>
      </c>
      <c r="CB60" s="10">
        <f t="shared" si="94"/>
        <v>52.075213929420705</v>
      </c>
      <c r="CC60" s="10">
        <f t="shared" si="95"/>
        <v>10.896505219889701</v>
      </c>
      <c r="CD60" s="10">
        <f t="shared" si="96"/>
        <v>0.1164406877319307</v>
      </c>
      <c r="CE60" s="10">
        <f t="shared" si="97"/>
        <v>395.50639179429851</v>
      </c>
      <c r="CF60" s="10">
        <f t="shared" si="98"/>
        <v>52.075213929420705</v>
      </c>
      <c r="CG60" s="10">
        <f t="shared" si="99"/>
        <v>10.896505219889701</v>
      </c>
      <c r="CH60" s="10">
        <f t="shared" si="100"/>
        <v>4.9903151885113163E-2</v>
      </c>
      <c r="CI60" s="10">
        <f t="shared" si="101"/>
        <v>56.500913113471228</v>
      </c>
      <c r="CJ60" s="10">
        <f t="shared" si="102"/>
        <v>78.112820894131062</v>
      </c>
      <c r="CK60" s="10">
        <f t="shared" si="103"/>
        <v>23.349654042620788</v>
      </c>
      <c r="CL60" s="10">
        <f t="shared" si="104"/>
        <v>0.1164406877319307</v>
      </c>
      <c r="CN60" s="10">
        <f t="shared" si="38"/>
        <v>10</v>
      </c>
      <c r="CO60" s="10">
        <f t="shared" si="39"/>
        <v>14</v>
      </c>
      <c r="CP60" s="10">
        <f t="shared" si="40"/>
        <v>29</v>
      </c>
      <c r="CQ60" s="10">
        <f t="shared" si="41"/>
        <v>0.26615014338727017</v>
      </c>
      <c r="CR60" s="10">
        <f t="shared" si="42"/>
        <v>10</v>
      </c>
      <c r="CS60" s="10">
        <f t="shared" si="43"/>
        <v>0</v>
      </c>
      <c r="CT60" s="10">
        <f t="shared" si="44"/>
        <v>1.5374489958468534</v>
      </c>
      <c r="CU60" s="10">
        <f t="shared" si="45"/>
        <v>1.6634383961704358E-2</v>
      </c>
      <c r="CW60" s="10">
        <f t="shared" si="46"/>
        <v>10</v>
      </c>
      <c r="CX60" s="10">
        <f t="shared" si="47"/>
        <v>14</v>
      </c>
      <c r="CY60" s="10">
        <f t="shared" si="48"/>
        <v>9.2365483772633112</v>
      </c>
      <c r="CZ60" s="10">
        <f t="shared" si="49"/>
        <v>0.11644068773193073</v>
      </c>
      <c r="DA60" s="10">
        <f t="shared" si="50"/>
        <v>10</v>
      </c>
      <c r="DB60" s="10">
        <f t="shared" si="51"/>
        <v>14</v>
      </c>
      <c r="DC60" s="10">
        <f t="shared" si="52"/>
        <v>9.2365483772633112</v>
      </c>
      <c r="DD60" s="10">
        <f t="shared" si="53"/>
        <v>4.9903151885113184E-2</v>
      </c>
      <c r="DE60" s="10">
        <f t="shared" si="54"/>
        <v>10</v>
      </c>
      <c r="DF60" s="10">
        <f t="shared" si="55"/>
        <v>14</v>
      </c>
      <c r="DG60" s="10">
        <f t="shared" si="56"/>
        <v>16.307325743075005</v>
      </c>
      <c r="DH60" s="10">
        <f t="shared" si="57"/>
        <v>0.11644068773193073</v>
      </c>
    </row>
    <row r="61" spans="24:112" x14ac:dyDescent="0.15">
      <c r="X61" s="10" t="s">
        <v>202</v>
      </c>
      <c r="Y61" s="10">
        <v>120</v>
      </c>
      <c r="Z61" s="10">
        <v>1</v>
      </c>
      <c r="AA61" s="10">
        <v>74</v>
      </c>
      <c r="AB61" s="10">
        <v>69</v>
      </c>
      <c r="AC61" s="10">
        <v>97</v>
      </c>
      <c r="AD61" s="10" t="str">
        <f t="shared" si="81"/>
        <v>智力</v>
      </c>
      <c r="AE61" s="10" t="str">
        <f t="shared" si="82"/>
        <v/>
      </c>
      <c r="AF61" s="10" t="str">
        <f t="shared" si="82"/>
        <v/>
      </c>
      <c r="AG61" s="10">
        <f t="shared" si="82"/>
        <v>1</v>
      </c>
      <c r="AI61" s="10" t="str">
        <f t="shared" si="83"/>
        <v/>
      </c>
      <c r="AJ61" s="10" t="str">
        <f t="shared" si="83"/>
        <v/>
      </c>
      <c r="AK61" s="10">
        <f t="shared" si="83"/>
        <v>1</v>
      </c>
      <c r="AL61" s="10" t="str">
        <f t="shared" si="83"/>
        <v/>
      </c>
      <c r="AO61" s="10" t="str">
        <f t="shared" si="84"/>
        <v/>
      </c>
      <c r="AP61" s="10" t="str">
        <f t="shared" si="84"/>
        <v/>
      </c>
      <c r="AQ61" s="10" t="str">
        <f t="shared" si="84"/>
        <v>智力</v>
      </c>
      <c r="AR61" s="10" t="str">
        <f t="shared" si="84"/>
        <v/>
      </c>
      <c r="AU61" s="48"/>
      <c r="AV61" s="48"/>
      <c r="AW61" s="48"/>
      <c r="AX61" s="48"/>
      <c r="BK61" s="10">
        <f>IF([5]武将数量星级阶位验证!AS59="","",[5]武将数量星级阶位验证!AS59)</f>
        <v>34</v>
      </c>
      <c r="BL61" s="10">
        <f>IF([5]武将数量星级阶位验证!AT59="","",[5]武将数量星级阶位验证!AT59)</f>
        <v>154262.00291524926</v>
      </c>
      <c r="BM61" s="10">
        <f>IF([5]武将数量星级阶位验证!BJ59="","",[5]武将数量星级阶位验证!BJ59)</f>
        <v>717.26185624233619</v>
      </c>
      <c r="BN61" s="10">
        <f>IF([5]武将数量星级阶位验证!BK59="","",[5]武将数量星级阶位验证!BK59)</f>
        <v>229.85449613362235</v>
      </c>
      <c r="BO61" s="10">
        <f>IF([5]武将数量星级阶位验证!BL59="","",[5]武将数量星级阶位验证!BL59)</f>
        <v>55.727182564465906</v>
      </c>
      <c r="BP61" s="10">
        <f>IF([5]武将数量星级阶位验证!BM59="","",[5]武将数量星级阶位验证!BM59)</f>
        <v>0.8437286101774375</v>
      </c>
      <c r="BR61" s="10">
        <f t="shared" si="85"/>
        <v>358.6309281211681</v>
      </c>
      <c r="BS61" s="10">
        <f t="shared" si="86"/>
        <v>229.85449613362235</v>
      </c>
      <c r="BT61" s="10">
        <f t="shared" si="87"/>
        <v>53.805555579484327</v>
      </c>
      <c r="BU61" s="10">
        <f t="shared" si="88"/>
        <v>0.79409751546111762</v>
      </c>
      <c r="BV61" s="10">
        <f t="shared" si="89"/>
        <v>358.6309281211681</v>
      </c>
      <c r="BW61" s="10">
        <f t="shared" si="90"/>
        <v>0</v>
      </c>
      <c r="BX61" s="10">
        <f t="shared" si="91"/>
        <v>1.9216269849815806</v>
      </c>
      <c r="BY61" s="10">
        <f t="shared" si="92"/>
        <v>4.9631094716319865E-2</v>
      </c>
      <c r="CA61" s="10">
        <f t="shared" si="93"/>
        <v>143.45237124846724</v>
      </c>
      <c r="CB61" s="10">
        <f t="shared" si="94"/>
        <v>65.67271318103495</v>
      </c>
      <c r="CC61" s="10">
        <f t="shared" si="95"/>
        <v>13.451388894871082</v>
      </c>
      <c r="CD61" s="10">
        <f t="shared" si="96"/>
        <v>0.34741766301423893</v>
      </c>
      <c r="CE61" s="10">
        <f t="shared" si="97"/>
        <v>502.08329936963531</v>
      </c>
      <c r="CF61" s="10">
        <f t="shared" si="98"/>
        <v>65.67271318103495</v>
      </c>
      <c r="CG61" s="10">
        <f t="shared" si="99"/>
        <v>13.451388894871082</v>
      </c>
      <c r="CH61" s="10">
        <f t="shared" si="100"/>
        <v>0.14889328414895958</v>
      </c>
      <c r="CI61" s="10">
        <f t="shared" si="101"/>
        <v>71.726185624233622</v>
      </c>
      <c r="CJ61" s="10">
        <f t="shared" si="102"/>
        <v>98.509069771552433</v>
      </c>
      <c r="CK61" s="10">
        <f t="shared" si="103"/>
        <v>28.824404774723746</v>
      </c>
      <c r="CL61" s="10">
        <f t="shared" si="104"/>
        <v>0.34741766301423893</v>
      </c>
      <c r="CN61" s="10">
        <f t="shared" si="38"/>
        <v>10</v>
      </c>
      <c r="CO61" s="10">
        <f t="shared" si="39"/>
        <v>14</v>
      </c>
      <c r="CP61" s="10">
        <f t="shared" si="40"/>
        <v>29</v>
      </c>
      <c r="CQ61" s="10">
        <f t="shared" si="41"/>
        <v>0.79409751546111762</v>
      </c>
      <c r="CR61" s="10">
        <f t="shared" si="42"/>
        <v>10</v>
      </c>
      <c r="CS61" s="10">
        <f t="shared" si="43"/>
        <v>0</v>
      </c>
      <c r="CT61" s="10">
        <f t="shared" si="44"/>
        <v>1.8898467441201467</v>
      </c>
      <c r="CU61" s="10">
        <f t="shared" si="45"/>
        <v>4.9631094716319879E-2</v>
      </c>
      <c r="CW61" s="10">
        <f t="shared" si="46"/>
        <v>10</v>
      </c>
      <c r="CX61" s="10">
        <f t="shared" si="47"/>
        <v>14</v>
      </c>
      <c r="CY61" s="10">
        <f t="shared" si="48"/>
        <v>10.948610262698292</v>
      </c>
      <c r="CZ61" s="10">
        <f t="shared" si="49"/>
        <v>0.34741766301423893</v>
      </c>
      <c r="DA61" s="10">
        <f t="shared" si="50"/>
        <v>10</v>
      </c>
      <c r="DB61" s="10">
        <f t="shared" si="51"/>
        <v>14</v>
      </c>
      <c r="DC61" s="10">
        <f t="shared" si="52"/>
        <v>10.948610262698292</v>
      </c>
      <c r="DD61" s="10">
        <f t="shared" si="53"/>
        <v>0.14889328414895964</v>
      </c>
      <c r="DE61" s="10">
        <f t="shared" si="54"/>
        <v>10</v>
      </c>
      <c r="DF61" s="10">
        <f t="shared" si="55"/>
        <v>14</v>
      </c>
      <c r="DG61" s="10">
        <f t="shared" si="56"/>
        <v>18.573853934743543</v>
      </c>
      <c r="DH61" s="10">
        <f t="shared" si="57"/>
        <v>0.34741766301423893</v>
      </c>
    </row>
    <row r="62" spans="24:112" x14ac:dyDescent="0.15">
      <c r="X62" s="10" t="s">
        <v>201</v>
      </c>
      <c r="Y62" s="10">
        <v>120</v>
      </c>
      <c r="Z62" s="10">
        <v>1</v>
      </c>
      <c r="AA62" s="10">
        <v>100</v>
      </c>
      <c r="AB62" s="10">
        <v>78</v>
      </c>
      <c r="AC62" s="10">
        <v>56</v>
      </c>
      <c r="AD62" s="10" t="str">
        <f t="shared" si="81"/>
        <v>统率</v>
      </c>
      <c r="AE62" s="10">
        <f t="shared" si="82"/>
        <v>1</v>
      </c>
      <c r="AF62" s="10" t="str">
        <f t="shared" si="82"/>
        <v/>
      </c>
      <c r="AG62" s="10" t="str">
        <f t="shared" si="82"/>
        <v/>
      </c>
      <c r="AI62" s="10" t="str">
        <f t="shared" si="83"/>
        <v/>
      </c>
      <c r="AJ62" s="10" t="str">
        <f t="shared" si="83"/>
        <v/>
      </c>
      <c r="AK62" s="10">
        <f t="shared" si="83"/>
        <v>1</v>
      </c>
      <c r="AL62" s="10" t="str">
        <f t="shared" si="83"/>
        <v/>
      </c>
      <c r="AO62" s="10" t="str">
        <f t="shared" si="84"/>
        <v/>
      </c>
      <c r="AP62" s="10" t="str">
        <f t="shared" si="84"/>
        <v/>
      </c>
      <c r="AQ62" s="10" t="str">
        <f t="shared" si="84"/>
        <v>统率</v>
      </c>
      <c r="AR62" s="10" t="str">
        <f t="shared" si="84"/>
        <v/>
      </c>
      <c r="AU62" s="48"/>
      <c r="AV62" s="48"/>
      <c r="AW62" s="48"/>
      <c r="AX62" s="48"/>
      <c r="BK62" s="10">
        <f>IF([5]武将数量星级阶位验证!AS60="","",[5]武将数量星级阶位验证!AS60)</f>
        <v>51</v>
      </c>
      <c r="BL62" s="10">
        <f>IF([5]武将数量星级阶位验证!AT60="","",[5]武将数量星级阶位验证!AT60)</f>
        <v>212687.72213900459</v>
      </c>
      <c r="BM62" s="10">
        <f>IF([5]武将数量星级阶位验证!BJ60="","",[5]武将数量星级阶位验证!BJ60)</f>
        <v>1004.6378416902164</v>
      </c>
      <c r="BN62" s="10">
        <f>IF([5]武将数量星级阶位验证!BK60="","",[5]武将数量星级阶位验证!BK60)</f>
        <v>323.09446045101981</v>
      </c>
      <c r="BO62" s="10">
        <f>IF([5]武将数量星级阶位验证!BL60="","",[5]武将数量星级阶位验证!BL60)</f>
        <v>73.733612370404728</v>
      </c>
      <c r="BP62" s="10">
        <f>IF([5]武将数量星级阶位验证!BM60="","",[5]武将数量星级阶位验证!BM60)</f>
        <v>3.5702621739526861</v>
      </c>
      <c r="BR62" s="10">
        <f t="shared" si="85"/>
        <v>502.31892084510821</v>
      </c>
      <c r="BS62" s="10">
        <f t="shared" si="86"/>
        <v>323.09446045101981</v>
      </c>
      <c r="BT62" s="10">
        <f t="shared" si="87"/>
        <v>71.191074012804563</v>
      </c>
      <c r="BU62" s="10">
        <f t="shared" si="88"/>
        <v>3.3602467519554691</v>
      </c>
      <c r="BV62" s="10">
        <f t="shared" si="89"/>
        <v>502.31892084510821</v>
      </c>
      <c r="BW62" s="10">
        <f t="shared" si="90"/>
        <v>0</v>
      </c>
      <c r="BX62" s="10">
        <f t="shared" si="91"/>
        <v>2.5425383576001601</v>
      </c>
      <c r="BY62" s="10">
        <f t="shared" si="92"/>
        <v>0.21001542199721687</v>
      </c>
      <c r="CA62" s="10">
        <f t="shared" si="93"/>
        <v>200.9275683380433</v>
      </c>
      <c r="CB62" s="10">
        <f t="shared" si="94"/>
        <v>92.312702986005661</v>
      </c>
      <c r="CC62" s="10">
        <f t="shared" si="95"/>
        <v>17.797768503201141</v>
      </c>
      <c r="CD62" s="10">
        <f t="shared" si="96"/>
        <v>1.4701079539805177</v>
      </c>
      <c r="CE62" s="10">
        <f t="shared" si="97"/>
        <v>703.24648918315143</v>
      </c>
      <c r="CF62" s="10">
        <f t="shared" si="98"/>
        <v>92.312702986005661</v>
      </c>
      <c r="CG62" s="10">
        <f t="shared" si="99"/>
        <v>17.797768503201141</v>
      </c>
      <c r="CH62" s="10">
        <f t="shared" si="100"/>
        <v>0.63004626599165048</v>
      </c>
      <c r="CI62" s="10">
        <f t="shared" si="101"/>
        <v>100.46378416902165</v>
      </c>
      <c r="CJ62" s="10">
        <f t="shared" si="102"/>
        <v>138.46905447900849</v>
      </c>
      <c r="CK62" s="10">
        <f t="shared" si="103"/>
        <v>38.138075364002447</v>
      </c>
      <c r="CL62" s="10">
        <f t="shared" si="104"/>
        <v>1.4701079539805177</v>
      </c>
      <c r="CN62" s="10">
        <f t="shared" si="38"/>
        <v>10</v>
      </c>
      <c r="CO62" s="10">
        <f t="shared" si="39"/>
        <v>14</v>
      </c>
      <c r="CP62" s="10">
        <f t="shared" si="40"/>
        <v>29</v>
      </c>
      <c r="CQ62" s="10">
        <f t="shared" si="41"/>
        <v>3.1353992859241115</v>
      </c>
      <c r="CR62" s="10">
        <f t="shared" si="42"/>
        <v>10</v>
      </c>
      <c r="CS62" s="10">
        <f t="shared" si="43"/>
        <v>0</v>
      </c>
      <c r="CT62" s="10">
        <f t="shared" si="44"/>
        <v>2.4718706876178831</v>
      </c>
      <c r="CU62" s="10">
        <f t="shared" si="45"/>
        <v>0.2100154219972169</v>
      </c>
      <c r="CW62" s="10">
        <f t="shared" si="46"/>
        <v>10</v>
      </c>
      <c r="CX62" s="10">
        <f t="shared" si="47"/>
        <v>14</v>
      </c>
      <c r="CY62" s="10">
        <f t="shared" si="48"/>
        <v>13.524661614795734</v>
      </c>
      <c r="CZ62" s="10">
        <f t="shared" si="49"/>
        <v>1.4424545449228403</v>
      </c>
      <c r="DA62" s="10">
        <f t="shared" si="50"/>
        <v>10</v>
      </c>
      <c r="DB62" s="10">
        <f t="shared" si="51"/>
        <v>14</v>
      </c>
      <c r="DC62" s="10">
        <f t="shared" si="52"/>
        <v>13.524661614795734</v>
      </c>
      <c r="DD62" s="10">
        <f t="shared" si="53"/>
        <v>0.63004626599165048</v>
      </c>
      <c r="DE62" s="10">
        <f t="shared" si="54"/>
        <v>10</v>
      </c>
      <c r="DF62" s="10">
        <f t="shared" si="55"/>
        <v>14</v>
      </c>
      <c r="DG62" s="10">
        <f t="shared" si="56"/>
        <v>29</v>
      </c>
      <c r="DH62" s="10">
        <f t="shared" si="57"/>
        <v>1.4424545449228403</v>
      </c>
    </row>
    <row r="63" spans="24:112" x14ac:dyDescent="0.15">
      <c r="X63" s="10" t="s">
        <v>200</v>
      </c>
      <c r="Y63" s="10">
        <v>120</v>
      </c>
      <c r="Z63" s="10">
        <v>1</v>
      </c>
      <c r="AA63" s="10">
        <v>52</v>
      </c>
      <c r="AB63" s="10">
        <v>96</v>
      </c>
      <c r="AC63" s="10">
        <v>91</v>
      </c>
      <c r="AD63" s="10" t="str">
        <f t="shared" si="81"/>
        <v>武力</v>
      </c>
      <c r="AE63" s="10" t="str">
        <f t="shared" si="82"/>
        <v/>
      </c>
      <c r="AF63" s="10">
        <f t="shared" si="82"/>
        <v>1</v>
      </c>
      <c r="AG63" s="10" t="str">
        <f t="shared" si="82"/>
        <v/>
      </c>
      <c r="AI63" s="10" t="str">
        <f t="shared" si="83"/>
        <v/>
      </c>
      <c r="AJ63" s="10" t="str">
        <f t="shared" si="83"/>
        <v/>
      </c>
      <c r="AK63" s="10">
        <f t="shared" si="83"/>
        <v>1</v>
      </c>
      <c r="AL63" s="10" t="str">
        <f t="shared" si="83"/>
        <v/>
      </c>
      <c r="AO63" s="10" t="str">
        <f t="shared" si="84"/>
        <v/>
      </c>
      <c r="AP63" s="10" t="str">
        <f t="shared" si="84"/>
        <v/>
      </c>
      <c r="AQ63" s="10" t="str">
        <f t="shared" si="84"/>
        <v>武力</v>
      </c>
      <c r="AR63" s="10" t="str">
        <f t="shared" si="84"/>
        <v/>
      </c>
      <c r="AU63" s="48"/>
      <c r="AV63" s="48"/>
      <c r="AW63" s="48"/>
      <c r="AX63" s="48"/>
      <c r="BK63" s="10">
        <f>IF([5]武将数量星级阶位验证!AS61="","",[5]武将数量星级阶位验证!AS61)</f>
        <v>76.5</v>
      </c>
      <c r="BL63" s="10">
        <f>IF([5]武将数量星级阶位验证!AT61="","",[5]武将数量星级阶位验证!AT61)</f>
        <v>295096.08806005452</v>
      </c>
      <c r="BM63" s="10">
        <f>IF([5]武将数量星级阶位验证!BJ61="","",[5]武将数量星级阶位验证!BJ61)</f>
        <v>1393.0478149701496</v>
      </c>
      <c r="BN63" s="10">
        <f>IF([5]武将数量星级阶位验证!BK61="","",[5]武将数量星级阶位验证!BK61)</f>
        <v>456.89039195368639</v>
      </c>
      <c r="BO63" s="10">
        <f>IF([5]武将数量星级阶位验证!BL61="","",[5]武将数量星级阶位验证!BL61)</f>
        <v>93.165502095804712</v>
      </c>
      <c r="BP63" s="10">
        <f>IF([5]武将数量星级阶位验证!BM61="","",[5]武将数量星级阶位验证!BM61)</f>
        <v>11.261709659917345</v>
      </c>
      <c r="BR63" s="10">
        <f t="shared" si="85"/>
        <v>696.5239074850748</v>
      </c>
      <c r="BS63" s="10">
        <f t="shared" si="86"/>
        <v>456.89039195368639</v>
      </c>
      <c r="BT63" s="10">
        <f t="shared" si="87"/>
        <v>89.952898575259724</v>
      </c>
      <c r="BU63" s="10">
        <f t="shared" si="88"/>
        <v>10.599256150510442</v>
      </c>
      <c r="BV63" s="10">
        <f t="shared" si="89"/>
        <v>696.5239074850748</v>
      </c>
      <c r="BW63" s="10">
        <f t="shared" si="90"/>
        <v>0</v>
      </c>
      <c r="BX63" s="10">
        <f t="shared" si="91"/>
        <v>3.2126035205449863</v>
      </c>
      <c r="BY63" s="10">
        <f t="shared" si="92"/>
        <v>0.66245350940690284</v>
      </c>
      <c r="CA63" s="10">
        <f t="shared" si="93"/>
        <v>278.60956299402994</v>
      </c>
      <c r="CB63" s="10">
        <f t="shared" si="94"/>
        <v>130.54011198676753</v>
      </c>
      <c r="CC63" s="10">
        <f t="shared" si="95"/>
        <v>22.488224643814931</v>
      </c>
      <c r="CD63" s="10">
        <f t="shared" si="96"/>
        <v>4.6371745658483183</v>
      </c>
      <c r="CE63" s="10">
        <f t="shared" si="97"/>
        <v>975.13347047910463</v>
      </c>
      <c r="CF63" s="10">
        <f t="shared" si="98"/>
        <v>130.54011198676753</v>
      </c>
      <c r="CG63" s="10">
        <f t="shared" si="99"/>
        <v>22.488224643814931</v>
      </c>
      <c r="CH63" s="10">
        <f t="shared" si="100"/>
        <v>1.9873605282207081</v>
      </c>
      <c r="CI63" s="10">
        <f t="shared" si="101"/>
        <v>139.30478149701497</v>
      </c>
      <c r="CJ63" s="10">
        <f t="shared" si="102"/>
        <v>195.81016798015131</v>
      </c>
      <c r="CK63" s="10">
        <f t="shared" si="103"/>
        <v>48.189052808174857</v>
      </c>
      <c r="CL63" s="10">
        <f t="shared" si="104"/>
        <v>4.6371745658483183</v>
      </c>
      <c r="CN63" s="10">
        <f t="shared" si="38"/>
        <v>10</v>
      </c>
      <c r="CO63" s="10">
        <f t="shared" si="39"/>
        <v>14</v>
      </c>
      <c r="CP63" s="10">
        <f t="shared" si="40"/>
        <v>29</v>
      </c>
      <c r="CQ63" s="10">
        <f t="shared" si="41"/>
        <v>8.1161124851588742</v>
      </c>
      <c r="CR63" s="10">
        <f t="shared" si="42"/>
        <v>10</v>
      </c>
      <c r="CS63" s="10">
        <f t="shared" si="43"/>
        <v>0</v>
      </c>
      <c r="CT63" s="10">
        <f t="shared" si="44"/>
        <v>3.092179109643872</v>
      </c>
      <c r="CU63" s="10">
        <f t="shared" si="45"/>
        <v>0.66245350940690284</v>
      </c>
      <c r="CW63" s="10">
        <f t="shared" si="46"/>
        <v>10</v>
      </c>
      <c r="CX63" s="10">
        <f t="shared" si="47"/>
        <v>14</v>
      </c>
      <c r="CY63" s="10">
        <f t="shared" si="48"/>
        <v>15.915103716460969</v>
      </c>
      <c r="CZ63" s="10">
        <f t="shared" si="49"/>
        <v>4.1736306904106186</v>
      </c>
      <c r="DA63" s="10">
        <f t="shared" si="50"/>
        <v>10</v>
      </c>
      <c r="DB63" s="10">
        <f t="shared" si="51"/>
        <v>14</v>
      </c>
      <c r="DC63" s="10">
        <f t="shared" si="52"/>
        <v>15.915103716460969</v>
      </c>
      <c r="DD63" s="10">
        <f t="shared" si="53"/>
        <v>1.9292804971489017</v>
      </c>
      <c r="DE63" s="10">
        <f t="shared" si="54"/>
        <v>10</v>
      </c>
      <c r="DF63" s="10">
        <f t="shared" si="55"/>
        <v>14</v>
      </c>
      <c r="DG63" s="10">
        <f t="shared" si="56"/>
        <v>29</v>
      </c>
      <c r="DH63" s="10">
        <f t="shared" si="57"/>
        <v>4.1736306904106186</v>
      </c>
    </row>
    <row r="64" spans="24:112" x14ac:dyDescent="0.15">
      <c r="X64" s="10" t="s">
        <v>199</v>
      </c>
      <c r="Y64" s="10">
        <v>120</v>
      </c>
      <c r="Z64" s="10">
        <v>1</v>
      </c>
      <c r="AA64" s="10">
        <v>91</v>
      </c>
      <c r="AB64" s="10">
        <v>58</v>
      </c>
      <c r="AC64" s="10">
        <v>91</v>
      </c>
      <c r="AD64" s="10" t="str">
        <f t="shared" si="81"/>
        <v>统率</v>
      </c>
      <c r="AE64" s="10">
        <f t="shared" si="82"/>
        <v>1</v>
      </c>
      <c r="AF64" s="10" t="str">
        <f t="shared" si="82"/>
        <v/>
      </c>
      <c r="AG64" s="10" t="str">
        <f t="shared" si="82"/>
        <v/>
      </c>
      <c r="AI64" s="10" t="str">
        <f t="shared" si="83"/>
        <v/>
      </c>
      <c r="AJ64" s="10" t="str">
        <f t="shared" si="83"/>
        <v/>
      </c>
      <c r="AK64" s="10">
        <f t="shared" si="83"/>
        <v>1</v>
      </c>
      <c r="AL64" s="10" t="str">
        <f t="shared" si="83"/>
        <v/>
      </c>
      <c r="AO64" s="10" t="str">
        <f t="shared" si="84"/>
        <v/>
      </c>
      <c r="AP64" s="10" t="str">
        <f t="shared" si="84"/>
        <v/>
      </c>
      <c r="AQ64" s="10" t="str">
        <f t="shared" si="84"/>
        <v>统率</v>
      </c>
      <c r="AR64" s="10" t="str">
        <f t="shared" si="84"/>
        <v/>
      </c>
      <c r="AU64" s="48"/>
      <c r="AV64" s="48"/>
      <c r="AW64" s="48"/>
      <c r="AX64" s="48"/>
      <c r="BK64" s="10">
        <f>IF([5]武将数量星级阶位验证!AS62="","",[5]武将数量星级阶位验证!AS62)</f>
        <v>102</v>
      </c>
      <c r="BL64" s="10">
        <f>IF([5]武将数量星级阶位验证!AT62="","",[5]武将数量星级阶位验证!AT62)</f>
        <v>364850.87107164966</v>
      </c>
      <c r="BM64" s="10">
        <f>IF([5]武将数量星级阶位验证!BJ62="","",[5]武将数量星级阶位验证!BJ62)</f>
        <v>1754.3167698356001</v>
      </c>
      <c r="BN64" s="10">
        <f>IF([5]武将数量星级阶位验证!BK62="","",[5]武将数量星级阶位验证!BK62)</f>
        <v>576.01550269176767</v>
      </c>
      <c r="BO64" s="10">
        <f>IF([5]武将数量星级阶位验证!BL62="","",[5]武将数量星级阶位验证!BL62)</f>
        <v>110.39676870651692</v>
      </c>
      <c r="BP64" s="10">
        <f>IF([5]武将数量星级阶位验证!BM62="","",[5]武将数量星级阶位验证!BM62)</f>
        <v>17.772156074332891</v>
      </c>
      <c r="BR64" s="10">
        <f t="shared" si="85"/>
        <v>877.15838491780005</v>
      </c>
      <c r="BS64" s="10">
        <f t="shared" si="86"/>
        <v>576.01550269176767</v>
      </c>
      <c r="BT64" s="10">
        <f t="shared" si="87"/>
        <v>106.589983578706</v>
      </c>
      <c r="BU64" s="10">
        <f t="shared" si="88"/>
        <v>16.726735128783897</v>
      </c>
      <c r="BV64" s="10">
        <f t="shared" si="89"/>
        <v>877.15838491780005</v>
      </c>
      <c r="BW64" s="10">
        <f t="shared" si="90"/>
        <v>0</v>
      </c>
      <c r="BX64" s="10">
        <f t="shared" si="91"/>
        <v>3.8067851278109237</v>
      </c>
      <c r="BY64" s="10">
        <f t="shared" si="92"/>
        <v>1.0454209455489938</v>
      </c>
      <c r="CA64" s="10">
        <f t="shared" si="93"/>
        <v>350.86335396712002</v>
      </c>
      <c r="CB64" s="10">
        <f t="shared" si="94"/>
        <v>164.57585791193361</v>
      </c>
      <c r="CC64" s="10">
        <f t="shared" si="95"/>
        <v>26.647495894676499</v>
      </c>
      <c r="CD64" s="10">
        <f t="shared" si="96"/>
        <v>7.3179466188429547</v>
      </c>
      <c r="CE64" s="10">
        <f t="shared" si="97"/>
        <v>1228.0217388849201</v>
      </c>
      <c r="CF64" s="10">
        <f t="shared" si="98"/>
        <v>164.57585791193361</v>
      </c>
      <c r="CG64" s="10">
        <f t="shared" si="99"/>
        <v>26.647495894676499</v>
      </c>
      <c r="CH64" s="10">
        <f t="shared" si="100"/>
        <v>3.1362628366469809</v>
      </c>
      <c r="CI64" s="10">
        <f t="shared" si="101"/>
        <v>175.43167698356001</v>
      </c>
      <c r="CJ64" s="10">
        <f t="shared" si="102"/>
        <v>246.86378686790042</v>
      </c>
      <c r="CK64" s="10">
        <f t="shared" si="103"/>
        <v>57.101776917163932</v>
      </c>
      <c r="CL64" s="10">
        <f t="shared" si="104"/>
        <v>7.3179466188429547</v>
      </c>
      <c r="CN64" s="10">
        <f t="shared" si="38"/>
        <v>10</v>
      </c>
      <c r="CO64" s="10">
        <f t="shared" si="39"/>
        <v>14</v>
      </c>
      <c r="CP64" s="10">
        <f t="shared" si="40"/>
        <v>29</v>
      </c>
      <c r="CQ64" s="10">
        <f t="shared" si="41"/>
        <v>10.960611512190416</v>
      </c>
      <c r="CR64" s="10">
        <f t="shared" si="42"/>
        <v>10</v>
      </c>
      <c r="CS64" s="10">
        <f t="shared" si="43"/>
        <v>0</v>
      </c>
      <c r="CT64" s="10">
        <f t="shared" si="44"/>
        <v>3.6248936540891945</v>
      </c>
      <c r="CU64" s="10">
        <f t="shared" si="45"/>
        <v>1.0427491252225825</v>
      </c>
      <c r="CW64" s="10">
        <f t="shared" si="46"/>
        <v>10</v>
      </c>
      <c r="CX64" s="10">
        <f t="shared" si="47"/>
        <v>14</v>
      </c>
      <c r="CY64" s="10">
        <f t="shared" si="48"/>
        <v>17.725232592866824</v>
      </c>
      <c r="CZ64" s="10">
        <f t="shared" si="49"/>
        <v>6.1187149744420148</v>
      </c>
      <c r="DA64" s="10">
        <f t="shared" si="50"/>
        <v>10</v>
      </c>
      <c r="DB64" s="10">
        <f t="shared" si="51"/>
        <v>14</v>
      </c>
      <c r="DC64" s="10">
        <f t="shared" si="52"/>
        <v>17.725232592866824</v>
      </c>
      <c r="DD64" s="10">
        <f t="shared" si="53"/>
        <v>2.9474377970414536</v>
      </c>
      <c r="DE64" s="10">
        <f t="shared" si="54"/>
        <v>10</v>
      </c>
      <c r="DF64" s="10">
        <f t="shared" si="55"/>
        <v>14</v>
      </c>
      <c r="DG64" s="10">
        <f t="shared" si="56"/>
        <v>29</v>
      </c>
      <c r="DH64" s="10">
        <f t="shared" si="57"/>
        <v>6.1187149744420148</v>
      </c>
    </row>
    <row r="65" spans="24:112" x14ac:dyDescent="0.15">
      <c r="X65" s="10" t="s">
        <v>198</v>
      </c>
      <c r="Y65" s="10">
        <v>100</v>
      </c>
      <c r="Z65" s="10">
        <v>1</v>
      </c>
      <c r="AA65" s="10">
        <v>41</v>
      </c>
      <c r="AB65" s="10">
        <v>85</v>
      </c>
      <c r="AC65" s="10">
        <v>41</v>
      </c>
      <c r="AD65" s="10" t="str">
        <f t="shared" si="81"/>
        <v>武力</v>
      </c>
      <c r="AE65" s="10" t="str">
        <f t="shared" si="82"/>
        <v/>
      </c>
      <c r="AF65" s="10">
        <f t="shared" si="82"/>
        <v>1</v>
      </c>
      <c r="AG65" s="10" t="str">
        <f t="shared" si="82"/>
        <v/>
      </c>
      <c r="AI65" s="10">
        <f t="shared" si="83"/>
        <v>1</v>
      </c>
      <c r="AJ65" s="10" t="str">
        <f t="shared" si="83"/>
        <v/>
      </c>
      <c r="AK65" s="10" t="str">
        <f t="shared" si="83"/>
        <v/>
      </c>
      <c r="AL65" s="10" t="str">
        <f t="shared" si="83"/>
        <v/>
      </c>
      <c r="AO65" s="10" t="str">
        <f t="shared" si="84"/>
        <v>武力</v>
      </c>
      <c r="AP65" s="10" t="str">
        <f t="shared" si="84"/>
        <v/>
      </c>
      <c r="AQ65" s="10" t="str">
        <f t="shared" si="84"/>
        <v/>
      </c>
      <c r="AR65" s="10" t="str">
        <f t="shared" si="84"/>
        <v/>
      </c>
      <c r="AU65" s="48"/>
      <c r="AV65" s="48"/>
      <c r="AW65" s="48"/>
      <c r="AX65" s="48"/>
      <c r="BK65" s="10">
        <f>IF([5]武将数量星级阶位验证!AS63="","",[5]武将数量星级阶位验证!AS63)</f>
        <v>127.5</v>
      </c>
      <c r="BL65" s="10">
        <f>IF([5]武将数量星级阶位验证!AT63="","",[5]武将数量星级阶位验证!AT63)</f>
        <v>422267.29716843087</v>
      </c>
      <c r="BM65" s="10">
        <f>IF([5]武将数量星级阶位验证!BJ63="","",[5]武将数量星级阶位验证!BJ63)</f>
        <v>2089.1208432026087</v>
      </c>
      <c r="BN65" s="10">
        <f>IF([5]武将数量星级阶位验证!BK63="","",[5]武将数量星级阶位验证!BK63)</f>
        <v>680.83527207934003</v>
      </c>
      <c r="BO65" s="10">
        <f>IF([5]武将数量星级阶位验证!BL63="","",[5]武将数量星级阶位验证!BL63)</f>
        <v>125.48223411465278</v>
      </c>
      <c r="BP65" s="10">
        <f>IF([5]武将数量星级阶位验证!BM63="","",[5]武将数量星级阶位验证!BM63)</f>
        <v>23.131022510032469</v>
      </c>
      <c r="BR65" s="10">
        <f t="shared" si="85"/>
        <v>1044.5604216013044</v>
      </c>
      <c r="BS65" s="10">
        <f t="shared" si="86"/>
        <v>680.83527207934003</v>
      </c>
      <c r="BT65" s="10">
        <f t="shared" si="87"/>
        <v>121.15526052449235</v>
      </c>
      <c r="BU65" s="10">
        <f t="shared" si="88"/>
        <v>21.770374127089383</v>
      </c>
      <c r="BV65" s="10">
        <f t="shared" si="89"/>
        <v>1044.5604216013044</v>
      </c>
      <c r="BW65" s="10">
        <f t="shared" si="90"/>
        <v>0</v>
      </c>
      <c r="BX65" s="10">
        <f t="shared" si="91"/>
        <v>4.3269735901604358</v>
      </c>
      <c r="BY65" s="10">
        <f t="shared" si="92"/>
        <v>1.3606483829430867</v>
      </c>
      <c r="CA65" s="10">
        <f t="shared" si="93"/>
        <v>417.82416864052175</v>
      </c>
      <c r="CB65" s="10">
        <f t="shared" si="94"/>
        <v>194.52436345123999</v>
      </c>
      <c r="CC65" s="10">
        <f t="shared" si="95"/>
        <v>30.288815131123087</v>
      </c>
      <c r="CD65" s="10">
        <f t="shared" si="96"/>
        <v>9.524538680601605</v>
      </c>
      <c r="CE65" s="10">
        <f t="shared" si="97"/>
        <v>1462.3845902418261</v>
      </c>
      <c r="CF65" s="10">
        <f t="shared" si="98"/>
        <v>194.52436345123999</v>
      </c>
      <c r="CG65" s="10">
        <f t="shared" si="99"/>
        <v>30.288815131123087</v>
      </c>
      <c r="CH65" s="10">
        <f t="shared" si="100"/>
        <v>4.0819451488292593</v>
      </c>
      <c r="CI65" s="10">
        <f t="shared" si="101"/>
        <v>208.91208432026087</v>
      </c>
      <c r="CJ65" s="10">
        <f t="shared" si="102"/>
        <v>291.78654517685999</v>
      </c>
      <c r="CK65" s="10">
        <f t="shared" si="103"/>
        <v>64.904603852406623</v>
      </c>
      <c r="CL65" s="10">
        <f t="shared" si="104"/>
        <v>9.524538680601605</v>
      </c>
      <c r="CN65" s="10">
        <f t="shared" si="38"/>
        <v>10</v>
      </c>
      <c r="CO65" s="10">
        <f t="shared" si="39"/>
        <v>14</v>
      </c>
      <c r="CP65" s="10">
        <f t="shared" si="40"/>
        <v>29</v>
      </c>
      <c r="CQ65" s="10">
        <f t="shared" si="41"/>
        <v>17</v>
      </c>
      <c r="CR65" s="10">
        <f t="shared" si="42"/>
        <v>10</v>
      </c>
      <c r="CS65" s="10">
        <f t="shared" si="43"/>
        <v>0</v>
      </c>
      <c r="CT65" s="10">
        <f t="shared" si="44"/>
        <v>4.0877591508512587</v>
      </c>
      <c r="CU65" s="10">
        <f t="shared" si="45"/>
        <v>1.3394337721817287</v>
      </c>
      <c r="CW65" s="10">
        <f t="shared" si="46"/>
        <v>10</v>
      </c>
      <c r="CX65" s="10">
        <f t="shared" si="47"/>
        <v>14</v>
      </c>
      <c r="CY65" s="10">
        <f t="shared" si="48"/>
        <v>29</v>
      </c>
      <c r="CZ65" s="10">
        <f t="shared" si="49"/>
        <v>7.4968271253935512</v>
      </c>
      <c r="DA65" s="10">
        <f t="shared" si="50"/>
        <v>10</v>
      </c>
      <c r="DB65" s="10">
        <f t="shared" si="51"/>
        <v>14</v>
      </c>
      <c r="DC65" s="10">
        <f t="shared" si="52"/>
        <v>29</v>
      </c>
      <c r="DD65" s="10">
        <f t="shared" si="53"/>
        <v>3.7297391421731154</v>
      </c>
      <c r="DE65" s="10">
        <f t="shared" si="54"/>
        <v>10</v>
      </c>
      <c r="DF65" s="10">
        <f t="shared" si="55"/>
        <v>14</v>
      </c>
      <c r="DG65" s="10">
        <f t="shared" si="56"/>
        <v>29</v>
      </c>
      <c r="DH65" s="10">
        <f t="shared" si="57"/>
        <v>7.4968271253935512</v>
      </c>
    </row>
    <row r="66" spans="24:112" x14ac:dyDescent="0.15">
      <c r="X66" s="10" t="s">
        <v>197</v>
      </c>
      <c r="Y66" s="10">
        <v>120</v>
      </c>
      <c r="Z66" s="10">
        <v>1</v>
      </c>
      <c r="AA66" s="10">
        <v>52</v>
      </c>
      <c r="AB66" s="10">
        <v>102</v>
      </c>
      <c r="AC66" s="10">
        <v>86</v>
      </c>
      <c r="AD66" s="10" t="str">
        <f t="shared" si="81"/>
        <v>武力</v>
      </c>
      <c r="AE66" s="10" t="str">
        <f t="shared" si="82"/>
        <v/>
      </c>
      <c r="AF66" s="10">
        <f t="shared" si="82"/>
        <v>1</v>
      </c>
      <c r="AG66" s="10" t="str">
        <f t="shared" si="82"/>
        <v/>
      </c>
      <c r="AI66" s="10" t="str">
        <f t="shared" si="83"/>
        <v/>
      </c>
      <c r="AJ66" s="10" t="str">
        <f t="shared" si="83"/>
        <v/>
      </c>
      <c r="AK66" s="10">
        <f t="shared" si="83"/>
        <v>1</v>
      </c>
      <c r="AL66" s="10" t="str">
        <f t="shared" si="83"/>
        <v/>
      </c>
      <c r="AO66" s="10" t="str">
        <f t="shared" si="84"/>
        <v/>
      </c>
      <c r="AP66" s="10" t="str">
        <f t="shared" si="84"/>
        <v/>
      </c>
      <c r="AQ66" s="10" t="str">
        <f t="shared" si="84"/>
        <v>武力</v>
      </c>
      <c r="AR66" s="10" t="str">
        <f t="shared" si="84"/>
        <v/>
      </c>
      <c r="AU66" s="48"/>
      <c r="AV66" s="48"/>
      <c r="AW66" s="48"/>
      <c r="AX66" s="48"/>
      <c r="BK66" s="10">
        <f>IF([5]武将数量星级阶位验证!AS64="","",[5]武将数量星级阶位验证!AS64)</f>
        <v>153</v>
      </c>
      <c r="BL66" s="10">
        <f>IF([5]武将数量星级阶位验证!AT64="","",[5]武将数量星级阶位验证!AT64)</f>
        <v>476652.41276099428</v>
      </c>
      <c r="BM66" s="10">
        <f>IF([5]武将数量星级阶位验证!BJ64="","",[5]武将数量星级阶位验证!BJ64)</f>
        <v>2417.4229751982521</v>
      </c>
      <c r="BN66" s="10">
        <f>IF([5]武将数量星级阶位验证!BK64="","",[5]武将数量星级阶位验证!BK64)</f>
        <v>782.14047856347156</v>
      </c>
      <c r="BO66" s="10">
        <f>IF([5]武将数量星级阶位验证!BL64="","",[5]武将数量星级阶位验证!BL64)</f>
        <v>140.0405150872725</v>
      </c>
      <c r="BP66" s="10">
        <f>IF([5]武将数量星级阶位验证!BM64="","",[5]武将数量星级阶位验证!BM64)</f>
        <v>28.206966632005056</v>
      </c>
      <c r="BR66" s="10">
        <f t="shared" si="85"/>
        <v>1208.711487599126</v>
      </c>
      <c r="BS66" s="10">
        <f t="shared" si="86"/>
        <v>782.14047856347156</v>
      </c>
      <c r="BT66" s="10">
        <f t="shared" si="87"/>
        <v>135.21153180840105</v>
      </c>
      <c r="BU66" s="10">
        <f t="shared" si="88"/>
        <v>26.54773330071064</v>
      </c>
      <c r="BV66" s="10">
        <f t="shared" si="89"/>
        <v>1208.711487599126</v>
      </c>
      <c r="BW66" s="10">
        <f t="shared" si="90"/>
        <v>0</v>
      </c>
      <c r="BX66" s="10">
        <f t="shared" si="91"/>
        <v>4.8289832788714593</v>
      </c>
      <c r="BY66" s="10">
        <f t="shared" si="92"/>
        <v>1.6592333312944154</v>
      </c>
      <c r="CA66" s="10">
        <f t="shared" si="93"/>
        <v>483.48459503965046</v>
      </c>
      <c r="CB66" s="10">
        <f t="shared" si="94"/>
        <v>223.46870816099187</v>
      </c>
      <c r="CC66" s="10">
        <f t="shared" si="95"/>
        <v>33.802882952100262</v>
      </c>
      <c r="CD66" s="10">
        <f t="shared" si="96"/>
        <v>11.614633319060905</v>
      </c>
      <c r="CE66" s="10">
        <f t="shared" si="97"/>
        <v>1692.1960826387763</v>
      </c>
      <c r="CF66" s="10">
        <f t="shared" si="98"/>
        <v>223.46870816099187</v>
      </c>
      <c r="CG66" s="10">
        <f t="shared" si="99"/>
        <v>33.802882952100262</v>
      </c>
      <c r="CH66" s="10">
        <f t="shared" si="100"/>
        <v>4.9776999938832454</v>
      </c>
      <c r="CI66" s="10">
        <f t="shared" si="101"/>
        <v>241.74229751982523</v>
      </c>
      <c r="CJ66" s="10">
        <f t="shared" si="102"/>
        <v>335.20306224148777</v>
      </c>
      <c r="CK66" s="10">
        <f t="shared" si="103"/>
        <v>72.434749183071986</v>
      </c>
      <c r="CL66" s="10">
        <f t="shared" si="104"/>
        <v>11.614633319060905</v>
      </c>
      <c r="CN66" s="10">
        <f t="shared" si="38"/>
        <v>10</v>
      </c>
      <c r="CO66" s="10">
        <f t="shared" si="39"/>
        <v>14</v>
      </c>
      <c r="CP66" s="10">
        <f t="shared" si="40"/>
        <v>29</v>
      </c>
      <c r="CQ66" s="10">
        <f t="shared" si="41"/>
        <v>17</v>
      </c>
      <c r="CR66" s="10">
        <f t="shared" si="42"/>
        <v>10</v>
      </c>
      <c r="CS66" s="10">
        <f t="shared" si="43"/>
        <v>0</v>
      </c>
      <c r="CT66" s="10">
        <f t="shared" si="44"/>
        <v>4.5205261238780032</v>
      </c>
      <c r="CU66" s="10">
        <f t="shared" si="45"/>
        <v>1.6204549000418027</v>
      </c>
      <c r="CW66" s="10">
        <f t="shared" si="46"/>
        <v>10</v>
      </c>
      <c r="CX66" s="10">
        <f t="shared" si="47"/>
        <v>14</v>
      </c>
      <c r="CY66" s="10">
        <f t="shared" si="48"/>
        <v>29</v>
      </c>
      <c r="CZ66" s="10">
        <f t="shared" si="49"/>
        <v>8.6536651038032382</v>
      </c>
      <c r="DA66" s="10">
        <f t="shared" si="50"/>
        <v>10</v>
      </c>
      <c r="DB66" s="10">
        <f t="shared" si="51"/>
        <v>14</v>
      </c>
      <c r="DC66" s="10">
        <f t="shared" si="52"/>
        <v>29</v>
      </c>
      <c r="DD66" s="10">
        <f t="shared" si="53"/>
        <v>4.43403248831968</v>
      </c>
      <c r="DE66" s="10">
        <f t="shared" si="54"/>
        <v>10</v>
      </c>
      <c r="DF66" s="10">
        <f t="shared" si="55"/>
        <v>14</v>
      </c>
      <c r="DG66" s="10">
        <f t="shared" si="56"/>
        <v>29</v>
      </c>
      <c r="DH66" s="10">
        <f t="shared" si="57"/>
        <v>8.6536651038032382</v>
      </c>
    </row>
    <row r="67" spans="24:112" x14ac:dyDescent="0.15">
      <c r="X67" s="10" t="s">
        <v>196</v>
      </c>
      <c r="Y67" s="10">
        <v>110</v>
      </c>
      <c r="Z67" s="10">
        <v>1</v>
      </c>
      <c r="AA67" s="10">
        <v>73</v>
      </c>
      <c r="AB67" s="10">
        <v>47</v>
      </c>
      <c r="AC67" s="10">
        <v>80</v>
      </c>
      <c r="AD67" s="10" t="str">
        <f t="shared" si="81"/>
        <v>智力</v>
      </c>
      <c r="AE67" s="10" t="str">
        <f t="shared" si="82"/>
        <v/>
      </c>
      <c r="AF67" s="10" t="str">
        <f t="shared" si="82"/>
        <v/>
      </c>
      <c r="AG67" s="10">
        <f t="shared" si="82"/>
        <v>1</v>
      </c>
      <c r="AI67" s="10" t="str">
        <f t="shared" si="83"/>
        <v/>
      </c>
      <c r="AJ67" s="10">
        <f t="shared" si="83"/>
        <v>1</v>
      </c>
      <c r="AK67" s="10" t="str">
        <f t="shared" si="83"/>
        <v/>
      </c>
      <c r="AL67" s="10" t="str">
        <f t="shared" si="83"/>
        <v/>
      </c>
      <c r="AO67" s="10" t="str">
        <f t="shared" si="84"/>
        <v/>
      </c>
      <c r="AP67" s="10" t="str">
        <f t="shared" si="84"/>
        <v>智力</v>
      </c>
      <c r="AQ67" s="10" t="str">
        <f t="shared" si="84"/>
        <v/>
      </c>
      <c r="AR67" s="10" t="str">
        <f t="shared" si="84"/>
        <v/>
      </c>
      <c r="AU67" s="48"/>
      <c r="AV67" s="48"/>
      <c r="AW67" s="48"/>
      <c r="AX67" s="48"/>
      <c r="BK67" s="10">
        <f>IF([5]武将数量星级阶位验证!AS65="","",[5]武将数量星级阶位验证!AS65)</f>
        <v>187</v>
      </c>
      <c r="BL67" s="10">
        <f>IF([5]武将数量星级阶位验证!AT65="","",[5]武将数量星级阶位验证!AT65)</f>
        <v>552924.20682747592</v>
      </c>
      <c r="BM67" s="10">
        <f>IF([5]武将数量星级阶位验证!BJ65="","",[5]武将数量星级阶位验证!BJ65)</f>
        <v>2863.2204465292562</v>
      </c>
      <c r="BN67" s="10">
        <f>IF([5]武将数量星级阶位验证!BK65="","",[5]武将数量星级阶位验证!BK65)</f>
        <v>921.57154414779814</v>
      </c>
      <c r="BO67" s="10">
        <f>IF([5]武将数量星级阶位验证!BL65="","",[5]武将数量星级阶位验证!BL65)</f>
        <v>160.10517492492147</v>
      </c>
      <c r="BP67" s="10">
        <f>IF([5]武将数量星级阶位验证!BM65="","",[5]武将数量星级阶位验证!BM65)</f>
        <v>35.325667411543343</v>
      </c>
      <c r="BR67" s="10">
        <f t="shared" si="85"/>
        <v>1431.6102232646281</v>
      </c>
      <c r="BS67" s="10">
        <f t="shared" si="86"/>
        <v>921.57154414779814</v>
      </c>
      <c r="BT67" s="10">
        <f t="shared" si="87"/>
        <v>154.58430682406211</v>
      </c>
      <c r="BU67" s="10">
        <f t="shared" si="88"/>
        <v>33.247686975570204</v>
      </c>
      <c r="BV67" s="10">
        <f t="shared" si="89"/>
        <v>1431.6102232646281</v>
      </c>
      <c r="BW67" s="10">
        <f t="shared" si="90"/>
        <v>0</v>
      </c>
      <c r="BX67" s="10">
        <f t="shared" si="91"/>
        <v>5.5208681008593548</v>
      </c>
      <c r="BY67" s="10">
        <f t="shared" si="92"/>
        <v>2.0779804359731382</v>
      </c>
      <c r="CA67" s="10">
        <f t="shared" si="93"/>
        <v>572.64408930585125</v>
      </c>
      <c r="CB67" s="10">
        <f t="shared" si="94"/>
        <v>263.30615547079947</v>
      </c>
      <c r="CC67" s="10">
        <f t="shared" si="95"/>
        <v>38.646076706015528</v>
      </c>
      <c r="CD67" s="10">
        <f t="shared" si="96"/>
        <v>14.545863051811963</v>
      </c>
      <c r="CE67" s="10">
        <f t="shared" si="97"/>
        <v>2004.2543125704792</v>
      </c>
      <c r="CF67" s="10">
        <f t="shared" si="98"/>
        <v>263.30615547079947</v>
      </c>
      <c r="CG67" s="10">
        <f t="shared" si="99"/>
        <v>38.646076706015528</v>
      </c>
      <c r="CH67" s="10">
        <f t="shared" si="100"/>
        <v>6.2339413079194141</v>
      </c>
      <c r="CI67" s="10">
        <f t="shared" si="101"/>
        <v>286.32204465292563</v>
      </c>
      <c r="CJ67" s="10">
        <f t="shared" si="102"/>
        <v>394.9592332061992</v>
      </c>
      <c r="CK67" s="10">
        <f t="shared" si="103"/>
        <v>82.813021512890415</v>
      </c>
      <c r="CL67" s="10">
        <f t="shared" si="104"/>
        <v>14.545863051811963</v>
      </c>
      <c r="CN67" s="10">
        <f t="shared" si="38"/>
        <v>10</v>
      </c>
      <c r="CO67" s="10">
        <f t="shared" si="39"/>
        <v>14</v>
      </c>
      <c r="CP67" s="10">
        <f t="shared" si="40"/>
        <v>29</v>
      </c>
      <c r="CQ67" s="10">
        <f t="shared" si="41"/>
        <v>17</v>
      </c>
      <c r="CR67" s="10">
        <f t="shared" si="42"/>
        <v>10</v>
      </c>
      <c r="CS67" s="10">
        <f t="shared" si="43"/>
        <v>0</v>
      </c>
      <c r="CT67" s="10">
        <f t="shared" si="44"/>
        <v>5.1122994143611411</v>
      </c>
      <c r="CU67" s="10">
        <f t="shared" si="45"/>
        <v>2.0136592082115925</v>
      </c>
      <c r="CW67" s="10">
        <f t="shared" si="46"/>
        <v>10</v>
      </c>
      <c r="CX67" s="10">
        <f t="shared" si="47"/>
        <v>14</v>
      </c>
      <c r="CY67" s="10">
        <f t="shared" si="48"/>
        <v>29</v>
      </c>
      <c r="CZ67" s="10">
        <f t="shared" si="49"/>
        <v>10.062605362849032</v>
      </c>
      <c r="DA67" s="10">
        <f t="shared" si="50"/>
        <v>10</v>
      </c>
      <c r="DB67" s="10">
        <f t="shared" si="51"/>
        <v>14</v>
      </c>
      <c r="DC67" s="10">
        <f t="shared" si="52"/>
        <v>29</v>
      </c>
      <c r="DD67" s="10">
        <f t="shared" si="53"/>
        <v>5.3643270253703941</v>
      </c>
      <c r="DE67" s="10">
        <f t="shared" si="54"/>
        <v>10</v>
      </c>
      <c r="DF67" s="10">
        <f t="shared" si="55"/>
        <v>14</v>
      </c>
      <c r="DG67" s="10">
        <f t="shared" si="56"/>
        <v>29</v>
      </c>
      <c r="DH67" s="10">
        <f t="shared" si="57"/>
        <v>10.062605362849032</v>
      </c>
    </row>
    <row r="68" spans="24:112" x14ac:dyDescent="0.15">
      <c r="X68" s="10" t="s">
        <v>195</v>
      </c>
      <c r="Y68" s="10">
        <v>110</v>
      </c>
      <c r="Z68" s="10">
        <v>1</v>
      </c>
      <c r="AA68" s="10">
        <v>53</v>
      </c>
      <c r="AB68" s="10">
        <v>53</v>
      </c>
      <c r="AC68" s="10">
        <v>92</v>
      </c>
      <c r="AD68" s="10" t="str">
        <f t="shared" si="81"/>
        <v>智力</v>
      </c>
      <c r="AE68" s="10" t="str">
        <f t="shared" ref="AE68:AG77" si="105">IF($AD68=AE$7,1,"")</f>
        <v/>
      </c>
      <c r="AF68" s="10" t="str">
        <f t="shared" si="105"/>
        <v/>
      </c>
      <c r="AG68" s="10">
        <f t="shared" si="105"/>
        <v>1</v>
      </c>
      <c r="AI68" s="10" t="str">
        <f t="shared" ref="AI68:AL77" si="106">IF($Y68=AI$6,$Z68,"")</f>
        <v/>
      </c>
      <c r="AJ68" s="10">
        <f t="shared" si="106"/>
        <v>1</v>
      </c>
      <c r="AK68" s="10" t="str">
        <f t="shared" si="106"/>
        <v/>
      </c>
      <c r="AL68" s="10" t="str">
        <f t="shared" si="106"/>
        <v/>
      </c>
      <c r="AO68" s="10" t="str">
        <f t="shared" ref="AO68:AR77" si="107">IF($Y68=AO$6,$AD68,"")</f>
        <v/>
      </c>
      <c r="AP68" s="10" t="str">
        <f t="shared" si="107"/>
        <v>智力</v>
      </c>
      <c r="AQ68" s="10" t="str">
        <f t="shared" si="107"/>
        <v/>
      </c>
      <c r="AR68" s="10" t="str">
        <f t="shared" si="107"/>
        <v/>
      </c>
      <c r="AU68" s="48"/>
      <c r="AV68" s="48"/>
      <c r="AW68" s="48"/>
      <c r="AX68" s="48"/>
      <c r="BK68" s="10">
        <f>IF([5]武将数量星级阶位验证!AS66="","",[5]武将数量星级阶位验证!AS66)</f>
        <v>221</v>
      </c>
      <c r="BL68" s="10">
        <f>IF([5]武将数量星级阶位验证!AT66="","",[5]武将数量星级阶位验证!AT66)</f>
        <v>634598.84923475259</v>
      </c>
      <c r="BM68" s="10">
        <f>IF([5]武将数量星级阶位验证!BJ66="","",[5]武将数量星级阶位验证!BJ66)</f>
        <v>3320.6066360405166</v>
      </c>
      <c r="BN68" s="10">
        <f>IF([5]武将数量星级阶位验证!BK66="","",[5]武将数量星级阶位验证!BK66)</f>
        <v>1067.2667817214524</v>
      </c>
      <c r="BO68" s="10">
        <f>IF([5]武将数量星级阶位验证!BL66="","",[5]武将数量星级阶位验证!BL66)</f>
        <v>181.10946056096958</v>
      </c>
      <c r="BP68" s="10">
        <f>IF([5]武将数量星级阶位验证!BM66="","",[5]武将数量星级阶位验证!BM66)</f>
        <v>42.948634036222501</v>
      </c>
      <c r="BR68" s="10">
        <f t="shared" si="85"/>
        <v>1660.3033180202583</v>
      </c>
      <c r="BS68" s="10">
        <f t="shared" si="86"/>
        <v>1067.2667817214524</v>
      </c>
      <c r="BT68" s="10">
        <f t="shared" si="87"/>
        <v>174.86430674852235</v>
      </c>
      <c r="BU68" s="10">
        <f t="shared" si="88"/>
        <v>40.422243798797645</v>
      </c>
      <c r="BV68" s="10">
        <f t="shared" si="89"/>
        <v>1660.3033180202583</v>
      </c>
      <c r="BW68" s="10">
        <f t="shared" si="90"/>
        <v>0</v>
      </c>
      <c r="BX68" s="10">
        <f t="shared" si="91"/>
        <v>6.245153812447219</v>
      </c>
      <c r="BY68" s="10">
        <f t="shared" si="92"/>
        <v>2.5263902374248537</v>
      </c>
      <c r="CA68" s="10">
        <f t="shared" si="93"/>
        <v>664.12132720810337</v>
      </c>
      <c r="CB68" s="10">
        <f t="shared" si="94"/>
        <v>304.93336620612922</v>
      </c>
      <c r="CC68" s="10">
        <f t="shared" si="95"/>
        <v>43.716076687130588</v>
      </c>
      <c r="CD68" s="10">
        <f t="shared" si="96"/>
        <v>17.68473166197397</v>
      </c>
      <c r="CE68" s="10">
        <f t="shared" si="97"/>
        <v>2324.4246452283614</v>
      </c>
      <c r="CF68" s="10">
        <f t="shared" si="98"/>
        <v>304.93336620612922</v>
      </c>
      <c r="CG68" s="10">
        <f t="shared" si="99"/>
        <v>43.716076687130588</v>
      </c>
      <c r="CH68" s="10">
        <f t="shared" si="100"/>
        <v>7.5791707122745597</v>
      </c>
      <c r="CI68" s="10">
        <f t="shared" si="101"/>
        <v>332.06066360405168</v>
      </c>
      <c r="CJ68" s="10">
        <f t="shared" si="102"/>
        <v>457.40004930919383</v>
      </c>
      <c r="CK68" s="10">
        <f t="shared" si="103"/>
        <v>93.677307186708404</v>
      </c>
      <c r="CL68" s="10">
        <f t="shared" si="104"/>
        <v>17.68473166197397</v>
      </c>
      <c r="CN68" s="10">
        <f t="shared" si="38"/>
        <v>10</v>
      </c>
      <c r="CO68" s="10">
        <f t="shared" si="39"/>
        <v>14</v>
      </c>
      <c r="CP68" s="10">
        <f t="shared" si="40"/>
        <v>29</v>
      </c>
      <c r="CQ68" s="10">
        <f t="shared" si="41"/>
        <v>17</v>
      </c>
      <c r="CR68" s="10">
        <f t="shared" si="42"/>
        <v>10</v>
      </c>
      <c r="CS68" s="10">
        <f t="shared" si="43"/>
        <v>0</v>
      </c>
      <c r="CT68" s="10">
        <f t="shared" si="44"/>
        <v>5.7117082791235116</v>
      </c>
      <c r="CU68" s="10">
        <f t="shared" si="45"/>
        <v>2.4093149153748707</v>
      </c>
      <c r="CW68" s="10">
        <f t="shared" si="46"/>
        <v>10</v>
      </c>
      <c r="CX68" s="10">
        <f t="shared" si="47"/>
        <v>14</v>
      </c>
      <c r="CY68" s="10">
        <f t="shared" si="48"/>
        <v>29</v>
      </c>
      <c r="CZ68" s="10">
        <f t="shared" si="49"/>
        <v>17</v>
      </c>
      <c r="DA68" s="10">
        <f t="shared" si="50"/>
        <v>10</v>
      </c>
      <c r="DB68" s="10">
        <f t="shared" si="51"/>
        <v>14</v>
      </c>
      <c r="DC68" s="10">
        <f t="shared" si="52"/>
        <v>29</v>
      </c>
      <c r="DD68" s="10">
        <f t="shared" si="53"/>
        <v>6.2877423290154066</v>
      </c>
      <c r="DE68" s="10">
        <f t="shared" si="54"/>
        <v>10</v>
      </c>
      <c r="DF68" s="10">
        <f t="shared" si="55"/>
        <v>14</v>
      </c>
      <c r="DG68" s="10">
        <f t="shared" si="56"/>
        <v>29</v>
      </c>
      <c r="DH68" s="10">
        <f t="shared" si="57"/>
        <v>17</v>
      </c>
    </row>
    <row r="69" spans="24:112" x14ac:dyDescent="0.15">
      <c r="X69" s="10" t="s">
        <v>194</v>
      </c>
      <c r="Y69" s="10">
        <v>120</v>
      </c>
      <c r="Z69" s="10">
        <v>1</v>
      </c>
      <c r="AA69" s="10">
        <v>72</v>
      </c>
      <c r="AB69" s="10">
        <v>94</v>
      </c>
      <c r="AC69" s="10">
        <v>66</v>
      </c>
      <c r="AD69" s="10" t="str">
        <f t="shared" si="81"/>
        <v>武力</v>
      </c>
      <c r="AE69" s="10" t="str">
        <f t="shared" si="105"/>
        <v/>
      </c>
      <c r="AF69" s="10">
        <f t="shared" si="105"/>
        <v>1</v>
      </c>
      <c r="AG69" s="10" t="str">
        <f t="shared" si="105"/>
        <v/>
      </c>
      <c r="AI69" s="10" t="str">
        <f t="shared" si="106"/>
        <v/>
      </c>
      <c r="AJ69" s="10" t="str">
        <f t="shared" si="106"/>
        <v/>
      </c>
      <c r="AK69" s="10">
        <f t="shared" si="106"/>
        <v>1</v>
      </c>
      <c r="AL69" s="10" t="str">
        <f t="shared" si="106"/>
        <v/>
      </c>
      <c r="AO69" s="10" t="str">
        <f t="shared" si="107"/>
        <v/>
      </c>
      <c r="AP69" s="10" t="str">
        <f t="shared" si="107"/>
        <v/>
      </c>
      <c r="AQ69" s="10" t="str">
        <f t="shared" si="107"/>
        <v>武力</v>
      </c>
      <c r="AR69" s="10" t="str">
        <f t="shared" si="107"/>
        <v/>
      </c>
      <c r="AU69" s="48"/>
      <c r="AV69" s="48"/>
      <c r="AW69" s="48"/>
      <c r="AX69" s="48"/>
      <c r="BK69" s="10">
        <f>IF([5]武将数量星级阶位验证!AS67="","",[5]武将数量星级阶位验证!AS67)</f>
        <v>255</v>
      </c>
      <c r="BL69" s="10">
        <f>IF([5]武将数量星级阶位验证!AT67="","",[5]武将数量星级阶位验证!AT67)</f>
        <v>716866.74694175576</v>
      </c>
      <c r="BM69" s="10">
        <f>IF([5]武将数量星级阶位验证!BJ67="","",[5]武将数量星级阶位验证!BJ67)</f>
        <v>3779.2653151801755</v>
      </c>
      <c r="BN69" s="10">
        <f>IF([5]武将数量星级阶位验证!BK67="","",[5]武将数量星级阶位验证!BK67)</f>
        <v>1213.6498515266735</v>
      </c>
      <c r="BO69" s="10">
        <f>IF([5]武将数量星级阶位验证!BL67="","",[5]武将数量星级阶位验证!BL67)</f>
        <v>202.21692103175275</v>
      </c>
      <c r="BP69" s="10">
        <f>IF([5]武将数量星级阶位验证!BM67="","",[5]武将数量星级阶位验证!BM67)</f>
        <v>50.626971155542797</v>
      </c>
      <c r="BR69" s="10">
        <f t="shared" si="85"/>
        <v>1889.6326575900878</v>
      </c>
      <c r="BS69" s="10">
        <f t="shared" si="86"/>
        <v>1213.6498515266735</v>
      </c>
      <c r="BT69" s="10">
        <f t="shared" si="87"/>
        <v>195.24392375479576</v>
      </c>
      <c r="BU69" s="10">
        <f t="shared" si="88"/>
        <v>47.648914028746162</v>
      </c>
      <c r="BV69" s="10">
        <f t="shared" si="89"/>
        <v>1889.6326575900878</v>
      </c>
      <c r="BW69" s="10">
        <f t="shared" si="90"/>
        <v>0</v>
      </c>
      <c r="BX69" s="10">
        <f t="shared" si="91"/>
        <v>6.972997276956983</v>
      </c>
      <c r="BY69" s="10">
        <f t="shared" si="92"/>
        <v>2.9780571267966356</v>
      </c>
      <c r="CA69" s="10">
        <f t="shared" si="93"/>
        <v>755.85306303603511</v>
      </c>
      <c r="CB69" s="10">
        <f t="shared" si="94"/>
        <v>346.75710043619239</v>
      </c>
      <c r="CC69" s="10">
        <f t="shared" si="95"/>
        <v>48.81098093869894</v>
      </c>
      <c r="CD69" s="10">
        <f t="shared" si="96"/>
        <v>20.846399887576446</v>
      </c>
      <c r="CE69" s="10">
        <f t="shared" si="97"/>
        <v>2645.4857206261227</v>
      </c>
      <c r="CF69" s="10">
        <f t="shared" si="98"/>
        <v>346.75710043619239</v>
      </c>
      <c r="CG69" s="10">
        <f t="shared" si="99"/>
        <v>48.81098093869894</v>
      </c>
      <c r="CH69" s="10">
        <f t="shared" si="100"/>
        <v>8.9341713803899054</v>
      </c>
      <c r="CI69" s="10">
        <f t="shared" si="101"/>
        <v>377.92653151801755</v>
      </c>
      <c r="CJ69" s="10">
        <f t="shared" si="102"/>
        <v>520.13565065428861</v>
      </c>
      <c r="CK69" s="10">
        <f t="shared" si="103"/>
        <v>104.59495915435488</v>
      </c>
      <c r="CL69" s="10">
        <f t="shared" si="104"/>
        <v>20.846399887576446</v>
      </c>
      <c r="CN69" s="10">
        <f t="shared" si="38"/>
        <v>10</v>
      </c>
      <c r="CO69" s="10">
        <f t="shared" si="39"/>
        <v>14</v>
      </c>
      <c r="CP69" s="10">
        <f t="shared" si="40"/>
        <v>29</v>
      </c>
      <c r="CQ69" s="10">
        <f t="shared" si="41"/>
        <v>17</v>
      </c>
      <c r="CR69" s="10">
        <f t="shared" si="42"/>
        <v>10</v>
      </c>
      <c r="CS69" s="10">
        <f t="shared" si="43"/>
        <v>0</v>
      </c>
      <c r="CT69" s="10">
        <f t="shared" si="44"/>
        <v>6.3009755956677758</v>
      </c>
      <c r="CU69" s="10">
        <f t="shared" si="45"/>
        <v>2.8078445236440901</v>
      </c>
      <c r="CW69" s="10">
        <f t="shared" si="46"/>
        <v>10</v>
      </c>
      <c r="CX69" s="10">
        <f t="shared" si="47"/>
        <v>14</v>
      </c>
      <c r="CY69" s="10">
        <f t="shared" si="48"/>
        <v>29</v>
      </c>
      <c r="CZ69" s="10">
        <f t="shared" si="49"/>
        <v>17</v>
      </c>
      <c r="DA69" s="10">
        <f t="shared" si="50"/>
        <v>10</v>
      </c>
      <c r="DB69" s="10">
        <f t="shared" si="51"/>
        <v>14</v>
      </c>
      <c r="DC69" s="10">
        <f t="shared" si="52"/>
        <v>29</v>
      </c>
      <c r="DD69" s="10">
        <f t="shared" si="53"/>
        <v>7.1495522429160809</v>
      </c>
      <c r="DE69" s="10">
        <f t="shared" si="54"/>
        <v>10</v>
      </c>
      <c r="DF69" s="10">
        <f t="shared" si="55"/>
        <v>14</v>
      </c>
      <c r="DG69" s="10">
        <f t="shared" si="56"/>
        <v>29</v>
      </c>
      <c r="DH69" s="10">
        <f t="shared" si="57"/>
        <v>17</v>
      </c>
    </row>
    <row r="70" spans="24:112" x14ac:dyDescent="0.15">
      <c r="X70" s="10" t="s">
        <v>193</v>
      </c>
      <c r="Y70" s="10">
        <v>120</v>
      </c>
      <c r="Z70" s="10">
        <v>1</v>
      </c>
      <c r="AA70" s="10">
        <v>78</v>
      </c>
      <c r="AB70" s="10">
        <v>89</v>
      </c>
      <c r="AC70" s="10">
        <v>67</v>
      </c>
      <c r="AD70" s="10" t="str">
        <f t="shared" si="81"/>
        <v>武力</v>
      </c>
      <c r="AE70" s="10" t="str">
        <f t="shared" si="105"/>
        <v/>
      </c>
      <c r="AF70" s="10">
        <f t="shared" si="105"/>
        <v>1</v>
      </c>
      <c r="AG70" s="10" t="str">
        <f t="shared" si="105"/>
        <v/>
      </c>
      <c r="AI70" s="10" t="str">
        <f t="shared" si="106"/>
        <v/>
      </c>
      <c r="AJ70" s="10" t="str">
        <f t="shared" si="106"/>
        <v/>
      </c>
      <c r="AK70" s="10">
        <f t="shared" si="106"/>
        <v>1</v>
      </c>
      <c r="AL70" s="10" t="str">
        <f t="shared" si="106"/>
        <v/>
      </c>
      <c r="AO70" s="10" t="str">
        <f t="shared" si="107"/>
        <v/>
      </c>
      <c r="AP70" s="10" t="str">
        <f t="shared" si="107"/>
        <v/>
      </c>
      <c r="AQ70" s="10" t="str">
        <f t="shared" si="107"/>
        <v>武力</v>
      </c>
      <c r="AR70" s="10" t="str">
        <f t="shared" si="107"/>
        <v/>
      </c>
      <c r="AU70" s="48"/>
      <c r="AV70" s="48"/>
      <c r="AW70" s="48"/>
      <c r="AX70" s="48"/>
      <c r="BK70" s="10">
        <f>IF([5]武将数量星级阶位验证!AS68="","",[5]武将数量星级阶位验证!AS68)</f>
        <v>289</v>
      </c>
      <c r="BL70" s="10">
        <f>IF([5]武将数量星级阶位验证!AT68="","",[5]武将数量星级阶位验证!AT68)</f>
        <v>795131.14474879834</v>
      </c>
      <c r="BM70" s="10">
        <f>IF([5]武将数量星级阶位验证!BJ68="","",[5]武将数量星级阶位验证!BJ68)</f>
        <v>4229.3367771431076</v>
      </c>
      <c r="BN70" s="10">
        <f>IF([5]武将数量星级阶位验证!BK68="","",[5]武将数量星级阶位验证!BK68)</f>
        <v>1355.3911823174474</v>
      </c>
      <c r="BO70" s="10">
        <f>IF([5]武将数量星级阶位验证!BL68="","",[5]武将数量星级阶位验证!BL68)</f>
        <v>222.62812065036886</v>
      </c>
      <c r="BP70" s="10">
        <f>IF([5]武将数量星级阶位验证!BM68="","",[5]武将数量星级阶位验证!BM68)</f>
        <v>57.931648284200108</v>
      </c>
      <c r="BR70" s="10">
        <f t="shared" si="85"/>
        <v>2114.6683885715538</v>
      </c>
      <c r="BS70" s="10">
        <f t="shared" si="86"/>
        <v>1355.3911823174474</v>
      </c>
      <c r="BT70" s="10">
        <f t="shared" si="87"/>
        <v>214.95128890380442</v>
      </c>
      <c r="BU70" s="10">
        <f t="shared" si="88"/>
        <v>54.52390426748245</v>
      </c>
      <c r="BV70" s="10">
        <f t="shared" si="89"/>
        <v>2114.6683885715538</v>
      </c>
      <c r="BW70" s="10">
        <f t="shared" si="90"/>
        <v>0</v>
      </c>
      <c r="BX70" s="10">
        <f t="shared" si="91"/>
        <v>7.6768317465644342</v>
      </c>
      <c r="BY70" s="10">
        <f t="shared" si="92"/>
        <v>3.407744016717654</v>
      </c>
      <c r="CA70" s="10">
        <f t="shared" si="93"/>
        <v>845.86735542862152</v>
      </c>
      <c r="CB70" s="10">
        <f t="shared" si="94"/>
        <v>387.25462351927064</v>
      </c>
      <c r="CC70" s="10">
        <f t="shared" si="95"/>
        <v>53.737822225951106</v>
      </c>
      <c r="CD70" s="10">
        <f t="shared" si="96"/>
        <v>23.854208117023571</v>
      </c>
      <c r="CE70" s="10">
        <f t="shared" si="97"/>
        <v>2960.5357440001753</v>
      </c>
      <c r="CF70" s="10">
        <f t="shared" si="98"/>
        <v>387.25462351927064</v>
      </c>
      <c r="CG70" s="10">
        <f t="shared" si="99"/>
        <v>53.737822225951106</v>
      </c>
      <c r="CH70" s="10">
        <f t="shared" si="100"/>
        <v>10.22323205015296</v>
      </c>
      <c r="CI70" s="10">
        <f t="shared" si="101"/>
        <v>422.93367771431076</v>
      </c>
      <c r="CJ70" s="10">
        <f t="shared" si="102"/>
        <v>580.88193527890598</v>
      </c>
      <c r="CK70" s="10">
        <f t="shared" si="103"/>
        <v>115.15247619846666</v>
      </c>
      <c r="CL70" s="10">
        <f t="shared" si="104"/>
        <v>23.854208117023571</v>
      </c>
      <c r="CN70" s="10">
        <f t="shared" si="38"/>
        <v>10</v>
      </c>
      <c r="CO70" s="10">
        <f t="shared" si="39"/>
        <v>14</v>
      </c>
      <c r="CP70" s="10">
        <f t="shared" si="40"/>
        <v>29</v>
      </c>
      <c r="CQ70" s="10">
        <f t="shared" si="41"/>
        <v>17</v>
      </c>
      <c r="CR70" s="10">
        <f t="shared" si="42"/>
        <v>10</v>
      </c>
      <c r="CS70" s="10">
        <f t="shared" si="43"/>
        <v>0</v>
      </c>
      <c r="CT70" s="10">
        <f t="shared" si="44"/>
        <v>6.8591891405288576</v>
      </c>
      <c r="CU70" s="10">
        <f t="shared" si="45"/>
        <v>3.1745146804341466</v>
      </c>
      <c r="CW70" s="10">
        <f t="shared" si="46"/>
        <v>10</v>
      </c>
      <c r="CX70" s="10">
        <f t="shared" si="47"/>
        <v>14</v>
      </c>
      <c r="CY70" s="10">
        <f t="shared" si="48"/>
        <v>29</v>
      </c>
      <c r="CZ70" s="10">
        <f t="shared" si="49"/>
        <v>17</v>
      </c>
      <c r="DA70" s="10">
        <f t="shared" si="50"/>
        <v>10</v>
      </c>
      <c r="DB70" s="10">
        <f t="shared" si="51"/>
        <v>14</v>
      </c>
      <c r="DC70" s="10">
        <f t="shared" si="52"/>
        <v>29</v>
      </c>
      <c r="DD70" s="10">
        <f t="shared" si="53"/>
        <v>7.9078232251296434</v>
      </c>
      <c r="DE70" s="10">
        <f t="shared" si="54"/>
        <v>10</v>
      </c>
      <c r="DF70" s="10">
        <f t="shared" si="55"/>
        <v>14</v>
      </c>
      <c r="DG70" s="10">
        <f t="shared" si="56"/>
        <v>29</v>
      </c>
      <c r="DH70" s="10">
        <f t="shared" si="57"/>
        <v>17</v>
      </c>
    </row>
    <row r="71" spans="24:112" x14ac:dyDescent="0.15">
      <c r="X71" s="10" t="s">
        <v>192</v>
      </c>
      <c r="Y71" s="10">
        <v>120</v>
      </c>
      <c r="Z71" s="10">
        <v>1</v>
      </c>
      <c r="AA71" s="10">
        <v>84</v>
      </c>
      <c r="AB71" s="10">
        <v>84</v>
      </c>
      <c r="AC71" s="10">
        <v>67</v>
      </c>
      <c r="AD71" s="10" t="str">
        <f t="shared" si="81"/>
        <v>统率</v>
      </c>
      <c r="AE71" s="10">
        <f t="shared" si="105"/>
        <v>1</v>
      </c>
      <c r="AF71" s="10" t="str">
        <f t="shared" si="105"/>
        <v/>
      </c>
      <c r="AG71" s="10" t="str">
        <f t="shared" si="105"/>
        <v/>
      </c>
      <c r="AI71" s="10" t="str">
        <f t="shared" si="106"/>
        <v/>
      </c>
      <c r="AJ71" s="10" t="str">
        <f t="shared" si="106"/>
        <v/>
      </c>
      <c r="AK71" s="10">
        <f t="shared" si="106"/>
        <v>1</v>
      </c>
      <c r="AL71" s="10" t="str">
        <f t="shared" si="106"/>
        <v/>
      </c>
      <c r="AO71" s="10" t="str">
        <f t="shared" si="107"/>
        <v/>
      </c>
      <c r="AP71" s="10" t="str">
        <f t="shared" si="107"/>
        <v/>
      </c>
      <c r="AQ71" s="10" t="str">
        <f t="shared" si="107"/>
        <v>统率</v>
      </c>
      <c r="AR71" s="10" t="str">
        <f t="shared" si="107"/>
        <v/>
      </c>
      <c r="AU71" s="48"/>
      <c r="AV71" s="48"/>
      <c r="AW71" s="48"/>
      <c r="AX71" s="48"/>
      <c r="BK71" s="10">
        <f>IF([5]武将数量星级阶位验证!AS69="","",[5]武将数量星级阶位验证!AS69)</f>
        <v>340</v>
      </c>
      <c r="BL71" s="10">
        <f>IF([5]武将数量星级阶位验证!AT69="","",[5]武将数量星级阶位验证!AT69)</f>
        <v>911194.69110199937</v>
      </c>
      <c r="BM71" s="10">
        <f>IF([5]武将数量星级阶位验证!BJ69="","",[5]武将数量星级阶位验证!BJ69)</f>
        <v>4901.5846736688145</v>
      </c>
      <c r="BN71" s="10">
        <f>IF([5]武将数量星级阶位验证!BK69="","",[5]武将数量星级阶位验证!BK69)</f>
        <v>1566.4576128718834</v>
      </c>
      <c r="BO71" s="10">
        <f>IF([5]武将数量星级阶位验证!BL69="","",[5]武将数量星级阶位验证!BL69)</f>
        <v>253.01308523353424</v>
      </c>
      <c r="BP71" s="10">
        <f>IF([5]武将数量星级阶位验证!BM69="","",[5]武将数量星级阶位验证!BM69)</f>
        <v>68.764245943832208</v>
      </c>
      <c r="BR71" s="10">
        <f t="shared" si="85"/>
        <v>2450.7923368344073</v>
      </c>
      <c r="BS71" s="10">
        <f t="shared" si="86"/>
        <v>1566.4576128718834</v>
      </c>
      <c r="BT71" s="10">
        <f t="shared" si="87"/>
        <v>244.2884960875503</v>
      </c>
      <c r="BU71" s="10">
        <f t="shared" si="88"/>
        <v>64.719290300077375</v>
      </c>
      <c r="BV71" s="10">
        <f t="shared" si="89"/>
        <v>2450.7923368344073</v>
      </c>
      <c r="BW71" s="10">
        <f t="shared" si="90"/>
        <v>0</v>
      </c>
      <c r="BX71" s="10">
        <f t="shared" si="91"/>
        <v>8.7245891459839289</v>
      </c>
      <c r="BY71" s="10">
        <f t="shared" si="92"/>
        <v>4.0449556437548368</v>
      </c>
      <c r="CA71" s="10">
        <f t="shared" si="93"/>
        <v>980.31693473376299</v>
      </c>
      <c r="CB71" s="10">
        <f t="shared" si="94"/>
        <v>447.55931796339524</v>
      </c>
      <c r="CC71" s="10">
        <f t="shared" si="95"/>
        <v>61.072124021887575</v>
      </c>
      <c r="CD71" s="10">
        <f t="shared" si="96"/>
        <v>28.314689506283848</v>
      </c>
      <c r="CE71" s="10">
        <f t="shared" si="97"/>
        <v>3431.1092715681698</v>
      </c>
      <c r="CF71" s="10">
        <f t="shared" si="98"/>
        <v>447.55931796339524</v>
      </c>
      <c r="CG71" s="10">
        <f t="shared" si="99"/>
        <v>61.072124021887575</v>
      </c>
      <c r="CH71" s="10">
        <f t="shared" si="100"/>
        <v>12.134866931264508</v>
      </c>
      <c r="CI71" s="10">
        <f t="shared" si="101"/>
        <v>490.1584673668815</v>
      </c>
      <c r="CJ71" s="10">
        <f t="shared" si="102"/>
        <v>671.3389769450929</v>
      </c>
      <c r="CK71" s="10">
        <f t="shared" si="103"/>
        <v>130.86883718975909</v>
      </c>
      <c r="CL71" s="10">
        <f t="shared" si="104"/>
        <v>28.314689506283848</v>
      </c>
      <c r="CN71" s="10">
        <f t="shared" si="38"/>
        <v>10</v>
      </c>
      <c r="CO71" s="10">
        <f t="shared" si="39"/>
        <v>14</v>
      </c>
      <c r="CP71" s="10">
        <f t="shared" si="40"/>
        <v>29</v>
      </c>
      <c r="CQ71" s="10">
        <f t="shared" si="41"/>
        <v>17</v>
      </c>
      <c r="CR71" s="10">
        <f t="shared" si="42"/>
        <v>10</v>
      </c>
      <c r="CS71" s="10">
        <f t="shared" si="43"/>
        <v>0</v>
      </c>
      <c r="CT71" s="10">
        <f t="shared" si="44"/>
        <v>7.6601617927491388</v>
      </c>
      <c r="CU71" s="10">
        <f t="shared" si="45"/>
        <v>3.6992771968177083</v>
      </c>
      <c r="CW71" s="10">
        <f t="shared" si="46"/>
        <v>10</v>
      </c>
      <c r="CX71" s="10">
        <f t="shared" si="47"/>
        <v>14</v>
      </c>
      <c r="CY71" s="10">
        <f t="shared" si="48"/>
        <v>29</v>
      </c>
      <c r="CZ71" s="10">
        <f t="shared" si="49"/>
        <v>17</v>
      </c>
      <c r="DA71" s="10">
        <f t="shared" si="50"/>
        <v>10</v>
      </c>
      <c r="DB71" s="10">
        <f t="shared" si="51"/>
        <v>14</v>
      </c>
      <c r="DC71" s="10">
        <f t="shared" si="52"/>
        <v>29</v>
      </c>
      <c r="DD71" s="10">
        <f t="shared" si="53"/>
        <v>8.9290828984992636</v>
      </c>
      <c r="DE71" s="10">
        <f t="shared" si="54"/>
        <v>10</v>
      </c>
      <c r="DF71" s="10">
        <f t="shared" si="55"/>
        <v>14</v>
      </c>
      <c r="DG71" s="10">
        <f t="shared" si="56"/>
        <v>29</v>
      </c>
      <c r="DH71" s="10">
        <f t="shared" si="57"/>
        <v>17</v>
      </c>
    </row>
    <row r="72" spans="24:112" x14ac:dyDescent="0.15">
      <c r="X72" s="10" t="s">
        <v>191</v>
      </c>
      <c r="Y72" s="10">
        <v>130</v>
      </c>
      <c r="Z72" s="10">
        <v>1</v>
      </c>
      <c r="AA72" s="10">
        <v>96</v>
      </c>
      <c r="AB72" s="10">
        <v>89</v>
      </c>
      <c r="AC72" s="10">
        <v>82</v>
      </c>
      <c r="AD72" s="10" t="str">
        <f t="shared" ref="AD72:AD77" si="108">INDEX($AA$7:$AC$7,1,MATCH(MAX(AA72:AC72),AA72:AC72,0))</f>
        <v>统率</v>
      </c>
      <c r="AE72" s="10">
        <f t="shared" si="105"/>
        <v>1</v>
      </c>
      <c r="AF72" s="10" t="str">
        <f t="shared" si="105"/>
        <v/>
      </c>
      <c r="AG72" s="10" t="str">
        <f t="shared" si="105"/>
        <v/>
      </c>
      <c r="AI72" s="10" t="str">
        <f t="shared" si="106"/>
        <v/>
      </c>
      <c r="AJ72" s="10" t="str">
        <f t="shared" si="106"/>
        <v/>
      </c>
      <c r="AK72" s="10" t="str">
        <f t="shared" si="106"/>
        <v/>
      </c>
      <c r="AL72" s="10">
        <f t="shared" si="106"/>
        <v>1</v>
      </c>
      <c r="AO72" s="10" t="str">
        <f t="shared" si="107"/>
        <v/>
      </c>
      <c r="AP72" s="10" t="str">
        <f t="shared" si="107"/>
        <v/>
      </c>
      <c r="AQ72" s="10" t="str">
        <f t="shared" si="107"/>
        <v/>
      </c>
      <c r="AR72" s="10" t="str">
        <f t="shared" si="107"/>
        <v>统率</v>
      </c>
      <c r="AU72" s="48"/>
      <c r="AV72" s="48"/>
      <c r="AW72" s="48"/>
      <c r="AX72" s="48"/>
      <c r="BK72" s="10">
        <f>IF([5]武将数量星级阶位验证!AS70="","",[5]武将数量星级阶位验证!AS70)</f>
        <v>442</v>
      </c>
      <c r="BL72" s="10">
        <f>IF([5]武将数量星级阶位验证!AT70="","",[5]武将数量星级阶位验证!AT70)</f>
        <v>1111618.416673274</v>
      </c>
      <c r="BM72" s="10">
        <f>IF([5]武将数量星级阶位验证!BJ70="","",[5]武将数量星级阶位验证!BJ70)</f>
        <v>6178.0790415608244</v>
      </c>
      <c r="BN72" s="10">
        <f>IF([5]武将数量星级阶位验证!BK70="","",[5]武将数量星级阶位验证!BK70)</f>
        <v>1951.832946867564</v>
      </c>
      <c r="BO72" s="10">
        <f>IF([5]武将数量星级阶位验证!BL70="","",[5]武将数量星级阶位验证!BL70)</f>
        <v>308.26938533288637</v>
      </c>
      <c r="BP72" s="10">
        <f>IF([5]武将数量星级阶位验证!BM70="","",[5]武将数量星级阶位验证!BM70)</f>
        <v>87.470460330484514</v>
      </c>
    </row>
    <row r="73" spans="24:112" x14ac:dyDescent="0.15">
      <c r="X73" s="10" t="s">
        <v>190</v>
      </c>
      <c r="Y73" s="10">
        <v>120</v>
      </c>
      <c r="Z73" s="10">
        <v>1</v>
      </c>
      <c r="AA73" s="10">
        <v>74</v>
      </c>
      <c r="AB73" s="10">
        <v>63</v>
      </c>
      <c r="AC73" s="10">
        <v>102</v>
      </c>
      <c r="AD73" s="10" t="str">
        <f t="shared" si="108"/>
        <v>智力</v>
      </c>
      <c r="AE73" s="10" t="str">
        <f t="shared" si="105"/>
        <v/>
      </c>
      <c r="AF73" s="10" t="str">
        <f t="shared" si="105"/>
        <v/>
      </c>
      <c r="AG73" s="10">
        <f t="shared" si="105"/>
        <v>1</v>
      </c>
      <c r="AI73" s="10" t="str">
        <f t="shared" si="106"/>
        <v/>
      </c>
      <c r="AJ73" s="10" t="str">
        <f t="shared" si="106"/>
        <v/>
      </c>
      <c r="AK73" s="10">
        <f t="shared" si="106"/>
        <v>1</v>
      </c>
      <c r="AL73" s="10" t="str">
        <f t="shared" si="106"/>
        <v/>
      </c>
      <c r="AO73" s="10" t="str">
        <f t="shared" si="107"/>
        <v/>
      </c>
      <c r="AP73" s="10" t="str">
        <f t="shared" si="107"/>
        <v/>
      </c>
      <c r="AQ73" s="10" t="str">
        <f t="shared" si="107"/>
        <v>智力</v>
      </c>
      <c r="AR73" s="10" t="str">
        <f t="shared" si="107"/>
        <v/>
      </c>
      <c r="AU73" s="48"/>
      <c r="AV73" s="48"/>
      <c r="AW73" s="48"/>
      <c r="AX73" s="48"/>
      <c r="BK73" s="10">
        <f>IF([5]武将数量星级阶位验证!AS71="","",[5]武将数量星级阶位验证!AS71)</f>
        <v>544</v>
      </c>
      <c r="BL73" s="10">
        <f>IF([5]武将数量星级阶位验证!AT71="","",[5]武将数量星级阶位验证!AT71)</f>
        <v>1257491.9938752255</v>
      </c>
      <c r="BM73" s="10">
        <f>IF([5]武将数量星级阶位验证!BJ71="","",[5]武将数量星级阶位验证!BJ71)</f>
        <v>7337.5672941099383</v>
      </c>
      <c r="BN73" s="10">
        <f>IF([5]武将数量星级阶位验证!BK71="","",[5]武将数量星级阶位验证!BK71)</f>
        <v>2273.9617320292473</v>
      </c>
      <c r="BO73" s="10">
        <f>IF([5]武将数量星级阶位验证!BL71="","",[5]武将数量星级阶位验证!BL71)</f>
        <v>354.03870310713876</v>
      </c>
      <c r="BP73" s="10">
        <f>IF([5]武将数量星级阶位验证!BM71="","",[5]武将数量星级阶位验证!BM71)</f>
        <v>101.08532753599999</v>
      </c>
    </row>
    <row r="74" spans="24:112" x14ac:dyDescent="0.15">
      <c r="X74" s="10" t="s">
        <v>189</v>
      </c>
      <c r="Y74" s="10">
        <v>130</v>
      </c>
      <c r="Z74" s="10">
        <v>1</v>
      </c>
      <c r="AA74" s="10">
        <v>97</v>
      </c>
      <c r="AB74" s="10">
        <v>76</v>
      </c>
      <c r="AC74" s="10">
        <v>97</v>
      </c>
      <c r="AD74" s="10" t="str">
        <f t="shared" si="108"/>
        <v>统率</v>
      </c>
      <c r="AE74" s="10">
        <f t="shared" si="105"/>
        <v>1</v>
      </c>
      <c r="AF74" s="10" t="str">
        <f t="shared" si="105"/>
        <v/>
      </c>
      <c r="AG74" s="10" t="str">
        <f t="shared" si="105"/>
        <v/>
      </c>
      <c r="AI74" s="10" t="str">
        <f t="shared" si="106"/>
        <v/>
      </c>
      <c r="AJ74" s="10" t="str">
        <f t="shared" si="106"/>
        <v/>
      </c>
      <c r="AK74" s="10" t="str">
        <f t="shared" si="106"/>
        <v/>
      </c>
      <c r="AL74" s="10">
        <f t="shared" si="106"/>
        <v>1</v>
      </c>
      <c r="AO74" s="10" t="str">
        <f t="shared" si="107"/>
        <v/>
      </c>
      <c r="AP74" s="10" t="str">
        <f t="shared" si="107"/>
        <v/>
      </c>
      <c r="AQ74" s="10" t="str">
        <f t="shared" si="107"/>
        <v/>
      </c>
      <c r="AR74" s="10" t="str">
        <f t="shared" si="107"/>
        <v>统率</v>
      </c>
      <c r="AU74" s="48"/>
      <c r="AV74" s="48"/>
      <c r="AW74" s="48"/>
      <c r="AX74" s="48"/>
      <c r="BK74" s="10">
        <f>IF([5]武将数量星级阶位验证!AS72="","",[5]武将数量星级阶位验证!AS72)</f>
        <v>697</v>
      </c>
      <c r="BL74" s="10">
        <f>IF([5]武将数量星级阶位验证!AT72="","",[5]武将数量星级阶位验证!AT72)</f>
        <v>1413731.6822134915</v>
      </c>
      <c r="BM74" s="10">
        <f>IF([5]武将数量星级阶位验证!BJ72="","",[5]武将数量星级阶位验证!BJ72)</f>
        <v>8942.5901038789707</v>
      </c>
      <c r="BN74" s="10">
        <f>IF([5]武将数量星级阶位验证!BK72="","",[5]武将数量星级阶位验证!BK72)</f>
        <v>2684.6091967692655</v>
      </c>
      <c r="BO74" s="10">
        <f>IF([5]武将数量星级阶位验证!BL72="","",[5]武将数量星级阶位验证!BL72)</f>
        <v>411.81082281814156</v>
      </c>
      <c r="BP74" s="10">
        <f>IF([5]武将数量星级阶位验证!BM72="","",[5]武将数量星级阶位验证!BM72)</f>
        <v>115.66769844757148</v>
      </c>
    </row>
    <row r="75" spans="24:112" x14ac:dyDescent="0.15">
      <c r="X75" s="10" t="s">
        <v>188</v>
      </c>
      <c r="Y75" s="10">
        <v>130</v>
      </c>
      <c r="Z75" s="10">
        <v>1</v>
      </c>
      <c r="AA75" s="10">
        <v>97</v>
      </c>
      <c r="AB75" s="10">
        <v>76</v>
      </c>
      <c r="AC75" s="10">
        <v>97</v>
      </c>
      <c r="AD75" s="10" t="str">
        <f t="shared" si="108"/>
        <v>统率</v>
      </c>
      <c r="AE75" s="10">
        <f t="shared" si="105"/>
        <v>1</v>
      </c>
      <c r="AF75" s="10" t="str">
        <f t="shared" si="105"/>
        <v/>
      </c>
      <c r="AG75" s="10" t="str">
        <f t="shared" si="105"/>
        <v/>
      </c>
      <c r="AI75" s="10" t="str">
        <f t="shared" si="106"/>
        <v/>
      </c>
      <c r="AJ75" s="10" t="str">
        <f t="shared" si="106"/>
        <v/>
      </c>
      <c r="AK75" s="10" t="str">
        <f t="shared" si="106"/>
        <v/>
      </c>
      <c r="AL75" s="10">
        <f t="shared" si="106"/>
        <v>1</v>
      </c>
      <c r="AO75" s="10" t="str">
        <f t="shared" si="107"/>
        <v/>
      </c>
      <c r="AP75" s="10" t="str">
        <f t="shared" si="107"/>
        <v/>
      </c>
      <c r="AQ75" s="10" t="str">
        <f t="shared" si="107"/>
        <v/>
      </c>
      <c r="AR75" s="10" t="str">
        <f t="shared" si="107"/>
        <v>统率</v>
      </c>
      <c r="AU75" s="48"/>
      <c r="AV75" s="48"/>
      <c r="AW75" s="48"/>
      <c r="AX75" s="48"/>
      <c r="BK75" s="214" t="s">
        <v>58</v>
      </c>
      <c r="BL75" s="214"/>
      <c r="BM75" s="10">
        <f>IF([5]武将数量星级阶位验证!BJ73="","",[5]武将数量星级阶位验证!BJ73)</f>
        <v>10938.1090321642</v>
      </c>
      <c r="BN75" s="10">
        <f>IF([5]武将数量星级阶位验证!BK73="","",[5]武将数量星级阶位验证!BK73)</f>
        <v>3154.0248336802001</v>
      </c>
      <c r="BO75" s="10">
        <f>IF([5]武将数量星级阶位验证!BL73="","",[5]武将数量星级阶位验证!BL73)</f>
        <v>477.1231683547818</v>
      </c>
      <c r="BP75" s="10">
        <f>IF([5]武将数量星级阶位验证!BM73="","",[5]武将数量星级阶位验证!BM73)</f>
        <v>128.82265721890172</v>
      </c>
    </row>
    <row r="76" spans="24:112" x14ac:dyDescent="0.15">
      <c r="X76" s="10" t="s">
        <v>187</v>
      </c>
      <c r="Y76" s="10">
        <v>130</v>
      </c>
      <c r="Z76" s="10">
        <v>1</v>
      </c>
      <c r="AA76" s="10">
        <v>74</v>
      </c>
      <c r="AB76" s="10">
        <v>89</v>
      </c>
      <c r="AC76" s="10">
        <v>103</v>
      </c>
      <c r="AD76" s="10" t="str">
        <f t="shared" si="108"/>
        <v>智力</v>
      </c>
      <c r="AE76" s="10" t="str">
        <f t="shared" si="105"/>
        <v/>
      </c>
      <c r="AF76" s="10" t="str">
        <f t="shared" si="105"/>
        <v/>
      </c>
      <c r="AG76" s="10">
        <f t="shared" si="105"/>
        <v>1</v>
      </c>
      <c r="AI76" s="10" t="str">
        <f t="shared" si="106"/>
        <v/>
      </c>
      <c r="AJ76" s="10" t="str">
        <f t="shared" si="106"/>
        <v/>
      </c>
      <c r="AK76" s="10" t="str">
        <f t="shared" si="106"/>
        <v/>
      </c>
      <c r="AL76" s="10">
        <f t="shared" si="106"/>
        <v>1</v>
      </c>
      <c r="AO76" s="10" t="str">
        <f t="shared" si="107"/>
        <v/>
      </c>
      <c r="AP76" s="10" t="str">
        <f t="shared" si="107"/>
        <v/>
      </c>
      <c r="AQ76" s="10" t="str">
        <f t="shared" si="107"/>
        <v/>
      </c>
      <c r="AR76" s="10" t="str">
        <f t="shared" si="107"/>
        <v>智力</v>
      </c>
      <c r="AU76" s="48"/>
      <c r="AV76" s="48"/>
      <c r="AW76" s="48"/>
      <c r="AX76" s="48"/>
      <c r="BK76" s="214"/>
      <c r="BL76" s="214"/>
      <c r="BM76" s="225" t="s">
        <v>185</v>
      </c>
      <c r="BN76" s="213"/>
      <c r="BO76" s="213"/>
      <c r="BP76" s="213"/>
    </row>
    <row r="77" spans="24:112" x14ac:dyDescent="0.15">
      <c r="X77" s="10" t="s">
        <v>186</v>
      </c>
      <c r="Y77" s="10">
        <v>130</v>
      </c>
      <c r="Z77" s="10">
        <v>1</v>
      </c>
      <c r="AA77" s="10">
        <v>76</v>
      </c>
      <c r="AB77" s="10">
        <v>76</v>
      </c>
      <c r="AC77" s="10">
        <v>108</v>
      </c>
      <c r="AD77" s="10" t="str">
        <f t="shared" si="108"/>
        <v>智力</v>
      </c>
      <c r="AE77" s="10" t="str">
        <f t="shared" si="105"/>
        <v/>
      </c>
      <c r="AF77" s="10" t="str">
        <f t="shared" si="105"/>
        <v/>
      </c>
      <c r="AG77" s="10">
        <f t="shared" si="105"/>
        <v>1</v>
      </c>
      <c r="AI77" s="10" t="str">
        <f t="shared" si="106"/>
        <v/>
      </c>
      <c r="AJ77" s="10" t="str">
        <f t="shared" si="106"/>
        <v/>
      </c>
      <c r="AK77" s="10" t="str">
        <f t="shared" si="106"/>
        <v/>
      </c>
      <c r="AL77" s="10">
        <f t="shared" si="106"/>
        <v>1</v>
      </c>
      <c r="AO77" s="10" t="str">
        <f t="shared" si="107"/>
        <v/>
      </c>
      <c r="AP77" s="10" t="str">
        <f t="shared" si="107"/>
        <v/>
      </c>
      <c r="AQ77" s="10" t="str">
        <f t="shared" si="107"/>
        <v/>
      </c>
      <c r="AR77" s="10" t="str">
        <f t="shared" si="107"/>
        <v>智力</v>
      </c>
      <c r="AU77" s="48"/>
      <c r="AV77" s="48"/>
      <c r="AW77" s="48"/>
      <c r="AX77" s="48"/>
      <c r="BK77" s="47" t="s">
        <v>44</v>
      </c>
      <c r="BL77" s="47" t="s">
        <v>184</v>
      </c>
      <c r="BM77" s="47" t="s">
        <v>149</v>
      </c>
      <c r="BN77" s="47" t="s">
        <v>150</v>
      </c>
      <c r="BO77" s="47" t="s">
        <v>151</v>
      </c>
      <c r="BP77" s="47" t="s">
        <v>152</v>
      </c>
    </row>
    <row r="78" spans="24:112" x14ac:dyDescent="0.15">
      <c r="AU78" s="48"/>
      <c r="AV78" s="48"/>
      <c r="AW78" s="48"/>
      <c r="AX78" s="48"/>
      <c r="BK78" s="10">
        <f>IF([5]武将数量星级阶位验证!AS76="","",[5]武将数量星级阶位验证!AS76)</f>
        <v>1870</v>
      </c>
      <c r="BL78" s="10">
        <f>IF([5]武将数量星级阶位验证!AT76="","",[5]武将数量星级阶位验证!AT76)</f>
        <v>2051092.4416257148</v>
      </c>
      <c r="BM78" s="10">
        <f>IF([5]武将数量星级阶位验证!BJ76="","",[5]武将数量星级阶位验证!BJ76)</f>
        <v>20045.582747255918</v>
      </c>
      <c r="BN78" s="10">
        <f>IF([5]武将数量星级阶位验证!BK76="","",[5]武将数量星级阶位验证!BK76)</f>
        <v>5183.0781931892343</v>
      </c>
      <c r="BO78" s="10">
        <f>IF([5]武将数量星级阶位验证!BL76="","",[5]武将数量星级阶位验证!BL76)</f>
        <v>757.25617228113686</v>
      </c>
      <c r="BP78" s="10">
        <f>IF([5]武将数量星级阶位验证!BM76="","",[5]武将数量星级阶位验证!BM76)</f>
        <v>175.15470265937898</v>
      </c>
      <c r="BR78" s="10">
        <f t="shared" ref="BR78:BR94" si="109">BM78*AI$5</f>
        <v>10022.791373627959</v>
      </c>
      <c r="BS78" s="10">
        <f t="shared" ref="BS78:BS94" si="110">BN78*AJ$5</f>
        <v>5183.0781931892343</v>
      </c>
      <c r="BT78" s="10">
        <f t="shared" ref="BT78:BT94" si="111">BO78*AK$5</f>
        <v>731.14389047833902</v>
      </c>
      <c r="BU78" s="10">
        <f t="shared" ref="BU78:BU94" si="112">BP78*AL$5</f>
        <v>164.8514848558861</v>
      </c>
      <c r="BV78" s="10">
        <f t="shared" ref="BV78:BV94" si="113">BM78*(1-AI$5)</f>
        <v>10022.791373627959</v>
      </c>
      <c r="BW78" s="10">
        <f t="shared" ref="BW78:BW94" si="114">BN78*(1-AJ$5)</f>
        <v>0</v>
      </c>
      <c r="BX78" s="10">
        <f t="shared" ref="BX78:BX94" si="115">BO78*(1-AK$5)</f>
        <v>26.112281802797792</v>
      </c>
      <c r="BY78" s="10">
        <f t="shared" ref="BY78:BY94" si="116">BP78*(1-AL$5)</f>
        <v>10.303217803492883</v>
      </c>
      <c r="CA78" s="10">
        <f t="shared" ref="CA78:CA94" si="117">BM78*(AO$3)</f>
        <v>4009.1165494511838</v>
      </c>
      <c r="CB78" s="10">
        <f t="shared" ref="CB78:CB94" si="118">BN78*(AP$3)</f>
        <v>1480.8794837683527</v>
      </c>
      <c r="CC78" s="10">
        <f t="shared" ref="CC78:CC94" si="119">BO78*(AQ$3)</f>
        <v>182.78597261958475</v>
      </c>
      <c r="CD78" s="10">
        <f t="shared" ref="CD78:CD94" si="120">BP78*(AR$3)</f>
        <v>72.122524624450165</v>
      </c>
      <c r="CE78" s="10">
        <f t="shared" ref="CE78:CE94" si="121">BM78*(AO$4)</f>
        <v>14031.907923079141</v>
      </c>
      <c r="CF78" s="10">
        <f t="shared" ref="CF78:CF94" si="122">BN78*(AP$4)</f>
        <v>1480.8794837683527</v>
      </c>
      <c r="CG78" s="10">
        <f t="shared" ref="CG78:CG94" si="123">BO78*(AQ$4)</f>
        <v>182.78597261958475</v>
      </c>
      <c r="CH78" s="10">
        <f t="shared" ref="CH78:CH94" si="124">BP78*(AR$4)</f>
        <v>30.909653410478647</v>
      </c>
      <c r="CI78" s="10">
        <f t="shared" ref="CI78:CI94" si="125">BM78*(AO$5)</f>
        <v>2004.5582747255919</v>
      </c>
      <c r="CJ78" s="10">
        <f t="shared" ref="CJ78:CJ94" si="126">BN78*(AP$5)</f>
        <v>2221.319225652529</v>
      </c>
      <c r="CK78" s="10">
        <f t="shared" ref="CK78:CK94" si="127">BO78*(AQ$5)</f>
        <v>391.68422704196735</v>
      </c>
      <c r="CL78" s="10">
        <f t="shared" ref="CL78:CL94" si="128">BP78*(AR$5)</f>
        <v>72.122524624450165</v>
      </c>
      <c r="CN78" s="10">
        <f t="shared" ref="CN78:CN117" si="129">IF(BR78&gt;AO$2,AO$2,求节点(BE$5:BE$34,$AT$5:$AT$34,BR78))</f>
        <v>10</v>
      </c>
      <c r="CO78" s="10">
        <f t="shared" ref="CO78:CO117" si="130">IF(BS78&gt;AP$2,AP$2,求节点(BF$5:BF$34,$AT$5:$AT$34,BS78))</f>
        <v>14</v>
      </c>
      <c r="CP78" s="10">
        <f t="shared" ref="CP78:CP117" si="131">IF(BT78&gt;AQ$2,AQ$2,求节点(BG$5:BG$34,$AT$5:$AT$34,BT78))</f>
        <v>29</v>
      </c>
      <c r="CQ78" s="10">
        <f t="shared" ref="CQ78:CQ117" si="132">IF(BU78&gt;AR$2,AR$2,求节点(BH$5:BH$34,$AT$5:$AT$34,BU78))</f>
        <v>17</v>
      </c>
      <c r="CR78" s="10">
        <f t="shared" ref="CR78:CR117" si="133">IF(BV78&gt;AO$2,AO$2,求节点(BE$5:BE$34,$AT$5:$AT$34,BV78))</f>
        <v>10</v>
      </c>
      <c r="CS78" s="10">
        <f t="shared" ref="CS78:CS117" si="134">IF(BW78&gt;AP$2,AP$2,求节点(BF$5:BF$34,$AT$5:$AT$34,BW78))</f>
        <v>0</v>
      </c>
      <c r="CT78" s="10">
        <f t="shared" ref="CT78:CT117" si="135">IF(BX78&gt;AQ$2,AQ$2,求节点(BG$5:BG$34,$AT$5:$AT$34,BX78))</f>
        <v>17.503764692779082</v>
      </c>
      <c r="CU78" s="10">
        <f t="shared" ref="CU78:CU117" si="136">IF(BY78&gt;AR$2,AR$2,求节点(BH$5:BH$34,$AT$5:$AT$34,BY78))</f>
        <v>7.9548736682707739</v>
      </c>
      <c r="CW78" s="10">
        <f t="shared" ref="CW78:CW117" si="137">IF(CA78&gt;AO$2,AO$2,求节点(BE$5:BE$34,$AT$5:$AT$34,CA78))</f>
        <v>10</v>
      </c>
      <c r="CX78" s="10">
        <f t="shared" ref="CX78:CX117" si="138">IF(CB78&gt;AP$2,AP$2,求节点(BF$5:BF$34,$AT$5:$AT$34,CB78))</f>
        <v>14</v>
      </c>
      <c r="CY78" s="10">
        <f t="shared" ref="CY78:CY117" si="139">IF(CC78&gt;AQ$2,AQ$2,求节点(BG$5:BG$34,$AT$5:$AT$34,CC78))</f>
        <v>29</v>
      </c>
      <c r="CZ78" s="10">
        <f t="shared" ref="CZ78:CZ117" si="140">IF(CD78&gt;AR$2,AR$2,求节点(BH$5:BH$34,$AT$5:$AT$34,CD78))</f>
        <v>17</v>
      </c>
      <c r="DA78" s="10">
        <f t="shared" ref="DA78:DA117" si="141">IF(CE78&gt;AO$2,AO$2,求节点(BE$5:BE$34,$AT$5:$AT$34,CE78))</f>
        <v>10</v>
      </c>
      <c r="DB78" s="10">
        <f t="shared" ref="DB78:DB117" si="142">IF(CF78&gt;AP$2,AP$2,求节点(BF$5:BF$34,$AT$5:$AT$34,CF78))</f>
        <v>14</v>
      </c>
      <c r="DC78" s="10">
        <f t="shared" ref="DC78:DC117" si="143">IF(CG78&gt;AQ$2,AQ$2,求节点(BG$5:BG$34,$AT$5:$AT$34,CG78))</f>
        <v>29</v>
      </c>
      <c r="DD78" s="10">
        <f t="shared" ref="DD78:DD117" si="144">IF(CH78&gt;AR$2,AR$2,求节点(BH$5:BH$34,$AT$5:$AT$34,CH78))</f>
        <v>17</v>
      </c>
      <c r="DE78" s="10">
        <f t="shared" ref="DE78:DE117" si="145">IF(CI78&gt;AO$2,AO$2,求节点(BE$5:BE$34,$AT$5:$AT$34,CI78))</f>
        <v>10</v>
      </c>
      <c r="DF78" s="10">
        <f t="shared" ref="DF78:DF117" si="146">IF(CJ78&gt;AP$2,AP$2,求节点(BF$5:BF$34,$AT$5:$AT$34,CJ78))</f>
        <v>14</v>
      </c>
      <c r="DG78" s="10">
        <f t="shared" ref="DG78:DG117" si="147">IF(CK78&gt;AQ$2,AQ$2,求节点(BG$5:BG$34,$AT$5:$AT$34,CK78))</f>
        <v>29</v>
      </c>
      <c r="DH78" s="10">
        <f t="shared" ref="DH78:DH117" si="148">IF(CL78&gt;AR$2,AR$2,求节点(BH$5:BH$34,$AT$5:$AT$34,CL78))</f>
        <v>17</v>
      </c>
    </row>
    <row r="79" spans="24:112" x14ac:dyDescent="0.15">
      <c r="AU79" s="48"/>
      <c r="AV79" s="48"/>
      <c r="AW79" s="48"/>
      <c r="AX79" s="48"/>
      <c r="BK79" s="10">
        <f>IF([5]武将数量星级阶位验证!AS77="","",[5]武将数量星级阶位验证!AS77)</f>
        <v>2380</v>
      </c>
      <c r="BL79" s="10">
        <f>IF([5]武将数量星级阶位验证!AT77="","",[5]武将数量星级阶位验证!AT77)</f>
        <v>2202809.9201732199</v>
      </c>
      <c r="BM79" s="10">
        <f>IF([5]武将数量星级阶位验证!BJ77="","",[5]武将数量星级阶位验证!BJ77)</f>
        <v>24604.005744720129</v>
      </c>
      <c r="BN79" s="10">
        <f>IF([5]武将数量星级阶位验证!BK77="","",[5]武将数量星级阶位验证!BK77)</f>
        <v>6123.9825161428635</v>
      </c>
      <c r="BO79" s="10">
        <f>IF([5]武将数量星级阶位验证!BL77="","",[5]武将数量星级阶位验证!BL77)</f>
        <v>885.64182072418123</v>
      </c>
      <c r="BP79" s="10">
        <f>IF([5]武将数量星级阶位验证!BM77="","",[5]武将数量星级阶位验证!BM77)</f>
        <v>189.31500065714613</v>
      </c>
      <c r="BR79" s="10">
        <f t="shared" si="109"/>
        <v>12302.002872360064</v>
      </c>
      <c r="BS79" s="10">
        <f t="shared" si="110"/>
        <v>6123.9825161428635</v>
      </c>
      <c r="BT79" s="10">
        <f t="shared" si="111"/>
        <v>855.10244759576119</v>
      </c>
      <c r="BU79" s="10">
        <f t="shared" si="112"/>
        <v>178.17882414790225</v>
      </c>
      <c r="BV79" s="10">
        <f t="shared" si="113"/>
        <v>12302.002872360064</v>
      </c>
      <c r="BW79" s="10">
        <f t="shared" si="114"/>
        <v>0</v>
      </c>
      <c r="BX79" s="10">
        <f t="shared" si="115"/>
        <v>30.539373128420007</v>
      </c>
      <c r="BY79" s="10">
        <f t="shared" si="116"/>
        <v>11.136176509243892</v>
      </c>
      <c r="CA79" s="10">
        <f t="shared" si="117"/>
        <v>4920.801148944026</v>
      </c>
      <c r="CB79" s="10">
        <f t="shared" si="118"/>
        <v>1749.7092903265323</v>
      </c>
      <c r="CC79" s="10">
        <f t="shared" si="119"/>
        <v>213.7756118989403</v>
      </c>
      <c r="CD79" s="10">
        <f t="shared" si="120"/>
        <v>77.953235564707228</v>
      </c>
      <c r="CE79" s="10">
        <f t="shared" si="121"/>
        <v>17222.804021304088</v>
      </c>
      <c r="CF79" s="10">
        <f t="shared" si="122"/>
        <v>1749.7092903265323</v>
      </c>
      <c r="CG79" s="10">
        <f t="shared" si="123"/>
        <v>213.7756118989403</v>
      </c>
      <c r="CH79" s="10">
        <f t="shared" si="124"/>
        <v>33.408529527731673</v>
      </c>
      <c r="CI79" s="10">
        <f t="shared" si="125"/>
        <v>2460.400574472013</v>
      </c>
      <c r="CJ79" s="10">
        <f t="shared" si="126"/>
        <v>2624.5639354897985</v>
      </c>
      <c r="CK79" s="10">
        <f t="shared" si="127"/>
        <v>458.09059692630069</v>
      </c>
      <c r="CL79" s="10">
        <f t="shared" si="128"/>
        <v>77.953235564707228</v>
      </c>
      <c r="CN79" s="10">
        <f t="shared" si="129"/>
        <v>10</v>
      </c>
      <c r="CO79" s="10">
        <f t="shared" si="130"/>
        <v>14</v>
      </c>
      <c r="CP79" s="10">
        <f t="shared" si="131"/>
        <v>29</v>
      </c>
      <c r="CQ79" s="10">
        <f t="shared" si="132"/>
        <v>17</v>
      </c>
      <c r="CR79" s="10">
        <f t="shared" si="133"/>
        <v>10</v>
      </c>
      <c r="CS79" s="10">
        <f t="shared" si="134"/>
        <v>0</v>
      </c>
      <c r="CT79" s="10">
        <f t="shared" si="135"/>
        <v>29</v>
      </c>
      <c r="CU79" s="10">
        <f t="shared" si="136"/>
        <v>8.4003644397824662</v>
      </c>
      <c r="CW79" s="10">
        <f t="shared" si="137"/>
        <v>10</v>
      </c>
      <c r="CX79" s="10">
        <f t="shared" si="138"/>
        <v>14</v>
      </c>
      <c r="CY79" s="10">
        <f t="shared" si="139"/>
        <v>29</v>
      </c>
      <c r="CZ79" s="10">
        <f t="shared" si="140"/>
        <v>17</v>
      </c>
      <c r="DA79" s="10">
        <f t="shared" si="141"/>
        <v>10</v>
      </c>
      <c r="DB79" s="10">
        <f t="shared" si="142"/>
        <v>14</v>
      </c>
      <c r="DC79" s="10">
        <f t="shared" si="143"/>
        <v>29</v>
      </c>
      <c r="DD79" s="10">
        <f t="shared" si="144"/>
        <v>17</v>
      </c>
      <c r="DE79" s="10">
        <f t="shared" si="145"/>
        <v>10</v>
      </c>
      <c r="DF79" s="10">
        <f t="shared" si="146"/>
        <v>14</v>
      </c>
      <c r="DG79" s="10">
        <f t="shared" si="147"/>
        <v>29</v>
      </c>
      <c r="DH79" s="10">
        <f t="shared" si="148"/>
        <v>17</v>
      </c>
    </row>
    <row r="80" spans="24:112" x14ac:dyDescent="0.15">
      <c r="AU80" s="48"/>
      <c r="AV80" s="48"/>
      <c r="AW80" s="48"/>
      <c r="AX80" s="48"/>
      <c r="BK80" s="10">
        <f>IF([5]武将数量星级阶位验证!AS78="","",[5]武将数量星级阶位验证!AS78)</f>
        <v>3043</v>
      </c>
      <c r="BL80" s="10">
        <f>IF([5]武将数量星级阶位验证!AT78="","",[5]武将数量星级阶位验证!AT78)</f>
        <v>2356799.6237314297</v>
      </c>
      <c r="BM80" s="10">
        <f>IF([5]武将数量星级阶位验证!BJ78="","",[5]武将数量星级阶位验证!BJ78)</f>
        <v>30437.202500178319</v>
      </c>
      <c r="BN80" s="10">
        <f>IF([5]武将数量星级阶位验证!BK78="","",[5]武将数量星级阶位验证!BK78)</f>
        <v>7297.0213028770195</v>
      </c>
      <c r="BO80" s="10">
        <f>IF([5]武将数量星级阶位验证!BL78="","",[5]武将数量星级阶位验证!BL78)</f>
        <v>1045.0226387343046</v>
      </c>
      <c r="BP80" s="10">
        <f>IF([5]武将数量星级阶位验证!BM78="","",[5]武将数量星级阶位验证!BM78)</f>
        <v>203.68737298924572</v>
      </c>
      <c r="BR80" s="10">
        <f t="shared" si="109"/>
        <v>15218.601250089159</v>
      </c>
      <c r="BS80" s="10">
        <f t="shared" si="110"/>
        <v>7297.0213028770195</v>
      </c>
      <c r="BT80" s="10">
        <f t="shared" si="111"/>
        <v>1008.9873753296735</v>
      </c>
      <c r="BU80" s="10">
        <f t="shared" si="112"/>
        <v>191.70576281340772</v>
      </c>
      <c r="BV80" s="10">
        <f t="shared" si="113"/>
        <v>15218.601250089159</v>
      </c>
      <c r="BW80" s="10">
        <f t="shared" si="114"/>
        <v>0</v>
      </c>
      <c r="BX80" s="10">
        <f t="shared" si="115"/>
        <v>36.035263404631145</v>
      </c>
      <c r="BY80" s="10">
        <f t="shared" si="116"/>
        <v>11.981610175837986</v>
      </c>
      <c r="CA80" s="10">
        <f t="shared" si="117"/>
        <v>6087.4405000356637</v>
      </c>
      <c r="CB80" s="10">
        <f t="shared" si="118"/>
        <v>2084.8632293934338</v>
      </c>
      <c r="CC80" s="10">
        <f t="shared" si="119"/>
        <v>252.24684383241836</v>
      </c>
      <c r="CD80" s="10">
        <f t="shared" si="120"/>
        <v>83.871271230865872</v>
      </c>
      <c r="CE80" s="10">
        <f t="shared" si="121"/>
        <v>21306.041750124823</v>
      </c>
      <c r="CF80" s="10">
        <f t="shared" si="122"/>
        <v>2084.8632293934338</v>
      </c>
      <c r="CG80" s="10">
        <f t="shared" si="123"/>
        <v>252.24684383241836</v>
      </c>
      <c r="CH80" s="10">
        <f t="shared" si="124"/>
        <v>35.94483052751395</v>
      </c>
      <c r="CI80" s="10">
        <f t="shared" si="125"/>
        <v>3043.7202500178319</v>
      </c>
      <c r="CJ80" s="10">
        <f t="shared" si="126"/>
        <v>3127.2948440901509</v>
      </c>
      <c r="CK80" s="10">
        <f t="shared" si="127"/>
        <v>540.52895106946789</v>
      </c>
      <c r="CL80" s="10">
        <f t="shared" si="128"/>
        <v>83.871271230865872</v>
      </c>
      <c r="CN80" s="10">
        <f t="shared" si="129"/>
        <v>10</v>
      </c>
      <c r="CO80" s="10">
        <f t="shared" si="130"/>
        <v>14</v>
      </c>
      <c r="CP80" s="10">
        <f t="shared" si="131"/>
        <v>29</v>
      </c>
      <c r="CQ80" s="10">
        <f t="shared" si="132"/>
        <v>17</v>
      </c>
      <c r="CR80" s="10">
        <f t="shared" si="133"/>
        <v>10</v>
      </c>
      <c r="CS80" s="10">
        <f t="shared" si="134"/>
        <v>0</v>
      </c>
      <c r="CT80" s="10">
        <f t="shared" si="135"/>
        <v>29</v>
      </c>
      <c r="CU80" s="10">
        <f t="shared" si="136"/>
        <v>8.8479469691558101</v>
      </c>
      <c r="CW80" s="10">
        <f t="shared" si="137"/>
        <v>10</v>
      </c>
      <c r="CX80" s="10">
        <f t="shared" si="138"/>
        <v>14</v>
      </c>
      <c r="CY80" s="10">
        <f t="shared" si="139"/>
        <v>29</v>
      </c>
      <c r="CZ80" s="10">
        <f t="shared" si="140"/>
        <v>17</v>
      </c>
      <c r="DA80" s="10">
        <f t="shared" si="141"/>
        <v>10</v>
      </c>
      <c r="DB80" s="10">
        <f t="shared" si="142"/>
        <v>14</v>
      </c>
      <c r="DC80" s="10">
        <f t="shared" si="143"/>
        <v>29</v>
      </c>
      <c r="DD80" s="10">
        <f t="shared" si="144"/>
        <v>17</v>
      </c>
      <c r="DE80" s="10">
        <f t="shared" si="145"/>
        <v>10</v>
      </c>
      <c r="DF80" s="10">
        <f t="shared" si="146"/>
        <v>14</v>
      </c>
      <c r="DG80" s="10">
        <f t="shared" si="147"/>
        <v>29</v>
      </c>
      <c r="DH80" s="10">
        <f t="shared" si="148"/>
        <v>17</v>
      </c>
    </row>
    <row r="81" spans="47:112" x14ac:dyDescent="0.15">
      <c r="AU81" s="48"/>
      <c r="AV81" s="48"/>
      <c r="AW81" s="48"/>
      <c r="AX81" s="48"/>
      <c r="BK81" s="10">
        <f>IF([5]武将数量星级阶位验证!AS79="","",[5]武将数量星级阶位验证!AS79)</f>
        <v>3859</v>
      </c>
      <c r="BL81" s="10">
        <f>IF([5]武将数量星级阶位验证!AT79="","",[5]武将数量星级阶位验证!AT79)</f>
        <v>2498322.9736579335</v>
      </c>
      <c r="BM81" s="10">
        <f>IF([5]武将数量星级阶位验证!BJ79="","",[5]武将数量星级阶位验证!BJ79)</f>
        <v>37513.559830455459</v>
      </c>
      <c r="BN81" s="10">
        <f>IF([5]武将数量星级阶位验证!BK79="","",[5]武将数量星级阶位验证!BK79)</f>
        <v>8685.1063462700677</v>
      </c>
      <c r="BO81" s="10">
        <f>IF([5]武将数量星级阶位验证!BL79="","",[5]武将数量星级阶位验证!BL79)</f>
        <v>1232.8353952432619</v>
      </c>
      <c r="BP81" s="10">
        <f>IF([5]武将数量星级阶位验证!BM79="","",[5]武将数量星级阶位验证!BM79)</f>
        <v>216.89621898238607</v>
      </c>
      <c r="BR81" s="10">
        <f t="shared" si="109"/>
        <v>18756.779915227729</v>
      </c>
      <c r="BS81" s="10">
        <f t="shared" si="110"/>
        <v>8685.1063462700677</v>
      </c>
      <c r="BT81" s="10">
        <f t="shared" si="111"/>
        <v>1190.323829890046</v>
      </c>
      <c r="BU81" s="10">
        <f t="shared" si="112"/>
        <v>204.13761786577513</v>
      </c>
      <c r="BV81" s="10">
        <f t="shared" si="113"/>
        <v>18756.779915227729</v>
      </c>
      <c r="BW81" s="10">
        <f t="shared" si="114"/>
        <v>0</v>
      </c>
      <c r="BX81" s="10">
        <f t="shared" si="115"/>
        <v>42.511565353215879</v>
      </c>
      <c r="BY81" s="10">
        <f t="shared" si="116"/>
        <v>12.758601116610949</v>
      </c>
      <c r="CA81" s="10">
        <f t="shared" si="117"/>
        <v>7502.7119660910921</v>
      </c>
      <c r="CB81" s="10">
        <f t="shared" si="118"/>
        <v>2481.4589560771619</v>
      </c>
      <c r="CC81" s="10">
        <f t="shared" si="119"/>
        <v>297.5809574725115</v>
      </c>
      <c r="CD81" s="10">
        <f t="shared" si="120"/>
        <v>89.310207816276616</v>
      </c>
      <c r="CE81" s="10">
        <f t="shared" si="121"/>
        <v>26259.49188131882</v>
      </c>
      <c r="CF81" s="10">
        <f t="shared" si="122"/>
        <v>2481.4589560771619</v>
      </c>
      <c r="CG81" s="10">
        <f t="shared" si="123"/>
        <v>297.5809574725115</v>
      </c>
      <c r="CH81" s="10">
        <f t="shared" si="124"/>
        <v>38.275803349832842</v>
      </c>
      <c r="CI81" s="10">
        <f t="shared" si="125"/>
        <v>3751.3559830455461</v>
      </c>
      <c r="CJ81" s="10">
        <f t="shared" si="126"/>
        <v>3722.1884341157429</v>
      </c>
      <c r="CK81" s="10">
        <f t="shared" si="127"/>
        <v>637.67348029823893</v>
      </c>
      <c r="CL81" s="10">
        <f t="shared" si="128"/>
        <v>89.310207816276616</v>
      </c>
      <c r="CN81" s="10">
        <f t="shared" si="129"/>
        <v>10</v>
      </c>
      <c r="CO81" s="10">
        <f t="shared" si="130"/>
        <v>14</v>
      </c>
      <c r="CP81" s="10">
        <f t="shared" si="131"/>
        <v>29</v>
      </c>
      <c r="CQ81" s="10">
        <f t="shared" si="132"/>
        <v>17</v>
      </c>
      <c r="CR81" s="10">
        <f t="shared" si="133"/>
        <v>10</v>
      </c>
      <c r="CS81" s="10">
        <f t="shared" si="134"/>
        <v>0</v>
      </c>
      <c r="CT81" s="10">
        <f t="shared" si="135"/>
        <v>29</v>
      </c>
      <c r="CU81" s="10">
        <f t="shared" si="136"/>
        <v>9.2304845460185856</v>
      </c>
      <c r="CW81" s="10">
        <f t="shared" si="137"/>
        <v>10</v>
      </c>
      <c r="CX81" s="10">
        <f t="shared" si="138"/>
        <v>14</v>
      </c>
      <c r="CY81" s="10">
        <f t="shared" si="139"/>
        <v>29</v>
      </c>
      <c r="CZ81" s="10">
        <f t="shared" si="140"/>
        <v>17</v>
      </c>
      <c r="DA81" s="10">
        <f t="shared" si="141"/>
        <v>10</v>
      </c>
      <c r="DB81" s="10">
        <f t="shared" si="142"/>
        <v>14</v>
      </c>
      <c r="DC81" s="10">
        <f t="shared" si="143"/>
        <v>29</v>
      </c>
      <c r="DD81" s="10">
        <f t="shared" si="144"/>
        <v>17</v>
      </c>
      <c r="DE81" s="10">
        <f t="shared" si="145"/>
        <v>10</v>
      </c>
      <c r="DF81" s="10">
        <f t="shared" si="146"/>
        <v>14</v>
      </c>
      <c r="DG81" s="10">
        <f t="shared" si="147"/>
        <v>29</v>
      </c>
      <c r="DH81" s="10">
        <f t="shared" si="148"/>
        <v>17</v>
      </c>
    </row>
    <row r="82" spans="47:112" x14ac:dyDescent="0.15">
      <c r="AU82" s="48"/>
      <c r="AV82" s="48"/>
      <c r="AW82" s="48"/>
      <c r="AX82" s="48"/>
      <c r="BK82" s="10">
        <f>IF([5]武将数量星级阶位验证!AS80="","",[5]武将数量星级阶位验证!AS80)</f>
        <v>4930</v>
      </c>
      <c r="BL82" s="10">
        <f>IF([5]武将数量星级阶位验证!AT80="","",[5]武将数量星级阶位验证!AT80)</f>
        <v>2637741.0861261208</v>
      </c>
      <c r="BM82" s="10">
        <f>IF([5]武将数量星级阶位验证!BJ80="","",[5]武将数量星级阶位验证!BJ80)</f>
        <v>46701.901578937948</v>
      </c>
      <c r="BN82" s="10">
        <f>IF([5]武将数量星级阶位验证!BK80="","",[5]武将数量星级阶位验证!BK80)</f>
        <v>10453.250534638981</v>
      </c>
      <c r="BO82" s="10">
        <f>IF([5]武将数量星级阶位验证!BL80="","",[5]武将数量星级阶位验证!BL80)</f>
        <v>1471.2820234985988</v>
      </c>
      <c r="BP82" s="10">
        <f>IF([5]武将数量星级阶位验证!BM80="","",[5]武将数量星级阶位验证!BM80)</f>
        <v>229.90857614608356</v>
      </c>
      <c r="BR82" s="10">
        <f t="shared" si="109"/>
        <v>23350.950789468974</v>
      </c>
      <c r="BS82" s="10">
        <f t="shared" si="110"/>
        <v>10453.250534638981</v>
      </c>
      <c r="BT82" s="10">
        <f t="shared" si="111"/>
        <v>1420.5481606193368</v>
      </c>
      <c r="BU82" s="10">
        <f t="shared" si="112"/>
        <v>216.38454225513746</v>
      </c>
      <c r="BV82" s="10">
        <f t="shared" si="113"/>
        <v>23350.950789468974</v>
      </c>
      <c r="BW82" s="10">
        <f t="shared" si="114"/>
        <v>0</v>
      </c>
      <c r="BX82" s="10">
        <f t="shared" si="115"/>
        <v>50.73386287926197</v>
      </c>
      <c r="BY82" s="10">
        <f t="shared" si="116"/>
        <v>13.524033890946095</v>
      </c>
      <c r="CA82" s="10">
        <f t="shared" si="117"/>
        <v>9340.38031578759</v>
      </c>
      <c r="CB82" s="10">
        <f t="shared" si="118"/>
        <v>2986.6430098968513</v>
      </c>
      <c r="CC82" s="10">
        <f t="shared" si="119"/>
        <v>355.13704015483421</v>
      </c>
      <c r="CD82" s="10">
        <f t="shared" si="120"/>
        <v>94.668237236622645</v>
      </c>
      <c r="CE82" s="10">
        <f t="shared" si="121"/>
        <v>32691.331105256562</v>
      </c>
      <c r="CF82" s="10">
        <f t="shared" si="122"/>
        <v>2986.6430098968513</v>
      </c>
      <c r="CG82" s="10">
        <f t="shared" si="123"/>
        <v>355.13704015483421</v>
      </c>
      <c r="CH82" s="10">
        <f t="shared" si="124"/>
        <v>40.572101672838279</v>
      </c>
      <c r="CI82" s="10">
        <f t="shared" si="125"/>
        <v>4670.190157893795</v>
      </c>
      <c r="CJ82" s="10">
        <f t="shared" si="126"/>
        <v>4479.9645148452773</v>
      </c>
      <c r="CK82" s="10">
        <f t="shared" si="127"/>
        <v>761.00794318893054</v>
      </c>
      <c r="CL82" s="10">
        <f t="shared" si="128"/>
        <v>94.668237236622645</v>
      </c>
      <c r="CN82" s="10">
        <f t="shared" si="129"/>
        <v>10</v>
      </c>
      <c r="CO82" s="10">
        <f t="shared" si="130"/>
        <v>14</v>
      </c>
      <c r="CP82" s="10">
        <f t="shared" si="131"/>
        <v>29</v>
      </c>
      <c r="CQ82" s="10">
        <f t="shared" si="132"/>
        <v>17</v>
      </c>
      <c r="CR82" s="10">
        <f t="shared" si="133"/>
        <v>10</v>
      </c>
      <c r="CS82" s="10">
        <f t="shared" si="134"/>
        <v>0</v>
      </c>
      <c r="CT82" s="10">
        <f t="shared" si="135"/>
        <v>29</v>
      </c>
      <c r="CU82" s="10">
        <f t="shared" si="136"/>
        <v>9.5906882045292416</v>
      </c>
      <c r="CW82" s="10">
        <f t="shared" si="137"/>
        <v>10</v>
      </c>
      <c r="CX82" s="10">
        <f t="shared" si="138"/>
        <v>14</v>
      </c>
      <c r="CY82" s="10">
        <f t="shared" si="139"/>
        <v>29</v>
      </c>
      <c r="CZ82" s="10">
        <f t="shared" si="140"/>
        <v>17</v>
      </c>
      <c r="DA82" s="10">
        <f t="shared" si="141"/>
        <v>10</v>
      </c>
      <c r="DB82" s="10">
        <f t="shared" si="142"/>
        <v>14</v>
      </c>
      <c r="DC82" s="10">
        <f t="shared" si="143"/>
        <v>29</v>
      </c>
      <c r="DD82" s="10">
        <f t="shared" si="144"/>
        <v>17</v>
      </c>
      <c r="DE82" s="10">
        <f t="shared" si="145"/>
        <v>10</v>
      </c>
      <c r="DF82" s="10">
        <f t="shared" si="146"/>
        <v>14</v>
      </c>
      <c r="DG82" s="10">
        <f t="shared" si="147"/>
        <v>29</v>
      </c>
      <c r="DH82" s="10">
        <f t="shared" si="148"/>
        <v>17</v>
      </c>
    </row>
    <row r="83" spans="47:112" x14ac:dyDescent="0.15">
      <c r="AU83" s="48"/>
      <c r="AV83" s="48"/>
      <c r="AW83" s="48"/>
      <c r="AX83" s="48"/>
      <c r="BK83" s="10">
        <f>IF([5]武将数量星级阶位验证!AS81="","",[5]武将数量星级阶位验证!AS81)</f>
        <v>6307</v>
      </c>
      <c r="BL83" s="10">
        <f>IF([5]武将数量星级阶位验证!AT81="","",[5]武将数量星级阶位验证!AT81)</f>
        <v>2779214.778127546</v>
      </c>
      <c r="BM83" s="10">
        <f>IF([5]武将数量星级阶位验证!BJ81="","",[5]武将数量星级阶位验证!BJ81)</f>
        <v>58434.452396564193</v>
      </c>
      <c r="BN83" s="10">
        <f>IF([5]武将数量星级阶位验证!BK81="","",[5]武将数量星级阶位验证!BK81)</f>
        <v>12682.778003626139</v>
      </c>
      <c r="BO83" s="10">
        <f>IF([5]武将数量星级阶位验证!BL81="","",[5]武将数量星级阶位验证!BL81)</f>
        <v>1771.2861438466728</v>
      </c>
      <c r="BP83" s="10">
        <f>IF([5]武将数量星级阶位验证!BM81="","",[5]武将数量星级阶位验证!BM81)</f>
        <v>243.11278739954992</v>
      </c>
      <c r="BR83" s="10">
        <f t="shared" si="109"/>
        <v>29217.226198282096</v>
      </c>
      <c r="BS83" s="10">
        <f t="shared" si="110"/>
        <v>12682.778003626139</v>
      </c>
      <c r="BT83" s="10">
        <f t="shared" si="111"/>
        <v>1710.2073113002359</v>
      </c>
      <c r="BU83" s="10">
        <f t="shared" si="112"/>
        <v>228.8120351995764</v>
      </c>
      <c r="BV83" s="10">
        <f t="shared" si="113"/>
        <v>29217.226198282096</v>
      </c>
      <c r="BW83" s="10">
        <f t="shared" si="114"/>
        <v>0</v>
      </c>
      <c r="BX83" s="10">
        <f t="shared" si="115"/>
        <v>61.078832546436914</v>
      </c>
      <c r="BY83" s="10">
        <f t="shared" si="116"/>
        <v>14.300752199973527</v>
      </c>
      <c r="CA83" s="10">
        <f t="shared" si="117"/>
        <v>11686.890479312839</v>
      </c>
      <c r="CB83" s="10">
        <f t="shared" si="118"/>
        <v>3623.6508581788967</v>
      </c>
      <c r="CC83" s="10">
        <f t="shared" si="119"/>
        <v>427.55182782505898</v>
      </c>
      <c r="CD83" s="10">
        <f t="shared" si="120"/>
        <v>100.10526539981467</v>
      </c>
      <c r="CE83" s="10">
        <f t="shared" si="121"/>
        <v>40904.116677594931</v>
      </c>
      <c r="CF83" s="10">
        <f t="shared" si="122"/>
        <v>3623.6508581788967</v>
      </c>
      <c r="CG83" s="10">
        <f t="shared" si="123"/>
        <v>427.55182782505898</v>
      </c>
      <c r="CH83" s="10">
        <f t="shared" si="124"/>
        <v>42.902256599920577</v>
      </c>
      <c r="CI83" s="10">
        <f t="shared" si="125"/>
        <v>5843.4452396564193</v>
      </c>
      <c r="CJ83" s="10">
        <f t="shared" si="126"/>
        <v>5435.476287268345</v>
      </c>
      <c r="CK83" s="10">
        <f t="shared" si="127"/>
        <v>916.18248819655491</v>
      </c>
      <c r="CL83" s="10">
        <f t="shared" si="128"/>
        <v>100.10526539981467</v>
      </c>
      <c r="CN83" s="10">
        <f t="shared" si="129"/>
        <v>10</v>
      </c>
      <c r="CO83" s="10">
        <f t="shared" si="130"/>
        <v>14</v>
      </c>
      <c r="CP83" s="10">
        <f t="shared" si="131"/>
        <v>29</v>
      </c>
      <c r="CQ83" s="10">
        <f t="shared" si="132"/>
        <v>17</v>
      </c>
      <c r="CR83" s="10">
        <f t="shared" si="133"/>
        <v>10</v>
      </c>
      <c r="CS83" s="10">
        <f t="shared" si="134"/>
        <v>0</v>
      </c>
      <c r="CT83" s="10">
        <f t="shared" si="135"/>
        <v>29</v>
      </c>
      <c r="CU83" s="10">
        <f t="shared" si="136"/>
        <v>9.9562027028950926</v>
      </c>
      <c r="CW83" s="10">
        <f t="shared" si="137"/>
        <v>10</v>
      </c>
      <c r="CX83" s="10">
        <f t="shared" si="138"/>
        <v>14</v>
      </c>
      <c r="CY83" s="10">
        <f t="shared" si="139"/>
        <v>29</v>
      </c>
      <c r="CZ83" s="10">
        <f t="shared" si="140"/>
        <v>17</v>
      </c>
      <c r="DA83" s="10">
        <f t="shared" si="141"/>
        <v>10</v>
      </c>
      <c r="DB83" s="10">
        <f t="shared" si="142"/>
        <v>14</v>
      </c>
      <c r="DC83" s="10">
        <f t="shared" si="143"/>
        <v>29</v>
      </c>
      <c r="DD83" s="10">
        <f t="shared" si="144"/>
        <v>17</v>
      </c>
      <c r="DE83" s="10">
        <f t="shared" si="145"/>
        <v>10</v>
      </c>
      <c r="DF83" s="10">
        <f t="shared" si="146"/>
        <v>14</v>
      </c>
      <c r="DG83" s="10">
        <f t="shared" si="147"/>
        <v>29</v>
      </c>
      <c r="DH83" s="10">
        <f t="shared" si="148"/>
        <v>17</v>
      </c>
    </row>
    <row r="84" spans="47:112" x14ac:dyDescent="0.15">
      <c r="AU84" s="48"/>
      <c r="AV84" s="48"/>
      <c r="AW84" s="48"/>
      <c r="AX84" s="48"/>
      <c r="BK84" s="10">
        <f>IF([5]武将数量星级阶位验证!AS82="","",[5]武将数量星级阶位验证!AS82)</f>
        <v>8041</v>
      </c>
      <c r="BL84" s="10">
        <f>IF([5]武将数量星级阶位验证!AT82="","",[5]武将数量星级阶位验证!AT82)</f>
        <v>2909210.9978846605</v>
      </c>
      <c r="BM84" s="10">
        <f>IF([5]武将数量星级阶位验证!BJ82="","",[5]武将数量星级阶位验证!BJ82)</f>
        <v>73105.484867927284</v>
      </c>
      <c r="BN84" s="10">
        <f>IF([5]武将数量星级阶位验证!BK82="","",[5]武将数量星级阶位验证!BK82)</f>
        <v>15434.498258416997</v>
      </c>
      <c r="BO84" s="10">
        <f>IF([5]武将数量星级阶位验证!BL82="","",[5]武将数量星级阶位验证!BL82)</f>
        <v>2140.6941820653014</v>
      </c>
      <c r="BP84" s="10">
        <f>IF([5]武将数量星级阶位验证!BM82="","",[5]武将数量星级阶位验证!BM82)</f>
        <v>255.24576791021394</v>
      </c>
      <c r="BR84" s="10">
        <f t="shared" si="109"/>
        <v>36552.742433963642</v>
      </c>
      <c r="BS84" s="10">
        <f t="shared" si="110"/>
        <v>15434.498258416997</v>
      </c>
      <c r="BT84" s="10">
        <f t="shared" si="111"/>
        <v>2066.8771413044292</v>
      </c>
      <c r="BU84" s="10">
        <f t="shared" si="112"/>
        <v>240.231310974319</v>
      </c>
      <c r="BV84" s="10">
        <f t="shared" si="113"/>
        <v>36552.742433963642</v>
      </c>
      <c r="BW84" s="10">
        <f t="shared" si="114"/>
        <v>0</v>
      </c>
      <c r="BX84" s="10">
        <f t="shared" si="115"/>
        <v>73.817040760872374</v>
      </c>
      <c r="BY84" s="10">
        <f t="shared" si="116"/>
        <v>15.014456935894941</v>
      </c>
      <c r="CA84" s="10">
        <f t="shared" si="117"/>
        <v>14621.096973585458</v>
      </c>
      <c r="CB84" s="10">
        <f t="shared" si="118"/>
        <v>4409.8566452619989</v>
      </c>
      <c r="CC84" s="10">
        <f t="shared" si="119"/>
        <v>516.7192853261073</v>
      </c>
      <c r="CD84" s="10">
        <f t="shared" si="120"/>
        <v>105.10119855126456</v>
      </c>
      <c r="CE84" s="10">
        <f t="shared" si="121"/>
        <v>51173.839407549094</v>
      </c>
      <c r="CF84" s="10">
        <f t="shared" si="122"/>
        <v>4409.8566452619989</v>
      </c>
      <c r="CG84" s="10">
        <f t="shared" si="123"/>
        <v>516.7192853261073</v>
      </c>
      <c r="CH84" s="10">
        <f t="shared" si="124"/>
        <v>45.043370807684816</v>
      </c>
      <c r="CI84" s="10">
        <f t="shared" si="125"/>
        <v>7310.5484867927289</v>
      </c>
      <c r="CJ84" s="10">
        <f t="shared" si="126"/>
        <v>6614.7849678929988</v>
      </c>
      <c r="CK84" s="10">
        <f t="shared" si="127"/>
        <v>1107.2556114130871</v>
      </c>
      <c r="CL84" s="10">
        <f t="shared" si="128"/>
        <v>105.10119855126456</v>
      </c>
      <c r="CN84" s="10">
        <f t="shared" si="129"/>
        <v>10</v>
      </c>
      <c r="CO84" s="10">
        <f t="shared" si="130"/>
        <v>14</v>
      </c>
      <c r="CP84" s="10">
        <f t="shared" si="131"/>
        <v>29</v>
      </c>
      <c r="CQ84" s="10">
        <f t="shared" si="132"/>
        <v>17</v>
      </c>
      <c r="CR84" s="10">
        <f t="shared" si="133"/>
        <v>10</v>
      </c>
      <c r="CS84" s="10">
        <f t="shared" si="134"/>
        <v>0</v>
      </c>
      <c r="CT84" s="10">
        <f t="shared" si="135"/>
        <v>29</v>
      </c>
      <c r="CU84" s="10">
        <f t="shared" si="136"/>
        <v>10.255555785706729</v>
      </c>
      <c r="CW84" s="10">
        <f t="shared" si="137"/>
        <v>10</v>
      </c>
      <c r="CX84" s="10">
        <f t="shared" si="138"/>
        <v>14</v>
      </c>
      <c r="CY84" s="10">
        <f t="shared" si="139"/>
        <v>29</v>
      </c>
      <c r="CZ84" s="10">
        <f t="shared" si="140"/>
        <v>17</v>
      </c>
      <c r="DA84" s="10">
        <f t="shared" si="141"/>
        <v>10</v>
      </c>
      <c r="DB84" s="10">
        <f t="shared" si="142"/>
        <v>14</v>
      </c>
      <c r="DC84" s="10">
        <f t="shared" si="143"/>
        <v>29</v>
      </c>
      <c r="DD84" s="10">
        <f t="shared" si="144"/>
        <v>17</v>
      </c>
      <c r="DE84" s="10">
        <f t="shared" si="145"/>
        <v>10</v>
      </c>
      <c r="DF84" s="10">
        <f t="shared" si="146"/>
        <v>14</v>
      </c>
      <c r="DG84" s="10">
        <f t="shared" si="147"/>
        <v>29</v>
      </c>
      <c r="DH84" s="10">
        <f t="shared" si="148"/>
        <v>17</v>
      </c>
    </row>
    <row r="85" spans="47:112" x14ac:dyDescent="0.15">
      <c r="AU85" s="48"/>
      <c r="AV85" s="48"/>
      <c r="AW85" s="48"/>
      <c r="AX85" s="48"/>
      <c r="BK85" s="10">
        <f>IF([5]武将数量星级阶位验证!AS83="","",[5]武将数量星级阶位验证!AS83)</f>
        <v>10234</v>
      </c>
      <c r="BL85" s="10">
        <f>IF([5]武将数量星级阶位验证!AT83="","",[5]武将数量星级阶位验证!AT83)</f>
        <v>3035404.8071307754</v>
      </c>
      <c r="BM85" s="10">
        <f>IF([5]武将数量星级阶位验证!BJ83="","",[5]武将数量星级阶位验证!BJ83)</f>
        <v>91578.06144428128</v>
      </c>
      <c r="BN85" s="10">
        <f>IF([5]武将数量星级阶位验证!BK83="","",[5]武将数量星级阶位验证!BK83)</f>
        <v>18870.309921311044</v>
      </c>
      <c r="BO85" s="10">
        <f>IF([5]武将数量星级阶位验证!BL83="","",[5]武将数量星级阶位验证!BL83)</f>
        <v>2601.2409314994084</v>
      </c>
      <c r="BP85" s="10">
        <f>IF([5]武将数量星级阶位验证!BM83="","",[5]武将数量星级阶位验证!BM83)</f>
        <v>267.02385677318466</v>
      </c>
      <c r="BR85" s="10">
        <f t="shared" si="109"/>
        <v>45789.03072214064</v>
      </c>
      <c r="BS85" s="10">
        <f t="shared" si="110"/>
        <v>18870.309921311044</v>
      </c>
      <c r="BT85" s="10">
        <f t="shared" si="111"/>
        <v>2511.5429683442567</v>
      </c>
      <c r="BU85" s="10">
        <f t="shared" si="112"/>
        <v>251.31657108064439</v>
      </c>
      <c r="BV85" s="10">
        <f t="shared" si="113"/>
        <v>45789.03072214064</v>
      </c>
      <c r="BW85" s="10">
        <f t="shared" si="114"/>
        <v>0</v>
      </c>
      <c r="BX85" s="10">
        <f t="shared" si="115"/>
        <v>89.697963155151896</v>
      </c>
      <c r="BY85" s="10">
        <f t="shared" si="116"/>
        <v>15.707285692540278</v>
      </c>
      <c r="CA85" s="10">
        <f t="shared" si="117"/>
        <v>18315.612288856257</v>
      </c>
      <c r="CB85" s="10">
        <f t="shared" si="118"/>
        <v>5391.517120374584</v>
      </c>
      <c r="CC85" s="10">
        <f t="shared" si="119"/>
        <v>627.88574208606417</v>
      </c>
      <c r="CD85" s="10">
        <f t="shared" si="120"/>
        <v>109.95099984778192</v>
      </c>
      <c r="CE85" s="10">
        <f t="shared" si="121"/>
        <v>64104.643010996893</v>
      </c>
      <c r="CF85" s="10">
        <f t="shared" si="122"/>
        <v>5391.517120374584</v>
      </c>
      <c r="CG85" s="10">
        <f t="shared" si="123"/>
        <v>627.88574208606417</v>
      </c>
      <c r="CH85" s="10">
        <f t="shared" si="124"/>
        <v>47.121857077620824</v>
      </c>
      <c r="CI85" s="10">
        <f t="shared" si="125"/>
        <v>9157.8061444281284</v>
      </c>
      <c r="CJ85" s="10">
        <f t="shared" si="126"/>
        <v>8087.2756805618756</v>
      </c>
      <c r="CK85" s="10">
        <f t="shared" si="127"/>
        <v>1345.4694473272802</v>
      </c>
      <c r="CL85" s="10">
        <f t="shared" si="128"/>
        <v>109.95099984778192</v>
      </c>
      <c r="CN85" s="10">
        <f t="shared" si="129"/>
        <v>10</v>
      </c>
      <c r="CO85" s="10">
        <f t="shared" si="130"/>
        <v>14</v>
      </c>
      <c r="CP85" s="10">
        <f t="shared" si="131"/>
        <v>29</v>
      </c>
      <c r="CQ85" s="10">
        <f t="shared" si="132"/>
        <v>17</v>
      </c>
      <c r="CR85" s="10">
        <f t="shared" si="133"/>
        <v>10</v>
      </c>
      <c r="CS85" s="10">
        <f t="shared" si="134"/>
        <v>0</v>
      </c>
      <c r="CT85" s="10">
        <f t="shared" si="135"/>
        <v>29</v>
      </c>
      <c r="CU85" s="10">
        <f t="shared" si="136"/>
        <v>10.540838214913633</v>
      </c>
      <c r="CW85" s="10">
        <f t="shared" si="137"/>
        <v>10</v>
      </c>
      <c r="CX85" s="10">
        <f t="shared" si="138"/>
        <v>14</v>
      </c>
      <c r="CY85" s="10">
        <f t="shared" si="139"/>
        <v>29</v>
      </c>
      <c r="CZ85" s="10">
        <f t="shared" si="140"/>
        <v>17</v>
      </c>
      <c r="DA85" s="10">
        <f t="shared" si="141"/>
        <v>10</v>
      </c>
      <c r="DB85" s="10">
        <f t="shared" si="142"/>
        <v>14</v>
      </c>
      <c r="DC85" s="10">
        <f t="shared" si="143"/>
        <v>29</v>
      </c>
      <c r="DD85" s="10">
        <f t="shared" si="144"/>
        <v>17</v>
      </c>
      <c r="DE85" s="10">
        <f t="shared" si="145"/>
        <v>10</v>
      </c>
      <c r="DF85" s="10">
        <f t="shared" si="146"/>
        <v>14</v>
      </c>
      <c r="DG85" s="10">
        <f t="shared" si="147"/>
        <v>29</v>
      </c>
      <c r="DH85" s="10">
        <f t="shared" si="148"/>
        <v>17</v>
      </c>
    </row>
    <row r="86" spans="47:112" x14ac:dyDescent="0.15">
      <c r="AU86" s="48"/>
      <c r="AV86" s="48"/>
      <c r="AW86" s="48"/>
      <c r="AX86" s="48"/>
      <c r="BK86" s="10">
        <f>IF([5]武将数量星级阶位验证!AS84="","",[5]武将数量星级阶位验证!AS84)</f>
        <v>13039</v>
      </c>
      <c r="BL86" s="10">
        <f>IF([5]武将数量星级阶位验证!AT84="","",[5]武将数量星级阶位验证!AT84)</f>
        <v>3157554.5623889398</v>
      </c>
      <c r="BM86" s="10">
        <f>IF([5]武将数量星级阶位验证!BJ84="","",[5]武将数量星级阶位验证!BJ84)</f>
        <v>115121.5638178785</v>
      </c>
      <c r="BN86" s="10">
        <f>IF([5]武将数量星级阶位验证!BK84="","",[5]武将数量星级阶位验证!BK84)</f>
        <v>23219.432825958189</v>
      </c>
      <c r="BO86" s="10">
        <f>IF([5]武将数量星级阶位验证!BL84="","",[5]武将数量星级阶位验证!BL84)</f>
        <v>3183.4843671964804</v>
      </c>
      <c r="BP86" s="10">
        <f>IF([5]武将数量星级阶位验证!BM84="","",[5]武将数量星级阶位验证!BM84)</f>
        <v>278.42450059728003</v>
      </c>
      <c r="BR86" s="10">
        <f t="shared" si="109"/>
        <v>57560.781908939251</v>
      </c>
      <c r="BS86" s="10">
        <f t="shared" si="110"/>
        <v>23219.432825958189</v>
      </c>
      <c r="BT86" s="10">
        <f t="shared" si="111"/>
        <v>3073.7090441897053</v>
      </c>
      <c r="BU86" s="10">
        <f t="shared" si="112"/>
        <v>262.04658879744005</v>
      </c>
      <c r="BV86" s="10">
        <f t="shared" si="113"/>
        <v>57560.781908939251</v>
      </c>
      <c r="BW86" s="10">
        <f t="shared" si="114"/>
        <v>0</v>
      </c>
      <c r="BX86" s="10">
        <f t="shared" si="115"/>
        <v>109.77532300677505</v>
      </c>
      <c r="BY86" s="10">
        <f t="shared" si="116"/>
        <v>16.377911799840007</v>
      </c>
      <c r="CA86" s="10">
        <f t="shared" si="117"/>
        <v>23024.312763575701</v>
      </c>
      <c r="CB86" s="10">
        <f t="shared" si="118"/>
        <v>6634.1236645594818</v>
      </c>
      <c r="CC86" s="10">
        <f t="shared" si="119"/>
        <v>768.42726104742633</v>
      </c>
      <c r="CD86" s="10">
        <f t="shared" si="120"/>
        <v>114.64538259888</v>
      </c>
      <c r="CE86" s="10">
        <f t="shared" si="121"/>
        <v>80585.094672514941</v>
      </c>
      <c r="CF86" s="10">
        <f t="shared" si="122"/>
        <v>6634.1236645594818</v>
      </c>
      <c r="CG86" s="10">
        <f t="shared" si="123"/>
        <v>768.42726104742633</v>
      </c>
      <c r="CH86" s="10">
        <f t="shared" si="124"/>
        <v>49.133735399520006</v>
      </c>
      <c r="CI86" s="10">
        <f t="shared" si="125"/>
        <v>11512.15638178785</v>
      </c>
      <c r="CJ86" s="10">
        <f t="shared" si="126"/>
        <v>9951.1854968392236</v>
      </c>
      <c r="CK86" s="10">
        <f t="shared" si="127"/>
        <v>1646.629845101628</v>
      </c>
      <c r="CL86" s="10">
        <f t="shared" si="128"/>
        <v>114.64538259888</v>
      </c>
      <c r="CN86" s="10">
        <f t="shared" si="129"/>
        <v>10</v>
      </c>
      <c r="CO86" s="10">
        <f t="shared" si="130"/>
        <v>14</v>
      </c>
      <c r="CP86" s="10">
        <f t="shared" si="131"/>
        <v>29</v>
      </c>
      <c r="CQ86" s="10">
        <f t="shared" si="132"/>
        <v>17</v>
      </c>
      <c r="CR86" s="10">
        <f t="shared" si="133"/>
        <v>10</v>
      </c>
      <c r="CS86" s="10">
        <f t="shared" si="134"/>
        <v>0</v>
      </c>
      <c r="CT86" s="10">
        <f t="shared" si="135"/>
        <v>29</v>
      </c>
      <c r="CU86" s="10">
        <f t="shared" si="136"/>
        <v>10.816978376742933</v>
      </c>
      <c r="CW86" s="10">
        <f t="shared" si="137"/>
        <v>10</v>
      </c>
      <c r="CX86" s="10">
        <f t="shared" si="138"/>
        <v>14</v>
      </c>
      <c r="CY86" s="10">
        <f t="shared" si="139"/>
        <v>29</v>
      </c>
      <c r="CZ86" s="10">
        <f t="shared" si="140"/>
        <v>17</v>
      </c>
      <c r="DA86" s="10">
        <f t="shared" si="141"/>
        <v>10</v>
      </c>
      <c r="DB86" s="10">
        <f t="shared" si="142"/>
        <v>14</v>
      </c>
      <c r="DC86" s="10">
        <f t="shared" si="143"/>
        <v>29</v>
      </c>
      <c r="DD86" s="10">
        <f t="shared" si="144"/>
        <v>17</v>
      </c>
      <c r="DE86" s="10">
        <f t="shared" si="145"/>
        <v>10</v>
      </c>
      <c r="DF86" s="10">
        <f t="shared" si="146"/>
        <v>14</v>
      </c>
      <c r="DG86" s="10">
        <f t="shared" si="147"/>
        <v>29</v>
      </c>
      <c r="DH86" s="10">
        <f t="shared" si="148"/>
        <v>17</v>
      </c>
    </row>
    <row r="87" spans="47:112" x14ac:dyDescent="0.15">
      <c r="AU87" s="48"/>
      <c r="AV87" s="48"/>
      <c r="AW87" s="48"/>
      <c r="AX87" s="48"/>
      <c r="BK87" s="10">
        <f>IF([5]武将数量星级阶位验证!AS85="","",[5]武将数量星级阶位验证!AS85)</f>
        <v>16609</v>
      </c>
      <c r="BL87" s="10">
        <f>IF([5]武将数量星级阶位验证!AT85="","",[5]武将数量星级阶位验证!AT85)</f>
        <v>3278241.2296917979</v>
      </c>
      <c r="BM87" s="10">
        <f>IF([5]武将数量星级阶位验证!BJ85="","",[5]武将数量星级阶位验证!BJ85)</f>
        <v>145011.42797383244</v>
      </c>
      <c r="BN87" s="10">
        <f>IF([5]武将数量星级阶位验证!BK85="","",[5]武将数量星级阶位验证!BK85)</f>
        <v>28714.359396744112</v>
      </c>
      <c r="BO87" s="10">
        <f>IF([5]武将数量星级阶位验证!BL85="","",[5]武将数量星级阶位验证!BL85)</f>
        <v>3918.4733528143688</v>
      </c>
      <c r="BP87" s="10">
        <f>IF([5]武将数量星级阶位验证!BM85="","",[5]武将数量星级阶位验证!BM85)</f>
        <v>289.68858954554679</v>
      </c>
      <c r="BR87" s="10">
        <f t="shared" si="109"/>
        <v>72505.71398691622</v>
      </c>
      <c r="BS87" s="10">
        <f t="shared" si="110"/>
        <v>28714.359396744112</v>
      </c>
      <c r="BT87" s="10">
        <f t="shared" si="111"/>
        <v>3783.3535820276666</v>
      </c>
      <c r="BU87" s="10">
        <f t="shared" si="112"/>
        <v>272.64808427816166</v>
      </c>
      <c r="BV87" s="10">
        <f t="shared" si="113"/>
        <v>72505.71398691622</v>
      </c>
      <c r="BW87" s="10">
        <f t="shared" si="114"/>
        <v>0</v>
      </c>
      <c r="BX87" s="10">
        <f t="shared" si="115"/>
        <v>135.11977078670222</v>
      </c>
      <c r="BY87" s="10">
        <f t="shared" si="116"/>
        <v>17.040505267385107</v>
      </c>
      <c r="CA87" s="10">
        <f t="shared" si="117"/>
        <v>29002.28559476649</v>
      </c>
      <c r="CB87" s="10">
        <f t="shared" si="118"/>
        <v>8204.1026847840312</v>
      </c>
      <c r="CC87" s="10">
        <f t="shared" si="119"/>
        <v>945.83839550691664</v>
      </c>
      <c r="CD87" s="10">
        <f t="shared" si="120"/>
        <v>119.28353687169573</v>
      </c>
      <c r="CE87" s="10">
        <f t="shared" si="121"/>
        <v>101507.9995816827</v>
      </c>
      <c r="CF87" s="10">
        <f t="shared" si="122"/>
        <v>8204.1026847840312</v>
      </c>
      <c r="CG87" s="10">
        <f t="shared" si="123"/>
        <v>945.83839550691664</v>
      </c>
      <c r="CH87" s="10">
        <f t="shared" si="124"/>
        <v>51.121515802155322</v>
      </c>
      <c r="CI87" s="10">
        <f t="shared" si="125"/>
        <v>14501.142797383245</v>
      </c>
      <c r="CJ87" s="10">
        <f t="shared" si="126"/>
        <v>12306.154027176048</v>
      </c>
      <c r="CK87" s="10">
        <f t="shared" si="127"/>
        <v>2026.7965618005358</v>
      </c>
      <c r="CL87" s="10">
        <f t="shared" si="128"/>
        <v>119.28353687169573</v>
      </c>
      <c r="CN87" s="10">
        <f t="shared" si="129"/>
        <v>10</v>
      </c>
      <c r="CO87" s="10">
        <f t="shared" si="130"/>
        <v>14</v>
      </c>
      <c r="CP87" s="10">
        <f t="shared" si="131"/>
        <v>29</v>
      </c>
      <c r="CQ87" s="10">
        <f t="shared" si="132"/>
        <v>17</v>
      </c>
      <c r="CR87" s="10">
        <f t="shared" si="133"/>
        <v>10</v>
      </c>
      <c r="CS87" s="10">
        <f t="shared" si="134"/>
        <v>0</v>
      </c>
      <c r="CT87" s="10">
        <f t="shared" si="135"/>
        <v>29</v>
      </c>
      <c r="CU87" s="10">
        <f t="shared" si="136"/>
        <v>17</v>
      </c>
      <c r="CW87" s="10">
        <f t="shared" si="137"/>
        <v>10</v>
      </c>
      <c r="CX87" s="10">
        <f t="shared" si="138"/>
        <v>14</v>
      </c>
      <c r="CY87" s="10">
        <f t="shared" si="139"/>
        <v>29</v>
      </c>
      <c r="CZ87" s="10">
        <f t="shared" si="140"/>
        <v>17</v>
      </c>
      <c r="DA87" s="10">
        <f t="shared" si="141"/>
        <v>10</v>
      </c>
      <c r="DB87" s="10">
        <f t="shared" si="142"/>
        <v>14</v>
      </c>
      <c r="DC87" s="10">
        <f t="shared" si="143"/>
        <v>29</v>
      </c>
      <c r="DD87" s="10">
        <f t="shared" si="144"/>
        <v>17</v>
      </c>
      <c r="DE87" s="10">
        <f t="shared" si="145"/>
        <v>10</v>
      </c>
      <c r="DF87" s="10">
        <f t="shared" si="146"/>
        <v>14</v>
      </c>
      <c r="DG87" s="10">
        <f t="shared" si="147"/>
        <v>29</v>
      </c>
      <c r="DH87" s="10">
        <f t="shared" si="148"/>
        <v>17</v>
      </c>
    </row>
    <row r="88" spans="47:112" x14ac:dyDescent="0.15">
      <c r="AU88" s="48"/>
      <c r="AV88" s="48"/>
      <c r="AW88" s="48"/>
      <c r="AX88" s="48"/>
      <c r="BK88" s="10">
        <f>IF([5]武将数量星级阶位验证!AS86="","",[5]武将数量星级阶位验证!AS86)</f>
        <v>21148</v>
      </c>
      <c r="BL88" s="10">
        <f>IF([5]武将数量星级阶位验证!AT86="","",[5]武将数量星级阶位验证!AT86)</f>
        <v>3390653.3875216194</v>
      </c>
      <c r="BM88" s="10">
        <f>IF([5]武将数量星级阶位验证!BJ86="","",[5]武将数量星级阶位验证!BJ86)</f>
        <v>182926.24390656888</v>
      </c>
      <c r="BN88" s="10">
        <f>IF([5]武将数量星级阶位验证!BK86="","",[5]武将数量星级阶位验证!BK86)</f>
        <v>35653.192333358398</v>
      </c>
      <c r="BO88" s="10">
        <f>IF([5]武将数量星级阶位验证!BL86="","",[5]武将数量星级阶位验证!BL86)</f>
        <v>4845.8232933065119</v>
      </c>
      <c r="BP88" s="10">
        <f>IF([5]武将数量星级阶位验证!BM86="","",[5]武将数量星级阶位验证!BM86)</f>
        <v>300.18039094299678</v>
      </c>
      <c r="BR88" s="10">
        <f t="shared" si="109"/>
        <v>91463.121953284441</v>
      </c>
      <c r="BS88" s="10">
        <f t="shared" si="110"/>
        <v>35653.192333358398</v>
      </c>
      <c r="BT88" s="10">
        <f t="shared" si="111"/>
        <v>4678.725938364908</v>
      </c>
      <c r="BU88" s="10">
        <f t="shared" si="112"/>
        <v>282.52272088752636</v>
      </c>
      <c r="BV88" s="10">
        <f t="shared" si="113"/>
        <v>91463.121953284441</v>
      </c>
      <c r="BW88" s="10">
        <f t="shared" si="114"/>
        <v>0</v>
      </c>
      <c r="BX88" s="10">
        <f t="shared" si="115"/>
        <v>167.09735494160367</v>
      </c>
      <c r="BY88" s="10">
        <f t="shared" si="116"/>
        <v>17.657670055470401</v>
      </c>
      <c r="CA88" s="10">
        <f t="shared" si="117"/>
        <v>36585.248781313778</v>
      </c>
      <c r="CB88" s="10">
        <f t="shared" si="118"/>
        <v>10186.626380959542</v>
      </c>
      <c r="CC88" s="10">
        <f t="shared" si="119"/>
        <v>1169.681484591227</v>
      </c>
      <c r="CD88" s="10">
        <f t="shared" si="120"/>
        <v>123.60369038829279</v>
      </c>
      <c r="CE88" s="10">
        <f t="shared" si="121"/>
        <v>128048.37073459821</v>
      </c>
      <c r="CF88" s="10">
        <f t="shared" si="122"/>
        <v>10186.626380959542</v>
      </c>
      <c r="CG88" s="10">
        <f t="shared" si="123"/>
        <v>1169.681484591227</v>
      </c>
      <c r="CH88" s="10">
        <f t="shared" si="124"/>
        <v>52.9730101664112</v>
      </c>
      <c r="CI88" s="10">
        <f t="shared" si="125"/>
        <v>18292.624390656889</v>
      </c>
      <c r="CJ88" s="10">
        <f t="shared" si="126"/>
        <v>15279.939571439312</v>
      </c>
      <c r="CK88" s="10">
        <f t="shared" si="127"/>
        <v>2506.4603241240579</v>
      </c>
      <c r="CL88" s="10">
        <f t="shared" si="128"/>
        <v>123.60369038829279</v>
      </c>
      <c r="CN88" s="10">
        <f t="shared" si="129"/>
        <v>10</v>
      </c>
      <c r="CO88" s="10">
        <f t="shared" si="130"/>
        <v>14</v>
      </c>
      <c r="CP88" s="10">
        <f t="shared" si="131"/>
        <v>29</v>
      </c>
      <c r="CQ88" s="10">
        <f t="shared" si="132"/>
        <v>17</v>
      </c>
      <c r="CR88" s="10">
        <f t="shared" si="133"/>
        <v>10</v>
      </c>
      <c r="CS88" s="10">
        <f t="shared" si="134"/>
        <v>0</v>
      </c>
      <c r="CT88" s="10">
        <f t="shared" si="135"/>
        <v>29</v>
      </c>
      <c r="CU88" s="10">
        <f t="shared" si="136"/>
        <v>17</v>
      </c>
      <c r="CW88" s="10">
        <f t="shared" si="137"/>
        <v>10</v>
      </c>
      <c r="CX88" s="10">
        <f t="shared" si="138"/>
        <v>14</v>
      </c>
      <c r="CY88" s="10">
        <f t="shared" si="139"/>
        <v>29</v>
      </c>
      <c r="CZ88" s="10">
        <f t="shared" si="140"/>
        <v>17</v>
      </c>
      <c r="DA88" s="10">
        <f t="shared" si="141"/>
        <v>10</v>
      </c>
      <c r="DB88" s="10">
        <f t="shared" si="142"/>
        <v>14</v>
      </c>
      <c r="DC88" s="10">
        <f t="shared" si="143"/>
        <v>29</v>
      </c>
      <c r="DD88" s="10">
        <f t="shared" si="144"/>
        <v>17</v>
      </c>
      <c r="DE88" s="10">
        <f t="shared" si="145"/>
        <v>10</v>
      </c>
      <c r="DF88" s="10">
        <f t="shared" si="146"/>
        <v>14</v>
      </c>
      <c r="DG88" s="10">
        <f t="shared" si="147"/>
        <v>29</v>
      </c>
      <c r="DH88" s="10">
        <f t="shared" si="148"/>
        <v>17</v>
      </c>
    </row>
    <row r="89" spans="47:112" x14ac:dyDescent="0.15">
      <c r="AU89" s="48"/>
      <c r="AV89" s="48"/>
      <c r="AW89" s="48"/>
      <c r="AX89" s="48"/>
      <c r="BK89" s="10">
        <f>IF([5]武将数量星级阶位验证!AS87="","",[5]武将数量星级阶位验证!AS87)</f>
        <v>26962</v>
      </c>
      <c r="BL89" s="10">
        <f>IF([5]武将数量星级阶位验证!AT87="","",[5]武将数量星级阶位验证!AT87)</f>
        <v>3502274.0303330538</v>
      </c>
      <c r="BM89" s="10">
        <f>IF([5]武将数量星级阶位验证!BJ87="","",[5]武将数量星级阶位验证!BJ87)</f>
        <v>231421.86209694704</v>
      </c>
      <c r="BN89" s="10">
        <f>IF([5]武将数量星级阶位验证!BK87="","",[5]武将数量星级阶位验证!BK87)</f>
        <v>44503.607571400644</v>
      </c>
      <c r="BO89" s="10">
        <f>IF([5]武将数量星级阶位验证!BL87="","",[5]武将数量星级阶位验证!BL87)</f>
        <v>6028.0355790128488</v>
      </c>
      <c r="BP89" s="10">
        <f>IF([5]武将数量星级阶位验证!BM87="","",[5]武将数量星级阶位验证!BM87)</f>
        <v>310.59831760539731</v>
      </c>
      <c r="BR89" s="10">
        <f t="shared" si="109"/>
        <v>115710.93104847352</v>
      </c>
      <c r="BS89" s="10">
        <f t="shared" si="110"/>
        <v>44503.607571400644</v>
      </c>
      <c r="BT89" s="10">
        <f t="shared" si="111"/>
        <v>5820.1722831848201</v>
      </c>
      <c r="BU89" s="10">
        <f t="shared" si="112"/>
        <v>292.32782833449158</v>
      </c>
      <c r="BV89" s="10">
        <f t="shared" si="113"/>
        <v>115710.93104847352</v>
      </c>
      <c r="BW89" s="10">
        <f t="shared" si="114"/>
        <v>0</v>
      </c>
      <c r="BX89" s="10">
        <f t="shared" si="115"/>
        <v>207.86329582802901</v>
      </c>
      <c r="BY89" s="10">
        <f t="shared" si="116"/>
        <v>18.270489270905728</v>
      </c>
      <c r="CA89" s="10">
        <f t="shared" si="117"/>
        <v>46284.372419389409</v>
      </c>
      <c r="CB89" s="10">
        <f t="shared" si="118"/>
        <v>12715.316448971611</v>
      </c>
      <c r="CC89" s="10">
        <f t="shared" si="119"/>
        <v>1455.043070796205</v>
      </c>
      <c r="CD89" s="10">
        <f t="shared" si="120"/>
        <v>127.89342489634006</v>
      </c>
      <c r="CE89" s="10">
        <f t="shared" si="121"/>
        <v>161995.30346786292</v>
      </c>
      <c r="CF89" s="10">
        <f t="shared" si="122"/>
        <v>12715.316448971611</v>
      </c>
      <c r="CG89" s="10">
        <f t="shared" si="123"/>
        <v>1455.043070796205</v>
      </c>
      <c r="CH89" s="10">
        <f t="shared" si="124"/>
        <v>54.811467812717176</v>
      </c>
      <c r="CI89" s="10">
        <f t="shared" si="125"/>
        <v>23142.186209694704</v>
      </c>
      <c r="CJ89" s="10">
        <f t="shared" si="126"/>
        <v>19072.974673457418</v>
      </c>
      <c r="CK89" s="10">
        <f t="shared" si="127"/>
        <v>3117.9494374204392</v>
      </c>
      <c r="CL89" s="10">
        <f t="shared" si="128"/>
        <v>127.89342489634006</v>
      </c>
      <c r="CN89" s="10">
        <f t="shared" si="129"/>
        <v>10</v>
      </c>
      <c r="CO89" s="10">
        <f t="shared" si="130"/>
        <v>14</v>
      </c>
      <c r="CP89" s="10">
        <f t="shared" si="131"/>
        <v>29</v>
      </c>
      <c r="CQ89" s="10">
        <f t="shared" si="132"/>
        <v>17</v>
      </c>
      <c r="CR89" s="10">
        <f t="shared" si="133"/>
        <v>10</v>
      </c>
      <c r="CS89" s="10">
        <f t="shared" si="134"/>
        <v>0</v>
      </c>
      <c r="CT89" s="10">
        <f t="shared" si="135"/>
        <v>29</v>
      </c>
      <c r="CU89" s="10">
        <f t="shared" si="136"/>
        <v>17</v>
      </c>
      <c r="CW89" s="10">
        <f t="shared" si="137"/>
        <v>10</v>
      </c>
      <c r="CX89" s="10">
        <f t="shared" si="138"/>
        <v>14</v>
      </c>
      <c r="CY89" s="10">
        <f t="shared" si="139"/>
        <v>29</v>
      </c>
      <c r="CZ89" s="10">
        <f t="shared" si="140"/>
        <v>17</v>
      </c>
      <c r="DA89" s="10">
        <f t="shared" si="141"/>
        <v>10</v>
      </c>
      <c r="DB89" s="10">
        <f t="shared" si="142"/>
        <v>14</v>
      </c>
      <c r="DC89" s="10">
        <f t="shared" si="143"/>
        <v>29</v>
      </c>
      <c r="DD89" s="10">
        <f t="shared" si="144"/>
        <v>17</v>
      </c>
      <c r="DE89" s="10">
        <f t="shared" si="145"/>
        <v>10</v>
      </c>
      <c r="DF89" s="10">
        <f t="shared" si="146"/>
        <v>14</v>
      </c>
      <c r="DG89" s="10">
        <f t="shared" si="147"/>
        <v>29</v>
      </c>
      <c r="DH89" s="10">
        <f t="shared" si="148"/>
        <v>17</v>
      </c>
    </row>
    <row r="90" spans="47:112" x14ac:dyDescent="0.15">
      <c r="AU90" s="48"/>
      <c r="AV90" s="48"/>
      <c r="AW90" s="48"/>
      <c r="AX90" s="48"/>
      <c r="BK90" s="10">
        <f>IF([5]武将数量星级阶位验证!AS88="","",[5]武将数量星级阶位验证!AS88)</f>
        <v>34357</v>
      </c>
      <c r="BL90" s="10">
        <f>IF([5]武将数量星级阶位验证!AT88="","",[5]武将数量星级阶位验证!AT88)</f>
        <v>3606553.0249344278</v>
      </c>
      <c r="BM90" s="10">
        <f>IF([5]武将数量星级阶位验证!BJ88="","",[5]武将数量星级阶位验证!BJ88)</f>
        <v>293024.03298391809</v>
      </c>
      <c r="BN90" s="10">
        <f>IF([5]武将数量星级阶位验证!BK88="","",[5]武将数量星级阶位验证!BK88)</f>
        <v>55717.010753547162</v>
      </c>
      <c r="BO90" s="10">
        <f>IF([5]武将数量星级阶位验证!BL88="","",[5]武将数量星级阶位验证!BL88)</f>
        <v>7525.171056334827</v>
      </c>
      <c r="BP90" s="10">
        <f>IF([5]武将数量星级阶位验证!BM88="","",[5]武将数量星级阶位验证!BM88)</f>
        <v>320.33102376819221</v>
      </c>
      <c r="BR90" s="10">
        <f t="shared" si="109"/>
        <v>146512.01649195905</v>
      </c>
      <c r="BS90" s="10">
        <f t="shared" si="110"/>
        <v>55717.010753547162</v>
      </c>
      <c r="BT90" s="10">
        <f t="shared" si="111"/>
        <v>7265.6823992198333</v>
      </c>
      <c r="BU90" s="10">
        <f t="shared" si="112"/>
        <v>301.48802237006328</v>
      </c>
      <c r="BV90" s="10">
        <f t="shared" si="113"/>
        <v>146512.01649195905</v>
      </c>
      <c r="BW90" s="10">
        <f t="shared" si="114"/>
        <v>0</v>
      </c>
      <c r="BX90" s="10">
        <f t="shared" si="115"/>
        <v>259.48865711499371</v>
      </c>
      <c r="BY90" s="10">
        <f t="shared" si="116"/>
        <v>18.843001398128958</v>
      </c>
      <c r="CA90" s="10">
        <f t="shared" si="117"/>
        <v>58604.806596783623</v>
      </c>
      <c r="CB90" s="10">
        <f t="shared" si="118"/>
        <v>15919.145929584902</v>
      </c>
      <c r="CC90" s="10">
        <f t="shared" si="119"/>
        <v>1816.4205998049583</v>
      </c>
      <c r="CD90" s="10">
        <f t="shared" si="120"/>
        <v>131.90100978690268</v>
      </c>
      <c r="CE90" s="10">
        <f t="shared" si="121"/>
        <v>205116.82308874265</v>
      </c>
      <c r="CF90" s="10">
        <f t="shared" si="122"/>
        <v>15919.145929584902</v>
      </c>
      <c r="CG90" s="10">
        <f t="shared" si="123"/>
        <v>1816.4205998049583</v>
      </c>
      <c r="CH90" s="10">
        <f t="shared" si="124"/>
        <v>56.529004194386864</v>
      </c>
      <c r="CI90" s="10">
        <f t="shared" si="125"/>
        <v>29302.403298391811</v>
      </c>
      <c r="CJ90" s="10">
        <f t="shared" si="126"/>
        <v>23878.718894377354</v>
      </c>
      <c r="CK90" s="10">
        <f t="shared" si="127"/>
        <v>3892.3298567249108</v>
      </c>
      <c r="CL90" s="10">
        <f t="shared" si="128"/>
        <v>131.90100978690268</v>
      </c>
      <c r="CN90" s="10">
        <f t="shared" si="129"/>
        <v>10</v>
      </c>
      <c r="CO90" s="10">
        <f t="shared" si="130"/>
        <v>14</v>
      </c>
      <c r="CP90" s="10">
        <f t="shared" si="131"/>
        <v>29</v>
      </c>
      <c r="CQ90" s="10">
        <f t="shared" si="132"/>
        <v>17</v>
      </c>
      <c r="CR90" s="10">
        <f t="shared" si="133"/>
        <v>10</v>
      </c>
      <c r="CS90" s="10">
        <f t="shared" si="134"/>
        <v>0</v>
      </c>
      <c r="CT90" s="10">
        <f t="shared" si="135"/>
        <v>29</v>
      </c>
      <c r="CU90" s="10">
        <f t="shared" si="136"/>
        <v>17</v>
      </c>
      <c r="CW90" s="10">
        <f t="shared" si="137"/>
        <v>10</v>
      </c>
      <c r="CX90" s="10">
        <f t="shared" si="138"/>
        <v>14</v>
      </c>
      <c r="CY90" s="10">
        <f t="shared" si="139"/>
        <v>29</v>
      </c>
      <c r="CZ90" s="10">
        <f t="shared" si="140"/>
        <v>17</v>
      </c>
      <c r="DA90" s="10">
        <f t="shared" si="141"/>
        <v>10</v>
      </c>
      <c r="DB90" s="10">
        <f t="shared" si="142"/>
        <v>14</v>
      </c>
      <c r="DC90" s="10">
        <f t="shared" si="143"/>
        <v>29</v>
      </c>
      <c r="DD90" s="10">
        <f t="shared" si="144"/>
        <v>17</v>
      </c>
      <c r="DE90" s="10">
        <f t="shared" si="145"/>
        <v>10</v>
      </c>
      <c r="DF90" s="10">
        <f t="shared" si="146"/>
        <v>14</v>
      </c>
      <c r="DG90" s="10">
        <f t="shared" si="147"/>
        <v>29</v>
      </c>
      <c r="DH90" s="10">
        <f t="shared" si="148"/>
        <v>17</v>
      </c>
    </row>
    <row r="91" spans="47:112" x14ac:dyDescent="0.15">
      <c r="AU91" s="48"/>
      <c r="AV91" s="48"/>
      <c r="AW91" s="48"/>
      <c r="AX91" s="48"/>
      <c r="BK91" s="10">
        <f>IF([5]武将数量星级阶位验证!AS89="","",[5]武将数量星级阶位验证!AS89)</f>
        <v>43792</v>
      </c>
      <c r="BL91" s="10">
        <f>IF([5]武将数量星级阶位验证!AT89="","",[5]武将数量星级阶位验证!AT89)</f>
        <v>3641234.3250992335</v>
      </c>
      <c r="BM91" s="10">
        <f>IF([5]武将数量星级阶位验证!BJ89="","",[5]武将数量星级阶位验证!BJ89)</f>
        <v>371408.92185963393</v>
      </c>
      <c r="BN91" s="10">
        <f>IF([5]武将数量星级阶位验证!BK89="","",[5]武将数量星级阶位验证!BK89)</f>
        <v>69909.720956636796</v>
      </c>
      <c r="BO91" s="10">
        <f>IF([5]武将数量星级阶位验证!BL89="","",[5]武将数量星级阶位验证!BL89)</f>
        <v>9418.2025867982702</v>
      </c>
      <c r="BP91" s="10">
        <f>IF([5]武将数量星级阶位验证!BM89="","",[5]武将数量星级阶位验证!BM89)</f>
        <v>323.56794511690742</v>
      </c>
      <c r="BR91" s="10">
        <f t="shared" si="109"/>
        <v>185704.46092981697</v>
      </c>
      <c r="BS91" s="10">
        <f t="shared" si="110"/>
        <v>69909.720956636796</v>
      </c>
      <c r="BT91" s="10">
        <f t="shared" si="111"/>
        <v>9093.4369803569516</v>
      </c>
      <c r="BU91" s="10">
        <f t="shared" si="112"/>
        <v>304.53453658061875</v>
      </c>
      <c r="BV91" s="10">
        <f t="shared" si="113"/>
        <v>185704.46092981697</v>
      </c>
      <c r="BW91" s="10">
        <f t="shared" si="114"/>
        <v>0</v>
      </c>
      <c r="BX91" s="10">
        <f t="shared" si="115"/>
        <v>324.76560644131928</v>
      </c>
      <c r="BY91" s="10">
        <f t="shared" si="116"/>
        <v>19.033408536288675</v>
      </c>
      <c r="CA91" s="10">
        <f t="shared" si="117"/>
        <v>74281.784371926784</v>
      </c>
      <c r="CB91" s="10">
        <f t="shared" si="118"/>
        <v>19974.205987610512</v>
      </c>
      <c r="CC91" s="10">
        <f t="shared" si="119"/>
        <v>2273.3592450892379</v>
      </c>
      <c r="CD91" s="10">
        <f t="shared" si="120"/>
        <v>133.2338597540207</v>
      </c>
      <c r="CE91" s="10">
        <f t="shared" si="121"/>
        <v>259986.24530174374</v>
      </c>
      <c r="CF91" s="10">
        <f t="shared" si="122"/>
        <v>19974.205987610512</v>
      </c>
      <c r="CG91" s="10">
        <f t="shared" si="123"/>
        <v>2273.3592450892379</v>
      </c>
      <c r="CH91" s="10">
        <f t="shared" si="124"/>
        <v>57.100225608866019</v>
      </c>
      <c r="CI91" s="10">
        <f t="shared" si="125"/>
        <v>37140.892185963392</v>
      </c>
      <c r="CJ91" s="10">
        <f t="shared" si="126"/>
        <v>29961.308981415768</v>
      </c>
      <c r="CK91" s="10">
        <f t="shared" si="127"/>
        <v>4871.4840966197953</v>
      </c>
      <c r="CL91" s="10">
        <f t="shared" si="128"/>
        <v>133.2338597540207</v>
      </c>
      <c r="CN91" s="10">
        <f t="shared" si="129"/>
        <v>10</v>
      </c>
      <c r="CO91" s="10">
        <f t="shared" si="130"/>
        <v>14</v>
      </c>
      <c r="CP91" s="10">
        <f t="shared" si="131"/>
        <v>29</v>
      </c>
      <c r="CQ91" s="10">
        <f t="shared" si="132"/>
        <v>17</v>
      </c>
      <c r="CR91" s="10">
        <f t="shared" si="133"/>
        <v>10</v>
      </c>
      <c r="CS91" s="10">
        <f t="shared" si="134"/>
        <v>0</v>
      </c>
      <c r="CT91" s="10">
        <f t="shared" si="135"/>
        <v>29</v>
      </c>
      <c r="CU91" s="10">
        <f t="shared" si="136"/>
        <v>17</v>
      </c>
      <c r="CW91" s="10">
        <f t="shared" si="137"/>
        <v>10</v>
      </c>
      <c r="CX91" s="10">
        <f t="shared" si="138"/>
        <v>14</v>
      </c>
      <c r="CY91" s="10">
        <f t="shared" si="139"/>
        <v>29</v>
      </c>
      <c r="CZ91" s="10">
        <f t="shared" si="140"/>
        <v>17</v>
      </c>
      <c r="DA91" s="10">
        <f t="shared" si="141"/>
        <v>10</v>
      </c>
      <c r="DB91" s="10">
        <f t="shared" si="142"/>
        <v>14</v>
      </c>
      <c r="DC91" s="10">
        <f t="shared" si="143"/>
        <v>29</v>
      </c>
      <c r="DD91" s="10">
        <f t="shared" si="144"/>
        <v>17</v>
      </c>
      <c r="DE91" s="10">
        <f t="shared" si="145"/>
        <v>10</v>
      </c>
      <c r="DF91" s="10">
        <f t="shared" si="146"/>
        <v>14</v>
      </c>
      <c r="DG91" s="10">
        <f t="shared" si="147"/>
        <v>29</v>
      </c>
      <c r="DH91" s="10">
        <f t="shared" si="148"/>
        <v>17</v>
      </c>
    </row>
    <row r="92" spans="47:112" x14ac:dyDescent="0.15">
      <c r="AU92" s="48"/>
      <c r="AV92" s="48"/>
      <c r="AW92" s="48"/>
      <c r="AX92" s="48"/>
      <c r="BK92" s="10">
        <f>IF([5]武将数量星级阶位验证!AS90="","",[5]武将数量星级阶位验证!AS90)</f>
        <v>55675</v>
      </c>
      <c r="BL92" s="10">
        <f>IF([5]武将数量星级阶位验证!AT90="","",[5]武将数量星级阶位验证!AT90)</f>
        <v>3704119.6284091161</v>
      </c>
      <c r="BM92" s="10">
        <f>IF([5]武将数量星级阶位验证!BJ90="","",[5]武将数量星级阶位验证!BJ90)</f>
        <v>470172.70627832762</v>
      </c>
      <c r="BN92" s="10">
        <f>IF([5]武将数量星级阶位验证!BK90="","",[5]武将数量星级阶位验证!BK90)</f>
        <v>87807.131453227965</v>
      </c>
      <c r="BO92" s="10">
        <f>IF([5]武将数量星级阶位验证!BL90="","",[5]武将数量星级阶位验证!BL90)</f>
        <v>11805.739161286945</v>
      </c>
      <c r="BP92" s="10">
        <f>IF([5]武将数量星级阶位验证!BM90="","",[5]武将数量星级阶位验证!BM90)</f>
        <v>329.43724009249644</v>
      </c>
      <c r="BR92" s="10">
        <f t="shared" si="109"/>
        <v>235086.35313916381</v>
      </c>
      <c r="BS92" s="10">
        <f t="shared" si="110"/>
        <v>87807.131453227965</v>
      </c>
      <c r="BT92" s="10">
        <f t="shared" si="111"/>
        <v>11398.644707449464</v>
      </c>
      <c r="BU92" s="10">
        <f t="shared" si="112"/>
        <v>310.05857891058486</v>
      </c>
      <c r="BV92" s="10">
        <f t="shared" si="113"/>
        <v>235086.35313916381</v>
      </c>
      <c r="BW92" s="10">
        <f t="shared" si="114"/>
        <v>0</v>
      </c>
      <c r="BX92" s="10">
        <f t="shared" si="115"/>
        <v>407.09445383748039</v>
      </c>
      <c r="BY92" s="10">
        <f t="shared" si="116"/>
        <v>19.378661181911561</v>
      </c>
      <c r="CA92" s="10">
        <f t="shared" si="117"/>
        <v>94034.541255665536</v>
      </c>
      <c r="CB92" s="10">
        <f t="shared" si="118"/>
        <v>25087.751843779417</v>
      </c>
      <c r="CC92" s="10">
        <f t="shared" si="119"/>
        <v>2849.6611768623661</v>
      </c>
      <c r="CD92" s="10">
        <f t="shared" si="120"/>
        <v>135.65062827338087</v>
      </c>
      <c r="CE92" s="10">
        <f t="shared" si="121"/>
        <v>329120.89439482929</v>
      </c>
      <c r="CF92" s="10">
        <f t="shared" si="122"/>
        <v>25087.751843779417</v>
      </c>
      <c r="CG92" s="10">
        <f t="shared" si="123"/>
        <v>2849.6611768623661</v>
      </c>
      <c r="CH92" s="10">
        <f t="shared" si="124"/>
        <v>58.135983545734668</v>
      </c>
      <c r="CI92" s="10">
        <f t="shared" si="125"/>
        <v>47017.270627832768</v>
      </c>
      <c r="CJ92" s="10">
        <f t="shared" si="126"/>
        <v>37631.627765669124</v>
      </c>
      <c r="CK92" s="10">
        <f t="shared" si="127"/>
        <v>6106.4168075622138</v>
      </c>
      <c r="CL92" s="10">
        <f t="shared" si="128"/>
        <v>135.65062827338087</v>
      </c>
      <c r="CN92" s="10">
        <f t="shared" si="129"/>
        <v>10</v>
      </c>
      <c r="CO92" s="10">
        <f t="shared" si="130"/>
        <v>14</v>
      </c>
      <c r="CP92" s="10">
        <f t="shared" si="131"/>
        <v>29</v>
      </c>
      <c r="CQ92" s="10">
        <f t="shared" si="132"/>
        <v>17</v>
      </c>
      <c r="CR92" s="10">
        <f t="shared" si="133"/>
        <v>10</v>
      </c>
      <c r="CS92" s="10">
        <f t="shared" si="134"/>
        <v>0</v>
      </c>
      <c r="CT92" s="10">
        <f t="shared" si="135"/>
        <v>29</v>
      </c>
      <c r="CU92" s="10">
        <f t="shared" si="136"/>
        <v>17</v>
      </c>
      <c r="CW92" s="10">
        <f t="shared" si="137"/>
        <v>10</v>
      </c>
      <c r="CX92" s="10">
        <f t="shared" si="138"/>
        <v>14</v>
      </c>
      <c r="CY92" s="10">
        <f t="shared" si="139"/>
        <v>29</v>
      </c>
      <c r="CZ92" s="10">
        <f t="shared" si="140"/>
        <v>17</v>
      </c>
      <c r="DA92" s="10">
        <f t="shared" si="141"/>
        <v>10</v>
      </c>
      <c r="DB92" s="10">
        <f t="shared" si="142"/>
        <v>14</v>
      </c>
      <c r="DC92" s="10">
        <f t="shared" si="143"/>
        <v>29</v>
      </c>
      <c r="DD92" s="10">
        <f t="shared" si="144"/>
        <v>17</v>
      </c>
      <c r="DE92" s="10">
        <f t="shared" si="145"/>
        <v>10</v>
      </c>
      <c r="DF92" s="10">
        <f t="shared" si="146"/>
        <v>14</v>
      </c>
      <c r="DG92" s="10">
        <f t="shared" si="147"/>
        <v>29</v>
      </c>
      <c r="DH92" s="10">
        <f t="shared" si="148"/>
        <v>17</v>
      </c>
    </row>
    <row r="93" spans="47:112" x14ac:dyDescent="0.15">
      <c r="AU93" s="48"/>
      <c r="AV93" s="48"/>
      <c r="AW93" s="48"/>
      <c r="AX93" s="48"/>
      <c r="BK93" s="10" t="str">
        <f>IF([5]武将数量星级阶位验证!AS91="","",[5]武将数量星级阶位验证!AS91)</f>
        <v/>
      </c>
      <c r="BL93" s="10" t="str">
        <f>IF([5]武将数量星级阶位验证!AT91="","",[5]武将数量星级阶位验证!AT91)</f>
        <v/>
      </c>
      <c r="BM93" s="10" t="str">
        <f>IF([5]武将数量星级阶位验证!BJ91="","",[5]武将数量星级阶位验证!BJ91)</f>
        <v/>
      </c>
      <c r="BN93" s="10" t="str">
        <f>IF([5]武将数量星级阶位验证!BK91="","",[5]武将数量星级阶位验证!BK91)</f>
        <v/>
      </c>
      <c r="BO93" s="10" t="str">
        <f>IF([5]武将数量星级阶位验证!BL91="","",[5]武将数量星级阶位验证!BL91)</f>
        <v/>
      </c>
      <c r="BP93" s="10" t="str">
        <f>IF([5]武将数量星级阶位验证!BM91="","",[5]武将数量星级阶位验证!BM91)</f>
        <v/>
      </c>
      <c r="BR93" s="10" t="e">
        <f t="shared" si="109"/>
        <v>#VALUE!</v>
      </c>
      <c r="BS93" s="10" t="e">
        <f t="shared" si="110"/>
        <v>#VALUE!</v>
      </c>
      <c r="BT93" s="10" t="e">
        <f t="shared" si="111"/>
        <v>#VALUE!</v>
      </c>
      <c r="BU93" s="10" t="e">
        <f t="shared" si="112"/>
        <v>#VALUE!</v>
      </c>
      <c r="BV93" s="10" t="e">
        <f t="shared" si="113"/>
        <v>#VALUE!</v>
      </c>
      <c r="BW93" s="10" t="e">
        <f t="shared" si="114"/>
        <v>#VALUE!</v>
      </c>
      <c r="BX93" s="10" t="e">
        <f t="shared" si="115"/>
        <v>#VALUE!</v>
      </c>
      <c r="BY93" s="10" t="e">
        <f t="shared" si="116"/>
        <v>#VALUE!</v>
      </c>
      <c r="CA93" s="10" t="e">
        <f t="shared" si="117"/>
        <v>#VALUE!</v>
      </c>
      <c r="CB93" s="10" t="e">
        <f t="shared" si="118"/>
        <v>#VALUE!</v>
      </c>
      <c r="CC93" s="10" t="e">
        <f t="shared" si="119"/>
        <v>#VALUE!</v>
      </c>
      <c r="CD93" s="10" t="e">
        <f t="shared" si="120"/>
        <v>#VALUE!</v>
      </c>
      <c r="CE93" s="10" t="e">
        <f t="shared" si="121"/>
        <v>#VALUE!</v>
      </c>
      <c r="CF93" s="10" t="e">
        <f t="shared" si="122"/>
        <v>#VALUE!</v>
      </c>
      <c r="CG93" s="10" t="e">
        <f t="shared" si="123"/>
        <v>#VALUE!</v>
      </c>
      <c r="CH93" s="10" t="e">
        <f t="shared" si="124"/>
        <v>#VALUE!</v>
      </c>
      <c r="CI93" s="10" t="e">
        <f t="shared" si="125"/>
        <v>#VALUE!</v>
      </c>
      <c r="CJ93" s="10" t="e">
        <f t="shared" si="126"/>
        <v>#VALUE!</v>
      </c>
      <c r="CK93" s="10" t="e">
        <f t="shared" si="127"/>
        <v>#VALUE!</v>
      </c>
      <c r="CL93" s="10" t="e">
        <f t="shared" si="128"/>
        <v>#VALUE!</v>
      </c>
      <c r="CN93" s="10" t="e">
        <f t="shared" si="129"/>
        <v>#VALUE!</v>
      </c>
      <c r="CO93" s="10" t="e">
        <f t="shared" si="130"/>
        <v>#VALUE!</v>
      </c>
      <c r="CP93" s="10" t="e">
        <f t="shared" si="131"/>
        <v>#VALUE!</v>
      </c>
      <c r="CQ93" s="10" t="e">
        <f t="shared" si="132"/>
        <v>#VALUE!</v>
      </c>
      <c r="CR93" s="10" t="e">
        <f t="shared" si="133"/>
        <v>#VALUE!</v>
      </c>
      <c r="CS93" s="10" t="e">
        <f t="shared" si="134"/>
        <v>#VALUE!</v>
      </c>
      <c r="CT93" s="10" t="e">
        <f t="shared" si="135"/>
        <v>#VALUE!</v>
      </c>
      <c r="CU93" s="10" t="e">
        <f t="shared" si="136"/>
        <v>#VALUE!</v>
      </c>
      <c r="CW93" s="10" t="e">
        <f t="shared" si="137"/>
        <v>#VALUE!</v>
      </c>
      <c r="CX93" s="10" t="e">
        <f t="shared" si="138"/>
        <v>#VALUE!</v>
      </c>
      <c r="CY93" s="10" t="e">
        <f t="shared" si="139"/>
        <v>#VALUE!</v>
      </c>
      <c r="CZ93" s="10" t="e">
        <f t="shared" si="140"/>
        <v>#VALUE!</v>
      </c>
      <c r="DA93" s="10" t="e">
        <f t="shared" si="141"/>
        <v>#VALUE!</v>
      </c>
      <c r="DB93" s="10" t="e">
        <f t="shared" si="142"/>
        <v>#VALUE!</v>
      </c>
      <c r="DC93" s="10" t="e">
        <f t="shared" si="143"/>
        <v>#VALUE!</v>
      </c>
      <c r="DD93" s="10" t="e">
        <f t="shared" si="144"/>
        <v>#VALUE!</v>
      </c>
      <c r="DE93" s="10" t="e">
        <f t="shared" si="145"/>
        <v>#VALUE!</v>
      </c>
      <c r="DF93" s="10" t="e">
        <f t="shared" si="146"/>
        <v>#VALUE!</v>
      </c>
      <c r="DG93" s="10" t="e">
        <f t="shared" si="147"/>
        <v>#VALUE!</v>
      </c>
      <c r="DH93" s="10" t="e">
        <f t="shared" si="148"/>
        <v>#VALUE!</v>
      </c>
    </row>
    <row r="94" spans="47:112" x14ac:dyDescent="0.15">
      <c r="AU94" s="48"/>
      <c r="AV94" s="48"/>
      <c r="AW94" s="48"/>
      <c r="AX94" s="48"/>
      <c r="BK94" s="10" t="str">
        <f>IF([5]武将数量星级阶位验证!AS92="","",[5]武将数量星级阶位验证!AS92)</f>
        <v/>
      </c>
      <c r="BL94" s="10" t="str">
        <f>IF([5]武将数量星级阶位验证!AT92="","",[5]武将数量星级阶位验证!AT92)</f>
        <v/>
      </c>
      <c r="BM94" s="10" t="str">
        <f>IF([5]武将数量星级阶位验证!BJ92="","",[5]武将数量星级阶位验证!BJ92)</f>
        <v/>
      </c>
      <c r="BN94" s="10" t="str">
        <f>IF([5]武将数量星级阶位验证!BK92="","",[5]武将数量星级阶位验证!BK92)</f>
        <v/>
      </c>
      <c r="BO94" s="10" t="str">
        <f>IF([5]武将数量星级阶位验证!BL92="","",[5]武将数量星级阶位验证!BL92)</f>
        <v/>
      </c>
      <c r="BP94" s="10" t="str">
        <f>IF([5]武将数量星级阶位验证!BM92="","",[5]武将数量星级阶位验证!BM92)</f>
        <v/>
      </c>
      <c r="BR94" s="10" t="e">
        <f t="shared" si="109"/>
        <v>#VALUE!</v>
      </c>
      <c r="BS94" s="10" t="e">
        <f t="shared" si="110"/>
        <v>#VALUE!</v>
      </c>
      <c r="BT94" s="10" t="e">
        <f t="shared" si="111"/>
        <v>#VALUE!</v>
      </c>
      <c r="BU94" s="10" t="e">
        <f t="shared" si="112"/>
        <v>#VALUE!</v>
      </c>
      <c r="BV94" s="10" t="e">
        <f t="shared" si="113"/>
        <v>#VALUE!</v>
      </c>
      <c r="BW94" s="10" t="e">
        <f t="shared" si="114"/>
        <v>#VALUE!</v>
      </c>
      <c r="BX94" s="10" t="e">
        <f t="shared" si="115"/>
        <v>#VALUE!</v>
      </c>
      <c r="BY94" s="10" t="e">
        <f t="shared" si="116"/>
        <v>#VALUE!</v>
      </c>
      <c r="CA94" s="10" t="e">
        <f t="shared" si="117"/>
        <v>#VALUE!</v>
      </c>
      <c r="CB94" s="10" t="e">
        <f t="shared" si="118"/>
        <v>#VALUE!</v>
      </c>
      <c r="CC94" s="10" t="e">
        <f t="shared" si="119"/>
        <v>#VALUE!</v>
      </c>
      <c r="CD94" s="10" t="e">
        <f t="shared" si="120"/>
        <v>#VALUE!</v>
      </c>
      <c r="CE94" s="10" t="e">
        <f t="shared" si="121"/>
        <v>#VALUE!</v>
      </c>
      <c r="CF94" s="10" t="e">
        <f t="shared" si="122"/>
        <v>#VALUE!</v>
      </c>
      <c r="CG94" s="10" t="e">
        <f t="shared" si="123"/>
        <v>#VALUE!</v>
      </c>
      <c r="CH94" s="10" t="e">
        <f t="shared" si="124"/>
        <v>#VALUE!</v>
      </c>
      <c r="CI94" s="10" t="e">
        <f t="shared" si="125"/>
        <v>#VALUE!</v>
      </c>
      <c r="CJ94" s="10" t="e">
        <f t="shared" si="126"/>
        <v>#VALUE!</v>
      </c>
      <c r="CK94" s="10" t="e">
        <f t="shared" si="127"/>
        <v>#VALUE!</v>
      </c>
      <c r="CL94" s="10" t="e">
        <f t="shared" si="128"/>
        <v>#VALUE!</v>
      </c>
      <c r="CN94" s="10" t="e">
        <f t="shared" si="129"/>
        <v>#VALUE!</v>
      </c>
      <c r="CO94" s="10" t="e">
        <f t="shared" si="130"/>
        <v>#VALUE!</v>
      </c>
      <c r="CP94" s="10" t="e">
        <f t="shared" si="131"/>
        <v>#VALUE!</v>
      </c>
      <c r="CQ94" s="10" t="e">
        <f t="shared" si="132"/>
        <v>#VALUE!</v>
      </c>
      <c r="CR94" s="10" t="e">
        <f t="shared" si="133"/>
        <v>#VALUE!</v>
      </c>
      <c r="CS94" s="10" t="e">
        <f t="shared" si="134"/>
        <v>#VALUE!</v>
      </c>
      <c r="CT94" s="10" t="e">
        <f t="shared" si="135"/>
        <v>#VALUE!</v>
      </c>
      <c r="CU94" s="10" t="e">
        <f t="shared" si="136"/>
        <v>#VALUE!</v>
      </c>
      <c r="CW94" s="10" t="e">
        <f t="shared" si="137"/>
        <v>#VALUE!</v>
      </c>
      <c r="CX94" s="10" t="e">
        <f t="shared" si="138"/>
        <v>#VALUE!</v>
      </c>
      <c r="CY94" s="10" t="e">
        <f t="shared" si="139"/>
        <v>#VALUE!</v>
      </c>
      <c r="CZ94" s="10" t="e">
        <f t="shared" si="140"/>
        <v>#VALUE!</v>
      </c>
      <c r="DA94" s="10" t="e">
        <f t="shared" si="141"/>
        <v>#VALUE!</v>
      </c>
      <c r="DB94" s="10" t="e">
        <f t="shared" si="142"/>
        <v>#VALUE!</v>
      </c>
      <c r="DC94" s="10" t="e">
        <f t="shared" si="143"/>
        <v>#VALUE!</v>
      </c>
      <c r="DD94" s="10" t="e">
        <f t="shared" si="144"/>
        <v>#VALUE!</v>
      </c>
      <c r="DE94" s="10" t="e">
        <f t="shared" si="145"/>
        <v>#VALUE!</v>
      </c>
      <c r="DF94" s="10" t="e">
        <f t="shared" si="146"/>
        <v>#VALUE!</v>
      </c>
      <c r="DG94" s="10" t="e">
        <f t="shared" si="147"/>
        <v>#VALUE!</v>
      </c>
      <c r="DH94" s="10" t="e">
        <f t="shared" si="148"/>
        <v>#VALUE!</v>
      </c>
    </row>
    <row r="95" spans="47:112" x14ac:dyDescent="0.15">
      <c r="AU95" s="48"/>
      <c r="AV95" s="48"/>
      <c r="AW95" s="48"/>
      <c r="AX95" s="48"/>
      <c r="BK95" s="10" t="str">
        <f>IF([5]武将数量星级阶位验证!AS93="","",[5]武将数量星级阶位验证!AS93)</f>
        <v/>
      </c>
      <c r="BL95" s="10" t="str">
        <f>IF([5]武将数量星级阶位验证!AT93="","",[5]武将数量星级阶位验证!AT93)</f>
        <v/>
      </c>
      <c r="BM95" s="10" t="str">
        <f>IF([5]武将数量星级阶位验证!BJ93="","",[5]武将数量星级阶位验证!BJ93)</f>
        <v/>
      </c>
      <c r="BN95" s="10" t="str">
        <f>IF([5]武将数量星级阶位验证!BK93="","",[5]武将数量星级阶位验证!BK93)</f>
        <v/>
      </c>
      <c r="BO95" s="10" t="str">
        <f>IF([5]武将数量星级阶位验证!BL93="","",[5]武将数量星级阶位验证!BL93)</f>
        <v/>
      </c>
      <c r="BP95" s="10" t="str">
        <f>IF([5]武将数量星级阶位验证!BM93="","",[5]武将数量星级阶位验证!BM93)</f>
        <v/>
      </c>
    </row>
    <row r="96" spans="47:112" x14ac:dyDescent="0.15">
      <c r="AU96" s="48"/>
      <c r="AV96" s="48"/>
      <c r="AW96" s="48"/>
      <c r="AX96" s="48"/>
      <c r="BK96" s="10" t="str">
        <f>IF([5]武将数量星级阶位验证!AS94="","",[5]武将数量星级阶位验证!AS94)</f>
        <v>中r完成预估</v>
      </c>
      <c r="BL96" s="10" t="str">
        <f>IF([5]武将数量星级阶位验证!AT94="","",[5]武将数量星级阶位验证!AT94)</f>
        <v/>
      </c>
      <c r="BM96" s="10" t="str">
        <f>IF([5]武将数量星级阶位验证!BJ94="","",[5]武将数量星级阶位验证!BJ94)</f>
        <v/>
      </c>
      <c r="BN96" s="10" t="str">
        <f>IF([5]武将数量星级阶位验证!BK94="","",[5]武将数量星级阶位验证!BK94)</f>
        <v/>
      </c>
      <c r="BO96" s="10" t="str">
        <f>IF([5]武将数量星级阶位验证!BL94="","",[5]武将数量星级阶位验证!BL94)</f>
        <v/>
      </c>
      <c r="BP96" s="10" t="str">
        <f>IF([5]武将数量星级阶位验证!BM94="","",[5]武将数量星级阶位验证!BM94)</f>
        <v/>
      </c>
    </row>
    <row r="97" spans="47:112" x14ac:dyDescent="0.15">
      <c r="AU97" s="48"/>
      <c r="AV97" s="48"/>
      <c r="AW97" s="48"/>
      <c r="AX97" s="48"/>
      <c r="BK97" s="10" t="str">
        <f>IF([5]武将数量星级阶位验证!AS95="","",[5]武将数量星级阶位验证!AS95)</f>
        <v/>
      </c>
      <c r="BL97" s="10" t="str">
        <f>IF([5]武将数量星级阶位验证!AT95="","",[5]武将数量星级阶位验证!AT95)</f>
        <v/>
      </c>
      <c r="BM97" s="10" t="str">
        <f>IF([5]武将数量星级阶位验证!BJ95="","",[5]武将数量星级阶位验证!BJ95)</f>
        <v>预估累计产出数量</v>
      </c>
      <c r="BN97" s="10" t="str">
        <f>IF([5]武将数量星级阶位验证!BK95="","",[5]武将数量星级阶位验证!BK95)</f>
        <v/>
      </c>
      <c r="BO97" s="10" t="str">
        <f>IF([5]武将数量星级阶位验证!BL95="","",[5]武将数量星级阶位验证!BL95)</f>
        <v/>
      </c>
      <c r="BP97" s="10" t="str">
        <f>IF([5]武将数量星级阶位验证!BM95="","",[5]武将数量星级阶位验证!BM95)</f>
        <v/>
      </c>
    </row>
    <row r="98" spans="47:112" x14ac:dyDescent="0.15">
      <c r="AU98" s="48"/>
      <c r="AV98" s="48"/>
      <c r="AW98" s="48"/>
      <c r="AX98" s="48"/>
      <c r="BK98" s="214" t="s">
        <v>59</v>
      </c>
      <c r="BL98" s="214"/>
      <c r="BM98" s="10" t="str">
        <f>IF([5]武将数量星级阶位验证!BJ96="","",[5]武将数量星级阶位验证!BJ96)</f>
        <v>蓝</v>
      </c>
      <c r="BN98" s="10" t="str">
        <f>IF([5]武将数量星级阶位验证!BK96="","",[5]武将数量星级阶位验证!BK96)</f>
        <v>紫</v>
      </c>
      <c r="BO98" s="10" t="str">
        <f>IF([5]武将数量星级阶位验证!BL96="","",[5]武将数量星级阶位验证!BL96)</f>
        <v>橙</v>
      </c>
      <c r="BP98" s="10" t="str">
        <f>IF([5]武将数量星级阶位验证!BM96="","",[5]武将数量星级阶位验证!BM96)</f>
        <v>橙+</v>
      </c>
    </row>
    <row r="99" spans="47:112" x14ac:dyDescent="0.15">
      <c r="AU99" s="48"/>
      <c r="AV99" s="48"/>
      <c r="AW99" s="48"/>
      <c r="AX99" s="48"/>
      <c r="BK99" s="214"/>
      <c r="BL99" s="214"/>
      <c r="BM99" s="225" t="s">
        <v>185</v>
      </c>
      <c r="BN99" s="213"/>
      <c r="BO99" s="213"/>
      <c r="BP99" s="213"/>
    </row>
    <row r="100" spans="47:112" x14ac:dyDescent="0.15">
      <c r="AU100" s="48"/>
      <c r="AV100" s="48"/>
      <c r="AW100" s="48"/>
      <c r="AX100" s="48"/>
      <c r="BK100" s="47" t="s">
        <v>44</v>
      </c>
      <c r="BL100" s="47" t="s">
        <v>184</v>
      </c>
      <c r="BM100" s="47" t="s">
        <v>149</v>
      </c>
      <c r="BN100" s="47" t="s">
        <v>150</v>
      </c>
      <c r="BO100" s="47" t="s">
        <v>151</v>
      </c>
      <c r="BP100" s="47" t="s">
        <v>152</v>
      </c>
    </row>
    <row r="101" spans="47:112" x14ac:dyDescent="0.15">
      <c r="AU101" s="48"/>
      <c r="AV101" s="48"/>
      <c r="AW101" s="48"/>
      <c r="AX101" s="48"/>
      <c r="BK101" s="10">
        <f>IF([5]武将数量星级阶位验证!AS99="","",[5]武将数量星级阶位验证!AS99)</f>
        <v>4.1999999999999993</v>
      </c>
      <c r="BL101" s="10">
        <f>IF([5]武将数量星级阶位验证!AT99="","",[5]武将数量星级阶位验证!AT99)</f>
        <v>56798.120089054508</v>
      </c>
      <c r="BM101" s="10">
        <f>IF([5]武将数量星级阶位验证!BJ99="","",[5]武将数量星级阶位验证!BJ99)</f>
        <v>197.43432924040962</v>
      </c>
      <c r="BN101" s="10">
        <f>IF([5]武将数量星级阶位验证!BK99="","",[5]武将数量星级阶位验证!BK99)</f>
        <v>72.152892856874786</v>
      </c>
      <c r="BO101" s="10">
        <f>IF([5]武将数量星级阶位验证!BL99="","",[5]武将数量星级阶位验证!BL99)</f>
        <v>19.361126115996033</v>
      </c>
      <c r="BP101" s="10">
        <f>IF([5]武将数量星级阶位验证!BM99="","",[5]武将数量星级阶位验证!BM99)</f>
        <v>0</v>
      </c>
      <c r="BR101" s="10">
        <f t="shared" ref="BR101:BR117" si="149">BM101*AI$5</f>
        <v>98.717164620204812</v>
      </c>
      <c r="BS101" s="10">
        <f t="shared" ref="BS101:BS117" si="150">BN101*AJ$5</f>
        <v>72.152892856874786</v>
      </c>
      <c r="BT101" s="10">
        <f t="shared" ref="BT101:BT117" si="151">BO101*AK$5</f>
        <v>18.69350107751341</v>
      </c>
      <c r="BU101" s="10">
        <f t="shared" ref="BU101:BU117" si="152">BP101*AL$5</f>
        <v>0</v>
      </c>
      <c r="BV101" s="10">
        <f t="shared" ref="BV101:BV117" si="153">BM101*(1-AI$5)</f>
        <v>98.717164620204812</v>
      </c>
      <c r="BW101" s="10">
        <f t="shared" ref="BW101:BW117" si="154">BN101*(1-AJ$5)</f>
        <v>0</v>
      </c>
      <c r="BX101" s="10">
        <f t="shared" ref="BX101:BX117" si="155">BO101*(1-AK$5)</f>
        <v>0.667625038482621</v>
      </c>
      <c r="BY101" s="10">
        <f t="shared" ref="BY101:BY117" si="156">BP101*(1-AL$5)</f>
        <v>0</v>
      </c>
      <c r="CA101" s="10">
        <f t="shared" ref="CA101:CA117" si="157">BM101*(AO$3)</f>
        <v>39.486865848081926</v>
      </c>
      <c r="CB101" s="10">
        <f t="shared" ref="CB101:CB117" si="158">BN101*(AP$3)</f>
        <v>20.615112244821365</v>
      </c>
      <c r="CC101" s="10">
        <f t="shared" ref="CC101:CC117" si="159">BO101*(AQ$3)</f>
        <v>4.6733752693783526</v>
      </c>
      <c r="CD101" s="10">
        <f t="shared" ref="CD101:CD117" si="160">BP101*(AR$3)</f>
        <v>0</v>
      </c>
      <c r="CE101" s="10">
        <f t="shared" ref="CE101:CE117" si="161">BM101*(AO$4)</f>
        <v>138.20403046828673</v>
      </c>
      <c r="CF101" s="10">
        <f t="shared" ref="CF101:CF117" si="162">BN101*(AP$4)</f>
        <v>20.615112244821365</v>
      </c>
      <c r="CG101" s="10">
        <f t="shared" ref="CG101:CG117" si="163">BO101*(AQ$4)</f>
        <v>4.6733752693783526</v>
      </c>
      <c r="CH101" s="10">
        <f t="shared" ref="CH101:CH117" si="164">BP101*(AR$4)</f>
        <v>0</v>
      </c>
      <c r="CI101" s="10">
        <f t="shared" ref="CI101:CI117" si="165">BM101*(AO$5)</f>
        <v>19.743432924040963</v>
      </c>
      <c r="CJ101" s="10">
        <f t="shared" ref="CJ101:CJ117" si="166">BN101*(AP$5)</f>
        <v>30.922668367232049</v>
      </c>
      <c r="CK101" s="10">
        <f t="shared" ref="CK101:CK117" si="167">BO101*(AQ$5)</f>
        <v>10.014375577239328</v>
      </c>
      <c r="CL101" s="10">
        <f t="shared" ref="CL101:CL117" si="168">BP101*(AR$5)</f>
        <v>0</v>
      </c>
      <c r="CN101" s="10">
        <f t="shared" si="129"/>
        <v>10</v>
      </c>
      <c r="CO101" s="10">
        <f t="shared" si="130"/>
        <v>14</v>
      </c>
      <c r="CP101" s="10">
        <f t="shared" si="131"/>
        <v>14.017680216101486</v>
      </c>
      <c r="CQ101" s="10">
        <f t="shared" si="132"/>
        <v>0</v>
      </c>
      <c r="CR101" s="10">
        <f t="shared" si="133"/>
        <v>10</v>
      </c>
      <c r="CS101" s="10">
        <f t="shared" si="134"/>
        <v>0</v>
      </c>
      <c r="CT101" s="10">
        <f t="shared" si="135"/>
        <v>0.667625038482621</v>
      </c>
      <c r="CU101" s="10">
        <f t="shared" si="136"/>
        <v>0</v>
      </c>
      <c r="CW101" s="10">
        <f t="shared" si="137"/>
        <v>10</v>
      </c>
      <c r="CX101" s="10">
        <f t="shared" si="138"/>
        <v>14</v>
      </c>
      <c r="CY101" s="10">
        <f t="shared" si="139"/>
        <v>4.3863812881080833</v>
      </c>
      <c r="CZ101" s="10">
        <f t="shared" si="140"/>
        <v>0</v>
      </c>
      <c r="DA101" s="10">
        <f t="shared" si="141"/>
        <v>10</v>
      </c>
      <c r="DB101" s="10">
        <f t="shared" si="142"/>
        <v>14</v>
      </c>
      <c r="DC101" s="10">
        <f t="shared" si="143"/>
        <v>4.3863812881080833</v>
      </c>
      <c r="DD101" s="10">
        <f t="shared" si="144"/>
        <v>0</v>
      </c>
      <c r="DE101" s="10">
        <f t="shared" si="145"/>
        <v>10</v>
      </c>
      <c r="DF101" s="10">
        <f t="shared" si="146"/>
        <v>14</v>
      </c>
      <c r="DG101" s="10">
        <f t="shared" si="147"/>
        <v>8.6095922617934484</v>
      </c>
      <c r="DH101" s="10">
        <f t="shared" si="148"/>
        <v>0</v>
      </c>
    </row>
    <row r="102" spans="47:112" x14ac:dyDescent="0.15">
      <c r="AU102" s="48"/>
      <c r="AV102" s="48"/>
      <c r="AW102" s="48"/>
      <c r="AX102" s="48"/>
      <c r="BK102" s="10">
        <f>IF([5]武将数量星级阶位验证!AS100="","",[5]武将数量星级阶位验证!AS100)</f>
        <v>7</v>
      </c>
      <c r="BL102" s="10">
        <f>IF([5]武将数量星级阶位验证!AT100="","",[5]武将数量星级阶位验证!AT100)</f>
        <v>83251.487352732918</v>
      </c>
      <c r="BM102" s="10">
        <f>IF([5]武将数量星级阶位验证!BJ100="","",[5]武将数量星级阶位验证!BJ100)</f>
        <v>296.39230075601091</v>
      </c>
      <c r="BN102" s="10">
        <f>IF([5]武将数量星级阶位验证!BK100="","",[5]武将数量星级阶位验证!BK100)</f>
        <v>107.0234635973715</v>
      </c>
      <c r="BO102" s="10">
        <f>IF([5]武将数量星级阶位验证!BL100="","",[5]武将数量星级阶位验证!BL100)</f>
        <v>28.547224136760732</v>
      </c>
      <c r="BP102" s="10">
        <f>IF([5]武将数量星级阶位验证!BM100="","",[5]武将数量星级阶位验证!BM100)</f>
        <v>0</v>
      </c>
      <c r="BR102" s="10">
        <f t="shared" si="149"/>
        <v>148.19615037800546</v>
      </c>
      <c r="BS102" s="10">
        <f t="shared" si="150"/>
        <v>107.0234635973715</v>
      </c>
      <c r="BT102" s="10">
        <f t="shared" si="151"/>
        <v>27.562837097562088</v>
      </c>
      <c r="BU102" s="10">
        <f t="shared" si="152"/>
        <v>0</v>
      </c>
      <c r="BV102" s="10">
        <f t="shared" si="153"/>
        <v>148.19615037800546</v>
      </c>
      <c r="BW102" s="10">
        <f t="shared" si="154"/>
        <v>0</v>
      </c>
      <c r="BX102" s="10">
        <f t="shared" si="155"/>
        <v>0.98438703919864479</v>
      </c>
      <c r="BY102" s="10">
        <f t="shared" si="156"/>
        <v>0</v>
      </c>
      <c r="CA102" s="10">
        <f t="shared" si="157"/>
        <v>59.278460151202182</v>
      </c>
      <c r="CB102" s="10">
        <f t="shared" si="158"/>
        <v>30.578132456391856</v>
      </c>
      <c r="CC102" s="10">
        <f t="shared" si="159"/>
        <v>6.8907092743905221</v>
      </c>
      <c r="CD102" s="10">
        <f t="shared" si="160"/>
        <v>0</v>
      </c>
      <c r="CE102" s="10">
        <f t="shared" si="161"/>
        <v>207.47461052920764</v>
      </c>
      <c r="CF102" s="10">
        <f t="shared" si="162"/>
        <v>30.578132456391856</v>
      </c>
      <c r="CG102" s="10">
        <f t="shared" si="163"/>
        <v>6.8907092743905221</v>
      </c>
      <c r="CH102" s="10">
        <f t="shared" si="164"/>
        <v>0</v>
      </c>
      <c r="CI102" s="10">
        <f t="shared" si="165"/>
        <v>29.639230075601091</v>
      </c>
      <c r="CJ102" s="10">
        <f t="shared" si="166"/>
        <v>45.867198684587784</v>
      </c>
      <c r="CK102" s="10">
        <f t="shared" si="167"/>
        <v>14.76580558797969</v>
      </c>
      <c r="CL102" s="10">
        <f t="shared" si="168"/>
        <v>0</v>
      </c>
      <c r="CN102" s="10">
        <f t="shared" si="129"/>
        <v>10</v>
      </c>
      <c r="CO102" s="10">
        <f t="shared" si="130"/>
        <v>14</v>
      </c>
      <c r="CP102" s="10">
        <f t="shared" si="131"/>
        <v>18.095328264096018</v>
      </c>
      <c r="CQ102" s="10">
        <f t="shared" si="132"/>
        <v>0</v>
      </c>
      <c r="CR102" s="10">
        <f t="shared" si="133"/>
        <v>10</v>
      </c>
      <c r="CS102" s="10">
        <f t="shared" si="134"/>
        <v>0</v>
      </c>
      <c r="CT102" s="10">
        <f t="shared" si="135"/>
        <v>0.98438703919864479</v>
      </c>
      <c r="CU102" s="10">
        <f t="shared" si="136"/>
        <v>0</v>
      </c>
      <c r="CW102" s="10">
        <f t="shared" si="137"/>
        <v>10</v>
      </c>
      <c r="CX102" s="10">
        <f t="shared" si="138"/>
        <v>14</v>
      </c>
      <c r="CY102" s="10">
        <f t="shared" si="139"/>
        <v>6.235712697080583</v>
      </c>
      <c r="CZ102" s="10">
        <f t="shared" si="140"/>
        <v>0</v>
      </c>
      <c r="DA102" s="10">
        <f t="shared" si="141"/>
        <v>10</v>
      </c>
      <c r="DB102" s="10">
        <f t="shared" si="142"/>
        <v>14</v>
      </c>
      <c r="DC102" s="10">
        <f t="shared" si="143"/>
        <v>6.235712697080583</v>
      </c>
      <c r="DD102" s="10">
        <f t="shared" si="144"/>
        <v>0</v>
      </c>
      <c r="DE102" s="10">
        <f t="shared" si="145"/>
        <v>10</v>
      </c>
      <c r="DF102" s="10">
        <f t="shared" si="146"/>
        <v>14</v>
      </c>
      <c r="DG102" s="10">
        <f t="shared" si="147"/>
        <v>11.767159829712618</v>
      </c>
      <c r="DH102" s="10">
        <f t="shared" si="148"/>
        <v>0</v>
      </c>
    </row>
    <row r="103" spans="47:112" x14ac:dyDescent="0.15">
      <c r="AU103" s="48"/>
      <c r="AV103" s="48"/>
      <c r="AW103" s="48"/>
      <c r="AX103" s="48"/>
      <c r="BK103" s="10">
        <f>IF([5]武将数量星级阶位验证!AS101="","",[5]武将数量星级阶位验证!AS101)</f>
        <v>10.5</v>
      </c>
      <c r="BL103" s="10">
        <f>IF([5]武将数量星级阶位验证!AT101="","",[5]武将数量星级阶位验证!AT101)</f>
        <v>107024.82598854952</v>
      </c>
      <c r="BM103" s="10">
        <f>IF([5]武将数量星级阶位验证!BJ101="","",[5]武将数量星级阶位验证!BJ101)</f>
        <v>393.48917583679031</v>
      </c>
      <c r="BN103" s="10">
        <f>IF([5]武将数量星级阶位验证!BK101="","",[5]武将数量星级阶位验证!BK101)</f>
        <v>139.8367547693328</v>
      </c>
      <c r="BO103" s="10">
        <f>IF([5]武将数量星级阶位验证!BL101="","",[5]武将数量星级阶位验证!BL101)</f>
        <v>36.999399778874846</v>
      </c>
      <c r="BP103" s="10">
        <f>IF([5]武将数量星级阶位验证!BM101="","",[5]武将数量星级阶位验证!BM101)</f>
        <v>0</v>
      </c>
      <c r="BR103" s="10">
        <f t="shared" si="149"/>
        <v>196.74458791839515</v>
      </c>
      <c r="BS103" s="10">
        <f t="shared" si="150"/>
        <v>139.8367547693328</v>
      </c>
      <c r="BT103" s="10">
        <f t="shared" si="151"/>
        <v>35.723558407189508</v>
      </c>
      <c r="BU103" s="10">
        <f t="shared" si="152"/>
        <v>0</v>
      </c>
      <c r="BV103" s="10">
        <f t="shared" si="153"/>
        <v>196.74458791839515</v>
      </c>
      <c r="BW103" s="10">
        <f t="shared" si="154"/>
        <v>0</v>
      </c>
      <c r="BX103" s="10">
        <f t="shared" si="155"/>
        <v>1.2758413716853378</v>
      </c>
      <c r="BY103" s="10">
        <f t="shared" si="156"/>
        <v>0</v>
      </c>
      <c r="CA103" s="10">
        <f t="shared" si="157"/>
        <v>78.697835167358065</v>
      </c>
      <c r="CB103" s="10">
        <f t="shared" si="158"/>
        <v>39.953358505523653</v>
      </c>
      <c r="CC103" s="10">
        <f t="shared" si="159"/>
        <v>8.9308896017973769</v>
      </c>
      <c r="CD103" s="10">
        <f t="shared" si="160"/>
        <v>0</v>
      </c>
      <c r="CE103" s="10">
        <f t="shared" si="161"/>
        <v>275.44242308575321</v>
      </c>
      <c r="CF103" s="10">
        <f t="shared" si="162"/>
        <v>39.953358505523653</v>
      </c>
      <c r="CG103" s="10">
        <f t="shared" si="163"/>
        <v>8.9308896017973769</v>
      </c>
      <c r="CH103" s="10">
        <f t="shared" si="164"/>
        <v>0</v>
      </c>
      <c r="CI103" s="10">
        <f t="shared" si="165"/>
        <v>39.348917583679032</v>
      </c>
      <c r="CJ103" s="10">
        <f t="shared" si="166"/>
        <v>59.930037758285479</v>
      </c>
      <c r="CK103" s="10">
        <f t="shared" si="167"/>
        <v>19.137620575280096</v>
      </c>
      <c r="CL103" s="10">
        <f t="shared" si="168"/>
        <v>0</v>
      </c>
      <c r="CN103" s="10">
        <f t="shared" si="129"/>
        <v>10</v>
      </c>
      <c r="CO103" s="10">
        <f t="shared" si="130"/>
        <v>14</v>
      </c>
      <c r="CP103" s="10">
        <f t="shared" si="131"/>
        <v>29</v>
      </c>
      <c r="CQ103" s="10">
        <f t="shared" si="132"/>
        <v>0</v>
      </c>
      <c r="CR103" s="10">
        <f t="shared" si="133"/>
        <v>10</v>
      </c>
      <c r="CS103" s="10">
        <f t="shared" si="134"/>
        <v>0</v>
      </c>
      <c r="CT103" s="10">
        <f t="shared" si="135"/>
        <v>1.2663296002479125</v>
      </c>
      <c r="CU103" s="10">
        <f t="shared" si="136"/>
        <v>0</v>
      </c>
      <c r="CW103" s="10">
        <f t="shared" si="137"/>
        <v>10</v>
      </c>
      <c r="CX103" s="10">
        <f t="shared" si="138"/>
        <v>14</v>
      </c>
      <c r="CY103" s="10">
        <f t="shared" si="139"/>
        <v>7.816665586814513</v>
      </c>
      <c r="CZ103" s="10">
        <f t="shared" si="140"/>
        <v>0</v>
      </c>
      <c r="DA103" s="10">
        <f t="shared" si="141"/>
        <v>10</v>
      </c>
      <c r="DB103" s="10">
        <f t="shared" si="142"/>
        <v>14</v>
      </c>
      <c r="DC103" s="10">
        <f t="shared" si="143"/>
        <v>7.816665586814513</v>
      </c>
      <c r="DD103" s="10">
        <f t="shared" si="144"/>
        <v>0</v>
      </c>
      <c r="DE103" s="10">
        <f t="shared" si="145"/>
        <v>10</v>
      </c>
      <c r="DF103" s="10">
        <f t="shared" si="146"/>
        <v>14</v>
      </c>
      <c r="DG103" s="10">
        <f t="shared" si="147"/>
        <v>14.247397197704943</v>
      </c>
      <c r="DH103" s="10">
        <f t="shared" si="148"/>
        <v>0</v>
      </c>
    </row>
    <row r="104" spans="47:112" x14ac:dyDescent="0.15">
      <c r="AU104" s="48"/>
      <c r="AV104" s="48"/>
      <c r="AW104" s="48"/>
      <c r="AX104" s="48"/>
      <c r="BK104" s="10">
        <f>IF([5]武将数量星级阶位验证!AS102="","",[5]武将数量星级阶位验证!AS102)</f>
        <v>14</v>
      </c>
      <c r="BL104" s="10">
        <f>IF([5]武将数量星级阶位验证!AT102="","",[5]武将数量星级阶位验证!AT102)</f>
        <v>129913.42880358241</v>
      </c>
      <c r="BM104" s="10">
        <f>IF([5]武将数量星级阶位验证!BJ102="","",[5]武将数量星级阶位验证!BJ102)</f>
        <v>488.05365490880479</v>
      </c>
      <c r="BN104" s="10">
        <f>IF([5]武将数量星级阶位验证!BK102="","",[5]武将数量星级阶位验证!BK102)</f>
        <v>171.62426527951584</v>
      </c>
      <c r="BO104" s="10">
        <f>IF([5]武将数量星级阶位验证!BL102="","",[5]武将数量星级阶位验证!BL102)</f>
        <v>45.163074609863827</v>
      </c>
      <c r="BP104" s="10">
        <f>IF([5]武将数量星级阶位验证!BM102="","",[5]武将数量星级阶位验证!BM102)</f>
        <v>0</v>
      </c>
      <c r="BR104" s="10">
        <f t="shared" si="149"/>
        <v>244.02682745440239</v>
      </c>
      <c r="BS104" s="10">
        <f t="shared" si="150"/>
        <v>171.62426527951584</v>
      </c>
      <c r="BT104" s="10">
        <f t="shared" si="151"/>
        <v>43.6057272095237</v>
      </c>
      <c r="BU104" s="10">
        <f t="shared" si="152"/>
        <v>0</v>
      </c>
      <c r="BV104" s="10">
        <f t="shared" si="153"/>
        <v>244.02682745440239</v>
      </c>
      <c r="BW104" s="10">
        <f t="shared" si="154"/>
        <v>0</v>
      </c>
      <c r="BX104" s="10">
        <f t="shared" si="155"/>
        <v>1.55734740034013</v>
      </c>
      <c r="BY104" s="10">
        <f t="shared" si="156"/>
        <v>0</v>
      </c>
      <c r="CA104" s="10">
        <f t="shared" si="157"/>
        <v>97.610730981760966</v>
      </c>
      <c r="CB104" s="10">
        <f t="shared" si="158"/>
        <v>49.035504365575953</v>
      </c>
      <c r="CC104" s="10">
        <f t="shared" si="159"/>
        <v>10.901431802380925</v>
      </c>
      <c r="CD104" s="10">
        <f t="shared" si="160"/>
        <v>0</v>
      </c>
      <c r="CE104" s="10">
        <f t="shared" si="161"/>
        <v>341.63755843616332</v>
      </c>
      <c r="CF104" s="10">
        <f t="shared" si="162"/>
        <v>49.035504365575953</v>
      </c>
      <c r="CG104" s="10">
        <f t="shared" si="163"/>
        <v>10.901431802380925</v>
      </c>
      <c r="CH104" s="10">
        <f t="shared" si="164"/>
        <v>0</v>
      </c>
      <c r="CI104" s="10">
        <f t="shared" si="165"/>
        <v>48.805365490880483</v>
      </c>
      <c r="CJ104" s="10">
        <f t="shared" si="166"/>
        <v>73.553256548363933</v>
      </c>
      <c r="CK104" s="10">
        <f t="shared" si="167"/>
        <v>23.360211005101981</v>
      </c>
      <c r="CL104" s="10">
        <f t="shared" si="168"/>
        <v>0</v>
      </c>
      <c r="CN104" s="10">
        <f t="shared" si="129"/>
        <v>10</v>
      </c>
      <c r="CO104" s="10">
        <f t="shared" si="130"/>
        <v>14</v>
      </c>
      <c r="CP104" s="10">
        <f t="shared" si="131"/>
        <v>29</v>
      </c>
      <c r="CQ104" s="10">
        <f t="shared" si="132"/>
        <v>0</v>
      </c>
      <c r="CR104" s="10">
        <f t="shared" si="133"/>
        <v>10</v>
      </c>
      <c r="CS104" s="10">
        <f t="shared" si="134"/>
        <v>0</v>
      </c>
      <c r="CT104" s="10">
        <f t="shared" si="135"/>
        <v>1.5381285244663325</v>
      </c>
      <c r="CU104" s="10">
        <f t="shared" si="136"/>
        <v>0</v>
      </c>
      <c r="CW104" s="10">
        <f t="shared" si="137"/>
        <v>10</v>
      </c>
      <c r="CX104" s="10">
        <f t="shared" si="138"/>
        <v>14</v>
      </c>
      <c r="CY104" s="10">
        <f t="shared" si="139"/>
        <v>9.2399460203607067</v>
      </c>
      <c r="CZ104" s="10">
        <f t="shared" si="140"/>
        <v>0</v>
      </c>
      <c r="DA104" s="10">
        <f t="shared" si="141"/>
        <v>10</v>
      </c>
      <c r="DB104" s="10">
        <f t="shared" si="142"/>
        <v>14</v>
      </c>
      <c r="DC104" s="10">
        <f t="shared" si="143"/>
        <v>9.2399460203607067</v>
      </c>
      <c r="DD104" s="10">
        <f t="shared" si="144"/>
        <v>0</v>
      </c>
      <c r="DE104" s="10">
        <f t="shared" si="145"/>
        <v>10</v>
      </c>
      <c r="DF104" s="10">
        <f t="shared" si="146"/>
        <v>14</v>
      </c>
      <c r="DG104" s="10">
        <f t="shared" si="147"/>
        <v>16.312058174532091</v>
      </c>
      <c r="DH104" s="10">
        <f t="shared" si="148"/>
        <v>0</v>
      </c>
    </row>
    <row r="105" spans="47:112" x14ac:dyDescent="0.15">
      <c r="AU105" s="48"/>
      <c r="AV105" s="48"/>
      <c r="AW105" s="48"/>
      <c r="AX105" s="48"/>
      <c r="BK105" s="10">
        <f>IF([5]武将数量星级阶位验证!AS103="","",[5]武将数量星级阶位验证!AS103)</f>
        <v>21</v>
      </c>
      <c r="BL105" s="10">
        <f>IF([5]武将数量星级阶位验证!AT103="","",[5]武将数量星级阶位验证!AT103)</f>
        <v>170572.51037169341</v>
      </c>
      <c r="BM105" s="10">
        <f>IF([5]武将数量星级阶位验证!BJ103="","",[5]武将数量星级阶位验证!BJ103)</f>
        <v>659.61606296590298</v>
      </c>
      <c r="BN105" s="10">
        <f>IF([5]武将数量星级阶位验证!BK103="","",[5]武将数量星级阶位验证!BK103)</f>
        <v>229.26522941645612</v>
      </c>
      <c r="BO105" s="10">
        <f>IF([5]武将数量星级阶位验证!BL103="","",[5]武将数量星级阶位验证!BL103)</f>
        <v>59.202745619080943</v>
      </c>
      <c r="BP105" s="10">
        <f>IF([5]武将数量星级阶位验证!BM103="","",[5]武将数量星级阶位验证!BM103)</f>
        <v>0.32527265254488796</v>
      </c>
      <c r="BR105" s="10">
        <f t="shared" si="149"/>
        <v>329.80803148295149</v>
      </c>
      <c r="BS105" s="10">
        <f t="shared" si="150"/>
        <v>229.26522941645612</v>
      </c>
      <c r="BT105" s="10">
        <f t="shared" si="151"/>
        <v>57.161271632216085</v>
      </c>
      <c r="BU105" s="10">
        <f t="shared" si="152"/>
        <v>0.30613896710107102</v>
      </c>
      <c r="BV105" s="10">
        <f t="shared" si="153"/>
        <v>329.80803148295149</v>
      </c>
      <c r="BW105" s="10">
        <f t="shared" si="154"/>
        <v>0</v>
      </c>
      <c r="BX105" s="10">
        <f t="shared" si="155"/>
        <v>2.0414739868648577</v>
      </c>
      <c r="BY105" s="10">
        <f t="shared" si="156"/>
        <v>1.9133685443816943E-2</v>
      </c>
      <c r="CA105" s="10">
        <f t="shared" si="157"/>
        <v>131.92321259318061</v>
      </c>
      <c r="CB105" s="10">
        <f t="shared" si="158"/>
        <v>65.504351261844604</v>
      </c>
      <c r="CC105" s="10">
        <f t="shared" si="159"/>
        <v>14.290317908054021</v>
      </c>
      <c r="CD105" s="10">
        <f t="shared" si="160"/>
        <v>0.13393579810671857</v>
      </c>
      <c r="CE105" s="10">
        <f t="shared" si="161"/>
        <v>461.73124407613204</v>
      </c>
      <c r="CF105" s="10">
        <f t="shared" si="162"/>
        <v>65.504351261844604</v>
      </c>
      <c r="CG105" s="10">
        <f t="shared" si="163"/>
        <v>14.290317908054021</v>
      </c>
      <c r="CH105" s="10">
        <f t="shared" si="164"/>
        <v>5.7401056331450824E-2</v>
      </c>
      <c r="CI105" s="10">
        <f t="shared" si="165"/>
        <v>65.961606296590304</v>
      </c>
      <c r="CJ105" s="10">
        <f t="shared" si="166"/>
        <v>98.2565268927669</v>
      </c>
      <c r="CK105" s="10">
        <f t="shared" si="167"/>
        <v>30.622109802972904</v>
      </c>
      <c r="CL105" s="10">
        <f t="shared" si="168"/>
        <v>0.13393579810671857</v>
      </c>
      <c r="CN105" s="10">
        <f t="shared" si="129"/>
        <v>10</v>
      </c>
      <c r="CO105" s="10">
        <f t="shared" si="130"/>
        <v>14</v>
      </c>
      <c r="CP105" s="10">
        <f t="shared" si="131"/>
        <v>29</v>
      </c>
      <c r="CQ105" s="10">
        <f t="shared" si="132"/>
        <v>0.30613896710107102</v>
      </c>
      <c r="CR105" s="10">
        <f t="shared" si="133"/>
        <v>10</v>
      </c>
      <c r="CS105" s="10">
        <f t="shared" si="134"/>
        <v>0</v>
      </c>
      <c r="CT105" s="10">
        <f t="shared" si="135"/>
        <v>2.0053624803815673</v>
      </c>
      <c r="CU105" s="10">
        <f t="shared" si="136"/>
        <v>1.9133685443816995E-2</v>
      </c>
      <c r="CW105" s="10">
        <f t="shared" si="137"/>
        <v>10</v>
      </c>
      <c r="CX105" s="10">
        <f t="shared" si="138"/>
        <v>14</v>
      </c>
      <c r="CY105" s="10">
        <f t="shared" si="139"/>
        <v>11.472029545620822</v>
      </c>
      <c r="CZ105" s="10">
        <f t="shared" si="140"/>
        <v>0.13393579810671863</v>
      </c>
      <c r="DA105" s="10">
        <f t="shared" si="141"/>
        <v>10</v>
      </c>
      <c r="DB105" s="10">
        <f t="shared" si="142"/>
        <v>14</v>
      </c>
      <c r="DC105" s="10">
        <f t="shared" si="143"/>
        <v>11.472029545620822</v>
      </c>
      <c r="DD105" s="10">
        <f t="shared" si="144"/>
        <v>5.7401056331450873E-2</v>
      </c>
      <c r="DE105" s="10">
        <f t="shared" si="145"/>
        <v>10</v>
      </c>
      <c r="DF105" s="10">
        <f t="shared" si="146"/>
        <v>14</v>
      </c>
      <c r="DG105" s="10">
        <f t="shared" si="147"/>
        <v>29</v>
      </c>
      <c r="DH105" s="10">
        <f t="shared" si="148"/>
        <v>0.13393579810671863</v>
      </c>
    </row>
    <row r="106" spans="47:112" x14ac:dyDescent="0.15">
      <c r="AU106" s="48"/>
      <c r="AV106" s="48"/>
      <c r="AW106" s="48"/>
      <c r="AX106" s="48"/>
      <c r="BK106" s="10">
        <f>IF([5]武将数量星级阶位验证!AS104="","",[5]武将数量星级阶位验证!AS104)</f>
        <v>28</v>
      </c>
      <c r="BL106" s="10">
        <f>IF([5]武将数量星级阶位验证!AT104="","",[5]武将数量星级阶位验证!AT104)</f>
        <v>209838.18172809348</v>
      </c>
      <c r="BM106" s="10">
        <f>IF([5]武将数量星级阶位验证!BJ104="","",[5]武将数量星级阶位验证!BJ104)</f>
        <v>824.47316363924574</v>
      </c>
      <c r="BN106" s="10">
        <f>IF([5]武将数量星级阶位验证!BK104="","",[5]武将数量星级阶位验证!BK104)</f>
        <v>285.29064548184749</v>
      </c>
      <c r="BO106" s="10">
        <f>IF([5]武将数量星级阶位验证!BL104="","",[5]武将数量星级阶位验证!BL104)</f>
        <v>72.211726715755731</v>
      </c>
      <c r="BP106" s="10">
        <f>IF([5]武将数量星级阶位验证!BM104="","",[5]武将数量星级阶位验证!BM104)</f>
        <v>0.95352339424728916</v>
      </c>
      <c r="BR106" s="10">
        <f t="shared" si="149"/>
        <v>412.23658181962287</v>
      </c>
      <c r="BS106" s="10">
        <f t="shared" si="150"/>
        <v>285.29064548184749</v>
      </c>
      <c r="BT106" s="10">
        <f t="shared" si="151"/>
        <v>69.721667173833126</v>
      </c>
      <c r="BU106" s="10">
        <f t="shared" si="152"/>
        <v>0.89743378282097797</v>
      </c>
      <c r="BV106" s="10">
        <f t="shared" si="153"/>
        <v>412.23658181962287</v>
      </c>
      <c r="BW106" s="10">
        <f t="shared" si="154"/>
        <v>0</v>
      </c>
      <c r="BX106" s="10">
        <f t="shared" si="155"/>
        <v>2.4900595419226081</v>
      </c>
      <c r="BY106" s="10">
        <f t="shared" si="156"/>
        <v>5.6089611426311137E-2</v>
      </c>
      <c r="CA106" s="10">
        <f t="shared" si="157"/>
        <v>164.89463272784917</v>
      </c>
      <c r="CB106" s="10">
        <f t="shared" si="158"/>
        <v>81.511612994813561</v>
      </c>
      <c r="CC106" s="10">
        <f t="shared" si="159"/>
        <v>17.430416793458281</v>
      </c>
      <c r="CD106" s="10">
        <f t="shared" si="160"/>
        <v>0.39262727998417785</v>
      </c>
      <c r="CE106" s="10">
        <f t="shared" si="161"/>
        <v>577.13121454747193</v>
      </c>
      <c r="CF106" s="10">
        <f t="shared" si="162"/>
        <v>81.511612994813561</v>
      </c>
      <c r="CG106" s="10">
        <f t="shared" si="163"/>
        <v>17.430416793458281</v>
      </c>
      <c r="CH106" s="10">
        <f t="shared" si="164"/>
        <v>0.16826883427893338</v>
      </c>
      <c r="CI106" s="10">
        <f t="shared" si="165"/>
        <v>82.447316363924585</v>
      </c>
      <c r="CJ106" s="10">
        <f t="shared" si="166"/>
        <v>122.26741949222034</v>
      </c>
      <c r="CK106" s="10">
        <f t="shared" si="167"/>
        <v>37.350893128839175</v>
      </c>
      <c r="CL106" s="10">
        <f t="shared" si="168"/>
        <v>0.39262727998417785</v>
      </c>
      <c r="CN106" s="10">
        <f t="shared" si="129"/>
        <v>10</v>
      </c>
      <c r="CO106" s="10">
        <f t="shared" si="130"/>
        <v>14</v>
      </c>
      <c r="CP106" s="10">
        <f t="shared" si="131"/>
        <v>29</v>
      </c>
      <c r="CQ106" s="10">
        <f t="shared" si="132"/>
        <v>0.89743378282097797</v>
      </c>
      <c r="CR106" s="10">
        <f t="shared" si="133"/>
        <v>10</v>
      </c>
      <c r="CS106" s="10">
        <f t="shared" si="134"/>
        <v>0</v>
      </c>
      <c r="CT106" s="10">
        <f t="shared" si="135"/>
        <v>2.4230111006077486</v>
      </c>
      <c r="CU106" s="10">
        <f t="shared" si="136"/>
        <v>5.6089611426311192E-2</v>
      </c>
      <c r="CW106" s="10">
        <f t="shared" si="137"/>
        <v>10</v>
      </c>
      <c r="CX106" s="10">
        <f t="shared" si="138"/>
        <v>14</v>
      </c>
      <c r="CY106" s="10">
        <f t="shared" si="139"/>
        <v>13.321984809420364</v>
      </c>
      <c r="CZ106" s="10">
        <f t="shared" si="140"/>
        <v>0.3926272799841779</v>
      </c>
      <c r="DA106" s="10">
        <f t="shared" si="141"/>
        <v>10</v>
      </c>
      <c r="DB106" s="10">
        <f t="shared" si="142"/>
        <v>14</v>
      </c>
      <c r="DC106" s="10">
        <f t="shared" si="143"/>
        <v>13.321984809420364</v>
      </c>
      <c r="DD106" s="10">
        <f t="shared" si="144"/>
        <v>0.16826883427893335</v>
      </c>
      <c r="DE106" s="10">
        <f t="shared" si="145"/>
        <v>10</v>
      </c>
      <c r="DF106" s="10">
        <f t="shared" si="146"/>
        <v>14</v>
      </c>
      <c r="DG106" s="10">
        <f t="shared" si="147"/>
        <v>29</v>
      </c>
      <c r="DH106" s="10">
        <f t="shared" si="148"/>
        <v>0.3926272799841779</v>
      </c>
    </row>
    <row r="107" spans="47:112" x14ac:dyDescent="0.15">
      <c r="AU107" s="48"/>
      <c r="AV107" s="48"/>
      <c r="AW107" s="48"/>
      <c r="AX107" s="48"/>
      <c r="BK107" s="10">
        <f>IF([5]武将数量星级阶位验证!AS105="","",[5]武将数量星级阶位验证!AS105)</f>
        <v>42</v>
      </c>
      <c r="BL107" s="10">
        <f>IF([5]武将数量星级阶位验证!AT105="","",[5]武将数量星级阶位验证!AT105)</f>
        <v>288167.43305830407</v>
      </c>
      <c r="BM107" s="10">
        <f>IF([5]武将数量星级阶位验证!BJ105="","",[5]武将数量星级阶位验证!BJ105)</f>
        <v>1136.7800936000267</v>
      </c>
      <c r="BN107" s="10">
        <f>IF([5]武将数量星级阶位验证!BK105="","",[5]武将数量星级阶位验证!BK105)</f>
        <v>397.10716876325108</v>
      </c>
      <c r="BO107" s="10">
        <f>IF([5]武将数量星级阶位验证!BL105="","",[5]武将数量星级阶位验证!BL105)</f>
        <v>94.594039548308388</v>
      </c>
      <c r="BP107" s="10">
        <f>IF([5]武将数量星级阶位验证!BM105="","",[5]武将数量星级阶位验证!BM105)</f>
        <v>4.0866934474557137</v>
      </c>
      <c r="BR107" s="10">
        <f t="shared" si="149"/>
        <v>568.39004680001335</v>
      </c>
      <c r="BS107" s="10">
        <f t="shared" si="150"/>
        <v>397.10716876325108</v>
      </c>
      <c r="BT107" s="10">
        <f t="shared" si="151"/>
        <v>91.332176115608107</v>
      </c>
      <c r="BU107" s="10">
        <f t="shared" si="152"/>
        <v>3.8462997152524365</v>
      </c>
      <c r="BV107" s="10">
        <f t="shared" si="153"/>
        <v>568.39004680001335</v>
      </c>
      <c r="BW107" s="10">
        <f t="shared" si="154"/>
        <v>0</v>
      </c>
      <c r="BX107" s="10">
        <f t="shared" si="155"/>
        <v>3.2618634327002853</v>
      </c>
      <c r="BY107" s="10">
        <f t="shared" si="156"/>
        <v>0.24039373220327734</v>
      </c>
      <c r="CA107" s="10">
        <f t="shared" si="157"/>
        <v>227.35601872000535</v>
      </c>
      <c r="CB107" s="10">
        <f t="shared" si="158"/>
        <v>113.45919107521459</v>
      </c>
      <c r="CC107" s="10">
        <f t="shared" si="159"/>
        <v>22.833044028902027</v>
      </c>
      <c r="CD107" s="10">
        <f t="shared" si="160"/>
        <v>1.6827561254229408</v>
      </c>
      <c r="CE107" s="10">
        <f t="shared" si="161"/>
        <v>795.74606552001865</v>
      </c>
      <c r="CF107" s="10">
        <f t="shared" si="162"/>
        <v>113.45919107521459</v>
      </c>
      <c r="CG107" s="10">
        <f t="shared" si="163"/>
        <v>22.833044028902027</v>
      </c>
      <c r="CH107" s="10">
        <f t="shared" si="164"/>
        <v>0.72118119660983193</v>
      </c>
      <c r="CI107" s="10">
        <f t="shared" si="165"/>
        <v>113.67800936000268</v>
      </c>
      <c r="CJ107" s="10">
        <f t="shared" si="166"/>
        <v>170.18878661282187</v>
      </c>
      <c r="CK107" s="10">
        <f t="shared" si="167"/>
        <v>48.927951490504341</v>
      </c>
      <c r="CL107" s="10">
        <f t="shared" si="168"/>
        <v>1.6827561254229408</v>
      </c>
      <c r="CN107" s="10">
        <f t="shared" si="129"/>
        <v>10</v>
      </c>
      <c r="CO107" s="10">
        <f t="shared" si="130"/>
        <v>14</v>
      </c>
      <c r="CP107" s="10">
        <f t="shared" si="131"/>
        <v>29</v>
      </c>
      <c r="CQ107" s="10">
        <f t="shared" si="132"/>
        <v>3.5356781968745552</v>
      </c>
      <c r="CR107" s="10">
        <f t="shared" si="133"/>
        <v>10</v>
      </c>
      <c r="CS107" s="10">
        <f t="shared" si="134"/>
        <v>0</v>
      </c>
      <c r="CT107" s="10">
        <f t="shared" si="135"/>
        <v>3.136343168817588</v>
      </c>
      <c r="CU107" s="10">
        <f t="shared" si="136"/>
        <v>0.24039373220327731</v>
      </c>
      <c r="CW107" s="10">
        <f t="shared" si="137"/>
        <v>10</v>
      </c>
      <c r="CX107" s="10">
        <f t="shared" si="138"/>
        <v>14</v>
      </c>
      <c r="CY107" s="10">
        <f t="shared" si="139"/>
        <v>16.075741943821765</v>
      </c>
      <c r="CZ107" s="10">
        <f t="shared" si="140"/>
        <v>1.6425940003980619</v>
      </c>
      <c r="DA107" s="10">
        <f t="shared" si="141"/>
        <v>10</v>
      </c>
      <c r="DB107" s="10">
        <f t="shared" si="142"/>
        <v>14</v>
      </c>
      <c r="DC107" s="10">
        <f t="shared" si="143"/>
        <v>16.075741943821765</v>
      </c>
      <c r="DD107" s="10">
        <f t="shared" si="144"/>
        <v>0.72118119660983193</v>
      </c>
      <c r="DE107" s="10">
        <f t="shared" si="145"/>
        <v>10</v>
      </c>
      <c r="DF107" s="10">
        <f t="shared" si="146"/>
        <v>14</v>
      </c>
      <c r="DG107" s="10">
        <f t="shared" si="147"/>
        <v>29</v>
      </c>
      <c r="DH107" s="10">
        <f t="shared" si="148"/>
        <v>1.6425940003980619</v>
      </c>
    </row>
    <row r="108" spans="47:112" x14ac:dyDescent="0.15">
      <c r="AU108" s="48"/>
      <c r="AV108" s="48"/>
      <c r="AW108" s="48"/>
      <c r="AX108" s="48"/>
      <c r="BK108" s="10">
        <f>IF([5]武将数量星级阶位验证!AS106="","",[5]武将数量星级阶位验证!AS106)</f>
        <v>62.999999999999993</v>
      </c>
      <c r="BL108" s="10">
        <f>IF([5]武将数量星级阶位验证!AT106="","",[5]武将数量星级阶位验证!AT106)</f>
        <v>399642.51086924283</v>
      </c>
      <c r="BM108" s="10">
        <f>IF([5]武将数量星级阶位验证!BJ106="","",[5]武将数量星级阶位验证!BJ106)</f>
        <v>1550.186057600301</v>
      </c>
      <c r="BN108" s="10">
        <f>IF([5]武将数量星级阶位验证!BK106="","",[5]武将数量星级阶位验证!BK106)</f>
        <v>557.85363579042644</v>
      </c>
      <c r="BO108" s="10">
        <f>IF([5]武将数量星级阶位验证!BL106="","",[5]武将数量星级阶位验证!BL106)</f>
        <v>118.18100960238468</v>
      </c>
      <c r="BP108" s="10">
        <f>IF([5]武将数量星级阶位验证!BM106="","",[5]武将数量星级阶位验证!BM106)</f>
        <v>13.004699672330815</v>
      </c>
      <c r="BR108" s="10">
        <f t="shared" si="149"/>
        <v>775.09302880015048</v>
      </c>
      <c r="BS108" s="10">
        <f t="shared" si="150"/>
        <v>557.85363579042644</v>
      </c>
      <c r="BT108" s="10">
        <f t="shared" si="151"/>
        <v>114.10580237471625</v>
      </c>
      <c r="BU108" s="10">
        <f t="shared" si="152"/>
        <v>12.239717338664297</v>
      </c>
      <c r="BV108" s="10">
        <f t="shared" si="153"/>
        <v>775.09302880015048</v>
      </c>
      <c r="BW108" s="10">
        <f t="shared" si="154"/>
        <v>0</v>
      </c>
      <c r="BX108" s="10">
        <f t="shared" si="155"/>
        <v>4.0752072276684324</v>
      </c>
      <c r="BY108" s="10">
        <f t="shared" si="156"/>
        <v>0.76498233366651869</v>
      </c>
      <c r="CA108" s="10">
        <f t="shared" si="157"/>
        <v>310.03721152006023</v>
      </c>
      <c r="CB108" s="10">
        <f t="shared" si="158"/>
        <v>159.38675308297897</v>
      </c>
      <c r="CC108" s="10">
        <f t="shared" si="159"/>
        <v>28.526450593679062</v>
      </c>
      <c r="CD108" s="10">
        <f t="shared" si="160"/>
        <v>5.3548763356656295</v>
      </c>
      <c r="CE108" s="10">
        <f t="shared" si="161"/>
        <v>1085.1302403202105</v>
      </c>
      <c r="CF108" s="10">
        <f t="shared" si="162"/>
        <v>159.38675308297897</v>
      </c>
      <c r="CG108" s="10">
        <f t="shared" si="163"/>
        <v>28.526450593679062</v>
      </c>
      <c r="CH108" s="10">
        <f t="shared" si="164"/>
        <v>2.2949470009995556</v>
      </c>
      <c r="CI108" s="10">
        <f t="shared" si="165"/>
        <v>155.01860576003011</v>
      </c>
      <c r="CJ108" s="10">
        <f t="shared" si="166"/>
        <v>239.08012962446847</v>
      </c>
      <c r="CK108" s="10">
        <f t="shared" si="167"/>
        <v>61.12810841502656</v>
      </c>
      <c r="CL108" s="10">
        <f t="shared" si="168"/>
        <v>5.3548763356656295</v>
      </c>
      <c r="CN108" s="10">
        <f t="shared" si="129"/>
        <v>10</v>
      </c>
      <c r="CO108" s="10">
        <f t="shared" si="130"/>
        <v>14</v>
      </c>
      <c r="CP108" s="10">
        <f t="shared" si="131"/>
        <v>29</v>
      </c>
      <c r="CQ108" s="10">
        <f t="shared" si="132"/>
        <v>8.9845919377109151</v>
      </c>
      <c r="CR108" s="10">
        <f t="shared" si="133"/>
        <v>10</v>
      </c>
      <c r="CS108" s="10">
        <f t="shared" si="134"/>
        <v>0</v>
      </c>
      <c r="CT108" s="10">
        <f t="shared" si="135"/>
        <v>3.865547950513168</v>
      </c>
      <c r="CU108" s="10">
        <f t="shared" si="136"/>
        <v>0.76498233366651869</v>
      </c>
      <c r="CW108" s="10">
        <f t="shared" si="137"/>
        <v>10</v>
      </c>
      <c r="CX108" s="10">
        <f t="shared" si="138"/>
        <v>14</v>
      </c>
      <c r="CY108" s="10">
        <f t="shared" si="139"/>
        <v>18.460836831588662</v>
      </c>
      <c r="CZ108" s="10">
        <f t="shared" si="140"/>
        <v>4.7224614555650328</v>
      </c>
      <c r="DA108" s="10">
        <f t="shared" si="141"/>
        <v>10</v>
      </c>
      <c r="DB108" s="10">
        <f t="shared" si="142"/>
        <v>14</v>
      </c>
      <c r="DC108" s="10">
        <f t="shared" si="143"/>
        <v>18.460836831588662</v>
      </c>
      <c r="DD108" s="10">
        <f t="shared" si="144"/>
        <v>2.2051002949996077</v>
      </c>
      <c r="DE108" s="10">
        <f t="shared" si="145"/>
        <v>10</v>
      </c>
      <c r="DF108" s="10">
        <f t="shared" si="146"/>
        <v>14</v>
      </c>
      <c r="DG108" s="10">
        <f t="shared" si="147"/>
        <v>29</v>
      </c>
      <c r="DH108" s="10">
        <f t="shared" si="148"/>
        <v>4.7224614555650328</v>
      </c>
    </row>
    <row r="109" spans="47:112" x14ac:dyDescent="0.15">
      <c r="AU109" s="48"/>
      <c r="AV109" s="48"/>
      <c r="AW109" s="48"/>
      <c r="AX109" s="48"/>
      <c r="BK109" s="10">
        <f>IF([5]武将数量星级阶位验证!AS107="","",[5]武将数量星级阶位验证!AS107)</f>
        <v>84</v>
      </c>
      <c r="BL109" s="10">
        <f>IF([5]武将数量星级阶位验证!AT107="","",[5]武将数量星级阶位验证!AT107)</f>
        <v>506391.50271357107</v>
      </c>
      <c r="BM109" s="10">
        <f>IF([5]武将数量星级阶位验证!BJ107="","",[5]武将数量星级阶位验证!BJ107)</f>
        <v>1953.4549096721937</v>
      </c>
      <c r="BN109" s="10">
        <f>IF([5]武将数量星级阶位验证!BK107="","",[5]武将数量星级阶位验证!BK107)</f>
        <v>713.12058285631429</v>
      </c>
      <c r="BO109" s="10">
        <f>IF([5]武将数量星级阶位验证!BL107="","",[5]武将数量星级阶位验证!BL107)</f>
        <v>140.94605166226785</v>
      </c>
      <c r="BP109" s="10">
        <f>IF([5]武将数量星级阶位验证!BM107="","",[5]武将数量星级阶位验证!BM107)</f>
        <v>21.544619019877075</v>
      </c>
      <c r="BR109" s="10">
        <f t="shared" si="149"/>
        <v>976.72745483609685</v>
      </c>
      <c r="BS109" s="10">
        <f t="shared" si="150"/>
        <v>713.12058285631429</v>
      </c>
      <c r="BT109" s="10">
        <f t="shared" si="151"/>
        <v>136.08584298425862</v>
      </c>
      <c r="BU109" s="10">
        <f t="shared" si="152"/>
        <v>20.277288489296069</v>
      </c>
      <c r="BV109" s="10">
        <f t="shared" si="153"/>
        <v>976.72745483609685</v>
      </c>
      <c r="BW109" s="10">
        <f t="shared" si="154"/>
        <v>0</v>
      </c>
      <c r="BX109" s="10">
        <f t="shared" si="155"/>
        <v>4.8602086780092302</v>
      </c>
      <c r="BY109" s="10">
        <f t="shared" si="156"/>
        <v>1.2673305305810048</v>
      </c>
      <c r="CA109" s="10">
        <f t="shared" si="157"/>
        <v>390.69098193443875</v>
      </c>
      <c r="CB109" s="10">
        <f t="shared" si="158"/>
        <v>203.74873795894692</v>
      </c>
      <c r="CC109" s="10">
        <f t="shared" si="159"/>
        <v>34.021460746064655</v>
      </c>
      <c r="CD109" s="10">
        <f t="shared" si="160"/>
        <v>8.8713137140670302</v>
      </c>
      <c r="CE109" s="10">
        <f t="shared" si="161"/>
        <v>1367.4184367705354</v>
      </c>
      <c r="CF109" s="10">
        <f t="shared" si="162"/>
        <v>203.74873795894692</v>
      </c>
      <c r="CG109" s="10">
        <f t="shared" si="163"/>
        <v>34.021460746064655</v>
      </c>
      <c r="CH109" s="10">
        <f t="shared" si="164"/>
        <v>3.8019915917430134</v>
      </c>
      <c r="CI109" s="10">
        <f t="shared" si="165"/>
        <v>195.34549096721938</v>
      </c>
      <c r="CJ109" s="10">
        <f t="shared" si="166"/>
        <v>305.62310693842039</v>
      </c>
      <c r="CK109" s="10">
        <f t="shared" si="167"/>
        <v>72.903130170138553</v>
      </c>
      <c r="CL109" s="10">
        <f t="shared" si="168"/>
        <v>8.8713137140670302</v>
      </c>
      <c r="CN109" s="10">
        <f t="shared" si="129"/>
        <v>10</v>
      </c>
      <c r="CO109" s="10">
        <f t="shared" si="130"/>
        <v>14</v>
      </c>
      <c r="CP109" s="10">
        <f t="shared" si="131"/>
        <v>29</v>
      </c>
      <c r="CQ109" s="10">
        <f t="shared" si="132"/>
        <v>17</v>
      </c>
      <c r="CR109" s="10">
        <f t="shared" si="133"/>
        <v>10</v>
      </c>
      <c r="CS109" s="10">
        <f t="shared" si="134"/>
        <v>0</v>
      </c>
      <c r="CT109" s="10">
        <f t="shared" si="135"/>
        <v>4.5474445714105638</v>
      </c>
      <c r="CU109" s="10">
        <f t="shared" si="136"/>
        <v>1.2516052052527105</v>
      </c>
      <c r="CW109" s="10">
        <f t="shared" si="137"/>
        <v>10</v>
      </c>
      <c r="CX109" s="10">
        <f t="shared" si="138"/>
        <v>14</v>
      </c>
      <c r="CY109" s="10">
        <f t="shared" si="139"/>
        <v>29</v>
      </c>
      <c r="CZ109" s="10">
        <f t="shared" si="140"/>
        <v>7.1125771450790953</v>
      </c>
      <c r="DA109" s="10">
        <f t="shared" si="141"/>
        <v>10</v>
      </c>
      <c r="DB109" s="10">
        <f t="shared" si="142"/>
        <v>14</v>
      </c>
      <c r="DC109" s="10">
        <f t="shared" si="143"/>
        <v>29</v>
      </c>
      <c r="DD109" s="10">
        <f t="shared" si="144"/>
        <v>3.4991891539844424</v>
      </c>
      <c r="DE109" s="10">
        <f t="shared" si="145"/>
        <v>10</v>
      </c>
      <c r="DF109" s="10">
        <f t="shared" si="146"/>
        <v>14</v>
      </c>
      <c r="DG109" s="10">
        <f t="shared" si="147"/>
        <v>29</v>
      </c>
      <c r="DH109" s="10">
        <f t="shared" si="148"/>
        <v>7.1125771450790953</v>
      </c>
    </row>
    <row r="110" spans="47:112" x14ac:dyDescent="0.15">
      <c r="AU110" s="48"/>
      <c r="AV110" s="48"/>
      <c r="AW110" s="48"/>
      <c r="AX110" s="48"/>
      <c r="BK110" s="10">
        <f>IF([5]武将数量星级阶位验证!AS108="","",[5]武将数量星级阶位验证!AS108)</f>
        <v>105</v>
      </c>
      <c r="BL110" s="10">
        <f>IF([5]武将数量星级阶位验证!AT108="","",[5]武将数量星级阶位验证!AT108)</f>
        <v>596955.53123185632</v>
      </c>
      <c r="BM110" s="10">
        <f>IF([5]武将数量星级阶位验证!BJ108="","",[5]武将数量星级阶位验证!BJ108)</f>
        <v>2322.0081882331533</v>
      </c>
      <c r="BN110" s="10">
        <f>IF([5]武将数量星级阶位验证!BK108="","",[5]武将数量星级阶位验证!BK108)</f>
        <v>849.62235505142758</v>
      </c>
      <c r="BO110" s="10">
        <f>IF([5]武将数量星级阶位验证!BL108="","",[5]武将数量星级阶位验证!BL108)</f>
        <v>160.89631749153486</v>
      </c>
      <c r="BP110" s="10">
        <f>IF([5]武将数量星级阶位验证!BM108="","",[5]武将数量星级阶位验证!BM108)</f>
        <v>28.789741301339895</v>
      </c>
      <c r="BR110" s="10">
        <f t="shared" si="149"/>
        <v>1161.0040941165767</v>
      </c>
      <c r="BS110" s="10">
        <f t="shared" si="150"/>
        <v>849.62235505142758</v>
      </c>
      <c r="BT110" s="10">
        <f t="shared" si="151"/>
        <v>155.34816861251642</v>
      </c>
      <c r="BU110" s="10">
        <f t="shared" si="152"/>
        <v>27.096227107143431</v>
      </c>
      <c r="BV110" s="10">
        <f t="shared" si="153"/>
        <v>1161.0040941165767</v>
      </c>
      <c r="BW110" s="10">
        <f t="shared" si="154"/>
        <v>0</v>
      </c>
      <c r="BX110" s="10">
        <f t="shared" si="155"/>
        <v>5.548148879018437</v>
      </c>
      <c r="BY110" s="10">
        <f t="shared" si="156"/>
        <v>1.6935141941964649</v>
      </c>
      <c r="CA110" s="10">
        <f t="shared" si="157"/>
        <v>464.40163764663066</v>
      </c>
      <c r="CB110" s="10">
        <f t="shared" si="158"/>
        <v>242.74924430040787</v>
      </c>
      <c r="CC110" s="10">
        <f t="shared" si="159"/>
        <v>38.837042153129104</v>
      </c>
      <c r="CD110" s="10">
        <f t="shared" si="160"/>
        <v>11.85459935937525</v>
      </c>
      <c r="CE110" s="10">
        <f t="shared" si="161"/>
        <v>1625.4057317632073</v>
      </c>
      <c r="CF110" s="10">
        <f t="shared" si="162"/>
        <v>242.74924430040787</v>
      </c>
      <c r="CG110" s="10">
        <f t="shared" si="163"/>
        <v>38.837042153129104</v>
      </c>
      <c r="CH110" s="10">
        <f t="shared" si="164"/>
        <v>5.0805425825893931</v>
      </c>
      <c r="CI110" s="10">
        <f t="shared" si="165"/>
        <v>232.20081882331533</v>
      </c>
      <c r="CJ110" s="10">
        <f t="shared" si="166"/>
        <v>364.12386645061179</v>
      </c>
      <c r="CK110" s="10">
        <f t="shared" si="167"/>
        <v>83.22223318527665</v>
      </c>
      <c r="CL110" s="10">
        <f t="shared" si="168"/>
        <v>11.85459935937525</v>
      </c>
      <c r="CN110" s="10">
        <f t="shared" si="129"/>
        <v>10</v>
      </c>
      <c r="CO110" s="10">
        <f t="shared" si="130"/>
        <v>14</v>
      </c>
      <c r="CP110" s="10">
        <f t="shared" si="131"/>
        <v>29</v>
      </c>
      <c r="CQ110" s="10">
        <f t="shared" si="132"/>
        <v>17</v>
      </c>
      <c r="CR110" s="10">
        <f t="shared" si="133"/>
        <v>10</v>
      </c>
      <c r="CS110" s="10">
        <f t="shared" si="134"/>
        <v>0</v>
      </c>
      <c r="CT110" s="10">
        <f t="shared" si="135"/>
        <v>5.1348766100790026</v>
      </c>
      <c r="CU110" s="10">
        <f t="shared" si="136"/>
        <v>1.6527192415966727</v>
      </c>
      <c r="CW110" s="10">
        <f t="shared" si="137"/>
        <v>10</v>
      </c>
      <c r="CX110" s="10">
        <f t="shared" si="138"/>
        <v>14</v>
      </c>
      <c r="CY110" s="10">
        <f t="shared" si="139"/>
        <v>29</v>
      </c>
      <c r="CZ110" s="10">
        <f t="shared" si="140"/>
        <v>8.7807059486755374</v>
      </c>
      <c r="DA110" s="10">
        <f t="shared" si="141"/>
        <v>10</v>
      </c>
      <c r="DB110" s="10">
        <f t="shared" si="142"/>
        <v>14</v>
      </c>
      <c r="DC110" s="10">
        <f t="shared" si="143"/>
        <v>29</v>
      </c>
      <c r="DD110" s="10">
        <f t="shared" si="144"/>
        <v>4.5126768208596753</v>
      </c>
      <c r="DE110" s="10">
        <f t="shared" si="145"/>
        <v>10</v>
      </c>
      <c r="DF110" s="10">
        <f t="shared" si="146"/>
        <v>14</v>
      </c>
      <c r="DG110" s="10">
        <f t="shared" si="147"/>
        <v>29</v>
      </c>
      <c r="DH110" s="10">
        <f t="shared" si="148"/>
        <v>8.7807059486755374</v>
      </c>
    </row>
    <row r="111" spans="47:112" x14ac:dyDescent="0.15">
      <c r="AU111" s="48"/>
      <c r="AV111" s="48"/>
      <c r="AW111" s="48"/>
      <c r="AX111" s="48"/>
      <c r="BK111" s="10">
        <f>IF([5]武将数量星级阶位验证!AS109="","",[5]武将数量星级阶位验证!AS109)</f>
        <v>125.99999999999999</v>
      </c>
      <c r="BL111" s="10">
        <f>IF([5]武将数量星级阶位验证!AT109="","",[5]武将数量星级阶位验证!AT109)</f>
        <v>677928.83767232555</v>
      </c>
      <c r="BM111" s="10">
        <f>IF([5]武将数量星级阶位验证!BJ109="","",[5]武将数量星级阶位验证!BJ109)</f>
        <v>2669.9900629170584</v>
      </c>
      <c r="BN111" s="10">
        <f>IF([5]武将数量星级阶位验证!BK109="","",[5]武将数量星级阶位验证!BK109)</f>
        <v>975.00444947516007</v>
      </c>
      <c r="BO111" s="10">
        <f>IF([5]武将数量星级阶位验证!BL109="","",[5]武将数量星级阶位验证!BL109)</f>
        <v>179.1786316550947</v>
      </c>
      <c r="BP111" s="10">
        <f>IF([5]武将数量星级阶位验证!BM109="","",[5]武将数量星级阶位验证!BM109)</f>
        <v>35.267605816577429</v>
      </c>
      <c r="BR111" s="10">
        <f t="shared" si="149"/>
        <v>1334.9950314585292</v>
      </c>
      <c r="BS111" s="10">
        <f t="shared" si="150"/>
        <v>975.00444947516007</v>
      </c>
      <c r="BT111" s="10">
        <f t="shared" si="151"/>
        <v>173.00005814974662</v>
      </c>
      <c r="BU111" s="10">
        <f t="shared" si="152"/>
        <v>33.193040768543462</v>
      </c>
      <c r="BV111" s="10">
        <f t="shared" si="153"/>
        <v>1334.9950314585292</v>
      </c>
      <c r="BW111" s="10">
        <f t="shared" si="154"/>
        <v>0</v>
      </c>
      <c r="BX111" s="10">
        <f t="shared" si="155"/>
        <v>6.1785735053480861</v>
      </c>
      <c r="BY111" s="10">
        <f t="shared" si="156"/>
        <v>2.0745650480339668</v>
      </c>
      <c r="CA111" s="10">
        <f t="shared" si="157"/>
        <v>533.99801258341165</v>
      </c>
      <c r="CB111" s="10">
        <f t="shared" si="158"/>
        <v>278.57269985004569</v>
      </c>
      <c r="CC111" s="10">
        <f t="shared" si="159"/>
        <v>43.250014537436655</v>
      </c>
      <c r="CD111" s="10">
        <f t="shared" si="160"/>
        <v>14.521955336237765</v>
      </c>
      <c r="CE111" s="10">
        <f t="shared" si="161"/>
        <v>1868.9930440419407</v>
      </c>
      <c r="CF111" s="10">
        <f t="shared" si="162"/>
        <v>278.57269985004569</v>
      </c>
      <c r="CG111" s="10">
        <f t="shared" si="163"/>
        <v>43.250014537436655</v>
      </c>
      <c r="CH111" s="10">
        <f t="shared" si="164"/>
        <v>6.2236951441018995</v>
      </c>
      <c r="CI111" s="10">
        <f t="shared" si="165"/>
        <v>266.99900629170583</v>
      </c>
      <c r="CJ111" s="10">
        <f t="shared" si="166"/>
        <v>417.85904977506857</v>
      </c>
      <c r="CK111" s="10">
        <f t="shared" si="167"/>
        <v>92.678602580221408</v>
      </c>
      <c r="CL111" s="10">
        <f t="shared" si="168"/>
        <v>14.521955336237765</v>
      </c>
      <c r="CN111" s="10">
        <f t="shared" si="129"/>
        <v>10</v>
      </c>
      <c r="CO111" s="10">
        <f t="shared" si="130"/>
        <v>14</v>
      </c>
      <c r="CP111" s="10">
        <f t="shared" si="131"/>
        <v>29</v>
      </c>
      <c r="CQ111" s="10">
        <f t="shared" si="132"/>
        <v>17</v>
      </c>
      <c r="CR111" s="10">
        <f t="shared" si="133"/>
        <v>10</v>
      </c>
      <c r="CS111" s="10">
        <f t="shared" si="134"/>
        <v>0</v>
      </c>
      <c r="CT111" s="10">
        <f t="shared" si="135"/>
        <v>5.6566073353173323</v>
      </c>
      <c r="CU111" s="10">
        <f t="shared" si="136"/>
        <v>2.0106456306182059</v>
      </c>
      <c r="CW111" s="10">
        <f t="shared" si="137"/>
        <v>10</v>
      </c>
      <c r="CX111" s="10">
        <f t="shared" si="138"/>
        <v>14</v>
      </c>
      <c r="CY111" s="10">
        <f t="shared" si="139"/>
        <v>29</v>
      </c>
      <c r="CZ111" s="10">
        <f t="shared" si="140"/>
        <v>10.052761009377303</v>
      </c>
      <c r="DA111" s="10">
        <f t="shared" si="141"/>
        <v>10</v>
      </c>
      <c r="DB111" s="10">
        <f t="shared" si="142"/>
        <v>14</v>
      </c>
      <c r="DC111" s="10">
        <f t="shared" si="143"/>
        <v>29</v>
      </c>
      <c r="DD111" s="10">
        <f t="shared" si="144"/>
        <v>5.357094439146266</v>
      </c>
      <c r="DE111" s="10">
        <f t="shared" si="145"/>
        <v>10</v>
      </c>
      <c r="DF111" s="10">
        <f t="shared" si="146"/>
        <v>14</v>
      </c>
      <c r="DG111" s="10">
        <f t="shared" si="147"/>
        <v>29</v>
      </c>
      <c r="DH111" s="10">
        <f t="shared" si="148"/>
        <v>10.052761009377303</v>
      </c>
    </row>
    <row r="112" spans="47:112" x14ac:dyDescent="0.15">
      <c r="AU112" s="48"/>
      <c r="AV112" s="48"/>
      <c r="AW112" s="48"/>
      <c r="AX112" s="48"/>
      <c r="BK112" s="10">
        <f>IF([5]武将数量星级阶位验证!AS110="","",[5]武将数量星级阶位验证!AS110)</f>
        <v>154</v>
      </c>
      <c r="BL112" s="10">
        <f>IF([5]武将数量星级阶位验证!AT110="","",[5]武将数量星级阶位验证!AT110)</f>
        <v>786915.33203512535</v>
      </c>
      <c r="BM112" s="10">
        <f>IF([5]武将数量星级阶位验证!BJ110="","",[5]武将数量星级阶位验证!BJ110)</f>
        <v>3136.1581957532089</v>
      </c>
      <c r="BN112" s="10">
        <f>IF([5]武将数量星级阶位验证!BK110="","",[5]武将数量星级阶位验证!BK110)</f>
        <v>1143.3656023595656</v>
      </c>
      <c r="BO112" s="10">
        <f>IF([5]武将数量星级阶位验证!BL110="","",[5]武将数量星级阶位验证!BL110)</f>
        <v>203.73280458775557</v>
      </c>
      <c r="BP112" s="10">
        <f>IF([5]武将数量星级阶位验证!BM110="","",[5]武将数量星级阶位验证!BM110)</f>
        <v>43.986525365601416</v>
      </c>
      <c r="BR112" s="10">
        <f t="shared" si="149"/>
        <v>1568.0790978766045</v>
      </c>
      <c r="BS112" s="10">
        <f t="shared" si="150"/>
        <v>1143.3656023595656</v>
      </c>
      <c r="BT112" s="10">
        <f t="shared" si="151"/>
        <v>196.70753546403986</v>
      </c>
      <c r="BU112" s="10">
        <f t="shared" si="152"/>
        <v>41.399082697036626</v>
      </c>
      <c r="BV112" s="10">
        <f t="shared" si="153"/>
        <v>1568.0790978766045</v>
      </c>
      <c r="BW112" s="10">
        <f t="shared" si="154"/>
        <v>0</v>
      </c>
      <c r="BX112" s="10">
        <f t="shared" si="155"/>
        <v>7.0252691237157006</v>
      </c>
      <c r="BY112" s="10">
        <f t="shared" si="156"/>
        <v>2.5874426685647895</v>
      </c>
      <c r="CA112" s="10">
        <f t="shared" si="157"/>
        <v>627.23163915064185</v>
      </c>
      <c r="CB112" s="10">
        <f t="shared" si="158"/>
        <v>326.67588638844728</v>
      </c>
      <c r="CC112" s="10">
        <f t="shared" si="159"/>
        <v>49.176883866009966</v>
      </c>
      <c r="CD112" s="10">
        <f t="shared" si="160"/>
        <v>18.112098679953522</v>
      </c>
      <c r="CE112" s="10">
        <f t="shared" si="161"/>
        <v>2195.310737027246</v>
      </c>
      <c r="CF112" s="10">
        <f t="shared" si="162"/>
        <v>326.67588638844728</v>
      </c>
      <c r="CG112" s="10">
        <f t="shared" si="163"/>
        <v>49.176883866009966</v>
      </c>
      <c r="CH112" s="10">
        <f t="shared" si="164"/>
        <v>7.7623280056943678</v>
      </c>
      <c r="CI112" s="10">
        <f t="shared" si="165"/>
        <v>313.61581957532093</v>
      </c>
      <c r="CJ112" s="10">
        <f t="shared" si="166"/>
        <v>490.01382958267095</v>
      </c>
      <c r="CK112" s="10">
        <f t="shared" si="167"/>
        <v>105.37903685573565</v>
      </c>
      <c r="CL112" s="10">
        <f t="shared" si="168"/>
        <v>18.112098679953522</v>
      </c>
      <c r="CN112" s="10">
        <f t="shared" si="129"/>
        <v>10</v>
      </c>
      <c r="CO112" s="10">
        <f t="shared" si="130"/>
        <v>14</v>
      </c>
      <c r="CP112" s="10">
        <f t="shared" si="131"/>
        <v>29</v>
      </c>
      <c r="CQ112" s="10">
        <f t="shared" si="132"/>
        <v>17</v>
      </c>
      <c r="CR112" s="10">
        <f t="shared" si="133"/>
        <v>10</v>
      </c>
      <c r="CS112" s="10">
        <f t="shared" si="134"/>
        <v>0</v>
      </c>
      <c r="CT112" s="10">
        <f t="shared" si="135"/>
        <v>6.3424325775798618</v>
      </c>
      <c r="CU112" s="10">
        <f t="shared" si="136"/>
        <v>2.4631847075571671</v>
      </c>
      <c r="CW112" s="10">
        <f t="shared" si="137"/>
        <v>10</v>
      </c>
      <c r="CX112" s="10">
        <f t="shared" si="138"/>
        <v>14</v>
      </c>
      <c r="CY112" s="10">
        <f t="shared" si="139"/>
        <v>29</v>
      </c>
      <c r="CZ112" s="10">
        <f t="shared" si="140"/>
        <v>17</v>
      </c>
      <c r="DA112" s="10">
        <f t="shared" si="141"/>
        <v>10</v>
      </c>
      <c r="DB112" s="10">
        <f t="shared" si="142"/>
        <v>14</v>
      </c>
      <c r="DC112" s="10">
        <f t="shared" si="143"/>
        <v>29</v>
      </c>
      <c r="DD112" s="10">
        <f t="shared" si="144"/>
        <v>6.4062558718164588</v>
      </c>
      <c r="DE112" s="10">
        <f t="shared" si="145"/>
        <v>10</v>
      </c>
      <c r="DF112" s="10">
        <f t="shared" si="146"/>
        <v>14</v>
      </c>
      <c r="DG112" s="10">
        <f t="shared" si="147"/>
        <v>29</v>
      </c>
      <c r="DH112" s="10">
        <f t="shared" si="148"/>
        <v>17</v>
      </c>
    </row>
    <row r="113" spans="47:112" x14ac:dyDescent="0.15">
      <c r="AU113" s="48"/>
      <c r="AV113" s="48"/>
      <c r="AW113" s="48"/>
      <c r="AX113" s="48"/>
      <c r="BK113" s="10">
        <f>IF([5]武将数量星级阶位验证!AS111="","",[5]武将数量星级阶位验证!AS111)</f>
        <v>182</v>
      </c>
      <c r="BL113" s="10">
        <f>IF([5]武将数量星级阶位验证!AT111="","",[5]武将数量星级阶位验证!AT111)</f>
        <v>890295.73410722101</v>
      </c>
      <c r="BM113" s="10">
        <f>IF([5]武将数量星级阶位验证!BJ111="","",[5]武将数量星级阶位验证!BJ111)</f>
        <v>3590.3016668643704</v>
      </c>
      <c r="BN113" s="10">
        <f>IF([5]武将数量星级阶位验证!BK111="","",[5]武将数量星级阶位验证!BK111)</f>
        <v>1305.2269380953287</v>
      </c>
      <c r="BO113" s="10">
        <f>IF([5]武将数量星级阶位验证!BL111="","",[5]武将数量星级阶位验证!BL111)</f>
        <v>227.31200494812003</v>
      </c>
      <c r="BP113" s="10">
        <f>IF([5]武将数量星级阶位验证!BM111="","",[5]武将数量星级阶位验证!BM111)</f>
        <v>52.256957531369068</v>
      </c>
      <c r="BR113" s="10">
        <f t="shared" si="149"/>
        <v>1795.1508334321852</v>
      </c>
      <c r="BS113" s="10">
        <f t="shared" si="150"/>
        <v>1305.2269380953287</v>
      </c>
      <c r="BT113" s="10">
        <f t="shared" si="151"/>
        <v>219.47365994990901</v>
      </c>
      <c r="BU113" s="10">
        <f t="shared" si="152"/>
        <v>49.183018853053241</v>
      </c>
      <c r="BV113" s="10">
        <f t="shared" si="153"/>
        <v>1795.1508334321852</v>
      </c>
      <c r="BW113" s="10">
        <f t="shared" si="154"/>
        <v>0</v>
      </c>
      <c r="BX113" s="10">
        <f t="shared" si="155"/>
        <v>7.838344998211026</v>
      </c>
      <c r="BY113" s="10">
        <f t="shared" si="156"/>
        <v>3.073938678315828</v>
      </c>
      <c r="CA113" s="10">
        <f t="shared" si="157"/>
        <v>718.06033337287408</v>
      </c>
      <c r="CB113" s="10">
        <f t="shared" si="158"/>
        <v>372.92198231295106</v>
      </c>
      <c r="CC113" s="10">
        <f t="shared" si="159"/>
        <v>54.868414987477252</v>
      </c>
      <c r="CD113" s="10">
        <f t="shared" si="160"/>
        <v>21.51757074821079</v>
      </c>
      <c r="CE113" s="10">
        <f t="shared" si="161"/>
        <v>2513.2111668050593</v>
      </c>
      <c r="CF113" s="10">
        <f t="shared" si="162"/>
        <v>372.92198231295106</v>
      </c>
      <c r="CG113" s="10">
        <f t="shared" si="163"/>
        <v>54.868414987477252</v>
      </c>
      <c r="CH113" s="10">
        <f t="shared" si="164"/>
        <v>9.2218160349474836</v>
      </c>
      <c r="CI113" s="10">
        <f t="shared" si="165"/>
        <v>359.03016668643704</v>
      </c>
      <c r="CJ113" s="10">
        <f t="shared" si="166"/>
        <v>559.38297346942659</v>
      </c>
      <c r="CK113" s="10">
        <f t="shared" si="167"/>
        <v>117.57517497316555</v>
      </c>
      <c r="CL113" s="10">
        <f t="shared" si="168"/>
        <v>21.51757074821079</v>
      </c>
      <c r="CN113" s="10">
        <f t="shared" si="129"/>
        <v>10</v>
      </c>
      <c r="CO113" s="10">
        <f t="shared" si="130"/>
        <v>14</v>
      </c>
      <c r="CP113" s="10">
        <f t="shared" si="131"/>
        <v>29</v>
      </c>
      <c r="CQ113" s="10">
        <f t="shared" si="132"/>
        <v>17</v>
      </c>
      <c r="CR113" s="10">
        <f t="shared" si="133"/>
        <v>10</v>
      </c>
      <c r="CS113" s="10">
        <f t="shared" si="134"/>
        <v>0</v>
      </c>
      <c r="CT113" s="10">
        <f t="shared" si="135"/>
        <v>6.9872858573520169</v>
      </c>
      <c r="CU113" s="10">
        <f t="shared" si="136"/>
        <v>2.892445892631613</v>
      </c>
      <c r="CW113" s="10">
        <f t="shared" si="137"/>
        <v>10</v>
      </c>
      <c r="CX113" s="10">
        <f t="shared" si="138"/>
        <v>14</v>
      </c>
      <c r="CY113" s="10">
        <f t="shared" si="139"/>
        <v>29</v>
      </c>
      <c r="CZ113" s="10">
        <f t="shared" si="140"/>
        <v>17</v>
      </c>
      <c r="DA113" s="10">
        <f t="shared" si="141"/>
        <v>10</v>
      </c>
      <c r="DB113" s="10">
        <f t="shared" si="142"/>
        <v>14</v>
      </c>
      <c r="DC113" s="10">
        <f t="shared" si="143"/>
        <v>29</v>
      </c>
      <c r="DD113" s="10">
        <f t="shared" si="144"/>
        <v>7.3187549808911267</v>
      </c>
      <c r="DE113" s="10">
        <f t="shared" si="145"/>
        <v>10</v>
      </c>
      <c r="DF113" s="10">
        <f t="shared" si="146"/>
        <v>14</v>
      </c>
      <c r="DG113" s="10">
        <f t="shared" si="147"/>
        <v>29</v>
      </c>
      <c r="DH113" s="10">
        <f t="shared" si="148"/>
        <v>17</v>
      </c>
    </row>
    <row r="114" spans="47:112" x14ac:dyDescent="0.15">
      <c r="AU114" s="48"/>
      <c r="AV114" s="48"/>
      <c r="AW114" s="48"/>
      <c r="AX114" s="48"/>
      <c r="BK114" s="10">
        <f>IF([5]武将数量星级阶位验证!AS112="","",[5]武将数量星级阶位验证!AS112)</f>
        <v>210</v>
      </c>
      <c r="BL114" s="10">
        <f>IF([5]武将数量星级阶位验证!AT112="","",[5]武将数量星级阶位验证!AT112)</f>
        <v>1005415.0195708671</v>
      </c>
      <c r="BM114" s="10">
        <f>IF([5]武将数量星级阶位验证!BJ112="","",[5]武将数量星级阶位验证!BJ112)</f>
        <v>4069.6241922066838</v>
      </c>
      <c r="BN114" s="10">
        <f>IF([5]武将数量星级阶位验证!BK112="","",[5]武将数量星级阶位验证!BK112)</f>
        <v>1480.698573415498</v>
      </c>
      <c r="BO114" s="10">
        <f>IF([5]武将数量星级阶位验证!BL112="","",[5]武将数量星级阶位验证!BL112)</f>
        <v>252.93275024614542</v>
      </c>
      <c r="BP114" s="10">
        <f>IF([5]武将数量星级阶位验证!BM112="","",[5]武将数量星级阶位验证!BM112)</f>
        <v>61.46650036846075</v>
      </c>
      <c r="BR114" s="10">
        <f t="shared" si="149"/>
        <v>2034.8120961033419</v>
      </c>
      <c r="BS114" s="10">
        <f t="shared" si="150"/>
        <v>1480.698573415498</v>
      </c>
      <c r="BT114" s="10">
        <f t="shared" si="151"/>
        <v>244.21093127214041</v>
      </c>
      <c r="BU114" s="10">
        <f t="shared" si="152"/>
        <v>57.850823876198355</v>
      </c>
      <c r="BV114" s="10">
        <f t="shared" si="153"/>
        <v>2034.8120961033419</v>
      </c>
      <c r="BW114" s="10">
        <f t="shared" si="154"/>
        <v>0</v>
      </c>
      <c r="BX114" s="10">
        <f t="shared" si="155"/>
        <v>8.7218189740050036</v>
      </c>
      <c r="BY114" s="10">
        <f t="shared" si="156"/>
        <v>3.6156764922623981</v>
      </c>
      <c r="CA114" s="10">
        <f t="shared" si="157"/>
        <v>813.92483844133676</v>
      </c>
      <c r="CB114" s="10">
        <f t="shared" si="158"/>
        <v>423.05673526157085</v>
      </c>
      <c r="CC114" s="10">
        <f t="shared" si="159"/>
        <v>61.052732818035103</v>
      </c>
      <c r="CD114" s="10">
        <f t="shared" si="160"/>
        <v>25.309735445836779</v>
      </c>
      <c r="CE114" s="10">
        <f t="shared" si="161"/>
        <v>2848.7369345446787</v>
      </c>
      <c r="CF114" s="10">
        <f t="shared" si="162"/>
        <v>423.05673526157085</v>
      </c>
      <c r="CG114" s="10">
        <f t="shared" si="163"/>
        <v>61.052732818035103</v>
      </c>
      <c r="CH114" s="10">
        <f t="shared" si="164"/>
        <v>10.847029476787192</v>
      </c>
      <c r="CI114" s="10">
        <f t="shared" si="165"/>
        <v>406.96241922066838</v>
      </c>
      <c r="CJ114" s="10">
        <f t="shared" si="166"/>
        <v>634.5851028923563</v>
      </c>
      <c r="CK114" s="10">
        <f t="shared" si="167"/>
        <v>130.82728461007522</v>
      </c>
      <c r="CL114" s="10">
        <f t="shared" si="168"/>
        <v>25.309735445836779</v>
      </c>
      <c r="CN114" s="10">
        <f t="shared" si="129"/>
        <v>10</v>
      </c>
      <c r="CO114" s="10">
        <f t="shared" si="130"/>
        <v>14</v>
      </c>
      <c r="CP114" s="10">
        <f t="shared" si="131"/>
        <v>29</v>
      </c>
      <c r="CQ114" s="10">
        <f t="shared" si="132"/>
        <v>17</v>
      </c>
      <c r="CR114" s="10">
        <f t="shared" si="133"/>
        <v>10</v>
      </c>
      <c r="CS114" s="10">
        <f t="shared" si="134"/>
        <v>0</v>
      </c>
      <c r="CT114" s="10">
        <f t="shared" si="135"/>
        <v>7.6580602829720226</v>
      </c>
      <c r="CU114" s="10">
        <f t="shared" si="136"/>
        <v>3.3457531897062887</v>
      </c>
      <c r="CW114" s="10">
        <f t="shared" si="137"/>
        <v>10</v>
      </c>
      <c r="CX114" s="10">
        <f t="shared" si="138"/>
        <v>14</v>
      </c>
      <c r="CY114" s="10">
        <f t="shared" si="139"/>
        <v>29</v>
      </c>
      <c r="CZ114" s="10">
        <f t="shared" si="140"/>
        <v>17</v>
      </c>
      <c r="DA114" s="10">
        <f t="shared" si="141"/>
        <v>10</v>
      </c>
      <c r="DB114" s="10">
        <f t="shared" si="142"/>
        <v>14</v>
      </c>
      <c r="DC114" s="10">
        <f t="shared" si="143"/>
        <v>29</v>
      </c>
      <c r="DD114" s="10">
        <f t="shared" si="144"/>
        <v>8.2472865990700956</v>
      </c>
      <c r="DE114" s="10">
        <f t="shared" si="145"/>
        <v>10</v>
      </c>
      <c r="DF114" s="10">
        <f t="shared" si="146"/>
        <v>14</v>
      </c>
      <c r="DG114" s="10">
        <f t="shared" si="147"/>
        <v>29</v>
      </c>
      <c r="DH114" s="10">
        <f t="shared" si="148"/>
        <v>17</v>
      </c>
    </row>
    <row r="115" spans="47:112" x14ac:dyDescent="0.15">
      <c r="AU115" s="48"/>
      <c r="AV115" s="48"/>
      <c r="AW115" s="48"/>
      <c r="AX115" s="48"/>
      <c r="BK115" s="10">
        <f>IF([5]武将数量星级阶位验证!AS113="","",[5]武将数量星级阶位验证!AS113)</f>
        <v>237.99999999999997</v>
      </c>
      <c r="BL115" s="10">
        <f>IF([5]武将数量星级阶位验证!AT113="","",[5]武将数量星级阶位验证!AT113)</f>
        <v>1114930.1430778573</v>
      </c>
      <c r="BM115" s="10">
        <f>IF([5]武将数量星级阶位验证!BJ113="","",[5]武将数量星级阶位验证!BJ113)</f>
        <v>4536.9261962506625</v>
      </c>
      <c r="BN115" s="10">
        <f>IF([5]武将数量星级阶位验证!BK113="","",[5]武将数量星级阶位验证!BK113)</f>
        <v>1649.6726296554866</v>
      </c>
      <c r="BO115" s="10">
        <f>IF([5]武将数量星级阶位验证!BL113="","",[5]武将数量星级阶位验证!BL113)</f>
        <v>277.57885868214373</v>
      </c>
      <c r="BP115" s="10">
        <f>IF([5]武将数量星级阶位验证!BM113="","",[5]武将数量星级阶位验证!BM113)</f>
        <v>70.227710249019964</v>
      </c>
      <c r="BR115" s="10">
        <f t="shared" si="149"/>
        <v>2268.4630981253313</v>
      </c>
      <c r="BS115" s="10">
        <f t="shared" si="150"/>
        <v>1649.6726296554866</v>
      </c>
      <c r="BT115" s="10">
        <f t="shared" si="151"/>
        <v>268.00717390000085</v>
      </c>
      <c r="BU115" s="10">
        <f t="shared" si="152"/>
        <v>66.096668469665843</v>
      </c>
      <c r="BV115" s="10">
        <f t="shared" si="153"/>
        <v>2268.4630981253313</v>
      </c>
      <c r="BW115" s="10">
        <f t="shared" si="154"/>
        <v>0</v>
      </c>
      <c r="BX115" s="10">
        <f t="shared" si="155"/>
        <v>9.5716847821428761</v>
      </c>
      <c r="BY115" s="10">
        <f t="shared" si="156"/>
        <v>4.1310417793541161</v>
      </c>
      <c r="CA115" s="10">
        <f t="shared" si="157"/>
        <v>907.3852392501326</v>
      </c>
      <c r="CB115" s="10">
        <f t="shared" si="158"/>
        <v>471.33503704442472</v>
      </c>
      <c r="CC115" s="10">
        <f t="shared" si="159"/>
        <v>67.001793475000213</v>
      </c>
      <c r="CD115" s="10">
        <f t="shared" si="160"/>
        <v>28.917292455478808</v>
      </c>
      <c r="CE115" s="10">
        <f t="shared" si="161"/>
        <v>3175.8483373754634</v>
      </c>
      <c r="CF115" s="10">
        <f t="shared" si="162"/>
        <v>471.33503704442472</v>
      </c>
      <c r="CG115" s="10">
        <f t="shared" si="163"/>
        <v>67.001793475000213</v>
      </c>
      <c r="CH115" s="10">
        <f t="shared" si="164"/>
        <v>12.393125338062347</v>
      </c>
      <c r="CI115" s="10">
        <f t="shared" si="165"/>
        <v>453.6926196250663</v>
      </c>
      <c r="CJ115" s="10">
        <f t="shared" si="166"/>
        <v>707.00255556663706</v>
      </c>
      <c r="CK115" s="10">
        <f t="shared" si="167"/>
        <v>143.57527173214331</v>
      </c>
      <c r="CL115" s="10">
        <f t="shared" si="168"/>
        <v>28.917292455478808</v>
      </c>
      <c r="CN115" s="10">
        <f t="shared" si="129"/>
        <v>10</v>
      </c>
      <c r="CO115" s="10">
        <f t="shared" si="130"/>
        <v>14</v>
      </c>
      <c r="CP115" s="10">
        <f t="shared" si="131"/>
        <v>29</v>
      </c>
      <c r="CQ115" s="10">
        <f t="shared" si="132"/>
        <v>17</v>
      </c>
      <c r="CR115" s="10">
        <f t="shared" si="133"/>
        <v>10</v>
      </c>
      <c r="CS115" s="10">
        <f t="shared" si="134"/>
        <v>0</v>
      </c>
      <c r="CT115" s="10">
        <f t="shared" si="135"/>
        <v>8.2890230653442938</v>
      </c>
      <c r="CU115" s="10">
        <f t="shared" si="136"/>
        <v>3.7701716614288796</v>
      </c>
      <c r="CW115" s="10">
        <f t="shared" si="137"/>
        <v>10</v>
      </c>
      <c r="CX115" s="10">
        <f t="shared" si="138"/>
        <v>14</v>
      </c>
      <c r="CY115" s="10">
        <f t="shared" si="139"/>
        <v>29</v>
      </c>
      <c r="CZ115" s="10">
        <f t="shared" si="140"/>
        <v>17</v>
      </c>
      <c r="DA115" s="10">
        <f t="shared" si="141"/>
        <v>10</v>
      </c>
      <c r="DB115" s="10">
        <f t="shared" si="142"/>
        <v>14</v>
      </c>
      <c r="DC115" s="10">
        <f t="shared" si="143"/>
        <v>29</v>
      </c>
      <c r="DD115" s="10">
        <f t="shared" si="144"/>
        <v>9.058495944348655</v>
      </c>
      <c r="DE115" s="10">
        <f t="shared" si="145"/>
        <v>10</v>
      </c>
      <c r="DF115" s="10">
        <f t="shared" si="146"/>
        <v>14</v>
      </c>
      <c r="DG115" s="10">
        <f t="shared" si="147"/>
        <v>29</v>
      </c>
      <c r="DH115" s="10">
        <f t="shared" si="148"/>
        <v>17</v>
      </c>
    </row>
    <row r="116" spans="47:112" x14ac:dyDescent="0.15">
      <c r="AU116" s="48"/>
      <c r="AV116" s="48"/>
      <c r="AW116" s="48"/>
      <c r="AX116" s="48"/>
      <c r="BK116" s="10">
        <f>IF([5]武将数量星级阶位验证!AS114="","",[5]武将数量星级阶位验证!AS114)</f>
        <v>280</v>
      </c>
      <c r="BL116" s="10">
        <f>IF([5]武将数量星级阶位验证!AT114="","",[5]武将数量星级阶位验证!AT114)</f>
        <v>1277349.3015888669</v>
      </c>
      <c r="BM116" s="10">
        <f>IF([5]武将数量星级阶位验证!BJ114="","",[5]武将数量星级阶位验证!BJ114)</f>
        <v>5233.9035217525379</v>
      </c>
      <c r="BN116" s="10">
        <f>IF([5]武将数量星级阶位验证!BK114="","",[5]武将数量星级阶位验证!BK114)</f>
        <v>1900.9846974943382</v>
      </c>
      <c r="BO116" s="10">
        <f>IF([5]武将数量星级阶位验证!BL114="","",[5]武将数量星级阶位验证!BL114)</f>
        <v>314.22566885797147</v>
      </c>
      <c r="BP116" s="10">
        <f>IF([5]武将数量星级阶位验证!BM114="","",[5]武将数量星级阶位验证!BM114)</f>
        <v>83.221242929900725</v>
      </c>
      <c r="BR116" s="10">
        <f t="shared" si="149"/>
        <v>2616.951760876269</v>
      </c>
      <c r="BS116" s="10">
        <f t="shared" si="150"/>
        <v>1900.9846974943382</v>
      </c>
      <c r="BT116" s="10">
        <f t="shared" si="151"/>
        <v>303.39030096631728</v>
      </c>
      <c r="BU116" s="10">
        <f t="shared" si="152"/>
        <v>78.325875698730087</v>
      </c>
      <c r="BV116" s="10">
        <f t="shared" si="153"/>
        <v>2616.951760876269</v>
      </c>
      <c r="BW116" s="10">
        <f t="shared" si="154"/>
        <v>0</v>
      </c>
      <c r="BX116" s="10">
        <f t="shared" si="155"/>
        <v>10.835367891654176</v>
      </c>
      <c r="BY116" s="10">
        <f t="shared" si="156"/>
        <v>4.8953672311706322</v>
      </c>
      <c r="CA116" s="10">
        <f t="shared" si="157"/>
        <v>1046.7807043505077</v>
      </c>
      <c r="CB116" s="10">
        <f t="shared" si="158"/>
        <v>543.1384849983823</v>
      </c>
      <c r="CC116" s="10">
        <f t="shared" si="159"/>
        <v>75.847575241579321</v>
      </c>
      <c r="CD116" s="10">
        <f t="shared" si="160"/>
        <v>34.267570618194412</v>
      </c>
      <c r="CE116" s="10">
        <f t="shared" si="161"/>
        <v>3663.7324652267762</v>
      </c>
      <c r="CF116" s="10">
        <f t="shared" si="162"/>
        <v>543.1384849983823</v>
      </c>
      <c r="CG116" s="10">
        <f t="shared" si="163"/>
        <v>75.847575241579321</v>
      </c>
      <c r="CH116" s="10">
        <f t="shared" si="164"/>
        <v>14.686101693511894</v>
      </c>
      <c r="CI116" s="10">
        <f t="shared" si="165"/>
        <v>523.39035217525384</v>
      </c>
      <c r="CJ116" s="10">
        <f t="shared" si="166"/>
        <v>814.7077274975735</v>
      </c>
      <c r="CK116" s="10">
        <f t="shared" si="167"/>
        <v>162.53051837481283</v>
      </c>
      <c r="CL116" s="10">
        <f t="shared" si="168"/>
        <v>34.267570618194412</v>
      </c>
      <c r="CN116" s="10">
        <f t="shared" si="129"/>
        <v>10</v>
      </c>
      <c r="CO116" s="10">
        <f t="shared" si="130"/>
        <v>14</v>
      </c>
      <c r="CP116" s="10">
        <f t="shared" si="131"/>
        <v>29</v>
      </c>
      <c r="CQ116" s="10">
        <f t="shared" si="132"/>
        <v>17</v>
      </c>
      <c r="CR116" s="10">
        <f t="shared" si="133"/>
        <v>10</v>
      </c>
      <c r="CS116" s="10">
        <f t="shared" si="134"/>
        <v>0</v>
      </c>
      <c r="CT116" s="10">
        <f t="shared" si="135"/>
        <v>9.1943847026181214</v>
      </c>
      <c r="CU116" s="10">
        <f t="shared" si="136"/>
        <v>4.3710721403629762</v>
      </c>
      <c r="CW116" s="10">
        <f t="shared" si="137"/>
        <v>10</v>
      </c>
      <c r="CX116" s="10">
        <f t="shared" si="138"/>
        <v>14</v>
      </c>
      <c r="CY116" s="10">
        <f t="shared" si="139"/>
        <v>29</v>
      </c>
      <c r="CZ116" s="10">
        <f t="shared" si="140"/>
        <v>17</v>
      </c>
      <c r="DA116" s="10">
        <f t="shared" si="141"/>
        <v>10</v>
      </c>
      <c r="DB116" s="10">
        <f t="shared" si="142"/>
        <v>14</v>
      </c>
      <c r="DC116" s="10">
        <f t="shared" si="143"/>
        <v>29</v>
      </c>
      <c r="DD116" s="10">
        <f t="shared" si="144"/>
        <v>10.120350685901945</v>
      </c>
      <c r="DE116" s="10">
        <f t="shared" si="145"/>
        <v>10</v>
      </c>
      <c r="DF116" s="10">
        <f t="shared" si="146"/>
        <v>14</v>
      </c>
      <c r="DG116" s="10">
        <f t="shared" si="147"/>
        <v>29</v>
      </c>
      <c r="DH116" s="10">
        <f t="shared" si="148"/>
        <v>17</v>
      </c>
    </row>
    <row r="117" spans="47:112" x14ac:dyDescent="0.15">
      <c r="AU117" s="48"/>
      <c r="AV117" s="48"/>
      <c r="AW117" s="48"/>
      <c r="AX117" s="48"/>
      <c r="BK117" s="10">
        <f>IF([5]武将数量星级阶位验证!AS115="","",[5]武将数量星级阶位验证!AS115)</f>
        <v>364</v>
      </c>
      <c r="BL117" s="10">
        <f>IF([5]武将数量星级阶位验证!AT115="","",[5]武将数量星级阶位验证!AT115)</f>
        <v>1581103.8823680279</v>
      </c>
      <c r="BM117" s="10">
        <f>IF([5]武将数量星级阶位验证!BJ115="","",[5]武将数量星级阶位验证!BJ115)</f>
        <v>6582.6350863223333</v>
      </c>
      <c r="BN117" s="10">
        <f>IF([5]武将数量星级阶位验证!BK115="","",[5]武将数量星级阶位验证!BK115)</f>
        <v>2379.1639215861192</v>
      </c>
      <c r="BO117" s="10">
        <f>IF([5]武将数量星级阶位验证!BL115="","",[5]武将数量星级阶位验证!BL115)</f>
        <v>383.85255247173865</v>
      </c>
      <c r="BP117" s="10">
        <f>IF([5]武将数量星级阶位验证!BM115="","",[5]武将数量星级阶位验证!BM115)</f>
        <v>107.52160939223361</v>
      </c>
      <c r="BR117" s="10">
        <f t="shared" si="149"/>
        <v>3291.3175431611667</v>
      </c>
      <c r="BS117" s="10">
        <f t="shared" si="150"/>
        <v>2379.1639215861192</v>
      </c>
      <c r="BT117" s="10">
        <f t="shared" si="151"/>
        <v>370.6162575589201</v>
      </c>
      <c r="BU117" s="10">
        <f t="shared" si="152"/>
        <v>101.19680883974928</v>
      </c>
      <c r="BV117" s="10">
        <f t="shared" si="153"/>
        <v>3291.3175431611667</v>
      </c>
      <c r="BW117" s="10">
        <f t="shared" si="154"/>
        <v>0</v>
      </c>
      <c r="BX117" s="10">
        <f t="shared" si="155"/>
        <v>13.236294912818558</v>
      </c>
      <c r="BY117" s="10">
        <f t="shared" si="156"/>
        <v>6.3248005524843318</v>
      </c>
      <c r="CA117" s="10">
        <f t="shared" si="157"/>
        <v>1316.5270172644668</v>
      </c>
      <c r="CB117" s="10">
        <f t="shared" si="158"/>
        <v>679.76112045317689</v>
      </c>
      <c r="CC117" s="10">
        <f t="shared" si="159"/>
        <v>92.654064389730024</v>
      </c>
      <c r="CD117" s="10">
        <f t="shared" si="160"/>
        <v>44.273603867390307</v>
      </c>
      <c r="CE117" s="10">
        <f t="shared" si="161"/>
        <v>4607.8445604256331</v>
      </c>
      <c r="CF117" s="10">
        <f t="shared" si="162"/>
        <v>679.76112045317689</v>
      </c>
      <c r="CG117" s="10">
        <f t="shared" si="163"/>
        <v>92.654064389730024</v>
      </c>
      <c r="CH117" s="10">
        <f t="shared" si="164"/>
        <v>18.974401657452994</v>
      </c>
      <c r="CI117" s="10">
        <f t="shared" si="165"/>
        <v>658.26350863223342</v>
      </c>
      <c r="CJ117" s="10">
        <f t="shared" si="166"/>
        <v>1019.6416806797653</v>
      </c>
      <c r="CK117" s="10">
        <f t="shared" si="167"/>
        <v>198.54442369227863</v>
      </c>
      <c r="CL117" s="10">
        <f t="shared" si="168"/>
        <v>44.273603867390307</v>
      </c>
      <c r="CN117" s="10">
        <f t="shared" si="129"/>
        <v>10</v>
      </c>
      <c r="CO117" s="10">
        <f t="shared" si="130"/>
        <v>14</v>
      </c>
      <c r="CP117" s="10">
        <f t="shared" si="131"/>
        <v>29</v>
      </c>
      <c r="CQ117" s="10">
        <f t="shared" si="132"/>
        <v>17</v>
      </c>
      <c r="CR117" s="10">
        <f t="shared" si="133"/>
        <v>10</v>
      </c>
      <c r="CS117" s="10">
        <f t="shared" si="134"/>
        <v>0</v>
      </c>
      <c r="CT117" s="10">
        <f t="shared" si="135"/>
        <v>10.807686619284569</v>
      </c>
      <c r="CU117" s="10">
        <f t="shared" si="136"/>
        <v>5.428462962710336</v>
      </c>
      <c r="CW117" s="10">
        <f t="shared" si="137"/>
        <v>10</v>
      </c>
      <c r="CX117" s="10">
        <f t="shared" si="138"/>
        <v>14</v>
      </c>
      <c r="CY117" s="10">
        <f t="shared" si="139"/>
        <v>29</v>
      </c>
      <c r="CZ117" s="10">
        <f t="shared" si="140"/>
        <v>17</v>
      </c>
      <c r="DA117" s="10">
        <f t="shared" si="141"/>
        <v>10</v>
      </c>
      <c r="DB117" s="10">
        <f t="shared" si="142"/>
        <v>14</v>
      </c>
      <c r="DC117" s="10">
        <f t="shared" si="143"/>
        <v>29</v>
      </c>
      <c r="DD117" s="10">
        <f t="shared" si="144"/>
        <v>17</v>
      </c>
      <c r="DE117" s="10">
        <f t="shared" si="145"/>
        <v>10</v>
      </c>
      <c r="DF117" s="10">
        <f t="shared" si="146"/>
        <v>14</v>
      </c>
      <c r="DG117" s="10">
        <f t="shared" si="147"/>
        <v>29</v>
      </c>
      <c r="DH117" s="10">
        <f t="shared" si="148"/>
        <v>17</v>
      </c>
    </row>
    <row r="118" spans="47:112" x14ac:dyDescent="0.15">
      <c r="AU118" s="48"/>
      <c r="AV118" s="48"/>
      <c r="AW118" s="48"/>
      <c r="AX118" s="48"/>
    </row>
    <row r="119" spans="47:112" x14ac:dyDescent="0.15">
      <c r="AU119" s="48"/>
      <c r="AV119" s="48"/>
      <c r="AW119" s="48"/>
      <c r="AX119" s="48"/>
    </row>
    <row r="120" spans="47:112" x14ac:dyDescent="0.15">
      <c r="AU120" s="48"/>
      <c r="AV120" s="48"/>
      <c r="AW120" s="48"/>
      <c r="AX120" s="48"/>
    </row>
    <row r="121" spans="47:112" x14ac:dyDescent="0.15">
      <c r="AU121" s="48"/>
      <c r="AV121" s="48"/>
      <c r="AW121" s="48"/>
      <c r="AX121" s="48"/>
    </row>
    <row r="122" spans="47:112" x14ac:dyDescent="0.15">
      <c r="AU122" s="48"/>
      <c r="AV122" s="48"/>
      <c r="AW122" s="48"/>
      <c r="AX122" s="48"/>
    </row>
    <row r="123" spans="47:112" x14ac:dyDescent="0.15">
      <c r="AU123" s="48"/>
      <c r="AV123" s="48"/>
      <c r="AW123" s="48"/>
      <c r="AX123" s="48"/>
    </row>
    <row r="124" spans="47:112" x14ac:dyDescent="0.15">
      <c r="AU124" s="48"/>
      <c r="AV124" s="48"/>
      <c r="AW124" s="48"/>
      <c r="AX124" s="48"/>
    </row>
    <row r="125" spans="47:112" x14ac:dyDescent="0.15">
      <c r="AU125" s="48"/>
      <c r="AV125" s="48"/>
      <c r="AW125" s="48"/>
      <c r="AX125" s="48"/>
    </row>
    <row r="126" spans="47:112" x14ac:dyDescent="0.15">
      <c r="AU126" s="48"/>
      <c r="AV126" s="48"/>
      <c r="AW126" s="48"/>
      <c r="AX126" s="48"/>
    </row>
    <row r="127" spans="47:112" x14ac:dyDescent="0.15">
      <c r="AU127" s="48"/>
      <c r="AV127" s="48"/>
      <c r="AW127" s="48"/>
      <c r="AX127" s="48"/>
    </row>
    <row r="128" spans="47:112" x14ac:dyDescent="0.15">
      <c r="AU128" s="48"/>
      <c r="AV128" s="48"/>
      <c r="AW128" s="48"/>
      <c r="AX128" s="48"/>
    </row>
    <row r="129" spans="47:50" x14ac:dyDescent="0.15">
      <c r="AU129" s="48"/>
      <c r="AV129" s="48"/>
      <c r="AW129" s="48"/>
      <c r="AX129" s="48"/>
    </row>
    <row r="130" spans="47:50" x14ac:dyDescent="0.15">
      <c r="AU130" s="48"/>
      <c r="AV130" s="48"/>
      <c r="AW130" s="48"/>
      <c r="AX130" s="48"/>
    </row>
    <row r="131" spans="47:50" x14ac:dyDescent="0.15">
      <c r="AU131" s="48"/>
      <c r="AV131" s="48"/>
      <c r="AW131" s="48"/>
      <c r="AX131" s="48"/>
    </row>
    <row r="132" spans="47:50" x14ac:dyDescent="0.15">
      <c r="AU132" s="48"/>
      <c r="AV132" s="48"/>
      <c r="AW132" s="48"/>
      <c r="AX132" s="48"/>
    </row>
    <row r="133" spans="47:50" x14ac:dyDescent="0.15">
      <c r="AU133" s="48"/>
      <c r="AV133" s="48"/>
      <c r="AW133" s="48"/>
      <c r="AX133" s="48"/>
    </row>
    <row r="134" spans="47:50" x14ac:dyDescent="0.15">
      <c r="AU134" s="48"/>
      <c r="AV134" s="48"/>
      <c r="AW134" s="48"/>
      <c r="AX134" s="48"/>
    </row>
    <row r="135" spans="47:50" x14ac:dyDescent="0.15">
      <c r="AU135" s="48"/>
      <c r="AV135" s="48"/>
      <c r="AW135" s="48"/>
      <c r="AX135" s="48"/>
    </row>
    <row r="136" spans="47:50" x14ac:dyDescent="0.15">
      <c r="AU136" s="48"/>
      <c r="AV136" s="48"/>
      <c r="AW136" s="48"/>
      <c r="AX136" s="48"/>
    </row>
    <row r="137" spans="47:50" x14ac:dyDescent="0.15">
      <c r="AU137" s="48"/>
      <c r="AV137" s="48"/>
      <c r="AW137" s="48"/>
      <c r="AX137" s="48"/>
    </row>
    <row r="138" spans="47:50" x14ac:dyDescent="0.15">
      <c r="AU138" s="48"/>
      <c r="AV138" s="48"/>
      <c r="AW138" s="48"/>
      <c r="AX138" s="48"/>
    </row>
    <row r="139" spans="47:50" x14ac:dyDescent="0.15">
      <c r="AU139" s="48"/>
      <c r="AV139" s="48"/>
      <c r="AW139" s="48"/>
      <c r="AX139" s="48"/>
    </row>
    <row r="140" spans="47:50" x14ac:dyDescent="0.15">
      <c r="AU140" s="48"/>
      <c r="AV140" s="48"/>
      <c r="AW140" s="48"/>
      <c r="AX140" s="48"/>
    </row>
    <row r="141" spans="47:50" x14ac:dyDescent="0.15">
      <c r="AU141" s="48"/>
      <c r="AV141" s="48"/>
      <c r="AW141" s="48"/>
      <c r="AX141" s="48"/>
    </row>
    <row r="142" spans="47:50" x14ac:dyDescent="0.15">
      <c r="AU142" s="48"/>
      <c r="AV142" s="48"/>
      <c r="AW142" s="48"/>
      <c r="AX142" s="48"/>
    </row>
    <row r="143" spans="47:50" x14ac:dyDescent="0.15">
      <c r="AU143" s="48"/>
      <c r="AV143" s="48"/>
      <c r="AW143" s="48"/>
      <c r="AX143" s="48"/>
    </row>
    <row r="144" spans="47:50" x14ac:dyDescent="0.15">
      <c r="AU144" s="48"/>
      <c r="AV144" s="48"/>
      <c r="AW144" s="48"/>
      <c r="AX144" s="48"/>
    </row>
    <row r="145" spans="47:50" x14ac:dyDescent="0.15">
      <c r="AU145" s="48"/>
      <c r="AV145" s="48"/>
      <c r="AW145" s="48"/>
      <c r="AX145" s="48"/>
    </row>
    <row r="146" spans="47:50" x14ac:dyDescent="0.15">
      <c r="AU146" s="48"/>
      <c r="AV146" s="48"/>
      <c r="AW146" s="48"/>
      <c r="AX146" s="48"/>
    </row>
    <row r="147" spans="47:50" x14ac:dyDescent="0.15">
      <c r="AU147" s="48"/>
      <c r="AV147" s="48"/>
      <c r="AW147" s="48"/>
      <c r="AX147" s="48"/>
    </row>
    <row r="148" spans="47:50" x14ac:dyDescent="0.15">
      <c r="AU148" s="48"/>
      <c r="AV148" s="48"/>
      <c r="AW148" s="48"/>
      <c r="AX148" s="48"/>
    </row>
    <row r="149" spans="47:50" x14ac:dyDescent="0.15">
      <c r="AU149" s="48"/>
      <c r="AV149" s="48"/>
      <c r="AW149" s="48"/>
      <c r="AX149" s="48"/>
    </row>
    <row r="150" spans="47:50" x14ac:dyDescent="0.15">
      <c r="AU150" s="48"/>
      <c r="AV150" s="48"/>
      <c r="AW150" s="48"/>
      <c r="AX150" s="48"/>
    </row>
    <row r="151" spans="47:50" x14ac:dyDescent="0.15">
      <c r="AU151" s="48"/>
      <c r="AV151" s="48"/>
      <c r="AW151" s="48"/>
      <c r="AX151" s="48"/>
    </row>
    <row r="152" spans="47:50" x14ac:dyDescent="0.15">
      <c r="AU152" s="48"/>
      <c r="AV152" s="48"/>
      <c r="AW152" s="48"/>
      <c r="AX152" s="48"/>
    </row>
    <row r="153" spans="47:50" x14ac:dyDescent="0.15">
      <c r="AU153" s="48"/>
      <c r="AV153" s="48"/>
      <c r="AW153" s="48"/>
      <c r="AX153" s="48"/>
    </row>
    <row r="154" spans="47:50" x14ac:dyDescent="0.15">
      <c r="AU154" s="48"/>
      <c r="AV154" s="48"/>
      <c r="AW154" s="48"/>
      <c r="AX154" s="48"/>
    </row>
    <row r="155" spans="47:50" x14ac:dyDescent="0.15">
      <c r="AU155" s="48"/>
      <c r="AV155" s="48"/>
      <c r="AW155" s="48"/>
      <c r="AX155" s="48"/>
    </row>
    <row r="156" spans="47:50" x14ac:dyDescent="0.15">
      <c r="AU156" s="48"/>
      <c r="AV156" s="48"/>
      <c r="AW156" s="48"/>
      <c r="AX156" s="48"/>
    </row>
    <row r="157" spans="47:50" x14ac:dyDescent="0.15">
      <c r="AU157" s="48"/>
      <c r="AV157" s="48"/>
      <c r="AW157" s="48"/>
      <c r="AX157" s="48"/>
    </row>
    <row r="158" spans="47:50" x14ac:dyDescent="0.15">
      <c r="AU158" s="48"/>
      <c r="AV158" s="48"/>
      <c r="AW158" s="48"/>
      <c r="AX158" s="48"/>
    </row>
    <row r="159" spans="47:50" x14ac:dyDescent="0.15">
      <c r="AU159" s="48"/>
      <c r="AV159" s="48"/>
      <c r="AW159" s="48"/>
      <c r="AX159" s="48"/>
    </row>
    <row r="160" spans="47:50" x14ac:dyDescent="0.15">
      <c r="AU160" s="48"/>
      <c r="AV160" s="48"/>
      <c r="AW160" s="48"/>
      <c r="AX160" s="48"/>
    </row>
    <row r="161" spans="47:50" x14ac:dyDescent="0.15">
      <c r="AU161" s="48"/>
      <c r="AV161" s="48"/>
      <c r="AW161" s="48"/>
      <c r="AX161" s="48"/>
    </row>
    <row r="162" spans="47:50" x14ac:dyDescent="0.15">
      <c r="AU162" s="48"/>
      <c r="AV162" s="48"/>
      <c r="AW162" s="48"/>
      <c r="AX162" s="48"/>
    </row>
    <row r="163" spans="47:50" x14ac:dyDescent="0.15">
      <c r="AU163" s="48"/>
      <c r="AV163" s="48"/>
      <c r="AW163" s="48"/>
      <c r="AX163" s="48"/>
    </row>
    <row r="164" spans="47:50" x14ac:dyDescent="0.15">
      <c r="AU164" s="48"/>
      <c r="AV164" s="48"/>
      <c r="AW164" s="48"/>
      <c r="AX164" s="48"/>
    </row>
    <row r="165" spans="47:50" x14ac:dyDescent="0.15">
      <c r="AU165" s="48"/>
      <c r="AV165" s="48"/>
      <c r="AW165" s="48"/>
      <c r="AX165" s="48"/>
    </row>
    <row r="166" spans="47:50" x14ac:dyDescent="0.15">
      <c r="AU166" s="48"/>
      <c r="AV166" s="48"/>
      <c r="AW166" s="48"/>
      <c r="AX166" s="48"/>
    </row>
    <row r="167" spans="47:50" x14ac:dyDescent="0.15">
      <c r="AU167" s="48"/>
      <c r="AV167" s="48"/>
      <c r="AW167" s="48"/>
      <c r="AX167" s="48"/>
    </row>
    <row r="168" spans="47:50" x14ac:dyDescent="0.15">
      <c r="AU168" s="48"/>
      <c r="AV168" s="48"/>
      <c r="AW168" s="48"/>
      <c r="AX168" s="48"/>
    </row>
    <row r="169" spans="47:50" x14ac:dyDescent="0.15">
      <c r="AU169" s="48"/>
      <c r="AV169" s="48"/>
      <c r="AW169" s="48"/>
      <c r="AX169" s="48"/>
    </row>
    <row r="170" spans="47:50" x14ac:dyDescent="0.15">
      <c r="AU170" s="48"/>
      <c r="AV170" s="48"/>
      <c r="AW170" s="48"/>
      <c r="AX170" s="48"/>
    </row>
    <row r="171" spans="47:50" x14ac:dyDescent="0.15">
      <c r="AU171" s="48"/>
      <c r="AV171" s="48"/>
      <c r="AW171" s="48"/>
      <c r="AX171" s="48"/>
    </row>
    <row r="172" spans="47:50" x14ac:dyDescent="0.15">
      <c r="AU172" s="48"/>
      <c r="AV172" s="48"/>
      <c r="AW172" s="48"/>
      <c r="AX172" s="48"/>
    </row>
    <row r="173" spans="47:50" x14ac:dyDescent="0.15">
      <c r="AU173" s="48"/>
      <c r="AV173" s="48"/>
      <c r="AW173" s="48"/>
      <c r="AX173" s="48"/>
    </row>
    <row r="174" spans="47:50" x14ac:dyDescent="0.15">
      <c r="AU174" s="48"/>
      <c r="AV174" s="48"/>
      <c r="AW174" s="48"/>
      <c r="AX174" s="48"/>
    </row>
    <row r="175" spans="47:50" x14ac:dyDescent="0.15">
      <c r="AU175" s="48"/>
      <c r="AV175" s="48"/>
      <c r="AW175" s="48"/>
      <c r="AX175" s="48"/>
    </row>
    <row r="176" spans="47:50" x14ac:dyDescent="0.15">
      <c r="AU176" s="48"/>
      <c r="AV176" s="48"/>
      <c r="AW176" s="48"/>
      <c r="AX176" s="48"/>
    </row>
    <row r="177" spans="47:50" x14ac:dyDescent="0.15">
      <c r="AU177" s="48"/>
      <c r="AV177" s="48"/>
      <c r="AW177" s="48"/>
      <c r="AX177" s="48"/>
    </row>
    <row r="178" spans="47:50" x14ac:dyDescent="0.15">
      <c r="AU178" s="48"/>
      <c r="AV178" s="48"/>
      <c r="AW178" s="48"/>
      <c r="AX178" s="48"/>
    </row>
    <row r="179" spans="47:50" x14ac:dyDescent="0.15">
      <c r="AU179" s="48"/>
      <c r="AV179" s="48"/>
      <c r="AW179" s="48"/>
      <c r="AX179" s="48"/>
    </row>
    <row r="180" spans="47:50" x14ac:dyDescent="0.15">
      <c r="AU180" s="48"/>
      <c r="AV180" s="48"/>
      <c r="AW180" s="48"/>
      <c r="AX180" s="48"/>
    </row>
    <row r="181" spans="47:50" x14ac:dyDescent="0.15">
      <c r="AU181" s="48"/>
      <c r="AV181" s="48"/>
      <c r="AW181" s="48"/>
      <c r="AX181" s="48"/>
    </row>
    <row r="182" spans="47:50" x14ac:dyDescent="0.15">
      <c r="AU182" s="48"/>
      <c r="AV182" s="48"/>
      <c r="AW182" s="48"/>
      <c r="AX182" s="48"/>
    </row>
    <row r="183" spans="47:50" x14ac:dyDescent="0.15">
      <c r="AU183" s="48"/>
      <c r="AV183" s="48"/>
      <c r="AW183" s="48"/>
      <c r="AX183" s="48"/>
    </row>
    <row r="184" spans="47:50" x14ac:dyDescent="0.15">
      <c r="AU184" s="48"/>
      <c r="AV184" s="48"/>
      <c r="AW184" s="48"/>
      <c r="AX184" s="48"/>
    </row>
    <row r="185" spans="47:50" x14ac:dyDescent="0.15">
      <c r="AU185" s="48"/>
      <c r="AV185" s="48"/>
      <c r="AW185" s="48"/>
      <c r="AX185" s="48"/>
    </row>
    <row r="186" spans="47:50" x14ac:dyDescent="0.15">
      <c r="AU186" s="48"/>
      <c r="AV186" s="48"/>
      <c r="AW186" s="48"/>
      <c r="AX186" s="48"/>
    </row>
    <row r="187" spans="47:50" x14ac:dyDescent="0.15">
      <c r="AU187" s="48"/>
      <c r="AV187" s="48"/>
      <c r="AW187" s="48"/>
      <c r="AX187" s="48"/>
    </row>
    <row r="188" spans="47:50" x14ac:dyDescent="0.15">
      <c r="AU188" s="48"/>
      <c r="AV188" s="48"/>
      <c r="AW188" s="48"/>
      <c r="AX188" s="48"/>
    </row>
    <row r="189" spans="47:50" x14ac:dyDescent="0.15">
      <c r="AU189" s="48"/>
      <c r="AV189" s="48"/>
      <c r="AW189" s="48"/>
      <c r="AX189" s="48"/>
    </row>
    <row r="190" spans="47:50" x14ac:dyDescent="0.15">
      <c r="AU190" s="48"/>
      <c r="AV190" s="48"/>
      <c r="AW190" s="48"/>
      <c r="AX190" s="48"/>
    </row>
    <row r="191" spans="47:50" x14ac:dyDescent="0.15">
      <c r="AU191" s="48"/>
      <c r="AV191" s="48"/>
      <c r="AW191" s="48"/>
      <c r="AX191" s="48"/>
    </row>
    <row r="192" spans="47:50" x14ac:dyDescent="0.15">
      <c r="AU192" s="48"/>
      <c r="AV192" s="48"/>
      <c r="AW192" s="48"/>
      <c r="AX192" s="48"/>
    </row>
    <row r="193" spans="47:50" x14ac:dyDescent="0.15">
      <c r="AU193" s="48"/>
      <c r="AV193" s="48"/>
      <c r="AW193" s="48"/>
      <c r="AX193" s="48"/>
    </row>
    <row r="194" spans="47:50" x14ac:dyDescent="0.15">
      <c r="AU194" s="48"/>
      <c r="AV194" s="48"/>
      <c r="AW194" s="48"/>
      <c r="AX194" s="48"/>
    </row>
    <row r="195" spans="47:50" x14ac:dyDescent="0.15">
      <c r="AU195" s="48"/>
      <c r="AV195" s="48"/>
      <c r="AW195" s="48"/>
      <c r="AX195" s="48"/>
    </row>
    <row r="196" spans="47:50" x14ac:dyDescent="0.15">
      <c r="AU196" s="48"/>
      <c r="AV196" s="48"/>
      <c r="AW196" s="48"/>
      <c r="AX196" s="48"/>
    </row>
    <row r="197" spans="47:50" x14ac:dyDescent="0.15">
      <c r="AU197" s="48"/>
      <c r="AV197" s="48"/>
      <c r="AW197" s="48"/>
      <c r="AX197" s="48"/>
    </row>
    <row r="198" spans="47:50" x14ac:dyDescent="0.15">
      <c r="AU198" s="48"/>
      <c r="AV198" s="48"/>
      <c r="AW198" s="48"/>
      <c r="AX198" s="48"/>
    </row>
    <row r="199" spans="47:50" x14ac:dyDescent="0.15">
      <c r="AU199" s="48"/>
      <c r="AV199" s="48"/>
      <c r="AW199" s="48"/>
      <c r="AX199" s="48"/>
    </row>
    <row r="200" spans="47:50" x14ac:dyDescent="0.15">
      <c r="AU200" s="48"/>
      <c r="AV200" s="48"/>
      <c r="AW200" s="48"/>
      <c r="AX200" s="48"/>
    </row>
    <row r="201" spans="47:50" x14ac:dyDescent="0.15">
      <c r="AU201" s="48"/>
      <c r="AV201" s="48"/>
      <c r="AW201" s="48"/>
      <c r="AX201" s="48"/>
    </row>
    <row r="202" spans="47:50" x14ac:dyDescent="0.15">
      <c r="AU202" s="48"/>
      <c r="AV202" s="48"/>
      <c r="AW202" s="48"/>
      <c r="AX202" s="48"/>
    </row>
    <row r="203" spans="47:50" x14ac:dyDescent="0.15">
      <c r="AU203" s="48"/>
      <c r="AV203" s="48"/>
      <c r="AW203" s="48"/>
      <c r="AX203" s="48"/>
    </row>
    <row r="204" spans="47:50" x14ac:dyDescent="0.15">
      <c r="AU204" s="48"/>
      <c r="AV204" s="48"/>
      <c r="AW204" s="48"/>
      <c r="AX204" s="48"/>
    </row>
    <row r="205" spans="47:50" x14ac:dyDescent="0.15">
      <c r="AU205" s="48"/>
      <c r="AV205" s="48"/>
      <c r="AW205" s="48"/>
      <c r="AX205" s="48"/>
    </row>
    <row r="206" spans="47:50" x14ac:dyDescent="0.15">
      <c r="AU206" s="48"/>
      <c r="AV206" s="48"/>
      <c r="AW206" s="48"/>
      <c r="AX206" s="48"/>
    </row>
    <row r="207" spans="47:50" x14ac:dyDescent="0.15">
      <c r="AU207" s="48"/>
      <c r="AV207" s="48"/>
      <c r="AW207" s="48"/>
      <c r="AX207" s="48"/>
    </row>
    <row r="208" spans="47:50" x14ac:dyDescent="0.15">
      <c r="AU208" s="48"/>
      <c r="AV208" s="48"/>
      <c r="AW208" s="48"/>
      <c r="AX208" s="48"/>
    </row>
    <row r="209" spans="47:50" x14ac:dyDescent="0.15">
      <c r="AU209" s="48"/>
      <c r="AV209" s="48"/>
      <c r="AW209" s="48"/>
      <c r="AX209" s="48"/>
    </row>
    <row r="210" spans="47:50" x14ac:dyDescent="0.15">
      <c r="AU210" s="48"/>
      <c r="AV210" s="48"/>
      <c r="AW210" s="48"/>
      <c r="AX210" s="48"/>
    </row>
    <row r="211" spans="47:50" x14ac:dyDescent="0.15">
      <c r="AU211" s="48"/>
      <c r="AV211" s="48"/>
      <c r="AW211" s="48"/>
      <c r="AX211" s="48"/>
    </row>
    <row r="212" spans="47:50" x14ac:dyDescent="0.15">
      <c r="AU212" s="48"/>
      <c r="AV212" s="48"/>
      <c r="AW212" s="48"/>
      <c r="AX212" s="48"/>
    </row>
    <row r="213" spans="47:50" x14ac:dyDescent="0.15">
      <c r="AU213" s="48"/>
      <c r="AV213" s="48"/>
      <c r="AW213" s="48"/>
      <c r="AX213" s="48"/>
    </row>
    <row r="214" spans="47:50" x14ac:dyDescent="0.15">
      <c r="AU214" s="48"/>
      <c r="AV214" s="48"/>
      <c r="AW214" s="48"/>
      <c r="AX214" s="48"/>
    </row>
    <row r="215" spans="47:50" x14ac:dyDescent="0.15">
      <c r="AU215" s="48"/>
      <c r="AV215" s="48"/>
      <c r="AW215" s="48"/>
      <c r="AX215" s="48"/>
    </row>
    <row r="216" spans="47:50" x14ac:dyDescent="0.15">
      <c r="AU216" s="48"/>
      <c r="AV216" s="48"/>
      <c r="AW216" s="48"/>
      <c r="AX216" s="48"/>
    </row>
    <row r="217" spans="47:50" x14ac:dyDescent="0.15">
      <c r="AU217" s="48"/>
      <c r="AV217" s="48"/>
      <c r="AW217" s="48"/>
      <c r="AX217" s="48"/>
    </row>
    <row r="218" spans="47:50" x14ac:dyDescent="0.15">
      <c r="AU218" s="48"/>
      <c r="AV218" s="48"/>
      <c r="AW218" s="48"/>
      <c r="AX218" s="48"/>
    </row>
    <row r="219" spans="47:50" x14ac:dyDescent="0.15">
      <c r="AU219" s="48"/>
      <c r="AV219" s="48"/>
      <c r="AW219" s="48"/>
      <c r="AX219" s="48"/>
    </row>
    <row r="220" spans="47:50" x14ac:dyDescent="0.15">
      <c r="AU220" s="48"/>
      <c r="AV220" s="48"/>
      <c r="AW220" s="48"/>
      <c r="AX220" s="48"/>
    </row>
    <row r="221" spans="47:50" x14ac:dyDescent="0.15">
      <c r="AU221" s="48"/>
      <c r="AV221" s="48"/>
      <c r="AW221" s="48"/>
      <c r="AX221" s="48"/>
    </row>
    <row r="222" spans="47:50" x14ac:dyDescent="0.15">
      <c r="AU222" s="48"/>
      <c r="AV222" s="48"/>
      <c r="AW222" s="48"/>
      <c r="AX222" s="48"/>
    </row>
    <row r="223" spans="47:50" x14ac:dyDescent="0.15">
      <c r="AU223" s="48"/>
      <c r="AV223" s="48"/>
      <c r="AW223" s="48"/>
      <c r="AX223" s="48"/>
    </row>
    <row r="224" spans="47:50" x14ac:dyDescent="0.15">
      <c r="AU224" s="48"/>
      <c r="AV224" s="48"/>
      <c r="AW224" s="48"/>
      <c r="AX224" s="48"/>
    </row>
    <row r="225" spans="47:50" x14ac:dyDescent="0.15">
      <c r="AU225" s="48"/>
      <c r="AV225" s="48"/>
      <c r="AW225" s="48"/>
      <c r="AX225" s="48"/>
    </row>
    <row r="226" spans="47:50" x14ac:dyDescent="0.15">
      <c r="AU226" s="48"/>
      <c r="AV226" s="48"/>
      <c r="AW226" s="48"/>
      <c r="AX226" s="48"/>
    </row>
    <row r="227" spans="47:50" x14ac:dyDescent="0.15">
      <c r="AU227" s="48"/>
      <c r="AV227" s="48"/>
      <c r="AW227" s="48"/>
      <c r="AX227" s="48"/>
    </row>
    <row r="228" spans="47:50" x14ac:dyDescent="0.15">
      <c r="AU228" s="48"/>
      <c r="AV228" s="48"/>
      <c r="AW228" s="48"/>
      <c r="AX228" s="48"/>
    </row>
    <row r="229" spans="47:50" x14ac:dyDescent="0.15">
      <c r="AU229" s="48"/>
      <c r="AV229" s="48"/>
      <c r="AW229" s="48"/>
      <c r="AX229" s="48"/>
    </row>
    <row r="230" spans="47:50" x14ac:dyDescent="0.15">
      <c r="AU230" s="48"/>
      <c r="AV230" s="48"/>
      <c r="AW230" s="48"/>
      <c r="AX230" s="48"/>
    </row>
    <row r="231" spans="47:50" x14ac:dyDescent="0.15">
      <c r="AU231" s="48"/>
      <c r="AV231" s="48"/>
      <c r="AW231" s="48"/>
      <c r="AX231" s="48"/>
    </row>
    <row r="232" spans="47:50" x14ac:dyDescent="0.15">
      <c r="AU232" s="48"/>
      <c r="AV232" s="48"/>
      <c r="AW232" s="48"/>
      <c r="AX232" s="48"/>
    </row>
    <row r="233" spans="47:50" x14ac:dyDescent="0.15">
      <c r="AU233" s="48"/>
      <c r="AV233" s="48"/>
      <c r="AW233" s="48"/>
      <c r="AX233" s="48"/>
    </row>
    <row r="234" spans="47:50" x14ac:dyDescent="0.15">
      <c r="AU234" s="48"/>
      <c r="AV234" s="48"/>
      <c r="AW234" s="48"/>
      <c r="AX234" s="48"/>
    </row>
    <row r="235" spans="47:50" x14ac:dyDescent="0.15">
      <c r="AU235" s="48"/>
      <c r="AV235" s="48"/>
      <c r="AW235" s="48"/>
      <c r="AX235" s="48"/>
    </row>
    <row r="236" spans="47:50" x14ac:dyDescent="0.15">
      <c r="AU236" s="48"/>
      <c r="AV236" s="48"/>
      <c r="AW236" s="48"/>
      <c r="AX236" s="48"/>
    </row>
    <row r="237" spans="47:50" x14ac:dyDescent="0.15">
      <c r="AU237" s="48"/>
      <c r="AV237" s="48"/>
      <c r="AW237" s="48"/>
      <c r="AX237" s="48"/>
    </row>
    <row r="238" spans="47:50" x14ac:dyDescent="0.15">
      <c r="AU238" s="48"/>
      <c r="AV238" s="48"/>
      <c r="AW238" s="48"/>
      <c r="AX238" s="48"/>
    </row>
    <row r="239" spans="47:50" x14ac:dyDescent="0.15">
      <c r="AU239" s="48"/>
      <c r="AV239" s="48"/>
      <c r="AW239" s="48"/>
      <c r="AX239" s="48"/>
    </row>
    <row r="240" spans="47:50" x14ac:dyDescent="0.15">
      <c r="AU240" s="48"/>
      <c r="AV240" s="48"/>
      <c r="AW240" s="48"/>
      <c r="AX240" s="48"/>
    </row>
    <row r="241" spans="47:50" x14ac:dyDescent="0.15">
      <c r="AU241" s="48"/>
      <c r="AV241" s="48"/>
      <c r="AW241" s="48"/>
      <c r="AX241" s="48"/>
    </row>
    <row r="242" spans="47:50" x14ac:dyDescent="0.15">
      <c r="AU242" s="48"/>
      <c r="AV242" s="48"/>
      <c r="AW242" s="48"/>
      <c r="AX242" s="48"/>
    </row>
    <row r="243" spans="47:50" x14ac:dyDescent="0.15">
      <c r="AU243" s="48"/>
      <c r="AV243" s="48"/>
      <c r="AW243" s="48"/>
      <c r="AX243" s="48"/>
    </row>
    <row r="244" spans="47:50" x14ac:dyDescent="0.15">
      <c r="AU244" s="48"/>
      <c r="AV244" s="48"/>
      <c r="AW244" s="48"/>
      <c r="AX244" s="48"/>
    </row>
    <row r="245" spans="47:50" x14ac:dyDescent="0.15">
      <c r="AU245" s="48"/>
      <c r="AV245" s="48"/>
      <c r="AW245" s="48"/>
      <c r="AX245" s="48"/>
    </row>
    <row r="246" spans="47:50" x14ac:dyDescent="0.15">
      <c r="AU246" s="48"/>
      <c r="AV246" s="48"/>
      <c r="AW246" s="48"/>
      <c r="AX246" s="48"/>
    </row>
    <row r="247" spans="47:50" x14ac:dyDescent="0.15">
      <c r="AU247" s="48"/>
      <c r="AV247" s="48"/>
      <c r="AW247" s="48"/>
      <c r="AX247" s="48"/>
    </row>
    <row r="248" spans="47:50" x14ac:dyDescent="0.15">
      <c r="AU248" s="48"/>
      <c r="AV248" s="48"/>
      <c r="AW248" s="48"/>
      <c r="AX248" s="48"/>
    </row>
    <row r="249" spans="47:50" x14ac:dyDescent="0.15">
      <c r="AU249" s="48"/>
      <c r="AV249" s="48"/>
      <c r="AW249" s="48"/>
      <c r="AX249" s="48"/>
    </row>
    <row r="250" spans="47:50" x14ac:dyDescent="0.15">
      <c r="AU250" s="48"/>
      <c r="AV250" s="48"/>
      <c r="AW250" s="48"/>
      <c r="AX250" s="48"/>
    </row>
    <row r="251" spans="47:50" x14ac:dyDescent="0.15">
      <c r="AU251" s="48"/>
      <c r="AV251" s="48"/>
      <c r="AW251" s="48"/>
      <c r="AX251" s="48"/>
    </row>
    <row r="252" spans="47:50" x14ac:dyDescent="0.15">
      <c r="AU252" s="48"/>
      <c r="AV252" s="48"/>
      <c r="AW252" s="48"/>
      <c r="AX252" s="48"/>
    </row>
    <row r="253" spans="47:50" x14ac:dyDescent="0.15">
      <c r="AU253" s="48"/>
      <c r="AV253" s="48"/>
      <c r="AW253" s="48"/>
      <c r="AX253" s="48"/>
    </row>
    <row r="254" spans="47:50" x14ac:dyDescent="0.15">
      <c r="AU254" s="48"/>
      <c r="AV254" s="48"/>
      <c r="AW254" s="48"/>
      <c r="AX254" s="48"/>
    </row>
    <row r="255" spans="47:50" x14ac:dyDescent="0.15">
      <c r="AU255" s="48"/>
      <c r="AV255" s="48"/>
      <c r="AW255" s="48"/>
      <c r="AX255" s="48"/>
    </row>
    <row r="256" spans="47:50" x14ac:dyDescent="0.15">
      <c r="AU256" s="48"/>
      <c r="AV256" s="48"/>
      <c r="AW256" s="48"/>
      <c r="AX256" s="48"/>
    </row>
    <row r="257" spans="47:50" x14ac:dyDescent="0.15">
      <c r="AU257" s="48"/>
      <c r="AV257" s="48"/>
      <c r="AW257" s="48"/>
      <c r="AX257" s="48"/>
    </row>
    <row r="258" spans="47:50" x14ac:dyDescent="0.15">
      <c r="AU258" s="48"/>
      <c r="AV258" s="48"/>
      <c r="AW258" s="48"/>
      <c r="AX258" s="48"/>
    </row>
    <row r="259" spans="47:50" x14ac:dyDescent="0.15">
      <c r="AU259" s="48"/>
      <c r="AV259" s="48"/>
      <c r="AW259" s="48"/>
      <c r="AX259" s="48"/>
    </row>
    <row r="260" spans="47:50" x14ac:dyDescent="0.15">
      <c r="AU260" s="48"/>
      <c r="AV260" s="48"/>
      <c r="AW260" s="48"/>
      <c r="AX260" s="48"/>
    </row>
    <row r="261" spans="47:50" x14ac:dyDescent="0.15">
      <c r="AU261" s="48"/>
      <c r="AV261" s="48"/>
      <c r="AW261" s="48"/>
      <c r="AX261" s="48"/>
    </row>
    <row r="262" spans="47:50" x14ac:dyDescent="0.15">
      <c r="AU262" s="48"/>
      <c r="AV262" s="48"/>
      <c r="AW262" s="48"/>
      <c r="AX262" s="48"/>
    </row>
    <row r="263" spans="47:50" x14ac:dyDescent="0.15">
      <c r="AU263" s="48"/>
      <c r="AV263" s="48"/>
      <c r="AW263" s="48"/>
      <c r="AX263" s="48"/>
    </row>
    <row r="264" spans="47:50" x14ac:dyDescent="0.15">
      <c r="AU264" s="48"/>
      <c r="AV264" s="48"/>
      <c r="AW264" s="48"/>
      <c r="AX264" s="48"/>
    </row>
    <row r="265" spans="47:50" x14ac:dyDescent="0.15">
      <c r="AU265" s="48"/>
      <c r="AV265" s="48"/>
      <c r="AW265" s="48"/>
      <c r="AX265" s="48"/>
    </row>
    <row r="266" spans="47:50" x14ac:dyDescent="0.15">
      <c r="AU266" s="48"/>
      <c r="AV266" s="48"/>
      <c r="AW266" s="48"/>
      <c r="AX266" s="48"/>
    </row>
    <row r="267" spans="47:50" x14ac:dyDescent="0.15">
      <c r="AU267" s="48"/>
      <c r="AV267" s="48"/>
      <c r="AW267" s="48"/>
      <c r="AX267" s="48"/>
    </row>
    <row r="268" spans="47:50" x14ac:dyDescent="0.15">
      <c r="AU268" s="48"/>
      <c r="AV268" s="48"/>
      <c r="AW268" s="48"/>
      <c r="AX268" s="48"/>
    </row>
    <row r="269" spans="47:50" x14ac:dyDescent="0.15">
      <c r="AU269" s="48"/>
      <c r="AV269" s="48"/>
      <c r="AW269" s="48"/>
      <c r="AX269" s="48"/>
    </row>
    <row r="270" spans="47:50" x14ac:dyDescent="0.15">
      <c r="AU270" s="48"/>
      <c r="AV270" s="48"/>
      <c r="AW270" s="48"/>
      <c r="AX270" s="48"/>
    </row>
    <row r="271" spans="47:50" x14ac:dyDescent="0.15">
      <c r="AU271" s="48"/>
      <c r="AV271" s="48"/>
      <c r="AW271" s="48"/>
      <c r="AX271" s="48"/>
    </row>
    <row r="272" spans="47:50" x14ac:dyDescent="0.15">
      <c r="AU272" s="48"/>
      <c r="AV272" s="48"/>
      <c r="AW272" s="48"/>
      <c r="AX272" s="48"/>
    </row>
    <row r="273" spans="47:50" x14ac:dyDescent="0.15">
      <c r="AU273" s="48"/>
      <c r="AV273" s="48"/>
      <c r="AW273" s="48"/>
      <c r="AX273" s="48"/>
    </row>
    <row r="274" spans="47:50" x14ac:dyDescent="0.15">
      <c r="AU274" s="48"/>
      <c r="AV274" s="48"/>
      <c r="AW274" s="48"/>
      <c r="AX274" s="48"/>
    </row>
    <row r="275" spans="47:50" x14ac:dyDescent="0.15">
      <c r="AU275" s="48"/>
      <c r="AV275" s="48"/>
      <c r="AW275" s="48"/>
      <c r="AX275" s="48"/>
    </row>
    <row r="276" spans="47:50" x14ac:dyDescent="0.15">
      <c r="AU276" s="48"/>
      <c r="AV276" s="48"/>
      <c r="AW276" s="48"/>
      <c r="AX276" s="48"/>
    </row>
    <row r="277" spans="47:50" x14ac:dyDescent="0.15">
      <c r="AU277" s="48"/>
      <c r="AV277" s="48"/>
      <c r="AW277" s="48"/>
      <c r="AX277" s="48"/>
    </row>
    <row r="278" spans="47:50" x14ac:dyDescent="0.15">
      <c r="AU278" s="48"/>
      <c r="AV278" s="48"/>
      <c r="AW278" s="48"/>
      <c r="AX278" s="48"/>
    </row>
    <row r="279" spans="47:50" x14ac:dyDescent="0.15">
      <c r="AU279" s="48"/>
      <c r="AV279" s="48"/>
      <c r="AW279" s="48"/>
      <c r="AX279" s="48"/>
    </row>
    <row r="280" spans="47:50" x14ac:dyDescent="0.15">
      <c r="AU280" s="48"/>
      <c r="AV280" s="48"/>
      <c r="AW280" s="48"/>
      <c r="AX280" s="48"/>
    </row>
    <row r="281" spans="47:50" x14ac:dyDescent="0.15">
      <c r="AU281" s="48"/>
      <c r="AV281" s="48"/>
      <c r="AW281" s="48"/>
      <c r="AX281" s="48"/>
    </row>
    <row r="282" spans="47:50" x14ac:dyDescent="0.15">
      <c r="AU282" s="48"/>
      <c r="AV282" s="48"/>
      <c r="AW282" s="48"/>
      <c r="AX282" s="48"/>
    </row>
    <row r="283" spans="47:50" x14ac:dyDescent="0.15">
      <c r="AU283" s="48"/>
      <c r="AV283" s="48"/>
      <c r="AW283" s="48"/>
      <c r="AX283" s="48"/>
    </row>
    <row r="284" spans="47:50" x14ac:dyDescent="0.15">
      <c r="AU284" s="48"/>
      <c r="AV284" s="48"/>
      <c r="AW284" s="48"/>
      <c r="AX284" s="48"/>
    </row>
    <row r="285" spans="47:50" x14ac:dyDescent="0.15">
      <c r="AU285" s="48"/>
      <c r="AV285" s="48"/>
      <c r="AW285" s="48"/>
      <c r="AX285" s="48"/>
    </row>
    <row r="286" spans="47:50" x14ac:dyDescent="0.15">
      <c r="AU286" s="48"/>
      <c r="AV286" s="48"/>
      <c r="AW286" s="48"/>
      <c r="AX286" s="48"/>
    </row>
    <row r="287" spans="47:50" x14ac:dyDescent="0.15">
      <c r="AU287" s="48"/>
      <c r="AV287" s="48"/>
      <c r="AW287" s="48"/>
      <c r="AX287" s="48"/>
    </row>
    <row r="288" spans="47:50" x14ac:dyDescent="0.15">
      <c r="AU288" s="48"/>
      <c r="AV288" s="48"/>
      <c r="AW288" s="48"/>
      <c r="AX288" s="48"/>
    </row>
    <row r="289" spans="47:50" x14ac:dyDescent="0.15">
      <c r="AU289" s="48"/>
      <c r="AV289" s="48"/>
      <c r="AW289" s="48"/>
      <c r="AX289" s="48"/>
    </row>
    <row r="290" spans="47:50" x14ac:dyDescent="0.15">
      <c r="AU290" s="48"/>
      <c r="AV290" s="48"/>
      <c r="AW290" s="48"/>
      <c r="AX290" s="48"/>
    </row>
    <row r="291" spans="47:50" x14ac:dyDescent="0.15">
      <c r="AU291" s="48"/>
      <c r="AV291" s="48"/>
      <c r="AW291" s="48"/>
      <c r="AX291" s="48"/>
    </row>
    <row r="292" spans="47:50" x14ac:dyDescent="0.15">
      <c r="AU292" s="48"/>
      <c r="AV292" s="48"/>
      <c r="AW292" s="48"/>
      <c r="AX292" s="48"/>
    </row>
    <row r="293" spans="47:50" x14ac:dyDescent="0.15">
      <c r="AU293" s="48"/>
      <c r="AV293" s="48"/>
      <c r="AW293" s="48"/>
      <c r="AX293" s="48"/>
    </row>
    <row r="294" spans="47:50" x14ac:dyDescent="0.15">
      <c r="AU294" s="48"/>
      <c r="AV294" s="48"/>
      <c r="AW294" s="48"/>
      <c r="AX294" s="48"/>
    </row>
    <row r="295" spans="47:50" x14ac:dyDescent="0.15">
      <c r="AU295" s="48"/>
      <c r="AV295" s="48"/>
      <c r="AW295" s="48"/>
      <c r="AX295" s="48"/>
    </row>
    <row r="296" spans="47:50" x14ac:dyDescent="0.15">
      <c r="AU296" s="48"/>
      <c r="AV296" s="48"/>
      <c r="AW296" s="48"/>
      <c r="AX296" s="48"/>
    </row>
    <row r="297" spans="47:50" x14ac:dyDescent="0.15">
      <c r="AU297" s="48"/>
      <c r="AV297" s="48"/>
      <c r="AW297" s="48"/>
      <c r="AX297" s="48"/>
    </row>
    <row r="298" spans="47:50" x14ac:dyDescent="0.15">
      <c r="AU298" s="48"/>
      <c r="AV298" s="48"/>
      <c r="AW298" s="48"/>
      <c r="AX298" s="48"/>
    </row>
    <row r="299" spans="47:50" x14ac:dyDescent="0.15">
      <c r="AU299" s="48"/>
      <c r="AV299" s="48"/>
      <c r="AW299" s="48"/>
      <c r="AX299" s="48"/>
    </row>
  </sheetData>
  <mergeCells count="10">
    <mergeCell ref="BM7:BP7"/>
    <mergeCell ref="BM30:BP30"/>
    <mergeCell ref="BM53:BP53"/>
    <mergeCell ref="BM76:BP76"/>
    <mergeCell ref="BM99:BP99"/>
    <mergeCell ref="BK6:BL7"/>
    <mergeCell ref="BK29:BL30"/>
    <mergeCell ref="BK52:BL53"/>
    <mergeCell ref="BK75:BL76"/>
    <mergeCell ref="BK98:BL99"/>
  </mergeCells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C1:BF167"/>
  <sheetViews>
    <sheetView workbookViewId="0">
      <selection activeCell="Q6" sqref="Q6"/>
    </sheetView>
  </sheetViews>
  <sheetFormatPr defaultColWidth="6.625" defaultRowHeight="11.25" x14ac:dyDescent="0.15"/>
  <cols>
    <col min="1" max="49" width="6.625" style="143"/>
    <col min="50" max="58" width="6.625" style="169"/>
    <col min="59" max="16384" width="6.625" style="143"/>
  </cols>
  <sheetData>
    <row r="1" spans="3:58" x14ac:dyDescent="0.15">
      <c r="C1" s="143" t="s">
        <v>154</v>
      </c>
      <c r="P1" s="143" t="s">
        <v>174</v>
      </c>
      <c r="AC1" s="143" t="s">
        <v>179</v>
      </c>
      <c r="AM1" s="143" t="s">
        <v>347</v>
      </c>
      <c r="AX1" s="169" t="s">
        <v>349</v>
      </c>
    </row>
    <row r="4" spans="3:58" x14ac:dyDescent="0.15">
      <c r="Q4" s="223" t="s">
        <v>175</v>
      </c>
      <c r="R4" s="223"/>
      <c r="S4" s="223"/>
      <c r="T4" s="223"/>
      <c r="U4" s="223"/>
      <c r="AD4" s="223" t="s">
        <v>180</v>
      </c>
      <c r="AE4" s="223"/>
      <c r="AF4" s="223"/>
      <c r="AG4" s="223"/>
      <c r="AH4" s="223"/>
      <c r="AN4" s="223" t="s">
        <v>372</v>
      </c>
      <c r="AO4" s="223"/>
      <c r="AP4" s="223"/>
      <c r="AQ4" s="223"/>
      <c r="AR4" s="223"/>
      <c r="AY4" s="223" t="s">
        <v>369</v>
      </c>
      <c r="AZ4" s="223"/>
      <c r="BA4" s="223"/>
      <c r="BB4" s="223"/>
      <c r="BC4" s="223"/>
    </row>
    <row r="5" spans="3:58" x14ac:dyDescent="0.15">
      <c r="C5" s="143" t="s">
        <v>357</v>
      </c>
      <c r="D5" s="37" t="s">
        <v>0</v>
      </c>
      <c r="E5" s="37" t="s">
        <v>143</v>
      </c>
      <c r="F5" s="37" t="s">
        <v>17</v>
      </c>
      <c r="G5" s="37" t="s">
        <v>144</v>
      </c>
      <c r="H5" s="37" t="s">
        <v>34</v>
      </c>
      <c r="J5" s="143" t="s">
        <v>357</v>
      </c>
      <c r="K5" s="143" t="s">
        <v>178</v>
      </c>
      <c r="L5" s="143" t="s">
        <v>177</v>
      </c>
      <c r="M5" s="143" t="s">
        <v>341</v>
      </c>
      <c r="P5" s="143" t="s">
        <v>357</v>
      </c>
      <c r="Q5" s="37" t="s">
        <v>0</v>
      </c>
      <c r="R5" s="37" t="s">
        <v>18</v>
      </c>
      <c r="S5" s="37" t="s">
        <v>17</v>
      </c>
      <c r="T5" s="37" t="s">
        <v>16</v>
      </c>
      <c r="U5" s="37" t="s">
        <v>34</v>
      </c>
      <c r="V5" s="143" t="s">
        <v>176</v>
      </c>
      <c r="X5" s="143" t="s">
        <v>357</v>
      </c>
      <c r="Y5" s="143" t="s">
        <v>177</v>
      </c>
      <c r="AC5" s="143" t="s">
        <v>357</v>
      </c>
      <c r="AD5" s="37" t="s">
        <v>0</v>
      </c>
      <c r="AE5" s="37" t="s">
        <v>18</v>
      </c>
      <c r="AF5" s="37" t="s">
        <v>17</v>
      </c>
      <c r="AG5" s="37" t="s">
        <v>16</v>
      </c>
      <c r="AH5" s="37" t="s">
        <v>34</v>
      </c>
      <c r="AM5" s="143" t="s">
        <v>357</v>
      </c>
      <c r="AN5" s="37" t="s">
        <v>0</v>
      </c>
      <c r="AO5" s="37" t="s">
        <v>18</v>
      </c>
      <c r="AP5" s="37" t="s">
        <v>17</v>
      </c>
      <c r="AQ5" s="37" t="s">
        <v>16</v>
      </c>
      <c r="AR5" s="37" t="s">
        <v>15</v>
      </c>
      <c r="AT5" s="143" t="s">
        <v>376</v>
      </c>
      <c r="AU5" s="143" t="s">
        <v>178</v>
      </c>
      <c r="AX5" s="169" t="s">
        <v>357</v>
      </c>
      <c r="AY5" s="37" t="s">
        <v>0</v>
      </c>
      <c r="AZ5" s="37" t="s">
        <v>18</v>
      </c>
      <c r="BA5" s="37" t="s">
        <v>17</v>
      </c>
      <c r="BB5" s="37" t="s">
        <v>16</v>
      </c>
      <c r="BC5" s="37" t="s">
        <v>15</v>
      </c>
      <c r="BE5" s="169" t="s">
        <v>376</v>
      </c>
      <c r="BF5" s="169" t="s">
        <v>178</v>
      </c>
    </row>
    <row r="6" spans="3:58" x14ac:dyDescent="0.15">
      <c r="C6" s="143">
        <v>1</v>
      </c>
      <c r="D6" s="143">
        <f>繁荣度奖励!AD7+村镇首通奖励!Y6+爵位俸禄!AJ5</f>
        <v>0</v>
      </c>
      <c r="E6" s="143">
        <f>繁荣度奖励!AE7+村镇首通奖励!Z6+爵位俸禄!AK5</f>
        <v>0</v>
      </c>
      <c r="F6" s="143">
        <f>繁荣度奖励!AF7+村镇首通奖励!AA6+爵位俸禄!AL5</f>
        <v>0</v>
      </c>
      <c r="G6" s="143">
        <f>繁荣度奖励!AG7+村镇首通奖励!AB6+爵位俸禄!AM5</f>
        <v>0</v>
      </c>
      <c r="H6" s="143">
        <f>繁荣度奖励!AH7+村镇首通奖励!AC6+爵位俸禄!AN5</f>
        <v>0</v>
      </c>
      <c r="J6" s="143">
        <v>1</v>
      </c>
      <c r="K6" s="145" t="e">
        <f>繁荣度奖励!AD7/D6</f>
        <v>#DIV/0!</v>
      </c>
      <c r="L6" s="145" t="e">
        <f>村镇首通奖励!Y6/D6</f>
        <v>#DIV/0!</v>
      </c>
      <c r="M6" s="146" t="e">
        <f>爵位俸禄!AJ5/D6</f>
        <v>#DIV/0!</v>
      </c>
      <c r="P6" s="143">
        <v>1</v>
      </c>
      <c r="Q6" s="143">
        <f>村镇首通奖励!BL6</f>
        <v>480</v>
      </c>
      <c r="R6" s="143">
        <f>村镇首通奖励!BM6</f>
        <v>480</v>
      </c>
      <c r="S6" s="143">
        <f>村镇首通奖励!BN6</f>
        <v>480</v>
      </c>
      <c r="T6" s="143">
        <f>村镇首通奖励!BO6</f>
        <v>480</v>
      </c>
      <c r="U6" s="143">
        <f>村镇首通奖励!BP6</f>
        <v>480</v>
      </c>
      <c r="V6" s="143">
        <f>村镇首通奖励!BQ6</f>
        <v>6687.7085629982266</v>
      </c>
      <c r="X6" s="143">
        <v>1</v>
      </c>
      <c r="Y6" s="145">
        <f>村镇首通奖励!BL6/Q6</f>
        <v>1</v>
      </c>
      <c r="AC6" s="143">
        <v>1</v>
      </c>
      <c r="AD6" s="143">
        <f>村镇首通奖励!AD6</f>
        <v>40</v>
      </c>
      <c r="AE6" s="143">
        <f>村镇首通奖励!AE6</f>
        <v>40</v>
      </c>
      <c r="AF6" s="143">
        <f>村镇首通奖励!AF6</f>
        <v>40</v>
      </c>
      <c r="AG6" s="143">
        <f>村镇首通奖励!AG6</f>
        <v>40</v>
      </c>
      <c r="AH6" s="143">
        <f>村镇首通奖励!AH6</f>
        <v>40</v>
      </c>
      <c r="AM6" s="143">
        <v>1</v>
      </c>
      <c r="AN6" s="143">
        <f>村镇首通奖励!AO6+繁荣度奖励!BF7</f>
        <v>400</v>
      </c>
      <c r="AO6" s="143">
        <f>村镇首通奖励!AP6+繁荣度奖励!BG7</f>
        <v>400</v>
      </c>
      <c r="AP6" s="143">
        <f>村镇首通奖励!AQ6+繁荣度奖励!BH7</f>
        <v>400</v>
      </c>
      <c r="AQ6" s="143">
        <f>村镇首通奖励!AR6+繁荣度奖励!BI7</f>
        <v>400</v>
      </c>
      <c r="AR6" s="143">
        <f>村镇首通奖励!AS6+繁荣度奖励!BJ7</f>
        <v>400</v>
      </c>
      <c r="AT6" s="145">
        <f>村镇首通奖励!AO6/AN6</f>
        <v>1</v>
      </c>
      <c r="AU6" s="145">
        <f>繁荣度奖励!BF7/AN6</f>
        <v>0</v>
      </c>
      <c r="AX6" s="169">
        <v>1</v>
      </c>
      <c r="AY6" s="169">
        <f>繁荣度奖励!N7+村镇首通奖励!AZ6</f>
        <v>11446.953004731669</v>
      </c>
      <c r="AZ6" s="169">
        <f>繁荣度奖励!O7+村镇首通奖励!BA6</f>
        <v>11205.311852941481</v>
      </c>
      <c r="BA6" s="169">
        <f>繁荣度奖励!P7+村镇首通奖励!BB6</f>
        <v>10942.97927318363</v>
      </c>
      <c r="BB6" s="169">
        <f>繁荣度奖励!Q7+村镇首通奖励!BC6</f>
        <v>10656.916664148179</v>
      </c>
      <c r="BC6" s="169">
        <f>繁荣度奖励!R7+村镇首通奖励!BD6</f>
        <v>10343.506643323299</v>
      </c>
      <c r="BE6" s="145">
        <f>村镇首通奖励!AZ6/AY6</f>
        <v>0.87359492048813669</v>
      </c>
      <c r="BF6" s="145">
        <f>繁荣度奖励!N7/AY6</f>
        <v>0.12640507951186333</v>
      </c>
    </row>
    <row r="7" spans="3:58" x14ac:dyDescent="0.15">
      <c r="C7" s="143">
        <v>2</v>
      </c>
      <c r="D7" s="198">
        <f>繁荣度奖励!AD8+村镇首通奖励!Y7+爵位俸禄!AJ6</f>
        <v>0</v>
      </c>
      <c r="E7" s="198">
        <f>繁荣度奖励!AE8+村镇首通奖励!Z7+爵位俸禄!AK6</f>
        <v>0</v>
      </c>
      <c r="F7" s="198">
        <f>繁荣度奖励!AF8+村镇首通奖励!AA7+爵位俸禄!AL6</f>
        <v>0</v>
      </c>
      <c r="G7" s="198">
        <f>繁荣度奖励!AG8+村镇首通奖励!AB7+爵位俸禄!AM6</f>
        <v>0</v>
      </c>
      <c r="H7" s="198">
        <f>繁荣度奖励!AH8+村镇首通奖励!AC7+爵位俸禄!AN6</f>
        <v>0</v>
      </c>
      <c r="J7" s="143">
        <v>2</v>
      </c>
      <c r="K7" s="145" t="e">
        <f>繁荣度奖励!AD8/D7</f>
        <v>#DIV/0!</v>
      </c>
      <c r="L7" s="145" t="e">
        <f>村镇首通奖励!Y7/D7</f>
        <v>#DIV/0!</v>
      </c>
      <c r="M7" s="146" t="e">
        <f>爵位俸禄!AJ6/D7</f>
        <v>#DIV/0!</v>
      </c>
      <c r="P7" s="143">
        <v>2</v>
      </c>
      <c r="Q7" s="198">
        <f>村镇首通奖励!BL7</f>
        <v>890</v>
      </c>
      <c r="R7" s="198">
        <f>村镇首通奖励!BM7</f>
        <v>896.24365482233509</v>
      </c>
      <c r="S7" s="198">
        <f>村镇首通奖励!BN7</f>
        <v>902.68041237113391</v>
      </c>
      <c r="T7" s="198">
        <f>村镇首通奖励!BO7</f>
        <v>909.3193717277486</v>
      </c>
      <c r="U7" s="198">
        <f>村镇首通奖励!BP7</f>
        <v>923.24324324324346</v>
      </c>
      <c r="V7" s="198">
        <f>村镇首通奖励!BQ7</f>
        <v>5329.874204364216</v>
      </c>
      <c r="X7" s="143">
        <v>2</v>
      </c>
      <c r="Y7" s="145">
        <f>村镇首通奖励!BL7/Q7</f>
        <v>1</v>
      </c>
      <c r="AC7" s="143">
        <v>2</v>
      </c>
      <c r="AD7" s="143">
        <f>村镇首通奖励!AD7</f>
        <v>120</v>
      </c>
      <c r="AE7" s="143">
        <f>村镇首通奖励!AE7</f>
        <v>121.21827411167516</v>
      </c>
      <c r="AF7" s="143">
        <f>村镇首通奖励!AF7</f>
        <v>122.4742268041237</v>
      </c>
      <c r="AG7" s="143">
        <f>村镇首通奖励!AG7</f>
        <v>123.7696335078534</v>
      </c>
      <c r="AH7" s="143">
        <f>村镇首通奖励!AH7</f>
        <v>126.48648648648651</v>
      </c>
      <c r="AM7" s="143">
        <v>2</v>
      </c>
      <c r="AN7" s="143">
        <f>村镇首通奖励!AO7+繁荣度奖励!BF8</f>
        <v>1369.2394838115615</v>
      </c>
      <c r="AO7" s="143">
        <f>村镇首通奖励!AP7+繁荣度奖励!BG8</f>
        <v>1327.1944231948396</v>
      </c>
      <c r="AP7" s="143">
        <f>村镇首通奖励!AQ7+繁荣度奖励!BH8</f>
        <v>1276.1980917028964</v>
      </c>
      <c r="AQ7" s="143">
        <f>村镇首通奖励!AR7+繁荣度奖励!BI8</f>
        <v>1215.4651921179338</v>
      </c>
      <c r="AR7" s="143">
        <f>村镇首通奖励!AS7+繁荣度奖励!BJ8</f>
        <v>1152.6729499510207</v>
      </c>
      <c r="AT7" s="145">
        <f>村镇首通奖励!AO7/AN7</f>
        <v>0.73033243039142648</v>
      </c>
      <c r="AU7" s="145">
        <f>繁荣度奖励!BF8/AN7</f>
        <v>0.26966756960857347</v>
      </c>
      <c r="AX7" s="169">
        <v>2</v>
      </c>
      <c r="AY7" s="169">
        <f>繁荣度奖励!N8+村镇首通奖励!AZ7</f>
        <v>19994.705443031446</v>
      </c>
      <c r="AZ7" s="169">
        <f>繁荣度奖励!O8+村镇首通奖励!BA7</f>
        <v>19471.24063193881</v>
      </c>
      <c r="BA7" s="169">
        <f>繁荣度奖励!P8+村镇首通奖励!BB7</f>
        <v>18873.809063904824</v>
      </c>
      <c r="BB7" s="169">
        <f>繁荣度奖励!Q8+村镇首通奖励!BC7</f>
        <v>18195.891003006604</v>
      </c>
      <c r="BC7" s="169">
        <f>繁荣度奖励!R8+村镇首通奖励!BD7</f>
        <v>17514.993153885902</v>
      </c>
      <c r="BE7" s="145">
        <f>村镇首通奖励!AZ7/AY7</f>
        <v>0.80021183835825493</v>
      </c>
      <c r="BF7" s="145">
        <f>繁荣度奖励!N8/AY7</f>
        <v>0.19978816164174493</v>
      </c>
    </row>
    <row r="8" spans="3:58" x14ac:dyDescent="0.15">
      <c r="C8" s="143">
        <v>3</v>
      </c>
      <c r="D8" s="198">
        <f>繁荣度奖励!AD9+村镇首通奖励!Y8+爵位俸禄!AJ7</f>
        <v>82.446058347881205</v>
      </c>
      <c r="E8" s="198">
        <f>繁荣度奖励!AE9+村镇首通奖励!Z8+爵位俸禄!AK7</f>
        <v>210.74269462238695</v>
      </c>
      <c r="F8" s="198">
        <f>繁荣度奖励!AF9+村镇首通奖励!AA8+爵位俸禄!AL7</f>
        <v>328.26592306190042</v>
      </c>
      <c r="G8" s="198">
        <f>繁荣度奖励!AG9+村镇首通奖励!AB8+爵位俸禄!AM7</f>
        <v>430.67563321827691</v>
      </c>
      <c r="H8" s="198">
        <f>繁荣度奖励!AH9+村镇首通奖励!AC8+爵位俸禄!AN7</f>
        <v>641.40990469670737</v>
      </c>
      <c r="J8" s="143">
        <v>3</v>
      </c>
      <c r="K8" s="145">
        <f>繁荣度奖励!AD9/D8</f>
        <v>0</v>
      </c>
      <c r="L8" s="145">
        <f>村镇首通奖励!Y8/D8</f>
        <v>0</v>
      </c>
      <c r="M8" s="146">
        <f>爵位俸禄!AJ7/D8</f>
        <v>1</v>
      </c>
      <c r="P8" s="143">
        <v>3</v>
      </c>
      <c r="Q8" s="198">
        <f>村镇首通奖励!BL8</f>
        <v>1300</v>
      </c>
      <c r="R8" s="198">
        <f>村镇首通奖励!BM8</f>
        <v>1319.6969696969697</v>
      </c>
      <c r="S8" s="198">
        <f>村镇首通奖励!BN8</f>
        <v>1339.7959183673472</v>
      </c>
      <c r="T8" s="198">
        <f>村镇首通奖励!BO8</f>
        <v>1360.3092783505153</v>
      </c>
      <c r="U8" s="198">
        <f>村镇首通奖励!BP8</f>
        <v>1402.6315789473686</v>
      </c>
      <c r="V8" s="198">
        <f>村镇首通奖励!BQ8</f>
        <v>4972.9484734128182</v>
      </c>
      <c r="X8" s="143">
        <v>3</v>
      </c>
      <c r="Y8" s="145">
        <f>村镇首通奖励!BL8/Q8</f>
        <v>1</v>
      </c>
      <c r="AC8" s="143">
        <v>3</v>
      </c>
      <c r="AD8" s="143">
        <f>村镇首通奖励!AD8</f>
        <v>200</v>
      </c>
      <c r="AE8" s="143">
        <f>村镇首通奖励!AE8</f>
        <v>203.63636363636365</v>
      </c>
      <c r="AF8" s="143">
        <f>村镇首通奖励!AF8</f>
        <v>207.34693877551021</v>
      </c>
      <c r="AG8" s="143">
        <f>村镇首通奖励!AG8</f>
        <v>211.13402061855669</v>
      </c>
      <c r="AH8" s="143">
        <f>村镇首通奖励!AH8</f>
        <v>218.94736842105266</v>
      </c>
      <c r="AM8" s="143">
        <v>3</v>
      </c>
      <c r="AN8" s="143">
        <f>村镇首通奖励!AO8+繁荣度奖励!BF9</f>
        <v>2760.7216439512213</v>
      </c>
      <c r="AO8" s="143">
        <f>村镇首通奖励!AP8+繁荣度奖励!BG9</f>
        <v>2666.524131400648</v>
      </c>
      <c r="AP8" s="143">
        <f>村镇首通奖励!AQ8+繁荣度奖励!BH9</f>
        <v>2539.5766447408805</v>
      </c>
      <c r="AQ8" s="143">
        <f>村镇首通奖励!AR8+繁荣度奖励!BI9</f>
        <v>2369.6983712966153</v>
      </c>
      <c r="AR8" s="143">
        <f>村镇首通奖励!AS8+繁荣度奖励!BJ9</f>
        <v>2204.4894100914585</v>
      </c>
      <c r="AT8" s="145">
        <f>村镇首通奖励!AO8/AN8</f>
        <v>0.57955861051968849</v>
      </c>
      <c r="AU8" s="145">
        <f>繁荣度奖励!BF9/AN8</f>
        <v>0.4204413894803114</v>
      </c>
      <c r="AX8" s="169">
        <v>3</v>
      </c>
      <c r="AY8" s="169">
        <f>繁荣度奖励!N9+村镇首通奖励!AZ8</f>
        <v>29793.819811701811</v>
      </c>
      <c r="AZ8" s="169">
        <f>繁荣度奖励!O9+村镇首通奖励!BA8</f>
        <v>28917.356244962175</v>
      </c>
      <c r="BA8" s="169">
        <f>繁荣度奖励!P9+村镇首通奖励!BB8</f>
        <v>27874.996689375694</v>
      </c>
      <c r="BB8" s="169">
        <f>繁荣度奖励!Q9+村镇首通奖励!BC8</f>
        <v>26622.796889600795</v>
      </c>
      <c r="BC8" s="169">
        <f>繁荣度奖励!R9+村镇首通奖励!BD8</f>
        <v>25374.809739149037</v>
      </c>
      <c r="BE8" s="145">
        <f>村镇首通奖励!AZ8/AY8</f>
        <v>0.73840817119258029</v>
      </c>
      <c r="BF8" s="145">
        <f>繁荣度奖励!N9/AY8</f>
        <v>0.26159182880741971</v>
      </c>
    </row>
    <row r="9" spans="3:58" x14ac:dyDescent="0.15">
      <c r="C9" s="143">
        <v>4</v>
      </c>
      <c r="D9" s="198">
        <f>繁荣度奖励!AD10+村镇首通奖励!Y9+爵位俸禄!AJ8</f>
        <v>5043.2439187387408</v>
      </c>
      <c r="E9" s="198">
        <f>繁荣度奖励!AE10+村镇首通奖励!Z9+爵位俸禄!AK8</f>
        <v>5063.9553614900487</v>
      </c>
      <c r="F9" s="198">
        <f>繁荣度奖励!AF10+村镇首通奖励!AA9+爵位俸禄!AL8</f>
        <v>5029.3976465910473</v>
      </c>
      <c r="G9" s="198">
        <f>繁荣度奖励!AG10+村镇首通奖励!AB9+爵位俸禄!AM8</f>
        <v>4913.0509272188538</v>
      </c>
      <c r="H9" s="198">
        <f>繁荣度奖励!AH10+村镇首通奖励!AC9+爵位俸禄!AN8</f>
        <v>4885.8031859557077</v>
      </c>
      <c r="J9" s="143">
        <v>4</v>
      </c>
      <c r="K9" s="145">
        <f>繁荣度奖励!AD10/D9</f>
        <v>0.2523047434281353</v>
      </c>
      <c r="L9" s="145">
        <f>村镇首通奖励!Y9/D9</f>
        <v>0.71382627094909978</v>
      </c>
      <c r="M9" s="146">
        <f>爵位俸禄!AJ8/D9</f>
        <v>3.3868985622764934E-2</v>
      </c>
      <c r="P9" s="143">
        <v>4</v>
      </c>
      <c r="Q9" s="198">
        <f>村镇首通奖励!BL9</f>
        <v>1950</v>
      </c>
      <c r="R9" s="198">
        <f>村镇首通奖励!BM9</f>
        <v>1976.2626262626266</v>
      </c>
      <c r="S9" s="198">
        <f>村镇首通奖励!BN9</f>
        <v>2003.0612244897959</v>
      </c>
      <c r="T9" s="198">
        <f>村镇首通奖励!BO9</f>
        <v>2030.4123711340208</v>
      </c>
      <c r="U9" s="198">
        <f>村镇首通奖励!BP9</f>
        <v>2086.8421052631575</v>
      </c>
      <c r="V9" s="198">
        <f>村镇首通奖励!BQ9</f>
        <v>7355.9786441204769</v>
      </c>
      <c r="X9" s="143">
        <v>4</v>
      </c>
      <c r="Y9" s="145">
        <f>村镇首通奖励!BL9/Q9</f>
        <v>1</v>
      </c>
      <c r="AC9" s="143">
        <v>4</v>
      </c>
      <c r="AD9" s="143">
        <f>村镇首通奖励!AD9</f>
        <v>320</v>
      </c>
      <c r="AE9" s="143">
        <f>村镇首通奖励!AE9</f>
        <v>324.84848484848487</v>
      </c>
      <c r="AF9" s="143">
        <f>村镇首通奖励!AF9</f>
        <v>329.79591836734687</v>
      </c>
      <c r="AG9" s="143">
        <f>村镇首通奖励!AG9</f>
        <v>334.84536082474227</v>
      </c>
      <c r="AH9" s="143">
        <f>村镇首通奖励!AH9</f>
        <v>345.26315789473688</v>
      </c>
      <c r="AM9" s="143">
        <v>4</v>
      </c>
      <c r="AN9" s="143">
        <f>村镇首通奖励!AO9+繁荣度奖励!BF10</f>
        <v>6057.3007945683967</v>
      </c>
      <c r="AO9" s="143">
        <f>村镇首通奖励!AP9+繁荣度奖励!BG10</f>
        <v>5774.0987420973461</v>
      </c>
      <c r="AP9" s="143">
        <f>村镇首通奖励!AQ9+繁荣度奖励!BH10</f>
        <v>5411.1941964725656</v>
      </c>
      <c r="AQ9" s="143">
        <f>村镇首通奖励!AR9+繁荣度奖励!BI10</f>
        <v>4934.0988978164842</v>
      </c>
      <c r="AR9" s="143">
        <f>村镇首通奖励!AS9+繁荣度奖励!BJ10</f>
        <v>4412.4680161615161</v>
      </c>
      <c r="AT9" s="145">
        <f>村镇首通奖励!AO9/AN9</f>
        <v>0.52828811190447256</v>
      </c>
      <c r="AU9" s="145">
        <f>繁荣度奖励!BF10/AN9</f>
        <v>0.47171188809552739</v>
      </c>
      <c r="AX9" s="169">
        <v>4</v>
      </c>
      <c r="AY9" s="169">
        <f>繁荣度奖励!N10+村镇首通奖励!AZ9</f>
        <v>43265.287572442205</v>
      </c>
      <c r="AZ9" s="169">
        <f>繁荣度奖励!O10+村镇首通奖励!BA9</f>
        <v>41761.45686747475</v>
      </c>
      <c r="BA9" s="169">
        <f>繁荣度奖励!P10+村镇首通奖励!BB9</f>
        <v>39957.398200028983</v>
      </c>
      <c r="BB9" s="169">
        <f>繁荣度奖励!Q10+村镇首通奖励!BC9</f>
        <v>37736.882317721014</v>
      </c>
      <c r="BC9" s="169">
        <f>繁荣度奖励!R10+村镇首通奖励!BD9</f>
        <v>35406.449215972367</v>
      </c>
      <c r="BE9" s="145">
        <f>村镇首通奖励!AZ9/AY9</f>
        <v>0.69339652370896243</v>
      </c>
      <c r="BF9" s="145">
        <f>繁荣度奖励!N10/AY9</f>
        <v>0.30660347629103746</v>
      </c>
    </row>
    <row r="10" spans="3:58" x14ac:dyDescent="0.15">
      <c r="C10" s="143">
        <v>5</v>
      </c>
      <c r="D10" s="198">
        <f>繁荣度奖励!AD11+村镇首通奖励!Y10+爵位俸禄!AJ9</f>
        <v>11560.177988024931</v>
      </c>
      <c r="E10" s="198">
        <f>繁荣度奖励!AE11+村镇首通奖励!Z10+爵位俸禄!AK9</f>
        <v>10996.291984723472</v>
      </c>
      <c r="F10" s="198">
        <f>繁荣度奖励!AF11+村镇首通奖励!AA10+爵位俸禄!AL9</f>
        <v>10337.408900256121</v>
      </c>
      <c r="G10" s="198">
        <f>繁荣度奖励!AG11+村镇首通奖励!AB10+爵位俸禄!AM9</f>
        <v>9511.7490619045257</v>
      </c>
      <c r="H10" s="198">
        <f>繁荣度奖励!AH11+村镇首通奖励!AC10+爵位俸禄!AN9</f>
        <v>8511.9389137802173</v>
      </c>
      <c r="J10" s="143">
        <v>5</v>
      </c>
      <c r="K10" s="145">
        <f>繁荣度奖励!AD11/D10</f>
        <v>0.34601172518210216</v>
      </c>
      <c r="L10" s="145">
        <f>村镇首通奖励!Y10/D10</f>
        <v>0.62282778063265165</v>
      </c>
      <c r="M10" s="146">
        <f>爵位俸禄!AJ9/D10</f>
        <v>3.1160494185246117E-2</v>
      </c>
      <c r="P10" s="143">
        <v>5</v>
      </c>
      <c r="Q10" s="198">
        <f>村镇首通奖励!BL10</f>
        <v>2600</v>
      </c>
      <c r="R10" s="198">
        <f>村镇首通奖励!BM10</f>
        <v>2623.5690235690236</v>
      </c>
      <c r="S10" s="198">
        <f>村镇首通奖励!BN10</f>
        <v>2647.6190476190473</v>
      </c>
      <c r="T10" s="198">
        <f>村镇首通奖励!BO10</f>
        <v>2672.1649484536078</v>
      </c>
      <c r="U10" s="198">
        <f>村镇首通奖励!BP10</f>
        <v>2722.8070175438593</v>
      </c>
      <c r="V10" s="198">
        <f>村镇首通奖励!BQ10</f>
        <v>6863.3707600045782</v>
      </c>
      <c r="X10" s="143">
        <v>5</v>
      </c>
      <c r="Y10" s="145">
        <f>村镇首通奖励!BL10/Q10</f>
        <v>1</v>
      </c>
      <c r="AC10" s="143">
        <v>5</v>
      </c>
      <c r="AD10" s="143">
        <f>村镇首通奖励!AD10</f>
        <v>440</v>
      </c>
      <c r="AE10" s="143">
        <f>村镇首通奖励!AE10</f>
        <v>446.7340067340067</v>
      </c>
      <c r="AF10" s="143">
        <f>村镇首通奖励!AF10</f>
        <v>453.60544217687072</v>
      </c>
      <c r="AG10" s="143">
        <f>村镇首通奖励!AG10</f>
        <v>460.61855670103097</v>
      </c>
      <c r="AH10" s="143">
        <f>村镇首通奖励!AH10</f>
        <v>475.08771929824564</v>
      </c>
      <c r="AM10" s="143">
        <v>5</v>
      </c>
      <c r="AN10" s="143">
        <f>村镇首通奖励!AO10+繁荣度奖励!BF11</f>
        <v>10384.823560654184</v>
      </c>
      <c r="AO10" s="143">
        <f>村镇首通奖励!AP10+繁荣度奖励!BG11</f>
        <v>9693.6879830446342</v>
      </c>
      <c r="AP10" s="143">
        <f>村镇首通奖励!AQ10+繁荣度奖励!BH11</f>
        <v>8888.5323985037649</v>
      </c>
      <c r="AQ10" s="143">
        <f>村镇首通奖励!AR10+繁荣度奖励!BI11</f>
        <v>7892.6352176243217</v>
      </c>
      <c r="AR10" s="143">
        <f>村镇首通奖励!AS10+繁荣度奖励!BJ11</f>
        <v>6759.6224994132335</v>
      </c>
      <c r="AT10" s="145">
        <f>村镇首通奖励!AO10/AN10</f>
        <v>0.46221295643251425</v>
      </c>
      <c r="AU10" s="145">
        <f>繁荣度奖励!BF11/AN10</f>
        <v>0.53778704356748575</v>
      </c>
      <c r="AX10" s="169">
        <v>5</v>
      </c>
      <c r="AY10" s="169">
        <f>繁荣度奖励!N11+村镇首通奖励!AZ10</f>
        <v>58629.599040873829</v>
      </c>
      <c r="AZ10" s="169">
        <f>繁荣度奖励!O11+村镇首通奖励!BA10</f>
        <v>56280.803724435333</v>
      </c>
      <c r="BA10" s="169">
        <f>繁荣度奖励!P11+村镇首通奖励!BB10</f>
        <v>53512.571265677747</v>
      </c>
      <c r="BB10" s="169">
        <f>繁荣度奖励!Q11+村镇首通奖励!BC10</f>
        <v>50085.528663880919</v>
      </c>
      <c r="BC10" s="169">
        <f>繁荣度奖励!R11+村镇首通奖励!BD10</f>
        <v>46468.288314665864</v>
      </c>
      <c r="BE10" s="145">
        <f>村镇首通奖励!AZ10/AY10</f>
        <v>0.64813678793041318</v>
      </c>
      <c r="BF10" s="145">
        <f>繁荣度奖励!N11/AY10</f>
        <v>0.35186321206958671</v>
      </c>
    </row>
    <row r="11" spans="3:58" x14ac:dyDescent="0.15">
      <c r="C11" s="143">
        <v>6</v>
      </c>
      <c r="D11" s="198">
        <f>繁荣度奖励!AD12+村镇首通奖励!Y11+爵位俸禄!AJ10</f>
        <v>14686.470515453859</v>
      </c>
      <c r="E11" s="198">
        <f>繁荣度奖励!AE12+村镇首通奖励!Z11+爵位俸禄!AK10</f>
        <v>13675.202551358227</v>
      </c>
      <c r="F11" s="198">
        <f>繁荣度奖励!AF12+村镇首通奖励!AA11+爵位俸禄!AL10</f>
        <v>12499.956984404171</v>
      </c>
      <c r="G11" s="198">
        <f>繁荣度奖励!AG12+村镇首通奖励!AB11+爵位俸禄!AM10</f>
        <v>11096.049832164817</v>
      </c>
      <c r="H11" s="198">
        <f>繁荣度奖励!AH12+村镇首通奖励!AC11+爵位俸禄!AN10</f>
        <v>9400.4785320016545</v>
      </c>
      <c r="J11" s="143">
        <v>6</v>
      </c>
      <c r="K11" s="145">
        <f>繁荣度奖励!AD12/D11</f>
        <v>0.47140282213606038</v>
      </c>
      <c r="L11" s="145">
        <f>村镇首通奖励!Y11/D11</f>
        <v>0.49024712863610015</v>
      </c>
      <c r="M11" s="146">
        <f>爵位俸禄!AJ10/D11</f>
        <v>3.8350049227839356E-2</v>
      </c>
      <c r="P11" s="143">
        <v>6</v>
      </c>
      <c r="Q11" s="198">
        <f>村镇首通奖励!BL11</f>
        <v>3066.666666666667</v>
      </c>
      <c r="R11" s="198">
        <f>村镇首通奖励!BM11</f>
        <v>3094.9494949494947</v>
      </c>
      <c r="S11" s="198">
        <f>村镇首通奖励!BN11</f>
        <v>3123.8095238095239</v>
      </c>
      <c r="T11" s="198">
        <f>村镇首通奖励!BO11</f>
        <v>3153.2646048109964</v>
      </c>
      <c r="U11" s="198">
        <f>村镇首通奖励!BP11</f>
        <v>3214.0350877192982</v>
      </c>
      <c r="V11" s="198">
        <f>村镇首通奖励!BQ11</f>
        <v>4597.565073398303</v>
      </c>
      <c r="X11" s="143">
        <v>6</v>
      </c>
      <c r="Y11" s="145">
        <f>村镇首通奖励!BL11/Q11</f>
        <v>1</v>
      </c>
      <c r="AC11" s="143">
        <v>6</v>
      </c>
      <c r="AD11" s="143">
        <f>村镇首通奖励!AD11</f>
        <v>573.33333333333337</v>
      </c>
      <c r="AE11" s="143">
        <f>村镇首通奖励!AE11</f>
        <v>581.41414141414145</v>
      </c>
      <c r="AF11" s="143">
        <f>村镇首通奖励!AF11</f>
        <v>589.65986394557819</v>
      </c>
      <c r="AG11" s="143">
        <f>村镇首通奖励!AG11</f>
        <v>598.0756013745704</v>
      </c>
      <c r="AH11" s="143">
        <f>村镇首通奖励!AH11</f>
        <v>615.43859649122805</v>
      </c>
      <c r="AM11" s="143">
        <v>6</v>
      </c>
      <c r="AN11" s="143">
        <f>村镇首通奖励!AO11+繁荣度奖励!BF12</f>
        <v>14641.44341314184</v>
      </c>
      <c r="AO11" s="143">
        <f>村镇首通奖励!AP11+繁荣度奖励!BG12</f>
        <v>13545.444664881077</v>
      </c>
      <c r="AP11" s="143">
        <f>村镇首通奖励!AQ11+繁荣度奖励!BH12</f>
        <v>12271.199500069535</v>
      </c>
      <c r="AQ11" s="143">
        <f>村镇首通奖励!AR11+繁荣度奖励!BI12</f>
        <v>10748.629761226483</v>
      </c>
      <c r="AR11" s="143">
        <f>村镇首通奖励!AS11+繁荣度奖励!BJ12</f>
        <v>8993.9735117579075</v>
      </c>
      <c r="AT11" s="145">
        <f>村镇首通奖励!AO11/AN11</f>
        <v>0.41890223253727754</v>
      </c>
      <c r="AU11" s="145">
        <f>繁荣度奖励!BF12/AN11</f>
        <v>0.58109776746272246</v>
      </c>
      <c r="AX11" s="169">
        <v>6</v>
      </c>
      <c r="AY11" s="169">
        <f>繁荣度奖励!N12+村镇首通奖励!AZ11</f>
        <v>78568.773205998528</v>
      </c>
      <c r="AZ11" s="169">
        <f>繁荣度奖励!O12+村镇首通奖励!BA11</f>
        <v>75004.932796960202</v>
      </c>
      <c r="BA11" s="169">
        <f>繁荣度奖励!P12+村镇首通奖励!BB11</f>
        <v>70765.19552213655</v>
      </c>
      <c r="BB11" s="169">
        <f>繁荣度奖励!Q12+村镇首通奖励!BC11</f>
        <v>65624.081352202367</v>
      </c>
      <c r="BC11" s="169">
        <f>繁荣度奖励!R12+村镇首通奖励!BD11</f>
        <v>60003.127585220696</v>
      </c>
      <c r="BE11" s="145">
        <f>村镇首通奖励!AZ11/AY11</f>
        <v>0.61092973762170588</v>
      </c>
      <c r="BF11" s="145">
        <f>繁荣度奖励!N12/AY11</f>
        <v>0.38907026237829395</v>
      </c>
    </row>
    <row r="12" spans="3:58" x14ac:dyDescent="0.15">
      <c r="C12" s="143">
        <v>7</v>
      </c>
      <c r="D12" s="198">
        <f>繁荣度奖励!AD13+村镇首通奖励!Y12+爵位俸禄!AJ11</f>
        <v>18037.147882477704</v>
      </c>
      <c r="E12" s="198">
        <f>繁荣度奖励!AE13+村镇首通奖励!Z12+爵位俸禄!AK11</f>
        <v>16593.454335193841</v>
      </c>
      <c r="F12" s="198">
        <f>繁荣度奖励!AF13+村镇首通奖励!AA12+爵位俸禄!AL11</f>
        <v>14882.397480558859</v>
      </c>
      <c r="G12" s="198">
        <f>繁荣度奖励!AG13+村镇首通奖励!AB12+爵位俸禄!AM11</f>
        <v>12793.178896833429</v>
      </c>
      <c r="H12" s="198">
        <f>繁荣度奖励!AH13+村镇首通奖励!AC12+爵位俸禄!AN11</f>
        <v>10282.153996720164</v>
      </c>
      <c r="J12" s="143">
        <v>7</v>
      </c>
      <c r="K12" s="145">
        <f>繁荣度奖励!AD13/D12</f>
        <v>0.55753518396286961</v>
      </c>
      <c r="L12" s="145">
        <f>村镇首通奖励!Y12/D12</f>
        <v>0.39917619165247759</v>
      </c>
      <c r="M12" s="146">
        <f>爵位俸禄!AJ11/D12</f>
        <v>4.328862438465278E-2</v>
      </c>
      <c r="P12" s="143">
        <v>7</v>
      </c>
      <c r="Q12" s="198">
        <f>村镇首通奖励!BL12</f>
        <v>3533.333333333333</v>
      </c>
      <c r="R12" s="198">
        <f>村镇首通奖励!BM12</f>
        <v>3566.3299663299663</v>
      </c>
      <c r="S12" s="198">
        <f>村镇首通奖励!BN12</f>
        <v>3600</v>
      </c>
      <c r="T12" s="198">
        <f>村镇首通奖励!BO12</f>
        <v>3634.3642611683854</v>
      </c>
      <c r="U12" s="198">
        <f>村镇首通奖励!BP12</f>
        <v>3705.2631578947367</v>
      </c>
      <c r="V12" s="198">
        <f>村镇首通奖励!BQ12</f>
        <v>4289.6798942179439</v>
      </c>
      <c r="X12" s="143">
        <v>7</v>
      </c>
      <c r="Y12" s="145">
        <f>村镇首通奖励!BL12/Q12</f>
        <v>1</v>
      </c>
      <c r="AC12" s="143">
        <v>7</v>
      </c>
      <c r="AD12" s="143">
        <f>村镇首通奖励!AD12</f>
        <v>706.66666666666674</v>
      </c>
      <c r="AE12" s="143">
        <f>村镇首通奖励!AE12</f>
        <v>716.0942760942761</v>
      </c>
      <c r="AF12" s="143">
        <f>村镇首通奖励!AF12</f>
        <v>725.71428571428578</v>
      </c>
      <c r="AG12" s="143">
        <f>村镇首通奖励!AG12</f>
        <v>735.53264604811</v>
      </c>
      <c r="AH12" s="143">
        <f>村镇首通奖励!AH12</f>
        <v>755.78947368421063</v>
      </c>
      <c r="AM12" s="143">
        <v>7</v>
      </c>
      <c r="AN12" s="143">
        <f>村镇首通奖励!AO12+繁荣度奖励!BF13</f>
        <v>19107.877661094873</v>
      </c>
      <c r="AO12" s="143">
        <f>村镇首通奖励!AP12+繁荣度奖励!BG13</f>
        <v>17621.000926437802</v>
      </c>
      <c r="AP12" s="143">
        <f>村镇首通奖励!AQ12+繁荣度奖励!BH13</f>
        <v>15859.480285589565</v>
      </c>
      <c r="AQ12" s="143">
        <f>村镇首通奖励!AR12+繁荣度奖励!BI13</f>
        <v>13710.126086613051</v>
      </c>
      <c r="AR12" s="143">
        <f>村镇首通奖励!AS12+繁荣度奖励!BJ13</f>
        <v>11221.906094853091</v>
      </c>
      <c r="AT12" s="145">
        <f>村镇首通奖励!AO12/AN12</f>
        <v>0.39076378858492389</v>
      </c>
      <c r="AU12" s="145">
        <f>繁荣度奖励!BF13/AN12</f>
        <v>0.60923621141507611</v>
      </c>
      <c r="AX12" s="169">
        <v>7</v>
      </c>
      <c r="AY12" s="169">
        <f>繁荣度奖励!N13+村镇首通奖励!AZ12</f>
        <v>101414.4869559393</v>
      </c>
      <c r="AZ12" s="169">
        <f>繁荣度奖励!O13+村镇首通奖励!BA12</f>
        <v>96428.897635157249</v>
      </c>
      <c r="BA12" s="169">
        <f>繁荣度奖励!P13+村镇首通奖励!BB12</f>
        <v>90325.770739688014</v>
      </c>
      <c r="BB12" s="169">
        <f>繁荣度奖励!Q13+村镇首通奖励!BC12</f>
        <v>82680.248696076014</v>
      </c>
      <c r="BC12" s="169">
        <f>繁荣度奖励!R13+村镇首通奖励!BD12</f>
        <v>74122.195562299195</v>
      </c>
      <c r="BE12" s="145">
        <f>村镇首通奖励!AZ12/AY12</f>
        <v>0.57191040196455145</v>
      </c>
      <c r="BF12" s="145">
        <f>繁荣度奖励!N13/AY12</f>
        <v>0.4280895980354486</v>
      </c>
    </row>
    <row r="13" spans="3:58" x14ac:dyDescent="0.15">
      <c r="C13" s="143">
        <v>8</v>
      </c>
      <c r="D13" s="198">
        <f>繁荣度奖励!AD14+村镇首通奖励!Y13+爵位俸禄!AJ12</f>
        <v>21744.911299854622</v>
      </c>
      <c r="E13" s="198">
        <f>繁荣度奖励!AE14+村镇首通奖励!Z13+爵位俸禄!AK12</f>
        <v>20020.13897242755</v>
      </c>
      <c r="F13" s="198">
        <f>繁荣度奖励!AF14+村镇首通奖励!AA13+爵位俸禄!AL12</f>
        <v>17922.296810306289</v>
      </c>
      <c r="G13" s="198">
        <f>繁荣度奖励!AG14+村镇首通奖励!AB13+爵位俸禄!AM12</f>
        <v>15394.977219805052</v>
      </c>
      <c r="H13" s="198">
        <f>繁荣度奖励!AH14+村镇首通奖励!AC13+爵位俸禄!AN12</f>
        <v>12663.24940986703</v>
      </c>
      <c r="J13" s="143">
        <v>8</v>
      </c>
      <c r="K13" s="145">
        <f>繁荣度奖励!AD14/D13</f>
        <v>0.61689462852166055</v>
      </c>
      <c r="L13" s="145">
        <f>村镇首通奖励!Y13/D13</f>
        <v>0.33111195077848565</v>
      </c>
      <c r="M13" s="146">
        <f>爵位俸禄!AJ12/D13</f>
        <v>5.1993420699853722E-2</v>
      </c>
      <c r="P13" s="143">
        <v>8</v>
      </c>
      <c r="Q13" s="198">
        <f>村镇首通奖励!BL13</f>
        <v>4000</v>
      </c>
      <c r="R13" s="198">
        <f>村镇首通奖励!BM13</f>
        <v>4041.4814814814818</v>
      </c>
      <c r="S13" s="198">
        <f>村镇首通奖励!BN13</f>
        <v>4083.8095238095239</v>
      </c>
      <c r="T13" s="198">
        <f>村镇首通奖励!BO13</f>
        <v>4127.0103092783511</v>
      </c>
      <c r="U13" s="198">
        <f>村镇首通奖励!BP13</f>
        <v>4216.1403508771937</v>
      </c>
      <c r="V13" s="198">
        <f>村镇首通奖励!BQ13</f>
        <v>4002.4128644374687</v>
      </c>
      <c r="X13" s="143">
        <v>8</v>
      </c>
      <c r="Y13" s="145">
        <f>村镇首通奖励!BL13/Q13</f>
        <v>1</v>
      </c>
      <c r="AC13" s="143">
        <v>8</v>
      </c>
      <c r="AD13" s="143">
        <f>村镇首通奖励!AD13</f>
        <v>840</v>
      </c>
      <c r="AE13" s="143">
        <f>村镇首通奖励!AE13</f>
        <v>853.4680134680134</v>
      </c>
      <c r="AF13" s="143">
        <f>村镇首通奖励!AF13</f>
        <v>867.21088435374156</v>
      </c>
      <c r="AG13" s="143">
        <f>村镇首通奖励!AG13</f>
        <v>881.23711340206182</v>
      </c>
      <c r="AH13" s="143">
        <f>村镇首通奖励!AH13</f>
        <v>910.17543859649129</v>
      </c>
      <c r="AM13" s="143">
        <v>8</v>
      </c>
      <c r="AN13" s="143">
        <f>村镇首通奖励!AO13+繁荣度奖励!BF14</f>
        <v>23799.185410165795</v>
      </c>
      <c r="AO13" s="143">
        <f>村镇首通奖励!AP13+繁荣度奖励!BG14</f>
        <v>21978.671306398752</v>
      </c>
      <c r="AP13" s="143">
        <f>村镇首通奖励!AQ13+繁荣度奖励!BH14</f>
        <v>19798.015077233485</v>
      </c>
      <c r="AQ13" s="143">
        <f>村镇首通奖励!AR13+繁荣度奖励!BI14</f>
        <v>17193.896287808711</v>
      </c>
      <c r="AR13" s="143">
        <f>村镇首通奖励!AS13+繁荣度奖励!BJ14</f>
        <v>14394.174477764347</v>
      </c>
      <c r="AT13" s="145">
        <f>村镇首通奖励!AO13/AN13</f>
        <v>0.36976055475584008</v>
      </c>
      <c r="AU13" s="145">
        <f>繁荣度奖励!BF14/AN13</f>
        <v>0.63023944524415987</v>
      </c>
      <c r="AX13" s="169">
        <v>8</v>
      </c>
      <c r="AY13" s="169">
        <f>繁荣度奖励!N14+村镇首通奖励!AZ13</f>
        <v>127532.76415147971</v>
      </c>
      <c r="AZ13" s="169">
        <f>繁荣度奖励!O14+村镇首通奖励!BA13</f>
        <v>120247.83745038274</v>
      </c>
      <c r="BA13" s="169">
        <f>繁荣度奖励!P14+村镇首通奖励!BB13</f>
        <v>111475.85053501214</v>
      </c>
      <c r="BB13" s="169">
        <f>繁荣度奖励!Q14+村镇首通奖励!BC13</f>
        <v>101033.94485147894</v>
      </c>
      <c r="BC13" s="169">
        <f>繁荣度奖励!R14+村镇首通奖励!BD13</f>
        <v>89752.256296230218</v>
      </c>
      <c r="BE13" s="145">
        <f>村镇首通奖励!AZ13/AY13</f>
        <v>0.53319631588343508</v>
      </c>
      <c r="BF13" s="145">
        <f>繁荣度奖励!N14/AY13</f>
        <v>0.46680368411656492</v>
      </c>
    </row>
    <row r="14" spans="3:58" x14ac:dyDescent="0.15">
      <c r="C14" s="143">
        <v>9</v>
      </c>
      <c r="D14" s="198">
        <f>繁荣度奖励!AD15+村镇首通奖励!Y14+爵位俸禄!AJ13</f>
        <v>30398.355144849535</v>
      </c>
      <c r="E14" s="198">
        <f>繁荣度奖励!AE15+村镇首通奖励!Z14+爵位俸禄!AK13</f>
        <v>27991.171146517288</v>
      </c>
      <c r="F14" s="198">
        <f>繁荣度奖励!AF15+村镇首通奖励!AA14+爵位俸禄!AL13</f>
        <v>25172.523037619176</v>
      </c>
      <c r="G14" s="198">
        <f>繁荣度奖励!AG15+村镇首通奖励!AB14+爵位俸禄!AM13</f>
        <v>21749.355738225284</v>
      </c>
      <c r="H14" s="198">
        <f>繁荣度奖励!AH15+村镇首通奖励!AC14+爵位俸禄!AN13</f>
        <v>17761.059995230818</v>
      </c>
      <c r="J14" s="143">
        <v>9</v>
      </c>
      <c r="K14" s="145">
        <f>繁荣度奖励!AD15/D14</f>
        <v>0.61098267210875501</v>
      </c>
      <c r="L14" s="145">
        <f>村镇首通奖励!Y14/D14</f>
        <v>0.339492053133294</v>
      </c>
      <c r="M14" s="146">
        <f>爵位俸禄!AJ13/D14</f>
        <v>4.9525274757950918E-2</v>
      </c>
      <c r="P14" s="143">
        <v>9</v>
      </c>
      <c r="Q14" s="198">
        <f>村镇首通奖励!BL14</f>
        <v>4513.333333333333</v>
      </c>
      <c r="R14" s="198">
        <f>村镇首通奖励!BM14</f>
        <v>4559.9999999999991</v>
      </c>
      <c r="S14" s="198">
        <f>村镇首通奖励!BN14</f>
        <v>4607.6190476190477</v>
      </c>
      <c r="T14" s="198">
        <f>村镇首通奖励!BO14</f>
        <v>4656.2199312714774</v>
      </c>
      <c r="U14" s="198">
        <f>村镇首通奖励!BP14</f>
        <v>4756.4912280701756</v>
      </c>
      <c r="V14" s="198">
        <f>村镇首通奖励!BQ14</f>
        <v>4107.8215730986403</v>
      </c>
      <c r="X14" s="143">
        <v>9</v>
      </c>
      <c r="Y14" s="145">
        <f>村镇首通奖励!BL14/Q14</f>
        <v>1</v>
      </c>
      <c r="AC14" s="143">
        <v>9</v>
      </c>
      <c r="AD14" s="143">
        <f>村镇首通奖励!AD14</f>
        <v>1006.6666666666667</v>
      </c>
      <c r="AE14" s="143">
        <f>村镇首通奖励!AE14</f>
        <v>1021.8181818181818</v>
      </c>
      <c r="AF14" s="143">
        <f>村镇首通奖励!AF14</f>
        <v>1037.278911564626</v>
      </c>
      <c r="AG14" s="143">
        <f>村镇首通奖励!AG14</f>
        <v>1053.0584192439865</v>
      </c>
      <c r="AH14" s="143">
        <f>村镇首通奖励!AH14</f>
        <v>1085.6140350877195</v>
      </c>
      <c r="AM14" s="143">
        <v>9</v>
      </c>
      <c r="AN14" s="143">
        <f>村镇首通奖励!AO14+繁荣度奖励!BF15</f>
        <v>31731.225462013415</v>
      </c>
      <c r="AO14" s="143">
        <f>村镇首通奖励!AP14+繁荣度奖励!BG15</f>
        <v>29328.172525349411</v>
      </c>
      <c r="AP14" s="143">
        <f>村镇首通奖励!AQ14+繁荣度奖励!BH15</f>
        <v>26540.947080172849</v>
      </c>
      <c r="AQ14" s="143">
        <f>村镇首通奖励!AR14+繁荣度奖励!BI15</f>
        <v>23194.757789035706</v>
      </c>
      <c r="AR14" s="143">
        <f>村镇首通奖励!AS14+繁荣度奖励!BJ15</f>
        <v>19369.588290833966</v>
      </c>
      <c r="AT14" s="145">
        <f>村镇首通奖励!AO14/AN14</f>
        <v>0.38237834047281216</v>
      </c>
      <c r="AU14" s="145">
        <f>繁荣度奖励!BF15/AN14</f>
        <v>0.61762165952718784</v>
      </c>
      <c r="AX14" s="169">
        <v>9</v>
      </c>
      <c r="AY14" s="169">
        <f>繁荣度奖励!N15+村镇首通奖励!AZ14</f>
        <v>159687.09620479451</v>
      </c>
      <c r="AZ14" s="169">
        <f>繁荣度奖励!O15+村镇首通奖励!BA14</f>
        <v>149706.80766193283</v>
      </c>
      <c r="BA14" s="169">
        <f>繁荣度奖励!P15+村镇首通奖励!BB14</f>
        <v>138172.75993614839</v>
      </c>
      <c r="BB14" s="169">
        <f>繁荣度奖励!Q15+村镇首通奖励!BC14</f>
        <v>124424.13039020711</v>
      </c>
      <c r="BC14" s="169">
        <f>繁荣度奖励!R15+村镇首通奖励!BD14</f>
        <v>108605.80479309967</v>
      </c>
      <c r="BE14" s="145">
        <f>村镇首通奖励!AZ14/AY14</f>
        <v>0.50097974038805304</v>
      </c>
      <c r="BF14" s="145">
        <f>繁荣度奖励!N15/AY14</f>
        <v>0.49902025961194696</v>
      </c>
    </row>
    <row r="15" spans="3:58" x14ac:dyDescent="0.15">
      <c r="C15" s="143">
        <v>10</v>
      </c>
      <c r="D15" s="198">
        <f>繁荣度奖励!AD16+村镇首通奖励!Y15+爵位俸禄!AJ14</f>
        <v>41120.449945591157</v>
      </c>
      <c r="E15" s="198">
        <f>繁荣度奖励!AE16+村镇首通奖励!Z15+爵位俸禄!AK14</f>
        <v>37976.228442967229</v>
      </c>
      <c r="F15" s="198">
        <f>繁荣度奖励!AF16+村镇首通奖励!AA15+爵位俸禄!AL14</f>
        <v>34089.862923754299</v>
      </c>
      <c r="G15" s="198">
        <f>繁荣度奖励!AG16+村镇首通奖励!AB15+爵位俸禄!AM14</f>
        <v>29338.757466437772</v>
      </c>
      <c r="H15" s="198">
        <f>繁荣度奖励!AH16+村镇首通奖励!AC15+爵位俸禄!AN14</f>
        <v>23658.678020272808</v>
      </c>
      <c r="J15" s="143">
        <v>10</v>
      </c>
      <c r="K15" s="145">
        <f>繁荣度奖励!AD16/D15</f>
        <v>0.62677234899363976</v>
      </c>
      <c r="L15" s="145">
        <f>村镇首通奖励!Y15/D15</f>
        <v>0.32684467260896322</v>
      </c>
      <c r="M15" s="146">
        <f>爵位俸禄!AJ14/D15</f>
        <v>4.6382978397397009E-2</v>
      </c>
      <c r="P15" s="143">
        <v>10</v>
      </c>
      <c r="Q15" s="198">
        <f>村镇首通奖励!BL15</f>
        <v>5026.666666666667</v>
      </c>
      <c r="R15" s="198">
        <f>村镇首通奖励!BM15</f>
        <v>5078.5185185185182</v>
      </c>
      <c r="S15" s="198">
        <f>村镇首通奖励!BN15</f>
        <v>5131.4285714285706</v>
      </c>
      <c r="T15" s="198">
        <f>村镇首通奖励!BO15</f>
        <v>5185.4295532646047</v>
      </c>
      <c r="U15" s="198">
        <f>村镇首通奖励!BP15</f>
        <v>5296.8421052631575</v>
      </c>
      <c r="V15" s="198">
        <f>村镇首通奖励!BQ15</f>
        <v>3832.7330510476654</v>
      </c>
      <c r="X15" s="143">
        <v>10</v>
      </c>
      <c r="Y15" s="145">
        <f>村镇首通奖励!BL15/Q15</f>
        <v>1</v>
      </c>
      <c r="AC15" s="143">
        <v>10</v>
      </c>
      <c r="AD15" s="143">
        <f>村镇首通奖励!AD15</f>
        <v>1173.3333333333335</v>
      </c>
      <c r="AE15" s="143">
        <f>村镇首通奖励!AE15</f>
        <v>1190.1683501683501</v>
      </c>
      <c r="AF15" s="143">
        <f>村镇首通奖励!AF15</f>
        <v>1207.3469387755104</v>
      </c>
      <c r="AG15" s="143">
        <f>村镇首通奖励!AG15</f>
        <v>1224.8797250859106</v>
      </c>
      <c r="AH15" s="143">
        <f>村镇首通奖励!AH15</f>
        <v>1261.0526315789475</v>
      </c>
      <c r="AM15" s="143">
        <v>10</v>
      </c>
      <c r="AN15" s="143">
        <f>村镇首通奖励!AO15+繁荣度奖励!BF16</f>
        <v>41064.802753648808</v>
      </c>
      <c r="AO15" s="143">
        <f>村镇首通奖励!AP15+繁荣度奖励!BG16</f>
        <v>38066.797519780434</v>
      </c>
      <c r="AP15" s="143">
        <f>村镇首通奖励!AQ15+繁荣度奖励!BH16</f>
        <v>34431.315976437865</v>
      </c>
      <c r="AQ15" s="143">
        <f>村镇首通奖励!AR15+繁荣度奖励!BI16</f>
        <v>30041.386725205193</v>
      </c>
      <c r="AR15" s="143">
        <f>村镇首通奖励!AS15+繁荣度奖励!BJ16</f>
        <v>24900.903572619762</v>
      </c>
      <c r="AT15" s="145">
        <f>村镇首通奖励!AO15/AN15</f>
        <v>0.37664047138987844</v>
      </c>
      <c r="AU15" s="145">
        <f>繁荣度奖励!BF16/AN15</f>
        <v>0.62335952861012145</v>
      </c>
      <c r="AX15" s="169">
        <v>10</v>
      </c>
      <c r="AY15" s="169">
        <f>繁荣度奖励!N16+村镇首通奖励!AZ15</f>
        <v>196373.81420466583</v>
      </c>
      <c r="AZ15" s="169">
        <f>繁荣度奖励!O16+村镇首通奖励!BA15</f>
        <v>183810.93397550378</v>
      </c>
      <c r="BA15" s="169">
        <f>繁荣度奖励!P16+村镇首通奖励!BB15</f>
        <v>168691.89949050196</v>
      </c>
      <c r="BB15" s="169">
        <f>繁荣度奖励!Q16+村镇首通奖励!BC15</f>
        <v>150605.51493499987</v>
      </c>
      <c r="BC15" s="169">
        <f>繁荣度奖励!R16+村镇首通奖励!BD15</f>
        <v>129344.23791822611</v>
      </c>
      <c r="BE15" s="145">
        <f>村镇首通奖励!AZ15/AY15</f>
        <v>0.46849423571370485</v>
      </c>
      <c r="BF15" s="145">
        <f>繁荣度奖励!N16/AY15</f>
        <v>0.53150576428629515</v>
      </c>
    </row>
    <row r="16" spans="3:58" x14ac:dyDescent="0.15">
      <c r="C16" s="143">
        <v>11</v>
      </c>
      <c r="D16" s="198">
        <f>繁荣度奖励!AD17+村镇首通奖励!Y16+爵位俸禄!AJ15</f>
        <v>54323.185962689618</v>
      </c>
      <c r="E16" s="198">
        <f>繁荣度奖励!AE17+村镇首通奖励!Z16+爵位俸禄!AK15</f>
        <v>49600.606515274216</v>
      </c>
      <c r="F16" s="198">
        <f>繁荣度奖励!AF17+村镇首通奖励!AA16+爵位俸禄!AL15</f>
        <v>43950.885214556751</v>
      </c>
      <c r="G16" s="198">
        <f>繁荣度奖励!AG17+村镇首通奖励!AB16+爵位俸禄!AM15</f>
        <v>36830.354597438585</v>
      </c>
      <c r="H16" s="198">
        <f>繁荣度奖励!AH17+村镇首通奖励!AC16+爵位俸禄!AN15</f>
        <v>28260.66082266486</v>
      </c>
      <c r="J16" s="143">
        <v>11</v>
      </c>
      <c r="K16" s="145">
        <f>繁荣度奖励!AD17/D16</f>
        <v>0.64947791068649663</v>
      </c>
      <c r="L16" s="145">
        <f>村镇首通奖励!Y16/D16</f>
        <v>0.30484220883829932</v>
      </c>
      <c r="M16" s="146">
        <f>爵位俸禄!AJ15/D16</f>
        <v>4.5679880475204056E-2</v>
      </c>
      <c r="P16" s="143">
        <v>11</v>
      </c>
      <c r="Q16" s="198">
        <f>村镇首通奖励!BL16</f>
        <v>5540</v>
      </c>
      <c r="R16" s="198">
        <f>村镇首通奖励!BM16</f>
        <v>5591.8518518518522</v>
      </c>
      <c r="S16" s="198">
        <f>村镇首通奖励!BN16</f>
        <v>5644.7619047619046</v>
      </c>
      <c r="T16" s="198">
        <f>村镇首通奖励!BO16</f>
        <v>5698.7628865979386</v>
      </c>
      <c r="U16" s="198">
        <f>村镇首通奖励!BP16</f>
        <v>5810.1754385964914</v>
      </c>
      <c r="V16" s="198">
        <f>村镇首通奖励!BQ16</f>
        <v>3576.0663843809944</v>
      </c>
      <c r="X16" s="143">
        <v>11</v>
      </c>
      <c r="Y16" s="145">
        <f>村镇首通奖励!BL16/Q16</f>
        <v>1</v>
      </c>
      <c r="AC16" s="143">
        <v>11</v>
      </c>
      <c r="AD16" s="143">
        <f>村镇首通奖励!AD16</f>
        <v>1340</v>
      </c>
      <c r="AE16" s="143">
        <f>村镇首通奖励!AE16</f>
        <v>1362.2222222222222</v>
      </c>
      <c r="AF16" s="143">
        <f>村镇首通奖励!AF16</f>
        <v>1384.8979591836737</v>
      </c>
      <c r="AG16" s="143">
        <f>村镇首通奖励!AG16</f>
        <v>1408.0412371134021</v>
      </c>
      <c r="AH16" s="143">
        <f>村镇首通奖励!AH16</f>
        <v>1455.7894736842109</v>
      </c>
      <c r="AM16" s="143">
        <v>11</v>
      </c>
      <c r="AN16" s="143">
        <f>村镇首通奖励!AO16+繁荣度奖励!BF17</f>
        <v>51977.413730814696</v>
      </c>
      <c r="AO16" s="143">
        <f>村镇首通奖励!AP16+繁荣度奖励!BG17</f>
        <v>48063.515610841452</v>
      </c>
      <c r="AP16" s="143">
        <f>村镇首通奖励!AQ16+繁荣度奖励!BH17</f>
        <v>43378.598627590407</v>
      </c>
      <c r="AQ16" s="143">
        <f>村镇首通奖励!AR16+繁荣度奖励!BI17</f>
        <v>37489.339135713366</v>
      </c>
      <c r="AR16" s="143">
        <f>村镇首通奖励!AS16+繁荣度奖励!BJ17</f>
        <v>30758.078831901006</v>
      </c>
      <c r="AT16" s="145">
        <f>村镇首通奖励!AO16/AN16</f>
        <v>0.36169556448812806</v>
      </c>
      <c r="AU16" s="145">
        <f>繁荣度奖励!BF17/AN16</f>
        <v>0.63830443551187199</v>
      </c>
      <c r="AX16" s="169">
        <v>11</v>
      </c>
      <c r="AY16" s="169">
        <f>繁荣度奖励!N17+村镇首通奖励!AZ16</f>
        <v>238139.70458771731</v>
      </c>
      <c r="AZ16" s="169">
        <f>繁荣度奖励!O17+村镇首通奖励!BA16</f>
        <v>223006.56054850199</v>
      </c>
      <c r="BA16" s="169">
        <f>繁荣度奖励!P17+村镇首通奖励!BB16</f>
        <v>204654.50607088962</v>
      </c>
      <c r="BB16" s="169">
        <f>繁荣度奖励!Q17+村镇首通奖励!BC16</f>
        <v>181325.32602063188</v>
      </c>
      <c r="BC16" s="169">
        <f>繁荣度奖励!R17+村镇首通奖励!BD16</f>
        <v>154983.29531780037</v>
      </c>
      <c r="BE16" s="145">
        <f>村镇首通奖励!AZ16/AY16</f>
        <v>0.4367184387838704</v>
      </c>
      <c r="BF16" s="145">
        <f>繁荣度奖励!N17/AY16</f>
        <v>0.5632815612161296</v>
      </c>
    </row>
    <row r="17" spans="3:58" x14ac:dyDescent="0.15">
      <c r="C17" s="143">
        <v>12</v>
      </c>
      <c r="D17" s="198">
        <f>繁荣度奖励!AD18+村镇首通奖励!Y17+爵位俸禄!AJ16</f>
        <v>65129.594855574651</v>
      </c>
      <c r="E17" s="198">
        <f>繁荣度奖励!AE18+村镇首通奖励!Z17+爵位俸禄!AK16</f>
        <v>58892.279602617549</v>
      </c>
      <c r="F17" s="198">
        <f>繁荣度奖励!AF18+村镇首通奖励!AA17+爵位俸禄!AL16</f>
        <v>51769.017206027231</v>
      </c>
      <c r="G17" s="198">
        <f>繁荣度奖励!AG18+村镇首通奖励!AB17+爵位俸禄!AM16</f>
        <v>42900.172574885088</v>
      </c>
      <c r="H17" s="198">
        <f>繁荣度奖励!AH18+村镇首通奖励!AC17+爵位俸禄!AN16</f>
        <v>31627.197792748255</v>
      </c>
      <c r="J17" s="143">
        <v>12</v>
      </c>
      <c r="K17" s="145">
        <f>繁荣度奖励!AD18/D17</f>
        <v>0.69818826871128026</v>
      </c>
      <c r="L17" s="145">
        <f>村镇首通奖励!Y17/D17</f>
        <v>0.254262291001839</v>
      </c>
      <c r="M17" s="146">
        <f>爵位俸禄!AJ16/D17</f>
        <v>4.7549440286880712E-2</v>
      </c>
      <c r="P17" s="143">
        <v>12</v>
      </c>
      <c r="Q17" s="198">
        <f>村镇首通奖励!BL17</f>
        <v>6006.6666666666661</v>
      </c>
      <c r="R17" s="198">
        <f>村镇首通奖励!BM17</f>
        <v>6063.2323232323224</v>
      </c>
      <c r="S17" s="198">
        <f>村镇首通奖励!BN17</f>
        <v>6120.9523809523826</v>
      </c>
      <c r="T17" s="198">
        <f>村镇首通奖励!BO17</f>
        <v>6179.8625429553267</v>
      </c>
      <c r="U17" s="198">
        <f>村镇首通奖励!BP17</f>
        <v>6301.4035087719303</v>
      </c>
      <c r="V17" s="198">
        <f>村镇首通奖励!BQ17</f>
        <v>3033.261742321095</v>
      </c>
      <c r="X17" s="143">
        <v>12</v>
      </c>
      <c r="Y17" s="145">
        <f>村镇首通奖励!BL17/Q17</f>
        <v>1</v>
      </c>
      <c r="AC17" s="143">
        <v>12</v>
      </c>
      <c r="AD17" s="143">
        <f>村镇首通奖励!AD17</f>
        <v>1540</v>
      </c>
      <c r="AE17" s="143">
        <f>村镇首通奖励!AE17</f>
        <v>1564.2424242424242</v>
      </c>
      <c r="AF17" s="143">
        <f>村镇首通奖励!AF17</f>
        <v>1588.9795918367349</v>
      </c>
      <c r="AG17" s="143">
        <f>村镇首通奖励!AG17</f>
        <v>1614.2268041237112</v>
      </c>
      <c r="AH17" s="143">
        <f>村镇首通奖励!AH17</f>
        <v>1666.3157894736844</v>
      </c>
      <c r="AM17" s="143">
        <v>12</v>
      </c>
      <c r="AN17" s="143">
        <f>村镇首通奖励!AO17+繁荣度奖励!BF18</f>
        <v>63434.015708002386</v>
      </c>
      <c r="AO17" s="143">
        <f>村镇首通奖励!AP17+繁荣度奖励!BG18</f>
        <v>58415.147950107465</v>
      </c>
      <c r="AP17" s="143">
        <f>村镇首通奖励!AQ17+繁荣度奖励!BH18</f>
        <v>52656.914882936238</v>
      </c>
      <c r="AQ17" s="143">
        <f>村镇首通奖励!AR17+繁荣度奖励!BI18</f>
        <v>45488.498584117558</v>
      </c>
      <c r="AR17" s="143">
        <f>村镇首通奖励!AS17+繁荣度奖励!BJ18</f>
        <v>36797.504976139055</v>
      </c>
      <c r="AT17" s="145">
        <f>村镇首通奖励!AO17/AN17</f>
        <v>0.3489190001026713</v>
      </c>
      <c r="AU17" s="145">
        <f>繁荣度奖励!BF18/AN17</f>
        <v>0.6510809998973287</v>
      </c>
      <c r="AX17" s="169">
        <v>12</v>
      </c>
      <c r="AY17" s="169">
        <f>繁荣度奖励!N18+村镇首通奖励!AZ17</f>
        <v>292359.04455592274</v>
      </c>
      <c r="AZ17" s="169">
        <f>繁荣度奖励!O18+村镇首通奖励!BA17</f>
        <v>272734.7301198566</v>
      </c>
      <c r="BA17" s="169">
        <f>繁荣度奖励!P18+村镇首通奖励!BB17</f>
        <v>249870.64484202792</v>
      </c>
      <c r="BB17" s="169">
        <f>繁荣度奖励!Q18+村镇首通奖励!BC17</f>
        <v>220865.11157911384</v>
      </c>
      <c r="BC17" s="169">
        <f>繁荣度奖励!R18+村镇首通奖励!BD17</f>
        <v>185519.19483860265</v>
      </c>
      <c r="BE17" s="145">
        <f>村镇首通奖励!AZ17/AY17</f>
        <v>0.41387465944073093</v>
      </c>
      <c r="BF17" s="145">
        <f>繁荣度奖励!N18/AY17</f>
        <v>0.58612534055926901</v>
      </c>
    </row>
    <row r="18" spans="3:58" x14ac:dyDescent="0.15">
      <c r="C18" s="143">
        <v>13</v>
      </c>
      <c r="D18" s="198">
        <f>繁荣度奖励!AD19+村镇首通奖励!Y18+爵位俸禄!AJ17</f>
        <v>76711.617132284999</v>
      </c>
      <c r="E18" s="198">
        <f>繁荣度奖励!AE19+村镇首通奖励!Z18+爵位俸禄!AK17</f>
        <v>69441.288910244519</v>
      </c>
      <c r="F18" s="198">
        <f>繁荣度奖励!AF19+村镇首通奖励!AA18+爵位俸禄!AL17</f>
        <v>60451.309929309202</v>
      </c>
      <c r="G18" s="198">
        <f>繁荣度奖励!AG19+村镇首通奖励!AB18+爵位俸禄!AM17</f>
        <v>49458.71709819424</v>
      </c>
      <c r="H18" s="198">
        <f>繁荣度奖励!AH19+村镇首通奖励!AC18+爵位俸禄!AN17</f>
        <v>35353.211922665352</v>
      </c>
      <c r="J18" s="143">
        <v>13</v>
      </c>
      <c r="K18" s="145">
        <f>繁荣度奖励!AD19/D18</f>
        <v>0.73515818062807459</v>
      </c>
      <c r="L18" s="145">
        <f>村镇首通奖励!Y18/D18</f>
        <v>0.21587343115767177</v>
      </c>
      <c r="M18" s="146">
        <f>爵位俸禄!AJ17/D18</f>
        <v>4.8968388214253734E-2</v>
      </c>
      <c r="P18" s="143">
        <v>13</v>
      </c>
      <c r="Q18" s="198">
        <f>村镇首通奖励!BL18</f>
        <v>6473.3333333333339</v>
      </c>
      <c r="R18" s="198">
        <f>村镇首通奖励!BM18</f>
        <v>6534.6127946127936</v>
      </c>
      <c r="S18" s="198">
        <f>村镇首通奖励!BN18</f>
        <v>6597.1428571428578</v>
      </c>
      <c r="T18" s="198">
        <f>村镇首通奖励!BO18</f>
        <v>6660.9621993127157</v>
      </c>
      <c r="U18" s="198">
        <f>村镇首通奖励!BP18</f>
        <v>6792.6315789473692</v>
      </c>
      <c r="V18" s="198">
        <f>村镇首通奖励!BQ18</f>
        <v>2830.1332775520177</v>
      </c>
      <c r="X18" s="143">
        <v>13</v>
      </c>
      <c r="Y18" s="145">
        <f>村镇首通奖励!BL18/Q18</f>
        <v>1</v>
      </c>
      <c r="AC18" s="143">
        <v>13</v>
      </c>
      <c r="AD18" s="143">
        <f>村镇首通奖励!AD18</f>
        <v>1740</v>
      </c>
      <c r="AE18" s="143">
        <f>村镇首通奖励!AE18</f>
        <v>1766.2626262626263</v>
      </c>
      <c r="AF18" s="143">
        <f>村镇首通奖励!AF18</f>
        <v>1793.0612244897961</v>
      </c>
      <c r="AG18" s="143">
        <f>村镇首通奖励!AG18</f>
        <v>1820.4123711340208</v>
      </c>
      <c r="AH18" s="143">
        <f>村镇首通奖励!AH18</f>
        <v>1876.8421052631579</v>
      </c>
      <c r="AM18" s="143">
        <v>13</v>
      </c>
      <c r="AN18" s="143">
        <f>村镇首通奖励!AO18+繁荣度奖励!BF19</f>
        <v>75473.652802871977</v>
      </c>
      <c r="AO18" s="143">
        <f>村镇首通奖励!AP18+繁荣度奖励!BG19</f>
        <v>69711.93052329967</v>
      </c>
      <c r="AP18" s="143">
        <f>村镇首通奖励!AQ18+繁荣度奖励!BH19</f>
        <v>62584.828043744026</v>
      </c>
      <c r="AQ18" s="143">
        <f>村镇首通奖励!AR18+繁荣度奖励!BI19</f>
        <v>53855.037896154259</v>
      </c>
      <c r="AR18" s="143">
        <f>村镇首通奖励!AS18+繁荣度奖励!BJ19</f>
        <v>43107.153131186038</v>
      </c>
      <c r="AT18" s="145">
        <f>村镇首通奖励!AO18/AN18</f>
        <v>0.3374245941584742</v>
      </c>
      <c r="AU18" s="145">
        <f>繁荣度奖励!BF19/AN18</f>
        <v>0.66257540584152574</v>
      </c>
      <c r="AX18" s="169">
        <v>13</v>
      </c>
      <c r="AY18" s="169">
        <f>繁荣度奖励!N19+村镇首通奖励!AZ18</f>
        <v>354948.41697996709</v>
      </c>
      <c r="AZ18" s="169">
        <f>繁荣度奖励!O19+村镇首通奖励!BA18</f>
        <v>332111.2225707937</v>
      </c>
      <c r="BA18" s="169">
        <f>繁荣度奖励!P19+村镇首通奖励!BB18</f>
        <v>302526.35435961001</v>
      </c>
      <c r="BB18" s="169">
        <f>繁荣度奖励!Q19+村镇首通奖励!BC18</f>
        <v>265504.197079979</v>
      </c>
      <c r="BC18" s="169">
        <f>繁荣度奖励!R19+村镇首通奖励!BD18</f>
        <v>219334.70180302483</v>
      </c>
      <c r="BE18" s="145">
        <f>村镇首通奖励!AZ18/AY18</f>
        <v>0.38878888705619602</v>
      </c>
      <c r="BF18" s="145">
        <f>繁荣度奖励!N19/AY18</f>
        <v>0.61121111294380392</v>
      </c>
    </row>
    <row r="19" spans="3:58" x14ac:dyDescent="0.15">
      <c r="C19" s="143">
        <v>14</v>
      </c>
      <c r="D19" s="198">
        <f>繁荣度奖励!AD20+村镇首通奖励!Y19+爵位俸禄!AJ18</f>
        <v>89301.648245823293</v>
      </c>
      <c r="E19" s="198">
        <f>繁荣度奖励!AE20+村镇首通奖励!Z19+爵位俸禄!AK18</f>
        <v>80947.398043541325</v>
      </c>
      <c r="F19" s="198">
        <f>繁荣度奖励!AF20+村镇首通奖励!AA19+爵位俸禄!AL18</f>
        <v>70801.671445206623</v>
      </c>
      <c r="G19" s="198">
        <f>繁荣度奖励!AG20+村镇首通奖励!AB19+爵位俸禄!AM18</f>
        <v>57887.076637855927</v>
      </c>
      <c r="H19" s="198">
        <f>繁荣度奖励!AH20+村镇首通奖励!AC19+爵位俸禄!AN18</f>
        <v>41841.500332651893</v>
      </c>
      <c r="J19" s="143">
        <v>14</v>
      </c>
      <c r="K19" s="145">
        <f>繁荣度奖励!AD20/D19</f>
        <v>0.76260147893128882</v>
      </c>
      <c r="L19" s="145">
        <f>村镇首通奖励!Y19/D19</f>
        <v>0.18543890650724382</v>
      </c>
      <c r="M19" s="146">
        <f>爵位俸禄!AJ18/D19</f>
        <v>5.1959614561467277E-2</v>
      </c>
      <c r="P19" s="143">
        <v>14</v>
      </c>
      <c r="Q19" s="198">
        <f>村镇首通奖励!BL19</f>
        <v>6940</v>
      </c>
      <c r="R19" s="198">
        <f>村镇首通奖励!BM19</f>
        <v>7023.9057239057247</v>
      </c>
      <c r="S19" s="198">
        <f>村镇首通奖励!BN19</f>
        <v>7109.523809523811</v>
      </c>
      <c r="T19" s="198">
        <f>村镇首通奖励!BO19</f>
        <v>7196.9072164948457</v>
      </c>
      <c r="U19" s="198">
        <f>村镇首通奖励!BP19</f>
        <v>7377.1929824561412</v>
      </c>
      <c r="V19" s="198">
        <f>村镇首通奖励!BQ19</f>
        <v>2640.6077184022188</v>
      </c>
      <c r="X19" s="143">
        <v>14</v>
      </c>
      <c r="Y19" s="145">
        <f>村镇首通奖励!BL19/Q19</f>
        <v>1</v>
      </c>
      <c r="AC19" s="143">
        <v>14</v>
      </c>
      <c r="AD19" s="143">
        <f>村镇首通奖励!AD19</f>
        <v>1940</v>
      </c>
      <c r="AE19" s="143">
        <f>村镇首通奖励!AE19</f>
        <v>1979.5959595959598</v>
      </c>
      <c r="AF19" s="143">
        <f>村镇首通奖励!AF19</f>
        <v>2020.0000000000002</v>
      </c>
      <c r="AG19" s="143">
        <f>村镇首通奖励!AG19</f>
        <v>2061.2371134020618</v>
      </c>
      <c r="AH19" s="143">
        <f>村镇首通奖励!AH19</f>
        <v>2146.3157894736846</v>
      </c>
      <c r="AM19" s="143">
        <v>14</v>
      </c>
      <c r="AN19" s="143">
        <f>村镇首通奖励!AO19+繁荣度奖励!BF20</f>
        <v>88138.171464599771</v>
      </c>
      <c r="AO19" s="143">
        <f>村镇首通奖励!AP19+繁荣度奖励!BG20</f>
        <v>82043.330094651828</v>
      </c>
      <c r="AP19" s="143">
        <f>村镇首通奖励!AQ19+繁荣度奖励!BH20</f>
        <v>74495.047427011625</v>
      </c>
      <c r="AQ19" s="143">
        <f>村镇首通奖励!AR19+繁荣度奖励!BI20</f>
        <v>64717.172732656836</v>
      </c>
      <c r="AR19" s="143">
        <f>村镇首通奖励!AS19+繁荣度奖励!BJ20</f>
        <v>53248.446969714096</v>
      </c>
      <c r="AT19" s="145">
        <f>村镇首通奖励!AO19/AN19</f>
        <v>0.32675967201755901</v>
      </c>
      <c r="AU19" s="145">
        <f>繁荣度奖励!BF20/AN19</f>
        <v>0.67324032798244093</v>
      </c>
      <c r="AX19" s="169">
        <v>14</v>
      </c>
      <c r="AY19" s="169">
        <f>繁荣度奖励!N20+村镇首通奖励!AZ19</f>
        <v>426917.58145996358</v>
      </c>
      <c r="AZ19" s="169">
        <f>繁荣度奖励!O20+村镇首通奖励!BA19</f>
        <v>399207.07337577245</v>
      </c>
      <c r="BA19" s="169">
        <f>繁荣度奖励!P20+村镇首通奖励!BB19</f>
        <v>364426.24292109883</v>
      </c>
      <c r="BB19" s="169">
        <f>繁荣度奖励!Q20+村镇首通奖励!BC19</f>
        <v>318850.04861153977</v>
      </c>
      <c r="BC19" s="169">
        <f>繁荣度奖励!R20+村镇首通奖励!BD19</f>
        <v>263866.67460492515</v>
      </c>
      <c r="BE19" s="145">
        <f>村镇首通奖励!AZ19/AY19</f>
        <v>0.36306773656389207</v>
      </c>
      <c r="BF19" s="145">
        <f>繁荣度奖励!N20/AY19</f>
        <v>0.63693226343610787</v>
      </c>
    </row>
    <row r="20" spans="3:58" x14ac:dyDescent="0.15">
      <c r="C20" s="143">
        <v>15</v>
      </c>
      <c r="D20" s="198">
        <f>繁荣度奖励!AD21+村镇首通奖励!Y20+爵位俸禄!AJ19</f>
        <v>108700.99740083329</v>
      </c>
      <c r="E20" s="198">
        <f>繁荣度奖励!AE21+村镇首通奖励!Z20+爵位俸禄!AK19</f>
        <v>98714.072125795967</v>
      </c>
      <c r="F20" s="198">
        <f>繁荣度奖励!AF21+村镇首通奖励!AA20+爵位俸禄!AL19</f>
        <v>86515.649334957983</v>
      </c>
      <c r="G20" s="198">
        <f>繁荣度奖励!AG21+村镇首通奖励!AB20+爵位俸禄!AM19</f>
        <v>70705.581172204053</v>
      </c>
      <c r="H20" s="198">
        <f>繁荣度奖励!AH21+村镇首通奖励!AC20+爵位俸禄!AN19</f>
        <v>51003.592003861435</v>
      </c>
      <c r="J20" s="143">
        <v>15</v>
      </c>
      <c r="K20" s="145">
        <f>繁荣度奖励!AD21/D20</f>
        <v>0.76534589057631608</v>
      </c>
      <c r="L20" s="145">
        <f>村镇首通奖励!Y20/D20</f>
        <v>0.18325498823663319</v>
      </c>
      <c r="M20" s="146">
        <f>爵位俸禄!AJ19/D20</f>
        <v>5.1399121187050714E-2</v>
      </c>
      <c r="P20" s="143">
        <v>15</v>
      </c>
      <c r="Q20" s="198">
        <f>村镇首通奖励!BL20</f>
        <v>7533.333333333333</v>
      </c>
      <c r="R20" s="198">
        <f>村镇首通奖励!BM20</f>
        <v>7623.2323232323233</v>
      </c>
      <c r="S20" s="198">
        <f>村镇首通奖励!BN20</f>
        <v>7714.965986394559</v>
      </c>
      <c r="T20" s="198">
        <f>村镇首通奖励!BO20</f>
        <v>7808.5910652920966</v>
      </c>
      <c r="U20" s="198">
        <f>村镇首通奖励!BP20</f>
        <v>8001.7543859649122</v>
      </c>
      <c r="V20" s="198">
        <f>村镇首通奖励!BQ20</f>
        <v>3132.5128084123517</v>
      </c>
      <c r="X20" s="143">
        <v>15</v>
      </c>
      <c r="Y20" s="145">
        <f>村镇首通奖励!BL20/Q20</f>
        <v>1</v>
      </c>
      <c r="AC20" s="143">
        <v>15</v>
      </c>
      <c r="AD20" s="143">
        <f>村镇首通奖励!AD20</f>
        <v>2220</v>
      </c>
      <c r="AE20" s="143">
        <f>村镇首通奖励!AE20</f>
        <v>2262.4242424242429</v>
      </c>
      <c r="AF20" s="143">
        <f>村镇首通奖励!AF20</f>
        <v>2305.7142857142858</v>
      </c>
      <c r="AG20" s="143">
        <f>村镇首通奖励!AG20</f>
        <v>2349.8969072164955</v>
      </c>
      <c r="AH20" s="143">
        <f>村镇首通奖励!AH20</f>
        <v>2441.0526315789475</v>
      </c>
      <c r="AM20" s="143">
        <v>15</v>
      </c>
      <c r="AN20" s="143">
        <f>村镇首通奖励!AO20+繁荣度奖励!BF21</f>
        <v>109169.66912478738</v>
      </c>
      <c r="AO20" s="143">
        <f>村镇首通奖励!AP20+繁荣度奖励!BG21</f>
        <v>101929.14356097876</v>
      </c>
      <c r="AP20" s="143">
        <f>村镇首通奖励!AQ20+繁荣度奖励!BH21</f>
        <v>92855.020512779054</v>
      </c>
      <c r="AQ20" s="143">
        <f>村镇首通奖励!AR20+繁荣度奖励!BI21</f>
        <v>80807.429837251257</v>
      </c>
      <c r="AR20" s="143">
        <f>村镇首通奖励!AS20+繁荣度奖励!BJ21</f>
        <v>66476.619173809362</v>
      </c>
      <c r="AT20" s="145">
        <f>村镇首通奖励!AO20/AN20</f>
        <v>0.33708996550988374</v>
      </c>
      <c r="AU20" s="145">
        <f>繁荣度奖励!BF21/AN20</f>
        <v>0.66291003449011621</v>
      </c>
      <c r="AX20" s="169">
        <v>15</v>
      </c>
      <c r="AY20" s="169">
        <f>繁荣度奖励!N21+村镇首通奖励!AZ20</f>
        <v>526439.16730723775</v>
      </c>
      <c r="AZ20" s="169">
        <f>繁荣度奖励!O21+村镇首通奖励!BA20</f>
        <v>491749.58671006508</v>
      </c>
      <c r="BA20" s="169">
        <f>繁荣度奖励!P21+村镇首通奖励!BB20</f>
        <v>448149.12466349977</v>
      </c>
      <c r="BB20" s="169">
        <f>繁荣度奖励!Q21+村镇首通奖励!BC20</f>
        <v>390060.03118852072</v>
      </c>
      <c r="BC20" s="169">
        <f>繁荣度奖励!R21+村镇首通奖励!BD20</f>
        <v>319392.90759603167</v>
      </c>
      <c r="BE20" s="145">
        <f>村镇首通奖励!AZ20/AY20</f>
        <v>0.35015125161793609</v>
      </c>
      <c r="BF20" s="145">
        <f>繁荣度奖励!N21/AY20</f>
        <v>0.64984874838206386</v>
      </c>
    </row>
    <row r="21" spans="3:58" x14ac:dyDescent="0.15">
      <c r="C21" s="143">
        <v>16</v>
      </c>
      <c r="D21" s="198">
        <f>繁荣度奖励!AD22+村镇首通奖励!Y21+爵位俸禄!AJ20</f>
        <v>131979.94693273763</v>
      </c>
      <c r="E21" s="198">
        <f>繁荣度奖励!AE22+村镇首通奖励!Z21+爵位俸禄!AK20</f>
        <v>120081.99569632615</v>
      </c>
      <c r="F21" s="198">
        <f>繁荣度奖励!AF22+村镇首通奖励!AA21+爵位俸禄!AL20</f>
        <v>105012.87669448121</v>
      </c>
      <c r="G21" s="198">
        <f>繁荣度奖励!AG22+村镇首通奖励!AB21+爵位俸禄!AM20</f>
        <v>85995.642771487517</v>
      </c>
      <c r="H21" s="198">
        <f>繁荣度奖励!AH22+村镇首通奖励!AC21+爵位俸禄!AN20</f>
        <v>61923.65488920721</v>
      </c>
      <c r="J21" s="143">
        <v>16</v>
      </c>
      <c r="K21" s="145">
        <f>繁荣度奖励!AD22/D21</f>
        <v>0.77358555997025136</v>
      </c>
      <c r="L21" s="145">
        <f>村镇首通奖励!Y21/D21</f>
        <v>0.17639043310014693</v>
      </c>
      <c r="M21" s="146">
        <f>爵位俸禄!AJ20/D21</f>
        <v>5.0024006929601801E-2</v>
      </c>
      <c r="P21" s="143">
        <v>16</v>
      </c>
      <c r="Q21" s="198">
        <f>村镇首通奖励!BL21</f>
        <v>8126.666666666667</v>
      </c>
      <c r="R21" s="198">
        <f>村镇首通奖励!BM21</f>
        <v>8222.5589225589247</v>
      </c>
      <c r="S21" s="198">
        <f>村镇首通奖励!BN21</f>
        <v>8320.4081632653069</v>
      </c>
      <c r="T21" s="198">
        <f>村镇首通奖励!BO21</f>
        <v>8420.2749140893484</v>
      </c>
      <c r="U21" s="198">
        <f>村镇首通奖励!BP21</f>
        <v>8626.3157894736851</v>
      </c>
      <c r="V21" s="198">
        <f>村镇首通奖励!BQ21</f>
        <v>2922.7377966603444</v>
      </c>
      <c r="X21" s="143">
        <v>16</v>
      </c>
      <c r="Y21" s="145">
        <f>村镇首通奖励!BL21/Q21</f>
        <v>1</v>
      </c>
      <c r="AC21" s="143">
        <v>16</v>
      </c>
      <c r="AD21" s="143">
        <f>村镇首通奖励!AD21</f>
        <v>2500</v>
      </c>
      <c r="AE21" s="143">
        <f>村镇首通奖励!AE21</f>
        <v>2545.2525252525256</v>
      </c>
      <c r="AF21" s="143">
        <f>村镇首通奖励!AF21</f>
        <v>2591.4285714285716</v>
      </c>
      <c r="AG21" s="143">
        <f>村镇首通奖励!AG21</f>
        <v>2638.5567010309283</v>
      </c>
      <c r="AH21" s="143">
        <f>村镇首通奖励!AH21</f>
        <v>2735.7894736842109</v>
      </c>
      <c r="AM21" s="143">
        <v>16</v>
      </c>
      <c r="AN21" s="143">
        <f>村镇首通奖励!AO21+繁荣度奖励!BF22</f>
        <v>134384.57862647399</v>
      </c>
      <c r="AO21" s="143">
        <f>村镇首通奖励!AP21+繁荣度奖励!BG22</f>
        <v>125670.92301717532</v>
      </c>
      <c r="AP21" s="143">
        <f>村镇首通奖励!AQ21+繁荣度奖励!BH22</f>
        <v>114251.79442397875</v>
      </c>
      <c r="AQ21" s="143">
        <f>村镇首通奖励!AR21+繁荣度奖励!BI22</f>
        <v>99520.474980412138</v>
      </c>
      <c r="AR21" s="143">
        <f>村镇首通奖励!AS21+繁荣度奖励!BJ22</f>
        <v>81527.699814819411</v>
      </c>
      <c r="AT21" s="145">
        <f>村镇首通奖励!AO21/AN21</f>
        <v>0.33337158517662174</v>
      </c>
      <c r="AU21" s="145">
        <f>繁荣度奖励!BF22/AN21</f>
        <v>0.6666284148233782</v>
      </c>
      <c r="AX21" s="169">
        <v>16</v>
      </c>
      <c r="AY21" s="169">
        <f>繁荣度奖励!N22+村镇首通奖励!AZ21</f>
        <v>643081.32467931358</v>
      </c>
      <c r="AZ21" s="169">
        <f>繁荣度奖励!O22+村镇首通奖励!BA21</f>
        <v>600180.5205060289</v>
      </c>
      <c r="BA21" s="169">
        <f>繁荣度奖励!P22+村镇首通奖励!BB21</f>
        <v>544159.36109459412</v>
      </c>
      <c r="BB21" s="169">
        <f>繁荣度奖励!Q22+村镇首通奖励!BC21</f>
        <v>472171.04344584059</v>
      </c>
      <c r="BC21" s="169">
        <f>繁荣度奖励!R22+村镇首通奖励!BD21</f>
        <v>382666.90582354343</v>
      </c>
      <c r="BE21" s="145">
        <f>村镇首通奖励!AZ21/AY21</f>
        <v>0.33225450416122121</v>
      </c>
      <c r="BF21" s="145">
        <f>繁荣度奖励!N22/AY21</f>
        <v>0.66774549583877885</v>
      </c>
    </row>
    <row r="22" spans="3:58" x14ac:dyDescent="0.15">
      <c r="C22" s="143">
        <v>17</v>
      </c>
      <c r="D22" s="198">
        <f>繁荣度奖励!AD23+村镇首通奖励!Y22+爵位俸禄!AJ21</f>
        <v>159830.35241534832</v>
      </c>
      <c r="E22" s="198">
        <f>繁荣度奖励!AE23+村镇首通奖励!Z22+爵位俸禄!AK21</f>
        <v>143695.27178929519</v>
      </c>
      <c r="F22" s="198">
        <f>繁荣度奖励!AF23+村镇首通奖励!AA22+爵位俸禄!AL21</f>
        <v>124229.4956131161</v>
      </c>
      <c r="G22" s="198">
        <f>繁荣度奖励!AG23+村镇首通奖励!AB22+爵位俸禄!AM21</f>
        <v>100342.2081935157</v>
      </c>
      <c r="H22" s="198">
        <f>繁荣度奖励!AH23+村镇首通奖励!AC22+爵位俸禄!AN21</f>
        <v>69040.281296205299</v>
      </c>
      <c r="J22" s="143">
        <v>17</v>
      </c>
      <c r="K22" s="145">
        <f>繁荣度奖励!AD23/D22</f>
        <v>0.78384816167721183</v>
      </c>
      <c r="L22" s="145">
        <f>村镇首通奖励!Y22/D22</f>
        <v>0.16667672690085236</v>
      </c>
      <c r="M22" s="146">
        <f>爵位俸禄!AJ21/D22</f>
        <v>4.947511142193578E-2</v>
      </c>
      <c r="P22" s="143">
        <v>17</v>
      </c>
      <c r="Q22" s="198">
        <f>村镇首通奖励!BL22</f>
        <v>8720</v>
      </c>
      <c r="R22" s="198">
        <f>村镇首通奖励!BM22</f>
        <v>8833.3333333333358</v>
      </c>
      <c r="S22" s="198">
        <f>村镇首通奖励!BN22</f>
        <v>8948.9795918367345</v>
      </c>
      <c r="T22" s="198">
        <f>村镇首通奖励!BO22</f>
        <v>9067.0103092783538</v>
      </c>
      <c r="U22" s="198">
        <f>村镇首通奖励!BP22</f>
        <v>9310.5263157894751</v>
      </c>
      <c r="V22" s="198">
        <f>村镇首通奖励!BQ22</f>
        <v>2727.0107898956949</v>
      </c>
      <c r="X22" s="143">
        <v>17</v>
      </c>
      <c r="Y22" s="145">
        <f>村镇首通奖励!BL22/Q22</f>
        <v>1</v>
      </c>
      <c r="AC22" s="143">
        <v>17</v>
      </c>
      <c r="AD22" s="143">
        <f>村镇首通奖励!AD22</f>
        <v>2780</v>
      </c>
      <c r="AE22" s="143">
        <f>村镇首通奖励!AE22</f>
        <v>2853.265993265994</v>
      </c>
      <c r="AF22" s="143">
        <f>村镇首通奖励!AF22</f>
        <v>2928.0272108843537</v>
      </c>
      <c r="AG22" s="143">
        <f>村镇首通奖励!AG22</f>
        <v>3004.3298969072171</v>
      </c>
      <c r="AH22" s="143">
        <f>村镇首通奖励!AH22</f>
        <v>3161.7543859649127</v>
      </c>
      <c r="AM22" s="143">
        <v>17</v>
      </c>
      <c r="AN22" s="143">
        <f>村镇首通奖励!AO22+繁荣度奖励!BF23</f>
        <v>164316.28502881189</v>
      </c>
      <c r="AO22" s="143">
        <f>村镇首通奖励!AP22+繁荣度奖励!BG23</f>
        <v>153111.8619127649</v>
      </c>
      <c r="AP22" s="143">
        <f>村镇首通奖励!AQ22+繁荣度奖励!BH23</f>
        <v>138896.21143620857</v>
      </c>
      <c r="AQ22" s="143">
        <f>村镇首通奖励!AR22+繁荣度奖励!BI23</f>
        <v>120741.97523606435</v>
      </c>
      <c r="AR22" s="143">
        <f>村镇首通奖励!AS22+繁荣度奖励!BJ23</f>
        <v>97877.379106094028</v>
      </c>
      <c r="AT22" s="145">
        <f>村镇首通奖励!AO22/AN22</f>
        <v>0.32133151008581912</v>
      </c>
      <c r="AU22" s="145">
        <f>繁荣度奖励!BF23/AN22</f>
        <v>0.67866848991418083</v>
      </c>
      <c r="AX22" s="169">
        <v>17</v>
      </c>
      <c r="AY22" s="169">
        <f>繁荣度奖励!N23+村镇首通奖励!AZ22</f>
        <v>778940.08910971682</v>
      </c>
      <c r="AZ22" s="169">
        <f>繁荣度奖励!O23+村镇首通奖励!BA22</f>
        <v>723666.03062184318</v>
      </c>
      <c r="BA22" s="169">
        <f>繁荣度奖励!P23+村镇首通奖励!BB22</f>
        <v>653859.95534038218</v>
      </c>
      <c r="BB22" s="169">
        <f>繁荣度奖励!Q23+村镇首通奖励!BC22</f>
        <v>565134.33701101248</v>
      </c>
      <c r="BC22" s="169">
        <f>繁荣度奖励!R23+村镇首通奖励!BD22</f>
        <v>451875.57995598746</v>
      </c>
      <c r="BE22" s="145">
        <f>村镇首通奖励!AZ22/AY22</f>
        <v>0.31196237476714656</v>
      </c>
      <c r="BF22" s="145">
        <f>繁荣度奖励!N23/AY22</f>
        <v>0.6880376252328535</v>
      </c>
    </row>
    <row r="23" spans="3:58" x14ac:dyDescent="0.15">
      <c r="C23" s="143">
        <v>18</v>
      </c>
      <c r="D23" s="198">
        <f>繁荣度奖励!AD24+村镇首通奖励!Y23+爵位俸禄!AJ22</f>
        <v>186078.51909836376</v>
      </c>
      <c r="E23" s="198">
        <f>繁荣度奖励!AE24+村镇首通奖励!Z23+爵位俸禄!AK22</f>
        <v>167130.68367125865</v>
      </c>
      <c r="F23" s="198">
        <f>繁荣度奖励!AF24+村镇首通奖励!AA23+爵位俸禄!AL22</f>
        <v>144328.88086224609</v>
      </c>
      <c r="G23" s="198">
        <f>繁荣度奖励!AG24+村镇首通奖励!AB23+爵位俸禄!AM22</f>
        <v>115247.78176687738</v>
      </c>
      <c r="H23" s="198">
        <f>繁荣度奖励!AH24+村镇首通奖励!AC23+爵位俸禄!AN22</f>
        <v>77193.602603628053</v>
      </c>
      <c r="J23" s="143">
        <v>18</v>
      </c>
      <c r="K23" s="145">
        <f>繁荣度奖励!AD24/D23</f>
        <v>0.80681928964668959</v>
      </c>
      <c r="L23" s="145">
        <f>村镇首通奖励!Y23/D23</f>
        <v>0.143165369807773</v>
      </c>
      <c r="M23" s="146">
        <f>爵位俸禄!AJ22/D23</f>
        <v>5.0015340545537398E-2</v>
      </c>
      <c r="P23" s="143">
        <v>18</v>
      </c>
      <c r="Q23" s="198">
        <f>村镇首通奖励!BL23</f>
        <v>9380</v>
      </c>
      <c r="R23" s="198">
        <f>村镇首通奖励!BM23</f>
        <v>9500</v>
      </c>
      <c r="S23" s="198">
        <f>村镇首通奖励!BN23</f>
        <v>9622.448979591838</v>
      </c>
      <c r="T23" s="198">
        <f>村镇首通奖励!BO23</f>
        <v>9747.4226804123718</v>
      </c>
      <c r="U23" s="198">
        <f>村镇首通奖励!BP23</f>
        <v>10005.263157894735</v>
      </c>
      <c r="V23" s="198">
        <f>村镇首通奖励!BQ23</f>
        <v>2830.2776684236369</v>
      </c>
      <c r="X23" s="143">
        <v>18</v>
      </c>
      <c r="Y23" s="145">
        <f>村镇首通奖励!BL23/Q23</f>
        <v>1</v>
      </c>
      <c r="AC23" s="143">
        <v>18</v>
      </c>
      <c r="AD23" s="143">
        <f>村镇首通奖励!AD23</f>
        <v>3206.6666666666665</v>
      </c>
      <c r="AE23" s="143">
        <f>村镇首通奖励!AE23</f>
        <v>3284.2424242424245</v>
      </c>
      <c r="AF23" s="143">
        <f>村镇首通奖励!AF23</f>
        <v>3363.4013605442174</v>
      </c>
      <c r="AG23" s="143">
        <f>村镇首通奖励!AG23</f>
        <v>3444.1924398625433</v>
      </c>
      <c r="AH23" s="143">
        <f>村镇首通奖励!AH23</f>
        <v>3610.8771929824561</v>
      </c>
      <c r="AM23" s="143">
        <v>18</v>
      </c>
      <c r="AN23" s="143">
        <f>村镇首通奖励!AO23+繁荣度奖励!BF24</f>
        <v>200886.52195646122</v>
      </c>
      <c r="AO23" s="143">
        <f>村镇首通奖励!AP23+繁荣度奖励!BG24</f>
        <v>187463.35061782593</v>
      </c>
      <c r="AP23" s="143">
        <f>村镇首通奖励!AQ23+繁荣度奖励!BH24</f>
        <v>170326.05649110361</v>
      </c>
      <c r="AQ23" s="143">
        <f>村镇首通奖励!AR23+繁荣度奖励!BI24</f>
        <v>147010.54053953075</v>
      </c>
      <c r="AR23" s="143">
        <f>村镇首通奖励!AS23+繁荣度奖励!BJ24</f>
        <v>117260.35482055289</v>
      </c>
      <c r="AT23" s="145">
        <f>村镇首通奖励!AO23/AN23</f>
        <v>0.30929567961159532</v>
      </c>
      <c r="AU23" s="145">
        <f>繁荣度奖励!BF24/AN23</f>
        <v>0.69070432038840468</v>
      </c>
      <c r="AX23" s="169">
        <v>18</v>
      </c>
      <c r="AY23" s="169">
        <f>繁荣度奖励!N24+村镇首通奖励!AZ23</f>
        <v>945677.22636243352</v>
      </c>
      <c r="AZ23" s="169">
        <f>繁荣度奖励!O24+村镇首通奖励!BA23</f>
        <v>879446.24142879318</v>
      </c>
      <c r="BA23" s="169">
        <f>繁荣度奖励!P24+村镇首通奖励!BB23</f>
        <v>795365.78875771747</v>
      </c>
      <c r="BB23" s="169">
        <f>繁荣度奖励!Q24+村镇首通奖励!BC23</f>
        <v>681726.65704116621</v>
      </c>
      <c r="BC23" s="169">
        <f>繁荣度奖励!R24+村镇首通奖励!BD23</f>
        <v>535255.43730472494</v>
      </c>
      <c r="BE23" s="145">
        <f>村镇首通奖励!AZ23/AY23</f>
        <v>0.29502666683978329</v>
      </c>
      <c r="BF23" s="145">
        <f>繁荣度奖励!N24/AY23</f>
        <v>0.70497333316021671</v>
      </c>
    </row>
    <row r="24" spans="3:58" x14ac:dyDescent="0.15">
      <c r="C24" s="143">
        <v>19</v>
      </c>
      <c r="D24" s="198">
        <f>繁荣度奖励!AD25+村镇首通奖励!Y24+爵位俸禄!AJ23</f>
        <v>214210.60758944901</v>
      </c>
      <c r="E24" s="198">
        <f>繁荣度奖励!AE25+村镇首通奖励!Z24+爵位俸禄!AK23</f>
        <v>192099.88264613948</v>
      </c>
      <c r="F24" s="198">
        <f>繁荣度奖励!AF25+村镇首通奖励!AA24+爵位俸禄!AL23</f>
        <v>164809.16061359589</v>
      </c>
      <c r="G24" s="198">
        <f>繁荣度奖励!AG25+村镇首通奖励!AB24+爵位俸禄!AM23</f>
        <v>130210.27753563944</v>
      </c>
      <c r="H24" s="198">
        <f>繁荣度奖励!AH25+村镇首通奖励!AC24+爵位俸禄!AN23</f>
        <v>85955.057883784801</v>
      </c>
      <c r="J24" s="143">
        <v>19</v>
      </c>
      <c r="K24" s="145">
        <f>繁荣度奖励!AD25/D24</f>
        <v>0.82518905482748484</v>
      </c>
      <c r="L24" s="145">
        <f>村镇首通奖励!Y24/D24</f>
        <v>0.12436358917882159</v>
      </c>
      <c r="M24" s="146">
        <f>爵位俸禄!AJ23/D24</f>
        <v>5.0447355993693647E-2</v>
      </c>
      <c r="P24" s="143">
        <v>19</v>
      </c>
      <c r="Q24" s="198">
        <f>村镇首通奖励!BL24</f>
        <v>10040</v>
      </c>
      <c r="R24" s="198">
        <f>村镇首通奖励!BM24</f>
        <v>10166.666666666668</v>
      </c>
      <c r="S24" s="198">
        <f>村镇首通奖励!BN24</f>
        <v>10295.918367346936</v>
      </c>
      <c r="T24" s="198">
        <f>村镇首通奖励!BO24</f>
        <v>10427.835051546394</v>
      </c>
      <c r="U24" s="198">
        <f>村镇首通奖励!BP24</f>
        <v>10700</v>
      </c>
      <c r="V24" s="198">
        <f>村镇首通奖励!BQ24</f>
        <v>2640.7424398491275</v>
      </c>
      <c r="X24" s="143">
        <v>19</v>
      </c>
      <c r="Y24" s="145">
        <f>村镇首通奖励!BL24/Q24</f>
        <v>1</v>
      </c>
      <c r="AC24" s="143">
        <v>19</v>
      </c>
      <c r="AD24" s="143">
        <f>村镇首通奖励!AD24</f>
        <v>3633.333333333333</v>
      </c>
      <c r="AE24" s="143">
        <f>村镇首通奖励!AE24</f>
        <v>3715.2188552188554</v>
      </c>
      <c r="AF24" s="143">
        <f>村镇首通奖励!AF24</f>
        <v>3798.775510204081</v>
      </c>
      <c r="AG24" s="143">
        <f>村镇首通奖励!AG24</f>
        <v>3884.05498281787</v>
      </c>
      <c r="AH24" s="143">
        <f>村镇首通奖励!AH24</f>
        <v>4060</v>
      </c>
      <c r="AM24" s="143">
        <v>19</v>
      </c>
      <c r="AN24" s="143">
        <f>村镇首通奖励!AO24+繁荣度奖励!BF25</f>
        <v>243410.52117124549</v>
      </c>
      <c r="AO24" s="143">
        <f>村镇首通奖励!AP24+繁荣度奖励!BG25</f>
        <v>227031.1761053699</v>
      </c>
      <c r="AP24" s="143">
        <f>村镇首通奖励!AQ24+繁荣度奖励!BH25</f>
        <v>205141.64354170946</v>
      </c>
      <c r="AQ24" s="143">
        <f>村镇首通奖励!AR24+繁荣度奖励!BI25</f>
        <v>175535.32105851133</v>
      </c>
      <c r="AR24" s="143">
        <f>村镇首通奖励!AS24+繁荣度奖励!BJ25</f>
        <v>138565.23099763793</v>
      </c>
      <c r="AT24" s="145">
        <f>村镇首通奖励!AO24/AN24</f>
        <v>0.29360549545180942</v>
      </c>
      <c r="AU24" s="145">
        <f>繁荣度奖励!BF25/AN24</f>
        <v>0.70639450454819064</v>
      </c>
      <c r="AX24" s="169">
        <v>19</v>
      </c>
      <c r="AY24" s="169">
        <f>繁荣度奖励!N25+村镇首通奖励!AZ24</f>
        <v>1139552.8274467327</v>
      </c>
      <c r="AZ24" s="169">
        <f>繁荣度奖励!O25+村镇首通奖励!BA24</f>
        <v>1058959.9502337184</v>
      </c>
      <c r="BA24" s="169">
        <f>繁荣度奖励!P25+村镇首通奖励!BB24</f>
        <v>952046.60387862904</v>
      </c>
      <c r="BB24" s="169">
        <f>繁荣度奖励!Q25+村镇首通奖励!BC24</f>
        <v>808357.83652720985</v>
      </c>
      <c r="BC24" s="169">
        <f>繁荣度奖励!R25+村镇首通奖励!BD24</f>
        <v>627366.88649688079</v>
      </c>
      <c r="BE24" s="145">
        <f>村镇首通奖励!AZ24/AY24</f>
        <v>0.27642421870496775</v>
      </c>
      <c r="BF24" s="145">
        <f>繁荣度奖励!N25/AY24</f>
        <v>0.72357578129503231</v>
      </c>
    </row>
    <row r="25" spans="3:58" x14ac:dyDescent="0.15">
      <c r="C25" s="143">
        <v>20</v>
      </c>
      <c r="D25" s="198">
        <f>繁荣度奖励!AD26+村镇首通奖励!Y25+爵位俸禄!AJ24</f>
        <v>244629.70151376963</v>
      </c>
      <c r="E25" s="198">
        <f>繁荣度奖励!AE26+村镇首通奖励!Z25+爵位俸禄!AK24</f>
        <v>219929.07856571523</v>
      </c>
      <c r="F25" s="198">
        <f>繁荣度奖励!AF26+村镇首通奖励!AA25+爵位俸禄!AL24</f>
        <v>189028.71601278803</v>
      </c>
      <c r="G25" s="198">
        <f>繁荣度奖励!AG26+村镇首通奖励!AB25+爵位俸禄!AM24</f>
        <v>150344.30776131226</v>
      </c>
      <c r="H25" s="198">
        <f>繁荣度奖励!AH26+村镇首通奖励!AC25+爵位俸禄!AN24</f>
        <v>100673.43670803221</v>
      </c>
      <c r="J25" s="143">
        <v>20</v>
      </c>
      <c r="K25" s="145">
        <f>繁荣度奖励!AD26/D25</f>
        <v>0.83926140295990825</v>
      </c>
      <c r="L25" s="145">
        <f>村镇首通奖励!Y25/D25</f>
        <v>0.10889928669802386</v>
      </c>
      <c r="M25" s="146">
        <f>爵位俸禄!AJ24/D25</f>
        <v>5.1839310342067901E-2</v>
      </c>
      <c r="P25" s="143">
        <v>20</v>
      </c>
      <c r="Q25" s="198">
        <f>村镇首通奖励!BL25</f>
        <v>10700</v>
      </c>
      <c r="R25" s="198">
        <f>村镇首通奖励!BM25</f>
        <v>10842.760942760942</v>
      </c>
      <c r="S25" s="198">
        <f>村镇首通奖励!BN25</f>
        <v>10988.435374149658</v>
      </c>
      <c r="T25" s="198">
        <f>村镇首通奖励!BO25</f>
        <v>11137.113402061856</v>
      </c>
      <c r="U25" s="198">
        <f>村镇首通奖励!BP25</f>
        <v>11443.859649122809</v>
      </c>
      <c r="V25" s="198">
        <f>村镇首通奖励!BQ25</f>
        <v>2463.8998185306391</v>
      </c>
      <c r="X25" s="143">
        <v>20</v>
      </c>
      <c r="Y25" s="145">
        <f>村镇首通奖励!BL25/Q25</f>
        <v>1</v>
      </c>
      <c r="AC25" s="143">
        <v>20</v>
      </c>
      <c r="AD25" s="143">
        <f>村镇首通奖励!AD25</f>
        <v>4060</v>
      </c>
      <c r="AE25" s="143">
        <f>村镇首通奖励!AE25</f>
        <v>4156.969696969697</v>
      </c>
      <c r="AF25" s="143">
        <f>村镇首通奖励!AF25</f>
        <v>4255.9183673469379</v>
      </c>
      <c r="AG25" s="143">
        <f>村镇首通奖励!AG25</f>
        <v>4356.9072164948457</v>
      </c>
      <c r="AH25" s="143">
        <f>村镇首通奖励!AH25</f>
        <v>4565.2631578947376</v>
      </c>
      <c r="AM25" s="143">
        <v>20</v>
      </c>
      <c r="AN25" s="143">
        <f>村镇首通奖励!AO25+繁荣度奖励!BF26</f>
        <v>292602.61794187105</v>
      </c>
      <c r="AO25" s="143">
        <f>村镇首通奖励!AP25+繁荣度奖励!BG26</f>
        <v>273902.91692591377</v>
      </c>
      <c r="AP25" s="143">
        <f>村镇首通奖励!AQ25+繁荣度奖励!BH26</f>
        <v>247922.17550116335</v>
      </c>
      <c r="AQ25" s="143">
        <f>村镇首通奖励!AR25+繁荣度奖励!BI26</f>
        <v>213128.93871362024</v>
      </c>
      <c r="AR25" s="143">
        <f>村镇首通奖励!AS25+繁荣度奖励!BJ26</f>
        <v>168689.99060141476</v>
      </c>
      <c r="AT25" s="145">
        <f>村镇首通奖励!AO25/AN25</f>
        <v>0.27614243703059371</v>
      </c>
      <c r="AU25" s="145">
        <f>繁荣度奖励!BF26/AN25</f>
        <v>0.72385756296940629</v>
      </c>
      <c r="AX25" s="169">
        <v>20</v>
      </c>
      <c r="AY25" s="169">
        <f>繁荣度奖励!N26+村镇首通奖励!AZ25</f>
        <v>1363789.0521957516</v>
      </c>
      <c r="AZ25" s="169">
        <f>繁荣度奖励!O26+村镇首通奖励!BA25</f>
        <v>1261628.3673945123</v>
      </c>
      <c r="BA25" s="169">
        <f>繁荣度奖励!P26+村镇首通奖励!BB25</f>
        <v>1127231.7909095907</v>
      </c>
      <c r="BB25" s="169">
        <f>繁荣度奖励!Q26+村镇首通奖励!BC25</f>
        <v>953548.76779436739</v>
      </c>
      <c r="BC25" s="169">
        <f>繁荣度奖励!R26+村镇首通奖励!BD25</f>
        <v>730118.87747908221</v>
      </c>
      <c r="BE25" s="145">
        <f>村镇首通奖励!AZ25/AY25</f>
        <v>0.25737118173435752</v>
      </c>
      <c r="BF25" s="145">
        <f>繁荣度奖励!N26/AY25</f>
        <v>0.74262881826564242</v>
      </c>
    </row>
    <row r="26" spans="3:58" x14ac:dyDescent="0.15">
      <c r="C26" s="143">
        <v>21</v>
      </c>
      <c r="D26" s="198">
        <f>繁荣度奖励!AD27+村镇首通奖励!Y26+爵位俸禄!AJ25</f>
        <v>286513.06086676399</v>
      </c>
      <c r="E26" s="198">
        <f>繁荣度奖励!AE27+村镇首通奖励!Z26+爵位俸禄!AK25</f>
        <v>257674.63163266785</v>
      </c>
      <c r="F26" s="198">
        <f>繁荣度奖励!AF27+村镇首通奖励!AA26+爵位俸禄!AL25</f>
        <v>222393.31503051546</v>
      </c>
      <c r="G26" s="198">
        <f>繁荣度奖励!AG27+村镇首通奖励!AB26+爵位俸禄!AM25</f>
        <v>177026.76694913165</v>
      </c>
      <c r="H26" s="198">
        <f>繁荣度奖励!AH27+村镇首通奖励!AC26+爵位俸禄!AN25</f>
        <v>118979.9439533197</v>
      </c>
      <c r="J26" s="143">
        <v>21</v>
      </c>
      <c r="K26" s="145">
        <f>繁荣度奖励!AD27/D26</f>
        <v>0.84066662850003582</v>
      </c>
      <c r="L26" s="145">
        <f>村镇首通奖励!Y26/D26</f>
        <v>0.10805790111745447</v>
      </c>
      <c r="M26" s="146">
        <f>爵位俸禄!AJ25/D26</f>
        <v>5.1275470382509673E-2</v>
      </c>
      <c r="P26" s="143">
        <v>21</v>
      </c>
      <c r="Q26" s="198">
        <f>村镇首通奖励!BL26</f>
        <v>11406.666666666666</v>
      </c>
      <c r="R26" s="198">
        <f>村镇首通奖励!BM26</f>
        <v>11556.565656565657</v>
      </c>
      <c r="S26" s="198">
        <f>村镇首通奖励!BN26</f>
        <v>11709.523809523809</v>
      </c>
      <c r="T26" s="198">
        <f>村镇首通奖励!BO26</f>
        <v>11865.635738831617</v>
      </c>
      <c r="U26" s="198">
        <f>村镇首通奖励!BP26</f>
        <v>12187.719298245614</v>
      </c>
      <c r="V26" s="198">
        <f>村镇首通奖励!BQ26</f>
        <v>2461.4482905479563</v>
      </c>
      <c r="X26" s="143">
        <v>21</v>
      </c>
      <c r="Y26" s="145">
        <f>村镇首通奖励!BL26/Q26</f>
        <v>1</v>
      </c>
      <c r="AC26" s="143">
        <v>21</v>
      </c>
      <c r="AD26" s="143">
        <f>村镇首通奖励!AD26</f>
        <v>4540</v>
      </c>
      <c r="AE26" s="143">
        <f>村镇首通奖励!AE26</f>
        <v>4641.818181818182</v>
      </c>
      <c r="AF26" s="143">
        <f>村镇首通奖励!AF26</f>
        <v>4745.7142857142853</v>
      </c>
      <c r="AG26" s="143">
        <f>村镇首通奖励!AG26</f>
        <v>4851.7525773195885</v>
      </c>
      <c r="AH26" s="143">
        <f>村镇首通奖励!AH26</f>
        <v>5070.5263157894742</v>
      </c>
      <c r="AM26" s="143">
        <v>21</v>
      </c>
      <c r="AN26" s="143">
        <f>村镇首通奖励!AO26+繁荣度奖励!BF27</f>
        <v>363102.68765044102</v>
      </c>
      <c r="AO26" s="143">
        <f>村镇首通奖励!AP26+繁荣度奖励!BG27</f>
        <v>339413.62190386746</v>
      </c>
      <c r="AP26" s="143">
        <f>村镇首通奖励!AQ26+繁荣度奖励!BH27</f>
        <v>307737.70485826628</v>
      </c>
      <c r="AQ26" s="143">
        <f>村镇首通奖励!AR26+繁荣度奖励!BI27</f>
        <v>263233.60021529533</v>
      </c>
      <c r="AR26" s="143">
        <f>村镇首通奖励!AS26+繁荣度奖励!BJ27</f>
        <v>206354.54497778043</v>
      </c>
      <c r="AT26" s="145">
        <f>村镇首通奖励!AO26/AN26</f>
        <v>0.26108316799699366</v>
      </c>
      <c r="AU26" s="145">
        <f>繁荣度奖励!BF27/AN26</f>
        <v>0.7389168320030064</v>
      </c>
      <c r="AX26" s="169">
        <v>21</v>
      </c>
      <c r="AY26" s="169">
        <f>繁荣度奖励!N27+村镇首通奖励!AZ26</f>
        <v>1628135.6704531952</v>
      </c>
      <c r="AZ26" s="169">
        <f>繁荣度奖励!O27+村镇首通奖励!BA26</f>
        <v>1500116.4363848208</v>
      </c>
      <c r="BA26" s="169">
        <f>繁荣度奖励!P27+村镇首通奖励!BB26</f>
        <v>1338792.1053167544</v>
      </c>
      <c r="BB26" s="169">
        <f>繁荣度奖励!Q27+村镇首通奖励!BC26</f>
        <v>1125059.1053954591</v>
      </c>
      <c r="BC26" s="169">
        <f>繁荣度奖励!R27+村镇首通奖励!BD26</f>
        <v>851917.06652488606</v>
      </c>
      <c r="BE26" s="145">
        <f>村镇首通奖励!AZ26/AY26</f>
        <v>0.24015197694868037</v>
      </c>
      <c r="BF26" s="145">
        <f>繁荣度奖励!N27/AY26</f>
        <v>0.7598480230513196</v>
      </c>
    </row>
    <row r="27" spans="3:58" x14ac:dyDescent="0.15">
      <c r="C27" s="143">
        <v>22</v>
      </c>
      <c r="D27" s="198">
        <f>繁荣度奖励!AD28+村镇首通奖励!Y27+爵位俸禄!AJ26</f>
        <v>336409.52115190431</v>
      </c>
      <c r="E27" s="198">
        <f>繁荣度奖励!AE28+村镇首通奖励!Z27+爵位俸禄!AK26</f>
        <v>303424.92911553977</v>
      </c>
      <c r="F27" s="198">
        <f>繁荣度奖励!AF28+村镇首通奖励!AA27+爵位俸禄!AL26</f>
        <v>262387.6096938416</v>
      </c>
      <c r="G27" s="198">
        <f>繁荣度奖励!AG28+村镇首通奖励!AB27+爵位俸禄!AM26</f>
        <v>208849.03933610331</v>
      </c>
      <c r="H27" s="198">
        <f>繁荣度奖励!AH28+村镇首通奖励!AC27+爵位俸禄!AN26</f>
        <v>138997.17948336538</v>
      </c>
      <c r="J27" s="143">
        <v>22</v>
      </c>
      <c r="K27" s="145">
        <f>繁荣度奖励!AD28/D27</f>
        <v>0.84505495332862501</v>
      </c>
      <c r="L27" s="145">
        <f>村镇首通奖励!Y27/D27</f>
        <v>0.10487218042817957</v>
      </c>
      <c r="M27" s="146">
        <f>爵位俸禄!AJ26/D27</f>
        <v>5.0072866243195402E-2</v>
      </c>
      <c r="P27" s="143">
        <v>22</v>
      </c>
      <c r="Q27" s="198">
        <f>村镇首通奖励!BL27</f>
        <v>12113.333333333334</v>
      </c>
      <c r="R27" s="198">
        <f>村镇首通奖励!BM27</f>
        <v>12270.37037037037</v>
      </c>
      <c r="S27" s="198">
        <f>村镇首通奖励!BN27</f>
        <v>12430.612244897959</v>
      </c>
      <c r="T27" s="198">
        <f>村镇首通奖励!BO27</f>
        <v>12594.158075601375</v>
      </c>
      <c r="U27" s="198">
        <f>村镇首通奖励!BP27</f>
        <v>12936.84210526316</v>
      </c>
      <c r="V27" s="198">
        <f>村镇首通奖励!BQ27</f>
        <v>2296.6124620431283</v>
      </c>
      <c r="X27" s="143">
        <v>22</v>
      </c>
      <c r="Y27" s="145">
        <f>村镇首通奖励!BL27/Q27</f>
        <v>1</v>
      </c>
      <c r="AC27" s="143">
        <v>22</v>
      </c>
      <c r="AD27" s="143">
        <f>村镇首通奖励!AD27</f>
        <v>5020</v>
      </c>
      <c r="AE27" s="143">
        <f>村镇首通奖励!AE27</f>
        <v>5126.666666666667</v>
      </c>
      <c r="AF27" s="143">
        <f>村镇首通奖励!AF27</f>
        <v>5235.5102040816328</v>
      </c>
      <c r="AG27" s="143">
        <f>村镇首通奖励!AG27</f>
        <v>5346.5979381443303</v>
      </c>
      <c r="AH27" s="143">
        <f>村镇首通奖励!AH27</f>
        <v>5594.7368421052652</v>
      </c>
      <c r="AM27" s="143">
        <v>22</v>
      </c>
      <c r="AN27" s="143">
        <f>村镇首通奖励!AO27+繁荣度奖励!BF28</f>
        <v>452427.54234799935</v>
      </c>
      <c r="AO27" s="143">
        <f>村镇首通奖励!AP27+繁荣度奖励!BG28</f>
        <v>423131.97971857747</v>
      </c>
      <c r="AP27" s="143">
        <f>村镇首通奖励!AQ27+繁荣度奖励!BH28</f>
        <v>382829.8194903835</v>
      </c>
      <c r="AQ27" s="143">
        <f>村镇首通奖励!AR27+繁荣度奖励!BI28</f>
        <v>325163.59658291691</v>
      </c>
      <c r="AR27" s="143">
        <f>村镇首通奖励!AS27+繁荣度奖励!BJ28</f>
        <v>251651.42990825971</v>
      </c>
      <c r="AT27" s="145">
        <f>村镇首通奖励!AO27/AN27</f>
        <v>0.24048049646878691</v>
      </c>
      <c r="AU27" s="145">
        <f>繁荣度奖励!BF28/AN27</f>
        <v>0.75951950353121311</v>
      </c>
      <c r="AX27" s="169">
        <v>22</v>
      </c>
      <c r="AY27" s="169">
        <f>繁荣度奖励!N28+村镇首通奖励!AZ27</f>
        <v>1932806.5324493218</v>
      </c>
      <c r="AZ27" s="169">
        <f>繁荣度奖励!O28+村镇首通奖励!BA27</f>
        <v>1779551.4131328603</v>
      </c>
      <c r="BA27" s="169">
        <f>繁荣度奖励!P28+村镇首通奖励!BB27</f>
        <v>1584046.7508641658</v>
      </c>
      <c r="BB27" s="169">
        <f>繁荣度奖励!Q28+村镇首通奖励!BC27</f>
        <v>1322711.9007821153</v>
      </c>
      <c r="BC27" s="169">
        <f>繁荣度奖励!R28+村镇首通奖励!BD27</f>
        <v>988917.24100714619</v>
      </c>
      <c r="BE27" s="145">
        <f>村镇首通奖励!AZ27/AY27</f>
        <v>0.2229917960044461</v>
      </c>
      <c r="BF27" s="145">
        <f>繁荣度奖励!N28/AY27</f>
        <v>0.77700820399555393</v>
      </c>
    </row>
    <row r="28" spans="3:58" x14ac:dyDescent="0.15">
      <c r="C28" s="143">
        <v>23</v>
      </c>
      <c r="D28" s="198">
        <f>繁荣度奖励!AD29+村镇首通奖励!Y28+爵位俸禄!AJ27</f>
        <v>395605.61758825404</v>
      </c>
      <c r="E28" s="198">
        <f>繁荣度奖励!AE29+村镇首通奖励!Z28+爵位俸禄!AK27</f>
        <v>354020.60972330562</v>
      </c>
      <c r="F28" s="198">
        <f>繁荣度奖励!AF29+村镇首通奖励!AA28+爵位俸禄!AL27</f>
        <v>303292.10606863722</v>
      </c>
      <c r="G28" s="198">
        <f>繁荣度奖励!AG29+村镇首通奖励!AB28+爵位俸禄!AM27</f>
        <v>238829.96249435726</v>
      </c>
      <c r="H28" s="198">
        <f>繁荣度奖励!AH29+村镇首通奖励!AC28+爵位俸禄!AN27</f>
        <v>154332.2683716086</v>
      </c>
      <c r="J28" s="143">
        <v>23</v>
      </c>
      <c r="K28" s="145">
        <f>繁荣度奖励!AD29/D28</f>
        <v>0.85065110252250575</v>
      </c>
      <c r="L28" s="145">
        <f>村镇首通奖励!Y28/D28</f>
        <v>0.1000996908017005</v>
      </c>
      <c r="M28" s="146">
        <f>爵位俸禄!AJ27/D28</f>
        <v>4.9249206675793661E-2</v>
      </c>
      <c r="P28" s="143">
        <v>23</v>
      </c>
      <c r="Q28" s="198">
        <f>村镇首通奖励!BL28</f>
        <v>12820</v>
      </c>
      <c r="R28" s="198">
        <f>村镇首通奖励!BM28</f>
        <v>12991.919191919193</v>
      </c>
      <c r="S28" s="198">
        <f>村镇首通奖励!BN28</f>
        <v>13167.34693877551</v>
      </c>
      <c r="T28" s="198">
        <f>村镇首通奖励!BO28</f>
        <v>13346.391752577321</v>
      </c>
      <c r="U28" s="198">
        <f>村镇首通奖励!BP28</f>
        <v>13715.78947368421</v>
      </c>
      <c r="V28" s="198">
        <f>村镇首通奖励!BQ28</f>
        <v>2142.8151958608059</v>
      </c>
      <c r="X28" s="143">
        <v>23</v>
      </c>
      <c r="Y28" s="145">
        <f>村镇首通奖励!BL28/Q28</f>
        <v>1</v>
      </c>
      <c r="AC28" s="143">
        <v>23</v>
      </c>
      <c r="AD28" s="143">
        <f>村镇首通奖励!AD28</f>
        <v>5500</v>
      </c>
      <c r="AE28" s="143">
        <f>村镇首通奖励!AE28</f>
        <v>5639.3939393939399</v>
      </c>
      <c r="AF28" s="143">
        <f>村镇首通奖励!AF28</f>
        <v>5781.632653061225</v>
      </c>
      <c r="AG28" s="143">
        <f>村镇首通奖励!AG28</f>
        <v>5926.8041237113412</v>
      </c>
      <c r="AH28" s="143">
        <f>村镇首通奖励!AH28</f>
        <v>6226.3157894736851</v>
      </c>
      <c r="AM28" s="143">
        <v>23</v>
      </c>
      <c r="AN28" s="143">
        <f>村镇首通奖励!AO28+繁荣度奖励!BF29</f>
        <v>562988.36588503781</v>
      </c>
      <c r="AO28" s="143">
        <f>村镇首通奖励!AP28+繁荣度奖励!BG29</f>
        <v>526314.47632535419</v>
      </c>
      <c r="AP28" s="143">
        <f>村镇首通奖励!AQ28+繁荣度奖励!BH29</f>
        <v>475300.18712789018</v>
      </c>
      <c r="AQ28" s="143">
        <f>村镇首通奖励!AR28+繁荣度奖励!BI29</f>
        <v>402963.44270528527</v>
      </c>
      <c r="AR28" s="143">
        <f>村镇首通奖励!AS28+繁荣度奖励!BJ29</f>
        <v>308231.24730448372</v>
      </c>
      <c r="AT28" s="145">
        <f>村镇首通奖励!AO28/AN28</f>
        <v>0.21812173650685307</v>
      </c>
      <c r="AU28" s="145">
        <f>繁荣度奖励!BF29/AN28</f>
        <v>0.78187826349314693</v>
      </c>
      <c r="AX28" s="169">
        <v>23</v>
      </c>
      <c r="AY28" s="169">
        <f>繁荣度奖励!N29+村镇首通奖励!AZ28</f>
        <v>2282434.3534959564</v>
      </c>
      <c r="AZ28" s="169">
        <f>繁荣度奖励!O29+村镇首通奖励!BA28</f>
        <v>2096693.8537078367</v>
      </c>
      <c r="BA28" s="169">
        <f>繁荣度奖励!P29+村镇首通奖励!BB28</f>
        <v>1860222.7307396582</v>
      </c>
      <c r="BB28" s="169">
        <f>繁荣度奖励!Q29+村镇首通奖励!BC28</f>
        <v>1548009.6621302799</v>
      </c>
      <c r="BC28" s="169">
        <f>繁荣度奖励!R29+村镇首通奖励!BD28</f>
        <v>1143631.3259591362</v>
      </c>
      <c r="BE28" s="145">
        <f>村镇首通奖励!AZ28/AY28</f>
        <v>0.20635861849808704</v>
      </c>
      <c r="BF28" s="145">
        <f>繁荣度奖励!N29/AY28</f>
        <v>0.7936413815019131</v>
      </c>
    </row>
    <row r="29" spans="3:58" x14ac:dyDescent="0.15">
      <c r="C29" s="143">
        <v>24</v>
      </c>
      <c r="D29" s="198">
        <f>繁荣度奖励!AD30+村镇首通奖励!Y29+爵位俸禄!AJ28</f>
        <v>454420.36147631623</v>
      </c>
      <c r="E29" s="198">
        <f>繁荣度奖励!AE30+村镇首通奖励!Z29+爵位俸禄!AK28</f>
        <v>406163.13001381455</v>
      </c>
      <c r="F29" s="198">
        <f>繁荣度奖励!AF30+村镇首通奖励!AA29+爵位俸禄!AL28</f>
        <v>347130.19058651669</v>
      </c>
      <c r="G29" s="198">
        <f>繁荣度奖励!AG30+村镇首通奖励!AB29+爵位俸禄!AM28</f>
        <v>271206.06487183913</v>
      </c>
      <c r="H29" s="198">
        <f>繁荣度奖励!AH30+村镇首通奖励!AC29+爵位俸禄!AN28</f>
        <v>172370.34763256679</v>
      </c>
      <c r="J29" s="143">
        <v>24</v>
      </c>
      <c r="K29" s="145">
        <f>繁荣度奖励!AD30/D29</f>
        <v>0.86375853727313467</v>
      </c>
      <c r="L29" s="145">
        <f>村镇首通奖励!Y29/D29</f>
        <v>8.7143982438084258E-2</v>
      </c>
      <c r="M29" s="146">
        <f>爵位俸禄!AJ28/D29</f>
        <v>4.9097480288781095E-2</v>
      </c>
      <c r="P29" s="143">
        <v>24</v>
      </c>
      <c r="Q29" s="198">
        <f>村镇首通奖励!BL29</f>
        <v>13560.000000000002</v>
      </c>
      <c r="R29" s="198">
        <f>村镇首通奖励!BM29</f>
        <v>13739.39393939394</v>
      </c>
      <c r="S29" s="198">
        <f>村镇首通奖励!BN29</f>
        <v>13922.448979591838</v>
      </c>
      <c r="T29" s="198">
        <f>村镇首通奖励!BO29</f>
        <v>14109.278350515466</v>
      </c>
      <c r="U29" s="198">
        <f>村镇首通奖励!BP29</f>
        <v>14494.736842105263</v>
      </c>
      <c r="V29" s="198">
        <f>村镇首通奖励!BQ29</f>
        <v>2093.6246910189047</v>
      </c>
      <c r="X29" s="143">
        <v>24</v>
      </c>
      <c r="Y29" s="145">
        <f>村镇首通奖励!BL29/Q29</f>
        <v>1</v>
      </c>
      <c r="AC29" s="143">
        <v>24</v>
      </c>
      <c r="AD29" s="143">
        <f>村镇首通奖励!AD29</f>
        <v>6100</v>
      </c>
      <c r="AE29" s="143">
        <f>村镇首通奖励!AE29</f>
        <v>6245.454545454546</v>
      </c>
      <c r="AF29" s="143">
        <f>村镇首通奖励!AF29</f>
        <v>6393.8775510204086</v>
      </c>
      <c r="AG29" s="143">
        <f>村镇首通奖励!AG29</f>
        <v>6545.360824742269</v>
      </c>
      <c r="AH29" s="143">
        <f>村镇首通奖励!AH29</f>
        <v>6857.8947368421059</v>
      </c>
      <c r="AM29" s="143">
        <v>24</v>
      </c>
      <c r="AN29" s="143">
        <f>村镇首通奖励!AO29+繁荣度奖励!BF30</f>
        <v>710434.08274758141</v>
      </c>
      <c r="AO29" s="143">
        <f>村镇首通奖励!AP29+繁荣度奖励!BG30</f>
        <v>664530.66771998513</v>
      </c>
      <c r="AP29" s="143">
        <f>村镇首通奖励!AQ29+繁荣度奖励!BH30</f>
        <v>599326.21616975963</v>
      </c>
      <c r="AQ29" s="143">
        <f>村镇首通奖励!AR29+繁荣度奖励!BI30</f>
        <v>503621.38402577752</v>
      </c>
      <c r="AR29" s="143">
        <f>村镇首通奖励!AS29+繁荣度奖励!BJ30</f>
        <v>378128.63154159568</v>
      </c>
      <c r="AT29" s="145">
        <f>村镇首通奖励!AO29/AN29</f>
        <v>0.20288065681745193</v>
      </c>
      <c r="AU29" s="145">
        <f>繁荣度奖励!BF30/AN29</f>
        <v>0.79711934318254818</v>
      </c>
      <c r="AX29" s="169">
        <v>24</v>
      </c>
      <c r="AY29" s="169">
        <f>繁荣度奖励!N30+村镇首通奖励!AZ29</f>
        <v>2705791.599578897</v>
      </c>
      <c r="AZ29" s="169">
        <f>繁荣度奖励!O30+村镇首通奖励!BA29</f>
        <v>2486816.794764481</v>
      </c>
      <c r="BA29" s="169">
        <f>繁荣度奖励!P30+村镇首通奖励!BB29</f>
        <v>2204381.0326538412</v>
      </c>
      <c r="BB29" s="169">
        <f>繁荣度奖励!Q30+村镇首通奖励!BC29</f>
        <v>1822279.2746821349</v>
      </c>
      <c r="BC29" s="169">
        <f>繁荣度奖励!R30+村镇首通奖励!BD29</f>
        <v>1328043.7812650774</v>
      </c>
      <c r="BE29" s="145">
        <f>村镇首通奖励!AZ29/AY29</f>
        <v>0.1937818616241308</v>
      </c>
      <c r="BF29" s="145">
        <f>繁荣度奖励!N30/AY29</f>
        <v>0.8062181383758692</v>
      </c>
    </row>
    <row r="30" spans="3:58" x14ac:dyDescent="0.15">
      <c r="C30" s="143">
        <v>25</v>
      </c>
      <c r="D30" s="198">
        <f>繁荣度奖励!AD31+村镇首通奖励!Y30+爵位俸禄!AJ29</f>
        <v>517456.44318140997</v>
      </c>
      <c r="E30" s="198">
        <f>繁荣度奖励!AE31+村镇首通奖励!Z30+爵位俸禄!AK29</f>
        <v>461540.64787205646</v>
      </c>
      <c r="F30" s="198">
        <f>繁荣度奖励!AF31+村镇首通奖励!AA30+爵位俸禄!AL29</f>
        <v>392829.82314636128</v>
      </c>
      <c r="G30" s="198">
        <f>繁荣度奖励!AG31+村镇首通奖励!AB30+爵位俸禄!AM29</f>
        <v>305180.98623453634</v>
      </c>
      <c r="H30" s="198">
        <f>繁荣度奖励!AH31+村镇首通奖励!AC30+爵位俸禄!AN29</f>
        <v>193249.9200451627</v>
      </c>
      <c r="J30" s="143">
        <v>25</v>
      </c>
      <c r="K30" s="145">
        <f>繁荣度奖励!AD31/D30</f>
        <v>0.87449866274282051</v>
      </c>
      <c r="L30" s="145">
        <f>村镇首通奖励!Y30/D30</f>
        <v>7.6528180336363161E-2</v>
      </c>
      <c r="M30" s="146">
        <f>爵位俸禄!AJ29/D30</f>
        <v>4.8973156920816281E-2</v>
      </c>
      <c r="P30" s="143">
        <v>25</v>
      </c>
      <c r="Q30" s="198">
        <f>村镇首通奖励!BL30</f>
        <v>14299.999999999998</v>
      </c>
      <c r="R30" s="198">
        <f>村镇首通奖励!BM30</f>
        <v>14486.868686868687</v>
      </c>
      <c r="S30" s="198">
        <f>村镇首通奖励!BN30</f>
        <v>14677.551020408166</v>
      </c>
      <c r="T30" s="198">
        <f>村镇首通奖励!BO30</f>
        <v>14872.16494845361</v>
      </c>
      <c r="U30" s="198">
        <f>村镇首通奖励!BP30</f>
        <v>15288.42105263158</v>
      </c>
      <c r="V30" s="198">
        <f>村镇首通奖励!BQ30</f>
        <v>1953.4209086166782</v>
      </c>
      <c r="X30" s="143">
        <v>25</v>
      </c>
      <c r="Y30" s="145">
        <f>村镇首通奖励!BL30/Q30</f>
        <v>1</v>
      </c>
      <c r="AC30" s="143">
        <v>25</v>
      </c>
      <c r="AD30" s="143">
        <f>村镇首通奖励!AD30</f>
        <v>6700</v>
      </c>
      <c r="AE30" s="143">
        <f>村镇首通奖励!AE30</f>
        <v>6851.515151515152</v>
      </c>
      <c r="AF30" s="143">
        <f>村镇首通奖励!AF30</f>
        <v>7006.1224489795914</v>
      </c>
      <c r="AG30" s="143">
        <f>村镇首通奖励!AG30</f>
        <v>7163.9175257731968</v>
      </c>
      <c r="AH30" s="143">
        <f>村镇首通奖励!AH30</f>
        <v>7489.4736842105267</v>
      </c>
      <c r="AM30" s="143">
        <v>25</v>
      </c>
      <c r="AN30" s="143">
        <f>村镇首通奖励!AO30+繁荣度奖励!BF31</f>
        <v>891175.96885437309</v>
      </c>
      <c r="AO30" s="143">
        <f>村镇首通奖励!AP30+繁荣度奖励!BG31</f>
        <v>831499.25911469723</v>
      </c>
      <c r="AP30" s="143">
        <f>村镇首通奖励!AQ30+繁荣度奖励!BH31</f>
        <v>745630.00947664632</v>
      </c>
      <c r="AQ30" s="143">
        <f>村镇首通奖励!AR30+繁荣度奖励!BI31</f>
        <v>621635.42542531423</v>
      </c>
      <c r="AR30" s="143">
        <f>村镇首通奖励!AS30+繁荣度奖励!BJ31</f>
        <v>455519.06360676157</v>
      </c>
      <c r="AT30" s="145">
        <f>村镇首通奖励!AO30/AN30</f>
        <v>0.18567227175052514</v>
      </c>
      <c r="AU30" s="145">
        <f>繁荣度奖励!BF31/AN30</f>
        <v>0.81432772824947475</v>
      </c>
      <c r="AX30" s="169">
        <v>25</v>
      </c>
      <c r="AY30" s="169">
        <f>繁荣度奖励!N31+村镇首通奖励!AZ30</f>
        <v>3196619.5845923903</v>
      </c>
      <c r="AZ30" s="169">
        <f>繁荣度奖励!O31+村镇首通奖励!BA30</f>
        <v>2934106.4193439563</v>
      </c>
      <c r="BA30" s="169">
        <f>繁荣度奖励!P31+村镇首通奖励!BB30</f>
        <v>2591108.8991336618</v>
      </c>
      <c r="BB30" s="169">
        <f>繁荣度奖励!Q31+村镇首通奖励!BC30</f>
        <v>2130110.8800851898</v>
      </c>
      <c r="BC30" s="169">
        <f>繁荣度奖励!R31+村镇首通奖励!BD30</f>
        <v>1530674.8851458523</v>
      </c>
      <c r="BE30" s="145">
        <f>村镇首通奖励!AZ30/AY30</f>
        <v>0.18071173356097875</v>
      </c>
      <c r="BF30" s="145">
        <f>繁荣度奖励!N31/AY30</f>
        <v>0.81928826643902131</v>
      </c>
    </row>
    <row r="31" spans="3:58" x14ac:dyDescent="0.15">
      <c r="C31" s="143">
        <v>26</v>
      </c>
      <c r="D31" s="198">
        <f>繁荣度奖励!AD32+村镇首通奖励!Y31+爵位俸禄!AJ30</f>
        <v>585422.85475174803</v>
      </c>
      <c r="E31" s="198">
        <f>繁荣度奖励!AE32+村镇首通奖励!Z31+爵位俸禄!AK30</f>
        <v>524082.19251271622</v>
      </c>
      <c r="F31" s="198">
        <f>繁荣度奖励!AF32+村镇首通奖励!AA31+爵位俸禄!AL30</f>
        <v>447617.18570119224</v>
      </c>
      <c r="G31" s="198">
        <f>繁荣度奖励!AG32+村镇首通奖励!AB31+爵位俸禄!AM30</f>
        <v>348350.63008455286</v>
      </c>
      <c r="H31" s="198">
        <f>繁荣度奖励!AH32+村镇首通奖励!AC31+爵位俸禄!AN30</f>
        <v>221822.90663260221</v>
      </c>
      <c r="J31" s="143">
        <v>26</v>
      </c>
      <c r="K31" s="145">
        <f>繁荣度奖励!AD32/D31</f>
        <v>0.8828272876882437</v>
      </c>
      <c r="L31" s="145">
        <f>村镇首通奖励!Y31/D31</f>
        <v>6.7643413096320965E-2</v>
      </c>
      <c r="M31" s="146">
        <f>爵位俸禄!AJ30/D31</f>
        <v>4.9529299215435127E-2</v>
      </c>
      <c r="P31" s="143">
        <v>26</v>
      </c>
      <c r="Q31" s="198">
        <f>村镇首通奖励!BL31</f>
        <v>15040</v>
      </c>
      <c r="R31" s="198">
        <f>村镇首通奖励!BM31</f>
        <v>15246.599326599329</v>
      </c>
      <c r="S31" s="198">
        <f>村镇首通奖励!BN31</f>
        <v>15457.414965986392</v>
      </c>
      <c r="T31" s="198">
        <f>村镇首通奖励!BO31</f>
        <v>15672.577319587628</v>
      </c>
      <c r="U31" s="198">
        <f>村镇首通奖励!BP31</f>
        <v>16116.491228070176</v>
      </c>
      <c r="V31" s="198">
        <f>村镇首通奖励!BQ31</f>
        <v>1822.6061540971875</v>
      </c>
      <c r="X31" s="143">
        <v>26</v>
      </c>
      <c r="Y31" s="145">
        <f>村镇首通奖励!BL31/Q31</f>
        <v>1</v>
      </c>
      <c r="AC31" s="143">
        <v>26</v>
      </c>
      <c r="AD31" s="143">
        <f>村镇首通奖励!AD31</f>
        <v>7300</v>
      </c>
      <c r="AE31" s="143">
        <f>村镇首通奖励!AE31</f>
        <v>7457.575757575758</v>
      </c>
      <c r="AF31" s="143">
        <f>村镇首通奖励!AF31</f>
        <v>7618.3673469387759</v>
      </c>
      <c r="AG31" s="143">
        <f>村镇首通奖励!AG31</f>
        <v>7782.4742268041246</v>
      </c>
      <c r="AH31" s="143">
        <f>村镇首通奖励!AH31</f>
        <v>8121.0526315789484</v>
      </c>
      <c r="AM31" s="143">
        <v>26</v>
      </c>
      <c r="AN31" s="143">
        <f>村镇首通奖励!AO31+繁荣度奖励!BF32</f>
        <v>1109343.9278107639</v>
      </c>
      <c r="AO31" s="143">
        <f>村镇首通奖励!AP31+繁荣度奖励!BG32</f>
        <v>1027882.3212461715</v>
      </c>
      <c r="AP31" s="143">
        <f>村镇首通奖励!AQ31+繁荣度奖励!BH32</f>
        <v>914224.64581454708</v>
      </c>
      <c r="AQ31" s="143">
        <f>村镇首通奖励!AR31+繁荣度奖励!BI32</f>
        <v>752393.23854399798</v>
      </c>
      <c r="AR31" s="143">
        <f>村镇首通奖励!AS31+繁荣度奖励!BJ32</f>
        <v>541051.46259452868</v>
      </c>
      <c r="AT31" s="145">
        <f>村镇首通奖励!AO31/AN31</f>
        <v>0.16838781492105939</v>
      </c>
      <c r="AU31" s="145">
        <f>繁荣度奖励!BF32/AN31</f>
        <v>0.83161218507894075</v>
      </c>
      <c r="AX31" s="169">
        <v>26</v>
      </c>
      <c r="AY31" s="169">
        <f>繁荣度奖励!N32+村镇首通奖励!AZ31</f>
        <v>3762697.3733853921</v>
      </c>
      <c r="AZ31" s="169">
        <f>繁荣度奖励!O32+村镇首通奖励!BA31</f>
        <v>3448575.0964077888</v>
      </c>
      <c r="BA31" s="169">
        <f>繁荣度奖励!P32+村镇首通奖励!BB31</f>
        <v>3037231.4288005466</v>
      </c>
      <c r="BB31" s="169">
        <f>繁荣度奖励!Q32+村镇首通奖励!BC31</f>
        <v>2480058.2891891953</v>
      </c>
      <c r="BC31" s="169">
        <f>繁荣度奖励!R32+村镇首通奖励!BD31</f>
        <v>1764126.6196535691</v>
      </c>
      <c r="BE31" s="145">
        <f>村镇首通奖励!AZ31/AY31</f>
        <v>0.16769884404290364</v>
      </c>
      <c r="BF31" s="145">
        <f>繁荣度奖励!N32/AY31</f>
        <v>0.83230115595709642</v>
      </c>
    </row>
    <row r="32" spans="3:58" x14ac:dyDescent="0.15">
      <c r="C32" s="143">
        <v>27</v>
      </c>
      <c r="D32" s="198">
        <f>繁荣度奖励!AD33+村镇首通奖励!Y32+爵位俸禄!AJ31</f>
        <v>672080.13357759127</v>
      </c>
      <c r="E32" s="198">
        <f>繁荣度奖励!AE33+村镇首通奖励!Z32+爵位俸禄!AK31</f>
        <v>602435.00412020483</v>
      </c>
      <c r="F32" s="198">
        <f>繁荣度奖励!AF33+村镇首通奖励!AA32+爵位俸禄!AL31</f>
        <v>514757.36083799618</v>
      </c>
      <c r="G32" s="198">
        <f>繁荣度奖励!AG33+村镇首通奖励!AB32+爵位俸禄!AM31</f>
        <v>400379.05690002267</v>
      </c>
      <c r="H32" s="198">
        <f>繁荣度奖励!AH33+村镇首通奖励!AC32+爵位俸禄!AN31</f>
        <v>255114.64018903443</v>
      </c>
      <c r="J32" s="143">
        <v>27</v>
      </c>
      <c r="K32" s="145">
        <f>繁荣度奖励!AD33/D32</f>
        <v>0.88460905774582776</v>
      </c>
      <c r="L32" s="145">
        <f>村镇首通奖励!Y32/D32</f>
        <v>6.6420651005370535E-2</v>
      </c>
      <c r="M32" s="146">
        <f>爵位俸禄!AJ31/D32</f>
        <v>4.897029124880168E-2</v>
      </c>
      <c r="P32" s="143">
        <v>27</v>
      </c>
      <c r="Q32" s="198">
        <f>村镇首通奖励!BL32</f>
        <v>15826.666666666664</v>
      </c>
      <c r="R32" s="198">
        <f>村镇首通奖励!BM32</f>
        <v>16041.212121212124</v>
      </c>
      <c r="S32" s="198">
        <f>村镇首通奖励!BN32</f>
        <v>16260.13605442177</v>
      </c>
      <c r="T32" s="198">
        <f>村镇首通奖励!BO32</f>
        <v>16483.573883161513</v>
      </c>
      <c r="U32" s="198">
        <f>村镇首通奖励!BP32</f>
        <v>16944.561403508775</v>
      </c>
      <c r="V32" s="198">
        <f>村镇首通奖励!BQ32</f>
        <v>1807.7936697061266</v>
      </c>
      <c r="X32" s="143">
        <v>27</v>
      </c>
      <c r="Y32" s="145">
        <f>村镇首通奖励!BL32/Q32</f>
        <v>1</v>
      </c>
      <c r="AC32" s="143">
        <v>27</v>
      </c>
      <c r="AD32" s="143">
        <f>村镇首通奖励!AD32</f>
        <v>7900</v>
      </c>
      <c r="AE32" s="143">
        <f>村镇首通奖励!AE32</f>
        <v>8063.636363636364</v>
      </c>
      <c r="AF32" s="143">
        <f>村镇首通奖励!AF32</f>
        <v>8230.6122448979604</v>
      </c>
      <c r="AG32" s="143">
        <f>村镇首通奖励!AG32</f>
        <v>8401.0309278350524</v>
      </c>
      <c r="AH32" s="143">
        <f>村镇首通奖励!AH32</f>
        <v>8752.6315789473701</v>
      </c>
      <c r="AM32" s="143">
        <v>27</v>
      </c>
      <c r="AN32" s="143">
        <f>村镇首通奖励!AO32+繁荣度奖励!BF33</f>
        <v>1355564.282349023</v>
      </c>
      <c r="AO32" s="143">
        <f>村镇首通奖励!AP32+繁荣度奖励!BG33</f>
        <v>1248858.7322488755</v>
      </c>
      <c r="AP32" s="143">
        <f>村镇首通奖励!AQ32+繁荣度奖励!BH33</f>
        <v>1102770.5687369639</v>
      </c>
      <c r="AQ32" s="143">
        <f>村镇首通奖励!AR32+繁荣度奖励!BI33</f>
        <v>898922.4357893453</v>
      </c>
      <c r="AR32" s="143">
        <f>村镇首通奖励!AS32+繁荣度奖励!BJ33</f>
        <v>636289.48508682288</v>
      </c>
      <c r="AT32" s="145">
        <f>村镇首通奖励!AO32/AN32</f>
        <v>0.15353999514701314</v>
      </c>
      <c r="AU32" s="145">
        <f>繁荣度奖励!BF33/AN32</f>
        <v>0.84646000485298689</v>
      </c>
      <c r="AX32" s="169">
        <v>27</v>
      </c>
      <c r="AY32" s="169">
        <f>繁荣度奖励!N33+村镇首通奖励!AZ32</f>
        <v>4424461.6223866837</v>
      </c>
      <c r="AZ32" s="169">
        <f>繁荣度奖励!O33+村镇首通奖励!BA32</f>
        <v>4046377.1517113363</v>
      </c>
      <c r="BA32" s="169">
        <f>繁荣度奖励!P33+村镇首通奖励!BB32</f>
        <v>3550637.4838909744</v>
      </c>
      <c r="BB32" s="169">
        <f>繁荣度奖励!Q33+村镇首通奖励!BC32</f>
        <v>2881730.6443161331</v>
      </c>
      <c r="BC32" s="169">
        <f>繁荣度奖励!R33+村镇首通奖励!BD32</f>
        <v>2028360.6781313247</v>
      </c>
      <c r="BE32" s="145">
        <f>村镇首通奖励!AZ32/AY32</f>
        <v>0.15617719374120245</v>
      </c>
      <c r="BF32" s="145">
        <f>繁荣度奖励!N33/AY32</f>
        <v>0.84382280625879758</v>
      </c>
    </row>
    <row r="33" spans="3:58" x14ac:dyDescent="0.15">
      <c r="C33" s="143">
        <v>28</v>
      </c>
      <c r="D33" s="198">
        <f>繁荣度奖励!AD34+村镇首通奖励!Y33+爵位俸禄!AJ32</f>
        <v>773997.6954716203</v>
      </c>
      <c r="E33" s="198">
        <f>繁荣度奖励!AE34+村镇首通奖励!Z33+爵位俸禄!AK32</f>
        <v>693576.05077315308</v>
      </c>
      <c r="F33" s="198">
        <f>繁荣度奖励!AF34+村镇首通奖励!AA33+爵位俸禄!AL32</f>
        <v>591385.16945988871</v>
      </c>
      <c r="G33" s="198">
        <f>繁荣度奖励!AG34+村镇首通奖励!AB33+爵位俸禄!AM32</f>
        <v>460689.91588984826</v>
      </c>
      <c r="H33" s="198">
        <f>繁荣度奖励!AH34+村镇首通奖励!AC33+爵位俸禄!AN32</f>
        <v>291163.10257802368</v>
      </c>
      <c r="J33" s="143">
        <v>28</v>
      </c>
      <c r="K33" s="145">
        <f>繁荣度奖励!AD34/D33</f>
        <v>0.88786862233405395</v>
      </c>
      <c r="L33" s="145">
        <f>村镇首通奖励!Y33/D33</f>
        <v>6.418623762145502E-2</v>
      </c>
      <c r="M33" s="146">
        <f>爵位俸禄!AJ32/D33</f>
        <v>4.7945140044491026E-2</v>
      </c>
      <c r="P33" s="143">
        <v>28</v>
      </c>
      <c r="Q33" s="198">
        <f>村镇首通奖励!BL33</f>
        <v>16613.333333333336</v>
      </c>
      <c r="R33" s="198">
        <f>村镇首通奖励!BM33</f>
        <v>16835.824915824916</v>
      </c>
      <c r="S33" s="198">
        <f>村镇首通奖励!BN33</f>
        <v>17062.857142857145</v>
      </c>
      <c r="T33" s="198">
        <f>村镇首通奖励!BO33</f>
        <v>17294.570446735397</v>
      </c>
      <c r="U33" s="198">
        <f>村镇首通奖励!BP33</f>
        <v>17662.894736842107</v>
      </c>
      <c r="V33" s="198">
        <f>村镇首通奖励!BQ33</f>
        <v>1686.7311357272347</v>
      </c>
      <c r="X33" s="143">
        <v>28</v>
      </c>
      <c r="Y33" s="145">
        <f>村镇首通奖励!BL33/Q33</f>
        <v>1</v>
      </c>
      <c r="AC33" s="143">
        <v>28</v>
      </c>
      <c r="AD33" s="143">
        <f>村镇首通奖励!AD33</f>
        <v>8500</v>
      </c>
      <c r="AE33" s="143">
        <f>村镇首通奖励!AE33</f>
        <v>8669.69696969697</v>
      </c>
      <c r="AF33" s="143">
        <f>村镇首通奖励!AF33</f>
        <v>8842.8571428571449</v>
      </c>
      <c r="AG33" s="143">
        <f>村镇首通奖励!AG33</f>
        <v>9019.5876288659802</v>
      </c>
      <c r="AH33" s="143">
        <f>村镇首通奖励!AH33</f>
        <v>9313.1578947368434</v>
      </c>
      <c r="AM33" s="143">
        <v>28</v>
      </c>
      <c r="AN33" s="143">
        <f>村镇首通奖励!AO33+繁荣度奖励!BF34</f>
        <v>1632849.8878152426</v>
      </c>
      <c r="AO33" s="143">
        <f>村镇首通奖励!AP33+繁荣度奖励!BG34</f>
        <v>1495328.8533517765</v>
      </c>
      <c r="AP33" s="143">
        <f>村镇首通奖励!AQ33+繁荣度奖励!BH34</f>
        <v>1309442.0985615391</v>
      </c>
      <c r="AQ33" s="143">
        <f>村镇首通奖励!AR33+繁荣度奖励!BI34</f>
        <v>1062023.4517024562</v>
      </c>
      <c r="AR33" s="143">
        <f>村镇首通奖励!AS33+繁荣度奖励!BJ34</f>
        <v>749016.8243177305</v>
      </c>
      <c r="AT33" s="145">
        <f>村镇首通奖励!AO33/AN33</f>
        <v>0.14053139139060336</v>
      </c>
      <c r="AU33" s="145">
        <f>繁荣度奖励!BF34/AN33</f>
        <v>0.85946860860939656</v>
      </c>
      <c r="AX33" s="169">
        <v>28</v>
      </c>
      <c r="AY33" s="169">
        <f>繁荣度奖励!N34+村镇首通奖励!AZ33</f>
        <v>5185382.8154316396</v>
      </c>
      <c r="AZ33" s="169">
        <f>繁荣度奖励!O34+村镇首通奖励!BA33</f>
        <v>4726617.7060308456</v>
      </c>
      <c r="BA33" s="169">
        <f>繁荣度奖励!P34+村镇首通奖励!BB33</f>
        <v>4124246.2517524343</v>
      </c>
      <c r="BB33" s="169">
        <f>繁荣度奖励!Q34+村镇首通奖励!BC33</f>
        <v>3336868.7890608283</v>
      </c>
      <c r="BC33" s="169">
        <f>繁荣度奖励!R34+村镇首通奖励!BD33</f>
        <v>2327767.4685379528</v>
      </c>
      <c r="BE33" s="145">
        <f>村镇首通奖励!AZ33/AY33</f>
        <v>0.1448301941690848</v>
      </c>
      <c r="BF33" s="145">
        <f>繁荣度奖励!N34/AY33</f>
        <v>0.85516980583091518</v>
      </c>
    </row>
    <row r="34" spans="3:58" x14ac:dyDescent="0.15">
      <c r="C34" s="143">
        <v>29</v>
      </c>
      <c r="D34" s="198">
        <f>繁荣度奖励!AD35+村镇首通奖励!Y34+爵位俸禄!AJ33</f>
        <v>893445.52087744081</v>
      </c>
      <c r="E34" s="198">
        <f>繁荣度奖励!AE35+村镇首通奖励!Z34+爵位俸禄!AK33</f>
        <v>798102.75411686592</v>
      </c>
      <c r="F34" s="198">
        <f>繁荣度奖励!AF35+村镇首通奖励!AA34+爵位俸禄!AL33</f>
        <v>679547.45867860434</v>
      </c>
      <c r="G34" s="198">
        <f>繁荣度奖励!AG35+村镇首通奖励!AB34+爵位俸禄!AM33</f>
        <v>527260.00530112546</v>
      </c>
      <c r="H34" s="198">
        <f>繁荣度奖励!AH35+村镇首通奖励!AC34+爵位俸禄!AN33</f>
        <v>328442.97945712646</v>
      </c>
      <c r="J34" s="143">
        <v>29</v>
      </c>
      <c r="K34" s="145">
        <f>繁荣度奖励!AD35/D34</f>
        <v>0.89162403313896377</v>
      </c>
      <c r="L34" s="145">
        <f>村镇首通奖励!Y34/D34</f>
        <v>6.1246039877462508E-2</v>
      </c>
      <c r="M34" s="146">
        <f>爵位俸禄!AJ33/D34</f>
        <v>4.712992698357376E-2</v>
      </c>
      <c r="P34" s="143">
        <v>29</v>
      </c>
      <c r="Q34" s="198">
        <f>村镇首通奖励!BL34</f>
        <v>17400</v>
      </c>
      <c r="R34" s="198">
        <f>村镇首通奖励!BM34</f>
        <v>17562.575757575756</v>
      </c>
      <c r="S34" s="198">
        <f>村镇首通奖励!BN34</f>
        <v>17728.469387755104</v>
      </c>
      <c r="T34" s="198">
        <f>村镇首通奖励!BO34</f>
        <v>17897.783505154639</v>
      </c>
      <c r="U34" s="198">
        <f>村镇首通奖励!BP34</f>
        <v>18247.105263157893</v>
      </c>
      <c r="V34" s="198">
        <f>村镇首通奖励!BQ34</f>
        <v>1573.7757974858416</v>
      </c>
      <c r="X34" s="143">
        <v>29</v>
      </c>
      <c r="Y34" s="145">
        <f>村镇首通奖励!BL34/Q34</f>
        <v>1</v>
      </c>
      <c r="AC34" s="143">
        <v>29</v>
      </c>
      <c r="AD34" s="143">
        <f>村镇首通奖励!AD34</f>
        <v>9100</v>
      </c>
      <c r="AE34" s="143">
        <f>村镇首通奖励!AE34</f>
        <v>9231.818181818182</v>
      </c>
      <c r="AF34" s="143">
        <f>村镇首通奖励!AF34</f>
        <v>9366.3265306122448</v>
      </c>
      <c r="AG34" s="143">
        <f>村镇首通奖励!AG34</f>
        <v>9503.6082474226823</v>
      </c>
      <c r="AH34" s="143">
        <f>村镇首通奖励!AH34</f>
        <v>9786.8421052631602</v>
      </c>
      <c r="AM34" s="143">
        <v>29</v>
      </c>
      <c r="AN34" s="143">
        <f>村镇首通奖励!AO34+繁荣度奖励!BF35</f>
        <v>1944501.5757260863</v>
      </c>
      <c r="AO34" s="143">
        <f>村镇首通奖励!AP34+繁荣度奖励!BG35</f>
        <v>1783029.8020752955</v>
      </c>
      <c r="AP34" s="143">
        <f>村镇首通奖励!AQ34+繁荣度奖励!BH35</f>
        <v>1567037.9021928827</v>
      </c>
      <c r="AQ34" s="143">
        <f>村镇首通奖励!AR34+繁荣度奖励!BI35</f>
        <v>1272212.6689685592</v>
      </c>
      <c r="AR34" s="143">
        <f>村镇首通奖励!AS34+繁荣度奖励!BJ35</f>
        <v>886780.04665898089</v>
      </c>
      <c r="AT34" s="145">
        <f>村镇首通奖励!AO34/AN34</f>
        <v>0.1289790675054352</v>
      </c>
      <c r="AU34" s="145">
        <f>繁荣度奖励!BF35/AN34</f>
        <v>0.8710209324945648</v>
      </c>
      <c r="AX34" s="169">
        <v>29</v>
      </c>
      <c r="AY34" s="169">
        <f>繁荣度奖励!N35+村镇首通奖励!AZ34</f>
        <v>6056594.6805775585</v>
      </c>
      <c r="AZ34" s="169">
        <f>繁荣度奖励!O35+村镇首通奖励!BA34</f>
        <v>5512002.2685107654</v>
      </c>
      <c r="BA34" s="169">
        <f>繁荣度奖励!P35+村镇首通奖励!BB34</f>
        <v>4810229.9518007543</v>
      </c>
      <c r="BB34" s="169">
        <f>繁荣度奖励!Q35+村镇首通奖励!BC34</f>
        <v>3880960.8979988121</v>
      </c>
      <c r="BC34" s="169">
        <f>繁荣度奖励!R35+村镇首通奖励!BD34</f>
        <v>2667581.7316196011</v>
      </c>
      <c r="BE34" s="145">
        <f>村镇首通奖励!AZ34/AY34</f>
        <v>0.13390362782583676</v>
      </c>
      <c r="BF34" s="145">
        <f>繁荣度奖励!N35/AY34</f>
        <v>0.86609637217416324</v>
      </c>
    </row>
    <row r="35" spans="3:58" x14ac:dyDescent="0.15">
      <c r="C35" s="143">
        <v>30</v>
      </c>
      <c r="D35" s="198">
        <f>繁荣度奖励!AD36+村镇首通奖励!Y35+爵位俸禄!AJ34</f>
        <v>1016064.7920538854</v>
      </c>
      <c r="E35" s="198">
        <f>繁荣度奖励!AE36+村镇首通奖励!Z35+爵位俸禄!AK34</f>
        <v>905742.00509290199</v>
      </c>
      <c r="F35" s="198">
        <f>繁荣度奖励!AF36+村镇首通奖励!AA35+爵位俸禄!AL34</f>
        <v>769053.75229005632</v>
      </c>
      <c r="G35" s="198">
        <f>繁荣度奖励!AG36+村镇首通奖励!AB35+爵位俸禄!AM34</f>
        <v>593564.29996358207</v>
      </c>
      <c r="H35" s="198">
        <f>繁荣度奖励!AH36+村镇首通奖励!AC35+爵位俸禄!AN34</f>
        <v>365980.79310158925</v>
      </c>
      <c r="J35" s="143">
        <v>30</v>
      </c>
      <c r="K35" s="145">
        <f>繁荣度奖励!AD36/D35</f>
        <v>0.89943024929222137</v>
      </c>
      <c r="L35" s="145">
        <f>村镇首通奖励!Y35/D35</f>
        <v>5.3854833301908184E-2</v>
      </c>
      <c r="M35" s="146">
        <f>爵位俸禄!AJ34/D35</f>
        <v>4.6714917405870492E-2</v>
      </c>
      <c r="P35" s="143">
        <v>30</v>
      </c>
      <c r="Q35" s="198">
        <f>村镇首通奖励!BL35</f>
        <v>17955</v>
      </c>
      <c r="R35" s="198">
        <f>村镇首通奖励!BM35</f>
        <v>18123.181818181816</v>
      </c>
      <c r="S35" s="198">
        <f>村镇首通奖励!BN35</f>
        <v>18294.795918367348</v>
      </c>
      <c r="T35" s="198">
        <f>村镇首通奖励!BO35</f>
        <v>18469.948453608245</v>
      </c>
      <c r="U35" s="198">
        <f>村镇首通奖励!BP35</f>
        <v>18831.315789473687</v>
      </c>
      <c r="V35" s="198">
        <f>村镇首通奖励!BQ35</f>
        <v>1035.9578782458334</v>
      </c>
      <c r="X35" s="143">
        <v>30</v>
      </c>
      <c r="Y35" s="145">
        <f>村镇首通奖励!BL35/Q35</f>
        <v>1</v>
      </c>
      <c r="AC35" s="143">
        <v>30</v>
      </c>
      <c r="AD35" s="143">
        <f>村镇首通奖励!AD35</f>
        <v>9550</v>
      </c>
      <c r="AE35" s="143">
        <f>村镇首通奖励!AE35</f>
        <v>9686.363636363636</v>
      </c>
      <c r="AF35" s="143">
        <f>村镇首通奖励!AF35</f>
        <v>9825.5102040816346</v>
      </c>
      <c r="AG35" s="143">
        <f>村镇首通奖励!AG35</f>
        <v>9967.5257731958773</v>
      </c>
      <c r="AH35" s="143">
        <f>村镇首通奖励!AH35</f>
        <v>10260.526315789473</v>
      </c>
      <c r="AM35" s="143">
        <v>30</v>
      </c>
      <c r="AN35" s="143">
        <f>村镇首通奖励!AO35+繁荣度奖励!BF36</f>
        <v>2318230.0807242645</v>
      </c>
      <c r="AO35" s="143">
        <f>村镇首通奖励!AP35+繁荣度奖励!BG36</f>
        <v>2124536.276412636</v>
      </c>
      <c r="AP35" s="143">
        <f>村镇首通奖励!AQ35+繁荣度奖励!BH36</f>
        <v>1864051.6933256546</v>
      </c>
      <c r="AQ35" s="143">
        <f>村镇首通奖励!AR35+繁荣度奖励!BI36</f>
        <v>1505417.2048308188</v>
      </c>
      <c r="AR35" s="143">
        <f>村镇首通奖励!AS35+繁荣度奖励!BJ36</f>
        <v>1037751.6170675241</v>
      </c>
      <c r="AT35" s="145">
        <f>村镇首通奖励!AO35/AN35</f>
        <v>0.11853870859709775</v>
      </c>
      <c r="AU35" s="145">
        <f>繁荣度奖励!BF36/AN35</f>
        <v>0.88146129140290219</v>
      </c>
      <c r="AX35" s="169">
        <v>30</v>
      </c>
      <c r="AY35" s="169">
        <f>繁荣度奖励!N36+村镇首通奖励!AZ35</f>
        <v>7026853.5759165082</v>
      </c>
      <c r="AZ35" s="169">
        <f>繁荣度奖励!O36+村镇首通奖励!BA35</f>
        <v>6384027.7582435217</v>
      </c>
      <c r="BA35" s="169">
        <f>繁荣度奖励!P36+村镇首通奖励!BB35</f>
        <v>5555905.1333784042</v>
      </c>
      <c r="BB35" s="169">
        <f>繁荣度奖励!Q36+村镇首通奖励!BC35</f>
        <v>4455634.8374564862</v>
      </c>
      <c r="BC35" s="169">
        <f>繁荣度奖励!R36+村镇首通奖励!BD35</f>
        <v>3026172.5518989102</v>
      </c>
      <c r="BE35" s="145">
        <f>村镇首通奖励!AZ35/AY35</f>
        <v>0.12235205852967604</v>
      </c>
      <c r="BF35" s="145">
        <f>繁荣度奖励!N36/AY35</f>
        <v>0.87764794147032399</v>
      </c>
    </row>
    <row r="36" spans="3:58" x14ac:dyDescent="0.15">
      <c r="C36" s="143">
        <v>31</v>
      </c>
      <c r="D36" s="198">
        <f>繁荣度奖励!AD37+村镇首通奖励!Y36+爵位俸禄!AJ35</f>
        <v>1147484.872896339</v>
      </c>
      <c r="E36" s="198">
        <f>繁荣度奖励!AE37+村镇首通奖励!Z36+爵位俸禄!AK35</f>
        <v>1022220.96966028</v>
      </c>
      <c r="F36" s="198">
        <f>繁荣度奖励!AF37+村镇首通奖励!AA36+爵位俸禄!AL35</f>
        <v>865449.21660171833</v>
      </c>
      <c r="G36" s="198">
        <f>繁荣度奖励!AG37+村镇首通奖励!AB36+爵位俸禄!AM35</f>
        <v>664354.69121429499</v>
      </c>
      <c r="H36" s="198">
        <f>繁荣度奖励!AH37+村镇首通奖励!AC36+爵位俸禄!AN35</f>
        <v>406633.46541899943</v>
      </c>
      <c r="J36" s="143">
        <v>31</v>
      </c>
      <c r="K36" s="145">
        <f>繁荣度奖励!AD37/D36</f>
        <v>0.90594450315471531</v>
      </c>
      <c r="L36" s="145">
        <f>村镇首通奖励!Y36/D36</f>
        <v>4.7686903150089083E-2</v>
      </c>
      <c r="M36" s="146">
        <f>爵位俸禄!AJ35/D36</f>
        <v>4.6368593695195741E-2</v>
      </c>
      <c r="P36" s="143">
        <v>31</v>
      </c>
      <c r="Q36" s="198">
        <f>村镇首通奖励!BL36</f>
        <v>18510</v>
      </c>
      <c r="R36" s="198">
        <f>村镇首通奖励!BM36</f>
        <v>18683.787878787876</v>
      </c>
      <c r="S36" s="198">
        <f>村镇首通奖励!BN36</f>
        <v>18861.122448979597</v>
      </c>
      <c r="T36" s="198">
        <f>村镇首通奖励!BO36</f>
        <v>19042.113402061856</v>
      </c>
      <c r="U36" s="198">
        <f>村镇首通奖励!BP36</f>
        <v>19415.526315789473</v>
      </c>
      <c r="V36" s="198">
        <f>村镇首通奖励!BQ36</f>
        <v>966.58287824584045</v>
      </c>
      <c r="X36" s="143">
        <v>31</v>
      </c>
      <c r="Y36" s="145">
        <f>村镇首通奖励!BL36/Q36</f>
        <v>1</v>
      </c>
      <c r="AC36" s="143">
        <v>31</v>
      </c>
      <c r="AD36" s="143">
        <f>村镇首通奖励!AD36</f>
        <v>10000</v>
      </c>
      <c r="AE36" s="143">
        <f>村镇首通奖励!AE36</f>
        <v>10140.90909090909</v>
      </c>
      <c r="AF36" s="143">
        <f>村镇首通奖励!AF36</f>
        <v>10284.693877551021</v>
      </c>
      <c r="AG36" s="143">
        <f>村镇首通奖励!AG36</f>
        <v>10431.443298969072</v>
      </c>
      <c r="AH36" s="143">
        <f>村镇首通奖励!AH36</f>
        <v>10734.21052631579</v>
      </c>
      <c r="AM36" s="143">
        <v>31</v>
      </c>
      <c r="AN36" s="143">
        <f>村镇首通奖励!AO36+繁荣度奖励!BF37</f>
        <v>2758401.3258947055</v>
      </c>
      <c r="AO36" s="143">
        <f>村镇首通奖励!AP36+繁荣度奖励!BG37</f>
        <v>2529109.1127469465</v>
      </c>
      <c r="AP36" s="143">
        <f>村镇首通奖励!AQ36+繁荣度奖励!BH37</f>
        <v>2212983.7484855787</v>
      </c>
      <c r="AQ36" s="143">
        <f>村镇首通奖励!AR36+繁荣度奖励!BI37</f>
        <v>1775683.7736775423</v>
      </c>
      <c r="AR36" s="143">
        <f>村镇首通奖励!AS36+繁荣度奖励!BJ37</f>
        <v>1212615.7714922696</v>
      </c>
      <c r="AT36" s="145">
        <f>村镇首通奖励!AO36/AN36</f>
        <v>0.10832361382478754</v>
      </c>
      <c r="AU36" s="145">
        <f>繁荣度奖励!BF37/AN36</f>
        <v>0.8916763861752125</v>
      </c>
      <c r="AX36" s="169">
        <v>31</v>
      </c>
      <c r="AY36" s="169">
        <f>繁荣度奖励!N37+村镇首通奖励!AZ36</f>
        <v>8119063.399900143</v>
      </c>
      <c r="AZ36" s="169">
        <f>繁荣度奖励!O37+村镇首通奖励!BA36</f>
        <v>7373588.6412877822</v>
      </c>
      <c r="BA36" s="169">
        <f>繁荣度奖励!P37+村镇首通奖励!BB36</f>
        <v>6396917.4215121428</v>
      </c>
      <c r="BB36" s="169">
        <f>繁荣度奖励!Q37+村镇首通奖励!BC36</f>
        <v>5096783.1795095503</v>
      </c>
      <c r="BC36" s="169">
        <f>繁荣度奖励!R37+村镇首通奖励!BD36</f>
        <v>3428433.7025035713</v>
      </c>
      <c r="BE36" s="145">
        <f>村镇首通奖励!AZ36/AY36</f>
        <v>0.11189714321126913</v>
      </c>
      <c r="BF36" s="145">
        <f>繁荣度奖励!N37/AY36</f>
        <v>0.88810285678873091</v>
      </c>
    </row>
    <row r="37" spans="3:58" x14ac:dyDescent="0.15">
      <c r="C37" s="143">
        <v>32</v>
      </c>
      <c r="D37" s="198">
        <f>繁荣度奖励!AD38+村镇首通奖励!Y37+爵位俸禄!AJ36</f>
        <v>1288337.4279876563</v>
      </c>
      <c r="E37" s="198">
        <f>繁荣度奖励!AE38+村镇首通奖励!Z37+爵位俸禄!AK36</f>
        <v>1145920.9380538641</v>
      </c>
      <c r="F37" s="198">
        <f>繁荣度奖励!AF38+村镇首通奖励!AA37+爵位俸禄!AL36</f>
        <v>966858.72132549156</v>
      </c>
      <c r="G37" s="198">
        <f>繁荣度奖励!AG38+村镇首通奖励!AB37+爵位俸禄!AM36</f>
        <v>740648.0245061164</v>
      </c>
      <c r="H37" s="198">
        <f>繁荣度奖励!AH38+村镇首通奖励!AC37+爵位俸禄!AN36</f>
        <v>457309.19643224927</v>
      </c>
      <c r="J37" s="143">
        <v>32</v>
      </c>
      <c r="K37" s="145">
        <f>繁荣度奖励!AD38/D37</f>
        <v>0.91145079793438544</v>
      </c>
      <c r="L37" s="145">
        <f>村镇首通奖励!Y37/D37</f>
        <v>4.247334495705133E-2</v>
      </c>
      <c r="M37" s="146">
        <f>爵位俸禄!AJ36/D37</f>
        <v>4.6075857108563156E-2</v>
      </c>
      <c r="P37" s="143">
        <v>32</v>
      </c>
      <c r="Q37" s="198">
        <f>村镇首通奖励!BL37</f>
        <v>19065</v>
      </c>
      <c r="R37" s="198">
        <f>村镇首通奖励!BM37</f>
        <v>19244.39393939394</v>
      </c>
      <c r="S37" s="198">
        <f>村镇首通奖励!BN37</f>
        <v>19427.448979591842</v>
      </c>
      <c r="T37" s="198">
        <f>村镇首通奖励!BO37</f>
        <v>19614.278350515466</v>
      </c>
      <c r="U37" s="198">
        <f>村镇首通奖励!BP37</f>
        <v>20064.736842105263</v>
      </c>
      <c r="V37" s="198">
        <f>村镇首通奖励!BQ37</f>
        <v>901.85371445796955</v>
      </c>
      <c r="X37" s="143">
        <v>32</v>
      </c>
      <c r="Y37" s="145">
        <f>村镇首通奖励!BL37/Q37</f>
        <v>1</v>
      </c>
      <c r="AC37" s="143">
        <v>32</v>
      </c>
      <c r="AD37" s="143">
        <f>村镇首通奖励!AD37</f>
        <v>10450</v>
      </c>
      <c r="AE37" s="143">
        <f>村镇首通奖励!AE37</f>
        <v>10595.454545454544</v>
      </c>
      <c r="AF37" s="143">
        <f>村镇首通奖励!AF37</f>
        <v>10743.87755102041</v>
      </c>
      <c r="AG37" s="143">
        <f>村镇首通奖励!AG37</f>
        <v>10895.360824742269</v>
      </c>
      <c r="AH37" s="143">
        <f>村镇首通奖励!AH37</f>
        <v>11242.105263157897</v>
      </c>
      <c r="AM37" s="143">
        <v>32</v>
      </c>
      <c r="AN37" s="143">
        <f>村镇首通奖励!AO37+繁荣度奖励!BF38</f>
        <v>3272751.3603964592</v>
      </c>
      <c r="AO37" s="143">
        <f>村镇首通奖励!AP37+繁荣度奖励!BG38</f>
        <v>2996566.1928967312</v>
      </c>
      <c r="AP37" s="143">
        <f>村镇首通奖励!AQ37+繁荣度奖励!BH38</f>
        <v>2611343.7369399867</v>
      </c>
      <c r="AQ37" s="143">
        <f>村镇首通奖励!AR37+繁荣度奖励!BI38</f>
        <v>2089778.6188809276</v>
      </c>
      <c r="AR37" s="143">
        <f>村镇首通奖励!AS37+繁荣度奖励!BJ38</f>
        <v>1420604.3620070962</v>
      </c>
      <c r="AT37" s="145">
        <f>村镇首通奖励!AO37/AN37</f>
        <v>9.8632607385394588E-2</v>
      </c>
      <c r="AU37" s="145">
        <f>繁荣度奖励!BF38/AN37</f>
        <v>0.90136739261460541</v>
      </c>
      <c r="AX37" s="169">
        <v>32</v>
      </c>
      <c r="AY37" s="169">
        <f>繁荣度奖励!N38+村镇首通奖励!AZ37</f>
        <v>9345982.7448460739</v>
      </c>
      <c r="AZ37" s="169">
        <f>繁荣度奖励!O38+村镇首通奖励!BA37</f>
        <v>8474506.80647761</v>
      </c>
      <c r="BA37" s="169">
        <f>繁荣度奖励!P38+村镇首通奖励!BB37</f>
        <v>7323032.8875140864</v>
      </c>
      <c r="BB37" s="169">
        <f>繁荣度奖励!Q38+村镇首通奖励!BC37</f>
        <v>5817266.89048508</v>
      </c>
      <c r="BC37" s="169">
        <f>繁荣度奖励!R38+村镇首通奖励!BD37</f>
        <v>3882766.8133150721</v>
      </c>
      <c r="BE37" s="145">
        <f>村镇首通奖励!AZ37/AY37</f>
        <v>0.10242368578391439</v>
      </c>
      <c r="BF37" s="145">
        <f>繁荣度奖励!N38/AY37</f>
        <v>0.89757631421608564</v>
      </c>
    </row>
    <row r="38" spans="3:58" x14ac:dyDescent="0.15">
      <c r="C38" s="143">
        <v>33</v>
      </c>
      <c r="D38" s="198">
        <f>繁荣度奖励!AD39+村镇首通奖励!Y38+爵位俸禄!AJ37</f>
        <v>1439959.0271317437</v>
      </c>
      <c r="E38" s="198">
        <f>繁荣度奖励!AE39+村镇首通奖励!Z38+爵位俸禄!AK37</f>
        <v>1281669.4695108528</v>
      </c>
      <c r="F38" s="198">
        <f>繁荣度奖励!AF39+村镇首通奖励!AA38+爵位俸禄!AL37</f>
        <v>1085811.7346571609</v>
      </c>
      <c r="G38" s="198">
        <f>繁荣度奖励!AG39+村镇首通奖励!AB38+爵位俸禄!AM37</f>
        <v>837118.17313424707</v>
      </c>
      <c r="H38" s="198">
        <f>繁荣度奖励!AH39+村镇首通奖励!AC38+爵位俸禄!AN37</f>
        <v>518462.70456399058</v>
      </c>
      <c r="J38" s="143">
        <v>33</v>
      </c>
      <c r="K38" s="145">
        <f>繁荣度奖励!AD39/D38</f>
        <v>0.91573614103737599</v>
      </c>
      <c r="L38" s="145">
        <f>村镇首通奖励!Y38/D38</f>
        <v>3.8001081259233356E-2</v>
      </c>
      <c r="M38" s="146">
        <f>爵位俸禄!AJ37/D38</f>
        <v>4.6262777703390691E-2</v>
      </c>
      <c r="P38" s="143">
        <v>33</v>
      </c>
      <c r="Q38" s="198">
        <f>村镇首通奖励!BL38</f>
        <v>19620</v>
      </c>
      <c r="R38" s="198">
        <f>村镇首通奖励!BM38</f>
        <v>19836.666666666668</v>
      </c>
      <c r="S38" s="198">
        <f>村镇首通奖励!BN38</f>
        <v>20057.755102040821</v>
      </c>
      <c r="T38" s="198">
        <f>村镇首通奖励!BO38</f>
        <v>20283.402061855671</v>
      </c>
      <c r="U38" s="198">
        <f>村镇首通奖励!BP38</f>
        <v>20748.947368421053</v>
      </c>
      <c r="V38" s="198">
        <f>村镇首通奖励!BQ38</f>
        <v>841.45926912930304</v>
      </c>
      <c r="X38" s="143">
        <v>33</v>
      </c>
      <c r="Y38" s="145">
        <f>村镇首通奖励!BL38/Q38</f>
        <v>1</v>
      </c>
      <c r="AC38" s="143">
        <v>33</v>
      </c>
      <c r="AD38" s="143">
        <f>村镇首通奖励!AD38</f>
        <v>10900</v>
      </c>
      <c r="AE38" s="143">
        <f>村镇首通奖励!AE38</f>
        <v>11066.666666666664</v>
      </c>
      <c r="AF38" s="143">
        <f>村镇首通奖励!AF38</f>
        <v>11236.734693877552</v>
      </c>
      <c r="AG38" s="143">
        <f>村镇首通奖励!AG38</f>
        <v>11410.309278350516</v>
      </c>
      <c r="AH38" s="143">
        <f>村镇首通奖励!AH38</f>
        <v>11768.42105263158</v>
      </c>
      <c r="AM38" s="143">
        <v>33</v>
      </c>
      <c r="AN38" s="143">
        <f>村镇首通奖励!AO38+繁荣度奖励!BF39</f>
        <v>3869784.4443375729</v>
      </c>
      <c r="AO38" s="143">
        <f>村镇首通奖励!AP38+繁荣度奖励!BG39</f>
        <v>3529322.0715096709</v>
      </c>
      <c r="AP38" s="143">
        <f>村镇首通奖励!AQ38+繁荣度奖励!BH39</f>
        <v>3076376.4645743817</v>
      </c>
      <c r="AQ38" s="143">
        <f>村镇首通奖励!AR38+繁荣度奖励!BI39</f>
        <v>2465667.182901388</v>
      </c>
      <c r="AR38" s="143">
        <f>村镇首通奖励!AS38+繁荣度奖励!BJ39</f>
        <v>1663167.9778356988</v>
      </c>
      <c r="AT38" s="145">
        <f>村镇首通奖励!AO38/AN38</f>
        <v>8.9617394712372664E-2</v>
      </c>
      <c r="AU38" s="145">
        <f>繁荣度奖励!BF39/AN38</f>
        <v>0.91038260528762738</v>
      </c>
      <c r="AX38" s="169">
        <v>33</v>
      </c>
      <c r="AY38" s="169">
        <f>繁荣度奖励!N39+村镇首通奖励!AZ38</f>
        <v>10721573.438104199</v>
      </c>
      <c r="AZ38" s="169">
        <f>繁荣度奖励!O39+村镇首通奖励!BA38</f>
        <v>9679881.3434164003</v>
      </c>
      <c r="BA38" s="169">
        <f>繁荣度奖励!P39+村镇首通奖励!BB38</f>
        <v>8355816.9787965985</v>
      </c>
      <c r="BB38" s="169">
        <f>繁荣度奖励!Q39+村镇首通奖励!BC38</f>
        <v>6635149.2912554825</v>
      </c>
      <c r="BC38" s="169">
        <f>繁荣度奖励!R39+村镇首通奖励!BD38</f>
        <v>4392749.3246530425</v>
      </c>
      <c r="BE38" s="145">
        <f>村镇首通奖励!AZ38/AY38</f>
        <v>9.3829511667075052E-2</v>
      </c>
      <c r="BF38" s="145">
        <f>繁荣度奖励!N39/AY38</f>
        <v>0.90617048833292491</v>
      </c>
    </row>
    <row r="39" spans="3:58" x14ac:dyDescent="0.15">
      <c r="C39" s="143">
        <v>34</v>
      </c>
      <c r="D39" s="198">
        <f>繁荣度奖励!AD40+村镇首通奖励!Y39+爵位俸禄!AJ38</f>
        <v>1627266.0882683578</v>
      </c>
      <c r="E39" s="198">
        <f>繁荣度奖励!AE40+村镇首通奖励!Z39+爵位俸禄!AK38</f>
        <v>1452048.7058688495</v>
      </c>
      <c r="F39" s="198">
        <f>繁荣度奖励!AF40+村镇首通奖励!AA39+爵位俸禄!AL38</f>
        <v>1235397.6375824031</v>
      </c>
      <c r="G39" s="198">
        <f>繁荣度奖励!AG40+村镇首通奖励!AB39+爵位俸禄!AM38</f>
        <v>954946.56996167102</v>
      </c>
      <c r="H39" s="198">
        <f>繁荣度奖励!AH40+村镇首通奖励!AC39+爵位俸禄!AN38</f>
        <v>591293.32581007644</v>
      </c>
      <c r="J39" s="143">
        <v>34</v>
      </c>
      <c r="K39" s="145">
        <f>繁荣度奖励!AD40/D39</f>
        <v>0.91667466487171845</v>
      </c>
      <c r="L39" s="145">
        <f>村镇首通奖励!Y39/D39</f>
        <v>3.7609091986379121E-2</v>
      </c>
      <c r="M39" s="146">
        <f>爵位俸禄!AJ38/D39</f>
        <v>4.5716243141902389E-2</v>
      </c>
      <c r="P39" s="143">
        <v>34</v>
      </c>
      <c r="Q39" s="198">
        <f>村镇首通奖励!BL39</f>
        <v>20270</v>
      </c>
      <c r="R39" s="198">
        <f>村镇首通奖励!BM39</f>
        <v>20493.232323232322</v>
      </c>
      <c r="S39" s="198">
        <f>村镇首通奖励!BN39</f>
        <v>20721.020408163266</v>
      </c>
      <c r="T39" s="198">
        <f>村镇首通奖励!BO39</f>
        <v>20953.505154639173</v>
      </c>
      <c r="U39" s="198">
        <f>村镇首通奖励!BP39</f>
        <v>21433.157894736843</v>
      </c>
      <c r="V39" s="198">
        <f>村镇首通奖励!BQ39</f>
        <v>919.49733051505962</v>
      </c>
      <c r="X39" s="143">
        <v>34</v>
      </c>
      <c r="Y39" s="145">
        <f>村镇首通奖励!BL39/Q39</f>
        <v>1</v>
      </c>
      <c r="AC39" s="143">
        <v>34</v>
      </c>
      <c r="AD39" s="143">
        <f>村镇首通奖励!AD39</f>
        <v>11400</v>
      </c>
      <c r="AE39" s="143">
        <f>村镇首通奖励!AE39</f>
        <v>11571.71717171717</v>
      </c>
      <c r="AF39" s="143">
        <f>村镇首通奖励!AF39</f>
        <v>11746.938775510205</v>
      </c>
      <c r="AG39" s="143">
        <f>村镇首通奖励!AG39</f>
        <v>11925.773195876289</v>
      </c>
      <c r="AH39" s="143">
        <f>村镇首通奖励!AH39</f>
        <v>12294.736842105263</v>
      </c>
      <c r="AM39" s="143">
        <v>34</v>
      </c>
      <c r="AN39" s="143">
        <f>村镇首通奖励!AO39+繁荣度奖励!BF40</f>
        <v>4587809.2628856776</v>
      </c>
      <c r="AO39" s="143">
        <f>村镇首通奖励!AP39+繁荣度奖励!BG40</f>
        <v>4183242.4135859087</v>
      </c>
      <c r="AP39" s="143">
        <f>村镇首通奖励!AQ39+繁荣度奖励!BH40</f>
        <v>3651725.8258192176</v>
      </c>
      <c r="AQ39" s="143">
        <f>村镇首通奖励!AR39+繁荣度奖励!BI40</f>
        <v>2921269.3576493082</v>
      </c>
      <c r="AR39" s="143">
        <f>村镇首通奖励!AS39+繁荣度奖励!BJ40</f>
        <v>1949341.875476762</v>
      </c>
      <c r="AT39" s="145">
        <f>村镇首通奖励!AO39/AN39</f>
        <v>8.3438516744094832E-2</v>
      </c>
      <c r="AU39" s="145">
        <f>繁荣度奖励!BF40/AN39</f>
        <v>0.91656148325590514</v>
      </c>
      <c r="AX39" s="169">
        <v>34</v>
      </c>
      <c r="AY39" s="169">
        <f>繁荣度奖励!N40+村镇首通奖励!AZ39</f>
        <v>12299761.356284844</v>
      </c>
      <c r="AZ39" s="169">
        <f>繁荣度奖励!O40+村镇首通奖励!BA39</f>
        <v>11097898.870097384</v>
      </c>
      <c r="BA39" s="169">
        <f>繁荣度奖励!P40+村镇首通奖励!BB39</f>
        <v>9586793.5690899529</v>
      </c>
      <c r="BB39" s="169">
        <f>繁荣度奖励!Q40+村镇首通奖励!BC39</f>
        <v>7595976.6204820722</v>
      </c>
      <c r="BC39" s="169">
        <f>繁荣度奖励!R40+村镇首通奖励!BD39</f>
        <v>4979050.2870184481</v>
      </c>
      <c r="BE39" s="145">
        <f>村镇首通奖励!AZ39/AY39</f>
        <v>8.7034208956664319E-2</v>
      </c>
      <c r="BF39" s="145">
        <f>繁荣度奖励!N40/AY39</f>
        <v>0.91296579104333564</v>
      </c>
    </row>
    <row r="40" spans="3:58" x14ac:dyDescent="0.15">
      <c r="C40" s="143">
        <v>35</v>
      </c>
      <c r="D40" s="198">
        <f>繁荣度奖励!AD41+村镇首通奖励!Y40+爵位俸禄!AJ39</f>
        <v>1847189.8976188265</v>
      </c>
      <c r="E40" s="198">
        <f>繁荣度奖励!AE41+村镇首通奖励!Z40+爵位俸禄!AK39</f>
        <v>1654627.3093056015</v>
      </c>
      <c r="F40" s="198">
        <f>繁荣度奖励!AF41+村镇首通奖励!AA40+爵位俸禄!AL39</f>
        <v>1411016.4638993675</v>
      </c>
      <c r="G40" s="198">
        <f>繁荣度奖励!AG41+村镇首通奖励!AB40+爵位俸禄!AM39</f>
        <v>1089188.8180661984</v>
      </c>
      <c r="H40" s="198">
        <f>繁荣度奖励!AH41+村镇首通奖励!AC40+爵位俸禄!AN39</f>
        <v>673714.42288069171</v>
      </c>
      <c r="J40" s="143">
        <v>35</v>
      </c>
      <c r="K40" s="145">
        <f>繁荣度奖励!AD41/D40</f>
        <v>0.91857545903507143</v>
      </c>
      <c r="L40" s="145">
        <f>村镇首通奖励!Y40/D40</f>
        <v>3.6639438147233729E-2</v>
      </c>
      <c r="M40" s="146">
        <f>爵位俸禄!AJ39/D40</f>
        <v>4.4785102817694822E-2</v>
      </c>
      <c r="P40" s="143">
        <v>35</v>
      </c>
      <c r="Q40" s="198">
        <f>村镇首通奖励!BL40</f>
        <v>20920</v>
      </c>
      <c r="R40" s="198">
        <f>村镇首通奖励!BM40</f>
        <v>21149.797979797975</v>
      </c>
      <c r="S40" s="198">
        <f>村镇首通奖励!BN40</f>
        <v>21384.285714285717</v>
      </c>
      <c r="T40" s="198">
        <f>村镇首通奖励!BO40</f>
        <v>21623.608247422679</v>
      </c>
      <c r="U40" s="198">
        <f>村镇首通奖励!BP40</f>
        <v>22117.368421052633</v>
      </c>
      <c r="V40" s="198">
        <f>村镇首通奖励!BQ40</f>
        <v>857.92134500057227</v>
      </c>
      <c r="X40" s="143">
        <v>35</v>
      </c>
      <c r="Y40" s="145">
        <f>村镇首通奖励!BL40/Q40</f>
        <v>1</v>
      </c>
      <c r="AC40" s="143">
        <v>35</v>
      </c>
      <c r="AD40" s="143">
        <f>村镇首通奖励!AD40</f>
        <v>11900</v>
      </c>
      <c r="AE40" s="143">
        <f>村镇首通奖励!AE40</f>
        <v>12076.767676767675</v>
      </c>
      <c r="AF40" s="143">
        <f>村镇首通奖励!AF40</f>
        <v>12257.142857142859</v>
      </c>
      <c r="AG40" s="143">
        <f>村镇首通奖励!AG40</f>
        <v>12441.237113402061</v>
      </c>
      <c r="AH40" s="143">
        <f>村镇首通奖励!AH40</f>
        <v>12821.052631578947</v>
      </c>
      <c r="AM40" s="143">
        <v>35</v>
      </c>
      <c r="AN40" s="143">
        <f>村镇首通奖励!AO40+繁荣度奖励!BF41</f>
        <v>5427519.3046256229</v>
      </c>
      <c r="AO40" s="143">
        <f>村镇首通奖励!AP40+繁荣度奖励!BG41</f>
        <v>4957376.0162910335</v>
      </c>
      <c r="AP40" s="143">
        <f>村镇首通奖励!AQ40+繁荣度奖励!BH41</f>
        <v>4324201.384005636</v>
      </c>
      <c r="AQ40" s="143">
        <f>村镇首通奖励!AR40+繁荣度奖励!BI41</f>
        <v>3437996.0126039274</v>
      </c>
      <c r="AR40" s="143">
        <f>村镇首通奖励!AS40+繁荣度奖励!BJ41</f>
        <v>2271227.7055974645</v>
      </c>
      <c r="AT40" s="145">
        <f>村镇首通奖励!AO40/AN40</f>
        <v>7.7162323428877758E-2</v>
      </c>
      <c r="AU40" s="145">
        <f>繁荣度奖励!BF41/AN40</f>
        <v>0.92283767657112226</v>
      </c>
      <c r="AX40" s="169">
        <v>35</v>
      </c>
      <c r="AY40" s="169">
        <f>繁荣度奖励!N41+村镇首通奖励!AZ40</f>
        <v>14084782.717131758</v>
      </c>
      <c r="AZ40" s="169">
        <f>繁荣度奖励!O41+村镇首通奖励!BA40</f>
        <v>12724326.383066889</v>
      </c>
      <c r="BA40" s="169">
        <f>繁荣度奖励!P41+村镇首通奖励!BB40</f>
        <v>10983033.718943805</v>
      </c>
      <c r="BB40" s="169">
        <f>繁荣度奖励!Q41+村镇首通奖励!BC40</f>
        <v>8655354.6487666741</v>
      </c>
      <c r="BC40" s="169">
        <f>繁荣度奖励!R41+村镇首通奖励!BD40</f>
        <v>5622805.2242116984</v>
      </c>
      <c r="BE40" s="145">
        <f>村镇首通奖励!AZ40/AY40</f>
        <v>8.0583422747406985E-2</v>
      </c>
      <c r="BF40" s="145">
        <f>繁荣度奖励!N41/AY40</f>
        <v>0.91941657725259307</v>
      </c>
    </row>
    <row r="41" spans="3:58" x14ac:dyDescent="0.15">
      <c r="C41" s="143">
        <v>36</v>
      </c>
      <c r="D41" s="198">
        <f>繁荣度奖励!AD42+村镇首通奖励!Y41+爵位俸禄!AJ40</f>
        <v>2103480.9711612258</v>
      </c>
      <c r="E41" s="198">
        <f>繁荣度奖励!AE42+村镇首通奖励!Z41+爵位俸禄!AK40</f>
        <v>1889845.5977880009</v>
      </c>
      <c r="F41" s="198">
        <f>繁荣度奖励!AF42+村镇首通奖励!AA41+爵位俸禄!AL40</f>
        <v>1609005.7758900083</v>
      </c>
      <c r="G41" s="198">
        <f>繁荣度奖励!AG42+村镇首通奖励!AB41+爵位俸禄!AM40</f>
        <v>1238842.5825787506</v>
      </c>
      <c r="H41" s="198">
        <f>繁荣度奖励!AH42+村镇首通奖励!AC41+爵位俸禄!AN40</f>
        <v>751090.14453237201</v>
      </c>
      <c r="J41" s="143">
        <v>36</v>
      </c>
      <c r="K41" s="145">
        <f>繁荣度奖励!AD42/D41</f>
        <v>0.92116931119124479</v>
      </c>
      <c r="L41" s="145">
        <f>村镇首通奖励!Y41/D41</f>
        <v>3.5255845437508287E-2</v>
      </c>
      <c r="M41" s="146">
        <f>爵位俸禄!AJ40/D41</f>
        <v>4.3574843371247021E-2</v>
      </c>
      <c r="P41" s="143">
        <v>36</v>
      </c>
      <c r="Q41" s="198">
        <f>村镇首通奖励!BL41</f>
        <v>21570</v>
      </c>
      <c r="R41" s="198">
        <f>村镇首通奖励!BM41</f>
        <v>21806.363636363632</v>
      </c>
      <c r="S41" s="198">
        <f>村镇首通奖励!BN41</f>
        <v>22047.551020408166</v>
      </c>
      <c r="T41" s="198">
        <f>村镇首通奖励!BO41</f>
        <v>22283.505154639173</v>
      </c>
      <c r="U41" s="198">
        <f>村镇首通奖励!BP41</f>
        <v>22721.052631578947</v>
      </c>
      <c r="V41" s="198">
        <f>村镇首通奖励!BQ41</f>
        <v>800.4689190291665</v>
      </c>
      <c r="X41" s="143">
        <v>36</v>
      </c>
      <c r="Y41" s="145">
        <f>村镇首通奖励!BL41/Q41</f>
        <v>1</v>
      </c>
      <c r="AC41" s="143">
        <v>36</v>
      </c>
      <c r="AD41" s="143">
        <f>村镇首通奖励!AD41</f>
        <v>12400</v>
      </c>
      <c r="AE41" s="143">
        <f>村镇首通奖励!AE41</f>
        <v>12581.81818181818</v>
      </c>
      <c r="AF41" s="143">
        <f>村镇首通奖励!AF41</f>
        <v>12767.34693877551</v>
      </c>
      <c r="AG41" s="143">
        <f>村镇首通奖励!AG41</f>
        <v>12954.432989690722</v>
      </c>
      <c r="AH41" s="143">
        <f>村镇首通奖励!AH41</f>
        <v>13329.473684210527</v>
      </c>
      <c r="AM41" s="143">
        <v>36</v>
      </c>
      <c r="AN41" s="143">
        <f>村镇首通奖励!AO41+繁荣度奖励!BF42</f>
        <v>6402868.7061138805</v>
      </c>
      <c r="AO41" s="143">
        <f>村镇首通奖励!AP41+繁荣度奖励!BG42</f>
        <v>5853219.8992090449</v>
      </c>
      <c r="AP41" s="143">
        <f>村镇首通奖励!AQ41+繁荣度奖励!BH42</f>
        <v>5079928.9308057083</v>
      </c>
      <c r="AQ41" s="143">
        <f>村镇首通奖励!AR41+繁荣度奖励!BI42</f>
        <v>4020709.9917102619</v>
      </c>
      <c r="AR41" s="143">
        <f>村镇首通奖励!AS41+繁荣度奖励!BJ42</f>
        <v>2628016.7799663572</v>
      </c>
      <c r="AT41" s="145">
        <f>村镇首通奖励!AO41/AN41</f>
        <v>7.1030661547960061E-2</v>
      </c>
      <c r="AU41" s="145">
        <f>繁荣度奖励!BF42/AN41</f>
        <v>0.92896933845203999</v>
      </c>
      <c r="AX41" s="169">
        <v>36</v>
      </c>
      <c r="AY41" s="169">
        <f>繁荣度奖励!N42+村镇首通奖励!AZ41</f>
        <v>16098530.168103864</v>
      </c>
      <c r="AZ41" s="169">
        <f>繁荣度奖励!O42+村镇首通奖励!BA41</f>
        <v>14554732.622110071</v>
      </c>
      <c r="BA41" s="169">
        <f>繁荣度奖励!P42+村镇首通奖励!BB41</f>
        <v>12510874.869053455</v>
      </c>
      <c r="BB41" s="169">
        <f>繁荣度奖励!Q42+村镇首通奖励!BC41</f>
        <v>9813402.7876434643</v>
      </c>
      <c r="BC41" s="169">
        <f>繁荣度奖励!R42+村镇首通奖励!BD41</f>
        <v>6285223.7157333456</v>
      </c>
      <c r="BE41" s="145">
        <f>村镇首通奖励!AZ41/AY41</f>
        <v>7.4509907890633276E-2</v>
      </c>
      <c r="BF41" s="145">
        <f>繁荣度奖励!N42/AY41</f>
        <v>0.92549009210936672</v>
      </c>
    </row>
    <row r="42" spans="3:58" x14ac:dyDescent="0.15">
      <c r="C42" s="143">
        <v>37</v>
      </c>
      <c r="D42" s="198">
        <f>繁荣度奖励!AD43+村镇首通奖励!Y42+爵位俸禄!AJ41</f>
        <v>2401130.48282655</v>
      </c>
      <c r="E42" s="198">
        <f>繁荣度奖励!AE43+村镇首通奖励!Z42+爵位俸禄!AK41</f>
        <v>2147305.6028731838</v>
      </c>
      <c r="F42" s="198">
        <f>繁荣度奖励!AF43+村镇首通奖励!AA42+爵位俸禄!AL41</f>
        <v>1820350.486726488</v>
      </c>
      <c r="G42" s="198">
        <f>繁荣度奖励!AG43+村镇首通奖励!AB42+爵位俸禄!AM41</f>
        <v>1388261.3717394457</v>
      </c>
      <c r="H42" s="198">
        <f>繁荣度奖励!AH43+村镇首通奖励!AC42+爵位俸禄!AN41</f>
        <v>838470.11498313595</v>
      </c>
      <c r="J42" s="143">
        <v>37</v>
      </c>
      <c r="K42" s="145">
        <f>繁荣度奖励!AD43/D42</f>
        <v>0.9238931308085232</v>
      </c>
      <c r="L42" s="145">
        <f>村镇首通奖励!Y42/D42</f>
        <v>3.3584180691868373E-2</v>
      </c>
      <c r="M42" s="146">
        <f>爵位俸禄!AJ41/D42</f>
        <v>4.2522688499608524E-2</v>
      </c>
      <c r="P42" s="143">
        <v>37</v>
      </c>
      <c r="Q42" s="198">
        <f>村镇首通奖励!BL42</f>
        <v>22220</v>
      </c>
      <c r="R42" s="198">
        <f>村镇首通奖励!BM42</f>
        <v>22429.292929292926</v>
      </c>
      <c r="S42" s="198">
        <f>村镇首通奖励!BN42</f>
        <v>22642.857142857141</v>
      </c>
      <c r="T42" s="198">
        <f>村镇首通奖励!BO42</f>
        <v>22860.82474226804</v>
      </c>
      <c r="U42" s="198">
        <f>村镇首通奖励!BP42</f>
        <v>23310.526315789477</v>
      </c>
      <c r="V42" s="198">
        <f>村镇首通奖励!BQ42</f>
        <v>746.86391015401796</v>
      </c>
      <c r="X42" s="143">
        <v>37</v>
      </c>
      <c r="Y42" s="145">
        <f>村镇首通奖励!BL42/Q42</f>
        <v>1</v>
      </c>
      <c r="AC42" s="143">
        <v>37</v>
      </c>
      <c r="AD42" s="143">
        <f>村镇首通奖励!AD42</f>
        <v>12900</v>
      </c>
      <c r="AE42" s="143">
        <f>村镇首通奖励!AE42</f>
        <v>13079.393939393938</v>
      </c>
      <c r="AF42" s="143">
        <f>村镇首通奖励!AF42</f>
        <v>13262.448979591838</v>
      </c>
      <c r="AG42" s="143">
        <f>村镇首通奖励!AG42</f>
        <v>13449.278350515464</v>
      </c>
      <c r="AH42" s="143">
        <f>村镇首通奖励!AH42</f>
        <v>13834.736842105263</v>
      </c>
      <c r="AM42" s="143">
        <v>37</v>
      </c>
      <c r="AN42" s="143">
        <f>村镇首通奖励!AO42+繁荣度奖励!BF43</f>
        <v>7529187.824401537</v>
      </c>
      <c r="AO42" s="143">
        <f>村镇首通奖励!AP42+繁荣度奖励!BG43</f>
        <v>6880479.2068734877</v>
      </c>
      <c r="AP42" s="143">
        <f>村镇首通奖励!AQ42+繁荣度奖励!BH43</f>
        <v>5972781.9164991118</v>
      </c>
      <c r="AQ42" s="143">
        <f>村镇首通奖励!AR42+繁荣度奖励!BI43</f>
        <v>4695058.089313603</v>
      </c>
      <c r="AR42" s="143">
        <f>村镇首通奖励!AS42+繁荣度奖励!BJ43</f>
        <v>3070566.8371027196</v>
      </c>
      <c r="AT42" s="145">
        <f>村镇首通奖励!AO42/AN42</f>
        <v>6.5186313776016289E-2</v>
      </c>
      <c r="AU42" s="145">
        <f>繁荣度奖励!BF43/AN42</f>
        <v>0.93481368622398375</v>
      </c>
      <c r="AX42" s="169">
        <v>37</v>
      </c>
      <c r="AY42" s="169">
        <f>繁荣度奖励!N43+村镇首通奖励!AZ42</f>
        <v>18364973.490898591</v>
      </c>
      <c r="AZ42" s="169">
        <f>繁荣度奖励!O43+村镇首通奖励!BA42</f>
        <v>16565414.774165791</v>
      </c>
      <c r="BA42" s="169">
        <f>繁荣度奖励!P43+村镇首通奖励!BB42</f>
        <v>14210714.191061204</v>
      </c>
      <c r="BB42" s="169">
        <f>繁荣度奖励!Q43+村镇首通奖励!BC42</f>
        <v>11061037.21251904</v>
      </c>
      <c r="BC42" s="169">
        <f>繁荣度奖励!R43+村镇首通奖励!BD42</f>
        <v>7064664.5869030431</v>
      </c>
      <c r="BE42" s="145">
        <f>村镇首通奖励!AZ42/AY42</f>
        <v>6.8826671632628261E-2</v>
      </c>
      <c r="BF42" s="145">
        <f>繁荣度奖励!N43/AY42</f>
        <v>0.93117332836737177</v>
      </c>
    </row>
    <row r="43" spans="3:58" x14ac:dyDescent="0.15">
      <c r="C43" s="143">
        <v>38</v>
      </c>
      <c r="D43" s="198">
        <f>繁荣度奖励!AD44+村镇首通奖励!Y43+爵位俸禄!AJ42</f>
        <v>2713198.2385290959</v>
      </c>
      <c r="E43" s="198">
        <f>繁荣度奖励!AE44+村镇首通奖励!Z43+爵位俸禄!AK42</f>
        <v>2417858.8834099881</v>
      </c>
      <c r="F43" s="198">
        <f>繁荣度奖励!AF44+村镇首通奖励!AA43+爵位俸禄!AL42</f>
        <v>2038466.1542379644</v>
      </c>
      <c r="G43" s="198">
        <f>繁荣度奖励!AG44+村镇首通奖励!AB43+爵位俸禄!AM42</f>
        <v>1548698.2207497845</v>
      </c>
      <c r="H43" s="198">
        <f>繁荣度奖励!AH44+村镇首通奖励!AC43+爵位俸禄!AN42</f>
        <v>929093.82482915872</v>
      </c>
      <c r="J43" s="143">
        <v>38</v>
      </c>
      <c r="K43" s="145">
        <f>繁荣度奖励!AD44/D43</f>
        <v>0.92852134102602657</v>
      </c>
      <c r="L43" s="145">
        <f>村镇首通奖励!Y43/D43</f>
        <v>2.9721381524896354E-2</v>
      </c>
      <c r="M43" s="146">
        <f>爵位俸禄!AJ42/D43</f>
        <v>4.1757277449077049E-2</v>
      </c>
      <c r="P43" s="143">
        <v>38</v>
      </c>
      <c r="Q43" s="198">
        <f>村镇首通奖励!BL43</f>
        <v>22780.000000000004</v>
      </c>
      <c r="R43" s="198">
        <f>村镇首通奖励!BM43</f>
        <v>22994.949494949495</v>
      </c>
      <c r="S43" s="198">
        <f>村镇首通奖励!BN43</f>
        <v>23214.28571428571</v>
      </c>
      <c r="T43" s="198">
        <f>村镇首通奖励!BO43</f>
        <v>23438.144329896906</v>
      </c>
      <c r="U43" s="198">
        <f>村镇首通奖励!BP43</f>
        <v>23900</v>
      </c>
      <c r="V43" s="198">
        <f>村镇首通奖励!BQ43</f>
        <v>600.36192966562498</v>
      </c>
      <c r="X43" s="143">
        <v>38</v>
      </c>
      <c r="Y43" s="145">
        <f>村镇首通奖励!BL43/Q43</f>
        <v>1</v>
      </c>
      <c r="AC43" s="143">
        <v>38</v>
      </c>
      <c r="AD43" s="143">
        <f>村镇首通奖励!AD43</f>
        <v>13380</v>
      </c>
      <c r="AE43" s="143">
        <f>村镇首通奖励!AE43</f>
        <v>13564.242424242424</v>
      </c>
      <c r="AF43" s="143">
        <f>村镇首通奖励!AF43</f>
        <v>13752.244897959185</v>
      </c>
      <c r="AG43" s="143">
        <f>村镇首通奖励!AG43</f>
        <v>13944.123711340206</v>
      </c>
      <c r="AH43" s="143">
        <f>村镇首通奖励!AH43</f>
        <v>14340</v>
      </c>
      <c r="AM43" s="143">
        <v>38</v>
      </c>
      <c r="AN43" s="143">
        <f>村镇首通奖励!AO43+繁荣度奖励!BF44</f>
        <v>8872081.8977077175</v>
      </c>
      <c r="AO43" s="143">
        <f>村镇首通奖励!AP43+繁荣度奖励!BG44</f>
        <v>8095151.0615460016</v>
      </c>
      <c r="AP43" s="143">
        <f>村镇首通奖励!AQ43+繁荣度奖励!BH44</f>
        <v>6997044.254802987</v>
      </c>
      <c r="AQ43" s="143">
        <f>村镇首通奖励!AR43+繁荣度奖励!BI44</f>
        <v>5487281.7519369507</v>
      </c>
      <c r="AR43" s="143">
        <f>村镇首通奖励!AS43+繁荣度奖励!BJ44</f>
        <v>3569041.1412355648</v>
      </c>
      <c r="AT43" s="145">
        <f>村镇首通奖励!AO43/AN43</f>
        <v>5.98281222062595E-2</v>
      </c>
      <c r="AU43" s="145">
        <f>繁荣度奖励!BF44/AN43</f>
        <v>0.94017187779374045</v>
      </c>
      <c r="AX43" s="169">
        <v>38</v>
      </c>
      <c r="AY43" s="169">
        <f>繁荣度奖励!N44+村镇首通奖励!AZ43</f>
        <v>20888938.53976953</v>
      </c>
      <c r="AZ43" s="169">
        <f>繁荣度奖励!O44+村镇首通奖励!BA43</f>
        <v>18797261.241343297</v>
      </c>
      <c r="BA43" s="169">
        <f>繁荣度奖励!P44+村镇首通奖励!BB43</f>
        <v>16050985.004033998</v>
      </c>
      <c r="BB43" s="169">
        <f>繁荣度奖励!Q44+村镇首通奖励!BC43</f>
        <v>12452675.486025436</v>
      </c>
      <c r="BC43" s="169">
        <f>繁荣度奖励!R44+村镇首通奖励!BD43</f>
        <v>7903307.8659603568</v>
      </c>
      <c r="BE43" s="145">
        <f>村镇首通奖励!AZ43/AY43</f>
        <v>6.3267934724584682E-2</v>
      </c>
      <c r="BF43" s="145">
        <f>繁荣度奖励!N44/AY43</f>
        <v>0.9367320652754153</v>
      </c>
    </row>
    <row r="44" spans="3:58" x14ac:dyDescent="0.15">
      <c r="C44" s="143">
        <v>39</v>
      </c>
      <c r="D44" s="198">
        <f>繁荣度奖励!AD45+村镇首通奖励!Y44+爵位俸禄!AJ43</f>
        <v>3047664.1776043442</v>
      </c>
      <c r="E44" s="198">
        <f>繁荣度奖励!AE45+村镇首通奖励!Z44+爵位俸禄!AK43</f>
        <v>2703923.5278312196</v>
      </c>
      <c r="F44" s="198">
        <f>繁荣度奖励!AF45+村镇首通奖励!AA44+爵位俸禄!AL43</f>
        <v>2271627.3250433621</v>
      </c>
      <c r="G44" s="198">
        <f>繁荣度奖励!AG45+村镇首通奖励!AB44+爵位俸禄!AM43</f>
        <v>1723840.402854858</v>
      </c>
      <c r="H44" s="198">
        <f>繁荣度奖励!AH45+村镇首通奖励!AC44+爵位俸禄!AN43</f>
        <v>1029232.9269882881</v>
      </c>
      <c r="J44" s="143">
        <v>39</v>
      </c>
      <c r="K44" s="145">
        <f>繁荣度奖励!AD45/D44</f>
        <v>0.93242943256146626</v>
      </c>
      <c r="L44" s="145">
        <f>村镇首通奖励!Y44/D44</f>
        <v>2.6459608178807978E-2</v>
      </c>
      <c r="M44" s="146">
        <f>爵位俸禄!AJ43/D44</f>
        <v>4.1110959259725757E-2</v>
      </c>
      <c r="P44" s="143">
        <v>39</v>
      </c>
      <c r="Q44" s="198">
        <f>村镇首通奖励!BL44</f>
        <v>23340</v>
      </c>
      <c r="R44" s="198">
        <f>村镇首通奖励!BM44</f>
        <v>23560.606060606064</v>
      </c>
      <c r="S44" s="198">
        <f>村镇首通奖励!BN44</f>
        <v>23785.714285714286</v>
      </c>
      <c r="T44" s="198">
        <f>村镇首通奖励!BO44</f>
        <v>24015.463917525773</v>
      </c>
      <c r="U44" s="198">
        <f>村镇首通奖励!BP44</f>
        <v>24489.473684210527</v>
      </c>
      <c r="V44" s="198">
        <f>村镇首通奖励!BQ44</f>
        <v>560.15748724072034</v>
      </c>
      <c r="X44" s="143">
        <v>39</v>
      </c>
      <c r="Y44" s="145">
        <f>村镇首通奖励!BL44/Q44</f>
        <v>1</v>
      </c>
      <c r="AC44" s="143">
        <v>39</v>
      </c>
      <c r="AD44" s="143">
        <f>村镇首通奖励!AD44</f>
        <v>13860</v>
      </c>
      <c r="AE44" s="143">
        <f>村镇首通奖励!AE44</f>
        <v>14049.090909090908</v>
      </c>
      <c r="AF44" s="143">
        <f>村镇首通奖励!AF44</f>
        <v>14242.040816326531</v>
      </c>
      <c r="AG44" s="143">
        <f>村镇首通奖励!AG44</f>
        <v>14438.969072164948</v>
      </c>
      <c r="AH44" s="143">
        <f>村镇首通奖励!AH44</f>
        <v>14845.263157894737</v>
      </c>
      <c r="AM44" s="143">
        <v>39</v>
      </c>
      <c r="AN44" s="143">
        <f>村镇首通奖励!AO44+繁荣度奖励!BF45</f>
        <v>10452448.704639634</v>
      </c>
      <c r="AO44" s="143">
        <f>村镇首通奖励!AP44+繁荣度奖励!BG45</f>
        <v>9501516.5773982331</v>
      </c>
      <c r="AP44" s="143">
        <f>村镇首通奖励!AQ44+繁荣度奖励!BH45</f>
        <v>8191548.581052633</v>
      </c>
      <c r="AQ44" s="143">
        <f>村镇首通奖励!AR44+繁荣度奖励!BI45</f>
        <v>6426054.8714024778</v>
      </c>
      <c r="AR44" s="143">
        <f>村镇首通奖励!AS44+繁荣度奖励!BJ45</f>
        <v>4160803.6826496786</v>
      </c>
      <c r="AT44" s="145">
        <f>村镇首通奖励!AO44/AN44</f>
        <v>5.46092132216476E-2</v>
      </c>
      <c r="AU44" s="145">
        <f>繁荣度奖励!BF45/AN44</f>
        <v>0.94539078677835242</v>
      </c>
      <c r="AX44" s="169">
        <v>39</v>
      </c>
      <c r="AY44" s="169">
        <f>繁荣度奖励!N45+村镇首通奖励!AZ44</f>
        <v>23703939.083692327</v>
      </c>
      <c r="AZ44" s="169">
        <f>繁荣度奖励!O45+村镇首通奖励!BA44</f>
        <v>21252229.731678788</v>
      </c>
      <c r="BA44" s="169">
        <f>繁荣度奖励!P45+村镇首通奖励!BB44</f>
        <v>18095246.706887864</v>
      </c>
      <c r="BB44" s="169">
        <f>繁荣度奖励!Q45+村镇首通奖励!BC44</f>
        <v>14027976.51413643</v>
      </c>
      <c r="BC44" s="169">
        <f>繁荣度奖励!R45+村镇首通奖励!BD44</f>
        <v>8859574.561116768</v>
      </c>
      <c r="BE44" s="145">
        <f>村镇首通奖励!AZ44/AY44</f>
        <v>5.8184422223260458E-2</v>
      </c>
      <c r="BF44" s="145">
        <f>繁荣度奖励!N45/AY44</f>
        <v>0.94181557777673952</v>
      </c>
    </row>
    <row r="45" spans="3:58" x14ac:dyDescent="0.15">
      <c r="C45" s="143">
        <v>40</v>
      </c>
      <c r="D45" s="198">
        <f>繁荣度奖励!AD46+村镇首通奖励!Y45+爵位俸禄!AJ44</f>
        <v>3406135.895227476</v>
      </c>
      <c r="E45" s="198">
        <f>繁荣度奖励!AE46+村镇首通奖励!Z45+爵位俸禄!AK44</f>
        <v>3009019.1127703534</v>
      </c>
      <c r="F45" s="198">
        <f>繁荣度奖励!AF46+村镇首通奖励!AA45+爵位俸禄!AL44</f>
        <v>2527898.8171861563</v>
      </c>
      <c r="G45" s="198">
        <f>繁荣度奖励!AG46+村镇首通奖励!AB45+爵位俸禄!AM44</f>
        <v>1918311.1668327004</v>
      </c>
      <c r="H45" s="198">
        <f>繁荣度奖励!AH46+村镇首通奖励!AC45+爵位俸禄!AN44</f>
        <v>1142016.9975609144</v>
      </c>
      <c r="J45" s="143">
        <v>40</v>
      </c>
      <c r="K45" s="145">
        <f>繁荣度奖励!AD46/D45</f>
        <v>0.93576590300630413</v>
      </c>
      <c r="L45" s="145">
        <f>村镇首通奖励!Y45/D45</f>
        <v>2.3674921518248619E-2</v>
      </c>
      <c r="M45" s="146">
        <f>爵位俸禄!AJ44/D45</f>
        <v>4.0559175475447247E-2</v>
      </c>
      <c r="P45" s="143">
        <v>40</v>
      </c>
      <c r="Q45" s="198">
        <f>村镇首通奖励!BL45</f>
        <v>23900</v>
      </c>
      <c r="R45" s="198">
        <f>村镇首通奖励!BM45</f>
        <v>24126.262626262629</v>
      </c>
      <c r="S45" s="198">
        <f>村镇首通奖励!BN45</f>
        <v>24357.142857142855</v>
      </c>
      <c r="T45" s="198">
        <f>村镇首通奖励!BO45</f>
        <v>24592.783505154635</v>
      </c>
      <c r="U45" s="198">
        <f>村镇首通奖励!BP45</f>
        <v>25071.578947368424</v>
      </c>
      <c r="V45" s="198">
        <f>村镇首通奖励!BQ45</f>
        <v>522.64541605195291</v>
      </c>
      <c r="X45" s="143">
        <v>40</v>
      </c>
      <c r="Y45" s="145">
        <f>村镇首通奖励!BL45/Q45</f>
        <v>1</v>
      </c>
      <c r="AC45" s="143">
        <v>40</v>
      </c>
      <c r="AD45" s="143">
        <f>村镇首通奖励!AD45</f>
        <v>14340</v>
      </c>
      <c r="AE45" s="143">
        <f>村镇首通奖励!AE45</f>
        <v>14533.939393939394</v>
      </c>
      <c r="AF45" s="143">
        <f>村镇首通奖励!AF45</f>
        <v>14731.836734693879</v>
      </c>
      <c r="AG45" s="143">
        <f>村镇首通奖励!AG45</f>
        <v>14933.81443298969</v>
      </c>
      <c r="AH45" s="143">
        <f>村镇首通奖励!AH45</f>
        <v>15342.105263157897</v>
      </c>
      <c r="AM45" s="143">
        <v>40</v>
      </c>
      <c r="AN45" s="143">
        <f>村镇首通奖励!AO45+繁荣度奖励!BF46</f>
        <v>12297664.958380228</v>
      </c>
      <c r="AO45" s="143">
        <f>村镇首通奖励!AP45+繁荣度奖励!BG46</f>
        <v>11131399.507557346</v>
      </c>
      <c r="AP45" s="143">
        <f>村镇首通奖励!AQ45+繁荣度奖励!BH46</f>
        <v>9612957.8815343715</v>
      </c>
      <c r="AQ45" s="143">
        <f>村镇首通奖励!AR45+繁荣度奖励!BI46</f>
        <v>7550171.6090370882</v>
      </c>
      <c r="AR45" s="143">
        <f>村镇首通奖励!AS45+繁荣度奖励!BJ46</f>
        <v>4874469.5064691622</v>
      </c>
      <c r="AT45" s="145">
        <f>村镇首通奖励!AO45/AN45</f>
        <v>4.9667965590798696E-2</v>
      </c>
      <c r="AU45" s="145">
        <f>繁荣度奖励!BF46/AN45</f>
        <v>0.95033203440920133</v>
      </c>
      <c r="AX45" s="169">
        <v>40</v>
      </c>
      <c r="AY45" s="169">
        <f>繁荣度奖励!N46+村镇首通奖励!AZ45</f>
        <v>26839047.066351291</v>
      </c>
      <c r="AZ45" s="169">
        <f>繁荣度奖励!O46+村镇首通奖励!BA45</f>
        <v>23971702.995072868</v>
      </c>
      <c r="BA45" s="169">
        <f>繁荣度奖励!P46+村镇首通奖励!BB45</f>
        <v>20425447.703603923</v>
      </c>
      <c r="BB45" s="169">
        <f>繁荣度奖励!Q46+村镇首通奖励!BC45</f>
        <v>15838916.828282855</v>
      </c>
      <c r="BC45" s="169">
        <f>繁荣度奖励!R46+村镇首通奖励!BD45</f>
        <v>9946213.4209009819</v>
      </c>
      <c r="BE45" s="145">
        <f>村镇首通奖励!AZ45/AY45</f>
        <v>5.3533942410397578E-2</v>
      </c>
      <c r="BF45" s="145">
        <f>繁荣度奖励!N46/AY45</f>
        <v>0.94646605758960245</v>
      </c>
    </row>
    <row r="46" spans="3:58" x14ac:dyDescent="0.15">
      <c r="C46" s="143">
        <v>41</v>
      </c>
      <c r="D46" s="198">
        <f>繁荣度奖励!AD47+村镇首通奖励!Y46+爵位俸禄!AJ45</f>
        <v>3790336.3692457494</v>
      </c>
      <c r="E46" s="198">
        <f>繁荣度奖励!AE47+村镇首通奖励!Z46+爵位俸禄!AK45</f>
        <v>3345665.0856402689</v>
      </c>
      <c r="F46" s="198">
        <f>繁荣度奖励!AF47+村镇首通奖励!AA46+爵位俸禄!AL45</f>
        <v>2808924.4583371077</v>
      </c>
      <c r="G46" s="198">
        <f>繁荣度奖励!AG47+村镇首通奖励!AB46+爵位俸禄!AM45</f>
        <v>2136799.8745413139</v>
      </c>
      <c r="H46" s="198">
        <f>繁荣度奖励!AH47+村镇首通奖励!AC46+爵位俸禄!AN45</f>
        <v>1283333.8720689039</v>
      </c>
      <c r="J46" s="143">
        <v>41</v>
      </c>
      <c r="K46" s="145">
        <f>繁荣度奖励!AD47/D46</f>
        <v>0.93864117966896987</v>
      </c>
      <c r="L46" s="145">
        <f>村镇首通奖励!Y46/D46</f>
        <v>2.1275156646861609E-2</v>
      </c>
      <c r="M46" s="146">
        <f>爵位俸禄!AJ45/D46</f>
        <v>4.0083663684168519E-2</v>
      </c>
      <c r="P46" s="143">
        <v>41</v>
      </c>
      <c r="Q46" s="198">
        <f>村镇首通奖励!BL46</f>
        <v>24459.999999999996</v>
      </c>
      <c r="R46" s="198">
        <f>村镇首通奖励!BM46</f>
        <v>24691.919191919191</v>
      </c>
      <c r="S46" s="198">
        <f>村镇首通奖励!BN46</f>
        <v>24928.571428571428</v>
      </c>
      <c r="T46" s="198">
        <f>村镇首通奖励!BO46</f>
        <v>25151.34020618557</v>
      </c>
      <c r="U46" s="198">
        <f>村镇首通奖励!BP46</f>
        <v>25587.368421052633</v>
      </c>
      <c r="V46" s="198">
        <f>村镇首通奖励!BQ46</f>
        <v>487.64541605195387</v>
      </c>
      <c r="X46" s="143">
        <v>41</v>
      </c>
      <c r="Y46" s="145">
        <f>村镇首通奖励!BL46/Q46</f>
        <v>1</v>
      </c>
      <c r="AC46" s="143">
        <v>41</v>
      </c>
      <c r="AD46" s="143">
        <f>村镇首通奖励!AD46</f>
        <v>14820</v>
      </c>
      <c r="AE46" s="143">
        <f>村镇首通奖励!AE46</f>
        <v>15018.78787878788</v>
      </c>
      <c r="AF46" s="143">
        <f>村镇首通奖励!AF46</f>
        <v>15221.632653061228</v>
      </c>
      <c r="AG46" s="143">
        <f>村镇首通奖励!AG46</f>
        <v>15407.216494845361</v>
      </c>
      <c r="AH46" s="143">
        <f>村镇首通奖励!AH46</f>
        <v>15763.157894736843</v>
      </c>
      <c r="AM46" s="143">
        <v>41</v>
      </c>
      <c r="AN46" s="143">
        <f>村镇首通奖励!AO46+繁荣度奖励!BF47</f>
        <v>14437813.890962182</v>
      </c>
      <c r="AO46" s="143">
        <f>村镇首通奖励!AP46+繁荣度奖励!BG47</f>
        <v>13072014.263047734</v>
      </c>
      <c r="AP46" s="143">
        <f>村镇首通奖励!AQ46+繁荣度奖励!BH47</f>
        <v>11291149.909544436</v>
      </c>
      <c r="AQ46" s="143">
        <f>村镇首通奖励!AR46+繁荣度奖励!BI47</f>
        <v>8910634.0214817263</v>
      </c>
      <c r="AR46" s="143">
        <f>村镇首通奖励!AS46+繁荣度奖励!BJ47</f>
        <v>5859966.785671371</v>
      </c>
      <c r="AT46" s="145">
        <f>村镇首通奖励!AO46/AN46</f>
        <v>4.5076076261613911E-2</v>
      </c>
      <c r="AU46" s="145">
        <f>繁荣度奖励!BF47/AN46</f>
        <v>0.95492392373838608</v>
      </c>
      <c r="AX46" s="169">
        <v>41</v>
      </c>
      <c r="AY46" s="169">
        <f>繁荣度奖励!N47+村镇首通奖励!AZ46</f>
        <v>30326008.370594166</v>
      </c>
      <c r="AZ46" s="169">
        <f>繁荣度奖励!O47+村镇首通奖励!BA46</f>
        <v>27082302.631537747</v>
      </c>
      <c r="BA46" s="169">
        <f>繁荣度奖励!P47+村镇首通奖励!BB46</f>
        <v>23072807.310514182</v>
      </c>
      <c r="BB46" s="169">
        <f>繁荣度奖励!Q47+村镇首通奖励!BC46</f>
        <v>17865189.487254828</v>
      </c>
      <c r="BC46" s="169">
        <f>繁荣度奖励!R47+村镇首通奖励!BD46</f>
        <v>11167975.616902743</v>
      </c>
      <c r="BE46" s="145">
        <f>村镇首通奖励!AZ46/AY46</f>
        <v>4.9277833789990504E-2</v>
      </c>
      <c r="BF46" s="145">
        <f>繁荣度奖励!N47/AY46</f>
        <v>0.95072216621000949</v>
      </c>
    </row>
    <row r="47" spans="3:58" x14ac:dyDescent="0.15">
      <c r="C47" s="143">
        <v>42</v>
      </c>
      <c r="D47" s="198">
        <f>繁荣度奖励!AD48+村镇首通奖励!Y47+爵位俸禄!AJ46</f>
        <v>4204573.8381511476</v>
      </c>
      <c r="E47" s="198">
        <f>繁荣度奖励!AE48+村镇首通奖励!Z47+爵位俸禄!AK46</f>
        <v>3738656.9196180431</v>
      </c>
      <c r="F47" s="198">
        <f>繁荣度奖励!AF48+村镇首通奖励!AA47+爵位俸禄!AL46</f>
        <v>3150012.8334295671</v>
      </c>
      <c r="G47" s="198">
        <f>繁荣度奖励!AG48+村镇首通奖励!AB47+爵位俸禄!AM46</f>
        <v>2403751.3394745621</v>
      </c>
      <c r="H47" s="198">
        <f>繁荣度奖励!AH48+村镇首通奖励!AC47+爵位俸禄!AN46</f>
        <v>1446676.9978888801</v>
      </c>
      <c r="J47" s="143">
        <v>42</v>
      </c>
      <c r="K47" s="145">
        <f>繁荣度奖励!AD48/D47</f>
        <v>0.94058809434637747</v>
      </c>
      <c r="L47" s="145">
        <f>村镇首通奖励!Y47/D47</f>
        <v>1.917911377088798E-2</v>
      </c>
      <c r="M47" s="146">
        <f>爵位俸禄!AJ46/D47</f>
        <v>4.023279188273448E-2</v>
      </c>
      <c r="P47" s="143">
        <v>42</v>
      </c>
      <c r="Q47" s="198">
        <f>村镇首通奖励!BL47</f>
        <v>25020</v>
      </c>
      <c r="R47" s="198">
        <f>村镇首通奖励!BM47</f>
        <v>25227.878787878788</v>
      </c>
      <c r="S47" s="198">
        <f>村镇首通奖励!BN47</f>
        <v>25440</v>
      </c>
      <c r="T47" s="198">
        <f>村镇首通奖励!BO47</f>
        <v>25656.494845360823</v>
      </c>
      <c r="U47" s="198">
        <f>村镇首通奖励!BP47</f>
        <v>26103.157894736847</v>
      </c>
      <c r="V47" s="198">
        <f>村镇首通奖励!BQ47</f>
        <v>454.98926134816645</v>
      </c>
      <c r="X47" s="143">
        <v>42</v>
      </c>
      <c r="Y47" s="145">
        <f>村镇首通奖励!BL47/Q47</f>
        <v>1</v>
      </c>
      <c r="AC47" s="143">
        <v>42</v>
      </c>
      <c r="AD47" s="143">
        <f>村镇首通奖励!AD47</f>
        <v>15300</v>
      </c>
      <c r="AE47" s="143">
        <f>村镇首通奖励!AE47</f>
        <v>15469.696969696972</v>
      </c>
      <c r="AF47" s="143">
        <f>村镇首通奖励!AF47</f>
        <v>15642.857142857145</v>
      </c>
      <c r="AG47" s="143">
        <f>村镇首通奖励!AG47</f>
        <v>15819.587628865978</v>
      </c>
      <c r="AH47" s="143">
        <f>村镇首通奖励!AH47</f>
        <v>16184.21052631579</v>
      </c>
      <c r="AM47" s="143">
        <v>42</v>
      </c>
      <c r="AN47" s="143">
        <f>村镇首通奖励!AO47+繁荣度奖励!BF48</f>
        <v>16905932.736507017</v>
      </c>
      <c r="AO47" s="143">
        <f>村镇首通奖励!AP47+繁荣度奖励!BG48</f>
        <v>15507718.303217532</v>
      </c>
      <c r="AP47" s="143">
        <f>村镇首通奖励!AQ47+繁荣度奖励!BH48</f>
        <v>13492267.903116809</v>
      </c>
      <c r="AQ47" s="143">
        <f>村镇首通奖励!AR47+繁荣度奖励!BI48</f>
        <v>10702099.32259289</v>
      </c>
      <c r="AR47" s="143">
        <f>村镇首通奖励!AS47+繁荣度奖励!BJ48</f>
        <v>7039819.5263439342</v>
      </c>
      <c r="AT47" s="145">
        <f>村镇首通奖励!AO47/AN47</f>
        <v>4.0861395272694556E-2</v>
      </c>
      <c r="AU47" s="145">
        <f>繁荣度奖励!BF48/AN47</f>
        <v>0.95913860472730539</v>
      </c>
      <c r="AX47" s="169">
        <v>42</v>
      </c>
      <c r="AY47" s="169">
        <f>繁荣度奖励!N48+村镇首通奖励!AZ47</f>
        <v>34199476.892096378</v>
      </c>
      <c r="AZ47" s="169">
        <f>繁荣度奖励!O48+村镇首通奖励!BA47</f>
        <v>30654964.599160563</v>
      </c>
      <c r="BA47" s="169">
        <f>繁荣度奖励!P48+村镇首通奖励!BB47</f>
        <v>26086404.354644351</v>
      </c>
      <c r="BB47" s="169">
        <f>繁荣度奖励!Q48+村镇首通奖励!BC47</f>
        <v>20167297.450536046</v>
      </c>
      <c r="BC47" s="169">
        <f>繁荣度奖励!R48+村镇首通奖励!BD47</f>
        <v>12522156.318800537</v>
      </c>
      <c r="BE47" s="145">
        <f>村镇首通奖励!AZ47/AY47</f>
        <v>4.5380811083653529E-2</v>
      </c>
      <c r="BF47" s="145">
        <f>繁荣度奖励!N48/AY47</f>
        <v>0.95461918891634645</v>
      </c>
    </row>
    <row r="48" spans="3:58" x14ac:dyDescent="0.15">
      <c r="C48" s="143">
        <v>43</v>
      </c>
      <c r="D48" s="198">
        <f>繁荣度奖励!AD49+村镇首通奖励!Y48+爵位俸禄!AJ47</f>
        <v>4694486.8939269707</v>
      </c>
      <c r="E48" s="198">
        <f>繁荣度奖励!AE49+村镇首通奖励!Z48+爵位俸禄!AK47</f>
        <v>4183715.5391529598</v>
      </c>
      <c r="F48" s="198">
        <f>繁荣度奖励!AF49+村镇首通奖励!AA48+爵位俸禄!AL47</f>
        <v>3534046.9859324382</v>
      </c>
      <c r="G48" s="198">
        <f>繁荣度奖励!AG49+村镇首通奖励!AB48+爵位俸禄!AM47</f>
        <v>2693929.2252540882</v>
      </c>
      <c r="H48" s="198">
        <f>繁荣度奖励!AH49+村镇首通奖励!AC48+爵位俸禄!AN47</f>
        <v>1623292.2212450732</v>
      </c>
      <c r="J48" s="143">
        <v>43</v>
      </c>
      <c r="K48" s="145">
        <f>繁荣度奖励!AD49/D48</f>
        <v>0.94129504086754034</v>
      </c>
      <c r="L48" s="145">
        <f>村镇首通奖励!Y48/D48</f>
        <v>1.8736871992078533E-2</v>
      </c>
      <c r="M48" s="146">
        <f>爵位俸禄!AJ47/D48</f>
        <v>3.9968087140381213E-2</v>
      </c>
      <c r="P48" s="143">
        <v>43</v>
      </c>
      <c r="Q48" s="198">
        <f>村镇首通奖励!BL48</f>
        <v>25510</v>
      </c>
      <c r="R48" s="198">
        <f>村镇首通奖励!BM48</f>
        <v>25722.82828282829</v>
      </c>
      <c r="S48" s="198">
        <f>村镇首通奖励!BN48</f>
        <v>25940</v>
      </c>
      <c r="T48" s="198">
        <f>村镇首通奖励!BO48</f>
        <v>26161.649484536083</v>
      </c>
      <c r="U48" s="198">
        <f>村镇首通奖励!BP48</f>
        <v>26618.947368421057</v>
      </c>
      <c r="V48" s="198">
        <f>村镇首通奖励!BQ48</f>
        <v>371.45499267870036</v>
      </c>
      <c r="X48" s="143">
        <v>43</v>
      </c>
      <c r="Y48" s="145">
        <f>村镇首通奖励!BL48/Q48</f>
        <v>1</v>
      </c>
      <c r="AC48" s="143">
        <v>43</v>
      </c>
      <c r="AD48" s="143">
        <f>村镇首通奖励!AD48</f>
        <v>15700</v>
      </c>
      <c r="AE48" s="143">
        <f>村镇首通奖励!AE48</f>
        <v>15873.737373737375</v>
      </c>
      <c r="AF48" s="143">
        <f>村镇首通奖励!AF48</f>
        <v>16051.020408163266</v>
      </c>
      <c r="AG48" s="143">
        <f>村镇首通奖励!AG48</f>
        <v>16231.958762886596</v>
      </c>
      <c r="AH48" s="143">
        <f>村镇首通奖励!AH48</f>
        <v>16605.26315789474</v>
      </c>
      <c r="AM48" s="143">
        <v>43</v>
      </c>
      <c r="AN48" s="143">
        <f>村镇首通奖励!AO48+繁荣度奖励!BF49</f>
        <v>20063783.231120709</v>
      </c>
      <c r="AO48" s="143">
        <f>村镇首通奖励!AP48+繁荣度奖励!BG49</f>
        <v>18453882.387681425</v>
      </c>
      <c r="AP48" s="143">
        <f>村镇首通奖励!AQ48+繁荣度奖励!BH49</f>
        <v>16103539.059712354</v>
      </c>
      <c r="AQ48" s="143">
        <f>村镇首通奖励!AR48+繁荣度奖励!BI49</f>
        <v>12737617.791980831</v>
      </c>
      <c r="AR48" s="143">
        <f>村镇首通奖励!AS48+繁荣度奖励!BJ49</f>
        <v>8359519.9078534944</v>
      </c>
      <c r="AT48" s="145">
        <f>村镇首通奖励!AO48/AN48</f>
        <v>4.1075669719907532E-2</v>
      </c>
      <c r="AU48" s="145">
        <f>繁荣度奖励!BF49/AN48</f>
        <v>0.9589243302800925</v>
      </c>
      <c r="AX48" s="169">
        <v>43</v>
      </c>
      <c r="AY48" s="169">
        <f>繁荣度奖励!N49+村镇首通奖励!AZ48</f>
        <v>38488589.85597951</v>
      </c>
      <c r="AZ48" s="169">
        <f>繁荣度奖励!O49+村镇首通奖励!BA48</f>
        <v>34476401.137307405</v>
      </c>
      <c r="BA48" s="169">
        <f>繁荣度奖励!P49+村镇首通奖励!BB48</f>
        <v>29321932.131859507</v>
      </c>
      <c r="BB48" s="169">
        <f>繁荣度奖励!Q49+村镇首通奖励!BC48</f>
        <v>22566792.118193682</v>
      </c>
      <c r="BC48" s="169">
        <f>繁荣度奖励!R49+村镇首通奖励!BD48</f>
        <v>13931564.454299413</v>
      </c>
      <c r="BE48" s="145">
        <f>村镇首通奖励!AZ48/AY48</f>
        <v>4.1752633858845825E-2</v>
      </c>
      <c r="BF48" s="145">
        <f>繁荣度奖励!N49/AY48</f>
        <v>0.95824736614115413</v>
      </c>
    </row>
    <row r="49" spans="3:58" x14ac:dyDescent="0.15">
      <c r="C49" s="143">
        <v>44</v>
      </c>
      <c r="D49" s="198">
        <f>繁荣度奖励!AD50+村镇首通奖励!Y49+爵位俸禄!AJ48</f>
        <v>5260433.8555868529</v>
      </c>
      <c r="E49" s="198">
        <f>繁荣度奖励!AE50+村镇首通奖励!Z49+爵位俸禄!AK48</f>
        <v>4695314.2905467022</v>
      </c>
      <c r="F49" s="198">
        <f>繁荣度奖励!AF50+村镇首通奖励!AA49+爵位俸禄!AL48</f>
        <v>3967743.6609811941</v>
      </c>
      <c r="G49" s="198">
        <f>繁荣度奖励!AG50+村镇首通奖励!AB49+爵位俸禄!AM48</f>
        <v>3026658.8526345757</v>
      </c>
      <c r="H49" s="198">
        <f>繁荣度奖励!AH50+村镇首通奖励!AC49+爵位俸禄!AN48</f>
        <v>1822806.1968998306</v>
      </c>
      <c r="J49" s="143">
        <v>44</v>
      </c>
      <c r="K49" s="145">
        <f>繁荣度奖励!AD50/D49</f>
        <v>0.94245663133693203</v>
      </c>
      <c r="L49" s="145">
        <f>村镇首通奖励!Y49/D49</f>
        <v>1.8112574478777583E-2</v>
      </c>
      <c r="M49" s="146">
        <f>爵位俸禄!AJ48/D49</f>
        <v>3.9430794184290269E-2</v>
      </c>
      <c r="P49" s="143">
        <v>44</v>
      </c>
      <c r="Q49" s="198">
        <f>村镇首通奖励!BL49</f>
        <v>26000</v>
      </c>
      <c r="R49" s="198">
        <f>村镇首通奖励!BM49</f>
        <v>26217.777777777781</v>
      </c>
      <c r="S49" s="198">
        <f>村镇首通奖励!BN49</f>
        <v>26440</v>
      </c>
      <c r="T49" s="198">
        <f>村镇首通奖励!BO49</f>
        <v>26666.804123711336</v>
      </c>
      <c r="U49" s="198">
        <f>村镇首通奖励!BP49</f>
        <v>27134.736842105267</v>
      </c>
      <c r="V49" s="198">
        <f>村镇首通奖励!BQ49</f>
        <v>346.57976304029171</v>
      </c>
      <c r="X49" s="143">
        <v>44</v>
      </c>
      <c r="Y49" s="145">
        <f>村镇首通奖励!BL49/Q49</f>
        <v>1</v>
      </c>
      <c r="AC49" s="143">
        <v>44</v>
      </c>
      <c r="AD49" s="143">
        <f>村镇首通奖励!AD49</f>
        <v>16100</v>
      </c>
      <c r="AE49" s="143">
        <f>村镇首通奖励!AE49</f>
        <v>16277.777777777777</v>
      </c>
      <c r="AF49" s="143">
        <f>村镇首通奖励!AF49</f>
        <v>16459.18367346939</v>
      </c>
      <c r="AG49" s="143">
        <f>村镇首通奖励!AG49</f>
        <v>16644.329896907217</v>
      </c>
      <c r="AH49" s="143">
        <f>村镇首通奖励!AH49</f>
        <v>17026.315789473687</v>
      </c>
      <c r="AM49" s="143">
        <v>44</v>
      </c>
      <c r="AN49" s="143">
        <f>村镇首通奖励!AO49+繁荣度奖励!BF50</f>
        <v>23891134.901731174</v>
      </c>
      <c r="AO49" s="143">
        <f>村镇首通奖励!AP49+繁荣度奖励!BG50</f>
        <v>21992095.995762825</v>
      </c>
      <c r="AP49" s="143">
        <f>村镇首通奖励!AQ49+繁荣度奖励!BH50</f>
        <v>19172877.403419767</v>
      </c>
      <c r="AQ49" s="143">
        <f>村镇首通奖励!AR49+繁荣度奖励!BI50</f>
        <v>15153981.050299678</v>
      </c>
      <c r="AR49" s="143">
        <f>村镇首通奖励!AS49+繁荣度奖励!BJ50</f>
        <v>9889504.8007111363</v>
      </c>
      <c r="AT49" s="145">
        <f>村镇首通奖励!AO49/AN49</f>
        <v>4.0076232067037039E-2</v>
      </c>
      <c r="AU49" s="145">
        <f>繁荣度奖励!BF50/AN49</f>
        <v>0.95992376793296286</v>
      </c>
      <c r="AX49" s="169">
        <v>44</v>
      </c>
      <c r="AY49" s="169">
        <f>繁荣度奖励!N50+村镇首通奖励!AZ49</f>
        <v>43236327.78658662</v>
      </c>
      <c r="AZ49" s="169">
        <f>繁荣度奖励!O50+村镇首通奖励!BA49</f>
        <v>38692560.582226127</v>
      </c>
      <c r="BA49" s="169">
        <f>繁荣度奖励!P50+村镇首通奖励!BB49</f>
        <v>32834575.163593497</v>
      </c>
      <c r="BB49" s="169">
        <f>繁荣度奖励!Q50+村镇首通奖励!BC49</f>
        <v>25216293.564821962</v>
      </c>
      <c r="BC49" s="169">
        <f>繁荣度奖励!R50+村镇首通奖励!BD49</f>
        <v>15469745.481295805</v>
      </c>
      <c r="BE49" s="145">
        <f>村镇首通奖励!AZ49/AY49</f>
        <v>3.8439897305885651E-2</v>
      </c>
      <c r="BF49" s="145">
        <f>繁荣度奖励!N50/AY49</f>
        <v>0.96156010269411429</v>
      </c>
    </row>
    <row r="50" spans="3:58" x14ac:dyDescent="0.15">
      <c r="C50" s="143">
        <v>45</v>
      </c>
      <c r="D50" s="198">
        <f>繁荣度奖励!AD51+村镇首通奖励!Y50+爵位俸禄!AJ49</f>
        <v>5910843.1122128554</v>
      </c>
      <c r="E50" s="198">
        <f>繁荣度奖励!AE51+村镇首通奖励!Z50+爵位俸禄!AK49</f>
        <v>5283208.3192926235</v>
      </c>
      <c r="F50" s="198">
        <f>繁荣度奖励!AF51+村镇首通奖励!AA50+爵位俸禄!AL49</f>
        <v>4464061.8796363445</v>
      </c>
      <c r="G50" s="198">
        <f>繁荣度奖励!AG51+村镇首通奖励!AB50+爵位俸禄!AM49</f>
        <v>3408557.5739493207</v>
      </c>
      <c r="H50" s="198">
        <f>繁荣度奖励!AH51+村镇首通奖励!AC50+爵位俸禄!AN49</f>
        <v>2050371.5886140754</v>
      </c>
      <c r="J50" s="143">
        <v>45</v>
      </c>
      <c r="K50" s="145">
        <f>繁荣度奖励!AD51/D50</f>
        <v>0.94396109922901383</v>
      </c>
      <c r="L50" s="145">
        <f>村镇首通奖励!Y50/D50</f>
        <v>1.7357929833733892E-2</v>
      </c>
      <c r="M50" s="146">
        <f>爵位俸禄!AJ49/D50</f>
        <v>3.8680970937252181E-2</v>
      </c>
      <c r="P50" s="143">
        <v>45</v>
      </c>
      <c r="Q50" s="198">
        <f>村镇首通奖励!BL50</f>
        <v>26490</v>
      </c>
      <c r="R50" s="198">
        <f>村镇首通奖励!BM50</f>
        <v>26712.727272727276</v>
      </c>
      <c r="S50" s="198">
        <f>村镇首通奖励!BN50</f>
        <v>26940.000000000004</v>
      </c>
      <c r="T50" s="198">
        <f>村镇首通奖励!BO50</f>
        <v>27171.958762886596</v>
      </c>
      <c r="U50" s="198">
        <f>村镇首通奖励!BP50</f>
        <v>27650.526315789477</v>
      </c>
      <c r="V50" s="198">
        <f>村镇首通奖励!BQ50</f>
        <v>323.37035311560112</v>
      </c>
      <c r="X50" s="143">
        <v>45</v>
      </c>
      <c r="Y50" s="145">
        <f>村镇首通奖励!BL50/Q50</f>
        <v>1</v>
      </c>
      <c r="AC50" s="143">
        <v>45</v>
      </c>
      <c r="AD50" s="143">
        <f>村镇首通奖励!AD50</f>
        <v>16500</v>
      </c>
      <c r="AE50" s="143">
        <f>村镇首通奖励!AE50</f>
        <v>16681.818181818184</v>
      </c>
      <c r="AF50" s="143">
        <f>村镇首通奖励!AF50</f>
        <v>16867.34693877551</v>
      </c>
      <c r="AG50" s="143">
        <f>村镇首通奖励!AG50</f>
        <v>17056.701030927834</v>
      </c>
      <c r="AH50" s="143">
        <f>村镇首通奖励!AH50</f>
        <v>17447.368421052633</v>
      </c>
      <c r="AM50" s="143">
        <v>45</v>
      </c>
      <c r="AN50" s="143">
        <f>村镇首通奖励!AO50+繁荣度奖励!BF51</f>
        <v>28468511.995273605</v>
      </c>
      <c r="AO50" s="143">
        <f>村镇首通奖励!AP50+繁荣度奖励!BG51</f>
        <v>26209229.695602387</v>
      </c>
      <c r="AP50" s="143">
        <f>村镇首通奖励!AQ50+繁荣度奖励!BH51</f>
        <v>22804152.773621097</v>
      </c>
      <c r="AQ50" s="143">
        <f>村镇首通奖励!AR50+繁荣度奖励!BI51</f>
        <v>18010176.078347594</v>
      </c>
      <c r="AR50" s="143">
        <f>村镇首通奖励!AS50+繁荣度奖励!BJ51</f>
        <v>11673280.374828037</v>
      </c>
      <c r="AT50" s="145">
        <f>村镇首通奖励!AO50/AN50</f>
        <v>3.8316017366172725E-2</v>
      </c>
      <c r="AU50" s="145">
        <f>繁荣度奖励!BF51/AN50</f>
        <v>0.96168398263382726</v>
      </c>
      <c r="AX50" s="169">
        <v>45</v>
      </c>
      <c r="AY50" s="169">
        <f>繁荣度奖励!N51+村镇首通奖励!AZ50</f>
        <v>48486713.151426814</v>
      </c>
      <c r="AZ50" s="169">
        <f>繁荣度奖励!O51+村镇首通奖励!BA50</f>
        <v>43361232.723892629</v>
      </c>
      <c r="BA50" s="169">
        <f>繁荣度奖励!P51+村镇首通奖励!BB50</f>
        <v>36713560.375343591</v>
      </c>
      <c r="BB50" s="169">
        <f>繁荣度奖励!Q51+村镇首通奖励!BC50</f>
        <v>28154939.694270097</v>
      </c>
      <c r="BC50" s="169">
        <f>繁荣度奖励!R51+村镇首通奖励!BD50</f>
        <v>17169793.732977137</v>
      </c>
      <c r="BE50" s="145">
        <f>村镇首通奖励!AZ50/AY50</f>
        <v>3.5411763107920088E-2</v>
      </c>
      <c r="BF50" s="145">
        <f>繁荣度奖励!N51/AY50</f>
        <v>0.96458823689207995</v>
      </c>
    </row>
    <row r="51" spans="3:58" x14ac:dyDescent="0.15">
      <c r="C51" s="143">
        <v>46</v>
      </c>
      <c r="D51" s="198">
        <f>繁荣度奖励!AD52+村镇首通奖励!Y51+爵位俸禄!AJ50</f>
        <v>6654961.2388850367</v>
      </c>
      <c r="E51" s="198">
        <f>繁荣度奖励!AE52+村镇首通奖励!Z51+爵位俸禄!AK50</f>
        <v>5949452.8761215294</v>
      </c>
      <c r="F51" s="198">
        <f>繁荣度奖励!AF52+村镇首通奖励!AA51+爵位俸禄!AL50</f>
        <v>5026389.1566398703</v>
      </c>
      <c r="G51" s="198">
        <f>繁荣度奖励!AG52+村镇首通奖励!AB51+爵位俸禄!AM50</f>
        <v>3838502.8476008996</v>
      </c>
      <c r="H51" s="198">
        <f>繁荣度奖励!AH52+村镇首通奖励!AC51+爵位俸禄!AN50</f>
        <v>2289217.8982634749</v>
      </c>
      <c r="J51" s="143">
        <v>46</v>
      </c>
      <c r="K51" s="145">
        <f>繁荣度奖励!AD52/D51</f>
        <v>0.9457106043752932</v>
      </c>
      <c r="L51" s="145">
        <f>村镇首通奖励!Y51/D51</f>
        <v>1.6517000783976894E-2</v>
      </c>
      <c r="M51" s="146">
        <f>爵位俸禄!AJ50/D51</f>
        <v>3.7772394840729868E-2</v>
      </c>
      <c r="P51" s="143">
        <v>46</v>
      </c>
      <c r="Q51" s="198">
        <f>村镇首通奖励!BL51</f>
        <v>26980</v>
      </c>
      <c r="R51" s="198">
        <f>村镇首通奖励!BM51</f>
        <v>27207.67676767677</v>
      </c>
      <c r="S51" s="198">
        <f>村镇首通奖励!BN51</f>
        <v>27439.999999999996</v>
      </c>
      <c r="T51" s="198">
        <f>村镇首通奖励!BO51</f>
        <v>27677.113402061852</v>
      </c>
      <c r="U51" s="198">
        <f>村镇首通奖励!BP51</f>
        <v>28173.333333333336</v>
      </c>
      <c r="V51" s="198">
        <f>村镇首通奖励!BQ51</f>
        <v>301.71520794176473</v>
      </c>
      <c r="X51" s="143">
        <v>46</v>
      </c>
      <c r="Y51" s="145">
        <f>村镇首通奖励!BL51/Q51</f>
        <v>1</v>
      </c>
      <c r="AC51" s="143">
        <v>46</v>
      </c>
      <c r="AD51" s="143">
        <f>村镇首通奖励!AD51</f>
        <v>16900</v>
      </c>
      <c r="AE51" s="143">
        <f>村镇首通奖励!AE51</f>
        <v>17085.858585858587</v>
      </c>
      <c r="AF51" s="143">
        <f>村镇首通奖励!AF51</f>
        <v>17275.510204081635</v>
      </c>
      <c r="AG51" s="143">
        <f>村镇首通奖励!AG51</f>
        <v>17469.072164948451</v>
      </c>
      <c r="AH51" s="143">
        <f>村镇首通奖励!AH51</f>
        <v>17882.456140350881</v>
      </c>
      <c r="AM51" s="143">
        <v>46</v>
      </c>
      <c r="AN51" s="143">
        <f>村镇首通奖励!AO51+繁荣度奖励!BF52</f>
        <v>33884548.878332019</v>
      </c>
      <c r="AO51" s="143">
        <f>村镇首通奖励!AP51+繁荣度奖励!BG52</f>
        <v>31139853.312930956</v>
      </c>
      <c r="AP51" s="143">
        <f>村镇首通奖励!AQ51+繁荣度奖励!BH52</f>
        <v>27037587.439649221</v>
      </c>
      <c r="AQ51" s="143">
        <f>村镇首通奖励!AR51+繁荣度奖励!BI52</f>
        <v>21309687.121132258</v>
      </c>
      <c r="AR51" s="143">
        <f>村镇首通奖励!AS51+繁荣度奖励!BJ52</f>
        <v>13703595.795176581</v>
      </c>
      <c r="AT51" s="145">
        <f>村镇首通奖励!AO51/AN51</f>
        <v>3.6126593797331734E-2</v>
      </c>
      <c r="AU51" s="145">
        <f>繁荣度奖励!BF52/AN51</f>
        <v>0.96387340620266815</v>
      </c>
      <c r="AX51" s="169">
        <v>46</v>
      </c>
      <c r="AY51" s="169">
        <f>繁荣度奖励!N52+村镇首通奖励!AZ51</f>
        <v>54287725.133476526</v>
      </c>
      <c r="AZ51" s="169">
        <f>繁荣度奖励!O52+村镇首通奖励!BA51</f>
        <v>48477019.427650385</v>
      </c>
      <c r="BA51" s="169">
        <f>繁荣度奖励!P52+村镇首通奖励!BB51</f>
        <v>40968092.144309483</v>
      </c>
      <c r="BB51" s="169">
        <f>繁荣度奖励!Q52+村镇首通奖励!BC51</f>
        <v>31361517.775047414</v>
      </c>
      <c r="BC51" s="169">
        <f>繁荣度奖励!R52+村镇首通奖励!BD51</f>
        <v>18981367.870377719</v>
      </c>
      <c r="BE51" s="145">
        <f>村镇首通奖励!AZ51/AY51</f>
        <v>3.2640896181286037E-2</v>
      </c>
      <c r="BF51" s="145">
        <f>繁荣度奖励!N52/AY51</f>
        <v>0.96735910381871393</v>
      </c>
    </row>
    <row r="52" spans="3:58" x14ac:dyDescent="0.15">
      <c r="C52" s="143">
        <v>47</v>
      </c>
      <c r="D52" s="198">
        <f>繁荣度奖励!AD53+村镇首通奖励!Y52+爵位俸禄!AJ51</f>
        <v>7502927.0265098922</v>
      </c>
      <c r="E52" s="198">
        <f>繁荣度奖励!AE53+村镇首通奖励!Z52+爵位俸禄!AK51</f>
        <v>6708560.4560313961</v>
      </c>
      <c r="F52" s="198">
        <f>繁荣度奖励!AF53+村镇首通奖励!AA52+爵位俸禄!AL51</f>
        <v>5667280.0667920988</v>
      </c>
      <c r="G52" s="198">
        <f>繁荣度奖励!AG53+村镇首通奖励!AB52+爵位俸禄!AM51</f>
        <v>4310784.5150048025</v>
      </c>
      <c r="H52" s="198">
        <f>繁荣度奖励!AH53+村镇首通奖励!AC52+爵位俸禄!AN51</f>
        <v>2540232.4479108769</v>
      </c>
      <c r="J52" s="143">
        <v>47</v>
      </c>
      <c r="K52" s="145">
        <f>繁荣度奖励!AD53/D52</f>
        <v>0.94762278976649128</v>
      </c>
      <c r="L52" s="145">
        <f>村镇首通奖励!Y52/D52</f>
        <v>1.5625901676207036E-2</v>
      </c>
      <c r="M52" s="146">
        <f>爵位俸禄!AJ51/D52</f>
        <v>3.675130855730166E-2</v>
      </c>
      <c r="P52" s="143">
        <v>47</v>
      </c>
      <c r="Q52" s="198">
        <f>村镇首通奖励!BL52</f>
        <v>27470</v>
      </c>
      <c r="R52" s="198">
        <f>村镇首通奖励!BM52</f>
        <v>27702.626262626265</v>
      </c>
      <c r="S52" s="198">
        <f>村镇首通奖励!BN52</f>
        <v>27940</v>
      </c>
      <c r="T52" s="198">
        <f>村镇首通奖励!BO52</f>
        <v>28189.828178694159</v>
      </c>
      <c r="U52" s="198">
        <f>村镇首通奖励!BP52</f>
        <v>28706.666666666672</v>
      </c>
      <c r="V52" s="198">
        <f>村镇首通奖励!BQ52</f>
        <v>281.51024305805117</v>
      </c>
      <c r="X52" s="143">
        <v>47</v>
      </c>
      <c r="Y52" s="145">
        <f>村镇首通奖励!BL52/Q52</f>
        <v>1</v>
      </c>
      <c r="AC52" s="143">
        <v>47</v>
      </c>
      <c r="AD52" s="143">
        <f>村镇首通奖励!AD52</f>
        <v>17300</v>
      </c>
      <c r="AE52" s="143">
        <f>村镇首通奖励!AE52</f>
        <v>17489.898989898993</v>
      </c>
      <c r="AF52" s="143">
        <f>村镇首通奖励!AF52</f>
        <v>17683.673469387755</v>
      </c>
      <c r="AG52" s="143">
        <f>村镇首通奖励!AG52</f>
        <v>17896.563573883162</v>
      </c>
      <c r="AH52" s="143">
        <f>村镇首通奖励!AH52</f>
        <v>18338.596491228072</v>
      </c>
      <c r="AM52" s="143">
        <v>47</v>
      </c>
      <c r="AN52" s="143">
        <f>村镇首通奖励!AO52+繁荣度奖励!BF53</f>
        <v>40236739.404861644</v>
      </c>
      <c r="AO52" s="143">
        <f>村镇首通奖励!AP52+繁荣度奖励!BG53</f>
        <v>36909760.288910702</v>
      </c>
      <c r="AP52" s="143">
        <f>村镇首通奖励!AQ52+繁荣度奖励!BH53</f>
        <v>31982436.649313677</v>
      </c>
      <c r="AQ52" s="143">
        <f>村镇首通奖励!AR52+繁荣度奖励!BI53</f>
        <v>25227642.331994157</v>
      </c>
      <c r="AR52" s="143">
        <f>村镇首通奖励!AS52+繁荣度奖励!BJ53</f>
        <v>16165908.224469213</v>
      </c>
      <c r="AT52" s="145">
        <f>村镇首通奖励!AO52/AN52</f>
        <v>3.3736994765103882E-2</v>
      </c>
      <c r="AU52" s="145">
        <f>繁荣度奖励!BF53/AN52</f>
        <v>0.96626300523489617</v>
      </c>
      <c r="AX52" s="169">
        <v>47</v>
      </c>
      <c r="AY52" s="169">
        <f>繁荣度奖励!N53+村镇首通奖励!AZ52</f>
        <v>60691640.826861925</v>
      </c>
      <c r="AZ52" s="169">
        <f>繁荣度奖励!O53+村镇首通奖励!BA52</f>
        <v>54129611.277470939</v>
      </c>
      <c r="BA52" s="169">
        <f>繁荣度奖励!P53+村镇首通奖励!BB52</f>
        <v>45675292.956692114</v>
      </c>
      <c r="BB52" s="169">
        <f>繁荣度奖励!Q53+村镇首通奖励!BC52</f>
        <v>34917140.582322739</v>
      </c>
      <c r="BC52" s="169">
        <f>繁荣度奖励!R53+村镇首通奖励!BD52</f>
        <v>21018431.808171581</v>
      </c>
      <c r="BE52" s="145">
        <f>村镇首通奖励!AZ52/AY52</f>
        <v>3.0102992357909291E-2</v>
      </c>
      <c r="BF52" s="145">
        <f>繁荣度奖励!N53/AY52</f>
        <v>0.96989700764209075</v>
      </c>
    </row>
    <row r="53" spans="3:58" x14ac:dyDescent="0.15">
      <c r="C53" s="143">
        <v>48</v>
      </c>
      <c r="D53" s="198">
        <f>繁荣度奖励!AD54+村镇首通奖励!Y53+爵位俸禄!AJ52</f>
        <v>8469583.0062592793</v>
      </c>
      <c r="E53" s="198">
        <f>繁荣度奖励!AE54+村镇首通奖励!Z53+爵位俸禄!AK52</f>
        <v>7536286.2205399871</v>
      </c>
      <c r="F53" s="198">
        <f>繁荣度奖励!AF54+村镇首通奖励!AA53+爵位俸禄!AL52</f>
        <v>6352872.1767224679</v>
      </c>
      <c r="G53" s="198">
        <f>繁荣度奖励!AG54+村镇首通奖励!AB53+爵位俸禄!AM52</f>
        <v>4790920.2923642071</v>
      </c>
      <c r="H53" s="198">
        <f>繁荣度奖励!AH54+村镇首通奖励!AC53+爵位俸禄!AN52</f>
        <v>2806586.9365894548</v>
      </c>
      <c r="J53" s="143">
        <v>48</v>
      </c>
      <c r="K53" s="145">
        <f>繁荣度奖励!AD54/D53</f>
        <v>0.9492122519621673</v>
      </c>
      <c r="L53" s="145">
        <f>村镇首通奖励!Y53/D53</f>
        <v>1.4706745291704015E-2</v>
      </c>
      <c r="M53" s="146">
        <f>爵位俸禄!AJ52/D53</f>
        <v>3.6081002746128688E-2</v>
      </c>
      <c r="P53" s="143">
        <v>48</v>
      </c>
      <c r="Q53" s="198">
        <f>村镇首通奖励!BL53</f>
        <v>27960</v>
      </c>
      <c r="R53" s="198">
        <f>村镇首通奖励!BM53</f>
        <v>28205.656565656569</v>
      </c>
      <c r="S53" s="198">
        <f>村镇首通奖励!BN53</f>
        <v>28456.326530612245</v>
      </c>
      <c r="T53" s="198">
        <f>村镇首通奖励!BO53</f>
        <v>28712.164948453606</v>
      </c>
      <c r="U53" s="198">
        <f>村镇首通奖励!BP53</f>
        <v>29240.000000000004</v>
      </c>
      <c r="V53" s="198">
        <f>村镇首通奖励!BQ53</f>
        <v>262.6583442287087</v>
      </c>
      <c r="X53" s="143">
        <v>48</v>
      </c>
      <c r="Y53" s="145">
        <f>村镇首通奖励!BL53/Q53</f>
        <v>1</v>
      </c>
      <c r="AC53" s="143">
        <v>48</v>
      </c>
      <c r="AD53" s="143">
        <f>村镇首通奖励!AD53</f>
        <v>17700</v>
      </c>
      <c r="AE53" s="143">
        <f>村镇首通奖励!AE53</f>
        <v>17910.101010101011</v>
      </c>
      <c r="AF53" s="143">
        <f>村镇首通奖励!AF53</f>
        <v>18124.489795918369</v>
      </c>
      <c r="AG53" s="143">
        <f>村镇首通奖励!AG53</f>
        <v>18343.298969072166</v>
      </c>
      <c r="AH53" s="143">
        <f>村镇首通奖励!AH53</f>
        <v>18794.736842105267</v>
      </c>
      <c r="AM53" s="143">
        <v>48</v>
      </c>
      <c r="AN53" s="143">
        <f>村镇首通奖励!AO53+繁荣度奖励!BF54</f>
        <v>47632252.074630134</v>
      </c>
      <c r="AO53" s="143">
        <f>村镇首通奖励!AP53+繁荣度奖励!BG54</f>
        <v>43716045.190597422</v>
      </c>
      <c r="AP53" s="143">
        <f>村镇首通奖励!AQ53+繁荣度奖励!BH54</f>
        <v>38042122.090168245</v>
      </c>
      <c r="AQ53" s="143">
        <f>村镇首通奖励!AR53+繁荣度奖励!BI54</f>
        <v>29780860.609384444</v>
      </c>
      <c r="AR53" s="143">
        <f>村镇首通奖励!AS53+繁荣度奖励!BJ54</f>
        <v>19062500.708787423</v>
      </c>
      <c r="AT53" s="145">
        <f>村镇首通奖励!AO53/AN53</f>
        <v>3.1298121232315804E-2</v>
      </c>
      <c r="AU53" s="145">
        <f>繁荣度奖励!BF54/AN53</f>
        <v>0.96870187876768421</v>
      </c>
      <c r="AX53" s="169">
        <v>48</v>
      </c>
      <c r="AY53" s="169">
        <f>繁荣度奖励!N54+村镇首通奖励!AZ53</f>
        <v>67755405.027389407</v>
      </c>
      <c r="AZ53" s="169">
        <f>繁荣度奖励!O54+村镇首通奖励!BA53</f>
        <v>60343832.020523012</v>
      </c>
      <c r="BA53" s="169">
        <f>繁荣度奖励!P54+村镇首通奖励!BB53</f>
        <v>50976921.717493758</v>
      </c>
      <c r="BB53" s="169">
        <f>繁荣度奖励!Q54+村镇首通奖励!BC53</f>
        <v>38735008.654899538</v>
      </c>
      <c r="BC53" s="169">
        <f>繁荣度奖励!R54+村镇首通奖励!BD53</f>
        <v>23263579.628569573</v>
      </c>
      <c r="BE53" s="145">
        <f>村镇首通奖励!AZ53/AY53</f>
        <v>2.7776381813955968E-2</v>
      </c>
      <c r="BF53" s="145">
        <f>繁荣度奖励!N54/AY53</f>
        <v>0.97222361818604419</v>
      </c>
    </row>
    <row r="54" spans="3:58" x14ac:dyDescent="0.15">
      <c r="C54" s="143">
        <v>49</v>
      </c>
      <c r="D54" s="198">
        <f>繁荣度奖励!AD55+村镇首通奖励!Y54+爵位俸禄!AJ53</f>
        <v>9497773.8510109261</v>
      </c>
      <c r="E54" s="198">
        <f>繁荣度奖励!AE55+村镇首通奖励!Z54+爵位俸禄!AK53</f>
        <v>8431590.3300985564</v>
      </c>
      <c r="F54" s="198">
        <f>繁荣度奖励!AF55+村镇首通奖励!AA54+爵位俸禄!AL53</f>
        <v>7067634.0587153351</v>
      </c>
      <c r="G54" s="198">
        <f>繁荣度奖励!AG55+村镇首通奖励!AB54+爵位俸禄!AM53</f>
        <v>5304551.2930367785</v>
      </c>
      <c r="H54" s="198">
        <f>繁荣度奖励!AH55+村镇首通奖励!AC54+爵位俸禄!AN53</f>
        <v>3108374.8125062096</v>
      </c>
      <c r="J54" s="143">
        <v>49</v>
      </c>
      <c r="K54" s="145">
        <f>繁荣度奖励!AD55/D54</f>
        <v>0.95134206623403172</v>
      </c>
      <c r="L54" s="145">
        <f>村镇首通奖励!Y54/D54</f>
        <v>1.3114652123112202E-2</v>
      </c>
      <c r="M54" s="146">
        <f>爵位俸禄!AJ53/D54</f>
        <v>3.5543281642856146E-2</v>
      </c>
      <c r="P54" s="143">
        <v>49</v>
      </c>
      <c r="Q54" s="198">
        <f>村镇首通奖励!BL54</f>
        <v>28466.666666666668</v>
      </c>
      <c r="R54" s="198">
        <f>村镇首通奖励!BM54</f>
        <v>28717.441077441079</v>
      </c>
      <c r="S54" s="198">
        <f>村镇首通奖励!BN54</f>
        <v>28973.333333333332</v>
      </c>
      <c r="T54" s="198">
        <f>村镇首通奖励!BO54</f>
        <v>29234.501718213061</v>
      </c>
      <c r="U54" s="198">
        <f>村镇首通奖励!BP54</f>
        <v>29773.333333333336</v>
      </c>
      <c r="V54" s="198">
        <f>村镇首通奖励!BQ54</f>
        <v>253.40457756128052</v>
      </c>
      <c r="X54" s="143">
        <v>49</v>
      </c>
      <c r="Y54" s="145">
        <f>村镇首通奖励!BL54/Q54</f>
        <v>1</v>
      </c>
      <c r="AC54" s="143">
        <v>49</v>
      </c>
      <c r="AD54" s="143">
        <f>村镇首通奖励!AD54</f>
        <v>18133.333333333336</v>
      </c>
      <c r="AE54" s="143">
        <f>村镇首通奖励!AE54</f>
        <v>18347.811447811451</v>
      </c>
      <c r="AF54" s="143">
        <f>村镇首通奖励!AF54</f>
        <v>18566.666666666664</v>
      </c>
      <c r="AG54" s="143">
        <f>村镇首通奖励!AG54</f>
        <v>18790.03436426117</v>
      </c>
      <c r="AH54" s="143">
        <f>村镇首通奖励!AH54</f>
        <v>19250.877192982458</v>
      </c>
      <c r="AM54" s="143">
        <v>49</v>
      </c>
      <c r="AN54" s="143">
        <f>村镇首通奖励!AO54+繁荣度奖励!BF55</f>
        <v>56660359.527599759</v>
      </c>
      <c r="AO54" s="143">
        <f>村镇首通奖励!AP54+繁荣度奖励!BG55</f>
        <v>52065650.617281638</v>
      </c>
      <c r="AP54" s="143">
        <f>村镇首通奖励!AQ54+繁荣度奖励!BH55</f>
        <v>45122374.717859447</v>
      </c>
      <c r="AQ54" s="143">
        <f>村镇首通奖励!AR54+繁荣度奖励!BI55</f>
        <v>35195895.434316404</v>
      </c>
      <c r="AR54" s="143">
        <f>村镇首通奖励!AS54+繁荣度奖励!BJ55</f>
        <v>22654908.905213151</v>
      </c>
      <c r="AT54" s="145">
        <f>村镇首通奖励!AO54/AN54</f>
        <v>2.9223252619734002E-2</v>
      </c>
      <c r="AU54" s="145">
        <f>繁荣度奖励!BF55/AN54</f>
        <v>0.97077674738026598</v>
      </c>
      <c r="AX54" s="169">
        <v>49</v>
      </c>
      <c r="AY54" s="169">
        <f>繁荣度奖励!N55+村镇首通奖励!AZ54</f>
        <v>75674707.537551105</v>
      </c>
      <c r="AZ54" s="169">
        <f>繁荣度奖励!O55+村镇首通奖励!BA54</f>
        <v>67391423.559406683</v>
      </c>
      <c r="BA54" s="169">
        <f>繁荣度奖励!P55+村镇首通奖励!BB54</f>
        <v>56735206.421298154</v>
      </c>
      <c r="BB54" s="169">
        <f>繁荣度奖励!Q55+村镇首通奖励!BC54</f>
        <v>42981146.381170221</v>
      </c>
      <c r="BC54" s="169">
        <f>繁荣度奖励!R55+村镇首通奖励!BD54</f>
        <v>25896634.01590788</v>
      </c>
      <c r="BE54" s="145">
        <f>村镇首通奖励!AZ54/AY54</f>
        <v>2.5948784350336093E-2</v>
      </c>
      <c r="BF54" s="145">
        <f>繁荣度奖励!N55/AY54</f>
        <v>0.97405121564966379</v>
      </c>
    </row>
    <row r="55" spans="3:58" x14ac:dyDescent="0.15">
      <c r="C55" s="143">
        <v>50</v>
      </c>
      <c r="D55" s="198">
        <f>繁荣度奖励!AD56+村镇首通奖励!Y55+爵位俸禄!AJ54</f>
        <v>10599761.512838516</v>
      </c>
      <c r="E55" s="198">
        <f>繁荣度奖励!AE56+村镇首通奖励!Z55+爵位俸禄!AK54</f>
        <v>9392633.7699783985</v>
      </c>
      <c r="F55" s="198">
        <f>繁荣度奖励!AF56+村镇首通奖励!AA55+爵位俸禄!AL54</f>
        <v>7831760.7519075461</v>
      </c>
      <c r="G55" s="198">
        <f>繁荣度奖励!AG56+村镇首通奖励!AB55+爵位俸禄!AM54</f>
        <v>5879642.244909755</v>
      </c>
      <c r="H55" s="198">
        <f>繁荣度奖励!AH56+村镇首通奖励!AC55+爵位俸禄!AN54</f>
        <v>3437971.8459395408</v>
      </c>
      <c r="J55" s="143">
        <v>50</v>
      </c>
      <c r="K55" s="145">
        <f>繁荣度奖励!AD56/D55</f>
        <v>0.95316600673529195</v>
      </c>
      <c r="L55" s="145">
        <f>村镇首通奖励!Y55/D55</f>
        <v>1.1751207784168721E-2</v>
      </c>
      <c r="M55" s="146">
        <f>爵位俸禄!AJ54/D55</f>
        <v>3.5082785480539294E-2</v>
      </c>
      <c r="P55" s="143">
        <v>50</v>
      </c>
      <c r="Q55" s="198">
        <f>村镇首通奖励!BL55</f>
        <v>28973.333333333332</v>
      </c>
      <c r="R55" s="198">
        <f>村镇首通奖励!BM55</f>
        <v>29229.225589225589</v>
      </c>
      <c r="S55" s="198">
        <f>村镇首通奖励!BN55</f>
        <v>29490.340136054419</v>
      </c>
      <c r="T55" s="198">
        <f>村镇首通奖励!BO55</f>
        <v>29756.838487972509</v>
      </c>
      <c r="U55" s="198">
        <f>村镇首通奖励!BP55</f>
        <v>30306.666666666668</v>
      </c>
      <c r="V55" s="198">
        <f>村镇首通奖励!BQ55</f>
        <v>236.43483107112081</v>
      </c>
      <c r="X55" s="143">
        <v>50</v>
      </c>
      <c r="Y55" s="145">
        <f>村镇首通奖励!BL55/Q55</f>
        <v>1</v>
      </c>
      <c r="AC55" s="143">
        <v>50</v>
      </c>
      <c r="AD55" s="143">
        <f>村镇首通奖励!AD55</f>
        <v>18566.666666666664</v>
      </c>
      <c r="AE55" s="143">
        <f>村镇首通奖励!AE55</f>
        <v>18785.521885521885</v>
      </c>
      <c r="AF55" s="143">
        <f>村镇首通奖励!AF55</f>
        <v>19008.843537414967</v>
      </c>
      <c r="AG55" s="143">
        <f>村镇首通奖励!AG55</f>
        <v>19236.769759450173</v>
      </c>
      <c r="AH55" s="143">
        <f>村镇首通奖励!AH55</f>
        <v>19707.017543859649</v>
      </c>
      <c r="AM55" s="143">
        <v>50</v>
      </c>
      <c r="AN55" s="143">
        <f>村镇首通奖励!AO55+繁荣度奖励!BF56</f>
        <v>67481792.797544211</v>
      </c>
      <c r="AO55" s="143">
        <f>村镇首通奖励!AP55+繁荣度奖励!BG56</f>
        <v>62035482.292826146</v>
      </c>
      <c r="AP55" s="143">
        <f>村镇首通奖励!AQ55+繁荣度奖励!BH56</f>
        <v>53498774.544335872</v>
      </c>
      <c r="AQ55" s="143">
        <f>村镇首通奖励!AR55+繁荣度奖励!BI56</f>
        <v>41861103.68063011</v>
      </c>
      <c r="AR55" s="143">
        <f>村镇首通奖励!AS55+繁荣度奖励!BJ56</f>
        <v>26926669.61616401</v>
      </c>
      <c r="AT55" s="145">
        <f>村镇首通奖励!AO55/AN55</f>
        <v>2.6982092865592368E-2</v>
      </c>
      <c r="AU55" s="145">
        <f>繁荣度奖励!BF56/AN55</f>
        <v>0.97301790713440761</v>
      </c>
      <c r="AX55" s="169">
        <v>50</v>
      </c>
      <c r="AY55" s="169">
        <f>繁荣度奖励!N56+村镇首通奖励!AZ55</f>
        <v>84505758.508672148</v>
      </c>
      <c r="AZ55" s="169">
        <f>繁荣度奖励!O56+村镇首通奖励!BA55</f>
        <v>75258066.174823686</v>
      </c>
      <c r="BA55" s="169">
        <f>繁荣度奖励!P56+村镇首通奖励!BB55</f>
        <v>63132519.503548063</v>
      </c>
      <c r="BB55" s="169">
        <f>繁荣度奖励!Q56+村镇首通奖励!BC55</f>
        <v>47913173.033569954</v>
      </c>
      <c r="BC55" s="169">
        <f>繁荣度奖励!R56+村镇首通奖励!BD55</f>
        <v>28874342.514005166</v>
      </c>
      <c r="BE55" s="145">
        <f>村镇首通奖励!AZ55/AY55</f>
        <v>2.420347878569053E-2</v>
      </c>
      <c r="BF55" s="145">
        <f>繁荣度奖励!N56/AY55</f>
        <v>0.97579652121430949</v>
      </c>
    </row>
    <row r="56" spans="3:58" x14ac:dyDescent="0.15">
      <c r="C56" s="143">
        <v>51</v>
      </c>
      <c r="D56" s="198">
        <f>繁荣度奖励!AD57+村镇首通奖励!Y56+爵位俸禄!AJ55</f>
        <v>11780842.644827737</v>
      </c>
      <c r="E56" s="198">
        <f>繁荣度奖励!AE57+村镇首通奖励!Z56+爵位俸禄!AK55</f>
        <v>10366150.305450635</v>
      </c>
      <c r="F56" s="198">
        <f>繁荣度奖励!AF57+村镇首通奖励!AA56+爵位俸禄!AL55</f>
        <v>8643524.1244874466</v>
      </c>
      <c r="G56" s="198">
        <f>繁荣度奖励!AG57+村镇首通奖励!AB56+爵位俸禄!AM55</f>
        <v>6497112.7228264632</v>
      </c>
      <c r="H56" s="198">
        <f>繁荣度奖励!AH57+村镇首通奖励!AC56+爵位俸禄!AN55</f>
        <v>3776058.5286687538</v>
      </c>
      <c r="J56" s="143">
        <v>51</v>
      </c>
      <c r="K56" s="145">
        <f>繁荣度奖励!AD57/D56</f>
        <v>0.95474201734181918</v>
      </c>
      <c r="L56" s="145">
        <f>村镇首通奖励!Y56/D56</f>
        <v>1.0573097676904024E-2</v>
      </c>
      <c r="M56" s="146">
        <f>爵位俸禄!AJ55/D56</f>
        <v>3.4684884981276913E-2</v>
      </c>
      <c r="P56" s="143">
        <v>51</v>
      </c>
      <c r="Q56" s="198">
        <f>村镇首通奖励!BL56</f>
        <v>29480</v>
      </c>
      <c r="R56" s="198">
        <f>村镇首通奖励!BM56</f>
        <v>29741.010101010103</v>
      </c>
      <c r="S56" s="198">
        <f>村镇首通奖励!BN56</f>
        <v>30007.34693877551</v>
      </c>
      <c r="T56" s="198">
        <f>村镇首通奖励!BO56</f>
        <v>30279.175257731964</v>
      </c>
      <c r="U56" s="198">
        <f>村镇首通奖励!BP56</f>
        <v>30840.000000000004</v>
      </c>
      <c r="V56" s="198">
        <f>村镇首通奖励!BQ56</f>
        <v>220.60149773779062</v>
      </c>
      <c r="X56" s="143">
        <v>51</v>
      </c>
      <c r="Y56" s="145">
        <f>村镇首通奖励!BL56/Q56</f>
        <v>1</v>
      </c>
      <c r="AC56" s="143">
        <v>51</v>
      </c>
      <c r="AD56" s="143">
        <f>村镇首通奖励!AD56</f>
        <v>19000</v>
      </c>
      <c r="AE56" s="143">
        <f>村镇首通奖励!AE56</f>
        <v>19223.232323232325</v>
      </c>
      <c r="AF56" s="143">
        <f>村镇首通奖励!AF56</f>
        <v>19451.020408163266</v>
      </c>
      <c r="AG56" s="143">
        <f>村镇首通奖励!AG56</f>
        <v>19683.505154639177</v>
      </c>
      <c r="AH56" s="143">
        <f>村镇首通奖励!AH56</f>
        <v>20163.157894736843</v>
      </c>
      <c r="AM56" s="143">
        <v>51</v>
      </c>
      <c r="AN56" s="143">
        <f>村镇首通奖励!AO56+繁荣度奖励!BF57</f>
        <v>80308320.614186585</v>
      </c>
      <c r="AO56" s="143">
        <f>村镇首通奖励!AP56+繁荣度奖励!BG57</f>
        <v>73165155.64240171</v>
      </c>
      <c r="AP56" s="143">
        <f>村镇首通奖励!AQ56+繁荣度奖励!BH57</f>
        <v>63256697.874759525</v>
      </c>
      <c r="AQ56" s="143">
        <f>村镇首通奖励!AR56+繁荣度奖励!BI57</f>
        <v>49673403.64966505</v>
      </c>
      <c r="AR56" s="143">
        <f>村镇首通奖励!AS56+繁荣度奖励!BJ57</f>
        <v>31677695.173430439</v>
      </c>
      <c r="AT56" s="145">
        <f>村镇首通奖励!AO56/AN56</f>
        <v>2.4727201176825572E-2</v>
      </c>
      <c r="AU56" s="145">
        <f>繁荣度奖励!BF57/AN56</f>
        <v>0.97527279882317441</v>
      </c>
      <c r="AX56" s="169">
        <v>51</v>
      </c>
      <c r="AY56" s="169">
        <f>繁荣度奖励!N57+村镇首通奖励!AZ56</f>
        <v>94339061.596941799</v>
      </c>
      <c r="AZ56" s="169">
        <f>繁荣度奖励!O57+村镇首通奖励!BA56</f>
        <v>83537355.507601708</v>
      </c>
      <c r="BA56" s="169">
        <f>繁荣度奖励!P57+村镇首通奖励!BB56</f>
        <v>70185948.012519002</v>
      </c>
      <c r="BB56" s="169">
        <f>繁荣度奖励!Q57+村镇首通奖励!BC56</f>
        <v>53404170.594779707</v>
      </c>
      <c r="BC56" s="169">
        <f>繁荣度奖励!R57+村镇首通奖励!BD56</f>
        <v>32039312.330372863</v>
      </c>
      <c r="BE56" s="145">
        <f>村镇首通奖励!AZ56/AY56</f>
        <v>2.2546334084681537E-2</v>
      </c>
      <c r="BF56" s="145">
        <f>繁荣度奖励!N57/AY56</f>
        <v>0.97745366591531846</v>
      </c>
    </row>
    <row r="57" spans="3:58" x14ac:dyDescent="0.15">
      <c r="C57" s="143">
        <v>52</v>
      </c>
      <c r="D57" s="198">
        <f>繁荣度奖励!AD58+村镇首通奖励!Y57+爵位俸禄!AJ56</f>
        <v>13046694.059196128</v>
      </c>
      <c r="E57" s="198">
        <f>繁荣度奖励!AE58+村镇首通奖励!Z57+爵位俸禄!AK56</f>
        <v>11473277.363272434</v>
      </c>
      <c r="F57" s="198">
        <f>繁荣度奖励!AF58+村镇首通奖励!AA57+爵位俸禄!AL56</f>
        <v>9580820.8603542317</v>
      </c>
      <c r="G57" s="198">
        <f>繁荣度奖励!AG58+村镇首通奖励!AB57+爵位俸禄!AM56</f>
        <v>7187801.486951475</v>
      </c>
      <c r="H57" s="198">
        <f>繁荣度奖励!AH58+村镇首通奖励!AC57+爵位俸禄!AN56</f>
        <v>4182443.316571252</v>
      </c>
      <c r="J57" s="143">
        <v>52</v>
      </c>
      <c r="K57" s="145">
        <f>繁荣度奖励!AD58/D57</f>
        <v>0.95611434479413615</v>
      </c>
      <c r="L57" s="145">
        <f>村镇首通奖励!Y57/D57</f>
        <v>9.5472461785981941E-3</v>
      </c>
      <c r="M57" s="146">
        <f>爵位俸禄!AJ56/D57</f>
        <v>3.4338409027265558E-2</v>
      </c>
      <c r="P57" s="143">
        <v>52</v>
      </c>
      <c r="Q57" s="198">
        <f>村镇首通奖励!BL57</f>
        <v>29986.666666666672</v>
      </c>
      <c r="R57" s="198">
        <f>村镇首通奖励!BM57</f>
        <v>30252.794612794616</v>
      </c>
      <c r="S57" s="198">
        <f>村镇首通奖励!BN57</f>
        <v>30524.353741496598</v>
      </c>
      <c r="T57" s="198">
        <f>村镇首通奖励!BO57</f>
        <v>30801.512027491412</v>
      </c>
      <c r="U57" s="198">
        <f>村镇首通奖励!BP57</f>
        <v>31390.526315789473</v>
      </c>
      <c r="V57" s="198">
        <f>村镇首通奖励!BQ57</f>
        <v>205.82847537178964</v>
      </c>
      <c r="X57" s="143">
        <v>52</v>
      </c>
      <c r="Y57" s="145">
        <f>村镇首通奖励!BL57/Q57</f>
        <v>1</v>
      </c>
      <c r="AC57" s="143">
        <v>52</v>
      </c>
      <c r="AD57" s="143">
        <f>村镇首通奖励!AD57</f>
        <v>19433.333333333336</v>
      </c>
      <c r="AE57" s="143">
        <f>村镇首通奖励!AE57</f>
        <v>19660.942760942762</v>
      </c>
      <c r="AF57" s="143">
        <f>村镇首通奖励!AF57</f>
        <v>19893.197278911564</v>
      </c>
      <c r="AG57" s="143">
        <f>村镇首通奖励!AG57</f>
        <v>20130.240549828181</v>
      </c>
      <c r="AH57" s="143">
        <f>村镇首通奖励!AH57</f>
        <v>20619.298245614038</v>
      </c>
      <c r="AM57" s="143">
        <v>52</v>
      </c>
      <c r="AN57" s="143">
        <f>村镇首通奖励!AO57+繁荣度奖励!BF58</f>
        <v>95372872.264950797</v>
      </c>
      <c r="AO57" s="143">
        <f>村镇首通奖励!AP57+繁荣度奖励!BG58</f>
        <v>86973779.660398096</v>
      </c>
      <c r="AP57" s="143">
        <f>村镇首通奖励!AQ57+繁荣度奖励!BH58</f>
        <v>75501912.798745155</v>
      </c>
      <c r="AQ57" s="143">
        <f>村镇首通奖励!AR57+繁荣度奖励!BI58</f>
        <v>59139617.704015538</v>
      </c>
      <c r="AR57" s="143">
        <f>村镇首通奖励!AS57+繁荣度奖励!BJ58</f>
        <v>37442592.941500179</v>
      </c>
      <c r="AT57" s="145">
        <f>村镇首通奖励!AO57/AN57</f>
        <v>2.2551486066446292E-2</v>
      </c>
      <c r="AU57" s="145">
        <f>繁荣度奖励!BF58/AN57</f>
        <v>0.9774485139335537</v>
      </c>
      <c r="AX57" s="169">
        <v>52</v>
      </c>
      <c r="AY57" s="169">
        <f>繁荣度奖励!N58+村镇首通奖励!AZ57</f>
        <v>105273415.17179795</v>
      </c>
      <c r="AZ57" s="169">
        <f>繁荣度奖励!O58+村镇首通奖励!BA57</f>
        <v>93296003.127712935</v>
      </c>
      <c r="BA57" s="169">
        <f>繁荣度奖励!P58+村镇首通奖励!BB57</f>
        <v>78620337.795369297</v>
      </c>
      <c r="BB57" s="169">
        <f>繁荣度奖励!Q58+村镇首通奖励!BC57</f>
        <v>59761940.225401901</v>
      </c>
      <c r="BC57" s="169">
        <f>繁荣度奖励!R58+村镇首通奖励!BD57</f>
        <v>35658434.639314793</v>
      </c>
      <c r="BE57" s="145">
        <f>村镇首通奖励!AZ57/AY57</f>
        <v>2.0980288927288013E-2</v>
      </c>
      <c r="BF57" s="145">
        <f>繁荣度奖励!N58/AY57</f>
        <v>0.97901971107271191</v>
      </c>
    </row>
    <row r="58" spans="3:58" x14ac:dyDescent="0.15">
      <c r="C58" s="143">
        <v>53</v>
      </c>
      <c r="D58" s="198">
        <f>繁荣度奖励!AD59+村镇首通奖励!Y58+爵位俸禄!AJ57</f>
        <v>14403400.012630181</v>
      </c>
      <c r="E58" s="198">
        <f>繁荣度奖励!AE59+村镇首通奖励!Z58+爵位俸禄!AK57</f>
        <v>12680169.287897022</v>
      </c>
      <c r="F58" s="198">
        <f>繁荣度奖励!AF59+村镇首通奖励!AA58+爵位俸禄!AL57</f>
        <v>10611534.217126533</v>
      </c>
      <c r="G58" s="198">
        <f>繁荣度奖励!AG59+村镇首通奖励!AB58+爵位俸禄!AM57</f>
        <v>7952906.0019790372</v>
      </c>
      <c r="H58" s="198">
        <f>繁荣度奖励!AH59+村镇首通奖励!AC58+爵位俸禄!AN57</f>
        <v>4651401.7805813961</v>
      </c>
      <c r="J58" s="143">
        <v>53</v>
      </c>
      <c r="K58" s="145">
        <f>繁荣度奖励!AD59/D58</f>
        <v>0.95731736267872181</v>
      </c>
      <c r="L58" s="145">
        <f>村镇首通奖励!Y58/D58</f>
        <v>8.6479581134159093E-3</v>
      </c>
      <c r="M58" s="146">
        <f>爵位俸禄!AJ57/D58</f>
        <v>3.4034679207862246E-2</v>
      </c>
      <c r="P58" s="143">
        <v>53</v>
      </c>
      <c r="Q58" s="198">
        <f>村镇首通奖励!BL58</f>
        <v>30493.333333333328</v>
      </c>
      <c r="R58" s="198">
        <f>村镇首通奖励!BM58</f>
        <v>30764.579124579122</v>
      </c>
      <c r="S58" s="198">
        <f>村镇首通奖励!BN58</f>
        <v>31043.265306122448</v>
      </c>
      <c r="T58" s="198">
        <f>村镇首通奖励!BO58</f>
        <v>31338.762886597942</v>
      </c>
      <c r="U58" s="198">
        <f>村镇首通奖励!BP58</f>
        <v>31948.42105263158</v>
      </c>
      <c r="V58" s="198">
        <f>村镇首通奖励!BQ58</f>
        <v>192.04475811959804</v>
      </c>
      <c r="X58" s="143">
        <v>53</v>
      </c>
      <c r="Y58" s="145">
        <f>村镇首通奖励!BL58/Q58</f>
        <v>1</v>
      </c>
      <c r="AC58" s="143">
        <v>53</v>
      </c>
      <c r="AD58" s="143">
        <f>村镇首通奖励!AD58</f>
        <v>19866.666666666664</v>
      </c>
      <c r="AE58" s="143">
        <f>村镇首通奖励!AE58</f>
        <v>20098.653198653199</v>
      </c>
      <c r="AF58" s="143">
        <f>村镇首通奖励!AF58</f>
        <v>20335.374149659863</v>
      </c>
      <c r="AG58" s="143">
        <f>村镇首通奖励!AG58</f>
        <v>20576.975945017184</v>
      </c>
      <c r="AH58" s="143">
        <f>村镇首通奖励!AH58</f>
        <v>21075.438596491229</v>
      </c>
      <c r="AM58" s="143">
        <v>53</v>
      </c>
      <c r="AN58" s="143">
        <f>村镇首通奖励!AO58+繁荣度奖励!BF59</f>
        <v>112931484.21617986</v>
      </c>
      <c r="AO58" s="143">
        <f>村镇首通奖励!AP58+繁荣度奖励!BG59</f>
        <v>103291851.43815915</v>
      </c>
      <c r="AP58" s="143">
        <f>村镇首通奖励!AQ58+繁荣度奖励!BH59</f>
        <v>89869073.662304342</v>
      </c>
      <c r="AQ58" s="143">
        <f>村镇首通奖励!AR58+繁荣度奖励!BI59</f>
        <v>69891734.611550421</v>
      </c>
      <c r="AR58" s="143">
        <f>村镇首通奖励!AS58+繁荣度奖励!BJ59</f>
        <v>44144657.24340789</v>
      </c>
      <c r="AT58" s="145">
        <f>村镇首通奖励!AO58/AN58</f>
        <v>2.0506238947209477E-2</v>
      </c>
      <c r="AU58" s="145">
        <f>繁荣度奖励!BF59/AN58</f>
        <v>0.97949376105279051</v>
      </c>
      <c r="AX58" s="169">
        <v>53</v>
      </c>
      <c r="AY58" s="169">
        <f>繁荣度奖励!N59+村镇首通奖励!AZ58</f>
        <v>117416636.77326484</v>
      </c>
      <c r="AZ58" s="169">
        <f>繁荣度奖励!O59+村镇首通奖励!BA58</f>
        <v>104312904.59610461</v>
      </c>
      <c r="BA58" s="169">
        <f>繁荣度奖励!P59+村镇首通奖励!BB58</f>
        <v>88078775.489092812</v>
      </c>
      <c r="BB58" s="169">
        <f>繁荣度奖励!Q59+村镇首通奖励!BC58</f>
        <v>66589820.3234635</v>
      </c>
      <c r="BC58" s="169">
        <f>繁荣度奖励!R59+村镇首通奖励!BD58</f>
        <v>39641639.847632937</v>
      </c>
      <c r="BE58" s="145">
        <f>村镇首通奖励!AZ58/AY58</f>
        <v>1.9506037613358302E-2</v>
      </c>
      <c r="BF58" s="145">
        <f>繁荣度奖励!N59/AY58</f>
        <v>0.98049396238664177</v>
      </c>
    </row>
    <row r="59" spans="3:58" x14ac:dyDescent="0.15">
      <c r="C59" s="143">
        <v>54</v>
      </c>
      <c r="D59" s="198">
        <f>繁荣度奖励!AD60+村镇首通奖励!Y59+爵位俸禄!AJ58</f>
        <v>15868791.977656597</v>
      </c>
      <c r="E59" s="198">
        <f>繁荣度奖励!AE60+村镇首通奖励!Z59+爵位俸禄!AK58</f>
        <v>14051107.532220908</v>
      </c>
      <c r="F59" s="198">
        <f>繁荣度奖励!AF60+村镇首通奖励!AA59+爵位俸禄!AL58</f>
        <v>11739184.708093498</v>
      </c>
      <c r="G59" s="198">
        <f>繁荣度奖励!AG60+村镇首通奖励!AB59+爵位俸禄!AM58</f>
        <v>8815847.3363131005</v>
      </c>
      <c r="H59" s="198">
        <f>繁荣度奖励!AH60+村镇首通奖励!AC59+爵位俸禄!AN58</f>
        <v>5158382.5427401131</v>
      </c>
      <c r="J59" s="143">
        <v>54</v>
      </c>
      <c r="K59" s="145">
        <f>繁荣度奖励!AD60/D59</f>
        <v>0.95769509498697003</v>
      </c>
      <c r="L59" s="145">
        <f>村镇首通奖励!Y59/D59</f>
        <v>7.8493687594734119E-3</v>
      </c>
      <c r="M59" s="146">
        <f>爵位俸禄!AJ58/D59</f>
        <v>3.4455536253556497E-2</v>
      </c>
      <c r="P59" s="143">
        <v>54</v>
      </c>
      <c r="Q59" s="198">
        <f>村镇首通奖励!BL59</f>
        <v>31000</v>
      </c>
      <c r="R59" s="198">
        <f>村镇首通奖励!BM59</f>
        <v>31289.090909090912</v>
      </c>
      <c r="S59" s="198">
        <f>村镇首通奖励!BN59</f>
        <v>31584.081632653062</v>
      </c>
      <c r="T59" s="198">
        <f>村镇首通奖励!BO59</f>
        <v>31885.154639175264</v>
      </c>
      <c r="U59" s="198">
        <f>村镇首通奖励!BP59</f>
        <v>32506.315789473687</v>
      </c>
      <c r="V59" s="198">
        <f>村镇首通奖励!BQ59</f>
        <v>179.18409517729447</v>
      </c>
      <c r="X59" s="143">
        <v>54</v>
      </c>
      <c r="Y59" s="145">
        <f>村镇首通奖励!BL59/Q59</f>
        <v>1</v>
      </c>
      <c r="AC59" s="143">
        <v>54</v>
      </c>
      <c r="AD59" s="143">
        <f>村镇首通奖励!AD59</f>
        <v>20300</v>
      </c>
      <c r="AE59" s="143">
        <f>村镇首通奖励!AE59</f>
        <v>20536.363636363636</v>
      </c>
      <c r="AF59" s="143">
        <f>村镇首通奖励!AF59</f>
        <v>20777.551020408162</v>
      </c>
      <c r="AG59" s="143">
        <f>村镇首通奖励!AG59</f>
        <v>21023.711340206188</v>
      </c>
      <c r="AH59" s="143">
        <f>村镇首通奖励!AH59</f>
        <v>21531.57894736842</v>
      </c>
      <c r="AM59" s="143">
        <v>54</v>
      </c>
      <c r="AN59" s="143">
        <f>村镇首通奖励!AO59+繁荣度奖励!BF60</f>
        <v>133265417.15871695</v>
      </c>
      <c r="AO59" s="143">
        <f>村镇首通奖励!AP59+繁荣度奖励!BG60</f>
        <v>122448710.06441768</v>
      </c>
      <c r="AP59" s="143">
        <f>村镇首通奖励!AQ59+繁荣度奖励!BH60</f>
        <v>105735057.7977981</v>
      </c>
      <c r="AQ59" s="143">
        <f>村镇首通奖励!AR59+繁荣度奖励!BI60</f>
        <v>82144599.720741928</v>
      </c>
      <c r="AR59" s="143">
        <f>村镇首通奖励!AS59+繁荣度奖励!BJ60</f>
        <v>51473191.880434282</v>
      </c>
      <c r="AT59" s="145">
        <f>村镇首通奖励!AO59/AN59</f>
        <v>1.8615482192543678E-2</v>
      </c>
      <c r="AU59" s="145">
        <f>繁荣度奖励!BF60/AN59</f>
        <v>0.98138451780745628</v>
      </c>
      <c r="AX59" s="169">
        <v>54</v>
      </c>
      <c r="AY59" s="169">
        <f>繁荣度奖励!N60+村镇首通奖励!AZ59</f>
        <v>130886348.83328183</v>
      </c>
      <c r="AZ59" s="169">
        <f>繁荣度奖励!O60+村镇首通奖励!BA59</f>
        <v>116578721.94648281</v>
      </c>
      <c r="BA59" s="169">
        <f>繁荣度奖励!P60+村镇首通奖励!BB59</f>
        <v>97909590.822834641</v>
      </c>
      <c r="BB59" s="169">
        <f>繁荣度奖励!Q60+村镇首通奖励!BC59</f>
        <v>73952047.165414244</v>
      </c>
      <c r="BC59" s="169">
        <f>繁荣度奖励!R60+村镇首通奖励!BD59</f>
        <v>43796839.535084516</v>
      </c>
      <c r="BE59" s="145">
        <f>村镇首通奖励!AZ59/AY59</f>
        <v>1.8122592777199138E-2</v>
      </c>
      <c r="BF59" s="145">
        <f>繁荣度奖励!N60/AY59</f>
        <v>0.98187740722280081</v>
      </c>
    </row>
    <row r="60" spans="3:58" x14ac:dyDescent="0.15">
      <c r="C60" s="143">
        <v>55</v>
      </c>
      <c r="D60" s="198">
        <f>繁荣度奖励!AD61+村镇首通奖励!Y60+爵位俸禄!AJ59</f>
        <v>17581081.290757935</v>
      </c>
      <c r="E60" s="198">
        <f>繁荣度奖励!AE61+村镇首通奖励!Z60+爵位俸禄!AK59</f>
        <v>15575458.185189459</v>
      </c>
      <c r="F60" s="198">
        <f>繁荣度奖励!AF61+村镇首通奖励!AA60+爵位俸禄!AL59</f>
        <v>13024067.421137271</v>
      </c>
      <c r="G60" s="198">
        <f>繁荣度奖励!AG61+村镇首通奖励!AB60+爵位俸禄!AM59</f>
        <v>9792184.0684725437</v>
      </c>
      <c r="H60" s="198">
        <f>繁荣度奖励!AH61+村镇首通奖励!AC60+爵位俸禄!AN59</f>
        <v>5741498.6654077386</v>
      </c>
      <c r="J60" s="143">
        <v>55</v>
      </c>
      <c r="K60" s="145">
        <f>繁荣度奖励!AD61/D60</f>
        <v>0.95775348842162122</v>
      </c>
      <c r="L60" s="145">
        <f>村镇首通奖励!Y60/D60</f>
        <v>7.6991851502988254E-3</v>
      </c>
      <c r="M60" s="146">
        <f>爵位俸禄!AJ59/D60</f>
        <v>3.4547326428079859E-2</v>
      </c>
      <c r="P60" s="143">
        <v>55</v>
      </c>
      <c r="Q60" s="198">
        <f>村镇首通奖励!BL60</f>
        <v>31530</v>
      </c>
      <c r="R60" s="198">
        <f>村镇首通奖励!BM60</f>
        <v>31824.444444444445</v>
      </c>
      <c r="S60" s="198">
        <f>村镇首通奖励!BN60</f>
        <v>32124.897959183676</v>
      </c>
      <c r="T60" s="198">
        <f>村镇首通奖励!BO60</f>
        <v>32431.546391752578</v>
      </c>
      <c r="U60" s="198">
        <f>村镇首通奖励!BP60</f>
        <v>33064.210526315786</v>
      </c>
      <c r="V60" s="198">
        <f>村镇首通奖励!BQ60</f>
        <v>174.8839664808859</v>
      </c>
      <c r="X60" s="143">
        <v>55</v>
      </c>
      <c r="Y60" s="145">
        <f>村镇首通奖励!BL60/Q60</f>
        <v>1</v>
      </c>
      <c r="AC60" s="143">
        <v>55</v>
      </c>
      <c r="AD60" s="143">
        <f>村镇首通奖励!AD60</f>
        <v>20733.333333333336</v>
      </c>
      <c r="AE60" s="143">
        <f>村镇首通奖励!AE60</f>
        <v>20974.074074074073</v>
      </c>
      <c r="AF60" s="143">
        <f>村镇首通奖励!AF60</f>
        <v>21219.727891156464</v>
      </c>
      <c r="AG60" s="143">
        <f>村镇首通奖励!AG60</f>
        <v>21470.446735395191</v>
      </c>
      <c r="AH60" s="143">
        <f>村镇首通奖励!AH60</f>
        <v>21987.719298245614</v>
      </c>
      <c r="AM60" s="143">
        <v>55</v>
      </c>
      <c r="AN60" s="143">
        <f>村镇首通奖励!AO60+繁荣度奖励!BF61</f>
        <v>157283962.46707082</v>
      </c>
      <c r="AO60" s="143">
        <f>村镇首通奖励!AP60+繁荣度奖励!BG61</f>
        <v>144005536.21422309</v>
      </c>
      <c r="AP60" s="143">
        <f>村镇首通奖励!AQ60+繁荣度奖励!BH61</f>
        <v>124048309.12243658</v>
      </c>
      <c r="AQ60" s="143">
        <f>村镇首通奖励!AR60+繁荣度奖励!BI61</f>
        <v>96170946.803212568</v>
      </c>
      <c r="AR60" s="143">
        <f>村镇首通奖励!AS60+繁荣度奖励!BJ61</f>
        <v>59980843.531274505</v>
      </c>
      <c r="AT60" s="145">
        <f>村镇首通奖励!AO60/AN60</f>
        <v>1.7171490072075486E-2</v>
      </c>
      <c r="AU60" s="145">
        <f>繁荣度奖励!BF61/AN60</f>
        <v>0.98282850992792448</v>
      </c>
      <c r="AX60" s="169">
        <v>55</v>
      </c>
      <c r="AY60" s="169">
        <f>繁荣度奖励!N61+村镇首通奖励!AZ60</f>
        <v>145876169.19074884</v>
      </c>
      <c r="AZ60" s="169">
        <f>繁荣度奖励!O61+村镇首通奖励!BA60</f>
        <v>129640161.1219867</v>
      </c>
      <c r="BA60" s="169">
        <f>繁荣度奖励!P61+村镇首通奖励!BB60</f>
        <v>108695386.90688039</v>
      </c>
      <c r="BB60" s="169">
        <f>繁荣度奖励!Q61+村镇首通奖励!BC60</f>
        <v>81988516.298935041</v>
      </c>
      <c r="BC60" s="169">
        <f>繁荣度奖励!R61+村镇首通奖励!BD60</f>
        <v>48424501.555307053</v>
      </c>
      <c r="BE60" s="145">
        <f>村镇首通奖励!AZ60/AY60</f>
        <v>1.688418343903288E-2</v>
      </c>
      <c r="BF60" s="145">
        <f>繁荣度奖励!N61/AY60</f>
        <v>0.98311581656096714</v>
      </c>
    </row>
    <row r="61" spans="3:58" x14ac:dyDescent="0.15">
      <c r="C61" s="143">
        <v>56</v>
      </c>
      <c r="D61" s="198">
        <f>繁荣度奖励!AD62+村镇首通奖励!Y61+爵位俸禄!AJ60</f>
        <v>19555810.136248447</v>
      </c>
      <c r="E61" s="198">
        <f>繁荣度奖励!AE62+村镇首通奖励!Z61+爵位俸禄!AK60</f>
        <v>17311679.677691747</v>
      </c>
      <c r="F61" s="198">
        <f>繁荣度奖励!AF62+村镇首通奖励!AA61+爵位俸禄!AL60</f>
        <v>14504248.668643391</v>
      </c>
      <c r="G61" s="198">
        <f>繁荣度奖励!AG62+村镇首通奖励!AB61+爵位俸禄!AM60</f>
        <v>10909526.447154159</v>
      </c>
      <c r="H61" s="198">
        <f>繁荣度奖励!AH62+村镇首通奖励!AC61+爵位俸禄!AN60</f>
        <v>6406560.2933663661</v>
      </c>
      <c r="J61" s="143">
        <v>56</v>
      </c>
      <c r="K61" s="145">
        <f>繁荣度奖励!AD62/D61</f>
        <v>0.95814536594210797</v>
      </c>
      <c r="L61" s="145">
        <f>村镇首通奖励!Y61/D61</f>
        <v>7.4739936101690481E-3</v>
      </c>
      <c r="M61" s="146">
        <f>爵位俸禄!AJ60/D61</f>
        <v>3.4380640447723036E-2</v>
      </c>
      <c r="P61" s="143">
        <v>56</v>
      </c>
      <c r="Q61" s="198">
        <f>村镇首通奖励!BL61</f>
        <v>32060</v>
      </c>
      <c r="R61" s="198">
        <f>村镇首通奖励!BM61</f>
        <v>32359.797979797979</v>
      </c>
      <c r="S61" s="198">
        <f>村镇首通奖励!BN61</f>
        <v>32665.71428571429</v>
      </c>
      <c r="T61" s="198">
        <f>村镇首通奖励!BO61</f>
        <v>32977.938144329899</v>
      </c>
      <c r="U61" s="198">
        <f>村镇首通奖励!BP61</f>
        <v>33622.105263157893</v>
      </c>
      <c r="V61" s="198">
        <f>村镇首通奖励!BQ61</f>
        <v>163.172510417485</v>
      </c>
      <c r="X61" s="143">
        <v>56</v>
      </c>
      <c r="Y61" s="145">
        <f>村镇首通奖励!BL61/Q61</f>
        <v>1</v>
      </c>
      <c r="AC61" s="143">
        <v>56</v>
      </c>
      <c r="AD61" s="143">
        <f>村镇首通奖励!AD61</f>
        <v>21166.666666666664</v>
      </c>
      <c r="AE61" s="143">
        <f>村镇首通奖励!AE61</f>
        <v>21411.784511784514</v>
      </c>
      <c r="AF61" s="143">
        <f>村镇首通奖励!AF61</f>
        <v>21661.904761904763</v>
      </c>
      <c r="AG61" s="143">
        <f>村镇首通奖励!AG61</f>
        <v>21917.182130584195</v>
      </c>
      <c r="AH61" s="143">
        <f>村镇首通奖励!AH61</f>
        <v>22443.859649122809</v>
      </c>
      <c r="AM61" s="143">
        <v>56</v>
      </c>
      <c r="AN61" s="143">
        <f>村镇首通奖励!AO61+繁荣度奖励!BF62</f>
        <v>185349240.99085534</v>
      </c>
      <c r="AO61" s="143">
        <f>村镇首通奖励!AP61+繁荣度奖励!BG62</f>
        <v>168856613.91277096</v>
      </c>
      <c r="AP61" s="143">
        <f>村镇首通奖励!AQ61+繁荣度奖励!BH62</f>
        <v>145379053.230041</v>
      </c>
      <c r="AQ61" s="143">
        <f>村镇首通奖励!AR61+繁荣度奖励!BI62</f>
        <v>112385073.72687069</v>
      </c>
      <c r="AR61" s="143">
        <f>村镇首通奖励!AS61+繁荣度奖励!BJ62</f>
        <v>69763663.797021151</v>
      </c>
      <c r="AT61" s="145">
        <f>村镇首通奖励!AO61/AN61</f>
        <v>1.5758359647904386E-2</v>
      </c>
      <c r="AU61" s="145">
        <f>繁荣度奖励!BF62/AN61</f>
        <v>0.9842416403520956</v>
      </c>
      <c r="AX61" s="169">
        <v>56</v>
      </c>
      <c r="AY61" s="169">
        <f>繁荣度奖励!N62+村镇首通奖励!AZ61</f>
        <v>162524664.03523886</v>
      </c>
      <c r="AZ61" s="169">
        <f>繁荣度奖励!O62+村镇首通奖励!BA61</f>
        <v>143994301.1413931</v>
      </c>
      <c r="BA61" s="169">
        <f>繁荣度奖励!P62+村镇首通奖励!BB61</f>
        <v>120705221.56082556</v>
      </c>
      <c r="BB61" s="169">
        <f>繁荣度奖励!Q62+村镇首通奖励!BC61</f>
        <v>90893187.131389052</v>
      </c>
      <c r="BC61" s="169">
        <f>繁荣度奖励!R62+村镇首通奖励!BD61</f>
        <v>53550361.774608955</v>
      </c>
      <c r="BE61" s="145">
        <f>村镇首通奖励!AZ61/AY61</f>
        <v>1.571453794512221E-2</v>
      </c>
      <c r="BF61" s="145">
        <f>繁荣度奖励!N62/AY61</f>
        <v>0.98428546205487777</v>
      </c>
    </row>
    <row r="62" spans="3:58" x14ac:dyDescent="0.15">
      <c r="C62" s="143">
        <v>57</v>
      </c>
      <c r="D62" s="198">
        <f>繁荣度奖励!AD63+村镇首通奖励!Y62+爵位俸禄!AJ61</f>
        <v>21821885.799056493</v>
      </c>
      <c r="E62" s="198">
        <f>繁荣度奖励!AE63+村镇首通奖励!Z62+爵位俸禄!AK61</f>
        <v>19364293.222600453</v>
      </c>
      <c r="F62" s="198">
        <f>繁荣度奖励!AF63+村镇首通奖励!AA62+爵位俸禄!AL61</f>
        <v>16209835.594232325</v>
      </c>
      <c r="G62" s="198">
        <f>繁荣度奖励!AG63+村镇首通奖励!AB62+爵位俸禄!AM61</f>
        <v>12190677.85251518</v>
      </c>
      <c r="H62" s="198">
        <f>繁荣度奖励!AH63+村镇首通奖励!AC62+爵位俸禄!AN61</f>
        <v>7182482.9072333137</v>
      </c>
      <c r="J62" s="143">
        <v>57</v>
      </c>
      <c r="K62" s="145">
        <f>繁荣度奖励!AD63/D62</f>
        <v>0.95880623013037258</v>
      </c>
      <c r="L62" s="145">
        <f>村镇首通奖励!Y62/D62</f>
        <v>7.1927789122050324E-3</v>
      </c>
      <c r="M62" s="146">
        <f>爵位俸禄!AJ61/D62</f>
        <v>3.4000990957422331E-2</v>
      </c>
      <c r="P62" s="143">
        <v>57</v>
      </c>
      <c r="Q62" s="198">
        <f>村镇首通奖励!BL62</f>
        <v>32590</v>
      </c>
      <c r="R62" s="198">
        <f>村镇首通奖励!BM62</f>
        <v>32895.151515151512</v>
      </c>
      <c r="S62" s="198">
        <f>村镇首通奖励!BN62</f>
        <v>33206.530612244896</v>
      </c>
      <c r="T62" s="198">
        <f>村镇首通奖励!BO62</f>
        <v>33524.32989690722</v>
      </c>
      <c r="U62" s="198">
        <f>村镇首通奖励!BP62</f>
        <v>34180</v>
      </c>
      <c r="V62" s="198">
        <f>村镇首通奖励!BQ62</f>
        <v>152.24533553139503</v>
      </c>
      <c r="X62" s="143">
        <v>57</v>
      </c>
      <c r="Y62" s="145">
        <f>村镇首通奖励!BL62/Q62</f>
        <v>1</v>
      </c>
      <c r="AC62" s="143">
        <v>57</v>
      </c>
      <c r="AD62" s="143">
        <f>村镇首通奖励!AD62</f>
        <v>21600</v>
      </c>
      <c r="AE62" s="143">
        <f>村镇首通奖励!AE62</f>
        <v>21849.494949494951</v>
      </c>
      <c r="AF62" s="143">
        <f>村镇首通奖励!AF62</f>
        <v>22104.081632653062</v>
      </c>
      <c r="AG62" s="143">
        <f>村镇首通奖励!AG62</f>
        <v>22363.917525773199</v>
      </c>
      <c r="AH62" s="143">
        <f>村镇首通奖励!AH62</f>
        <v>22900</v>
      </c>
      <c r="AM62" s="143">
        <v>57</v>
      </c>
      <c r="AN62" s="143">
        <f>村镇首通奖励!AO62+繁荣度奖励!BF63</f>
        <v>217919552.30127549</v>
      </c>
      <c r="AO62" s="143">
        <f>村镇首通奖励!AP62+繁荣度奖励!BG63</f>
        <v>198540937.33740315</v>
      </c>
      <c r="AP62" s="143">
        <f>村镇首通奖励!AQ62+繁荣度奖励!BH63</f>
        <v>170194180.86848664</v>
      </c>
      <c r="AQ62" s="143">
        <f>村镇首通奖励!AR62+繁荣度奖励!BI63</f>
        <v>131139618.52269545</v>
      </c>
      <c r="AR62" s="143">
        <f>村镇首通奖励!AS62+繁荣度奖励!BJ63</f>
        <v>81200564.022368416</v>
      </c>
      <c r="AT62" s="145">
        <f>村镇首通奖励!AO62/AN62</f>
        <v>1.4412658097139533E-2</v>
      </c>
      <c r="AU62" s="145">
        <f>繁荣度奖励!BF63/AN62</f>
        <v>0.98558734190286046</v>
      </c>
      <c r="AX62" s="169">
        <v>57</v>
      </c>
      <c r="AY62" s="169">
        <f>繁荣度奖励!N63+村镇首通奖励!AZ62</f>
        <v>180993180.7600323</v>
      </c>
      <c r="AZ62" s="169">
        <f>繁荣度奖励!O63+村镇首通奖励!BA62</f>
        <v>160425330.0588527</v>
      </c>
      <c r="BA62" s="169">
        <f>繁荣度奖励!P63+村镇首通奖励!BB62</f>
        <v>134124875.65338847</v>
      </c>
      <c r="BB62" s="169">
        <f>繁荣度奖励!Q63+村镇首通奖励!BC62</f>
        <v>100808452.36460488</v>
      </c>
      <c r="BC62" s="169">
        <f>繁荣度奖励!R63+村镇首通奖励!BD62</f>
        <v>59343676.719560526</v>
      </c>
      <c r="BE62" s="145">
        <f>村镇首通奖励!AZ62/AY62</f>
        <v>1.4613810249054867E-2</v>
      </c>
      <c r="BF62" s="145">
        <f>繁荣度奖励!N63/AY62</f>
        <v>0.98538618975094516</v>
      </c>
    </row>
    <row r="63" spans="3:58" x14ac:dyDescent="0.15">
      <c r="C63" s="143">
        <v>58</v>
      </c>
      <c r="D63" s="198">
        <f>繁荣度奖励!AD64+村镇首通奖励!Y63+爵位俸禄!AJ62</f>
        <v>24411013.177113473</v>
      </c>
      <c r="E63" s="198">
        <f>繁荣度奖励!AE64+村镇首通奖励!Z63+爵位俸禄!AK62</f>
        <v>21631464.164605372</v>
      </c>
      <c r="F63" s="198">
        <f>繁荣度奖励!AF64+村镇首通奖励!AA63+爵位俸禄!AL62</f>
        <v>18148627.63306446</v>
      </c>
      <c r="G63" s="198">
        <f>繁荣度奖励!AG64+村镇首通奖励!AB63+爵位俸禄!AM62</f>
        <v>13667852.756670782</v>
      </c>
      <c r="H63" s="198">
        <f>繁荣度奖励!AH64+村镇首通奖励!AC63+爵位俸禄!AN62</f>
        <v>7995555.9416214861</v>
      </c>
      <c r="J63" s="143">
        <v>58</v>
      </c>
      <c r="K63" s="145">
        <f>繁荣度奖励!AD64/D63</f>
        <v>0.95967609421744304</v>
      </c>
      <c r="L63" s="145">
        <f>村镇首通奖励!Y63/D63</f>
        <v>6.872307953087472E-3</v>
      </c>
      <c r="M63" s="146">
        <f>爵位俸禄!AJ62/D63</f>
        <v>3.3451597829469465E-2</v>
      </c>
      <c r="P63" s="143">
        <v>58</v>
      </c>
      <c r="Q63" s="198">
        <f>村镇首通奖励!BL63</f>
        <v>33120</v>
      </c>
      <c r="R63" s="198">
        <f>村镇首通奖励!BM63</f>
        <v>33430.505050505053</v>
      </c>
      <c r="S63" s="198">
        <f>村镇首通奖励!BN63</f>
        <v>33747.34693877551</v>
      </c>
      <c r="T63" s="198">
        <f>村镇首通奖励!BO63</f>
        <v>34070.721649484534</v>
      </c>
      <c r="U63" s="198">
        <f>村镇首通奖励!BP63</f>
        <v>34772.982456140351</v>
      </c>
      <c r="V63" s="198">
        <f>村镇首通奖励!BQ63</f>
        <v>142.04992085838438</v>
      </c>
      <c r="X63" s="143">
        <v>58</v>
      </c>
      <c r="Y63" s="145">
        <f>村镇首通奖励!BL63/Q63</f>
        <v>1</v>
      </c>
      <c r="AC63" s="143">
        <v>58</v>
      </c>
      <c r="AD63" s="143">
        <f>村镇首通奖励!AD63</f>
        <v>22033.333333333336</v>
      </c>
      <c r="AE63" s="143">
        <f>村镇首通奖励!AE63</f>
        <v>22287.205387205388</v>
      </c>
      <c r="AF63" s="143">
        <f>村镇首通奖励!AF63</f>
        <v>22546.258503401361</v>
      </c>
      <c r="AG63" s="143">
        <f>村镇首通奖励!AG63</f>
        <v>22810.652920962202</v>
      </c>
      <c r="AH63" s="143">
        <f>村镇首通奖励!AH63</f>
        <v>23426.315789473687</v>
      </c>
      <c r="AM63" s="143">
        <v>58</v>
      </c>
      <c r="AN63" s="143">
        <f>村镇首通奖励!AO63+繁荣度奖励!BF64</f>
        <v>255498137.0011611</v>
      </c>
      <c r="AO63" s="143">
        <f>村镇首通奖励!AP63+繁荣度奖励!BG64</f>
        <v>231628743.16008687</v>
      </c>
      <c r="AP63" s="143">
        <f>村镇首通奖励!AQ63+繁荣度奖励!BH64</f>
        <v>198640227.52024272</v>
      </c>
      <c r="AQ63" s="143">
        <f>村镇首通奖励!AR63+繁荣度奖励!BI64</f>
        <v>152930413.57518494</v>
      </c>
      <c r="AR63" s="143">
        <f>村镇首通奖励!AS63+繁荣度奖励!BJ64</f>
        <v>95290419.135802597</v>
      </c>
      <c r="AT63" s="145">
        <f>村镇首通奖励!AO63/AN63</f>
        <v>1.3153911959775765E-2</v>
      </c>
      <c r="AU63" s="145">
        <f>繁荣度奖励!BF64/AN63</f>
        <v>0.98684608804022422</v>
      </c>
      <c r="AX63" s="169">
        <v>58</v>
      </c>
      <c r="AY63" s="169">
        <f>繁荣度奖励!N64+村镇首通奖励!AZ63</f>
        <v>201457683.13519523</v>
      </c>
      <c r="AZ63" s="169">
        <f>繁荣度奖励!O64+村镇首通奖励!BA63</f>
        <v>178050752.68442523</v>
      </c>
      <c r="BA63" s="169">
        <f>繁荣度奖励!P64+村镇首通奖励!BB63</f>
        <v>148958976.03092822</v>
      </c>
      <c r="BB63" s="169">
        <f>繁荣度奖励!Q64+村镇首通奖励!BC63</f>
        <v>111939452.17048059</v>
      </c>
      <c r="BC63" s="169">
        <f>繁荣度奖励!R64+村镇首通奖励!BD63</f>
        <v>65727343.819021791</v>
      </c>
      <c r="BE63" s="145">
        <f>村镇首通奖励!AZ63/AY63</f>
        <v>1.3581015910740478E-2</v>
      </c>
      <c r="BF63" s="145">
        <f>繁荣度奖励!N64/AY63</f>
        <v>0.98641898408925954</v>
      </c>
    </row>
    <row r="64" spans="3:58" x14ac:dyDescent="0.15">
      <c r="C64" s="143">
        <v>59</v>
      </c>
      <c r="D64" s="198">
        <f>繁荣度奖励!AD65+村镇首通奖励!Y64+爵位俸禄!AJ63</f>
        <v>27357947.456245624</v>
      </c>
      <c r="E64" s="198">
        <f>繁荣度奖励!AE65+村镇首通奖励!Z64+爵位俸禄!AK63</f>
        <v>24287401.818501387</v>
      </c>
      <c r="F64" s="198">
        <f>繁荣度奖励!AF65+村镇首通奖励!AA64+爵位俸禄!AL63</f>
        <v>20356918.690240838</v>
      </c>
      <c r="G64" s="198">
        <f>繁荣度奖励!AG65+村镇首通奖励!AB64+爵位俸禄!AM63</f>
        <v>15260599.12284671</v>
      </c>
      <c r="H64" s="198">
        <f>繁荣度奖励!AH65+村镇首通奖励!AC64+爵位俸禄!AN63</f>
        <v>8891970.2018550783</v>
      </c>
      <c r="J64" s="143">
        <v>59</v>
      </c>
      <c r="K64" s="145">
        <f>繁荣度奖励!AD65/D64</f>
        <v>0.96070155097423759</v>
      </c>
      <c r="L64" s="145">
        <f>村镇首通奖励!Y64/D64</f>
        <v>6.5268054295950489E-3</v>
      </c>
      <c r="M64" s="146">
        <f>爵位俸禄!AJ63/D64</f>
        <v>3.2771643596167362E-2</v>
      </c>
      <c r="P64" s="143">
        <v>59</v>
      </c>
      <c r="Q64" s="198">
        <f>村镇首通奖励!BL64</f>
        <v>33650</v>
      </c>
      <c r="R64" s="198">
        <f>村镇首通奖励!BM64</f>
        <v>33965.858585858587</v>
      </c>
      <c r="S64" s="198">
        <f>村镇首通奖励!BN64</f>
        <v>34294.965986394564</v>
      </c>
      <c r="T64" s="198">
        <f>村镇首通奖励!BO64</f>
        <v>34644.60481099657</v>
      </c>
      <c r="U64" s="198">
        <f>村镇首通奖励!BP64</f>
        <v>35365.964912280702</v>
      </c>
      <c r="V64" s="198">
        <f>村镇首通奖励!BQ64</f>
        <v>132.53726260606251</v>
      </c>
      <c r="X64" s="143">
        <v>59</v>
      </c>
      <c r="Y64" s="145">
        <f>村镇首通奖励!BL64/Q64</f>
        <v>1</v>
      </c>
      <c r="AC64" s="143">
        <v>59</v>
      </c>
      <c r="AD64" s="143">
        <f>村镇首通奖励!AD64</f>
        <v>22466.666666666664</v>
      </c>
      <c r="AE64" s="143">
        <f>村镇首通奖励!AE64</f>
        <v>22724.915824915824</v>
      </c>
      <c r="AF64" s="143">
        <f>村镇首通奖励!AF64</f>
        <v>23002.040816326531</v>
      </c>
      <c r="AG64" s="143">
        <f>村镇首通奖励!AG64</f>
        <v>23312.371134020621</v>
      </c>
      <c r="AH64" s="143">
        <f>村镇首通奖励!AH64</f>
        <v>23952.631578947367</v>
      </c>
      <c r="AM64" s="143">
        <v>59</v>
      </c>
      <c r="AN64" s="143">
        <f>村镇首通奖励!AO64+繁荣度奖励!BF65</f>
        <v>298637266.97374439</v>
      </c>
      <c r="AO64" s="143">
        <f>村镇首通奖励!AP64+繁荣度奖励!BG65</f>
        <v>270698446.07409084</v>
      </c>
      <c r="AP64" s="143">
        <f>村镇首通奖励!AQ64+繁荣度奖励!BH65</f>
        <v>232056064.04110277</v>
      </c>
      <c r="AQ64" s="143">
        <f>村镇首通奖励!AR64+繁荣度奖励!BI65</f>
        <v>179302206.39342681</v>
      </c>
      <c r="AR64" s="143">
        <f>村镇首通奖励!AS64+繁荣度奖励!BJ65</f>
        <v>112713357.90790838</v>
      </c>
      <c r="AT64" s="145">
        <f>村镇首通奖励!AO64/AN64</f>
        <v>1.1990466013455771E-2</v>
      </c>
      <c r="AU64" s="145">
        <f>繁荣度奖励!BF65/AN64</f>
        <v>0.98800953398654423</v>
      </c>
      <c r="AX64" s="169">
        <v>59</v>
      </c>
      <c r="AY64" s="169">
        <f>繁荣度奖励!N65+村镇首通奖励!AZ64</f>
        <v>224110018.27373475</v>
      </c>
      <c r="AZ64" s="169">
        <f>繁荣度奖励!O65+村镇首通奖励!BA64</f>
        <v>198154961.32505614</v>
      </c>
      <c r="BA64" s="169">
        <f>繁荣度奖励!P65+村镇首通奖励!BB64</f>
        <v>165559255.61646363</v>
      </c>
      <c r="BB64" s="169">
        <f>繁荣度奖励!Q65+村镇首通奖励!BC64</f>
        <v>124229253.50690128</v>
      </c>
      <c r="BC64" s="169">
        <f>繁荣度奖励!R65+村镇首通奖励!BD64</f>
        <v>72995925.650353432</v>
      </c>
      <c r="BE64" s="145">
        <f>村镇首通奖励!AZ64/AY64</f>
        <v>1.2614340143183678E-2</v>
      </c>
      <c r="BF64" s="145">
        <f>繁荣度奖励!N65/AY64</f>
        <v>0.98738565985681637</v>
      </c>
    </row>
    <row r="65" spans="3:58" x14ac:dyDescent="0.15">
      <c r="C65" s="143">
        <v>60</v>
      </c>
      <c r="D65" s="198">
        <f>繁荣度奖励!AD66+村镇首通奖励!Y65+爵位俸禄!AJ64</f>
        <v>30717912.198228147</v>
      </c>
      <c r="E65" s="198">
        <f>繁荣度奖励!AE66+村镇首通奖励!Z65+爵位俸禄!AK64</f>
        <v>27143346.993009053</v>
      </c>
      <c r="F65" s="198">
        <f>繁荣度奖励!AF66+村镇首通奖励!AA65+爵位俸禄!AL64</f>
        <v>22692862.424367819</v>
      </c>
      <c r="G65" s="198">
        <f>繁荣度奖励!AG66+村镇首通奖励!AB65+爵位俸禄!AM64</f>
        <v>16981903.342842199</v>
      </c>
      <c r="H65" s="198">
        <f>繁荣度奖励!AH66+村镇首通奖励!AC65+爵位俸禄!AN64</f>
        <v>9886503.6711332165</v>
      </c>
      <c r="J65" s="143">
        <v>60</v>
      </c>
      <c r="K65" s="145">
        <f>繁荣度奖励!AD66/D65</f>
        <v>0.96129990147485378</v>
      </c>
      <c r="L65" s="145">
        <f>村镇首通奖励!Y65/D65</f>
        <v>6.1644814523209215E-3</v>
      </c>
      <c r="M65" s="146">
        <f>爵位俸禄!AJ64/D65</f>
        <v>3.2535617072825235E-2</v>
      </c>
      <c r="P65" s="143">
        <v>60</v>
      </c>
      <c r="Q65" s="198">
        <f>村镇首通奖励!BL65</f>
        <v>34180</v>
      </c>
      <c r="R65" s="198">
        <f>村镇首通奖励!BM65</f>
        <v>34521.414141414141</v>
      </c>
      <c r="S65" s="198">
        <f>村镇首通奖励!BN65</f>
        <v>34869.795918367352</v>
      </c>
      <c r="T65" s="198">
        <f>村镇首通奖励!BO65</f>
        <v>35225.360824742267</v>
      </c>
      <c r="U65" s="198">
        <f>村镇首通奖励!BP65</f>
        <v>35958.947368421053</v>
      </c>
      <c r="V65" s="198">
        <f>村镇首通奖励!BQ65</f>
        <v>123.6616386194363</v>
      </c>
      <c r="X65" s="143">
        <v>60</v>
      </c>
      <c r="Y65" s="145">
        <f>村镇首通奖励!BL65/Q65</f>
        <v>1</v>
      </c>
      <c r="AC65" s="143">
        <v>60</v>
      </c>
      <c r="AD65" s="143">
        <f>村镇首通奖励!AD65</f>
        <v>22900</v>
      </c>
      <c r="AE65" s="143">
        <f>村镇首通奖励!AE65</f>
        <v>23203.030303030304</v>
      </c>
      <c r="AF65" s="143">
        <f>村镇首通奖励!AF65</f>
        <v>23512.244897959186</v>
      </c>
      <c r="AG65" s="143">
        <f>村镇首通奖励!AG65</f>
        <v>23827.835051546394</v>
      </c>
      <c r="AH65" s="143">
        <f>村镇首通奖励!AH65</f>
        <v>24478.947368421053</v>
      </c>
      <c r="AM65" s="143">
        <v>60</v>
      </c>
      <c r="AN65" s="143">
        <f>村镇首通奖励!AO65+繁荣度奖励!BF66</f>
        <v>347942691.26348817</v>
      </c>
      <c r="AO65" s="143">
        <f>村镇首通奖励!AP65+繁荣度奖励!BG66</f>
        <v>316361151.2718941</v>
      </c>
      <c r="AP65" s="143">
        <f>村镇首通奖励!AQ65+繁荣度奖励!BH66</f>
        <v>272556415.09338444</v>
      </c>
      <c r="AQ65" s="143">
        <f>村镇首通奖励!AR65+繁荣度奖励!BI66</f>
        <v>211482121.31553259</v>
      </c>
      <c r="AR65" s="143">
        <f>村镇首通奖励!AS65+繁荣度奖励!BJ66</f>
        <v>134140763.08113283</v>
      </c>
      <c r="AT65" s="145">
        <f>村镇首通奖励!AO65/AN65</f>
        <v>1.0923637988193149E-2</v>
      </c>
      <c r="AU65" s="145">
        <f>繁荣度奖励!BF66/AN65</f>
        <v>0.98907636201180682</v>
      </c>
      <c r="AX65" s="169">
        <v>60</v>
      </c>
      <c r="AY65" s="169">
        <f>繁荣度奖励!N66+村镇首通奖励!AZ65</f>
        <v>249159290.17160448</v>
      </c>
      <c r="AZ65" s="169">
        <f>繁荣度奖励!O66+村镇首通奖励!BA65</f>
        <v>219944917.62946257</v>
      </c>
      <c r="BA65" s="169">
        <f>繁荣度奖励!P66+村镇首通奖励!BB65</f>
        <v>183801071.88016722</v>
      </c>
      <c r="BB65" s="169">
        <f>繁荣度奖励!Q66+村镇首通奖励!BC65</f>
        <v>137977183.64284256</v>
      </c>
      <c r="BC65" s="169">
        <f>繁荣度奖励!R66+村镇首通奖励!BD65</f>
        <v>81316375.85295783</v>
      </c>
      <c r="BE65" s="145">
        <f>村镇首通奖励!AZ65/AY65</f>
        <v>1.1711383500853104E-2</v>
      </c>
      <c r="BF65" s="145">
        <f>繁荣度奖励!N66/AY65</f>
        <v>0.9882886164991469</v>
      </c>
    </row>
    <row r="66" spans="3:58" x14ac:dyDescent="0.15">
      <c r="C66" s="143">
        <v>61</v>
      </c>
      <c r="D66" s="198">
        <f>繁荣度奖励!AD67+村镇首通奖励!Y66+爵位俸禄!AJ65</f>
        <v>34307458.090347223</v>
      </c>
      <c r="E66" s="198">
        <f>繁荣度奖励!AE67+村镇首通奖励!Z66+爵位俸禄!AK65</f>
        <v>30274816.614887077</v>
      </c>
      <c r="F66" s="198">
        <f>繁荣度奖励!AF67+村镇首通奖励!AA66+爵位俸禄!AL65</f>
        <v>25240722.098593939</v>
      </c>
      <c r="G66" s="198">
        <f>繁荣度奖励!AG67+村镇首通奖励!AB66+爵位俸禄!AM65</f>
        <v>18872466.949814659</v>
      </c>
      <c r="H66" s="198">
        <f>繁荣度奖励!AH67+村镇首通奖励!AC66+爵位俸禄!AN65</f>
        <v>10922548.907847745</v>
      </c>
      <c r="J66" s="143">
        <v>61</v>
      </c>
      <c r="K66" s="145">
        <f>繁荣度奖励!AD67/D66</f>
        <v>0.9621356305794202</v>
      </c>
      <c r="L66" s="145">
        <f>村镇首通奖励!Y66/D66</f>
        <v>5.5194995648272325E-3</v>
      </c>
      <c r="M66" s="146">
        <f>爵位俸禄!AJ65/D66</f>
        <v>3.2344869855752488E-2</v>
      </c>
      <c r="P66" s="143">
        <v>61</v>
      </c>
      <c r="Q66" s="198">
        <f>村镇首通奖励!BL66</f>
        <v>34743.333333333336</v>
      </c>
      <c r="R66" s="198">
        <f>村镇首通奖励!BM66</f>
        <v>35090.437710437713</v>
      </c>
      <c r="S66" s="198">
        <f>村镇首通奖励!BN66</f>
        <v>35444.62585034014</v>
      </c>
      <c r="T66" s="198">
        <f>村镇首通奖励!BO66</f>
        <v>35806.116838487978</v>
      </c>
      <c r="U66" s="198">
        <f>村镇首通奖励!BP66</f>
        <v>36551.929824561397</v>
      </c>
      <c r="V66" s="198">
        <f>村镇首通奖励!BQ66</f>
        <v>122.63701683449568</v>
      </c>
      <c r="X66" s="143">
        <v>61</v>
      </c>
      <c r="Y66" s="145">
        <f>村镇首通奖励!BL66/Q66</f>
        <v>1</v>
      </c>
      <c r="AC66" s="143">
        <v>61</v>
      </c>
      <c r="AD66" s="143">
        <f>村镇首通奖励!AD66</f>
        <v>23400</v>
      </c>
      <c r="AE66" s="143">
        <f>村镇首通奖励!AE66</f>
        <v>23708.080808080806</v>
      </c>
      <c r="AF66" s="143">
        <f>村镇首通奖励!AF66</f>
        <v>24022.448979591842</v>
      </c>
      <c r="AG66" s="143">
        <f>村镇首通奖励!AG66</f>
        <v>24343.298969072166</v>
      </c>
      <c r="AH66" s="143">
        <f>村镇首通奖励!AH66</f>
        <v>25005.26315789474</v>
      </c>
      <c r="AM66" s="143">
        <v>61</v>
      </c>
      <c r="AN66" s="143">
        <f>村镇首通奖励!AO66+繁荣度奖励!BF67</f>
        <v>408300748.97828633</v>
      </c>
      <c r="AO66" s="143">
        <f>村镇首通奖励!AP66+繁荣度奖励!BG67</f>
        <v>373022400.02658617</v>
      </c>
      <c r="AP66" s="143">
        <f>村镇首通奖励!AQ66+繁荣度奖励!BH67</f>
        <v>322017126.53859878</v>
      </c>
      <c r="AQ66" s="143">
        <f>村镇首通奖励!AR66+繁荣度奖励!BI67</f>
        <v>250776456.63572499</v>
      </c>
      <c r="AR66" s="143">
        <f>村镇首通奖励!AS66+繁荣度奖励!BJ67</f>
        <v>158677924.51274753</v>
      </c>
      <c r="AT66" s="145">
        <f>村镇首通奖励!AO66/AN66</f>
        <v>1.0288494474996423E-2</v>
      </c>
      <c r="AU66" s="145">
        <f>繁荣度奖励!BF67/AN66</f>
        <v>0.98971150552500353</v>
      </c>
      <c r="AX66" s="169">
        <v>61</v>
      </c>
      <c r="AY66" s="169">
        <f>繁荣度奖励!N67+村镇首通奖励!AZ66</f>
        <v>276927569.83617628</v>
      </c>
      <c r="AZ66" s="169">
        <f>繁荣度奖励!O67+村镇首通奖励!BA66</f>
        <v>244677025.92419374</v>
      </c>
      <c r="BA66" s="169">
        <f>繁荣度奖励!P67+村镇首通奖励!BB66</f>
        <v>204353626.27426362</v>
      </c>
      <c r="BB66" s="169">
        <f>繁荣度奖励!Q67+村镇首通奖励!BC66</f>
        <v>153565436.95125598</v>
      </c>
      <c r="BC66" s="169">
        <f>繁荣度奖励!R67+村镇首通奖励!BD66</f>
        <v>90258720.222712591</v>
      </c>
      <c r="BE66" s="145">
        <f>村镇首通奖励!AZ66/AY66</f>
        <v>1.0899360201365676E-2</v>
      </c>
      <c r="BF66" s="145">
        <f>繁荣度奖励!N67/AY66</f>
        <v>0.98910063979863438</v>
      </c>
    </row>
    <row r="67" spans="3:58" x14ac:dyDescent="0.15">
      <c r="C67" s="143">
        <v>62</v>
      </c>
      <c r="D67" s="198">
        <f>繁荣度奖励!AD68+村镇首通奖励!Y67+爵位俸禄!AJ66</f>
        <v>38154638.120076641</v>
      </c>
      <c r="E67" s="198">
        <f>繁荣度奖励!AE68+村镇首通奖励!Z67+爵位俸禄!AK66</f>
        <v>33592936.748882964</v>
      </c>
      <c r="F67" s="198">
        <f>繁荣度奖励!AF68+村镇首通奖励!AA67+爵位俸禄!AL66</f>
        <v>27999784.206656806</v>
      </c>
      <c r="G67" s="198">
        <f>繁荣度奖励!AG68+村镇首通奖励!AB67+爵位俸禄!AM66</f>
        <v>20917284.393454928</v>
      </c>
      <c r="H67" s="198">
        <f>繁荣度奖励!AH68+村镇首通奖励!AC67+爵位俸禄!AN66</f>
        <v>12111898.796167681</v>
      </c>
      <c r="J67" s="143">
        <v>62</v>
      </c>
      <c r="K67" s="145">
        <f>繁荣度奖励!AD68/D67</f>
        <v>0.96285675944891347</v>
      </c>
      <c r="L67" s="145">
        <f>村镇首通奖励!Y67/D67</f>
        <v>4.9629614990467016E-3</v>
      </c>
      <c r="M67" s="146">
        <f>爵位俸禄!AJ66/D67</f>
        <v>3.2180279052039851E-2</v>
      </c>
      <c r="P67" s="143">
        <v>62</v>
      </c>
      <c r="Q67" s="198">
        <f>村镇首通奖励!BL67</f>
        <v>35306.666666666664</v>
      </c>
      <c r="R67" s="198">
        <f>村镇首通奖励!BM67</f>
        <v>35659.461279461284</v>
      </c>
      <c r="S67" s="198">
        <f>村镇首通奖励!BN67</f>
        <v>36019.455782312929</v>
      </c>
      <c r="T67" s="198">
        <f>村镇首通奖励!BO67</f>
        <v>36386.872852233675</v>
      </c>
      <c r="U67" s="198">
        <f>村镇首通奖励!BP67</f>
        <v>37144.912280701748</v>
      </c>
      <c r="V67" s="198">
        <f>村镇首通奖励!BQ67</f>
        <v>114.4243826902369</v>
      </c>
      <c r="X67" s="143">
        <v>62</v>
      </c>
      <c r="Y67" s="145">
        <f>村镇首通奖励!BL67/Q67</f>
        <v>1</v>
      </c>
      <c r="AC67" s="143">
        <v>62</v>
      </c>
      <c r="AD67" s="143">
        <f>村镇首通奖励!AD67</f>
        <v>23900</v>
      </c>
      <c r="AE67" s="143">
        <f>村镇首通奖励!AE67</f>
        <v>24213.131313131315</v>
      </c>
      <c r="AF67" s="143">
        <f>村镇首通奖励!AF67</f>
        <v>24532.653061224493</v>
      </c>
      <c r="AG67" s="143">
        <f>村镇首通奖励!AG67</f>
        <v>24858.762886597942</v>
      </c>
      <c r="AH67" s="143">
        <f>村镇首通奖励!AH67</f>
        <v>25531.578947368424</v>
      </c>
      <c r="AM67" s="143">
        <v>62</v>
      </c>
      <c r="AN67" s="143">
        <f>村镇首通奖励!AO67+繁荣度奖励!BF68</f>
        <v>480839313.09020698</v>
      </c>
      <c r="AO67" s="143">
        <f>村镇首通奖励!AP67+繁荣度奖励!BG68</f>
        <v>439899329.08031017</v>
      </c>
      <c r="AP67" s="143">
        <f>村镇首通奖励!AQ67+繁荣度奖励!BH68</f>
        <v>381308477.68922168</v>
      </c>
      <c r="AQ67" s="143">
        <f>村镇首通奖励!AR67+繁荣度奖励!BI68</f>
        <v>297559483.58161765</v>
      </c>
      <c r="AR67" s="143">
        <f>村镇首通奖励!AS67+繁荣度奖励!BJ68</f>
        <v>189346935.28296191</v>
      </c>
      <c r="AT67" s="145">
        <f>村镇首通奖励!AO67/AN67</f>
        <v>9.5682692216492605E-3</v>
      </c>
      <c r="AU67" s="145">
        <f>繁荣度奖励!BF68/AN67</f>
        <v>0.99043173077835078</v>
      </c>
      <c r="AX67" s="169">
        <v>62</v>
      </c>
      <c r="AY67" s="169">
        <f>繁荣度奖励!N68+村镇首通奖励!AZ67</f>
        <v>307665918.5782578</v>
      </c>
      <c r="AZ67" s="169">
        <f>繁荣度奖励!O68+村镇首通奖励!BA67</f>
        <v>271734712.17909688</v>
      </c>
      <c r="BA67" s="169">
        <f>繁荣度奖励!P68+村镇首通奖励!BB67</f>
        <v>227321649.70943588</v>
      </c>
      <c r="BB67" s="169">
        <f>繁荣度奖励!Q68+村镇首通奖励!BC67</f>
        <v>170956435.14280879</v>
      </c>
      <c r="BC67" s="169">
        <f>繁荣度奖励!R68+村镇首通奖励!BD67</f>
        <v>100828936.83459382</v>
      </c>
      <c r="BE67" s="145">
        <f>村镇首通奖励!AZ67/AY67</f>
        <v>1.0136536022833494E-2</v>
      </c>
      <c r="BF67" s="145">
        <f>繁荣度奖励!N68/AY67</f>
        <v>0.9898634639771664</v>
      </c>
    </row>
    <row r="68" spans="3:58" x14ac:dyDescent="0.15">
      <c r="C68" s="143">
        <v>63</v>
      </c>
      <c r="D68" s="198">
        <f>繁荣度奖励!AD69+村镇首通奖励!Y68+爵位俸禄!AJ67</f>
        <v>42277943.581540219</v>
      </c>
      <c r="E68" s="198">
        <f>繁荣度奖励!AE69+村镇首通奖励!Z68+爵位俸禄!AK67</f>
        <v>37208746.787755601</v>
      </c>
      <c r="F68" s="198">
        <f>繁荣度奖励!AF69+村镇首通奖励!AA68+爵位俸禄!AL67</f>
        <v>30946805.301349368</v>
      </c>
      <c r="G68" s="198">
        <f>繁荣度奖励!AG69+村镇首通奖励!AB68+爵位俸禄!AM67</f>
        <v>23130028.265176076</v>
      </c>
      <c r="H68" s="198">
        <f>繁荣度奖励!AH69+村镇首通奖励!AC68+爵位俸禄!AN67</f>
        <v>13379055.164011704</v>
      </c>
      <c r="J68" s="143">
        <v>63</v>
      </c>
      <c r="K68" s="145">
        <f>繁荣度奖励!AD69/D68</f>
        <v>0.96348393709172531</v>
      </c>
      <c r="L68" s="145">
        <f>村镇首通奖励!Y68/D68</f>
        <v>4.4789311863001795E-3</v>
      </c>
      <c r="M68" s="146">
        <f>爵位俸禄!AJ67/D68</f>
        <v>3.203713172197447E-2</v>
      </c>
      <c r="P68" s="143">
        <v>63</v>
      </c>
      <c r="Q68" s="198">
        <f>村镇首通奖励!BL68</f>
        <v>35870</v>
      </c>
      <c r="R68" s="198">
        <f>村镇首通奖励!BM68</f>
        <v>36228.484848484841</v>
      </c>
      <c r="S68" s="198">
        <f>村镇首通奖励!BN68</f>
        <v>36594.285714285717</v>
      </c>
      <c r="T68" s="198">
        <f>村镇首通奖励!BO68</f>
        <v>36967.628865979386</v>
      </c>
      <c r="U68" s="198">
        <f>村镇首通奖励!BP68</f>
        <v>37757.894736842107</v>
      </c>
      <c r="V68" s="198">
        <f>村镇首通奖励!BQ68</f>
        <v>106.76172408622585</v>
      </c>
      <c r="X68" s="143">
        <v>63</v>
      </c>
      <c r="Y68" s="145">
        <f>村镇首通奖励!BL68/Q68</f>
        <v>1</v>
      </c>
      <c r="AC68" s="143">
        <v>63</v>
      </c>
      <c r="AD68" s="143">
        <f>村镇首通奖励!AD68</f>
        <v>24400</v>
      </c>
      <c r="AE68" s="143">
        <f>村镇首通奖励!AE68</f>
        <v>24718.181818181816</v>
      </c>
      <c r="AF68" s="143">
        <f>村镇首通奖励!AF68</f>
        <v>25042.857142857145</v>
      </c>
      <c r="AG68" s="143">
        <f>村镇首通奖励!AG68</f>
        <v>25374.226804123711</v>
      </c>
      <c r="AH68" s="143">
        <f>村镇首通奖励!AH68</f>
        <v>26068.42105263158</v>
      </c>
      <c r="AM68" s="143">
        <v>63</v>
      </c>
      <c r="AN68" s="143">
        <f>村镇首通奖励!AO68+繁荣度奖励!BF69</f>
        <v>566997988.10565937</v>
      </c>
      <c r="AO68" s="143">
        <f>村镇首通奖励!AP68+繁荣度奖励!BG69</f>
        <v>520218128.69730186</v>
      </c>
      <c r="AP68" s="143">
        <f>村镇首通奖励!AQ68+繁荣度奖励!BH69</f>
        <v>450768376.01110983</v>
      </c>
      <c r="AQ68" s="143">
        <f>村镇首通奖励!AR68+繁荣度奖励!BI69</f>
        <v>352821324.4738813</v>
      </c>
      <c r="AR68" s="143">
        <f>村镇首通奖励!AS68+繁荣度奖励!BJ69</f>
        <v>224312919.59759036</v>
      </c>
      <c r="AT68" s="145">
        <f>村镇首通奖励!AO68/AN68</f>
        <v>8.8197843817888599E-3</v>
      </c>
      <c r="AU68" s="145">
        <f>繁荣度奖励!BF69/AN68</f>
        <v>0.99118021561821112</v>
      </c>
      <c r="AX68" s="169">
        <v>63</v>
      </c>
      <c r="AY68" s="169">
        <f>繁荣度奖励!N69+村镇首通奖励!AZ68</f>
        <v>341658151.19449943</v>
      </c>
      <c r="AZ68" s="169">
        <f>繁荣度奖励!O69+村镇首通奖励!BA68</f>
        <v>302145221.17361158</v>
      </c>
      <c r="BA68" s="169">
        <f>繁荣度奖励!P69+村镇首通奖励!BB68</f>
        <v>252616716.51859596</v>
      </c>
      <c r="BB68" s="169">
        <f>繁荣度奖励!Q69+村镇首通奖励!BC68</f>
        <v>190350745.16027439</v>
      </c>
      <c r="BC68" s="169">
        <f>繁荣度奖励!R69+村镇首通奖励!BD68</f>
        <v>112130276.98298135</v>
      </c>
      <c r="BE68" s="145">
        <f>村镇首通奖励!AZ68/AY68</f>
        <v>9.4216982347583005E-3</v>
      </c>
      <c r="BF68" s="145">
        <f>繁荣度奖励!N69/AY68</f>
        <v>0.99057830176524175</v>
      </c>
    </row>
    <row r="69" spans="3:58" x14ac:dyDescent="0.15">
      <c r="C69" s="143">
        <v>64</v>
      </c>
      <c r="D69" s="198">
        <f>繁荣度奖励!AD70+村镇首通奖励!Y69+爵位俸禄!AJ68</f>
        <v>46697192.953067832</v>
      </c>
      <c r="E69" s="198">
        <f>繁荣度奖励!AE70+村镇首通奖励!Z69+爵位俸禄!AK68</f>
        <v>41061124.76790797</v>
      </c>
      <c r="F69" s="198">
        <f>繁荣度奖励!AF70+村镇首通奖励!AA69+爵位俸禄!AL68</f>
        <v>34139291.905360773</v>
      </c>
      <c r="G69" s="198">
        <f>繁荣度奖励!AG70+村镇首通奖励!AB69+爵位俸禄!AM68</f>
        <v>25506063.762302712</v>
      </c>
      <c r="H69" s="198">
        <f>繁荣度奖励!AH70+村镇首通奖励!AC69+爵位俸禄!AN68</f>
        <v>14796343.062478522</v>
      </c>
      <c r="J69" s="143">
        <v>64</v>
      </c>
      <c r="K69" s="145">
        <f>繁荣度奖励!AD70/D69</f>
        <v>0.96403316188205612</v>
      </c>
      <c r="L69" s="145">
        <f>村镇首通奖励!Y69/D69</f>
        <v>4.0550617290917856E-3</v>
      </c>
      <c r="M69" s="146">
        <f>爵位俸禄!AJ68/D69</f>
        <v>3.1911776388852148E-2</v>
      </c>
      <c r="P69" s="143">
        <v>64</v>
      </c>
      <c r="Q69" s="198">
        <f>村镇首通奖励!BL69</f>
        <v>36433.333333333336</v>
      </c>
      <c r="R69" s="198">
        <f>村镇首通奖励!BM69</f>
        <v>36797.508417508412</v>
      </c>
      <c r="S69" s="198">
        <f>村镇首通奖励!BN69</f>
        <v>37169.115646258506</v>
      </c>
      <c r="T69" s="198">
        <f>村镇首通奖励!BO69</f>
        <v>37548.38487972509</v>
      </c>
      <c r="U69" s="198">
        <f>村镇首通奖励!BP69</f>
        <v>38417.543859649129</v>
      </c>
      <c r="V69" s="198">
        <f>村镇首通奖励!BQ69</f>
        <v>99.612210805798554</v>
      </c>
      <c r="X69" s="143">
        <v>64</v>
      </c>
      <c r="Y69" s="145">
        <f>村镇首通奖励!BL69/Q69</f>
        <v>1</v>
      </c>
      <c r="AC69" s="143">
        <v>64</v>
      </c>
      <c r="AD69" s="143">
        <f>村镇首通奖励!AD69</f>
        <v>24900</v>
      </c>
      <c r="AE69" s="143">
        <f>村镇首通奖励!AE69</f>
        <v>25223.232323232322</v>
      </c>
      <c r="AF69" s="143">
        <f>村镇首通奖励!AF69</f>
        <v>25553.0612244898</v>
      </c>
      <c r="AG69" s="143">
        <f>村镇首通奖励!AG69</f>
        <v>25889.690721649487</v>
      </c>
      <c r="AH69" s="143">
        <f>村镇首通奖励!AH69</f>
        <v>26629.824561403511</v>
      </c>
      <c r="AM69" s="143">
        <v>64</v>
      </c>
      <c r="AN69" s="143">
        <f>村镇首通奖励!AO69+繁荣度奖励!BF70</f>
        <v>668360282.3061204</v>
      </c>
      <c r="AO69" s="143">
        <f>村镇首通奖励!AP69+繁荣度奖励!BG70</f>
        <v>613732856.3894819</v>
      </c>
      <c r="AP69" s="143">
        <f>村镇首通奖励!AQ69+繁荣度奖励!BH70</f>
        <v>532649806.98551738</v>
      </c>
      <c r="AQ69" s="143">
        <f>村镇首通奖励!AR69+繁荣度奖励!BI70</f>
        <v>417146235.83839136</v>
      </c>
      <c r="AR69" s="143">
        <f>村镇首通奖励!AS69+繁荣度奖励!BJ70</f>
        <v>265360217.09682643</v>
      </c>
      <c r="AT69" s="145">
        <f>村镇首通奖励!AO69/AN69</f>
        <v>8.0806716721182146E-3</v>
      </c>
      <c r="AU69" s="145">
        <f>繁荣度奖励!BF70/AN69</f>
        <v>0.99191932832788177</v>
      </c>
      <c r="AX69" s="169">
        <v>64</v>
      </c>
      <c r="AY69" s="169">
        <f>繁荣度奖励!N70+村镇首通奖励!AZ69</f>
        <v>379213523.12017798</v>
      </c>
      <c r="AZ69" s="169">
        <f>繁荣度奖励!O70+村镇首通奖励!BA69</f>
        <v>335534266.91201335</v>
      </c>
      <c r="BA69" s="169">
        <f>繁荣度奖励!P70+村镇首通奖励!BB69</f>
        <v>280843570.98125428</v>
      </c>
      <c r="BB69" s="169">
        <f>繁荣度奖励!Q70+村镇首通奖励!BC69</f>
        <v>211795318.47056696</v>
      </c>
      <c r="BC69" s="169">
        <f>繁荣度奖励!R70+村镇首通奖励!BD69</f>
        <v>124336439.33073762</v>
      </c>
      <c r="BE69" s="145">
        <f>村镇首通奖励!AZ69/AY69</f>
        <v>8.7532040155682712E-3</v>
      </c>
      <c r="BF69" s="145">
        <f>繁荣度奖励!N70/AY69</f>
        <v>0.99124679598443177</v>
      </c>
    </row>
    <row r="70" spans="3:58" x14ac:dyDescent="0.15">
      <c r="C70" s="143">
        <v>65</v>
      </c>
      <c r="D70" s="198">
        <f>繁荣度奖励!AD71+村镇首通奖励!Y70+爵位俸禄!AJ69</f>
        <v>51433627.153801337</v>
      </c>
      <c r="E70" s="198">
        <f>繁荣度奖励!AE71+村镇首通奖励!Z70+爵位俸禄!AK69</f>
        <v>45163460.436968796</v>
      </c>
      <c r="F70" s="198">
        <f>繁荣度奖励!AF71+村镇首通奖励!AA70+爵位俸禄!AL69</f>
        <v>37702338.065678053</v>
      </c>
      <c r="G70" s="198">
        <f>繁荣度奖励!AG71+村镇首通奖励!AB70+爵位俸禄!AM69</f>
        <v>28206228.969711963</v>
      </c>
      <c r="H70" s="198">
        <f>繁荣度奖励!AH71+村镇首通奖励!AC70+爵位俸禄!AN69</f>
        <v>16310485.689120654</v>
      </c>
      <c r="J70" s="143">
        <v>65</v>
      </c>
      <c r="K70" s="145">
        <f>繁荣度奖励!AD71/D70</f>
        <v>0.96451702200768463</v>
      </c>
      <c r="L70" s="145">
        <f>村镇首通奖励!Y70/D70</f>
        <v>3.6816380737403399E-3</v>
      </c>
      <c r="M70" s="146">
        <f>爵位俸禄!AJ69/D70</f>
        <v>3.1801339918575124E-2</v>
      </c>
      <c r="P70" s="143">
        <v>65</v>
      </c>
      <c r="Q70" s="198">
        <f>村镇首通奖励!BL70</f>
        <v>36996.666666666664</v>
      </c>
      <c r="R70" s="198">
        <f>村镇首通奖励!BM70</f>
        <v>37366.531986531991</v>
      </c>
      <c r="S70" s="198">
        <f>村镇首通奖励!BN70</f>
        <v>37764.625850340148</v>
      </c>
      <c r="T70" s="198">
        <f>村镇首通奖励!BO70</f>
        <v>38193.127147766332</v>
      </c>
      <c r="U70" s="198">
        <f>村镇首通奖励!BP70</f>
        <v>39077.192982456138</v>
      </c>
      <c r="V70" s="198">
        <f>村镇首通奖励!BQ70</f>
        <v>92.941479041727874</v>
      </c>
      <c r="X70" s="143">
        <v>65</v>
      </c>
      <c r="Y70" s="145">
        <f>村镇首通奖励!BL70/Q70</f>
        <v>1</v>
      </c>
      <c r="AC70" s="143">
        <v>65</v>
      </c>
      <c r="AD70" s="143">
        <f>村镇首通奖励!AD70</f>
        <v>25400</v>
      </c>
      <c r="AE70" s="143">
        <f>村镇首通奖励!AE70</f>
        <v>25728.282828282827</v>
      </c>
      <c r="AF70" s="143">
        <f>村镇首通奖励!AF70</f>
        <v>26074.14965986395</v>
      </c>
      <c r="AG70" s="143">
        <f>村镇首通奖励!AG70</f>
        <v>26438.831615120278</v>
      </c>
      <c r="AH70" s="143">
        <f>村镇首通奖励!AH70</f>
        <v>27191.228070175443</v>
      </c>
      <c r="AM70" s="143">
        <v>65</v>
      </c>
      <c r="AN70" s="143">
        <f>村镇首通奖励!AO70+繁荣度奖励!BF71</f>
        <v>786666848.67081726</v>
      </c>
      <c r="AO70" s="143">
        <f>村镇首通奖励!AP70+繁荣度奖励!BG71</f>
        <v>721773362.34727192</v>
      </c>
      <c r="AP70" s="143">
        <f>村镇首通奖励!AQ70+繁荣度奖励!BH71</f>
        <v>630278898.38216102</v>
      </c>
      <c r="AQ70" s="143">
        <f>村镇首通奖励!AR70+繁荣度奖励!BI71</f>
        <v>493766235.73930222</v>
      </c>
      <c r="AR70" s="143">
        <f>村镇首通奖励!AS70+繁荣度奖励!BJ71</f>
        <v>311099422.82056606</v>
      </c>
      <c r="AT70" s="145">
        <f>村镇首通奖励!AO70/AN70</f>
        <v>7.373896599051119E-3</v>
      </c>
      <c r="AU70" s="145">
        <f>繁荣度奖励!BF71/AN70</f>
        <v>0.99262610340094892</v>
      </c>
      <c r="AX70" s="169">
        <v>65</v>
      </c>
      <c r="AY70" s="169">
        <f>繁荣度奖励!N71+村镇首通奖励!AZ70</f>
        <v>420668920.30260623</v>
      </c>
      <c r="AZ70" s="169">
        <f>繁荣度奖励!O71+村镇首通奖励!BA70</f>
        <v>372143275.52074182</v>
      </c>
      <c r="BA70" s="169">
        <f>繁荣度奖励!P71+村镇首通奖励!BB70</f>
        <v>312468197.75877798</v>
      </c>
      <c r="BB70" s="169">
        <f>繁荣度奖励!Q71+村镇首通奖励!BC70</f>
        <v>235263272.91289213</v>
      </c>
      <c r="BC70" s="169">
        <f>繁荣度奖励!R71+村镇首通奖励!BD70</f>
        <v>137038764.54514393</v>
      </c>
      <c r="BE70" s="145">
        <f>村镇首通奖励!AZ70/AY70</f>
        <v>8.1291165133063441E-3</v>
      </c>
      <c r="BF70" s="145">
        <f>繁荣度奖励!N71/AY70</f>
        <v>0.99187088348669361</v>
      </c>
    </row>
    <row r="71" spans="3:58" x14ac:dyDescent="0.15">
      <c r="C71" s="143">
        <v>66</v>
      </c>
      <c r="D71" s="198">
        <f>繁荣度奖励!AD72+村镇首通奖励!Y71+爵位俸禄!AJ70</f>
        <v>56535996.406255946</v>
      </c>
      <c r="E71" s="198">
        <f>繁荣度奖励!AE72+村镇首通奖励!Z71+爵位俸禄!AK70</f>
        <v>49844464.471741818</v>
      </c>
      <c r="F71" s="198">
        <f>繁荣度奖励!AF72+村镇首通奖励!AA71+爵位俸禄!AL70</f>
        <v>41718815.854686409</v>
      </c>
      <c r="G71" s="198">
        <f>繁荣度奖励!AG72+村镇首通奖励!AB71+爵位俸禄!AM70</f>
        <v>31094570.491797496</v>
      </c>
      <c r="H71" s="198">
        <f>繁荣度奖励!AH72+村镇首通奖励!AC71+爵位俸禄!AN70</f>
        <v>18111311.664460044</v>
      </c>
      <c r="J71" s="143">
        <v>66</v>
      </c>
      <c r="K71" s="145">
        <f>繁荣度奖励!AD72/D71</f>
        <v>0.96450205583437343</v>
      </c>
      <c r="L71" s="145">
        <f>村镇首通奖励!Y71/D71</f>
        <v>3.3493705256258033E-3</v>
      </c>
      <c r="M71" s="146">
        <f>爵位俸禄!AJ70/D71</f>
        <v>3.2148573640000774E-2</v>
      </c>
      <c r="P71" s="143">
        <v>66</v>
      </c>
      <c r="Q71" s="198">
        <f>村镇首通奖励!BL71</f>
        <v>37560</v>
      </c>
      <c r="R71" s="198">
        <f>村镇首通奖励!BM71</f>
        <v>37977.777777777774</v>
      </c>
      <c r="S71" s="198">
        <f>村镇首通奖励!BN71</f>
        <v>38404.081632653055</v>
      </c>
      <c r="T71" s="198">
        <f>村镇首通奖励!BO71</f>
        <v>38839.175257731957</v>
      </c>
      <c r="U71" s="198">
        <f>村镇首通奖励!BP71</f>
        <v>39736.84210526316</v>
      </c>
      <c r="V71" s="198">
        <f>村镇首通奖励!BQ71</f>
        <v>86.717466228160262</v>
      </c>
      <c r="X71" s="143">
        <v>66</v>
      </c>
      <c r="Y71" s="145">
        <f>村镇首通奖励!BL71/Q71</f>
        <v>1</v>
      </c>
      <c r="AC71" s="143">
        <v>66</v>
      </c>
      <c r="AD71" s="143">
        <f>村镇首通奖励!AD71</f>
        <v>25900</v>
      </c>
      <c r="AE71" s="143">
        <f>村镇首通奖励!AE71</f>
        <v>26255.555555555555</v>
      </c>
      <c r="AF71" s="143">
        <f>村镇首通奖励!AF71</f>
        <v>26618.36734693878</v>
      </c>
      <c r="AG71" s="143">
        <f>村镇首通奖励!AG71</f>
        <v>26988.659793814433</v>
      </c>
      <c r="AH71" s="143">
        <f>村镇首通奖励!AH71</f>
        <v>27752.631578947374</v>
      </c>
      <c r="AM71" s="143">
        <v>66</v>
      </c>
      <c r="AN71" s="143">
        <f>村镇首通奖励!AO71+繁荣度奖励!BF72</f>
        <v>923829885.18293309</v>
      </c>
      <c r="AO71" s="143">
        <f>村镇首通奖励!AP71+繁荣度奖励!BG72</f>
        <v>852162251.19230926</v>
      </c>
      <c r="AP71" s="143">
        <f>村镇首通奖励!AQ71+繁荣度奖励!BH72</f>
        <v>745849086.63030708</v>
      </c>
      <c r="AQ71" s="143">
        <f>村镇首通奖励!AR71+繁荣度奖励!BI72</f>
        <v>579442732.19311273</v>
      </c>
      <c r="AR71" s="143">
        <f>村镇首通奖励!AS71+繁荣度奖励!BJ72</f>
        <v>367458650.30529153</v>
      </c>
      <c r="AT71" s="145">
        <f>村镇首通奖励!AO71/AN71</f>
        <v>6.7120582473602728E-3</v>
      </c>
      <c r="AU71" s="145">
        <f>繁荣度奖励!BF72/AN71</f>
        <v>0.99328794175263968</v>
      </c>
      <c r="AX71" s="169">
        <v>66</v>
      </c>
      <c r="AY71" s="169">
        <f>繁荣度奖励!N72+村镇首通奖励!AZ71</f>
        <v>466391232.36846954</v>
      </c>
      <c r="AZ71" s="169">
        <f>繁荣度奖励!O72+村镇首通奖励!BA71</f>
        <v>413234678.1466583</v>
      </c>
      <c r="BA71" s="169">
        <f>繁荣度奖励!P72+村镇首通奖励!BB71</f>
        <v>347055640.89384502</v>
      </c>
      <c r="BB71" s="169">
        <f>繁荣度奖励!Q72+村镇首通奖励!BC71</f>
        <v>259703583.82067329</v>
      </c>
      <c r="BC71" s="169">
        <f>繁荣度奖励!R72+村镇首通奖励!BD71</f>
        <v>151786343.72364712</v>
      </c>
      <c r="BE71" s="145">
        <f>村镇首通奖励!AZ71/AY71</f>
        <v>7.5473116896396658E-3</v>
      </c>
      <c r="BF71" s="145">
        <f>繁荣度奖励!N72/AY71</f>
        <v>0.99245268831036038</v>
      </c>
    </row>
    <row r="72" spans="3:58" x14ac:dyDescent="0.15">
      <c r="C72" s="143">
        <v>67</v>
      </c>
      <c r="D72" s="198">
        <f>繁荣度奖励!AD73+村镇首通奖励!Y72+爵位俸禄!AJ71</f>
        <v>62371549.643844277</v>
      </c>
      <c r="E72" s="198">
        <f>繁荣度奖励!AE73+村镇首通奖励!Z72+爵位俸禄!AK71</f>
        <v>55183604.954758771</v>
      </c>
      <c r="F72" s="198">
        <f>繁荣度奖励!AF73+村镇首通奖励!AA72+爵位俸禄!AL71</f>
        <v>46082117.721517734</v>
      </c>
      <c r="G72" s="198">
        <f>繁荣度奖励!AG73+村镇首通奖励!AB72+爵位俸禄!AM71</f>
        <v>34368812.152010471</v>
      </c>
      <c r="H72" s="198">
        <f>繁荣度奖励!AH73+村镇首通奖励!AC72+爵位俸禄!AN71</f>
        <v>20103084.233424772</v>
      </c>
      <c r="J72" s="143">
        <v>67</v>
      </c>
      <c r="K72" s="145">
        <f>繁荣度奖励!AD73/D72</f>
        <v>0.96449374502033047</v>
      </c>
      <c r="L72" s="145">
        <f>村镇首通奖励!Y72/D72</f>
        <v>3.2399387405623674E-3</v>
      </c>
      <c r="M72" s="146">
        <f>爵位俸禄!AJ71/D72</f>
        <v>3.2266316239107189E-2</v>
      </c>
      <c r="P72" s="143">
        <v>67</v>
      </c>
      <c r="Q72" s="198">
        <f>村镇首通奖励!BL72</f>
        <v>38186.666666666657</v>
      </c>
      <c r="R72" s="198">
        <f>村镇首通奖励!BM72</f>
        <v>38610.774410774415</v>
      </c>
      <c r="S72" s="198">
        <f>村镇首通奖励!BN72</f>
        <v>39043.537414965991</v>
      </c>
      <c r="T72" s="198">
        <f>村镇首通奖励!BO72</f>
        <v>39485.223367697596</v>
      </c>
      <c r="U72" s="198">
        <f>村镇首通奖励!BP72</f>
        <v>40396.491228070183</v>
      </c>
      <c r="V72" s="198">
        <f>村镇首通奖励!BQ72</f>
        <v>90.006676351893077</v>
      </c>
      <c r="X72" s="143">
        <v>67</v>
      </c>
      <c r="Y72" s="145">
        <f>村镇首通奖励!BL72/Q72</f>
        <v>1</v>
      </c>
      <c r="AC72" s="143">
        <v>67</v>
      </c>
      <c r="AD72" s="143">
        <f>村镇首通奖励!AD72</f>
        <v>26433.333333333332</v>
      </c>
      <c r="AE72" s="143">
        <f>村镇首通奖励!AE72</f>
        <v>26794.276094276094</v>
      </c>
      <c r="AF72" s="143">
        <f>村镇首通奖励!AF72</f>
        <v>27162.585034013609</v>
      </c>
      <c r="AG72" s="143">
        <f>村镇首通奖励!AG72</f>
        <v>27538.487972508592</v>
      </c>
      <c r="AH72" s="143">
        <f>村镇首通奖励!AH72</f>
        <v>28314.035087719301</v>
      </c>
      <c r="AM72" s="143">
        <v>67</v>
      </c>
      <c r="AN72" s="143">
        <f>村镇首通奖励!AO72+繁荣度奖励!BF73</f>
        <v>1088926074.6867821</v>
      </c>
      <c r="AO72" s="143">
        <f>村镇首通奖励!AP72+繁荣度奖励!BG73</f>
        <v>1007896745.0478379</v>
      </c>
      <c r="AP72" s="143">
        <f>村镇首通奖励!AQ72+繁荣度奖励!BH73</f>
        <v>876761245.35904586</v>
      </c>
      <c r="AQ72" s="143">
        <f>村镇首通奖励!AR72+繁荣度奖励!BI73</f>
        <v>680294104.25887704</v>
      </c>
      <c r="AR72" s="143">
        <f>村镇首通奖励!AS72+繁荣度奖励!BJ73</f>
        <v>431762641.83018482</v>
      </c>
      <c r="AT72" s="145">
        <f>村镇首通奖励!AO72/AN72</f>
        <v>6.3311307292520814E-3</v>
      </c>
      <c r="AU72" s="145">
        <f>繁荣度奖励!BF73/AN72</f>
        <v>0.99366886927074805</v>
      </c>
      <c r="AX72" s="169">
        <v>67</v>
      </c>
      <c r="AY72" s="169">
        <f>繁荣度奖励!N73+村镇首通奖励!AZ72</f>
        <v>517106714.76465899</v>
      </c>
      <c r="AZ72" s="169">
        <f>繁荣度奖励!O73+村镇首通奖励!BA72</f>
        <v>458816271.64137</v>
      </c>
      <c r="BA72" s="169">
        <f>繁荣度奖励!P73+村镇首通奖励!BB72</f>
        <v>383677269.52907825</v>
      </c>
      <c r="BB72" s="169">
        <f>繁荣度奖励!Q73+村镇首通奖励!BC72</f>
        <v>286741789.87644464</v>
      </c>
      <c r="BC72" s="169">
        <f>繁荣度奖励!R73+村镇首通奖励!BD72</f>
        <v>167742423.53575578</v>
      </c>
      <c r="BE72" s="145">
        <f>村镇首通奖励!AZ72/AY72</f>
        <v>7.0417444395216274E-3</v>
      </c>
      <c r="BF72" s="145">
        <f>繁荣度奖励!N73/AY72</f>
        <v>0.99295825556047845</v>
      </c>
    </row>
    <row r="73" spans="3:58" x14ac:dyDescent="0.15">
      <c r="C73" s="143">
        <v>68</v>
      </c>
      <c r="D73" s="198">
        <f>繁荣度奖励!AD74+村镇首通奖励!Y73+爵位俸禄!AJ72</f>
        <v>69004702.758605137</v>
      </c>
      <c r="E73" s="198">
        <f>繁荣度奖励!AE74+村镇首通奖励!Z73+爵位俸禄!AK72</f>
        <v>61063528.919508949</v>
      </c>
      <c r="F73" s="198">
        <f>繁荣度奖励!AF74+村镇首通奖励!AA73+爵位俸禄!AL72</f>
        <v>50844097.9404331</v>
      </c>
      <c r="G73" s="198">
        <f>繁荣度奖励!AG74+村镇首通奖励!AB73+爵位俸禄!AM72</f>
        <v>38146890.085812196</v>
      </c>
      <c r="H73" s="198">
        <f>繁荣度奖励!AH74+村镇首通奖励!AC73+爵位俸禄!AN72</f>
        <v>22319399.746052153</v>
      </c>
      <c r="J73" s="143">
        <v>68</v>
      </c>
      <c r="K73" s="145">
        <f>繁荣度奖励!AD74/D73</f>
        <v>0.96469456894892269</v>
      </c>
      <c r="L73" s="145">
        <f>村镇首通奖励!Y73/D73</f>
        <v>3.1128313203727795E-3</v>
      </c>
      <c r="M73" s="146">
        <f>爵位俸禄!AJ72/D73</f>
        <v>3.2192599730704471E-2</v>
      </c>
      <c r="P73" s="143">
        <v>68</v>
      </c>
      <c r="Q73" s="198">
        <f>村镇首通奖励!BL73</f>
        <v>38813.333333333343</v>
      </c>
      <c r="R73" s="198">
        <f>村镇首通奖励!BM73</f>
        <v>39243.771043771048</v>
      </c>
      <c r="S73" s="198">
        <f>村镇首通奖励!BN73</f>
        <v>39682.993197278905</v>
      </c>
      <c r="T73" s="198">
        <f>村镇首通奖励!BO73</f>
        <v>40131.27147766322</v>
      </c>
      <c r="U73" s="198">
        <f>村镇首通奖励!BP73</f>
        <v>41056.140350877198</v>
      </c>
      <c r="V73" s="198">
        <f>村镇首通奖励!BQ73</f>
        <v>83.979198494895869</v>
      </c>
      <c r="X73" s="143">
        <v>68</v>
      </c>
      <c r="Y73" s="145">
        <f>村镇首通奖励!BL73/Q73</f>
        <v>1</v>
      </c>
      <c r="AC73" s="143">
        <v>68</v>
      </c>
      <c r="AD73" s="143">
        <f>村镇首通奖励!AD73</f>
        <v>26966.666666666668</v>
      </c>
      <c r="AE73" s="143">
        <f>村镇首通奖励!AE73</f>
        <v>27332.99663299663</v>
      </c>
      <c r="AF73" s="143">
        <f>村镇首通奖励!AF73</f>
        <v>27706.802721088436</v>
      </c>
      <c r="AG73" s="143">
        <f>村镇首通奖励!AG73</f>
        <v>28088.316151202747</v>
      </c>
      <c r="AH73" s="143">
        <f>村镇首通奖励!AH73</f>
        <v>28875.438596491233</v>
      </c>
      <c r="AM73" s="143">
        <v>68</v>
      </c>
      <c r="AN73" s="143">
        <f>村镇首通奖励!AO73+繁荣度奖励!BF74</f>
        <v>1284925169.7717083</v>
      </c>
      <c r="AO73" s="143">
        <f>村镇首通奖励!AP73+繁荣度奖励!BG74</f>
        <v>1186306500.8038402</v>
      </c>
      <c r="AP73" s="143">
        <f>村镇首通奖励!AQ73+繁荣度奖励!BH74</f>
        <v>1024853225.9251397</v>
      </c>
      <c r="AQ73" s="143">
        <f>村镇首通奖励!AR73+繁荣度奖励!BI74</f>
        <v>800511276.37626457</v>
      </c>
      <c r="AR73" s="143">
        <f>村镇首通奖励!AS73+繁荣度奖励!BJ74</f>
        <v>505288139.04554158</v>
      </c>
      <c r="AT73" s="145">
        <f>村镇首通奖励!AO73/AN73</f>
        <v>5.9049871892654466E-3</v>
      </c>
      <c r="AU73" s="145">
        <f>繁荣度奖励!BF74/AN73</f>
        <v>0.99409501281073454</v>
      </c>
      <c r="AX73" s="169">
        <v>68</v>
      </c>
      <c r="AY73" s="169">
        <f>繁荣度奖励!N74+村镇首通奖励!AZ73</f>
        <v>573273088.82657468</v>
      </c>
      <c r="AZ73" s="169">
        <f>繁荣度奖励!O74+村镇首通奖励!BA73</f>
        <v>507789645.93960464</v>
      </c>
      <c r="BA73" s="169">
        <f>繁荣度奖励!P74+村镇首通奖励!BB73</f>
        <v>422717679.58108181</v>
      </c>
      <c r="BB73" s="169">
        <f>繁荣度奖励!Q74+村镇首通奖励!BC73</f>
        <v>317250673.06724912</v>
      </c>
      <c r="BC73" s="169">
        <f>繁荣度奖励!R74+村镇首通奖励!BD73</f>
        <v>185141007.33879632</v>
      </c>
      <c r="BE73" s="145">
        <f>村镇首通奖励!AZ73/AY73</f>
        <v>6.5634803726238406E-3</v>
      </c>
      <c r="BF73" s="145">
        <f>繁荣度奖励!N74/AY73</f>
        <v>0.99343651962737622</v>
      </c>
    </row>
    <row r="74" spans="3:58" x14ac:dyDescent="0.15">
      <c r="C74" s="143">
        <v>69</v>
      </c>
      <c r="D74" s="198">
        <f>繁荣度奖励!AD75+村镇首通奖励!Y74+爵位俸禄!AJ73</f>
        <v>76519952.842959717</v>
      </c>
      <c r="E74" s="198">
        <f>繁荣度奖励!AE75+村镇首通奖励!Z74+爵位俸禄!AK73</f>
        <v>67579545.301790178</v>
      </c>
      <c r="F74" s="198">
        <f>繁荣度奖励!AF75+村镇首通奖励!AA74+爵位俸禄!AL73</f>
        <v>56555494.597723968</v>
      </c>
      <c r="G74" s="198">
        <f>繁荣度奖励!AG75+村镇首通奖励!AB74+爵位俸禄!AM73</f>
        <v>42474857.371415332</v>
      </c>
      <c r="H74" s="198">
        <f>繁荣度奖励!AH75+村镇首通奖励!AC74+爵位俸禄!AN73</f>
        <v>24733977.772971559</v>
      </c>
      <c r="J74" s="143">
        <v>69</v>
      </c>
      <c r="K74" s="145">
        <f>繁荣度奖励!AD75/D74</f>
        <v>0.96506927018441646</v>
      </c>
      <c r="L74" s="145">
        <f>村镇首通奖励!Y74/D74</f>
        <v>2.9733421355725934E-3</v>
      </c>
      <c r="M74" s="146">
        <f>爵位俸禄!AJ73/D74</f>
        <v>3.1957387680010996E-2</v>
      </c>
      <c r="P74" s="143">
        <v>69</v>
      </c>
      <c r="Q74" s="198">
        <f>村镇首通奖励!BL74</f>
        <v>39440</v>
      </c>
      <c r="R74" s="198">
        <f>村镇首通奖励!BM74</f>
        <v>39876.767676767675</v>
      </c>
      <c r="S74" s="198">
        <f>村镇首通奖励!BN74</f>
        <v>40322.448979591834</v>
      </c>
      <c r="T74" s="198">
        <f>村镇首通奖励!BO74</f>
        <v>40777.319587628866</v>
      </c>
      <c r="U74" s="198">
        <f>村镇首通奖励!BP74</f>
        <v>41701.052631578947</v>
      </c>
      <c r="V74" s="198">
        <f>村镇首通奖励!BQ74</f>
        <v>78.355362798552434</v>
      </c>
      <c r="X74" s="143">
        <v>69</v>
      </c>
      <c r="Y74" s="145">
        <f>村镇首通奖励!BL74/Q74</f>
        <v>1</v>
      </c>
      <c r="AC74" s="143">
        <v>69</v>
      </c>
      <c r="AD74" s="143">
        <f>村镇首通奖励!AD74</f>
        <v>27500</v>
      </c>
      <c r="AE74" s="143">
        <f>村镇首通奖励!AE74</f>
        <v>27871.71717171717</v>
      </c>
      <c r="AF74" s="143">
        <f>村镇首通奖励!AF74</f>
        <v>28251.020408163266</v>
      </c>
      <c r="AG74" s="143">
        <f>村镇首通奖励!AG74</f>
        <v>28638.144329896906</v>
      </c>
      <c r="AH74" s="143">
        <f>村镇首通奖励!AH74</f>
        <v>29436.842105263164</v>
      </c>
      <c r="AM74" s="143">
        <v>69</v>
      </c>
      <c r="AN74" s="143">
        <f>村镇首通奖励!AO74+繁荣度奖励!BF75</f>
        <v>1515416277.7167413</v>
      </c>
      <c r="AO74" s="143">
        <f>村镇首通奖励!AP74+繁荣度奖励!BG75</f>
        <v>1390857814.3307958</v>
      </c>
      <c r="AP74" s="143">
        <f>村镇首通奖励!AQ74+繁荣度奖励!BH75</f>
        <v>1208059172.9510109</v>
      </c>
      <c r="AQ74" s="143">
        <f>村镇首通奖励!AR74+繁荣度奖励!BI75</f>
        <v>942198695.61522961</v>
      </c>
      <c r="AR74" s="143">
        <f>村镇首通奖励!AS74+繁荣度奖励!BJ75</f>
        <v>590376029.59602439</v>
      </c>
      <c r="AT74" s="145">
        <f>村镇首通奖励!AO74/AN74</f>
        <v>5.464373137443513E-3</v>
      </c>
      <c r="AU74" s="145">
        <f>繁荣度奖励!BF75/AN74</f>
        <v>0.99453562686255648</v>
      </c>
      <c r="AX74" s="169">
        <v>69</v>
      </c>
      <c r="AY74" s="169">
        <f>繁荣度奖励!N75+村镇首通奖励!AZ74</f>
        <v>635412181.078251</v>
      </c>
      <c r="AZ74" s="169">
        <f>繁荣度奖励!O75+村镇首通奖励!BA74</f>
        <v>560846112.42896307</v>
      </c>
      <c r="BA74" s="169">
        <f>繁荣度奖励!P75+村镇首通奖励!BB74</f>
        <v>468541401.19502318</v>
      </c>
      <c r="BB74" s="169">
        <f>繁荣度奖励!Q75+村镇首通奖励!BC74</f>
        <v>351488473.43130398</v>
      </c>
      <c r="BC74" s="169">
        <f>繁荣度奖励!R75+村镇首通奖励!BD74</f>
        <v>204322779.13512251</v>
      </c>
      <c r="BE74" s="145">
        <f>村镇首通奖励!AZ74/AY74</f>
        <v>6.1125677405320083E-3</v>
      </c>
      <c r="BF74" s="145">
        <f>繁荣度奖励!N75/AY74</f>
        <v>0.99388743225946796</v>
      </c>
    </row>
    <row r="75" spans="3:58" x14ac:dyDescent="0.15">
      <c r="C75" s="143">
        <v>70</v>
      </c>
      <c r="D75" s="198">
        <f>繁荣度奖励!AD76+村镇首通奖励!Y75+爵位俸禄!AJ74</f>
        <v>85009817.507248893</v>
      </c>
      <c r="E75" s="198">
        <f>繁荣度奖励!AE76+村镇首通奖励!Z75+爵位俸禄!AK74</f>
        <v>75236190.676921293</v>
      </c>
      <c r="F75" s="198">
        <f>繁荣度奖励!AF76+村镇首通奖励!AA75+爵位俸禄!AL74</f>
        <v>63163360.978242554</v>
      </c>
      <c r="G75" s="198">
        <f>繁荣度奖励!AG76+村镇首通奖励!AB75+爵位俸禄!AM74</f>
        <v>47292126.251305103</v>
      </c>
      <c r="H75" s="198">
        <f>繁荣度奖励!AH76+村镇首通奖励!AC75+爵位俸禄!AN74</f>
        <v>27404922.799530037</v>
      </c>
      <c r="J75" s="143">
        <v>70</v>
      </c>
      <c r="K75" s="145">
        <f>繁荣度奖励!AD76/D75</f>
        <v>0.96558482723079331</v>
      </c>
      <c r="L75" s="145">
        <f>村镇首通奖励!Y75/D75</f>
        <v>2.8260265348706865E-3</v>
      </c>
      <c r="M75" s="146">
        <f>爵位俸禄!AJ74/D75</f>
        <v>3.1589146234336049E-2</v>
      </c>
      <c r="P75" s="143">
        <v>70</v>
      </c>
      <c r="Q75" s="198">
        <f>村镇首通奖励!BL75</f>
        <v>40066.666666666657</v>
      </c>
      <c r="R75" s="198">
        <f>村镇首通奖励!BM75</f>
        <v>40509.764309764309</v>
      </c>
      <c r="S75" s="198">
        <f>村镇首通奖励!BN75</f>
        <v>40961.904761904771</v>
      </c>
      <c r="T75" s="198">
        <f>村镇首通奖励!BO75</f>
        <v>41419.518900343639</v>
      </c>
      <c r="U75" s="198">
        <f>村镇首通奖励!BP75</f>
        <v>42336.140350877198</v>
      </c>
      <c r="V75" s="198">
        <f>村镇首通奖励!BQ75</f>
        <v>73.108138554885016</v>
      </c>
      <c r="X75" s="143">
        <v>70</v>
      </c>
      <c r="Y75" s="145">
        <f>村镇首通奖励!BL75/Q75</f>
        <v>1</v>
      </c>
      <c r="AC75" s="143">
        <v>70</v>
      </c>
      <c r="AD75" s="143">
        <f>村镇首通奖励!AD75</f>
        <v>28033.333333333332</v>
      </c>
      <c r="AE75" s="143">
        <f>村镇首通奖励!AE75</f>
        <v>28410.437710437709</v>
      </c>
      <c r="AF75" s="143">
        <f>村镇首通奖励!AF75</f>
        <v>28795.238095238095</v>
      </c>
      <c r="AG75" s="143">
        <f>村镇首通奖励!AG75</f>
        <v>29187.972508591065</v>
      </c>
      <c r="AH75" s="143">
        <f>村镇首通奖励!AH75</f>
        <v>29998.245614035091</v>
      </c>
      <c r="AM75" s="143">
        <v>70</v>
      </c>
      <c r="AN75" s="143">
        <f>村镇首通奖励!AO75+繁荣度奖励!BF76</f>
        <v>1784344516.9620106</v>
      </c>
      <c r="AO75" s="143">
        <f>村镇首通奖励!AP75+繁荣度奖励!BG76</f>
        <v>1638433967.3250537</v>
      </c>
      <c r="AP75" s="143">
        <f>村镇首通奖励!AQ75+繁荣度奖励!BH76</f>
        <v>1425873844.634584</v>
      </c>
      <c r="AQ75" s="143">
        <f>村镇首通奖励!AR75+繁荣度奖励!BI76</f>
        <v>1104922907.108006</v>
      </c>
      <c r="AR75" s="143">
        <f>村镇首通奖励!AS75+繁荣度奖励!BJ76</f>
        <v>692146807.9852078</v>
      </c>
      <c r="AT75" s="145">
        <f>村镇首通奖励!AO75/AN75</f>
        <v>5.0293725499896812E-3</v>
      </c>
      <c r="AU75" s="145">
        <f>繁荣度奖励!BF76/AN75</f>
        <v>0.99497062745001041</v>
      </c>
      <c r="AX75" s="169">
        <v>70</v>
      </c>
      <c r="AY75" s="169">
        <f>繁荣度奖励!N76+村镇首通奖励!AZ75</f>
        <v>704092644.75022721</v>
      </c>
      <c r="AZ75" s="169">
        <f>繁荣度奖励!O76+村镇首通奖励!BA75</f>
        <v>621904007.84853756</v>
      </c>
      <c r="BA75" s="169">
        <f>繁荣度奖励!P76+村镇首通奖励!BB75</f>
        <v>520513740.1053471</v>
      </c>
      <c r="BB75" s="169">
        <f>繁荣度奖励!Q76+村镇首通奖励!BC75</f>
        <v>389065354.16355819</v>
      </c>
      <c r="BC75" s="169">
        <f>繁荣度奖励!R76+村镇首通奖励!BD75</f>
        <v>226264109.08765239</v>
      </c>
      <c r="BE75" s="145">
        <f>村镇首通奖励!AZ75/AY75</f>
        <v>5.6886453269998326E-3</v>
      </c>
      <c r="BF75" s="145">
        <f>繁荣度奖励!N76/AY75</f>
        <v>0.99431135467300014</v>
      </c>
    </row>
    <row r="76" spans="3:58" x14ac:dyDescent="0.15">
      <c r="C76" s="143">
        <v>71</v>
      </c>
      <c r="D76" s="198">
        <f>繁荣度奖励!AD77+村镇首通奖励!Y76+爵位俸禄!AJ75</f>
        <v>94575550.919567451</v>
      </c>
      <c r="E76" s="198">
        <f>繁荣度奖励!AE77+村镇首通奖励!Z76+爵位俸禄!AK75</f>
        <v>83928535.659068033</v>
      </c>
      <c r="F76" s="198">
        <f>繁荣度奖励!AF77+村镇首通奖励!AA76+爵位俸禄!AL75</f>
        <v>70261484.225967139</v>
      </c>
      <c r="G76" s="198">
        <f>繁荣度奖励!AG77+村镇首通奖励!AB76+爵位俸禄!AM75</f>
        <v>52423364.790141352</v>
      </c>
      <c r="H76" s="198">
        <f>繁荣度奖励!AH77+村镇首通奖励!AC76+爵位俸禄!AN75</f>
        <v>30280452.308904879</v>
      </c>
      <c r="J76" s="143">
        <v>71</v>
      </c>
      <c r="K76" s="145">
        <f>繁荣度奖励!AD77/D76</f>
        <v>0.96621131343936362</v>
      </c>
      <c r="L76" s="145">
        <f>村镇首通奖励!Y76/D76</f>
        <v>2.6746870363476062E-3</v>
      </c>
      <c r="M76" s="146">
        <f>爵位俸禄!AJ75/D76</f>
        <v>3.1113999524288873E-2</v>
      </c>
      <c r="P76" s="143">
        <v>71</v>
      </c>
      <c r="Q76" s="198">
        <f>村镇首通奖励!BL76</f>
        <v>40693.333333333343</v>
      </c>
      <c r="R76" s="198">
        <f>村镇首通奖励!BM76</f>
        <v>41142.760942760942</v>
      </c>
      <c r="S76" s="198">
        <f>村镇首通奖励!BN76</f>
        <v>41590.884353741494</v>
      </c>
      <c r="T76" s="198">
        <f>村镇首通奖励!BO76</f>
        <v>42041.512027491408</v>
      </c>
      <c r="U76" s="198">
        <f>村镇首通奖励!BP76</f>
        <v>42971.228070175443</v>
      </c>
      <c r="V76" s="198">
        <f>村镇首通奖励!BQ76</f>
        <v>68.212305221555411</v>
      </c>
      <c r="X76" s="143">
        <v>71</v>
      </c>
      <c r="Y76" s="145">
        <f>村镇首通奖励!BL76/Q76</f>
        <v>1</v>
      </c>
      <c r="AC76" s="143">
        <v>71</v>
      </c>
      <c r="AD76" s="143">
        <f>村镇首通奖励!AD76</f>
        <v>28566.666666666668</v>
      </c>
      <c r="AE76" s="143">
        <f>村镇首通奖励!AE76</f>
        <v>28949.158249158249</v>
      </c>
      <c r="AF76" s="143">
        <f>村镇首通奖励!AF76</f>
        <v>29339.455782312925</v>
      </c>
      <c r="AG76" s="143">
        <f>村镇首通奖励!AG76</f>
        <v>29737.800687285224</v>
      </c>
      <c r="AH76" s="143">
        <f>村镇首通奖励!AH76</f>
        <v>30559.649122807023</v>
      </c>
      <c r="AM76" s="143">
        <v>71</v>
      </c>
      <c r="AN76" s="143">
        <f>村镇首通奖励!AO76+繁荣度奖励!BF77</f>
        <v>2096043632.381567</v>
      </c>
      <c r="AO76" s="143">
        <f>村镇首通奖励!AP76+繁荣度奖励!BG77</f>
        <v>1926927593.3661487</v>
      </c>
      <c r="AP76" s="143">
        <f>村镇首通奖励!AQ76+繁荣度奖励!BH77</f>
        <v>1670970003.6906564</v>
      </c>
      <c r="AQ76" s="143">
        <f>村镇首通奖励!AR76+繁荣度奖励!BI77</f>
        <v>1292814882.5898244</v>
      </c>
      <c r="AR76" s="143">
        <f>村镇首通奖励!AS76+繁荣度奖励!BJ77</f>
        <v>809592125.06625426</v>
      </c>
      <c r="AT76" s="145">
        <f>村镇首通奖励!AO76/AN76</f>
        <v>4.6122449539288922E-3</v>
      </c>
      <c r="AU76" s="145">
        <f>繁荣度奖励!BF77/AN76</f>
        <v>0.99538775504607102</v>
      </c>
      <c r="AX76" s="169">
        <v>71</v>
      </c>
      <c r="AY76" s="169">
        <f>繁荣度奖励!N77+村镇首通奖励!AZ76</f>
        <v>779933993.45650494</v>
      </c>
      <c r="AZ76" s="169">
        <f>繁荣度奖励!O77+村镇首通奖励!BA76</f>
        <v>689900688.39123893</v>
      </c>
      <c r="BA76" s="169">
        <f>繁荣度奖励!P77+村镇首通奖励!BB76</f>
        <v>576385115.99616408</v>
      </c>
      <c r="BB76" s="169">
        <f>繁荣度奖励!Q77+村镇首通奖励!BC76</f>
        <v>430474499.45528579</v>
      </c>
      <c r="BC76" s="169">
        <f>繁荣度奖励!R77+村镇首通奖励!BD76</f>
        <v>250613229.64369193</v>
      </c>
      <c r="BE76" s="145">
        <f>村镇首通奖励!AZ76/AY76</f>
        <v>5.2910460388809824E-3</v>
      </c>
      <c r="BF76" s="145">
        <f>繁荣度奖励!N77/AY76</f>
        <v>0.99470895396111902</v>
      </c>
    </row>
    <row r="77" spans="3:58" x14ac:dyDescent="0.15">
      <c r="C77" s="143">
        <v>72</v>
      </c>
      <c r="D77" s="198">
        <f>繁荣度奖励!AD78+村镇首通奖励!Y77+爵位俸禄!AJ76</f>
        <v>105367306.85871921</v>
      </c>
      <c r="E77" s="198">
        <f>繁荣度奖励!AE78+村镇首通奖励!Z77+爵位俸禄!AK76</f>
        <v>93290310.250497177</v>
      </c>
      <c r="F77" s="198">
        <f>繁荣度奖励!AF78+村镇首通奖励!AA77+爵位俸禄!AL76</f>
        <v>77634204.871465102</v>
      </c>
      <c r="G77" s="198">
        <f>繁荣度奖励!AG78+村镇首通奖励!AB77+爵位俸禄!AM76</f>
        <v>57868415.819712937</v>
      </c>
      <c r="H77" s="198">
        <f>繁荣度奖励!AH78+村镇首通奖励!AC77+爵位俸禄!AN76</f>
        <v>33313323.065388244</v>
      </c>
      <c r="J77" s="143">
        <v>72</v>
      </c>
      <c r="K77" s="145">
        <f>繁荣度奖励!AD78/D77</f>
        <v>0.96656089909781717</v>
      </c>
      <c r="L77" s="145">
        <f>村镇首通奖励!Y77/D77</f>
        <v>2.5214652240873403E-3</v>
      </c>
      <c r="M77" s="146">
        <f>爵位俸禄!AJ76/D77</f>
        <v>3.0917635678095537E-2</v>
      </c>
      <c r="P77" s="143">
        <v>72</v>
      </c>
      <c r="Q77" s="198">
        <f>村镇首通奖励!BL77</f>
        <v>41320</v>
      </c>
      <c r="R77" s="198">
        <f>村镇首通奖励!BM77</f>
        <v>41758.78787878788</v>
      </c>
      <c r="S77" s="198">
        <f>村镇首通奖励!BN77</f>
        <v>42206.530612244889</v>
      </c>
      <c r="T77" s="198">
        <f>村镇首通奖励!BO77</f>
        <v>42663.505154639184</v>
      </c>
      <c r="U77" s="198">
        <f>村镇首通奖励!BP77</f>
        <v>43606.315789473687</v>
      </c>
      <c r="V77" s="198">
        <f>村镇首通奖励!BQ77</f>
        <v>63.64433120048654</v>
      </c>
      <c r="X77" s="143">
        <v>72</v>
      </c>
      <c r="Y77" s="145">
        <f>村镇首通奖励!BL77/Q77</f>
        <v>1</v>
      </c>
      <c r="AC77" s="143">
        <v>72</v>
      </c>
      <c r="AD77" s="143">
        <f>村镇首通奖励!AD77</f>
        <v>29100</v>
      </c>
      <c r="AE77" s="143">
        <f>村镇首通奖励!AE77</f>
        <v>29487.878787878788</v>
      </c>
      <c r="AF77" s="143">
        <f>村镇首通奖励!AF77</f>
        <v>29883.673469387755</v>
      </c>
      <c r="AG77" s="143">
        <f>村镇首通奖励!AG77</f>
        <v>30287.628865979383</v>
      </c>
      <c r="AH77" s="143">
        <f>村镇首通奖励!AH77</f>
        <v>31121.052631578954</v>
      </c>
      <c r="AM77" s="143">
        <v>72</v>
      </c>
      <c r="AN77" s="143">
        <f>村镇首通奖励!AO77+繁荣度奖励!BF78</f>
        <v>2455271458.4117956</v>
      </c>
      <c r="AO77" s="143">
        <f>村镇首通奖励!AP77+繁荣度奖励!BG78</f>
        <v>2257058795.767839</v>
      </c>
      <c r="AP77" s="143">
        <f>村镇首通奖励!AQ77+繁荣度奖励!BH78</f>
        <v>1945764742.1225035</v>
      </c>
      <c r="AQ77" s="143">
        <f>村镇首通奖励!AR77+繁荣度奖励!BI78</f>
        <v>1506900176.8668864</v>
      </c>
      <c r="AR77" s="143">
        <f>村镇首通奖励!AS77+繁荣度奖励!BJ78</f>
        <v>941802681.45059586</v>
      </c>
      <c r="AT77" s="145">
        <f>村镇首通奖励!AO77/AN77</f>
        <v>4.2198185314718459E-3</v>
      </c>
      <c r="AU77" s="145">
        <f>繁荣度奖励!BF78/AN77</f>
        <v>0.9957801814685282</v>
      </c>
      <c r="AX77" s="169">
        <v>72</v>
      </c>
      <c r="AY77" s="169">
        <f>繁荣度奖励!N78+村镇首通奖励!AZ77</f>
        <v>863610972.66893685</v>
      </c>
      <c r="AZ77" s="169">
        <f>繁荣度奖励!O78+村镇首通奖励!BA77</f>
        <v>764232786.31460881</v>
      </c>
      <c r="BA77" s="169">
        <f>繁荣度奖励!P78+村镇首通奖励!BB77</f>
        <v>636313200.78717136</v>
      </c>
      <c r="BB77" s="169">
        <f>繁荣度奖励!Q78+村镇首通奖励!BC77</f>
        <v>475776203.06757379</v>
      </c>
      <c r="BC77" s="169">
        <f>繁荣度奖励!R78+村镇首通奖励!BD77</f>
        <v>277065282.28776735</v>
      </c>
      <c r="BE77" s="145">
        <f>村镇首通奖励!AZ77/AY77</f>
        <v>4.9188814575523701E-3</v>
      </c>
      <c r="BF77" s="145">
        <f>繁荣度奖励!N78/AY77</f>
        <v>0.99508111854244763</v>
      </c>
    </row>
    <row r="78" spans="3:58" x14ac:dyDescent="0.15">
      <c r="C78" s="143">
        <v>73</v>
      </c>
      <c r="D78" s="198">
        <f>繁荣度奖励!AD79+村镇首通奖励!Y78+爵位俸禄!AJ77</f>
        <v>116919991.53002709</v>
      </c>
      <c r="E78" s="198">
        <f>繁荣度奖励!AE79+村镇首通奖励!Z78+爵位俸禄!AK77</f>
        <v>102961340.61006954</v>
      </c>
      <c r="F78" s="198">
        <f>繁荣度奖励!AF79+村镇首通奖励!AA78+爵位俸禄!AL77</f>
        <v>85584885.412629172</v>
      </c>
      <c r="G78" s="198">
        <f>繁荣度奖励!AG79+村镇首通奖励!AB78+爵位俸禄!AM77</f>
        <v>63745234.391526721</v>
      </c>
      <c r="H78" s="198">
        <f>繁荣度奖励!AH79+村镇首通奖励!AC78+爵位俸禄!AN77</f>
        <v>36576362.79055889</v>
      </c>
      <c r="J78" s="143">
        <v>73</v>
      </c>
      <c r="K78" s="145">
        <f>繁荣度奖励!AD79/D78</f>
        <v>0.96697667344731797</v>
      </c>
      <c r="L78" s="145">
        <f>村镇首通奖励!Y78/D78</f>
        <v>2.272323120479946E-3</v>
      </c>
      <c r="M78" s="146">
        <f>爵位俸禄!AJ77/D78</f>
        <v>3.0751003432202068E-2</v>
      </c>
      <c r="P78" s="143">
        <v>73</v>
      </c>
      <c r="Q78" s="198">
        <f>村镇首通奖励!BL78</f>
        <v>41923.333333333336</v>
      </c>
      <c r="R78" s="198">
        <f>村镇首通奖励!BM78</f>
        <v>42368.215488215486</v>
      </c>
      <c r="S78" s="198">
        <f>村镇首通奖励!BN78</f>
        <v>42822.176870748299</v>
      </c>
      <c r="T78" s="198">
        <f>村镇首通奖励!BO78</f>
        <v>43285.498281786939</v>
      </c>
      <c r="U78" s="198">
        <f>村镇首通奖励!BP78</f>
        <v>44241.403508771931</v>
      </c>
      <c r="V78" s="198">
        <f>村镇首通奖励!BQ78</f>
        <v>57.171219111262786</v>
      </c>
      <c r="X78" s="143">
        <v>73</v>
      </c>
      <c r="Y78" s="145">
        <f>村镇首通奖励!BL78/Q78</f>
        <v>1</v>
      </c>
      <c r="AC78" s="143">
        <v>73</v>
      </c>
      <c r="AD78" s="143">
        <f>村镇首通奖励!AD78</f>
        <v>29633.333333333332</v>
      </c>
      <c r="AE78" s="143">
        <f>村镇首通奖励!AE78</f>
        <v>30026.599326599327</v>
      </c>
      <c r="AF78" s="143">
        <f>村镇首通奖励!AF78</f>
        <v>30427.891156462585</v>
      </c>
      <c r="AG78" s="143">
        <f>村镇首通奖励!AG78</f>
        <v>30837.457044673538</v>
      </c>
      <c r="AH78" s="143">
        <f>村镇首通奖励!AH78</f>
        <v>31682.456140350878</v>
      </c>
      <c r="AM78" s="143">
        <v>73</v>
      </c>
      <c r="AN78" s="143">
        <f>村镇首通奖励!AO78+繁荣度奖励!BF79</f>
        <v>2870972128.0376048</v>
      </c>
      <c r="AO78" s="143">
        <f>村镇首通奖励!AP78+繁荣度奖励!BG79</f>
        <v>2623992461.3142009</v>
      </c>
      <c r="AP78" s="143">
        <f>村镇首通奖励!AQ78+繁荣度奖励!BH79</f>
        <v>2263361507.8036933</v>
      </c>
      <c r="AQ78" s="143">
        <f>村镇首通奖励!AR78+繁荣度奖励!BI79</f>
        <v>1753815394.2508652</v>
      </c>
      <c r="AR78" s="143">
        <f>村镇首通奖励!AS78+繁荣度奖励!BJ79</f>
        <v>1093000056.928026</v>
      </c>
      <c r="AT78" s="145">
        <f>村镇首通奖励!AO78/AN78</f>
        <v>3.9710591017798518E-3</v>
      </c>
      <c r="AU78" s="145">
        <f>繁荣度奖励!BF79/AN78</f>
        <v>0.99602894089822014</v>
      </c>
      <c r="AX78" s="169">
        <v>73</v>
      </c>
      <c r="AY78" s="169">
        <f>繁荣度奖励!N79+村镇首通奖励!AZ78</f>
        <v>956113440.01920927</v>
      </c>
      <c r="AZ78" s="169">
        <f>繁荣度奖励!O79+村镇首通奖励!BA78</f>
        <v>843430386.21538472</v>
      </c>
      <c r="BA78" s="169">
        <f>繁荣度奖励!P79+村镇首通奖励!BB78</f>
        <v>702906323.00934756</v>
      </c>
      <c r="BB78" s="169">
        <f>繁荣度奖励!Q79+村镇首通奖励!BC78</f>
        <v>526136234.33834183</v>
      </c>
      <c r="BC78" s="169">
        <f>繁荣度奖励!R79+村镇首通奖励!BD78</f>
        <v>306351527.28825003</v>
      </c>
      <c r="BE78" s="145">
        <f>村镇首通奖励!AZ78/AY78</f>
        <v>4.5824409007840195E-3</v>
      </c>
      <c r="BF78" s="145">
        <f>繁荣度奖励!N79/AY78</f>
        <v>0.99541755909921592</v>
      </c>
    </row>
    <row r="79" spans="3:58" x14ac:dyDescent="0.15">
      <c r="C79" s="143">
        <v>74</v>
      </c>
      <c r="D79" s="198">
        <f>繁荣度奖励!AD80+村镇首通奖励!Y79+爵位俸禄!AJ78</f>
        <v>129301852.38178465</v>
      </c>
      <c r="E79" s="198">
        <f>繁荣度奖励!AE80+村镇首通奖励!Z79+爵位俸禄!AK78</f>
        <v>113632413.83114742</v>
      </c>
      <c r="F79" s="198">
        <f>繁荣度奖励!AF80+村镇首通奖励!AA79+爵位俸禄!AL78</f>
        <v>94475995.720228672</v>
      </c>
      <c r="G79" s="198">
        <f>繁荣度奖励!AG80+村镇首通奖励!AB79+爵位俸禄!AM78</f>
        <v>70220176.538929522</v>
      </c>
      <c r="H79" s="198">
        <f>繁荣度奖励!AH80+村镇首通奖励!AC79+爵位俸禄!AN78</f>
        <v>40180144.175955728</v>
      </c>
      <c r="J79" s="143">
        <v>74</v>
      </c>
      <c r="K79" s="145">
        <f>繁荣度奖励!AD80/D79</f>
        <v>0.96733980319300661</v>
      </c>
      <c r="L79" s="145">
        <f>村镇首通奖励!Y79/D79</f>
        <v>2.0547269440157499E-3</v>
      </c>
      <c r="M79" s="146">
        <f>爵位俸禄!AJ78/D79</f>
        <v>3.0605469862977672E-2</v>
      </c>
      <c r="P79" s="143">
        <v>74</v>
      </c>
      <c r="Q79" s="198">
        <f>村镇首通奖励!BL79</f>
        <v>42526.666666666664</v>
      </c>
      <c r="R79" s="198">
        <f>村镇首通奖励!BM79</f>
        <v>42977.643097643107</v>
      </c>
      <c r="S79" s="198">
        <f>村镇首通奖励!BN79</f>
        <v>43437.823129251701</v>
      </c>
      <c r="T79" s="198">
        <f>村镇首通奖励!BO79</f>
        <v>43907.491408934715</v>
      </c>
      <c r="U79" s="198">
        <f>村镇首通奖励!BP79</f>
        <v>44876.491228070183</v>
      </c>
      <c r="V79" s="198">
        <f>村镇首通奖励!BQ79</f>
        <v>53.342633597187323</v>
      </c>
      <c r="X79" s="143">
        <v>74</v>
      </c>
      <c r="Y79" s="145">
        <f>村镇首通奖励!BL79/Q79</f>
        <v>1</v>
      </c>
      <c r="AC79" s="143">
        <v>74</v>
      </c>
      <c r="AD79" s="143">
        <f>村镇首通奖励!AD79</f>
        <v>30166.666666666668</v>
      </c>
      <c r="AE79" s="143">
        <f>村镇首通奖励!AE79</f>
        <v>30565.319865319863</v>
      </c>
      <c r="AF79" s="143">
        <f>村镇首通奖励!AF79</f>
        <v>30972.108843537419</v>
      </c>
      <c r="AG79" s="143">
        <f>村镇首通奖励!AG79</f>
        <v>31387.285223367697</v>
      </c>
      <c r="AH79" s="143">
        <f>村镇首通奖励!AH79</f>
        <v>32243.859649122809</v>
      </c>
      <c r="AM79" s="143">
        <v>74</v>
      </c>
      <c r="AN79" s="143">
        <f>村镇首通奖励!AO79+繁荣度奖励!BF80</f>
        <v>3349008749.3919249</v>
      </c>
      <c r="AO79" s="143">
        <f>村镇首通奖励!AP79+繁荣度奖励!BG80</f>
        <v>3057117786.4923706</v>
      </c>
      <c r="AP79" s="143">
        <f>村镇首通奖励!AQ79+繁荣度奖励!BH80</f>
        <v>2642267206.7540512</v>
      </c>
      <c r="AQ79" s="143">
        <f>村镇首通奖励!AR79+繁荣度奖励!BI80</f>
        <v>2043312897.8273611</v>
      </c>
      <c r="AR79" s="143">
        <f>村镇首通奖励!AS79+繁荣度奖励!BJ80</f>
        <v>1269851698.1766884</v>
      </c>
      <c r="AT79" s="145">
        <f>村镇首通奖励!AO79/AN79</f>
        <v>3.7147708265195963E-3</v>
      </c>
      <c r="AU79" s="145">
        <f>繁荣度奖励!BF80/AN79</f>
        <v>0.99628522917348039</v>
      </c>
      <c r="AX79" s="169">
        <v>74</v>
      </c>
      <c r="AY79" s="169">
        <f>繁荣度奖励!N80+村镇首通奖励!AZ79</f>
        <v>1058264113.574134</v>
      </c>
      <c r="AZ79" s="169">
        <f>繁荣度奖励!O80+村镇首通奖励!BA79</f>
        <v>933431329.93344986</v>
      </c>
      <c r="BA79" s="169">
        <f>繁荣度奖励!P80+村镇首通奖励!BB79</f>
        <v>779571966.68665266</v>
      </c>
      <c r="BB79" s="169">
        <f>繁荣度奖励!Q80+村镇首通奖励!BC79</f>
        <v>583235092.31772411</v>
      </c>
      <c r="BC79" s="169">
        <f>繁荣度奖励!R80+村镇首通奖励!BD79</f>
        <v>339606120.974585</v>
      </c>
      <c r="BE79" s="145">
        <f>村镇首通奖励!AZ79/AY79</f>
        <v>4.2661057941566528E-3</v>
      </c>
      <c r="BF79" s="145">
        <f>繁荣度奖励!N80/AY79</f>
        <v>0.99573389420584335</v>
      </c>
    </row>
    <row r="80" spans="3:58" x14ac:dyDescent="0.15">
      <c r="C80" s="143">
        <v>75</v>
      </c>
      <c r="D80" s="198">
        <f>繁荣度奖励!AD81+村镇首通奖励!Y80+爵位俸禄!AJ79</f>
        <v>142572402.25951543</v>
      </c>
      <c r="E80" s="198">
        <f>繁荣度奖励!AE81+村镇首通奖励!Z80+爵位俸禄!AK79</f>
        <v>125224373.7159263</v>
      </c>
      <c r="F80" s="198">
        <f>繁荣度奖励!AF81+村镇首通奖励!AA80+爵位俸禄!AL79</f>
        <v>103976516.94427724</v>
      </c>
      <c r="G80" s="198">
        <f>繁荣度奖励!AG81+村镇首通奖励!AB80+爵位俸禄!AM79</f>
        <v>77165187.352662712</v>
      </c>
      <c r="H80" s="198">
        <f>繁荣度奖励!AH81+村镇首通奖励!AC80+爵位俸禄!AN79</f>
        <v>44325881.709283412</v>
      </c>
      <c r="J80" s="143">
        <v>75</v>
      </c>
      <c r="K80" s="145">
        <f>繁荣度奖励!AD81/D80</f>
        <v>0.96765897030436976</v>
      </c>
      <c r="L80" s="145">
        <f>村镇首通奖励!Y80/D80</f>
        <v>1.863474247396068E-3</v>
      </c>
      <c r="M80" s="146">
        <f>爵位俸禄!AJ79/D80</f>
        <v>3.0477555448234106E-2</v>
      </c>
      <c r="P80" s="143">
        <v>75</v>
      </c>
      <c r="Q80" s="198">
        <f>村镇首通奖励!BL80</f>
        <v>43130</v>
      </c>
      <c r="R80" s="198">
        <f>村镇首通奖励!BM80</f>
        <v>43587.070707070699</v>
      </c>
      <c r="S80" s="198">
        <f>村镇首通奖励!BN80</f>
        <v>44053.469387755111</v>
      </c>
      <c r="T80" s="198">
        <f>村镇首通奖励!BO80</f>
        <v>44529.484536082469</v>
      </c>
      <c r="U80" s="198">
        <f>村镇首通奖励!BP80</f>
        <v>45533.684210526313</v>
      </c>
      <c r="V80" s="198">
        <f>村镇首通奖励!BQ80</f>
        <v>49.770437001636083</v>
      </c>
      <c r="X80" s="143">
        <v>75</v>
      </c>
      <c r="Y80" s="145">
        <f>村镇首通奖励!BL80/Q80</f>
        <v>1</v>
      </c>
      <c r="AC80" s="143">
        <v>75</v>
      </c>
      <c r="AD80" s="143">
        <f>村镇首通奖励!AD80</f>
        <v>30700</v>
      </c>
      <c r="AE80" s="143">
        <f>村镇首通奖励!AE80</f>
        <v>31104.040404040403</v>
      </c>
      <c r="AF80" s="143">
        <f>村镇首通奖励!AF80</f>
        <v>31516.326530612248</v>
      </c>
      <c r="AG80" s="143">
        <f>村镇首通奖励!AG80</f>
        <v>31937.113402061856</v>
      </c>
      <c r="AH80" s="143">
        <f>村镇首通奖励!AH80</f>
        <v>32805.26315789474</v>
      </c>
      <c r="AM80" s="143">
        <v>75</v>
      </c>
      <c r="AN80" s="143">
        <f>村镇首通奖励!AO80+繁荣度奖励!BF81</f>
        <v>3896193361.2848558</v>
      </c>
      <c r="AO80" s="143">
        <f>村镇首通奖励!AP80+繁荣度奖励!BG81</f>
        <v>3558334360.6166878</v>
      </c>
      <c r="AP80" s="143">
        <f>村镇首通奖励!AQ80+繁荣度奖励!BH81</f>
        <v>3072575116.4820147</v>
      </c>
      <c r="AQ80" s="143">
        <f>村镇首通奖励!AR80+繁荣度奖励!BI81</f>
        <v>2372585624.8799891</v>
      </c>
      <c r="AR80" s="143">
        <f>村镇首通奖励!AS80+繁荣度奖励!BJ81</f>
        <v>1481205732.0816824</v>
      </c>
      <c r="AT80" s="145">
        <f>村镇首通奖励!AO80/AN80</f>
        <v>3.4599925491260548E-3</v>
      </c>
      <c r="AU80" s="145">
        <f>繁荣度奖励!BF81/AN80</f>
        <v>0.9965400074508739</v>
      </c>
      <c r="AX80" s="169">
        <v>75</v>
      </c>
      <c r="AY80" s="169">
        <f>繁荣度奖励!N81+村镇首通奖励!AZ80</f>
        <v>1170972130.5457854</v>
      </c>
      <c r="AZ80" s="169">
        <f>繁荣度奖励!O81+村镇首通奖励!BA80</f>
        <v>1034042035.4567111</v>
      </c>
      <c r="BA80" s="169">
        <f>繁荣度奖励!P81+村镇首通奖励!BB80</f>
        <v>863846455.00414824</v>
      </c>
      <c r="BB80" s="169">
        <f>繁荣度奖励!Q81+村镇首通奖励!BC80</f>
        <v>646214718.41597402</v>
      </c>
      <c r="BC80" s="169">
        <f>繁荣度奖励!R81+村镇首通奖励!BD80</f>
        <v>376988569.77591479</v>
      </c>
      <c r="BE80" s="145">
        <f>村镇首通奖励!AZ80/AY80</f>
        <v>3.9693515146543975E-3</v>
      </c>
      <c r="BF80" s="145">
        <f>繁荣度奖励!N81/AY80</f>
        <v>0.99603064848534562</v>
      </c>
    </row>
    <row r="81" spans="3:58" x14ac:dyDescent="0.15">
      <c r="C81" s="143">
        <v>76</v>
      </c>
      <c r="D81" s="198">
        <f>繁荣度奖励!AD82+村镇首通奖励!Y81+爵位俸禄!AJ80</f>
        <v>156795425.45173156</v>
      </c>
      <c r="E81" s="198">
        <f>繁荣度奖励!AE82+村镇首通奖励!Z81+爵位俸禄!AK80</f>
        <v>137509004.00276366</v>
      </c>
      <c r="F81" s="198">
        <f>繁荣度奖励!AF82+村镇首通奖励!AA81+爵位俸禄!AL80</f>
        <v>113977340.01788527</v>
      </c>
      <c r="G81" s="198">
        <f>繁荣度奖励!AG82+村镇首通奖励!AB81+爵位俸禄!AM80</f>
        <v>84803252.271728247</v>
      </c>
      <c r="H81" s="198">
        <f>繁荣度奖励!AH82+村镇首通奖励!AC81+爵位俸禄!AN80</f>
        <v>49078520.54650759</v>
      </c>
      <c r="J81" s="143">
        <v>76</v>
      </c>
      <c r="K81" s="145">
        <f>繁荣度奖励!AD82/D81</f>
        <v>0.96794106342250308</v>
      </c>
      <c r="L81" s="145">
        <f>村镇首通奖励!Y81/D81</f>
        <v>1.6944371893157549E-3</v>
      </c>
      <c r="M81" s="146">
        <f>爵位俸禄!AJ80/D81</f>
        <v>3.0364499388181195E-2</v>
      </c>
      <c r="P81" s="143">
        <v>76</v>
      </c>
      <c r="Q81" s="198">
        <f>村镇首通奖励!BL81</f>
        <v>43733.333333333336</v>
      </c>
      <c r="R81" s="198">
        <f>村镇首通奖励!BM81</f>
        <v>44196.498316498313</v>
      </c>
      <c r="S81" s="198">
        <f>村镇首通奖励!BN81</f>
        <v>44669.115646258506</v>
      </c>
      <c r="T81" s="198">
        <f>村镇首通奖励!BO81</f>
        <v>45159.656357388303</v>
      </c>
      <c r="U81" s="198">
        <f>村镇首通奖励!BP81</f>
        <v>46193.333333333343</v>
      </c>
      <c r="V81" s="198">
        <f>村镇首通奖励!BQ81</f>
        <v>46.437459725730676</v>
      </c>
      <c r="X81" s="143">
        <v>76</v>
      </c>
      <c r="Y81" s="145">
        <f>村镇首通奖励!BL81/Q81</f>
        <v>1</v>
      </c>
      <c r="AC81" s="143">
        <v>76</v>
      </c>
      <c r="AD81" s="143">
        <f>村镇首通奖励!AD81</f>
        <v>31233.333333333336</v>
      </c>
      <c r="AE81" s="143">
        <f>村镇首通奖励!AE81</f>
        <v>31642.760942760942</v>
      </c>
      <c r="AF81" s="143">
        <f>村镇首通奖励!AF81</f>
        <v>32060.544217687078</v>
      </c>
      <c r="AG81" s="143">
        <f>村镇首通奖励!AG81</f>
        <v>32486.941580756014</v>
      </c>
      <c r="AH81" s="143">
        <f>村镇首通奖励!AH81</f>
        <v>33366.666666666672</v>
      </c>
      <c r="AM81" s="143">
        <v>76</v>
      </c>
      <c r="AN81" s="143">
        <f>村镇首通奖励!AO81+繁荣度奖励!BF82</f>
        <v>4519994730.4640579</v>
      </c>
      <c r="AO81" s="143">
        <f>村镇首通奖励!AP81+繁荣度奖励!BG82</f>
        <v>4122083023.5455022</v>
      </c>
      <c r="AP81" s="143">
        <f>村镇首通奖励!AQ81+繁荣度奖励!BH82</f>
        <v>3552334562.0668445</v>
      </c>
      <c r="AQ81" s="143">
        <f>村镇首通奖励!AR81+繁荣度奖励!BI82</f>
        <v>2752423509.8747602</v>
      </c>
      <c r="AR81" s="143">
        <f>村镇首通奖励!AS81+繁荣度奖励!BJ82</f>
        <v>1732580045.4322658</v>
      </c>
      <c r="AT81" s="145">
        <f>村镇首通奖励!AO81/AN81</f>
        <v>3.2125701169809064E-3</v>
      </c>
      <c r="AU81" s="145">
        <f>繁荣度奖励!BF82/AN81</f>
        <v>0.99678742988301905</v>
      </c>
      <c r="AX81" s="169">
        <v>76</v>
      </c>
      <c r="AY81" s="169">
        <f>繁荣度奖励!N82+村镇首通奖励!AZ81</f>
        <v>1295227429.9393396</v>
      </c>
      <c r="AZ81" s="169">
        <f>繁荣度奖励!O82+村镇首通奖励!BA81</f>
        <v>1143681724.7624383</v>
      </c>
      <c r="BA81" s="169">
        <f>繁荣度奖励!P82+村镇首通奖励!BB81</f>
        <v>955039553.3729552</v>
      </c>
      <c r="BB81" s="169">
        <f>繁荣度奖励!Q82+村镇首通奖励!BC81</f>
        <v>715933713.84659839</v>
      </c>
      <c r="BC81" s="169">
        <f>繁荣度奖励!R82+村镇首通奖励!BD81</f>
        <v>418999167.64589441</v>
      </c>
      <c r="BE81" s="145">
        <f>村镇首通奖励!AZ81/AY81</f>
        <v>3.6915009849330174E-3</v>
      </c>
      <c r="BF81" s="145">
        <f>繁荣度奖励!N82/AY81</f>
        <v>0.99630849901506702</v>
      </c>
    </row>
    <row r="82" spans="3:58" x14ac:dyDescent="0.15">
      <c r="C82" s="143">
        <v>77</v>
      </c>
      <c r="D82" s="198">
        <f>繁荣度奖励!AD83+村镇首通奖励!Y82+爵位俸禄!AJ81</f>
        <v>172039284.26618701</v>
      </c>
      <c r="E82" s="198">
        <f>繁荣度奖励!AE83+村镇首通奖励!Z82+爵位俸禄!AK81</f>
        <v>150809735.0878965</v>
      </c>
      <c r="F82" s="198">
        <f>繁荣度奖励!AF83+村镇首通奖励!AA82+爵位俸禄!AL81</f>
        <v>125312831.93611288</v>
      </c>
      <c r="G82" s="198">
        <f>繁荣度奖励!AG83+村镇首通奖励!AB82+爵位俸禄!AM81</f>
        <v>93507172.110982046</v>
      </c>
      <c r="H82" s="198">
        <f>繁荣度奖励!AH83+村镇首通奖励!AC82+爵位俸禄!AN81</f>
        <v>54015977.082811758</v>
      </c>
      <c r="J82" s="143">
        <v>77</v>
      </c>
      <c r="K82" s="145">
        <f>繁荣度奖励!AD83/D82</f>
        <v>0.96819161857093394</v>
      </c>
      <c r="L82" s="145">
        <f>村镇首通奖励!Y82/D82</f>
        <v>1.5442984498175883E-3</v>
      </c>
      <c r="M82" s="146">
        <f>爵位俸禄!AJ81/D82</f>
        <v>3.0264082979248496E-2</v>
      </c>
      <c r="P82" s="143">
        <v>77</v>
      </c>
      <c r="Q82" s="198">
        <f>村镇首通奖励!BL82</f>
        <v>44336.666666666664</v>
      </c>
      <c r="R82" s="198">
        <f>村镇首通奖励!BM82</f>
        <v>44805.925925925927</v>
      </c>
      <c r="S82" s="198">
        <f>村镇首通奖励!BN82</f>
        <v>45298.095238095229</v>
      </c>
      <c r="T82" s="198">
        <f>村镇首通奖励!BO82</f>
        <v>45805.704467353957</v>
      </c>
      <c r="U82" s="198">
        <f>村镇首通奖励!BP82</f>
        <v>46852.982456140351</v>
      </c>
      <c r="V82" s="198">
        <f>村镇首通奖励!BQ82</f>
        <v>43.327681967267999</v>
      </c>
      <c r="X82" s="143">
        <v>77</v>
      </c>
      <c r="Y82" s="145">
        <f>村镇首通奖励!BL82/Q82</f>
        <v>1</v>
      </c>
      <c r="AC82" s="143">
        <v>77</v>
      </c>
      <c r="AD82" s="143">
        <f>村镇首通奖励!AD82</f>
        <v>31766.666666666664</v>
      </c>
      <c r="AE82" s="143">
        <f>村镇首通奖励!AE82</f>
        <v>32181.481481481482</v>
      </c>
      <c r="AF82" s="143">
        <f>村镇首通奖励!AF82</f>
        <v>32604.761904761908</v>
      </c>
      <c r="AG82" s="143">
        <f>村镇首通奖励!AG82</f>
        <v>33036.769759450173</v>
      </c>
      <c r="AH82" s="143">
        <f>村镇首通奖励!AH82</f>
        <v>33928.070175438595</v>
      </c>
      <c r="AM82" s="143">
        <v>77</v>
      </c>
      <c r="AN82" s="143">
        <f>村镇首通奖励!AO82+繁荣度奖励!BF83</f>
        <v>5228597531.1502266</v>
      </c>
      <c r="AO82" s="143">
        <f>村镇首通奖励!AP82+繁荣度奖励!BG83</f>
        <v>4767719382.6165209</v>
      </c>
      <c r="AP82" s="143">
        <f>村镇首通奖励!AQ82+繁荣度奖励!BH83</f>
        <v>4120607131.4038644</v>
      </c>
      <c r="AQ82" s="143">
        <f>村镇首通奖励!AR82+繁荣度奖励!BI83</f>
        <v>3202476030.1117854</v>
      </c>
      <c r="AR82" s="143">
        <f>村镇首通奖励!AS82+繁荣度奖励!BJ83</f>
        <v>2002392004.2902844</v>
      </c>
      <c r="AT82" s="145">
        <f>村镇首通奖励!AO82/AN82</f>
        <v>2.9760944320716951E-3</v>
      </c>
      <c r="AU82" s="145">
        <f>繁荣度奖励!BF83/AN82</f>
        <v>0.9970239055679283</v>
      </c>
      <c r="AX82" s="169">
        <v>77</v>
      </c>
      <c r="AY82" s="169">
        <f>繁荣度奖励!N83+村镇首通奖励!AZ82</f>
        <v>1432107668.0453761</v>
      </c>
      <c r="AZ82" s="169">
        <f>繁荣度奖励!O83+村镇首通奖励!BA82</f>
        <v>1265654237.9293671</v>
      </c>
      <c r="BA82" s="169">
        <f>繁荣度奖励!P83+村镇首通奖励!BB82</f>
        <v>1057976317.9855082</v>
      </c>
      <c r="BB82" s="169">
        <f>繁荣度奖励!Q83+村镇首通奖励!BC82</f>
        <v>793717858.24661148</v>
      </c>
      <c r="BC82" s="169">
        <f>繁荣度奖励!R83+村镇首通奖励!BD82</f>
        <v>461863236.61342871</v>
      </c>
      <c r="BE82" s="145">
        <f>村镇首通奖励!AZ82/AY82</f>
        <v>3.4317717699078381E-3</v>
      </c>
      <c r="BF82" s="145">
        <f>繁荣度奖励!N83/AY82</f>
        <v>0.99656822823009206</v>
      </c>
    </row>
    <row r="83" spans="3:58" x14ac:dyDescent="0.15">
      <c r="C83" s="143">
        <v>78</v>
      </c>
      <c r="D83" s="198">
        <f>繁荣度奖励!AD84+村镇首通奖励!Y83+爵位俸禄!AJ82</f>
        <v>188436944.93311679</v>
      </c>
      <c r="E83" s="198">
        <f>繁荣度奖励!AE84+村镇首通奖励!Z83+爵位俸禄!AK82</f>
        <v>165591200.48996845</v>
      </c>
      <c r="F83" s="198">
        <f>繁荣度奖励!AF84+村镇首通奖励!AA83+爵位俸禄!AL82</f>
        <v>138049545.06913117</v>
      </c>
      <c r="G83" s="198">
        <f>繁荣度奖励!AG84+村镇首通奖励!AB83+爵位俸禄!AM82</f>
        <v>103092350.29595579</v>
      </c>
      <c r="H83" s="198">
        <f>繁荣度奖励!AH84+村镇首通奖励!AC83+爵位俸禄!AN82</f>
        <v>59510595.943580464</v>
      </c>
      <c r="J83" s="143">
        <v>78</v>
      </c>
      <c r="K83" s="145">
        <f>繁荣度奖励!AD84/D83</f>
        <v>0.96810833945873287</v>
      </c>
      <c r="L83" s="145">
        <f>村镇首通奖励!Y83/D83</f>
        <v>1.4099146008459201E-3</v>
      </c>
      <c r="M83" s="146">
        <f>爵位俸禄!AJ82/D83</f>
        <v>3.0481745940421266E-2</v>
      </c>
      <c r="P83" s="143">
        <v>78</v>
      </c>
      <c r="Q83" s="198">
        <f>村镇首通奖励!BL83</f>
        <v>44940</v>
      </c>
      <c r="R83" s="198">
        <f>村镇首通奖励!BM83</f>
        <v>45433.737373737371</v>
      </c>
      <c r="S83" s="198">
        <f>村镇首通奖励!BN83</f>
        <v>45937.551020408166</v>
      </c>
      <c r="T83" s="198">
        <f>村镇首通奖励!BO83</f>
        <v>46451.752577319596</v>
      </c>
      <c r="U83" s="198">
        <f>村镇首通奖励!BP83</f>
        <v>47512.631578947367</v>
      </c>
      <c r="V83" s="198">
        <f>村镇首通奖励!BQ83</f>
        <v>40.426156722275913</v>
      </c>
      <c r="X83" s="143">
        <v>78</v>
      </c>
      <c r="Y83" s="145">
        <f>村镇首通奖励!BL83/Q83</f>
        <v>1</v>
      </c>
      <c r="AC83" s="143">
        <v>78</v>
      </c>
      <c r="AD83" s="143">
        <f>村镇首通奖励!AD83</f>
        <v>32300</v>
      </c>
      <c r="AE83" s="143">
        <f>村镇首通奖励!AE83</f>
        <v>32720.202020202021</v>
      </c>
      <c r="AF83" s="143">
        <f>村镇首通奖励!AF83</f>
        <v>33148.979591836738</v>
      </c>
      <c r="AG83" s="143">
        <f>村镇首通奖励!AG83</f>
        <v>33586.597938144332</v>
      </c>
      <c r="AH83" s="143">
        <f>村镇首通奖励!AH83</f>
        <v>34489.473684210527</v>
      </c>
      <c r="AM83" s="143">
        <v>78</v>
      </c>
      <c r="AN83" s="143">
        <f>村镇首通奖励!AO83+繁荣度奖励!BF84</f>
        <v>6030966636.5249605</v>
      </c>
      <c r="AO83" s="143">
        <f>村镇首通奖励!AP83+繁荣度奖励!BG84</f>
        <v>5514785941.4188461</v>
      </c>
      <c r="AP83" s="143">
        <f>村镇首通奖励!AQ83+繁荣度奖励!BH84</f>
        <v>4783806258.5369053</v>
      </c>
      <c r="AQ83" s="143">
        <f>村镇首通奖励!AR83+繁荣度奖励!BI84</f>
        <v>3715564072.9030752</v>
      </c>
      <c r="AR83" s="143">
        <f>村镇首通奖励!AS83+繁荣度奖励!BJ84</f>
        <v>2311383225.8726869</v>
      </c>
      <c r="AT83" s="145">
        <f>村镇首通奖励!AO83/AN83</f>
        <v>2.7525935725562843E-3</v>
      </c>
      <c r="AU83" s="145">
        <f>繁荣度奖励!BF84/AN83</f>
        <v>0.99724740642744369</v>
      </c>
      <c r="AX83" s="169">
        <v>78</v>
      </c>
      <c r="AY83" s="169">
        <f>繁荣度奖励!N84+村镇首通奖励!AZ83</f>
        <v>1582785710.3850567</v>
      </c>
      <c r="AZ83" s="169">
        <f>繁荣度奖励!O84+村镇首通奖励!BA83</f>
        <v>1399263515.3586388</v>
      </c>
      <c r="BA83" s="169">
        <f>繁荣度奖励!P84+村镇首通奖励!BB83</f>
        <v>1171343266.0765159</v>
      </c>
      <c r="BB83" s="169">
        <f>繁荣度奖励!Q84+村镇首通奖励!BC83</f>
        <v>877802263.12582481</v>
      </c>
      <c r="BC83" s="169">
        <f>繁荣度奖励!R84+村镇首通奖励!BD83</f>
        <v>508770979.9106428</v>
      </c>
      <c r="BE83" s="145">
        <f>村镇首通奖励!AZ83/AY83</f>
        <v>3.1893136050438146E-3</v>
      </c>
      <c r="BF83" s="145">
        <f>繁荣度奖励!N84/AY83</f>
        <v>0.99681068639495618</v>
      </c>
    </row>
    <row r="84" spans="3:58" x14ac:dyDescent="0.15">
      <c r="C84" s="143">
        <v>79</v>
      </c>
      <c r="D84" s="198">
        <f>繁荣度奖励!AD85+村镇首通奖励!Y84+爵位俸禄!AJ83</f>
        <v>206931667.69590867</v>
      </c>
      <c r="E84" s="198">
        <f>繁荣度奖励!AE85+村镇首通奖励!Z84+爵位俸禄!AK83</f>
        <v>182456519.28950503</v>
      </c>
      <c r="F84" s="198">
        <f>繁荣度奖励!AF85+村镇首通奖励!AA84+爵位俸禄!AL83</f>
        <v>152403916.93731001</v>
      </c>
      <c r="G84" s="198">
        <f>繁荣度奖励!AG85+村镇首通奖励!AB84+爵位俸禄!AM83</f>
        <v>113387694.73964658</v>
      </c>
      <c r="H84" s="198">
        <f>繁荣度奖励!AH85+村镇首通奖励!AC84+爵位俸禄!AN83</f>
        <v>65742911.539448924</v>
      </c>
      <c r="J84" s="143">
        <v>79</v>
      </c>
      <c r="K84" s="145">
        <f>繁荣度奖励!AD85/D84</f>
        <v>0.96810751484589208</v>
      </c>
      <c r="L84" s="145">
        <f>村镇首通奖励!Y84/D84</f>
        <v>1.3523304727395904E-3</v>
      </c>
      <c r="M84" s="146">
        <f>爵位俸禄!AJ83/D84</f>
        <v>3.0540154681368299E-2</v>
      </c>
      <c r="P84" s="143">
        <v>79</v>
      </c>
      <c r="Q84" s="198">
        <f>村镇首通奖励!BL84</f>
        <v>45566.666666666657</v>
      </c>
      <c r="R84" s="198">
        <f>村镇首通奖励!BM84</f>
        <v>46066.734006734005</v>
      </c>
      <c r="S84" s="198">
        <f>村镇首通奖励!BN84</f>
        <v>46577.006802721095</v>
      </c>
      <c r="T84" s="198">
        <f>村镇首通奖励!BO84</f>
        <v>47097.80068728522</v>
      </c>
      <c r="U84" s="198">
        <f>村镇首通奖励!BP84</f>
        <v>48172.280701754396</v>
      </c>
      <c r="V84" s="198">
        <f>村镇首通奖励!BQ84</f>
        <v>39.177681399276288</v>
      </c>
      <c r="X84" s="143">
        <v>79</v>
      </c>
      <c r="Y84" s="145">
        <f>村镇首通奖励!BL84/Q84</f>
        <v>1</v>
      </c>
      <c r="AC84" s="143">
        <v>79</v>
      </c>
      <c r="AD84" s="143">
        <f>村镇首通奖励!AD84</f>
        <v>32833.333333333336</v>
      </c>
      <c r="AE84" s="143">
        <f>村镇首通奖励!AE84</f>
        <v>33258.922558922561</v>
      </c>
      <c r="AF84" s="143">
        <f>村镇首通奖励!AF84</f>
        <v>33693.197278911568</v>
      </c>
      <c r="AG84" s="143">
        <f>村镇首通奖励!AG84</f>
        <v>34136.426116838491</v>
      </c>
      <c r="AH84" s="143">
        <f>村镇首通奖励!AH84</f>
        <v>35050.877192982458</v>
      </c>
      <c r="AM84" s="143">
        <v>79</v>
      </c>
      <c r="AN84" s="143">
        <f>村镇首通奖励!AO84+繁荣度奖励!BF85</f>
        <v>6973093541.4338427</v>
      </c>
      <c r="AO84" s="143">
        <f>村镇首通奖励!AP84+繁荣度奖励!BG85</f>
        <v>6399028808.1891375</v>
      </c>
      <c r="AP84" s="143">
        <f>村镇首通奖励!AQ84+繁荣度奖励!BH85</f>
        <v>5556665845.2655869</v>
      </c>
      <c r="AQ84" s="143">
        <f>村镇首通奖励!AR84+繁荣度奖励!BI85</f>
        <v>4283756388.4407063</v>
      </c>
      <c r="AR84" s="143">
        <f>村镇首通奖励!AS84+繁荣度奖励!BJ85</f>
        <v>2670909847.0110512</v>
      </c>
      <c r="AT84" s="145">
        <f>村镇首通奖励!AO84/AN84</f>
        <v>2.5795533302093053E-3</v>
      </c>
      <c r="AU84" s="145">
        <f>繁荣度奖励!BF85/AN84</f>
        <v>0.99742044666979068</v>
      </c>
      <c r="AX84" s="169">
        <v>79</v>
      </c>
      <c r="AY84" s="169">
        <f>繁荣度奖励!N85+村镇首通奖励!AZ84</f>
        <v>1749234730.5537214</v>
      </c>
      <c r="AZ84" s="169">
        <f>繁荣度奖励!O85+村镇首通奖励!BA84</f>
        <v>1548804681.3433702</v>
      </c>
      <c r="BA84" s="169">
        <f>繁荣度奖励!P85+村镇首通奖励!BB84</f>
        <v>1296817468.5656161</v>
      </c>
      <c r="BB84" s="169">
        <f>繁荣度奖励!Q85+村镇首通奖励!BC84</f>
        <v>966577623.21491635</v>
      </c>
      <c r="BC84" s="169">
        <f>繁荣度奖励!R85+村镇首通奖励!BD84</f>
        <v>561152693.21488833</v>
      </c>
      <c r="BE84" s="145">
        <f>村镇首通奖励!AZ84/AY84</f>
        <v>2.9742530123557285E-3</v>
      </c>
      <c r="BF84" s="145">
        <f>繁荣度奖励!N85/AY84</f>
        <v>0.99702574698764423</v>
      </c>
    </row>
    <row r="85" spans="3:58" x14ac:dyDescent="0.15">
      <c r="C85" s="143">
        <v>80</v>
      </c>
      <c r="D85" s="198">
        <f>繁荣度奖励!AD86+村镇首通奖励!Y85+爵位俸禄!AJ84</f>
        <v>227723815.3458004</v>
      </c>
      <c r="E85" s="198">
        <f>繁荣度奖励!AE86+村镇首通奖励!Z85+爵位俸禄!AK84</f>
        <v>201345134.91719905</v>
      </c>
      <c r="F85" s="198">
        <f>繁荣度奖励!AF86+村镇首通奖励!AA85+爵位俸禄!AL84</f>
        <v>167551089.53635809</v>
      </c>
      <c r="G85" s="198">
        <f>繁荣度奖励!AG86+村镇首通奖励!AB85+爵位俸禄!AM84</f>
        <v>124848840.51047558</v>
      </c>
      <c r="H85" s="198">
        <f>繁荣度奖励!AH86+村镇首通奖励!AC85+爵位俸禄!AN84</f>
        <v>72474267.051619276</v>
      </c>
      <c r="J85" s="143">
        <v>80</v>
      </c>
      <c r="K85" s="145">
        <f>繁荣度奖励!AD86/D85</f>
        <v>0.96824709317765845</v>
      </c>
      <c r="L85" s="145">
        <f>村镇首通奖励!Y85/D85</f>
        <v>1.291037564751665E-3</v>
      </c>
      <c r="M85" s="146">
        <f>爵位俸禄!AJ84/D85</f>
        <v>3.0461869257590004E-2</v>
      </c>
      <c r="P85" s="143">
        <v>80</v>
      </c>
      <c r="Q85" s="198">
        <f>村镇首通奖励!BL85</f>
        <v>46193.333333333343</v>
      </c>
      <c r="R85" s="198">
        <f>村镇首通奖励!BM85</f>
        <v>46699.730639730646</v>
      </c>
      <c r="S85" s="198">
        <f>村镇首通奖励!BN85</f>
        <v>47216.462585034016</v>
      </c>
      <c r="T85" s="198">
        <f>村镇首通奖励!BO85</f>
        <v>47743.848797250859</v>
      </c>
      <c r="U85" s="198">
        <f>村镇首通奖励!BP85</f>
        <v>48172.280701754396</v>
      </c>
      <c r="V85" s="198">
        <f>村镇首通奖励!BQ85</f>
        <v>36.554069277444206</v>
      </c>
      <c r="X85" s="143">
        <v>80</v>
      </c>
      <c r="Y85" s="145">
        <f>村镇首通奖励!BL85/Q85</f>
        <v>1</v>
      </c>
      <c r="AC85" s="143">
        <v>80</v>
      </c>
      <c r="AD85" s="143">
        <f>村镇首通奖励!AD85</f>
        <v>33366.666666666664</v>
      </c>
      <c r="AE85" s="143">
        <f>村镇首通奖励!AE85</f>
        <v>33797.6430976431</v>
      </c>
      <c r="AF85" s="143">
        <f>村镇首通奖励!AF85</f>
        <v>34237.414965986398</v>
      </c>
      <c r="AG85" s="143">
        <f>村镇首通奖励!AG85</f>
        <v>34686.254295532643</v>
      </c>
      <c r="AH85" s="143">
        <f>村镇首通奖励!AH85</f>
        <v>35588.972431077695</v>
      </c>
      <c r="AM85" s="143">
        <v>80</v>
      </c>
      <c r="AN85" s="143">
        <f>村镇首通奖励!AO85+繁荣度奖励!BF86</f>
        <v>8070515627.9214659</v>
      </c>
      <c r="AO85" s="143">
        <f>村镇首通奖励!AP85+繁荣度奖励!BG86</f>
        <v>7421902443.431138</v>
      </c>
      <c r="AP85" s="143">
        <f>村镇首通奖励!AQ85+繁荣度奖励!BH86</f>
        <v>6396713895.4083853</v>
      </c>
      <c r="AQ85" s="143">
        <f>村镇首通奖励!AR85+繁荣度奖励!BI86</f>
        <v>4933650641.7662811</v>
      </c>
      <c r="AR85" s="143">
        <f>村镇首通奖励!AS85+繁荣度奖励!BJ86</f>
        <v>3065122267.2428966</v>
      </c>
      <c r="AT85" s="145">
        <f>村镇首通奖励!AO85/AN85</f>
        <v>2.4006066311680107E-3</v>
      </c>
      <c r="AU85" s="145">
        <f>繁荣度奖励!BF86/AN85</f>
        <v>0.99759939336883208</v>
      </c>
      <c r="AX85" s="169">
        <v>80</v>
      </c>
      <c r="AY85" s="169">
        <f>繁荣度奖励!N86+村镇首通奖励!AZ85</f>
        <v>1932918687.7374318</v>
      </c>
      <c r="AZ85" s="169">
        <f>繁荣度奖励!O86+村镇首通奖励!BA85</f>
        <v>1713357071.5744638</v>
      </c>
      <c r="BA85" s="169">
        <f>繁荣度奖励!P86+村镇首通奖励!BB85</f>
        <v>1427019894.4825845</v>
      </c>
      <c r="BB85" s="169">
        <f>繁荣度奖励!Q86+村镇首通奖励!BC85</f>
        <v>1063838711.0939939</v>
      </c>
      <c r="BC85" s="169">
        <f>繁荣度奖励!R86+村镇首通奖励!BD85</f>
        <v>616880622.59795427</v>
      </c>
      <c r="BE85" s="145">
        <f>村镇首通奖励!AZ85/AY85</f>
        <v>2.7716289191680034E-3</v>
      </c>
      <c r="BF85" s="145">
        <f>繁荣度奖励!N86/AY85</f>
        <v>0.99722837108083207</v>
      </c>
    </row>
    <row r="86" spans="3:58" x14ac:dyDescent="0.15">
      <c r="C86" s="143">
        <v>81</v>
      </c>
      <c r="D86" s="198">
        <f>繁荣度奖励!AD87+村镇首通奖励!Y86+爵位俸禄!AJ85</f>
        <v>251047974.83688334</v>
      </c>
      <c r="E86" s="198">
        <f>繁荣度奖励!AE87+村镇首通奖励!Z86+爵位俸禄!AK85</f>
        <v>221444688.44843104</v>
      </c>
      <c r="F86" s="198">
        <f>繁荣度奖励!AF87+村镇首通奖励!AA86+爵位俸禄!AL85</f>
        <v>184373217.83691564</v>
      </c>
      <c r="G86" s="198">
        <f>繁荣度奖励!AG87+村镇首通奖励!AB86+爵位俸禄!AM85</f>
        <v>137812510.99603364</v>
      </c>
      <c r="H86" s="198">
        <f>繁荣度奖励!AH87+村镇首通奖励!AC86+爵位俸禄!AN85</f>
        <v>79909493.335026056</v>
      </c>
      <c r="J86" s="143">
        <v>81</v>
      </c>
      <c r="K86" s="145">
        <f>繁荣度奖励!AD87/D86</f>
        <v>0.96850595060256894</v>
      </c>
      <c r="L86" s="145">
        <f>村镇首通奖励!Y86/D86</f>
        <v>1.2274944667457477E-3</v>
      </c>
      <c r="M86" s="146">
        <f>爵位俸禄!AJ85/D86</f>
        <v>3.0266554930685238E-2</v>
      </c>
      <c r="P86" s="143">
        <v>81</v>
      </c>
      <c r="Q86" s="198">
        <f>村镇首通奖励!BL86</f>
        <v>46820</v>
      </c>
      <c r="R86" s="198">
        <f>村镇首通奖励!BM86</f>
        <v>47332.727272727279</v>
      </c>
      <c r="S86" s="198">
        <f>村镇首通奖励!BN86</f>
        <v>47855.918367346945</v>
      </c>
      <c r="T86" s="198">
        <f>村镇首通奖励!BO86</f>
        <v>48389.896907216491</v>
      </c>
      <c r="U86" s="198">
        <f>村镇首通奖励!BP86</f>
        <v>48172.280701754396</v>
      </c>
      <c r="V86" s="198">
        <f>村镇首通奖励!BQ86</f>
        <v>34.106152610776128</v>
      </c>
      <c r="X86" s="143">
        <v>81</v>
      </c>
      <c r="Y86" s="145">
        <f>村镇首通奖励!BL86/Q86</f>
        <v>1</v>
      </c>
      <c r="AC86" s="143">
        <v>81</v>
      </c>
      <c r="AD86" s="143">
        <f>村镇首通奖励!AD86</f>
        <v>33900</v>
      </c>
      <c r="AE86" s="143">
        <f>村镇首通奖励!AE86</f>
        <v>34336.36363636364</v>
      </c>
      <c r="AF86" s="143">
        <f>村镇首通奖励!AF86</f>
        <v>34781.632653061228</v>
      </c>
      <c r="AG86" s="143">
        <f>村镇首通奖励!AG86</f>
        <v>35236.082474226801</v>
      </c>
      <c r="AH86" s="143">
        <f>村镇首通奖励!AH86</f>
        <v>36033.834586466168</v>
      </c>
      <c r="AM86" s="143">
        <v>81</v>
      </c>
      <c r="AN86" s="143">
        <f>村镇首通奖励!AO86+繁荣度奖励!BF87</f>
        <v>9340678884.3676224</v>
      </c>
      <c r="AO86" s="143">
        <f>村镇首通奖励!AP86+繁荣度奖励!BG87</f>
        <v>8542011912.4445286</v>
      </c>
      <c r="AP86" s="143">
        <f>村镇首通奖励!AQ86+繁荣度奖励!BH87</f>
        <v>7354527089.1437197</v>
      </c>
      <c r="AQ86" s="143">
        <f>村镇首通奖励!AR86+繁荣度奖励!BI87</f>
        <v>5686753765.8003359</v>
      </c>
      <c r="AR86" s="143">
        <f>村镇首通奖励!AS86+繁荣度奖励!BJ87</f>
        <v>3500380558.0973392</v>
      </c>
      <c r="AT86" s="145">
        <f>村镇首通奖励!AO86/AN86</f>
        <v>2.222622173078326E-3</v>
      </c>
      <c r="AU86" s="145">
        <f>繁荣度奖励!BF87/AN86</f>
        <v>0.99777737782692166</v>
      </c>
      <c r="AX86" s="169">
        <v>81</v>
      </c>
      <c r="AY86" s="169">
        <f>繁荣度奖励!N87+村镇首通奖励!AZ86</f>
        <v>2135454950.4396186</v>
      </c>
      <c r="AZ86" s="169">
        <f>繁荣度奖励!O87+村镇首通奖励!BA86</f>
        <v>1885614604.2504995</v>
      </c>
      <c r="BA86" s="169">
        <f>繁荣度奖励!P87+村镇首通奖励!BB86</f>
        <v>1569380003.1303391</v>
      </c>
      <c r="BB86" s="169">
        <f>繁荣度奖励!Q87+村镇首通奖励!BC86</f>
        <v>1172224006.0706835</v>
      </c>
      <c r="BC86" s="169">
        <f>繁荣度奖励!R87+村镇首通奖励!BD86</f>
        <v>678456825.36246967</v>
      </c>
      <c r="BE86" s="145">
        <f>村镇首通奖励!AZ86/AY86</f>
        <v>2.5811829928162446E-3</v>
      </c>
      <c r="BF86" s="145">
        <f>繁荣度奖励!N87/AY86</f>
        <v>0.99741881700718371</v>
      </c>
    </row>
    <row r="87" spans="3:58" x14ac:dyDescent="0.15">
      <c r="C87" s="143">
        <v>82</v>
      </c>
      <c r="D87" s="198">
        <f>繁荣度奖励!AD88+村镇首通奖励!Y87+爵位俸禄!AJ86</f>
        <v>277160572.33585823</v>
      </c>
      <c r="E87" s="198">
        <f>繁荣度奖励!AE88+村镇首通奖励!Z87+爵位俸禄!AK86</f>
        <v>244500759.11492452</v>
      </c>
      <c r="F87" s="198">
        <f>繁荣度奖励!AF88+村镇首通奖励!AA87+爵位俸禄!AL86</f>
        <v>203847710.62386304</v>
      </c>
      <c r="G87" s="198">
        <f>繁荣度奖励!AG88+村镇首通奖励!AB87+爵位俸禄!AM86</f>
        <v>152402938.19961092</v>
      </c>
      <c r="H87" s="198">
        <f>繁荣度奖励!AH88+村镇首通奖励!AC87+爵位俸禄!AN86</f>
        <v>87869678.95677644</v>
      </c>
      <c r="J87" s="143">
        <v>82</v>
      </c>
      <c r="K87" s="145">
        <f>繁荣度奖励!AD88/D87</f>
        <v>0.96886419645901589</v>
      </c>
      <c r="L87" s="145">
        <f>村镇首通奖励!Y87/D87</f>
        <v>1.1629359734811717E-3</v>
      </c>
      <c r="M87" s="146">
        <f>爵位俸禄!AJ86/D87</f>
        <v>2.9972867567502955E-2</v>
      </c>
      <c r="P87" s="143">
        <v>82</v>
      </c>
      <c r="Q87" s="198">
        <f>村镇首通奖励!BL87</f>
        <v>47446.666666666657</v>
      </c>
      <c r="R87" s="198">
        <f>村镇首通奖励!BM87</f>
        <v>47965.723905723913</v>
      </c>
      <c r="S87" s="198">
        <f>村镇首通奖励!BN87</f>
        <v>48495.37414965986</v>
      </c>
      <c r="T87" s="198">
        <f>村镇首通奖励!BO87</f>
        <v>48389.896907216491</v>
      </c>
      <c r="U87" s="198">
        <f>村镇首通奖励!BP87</f>
        <v>48172.280701754396</v>
      </c>
      <c r="V87" s="198">
        <f>村镇首通奖励!BQ87</f>
        <v>31.822165600243636</v>
      </c>
      <c r="X87" s="143">
        <v>82</v>
      </c>
      <c r="Y87" s="145">
        <f>村镇首通奖励!BL87/Q87</f>
        <v>1</v>
      </c>
      <c r="AC87" s="143">
        <v>82</v>
      </c>
      <c r="AD87" s="143">
        <f>村镇首通奖励!AD87</f>
        <v>34433.333333333336</v>
      </c>
      <c r="AE87" s="143">
        <f>村镇首通奖励!AE87</f>
        <v>34875.084175084179</v>
      </c>
      <c r="AF87" s="143">
        <f>村镇首通奖励!AF87</f>
        <v>35325.850340136058</v>
      </c>
      <c r="AG87" s="143">
        <f>村镇首通奖励!AG87</f>
        <v>35726.558664702992</v>
      </c>
      <c r="AH87" s="143">
        <f>村镇首通奖励!AH87</f>
        <v>36478.696741854641</v>
      </c>
      <c r="AM87" s="143">
        <v>82</v>
      </c>
      <c r="AN87" s="143">
        <f>村镇首通奖励!AO87+繁荣度奖励!BF88</f>
        <v>10802733624.89337</v>
      </c>
      <c r="AO87" s="143">
        <f>村镇首通奖励!AP87+繁荣度奖励!BG88</f>
        <v>9860127435.7237091</v>
      </c>
      <c r="AP87" s="143">
        <f>村镇首通奖励!AQ87+繁荣度奖励!BH88</f>
        <v>8489793268.0734282</v>
      </c>
      <c r="AQ87" s="143">
        <f>村镇首通奖励!AR87+繁荣度奖励!BI88</f>
        <v>6540676942.8977098</v>
      </c>
      <c r="AR87" s="143">
        <f>村镇首通奖励!AS87+繁荣度奖励!BJ88</f>
        <v>3966525335.2874112</v>
      </c>
      <c r="AT87" s="145">
        <f>村镇首通奖励!AO87/AN87</f>
        <v>2.050172431876962E-3</v>
      </c>
      <c r="AU87" s="145">
        <f>繁荣度奖励!BF88/AN87</f>
        <v>0.99794982756812312</v>
      </c>
      <c r="AX87" s="169">
        <v>82</v>
      </c>
      <c r="AY87" s="169">
        <f>繁荣度奖励!N88+村镇首通奖励!AZ87</f>
        <v>2358604270.8688045</v>
      </c>
      <c r="AZ87" s="169">
        <f>繁荣度奖励!O88+村镇首通奖励!BA87</f>
        <v>2080216517.5540721</v>
      </c>
      <c r="BA87" s="169">
        <f>繁荣度奖励!P88+村镇首通奖励!BB87</f>
        <v>1731802226.4450548</v>
      </c>
      <c r="BB87" s="169">
        <f>繁荣度奖励!Q88+村镇首通奖励!BC87</f>
        <v>1293028934.5535994</v>
      </c>
      <c r="BC87" s="169">
        <f>繁荣度奖励!R88+村镇首通奖励!BD87</f>
        <v>744402554.41803551</v>
      </c>
      <c r="BE87" s="145">
        <f>村镇首通奖励!AZ87/AY87</f>
        <v>2.402550837652524E-3</v>
      </c>
      <c r="BF87" s="145">
        <f>繁荣度奖励!N88/AY87</f>
        <v>0.99759744916234749</v>
      </c>
    </row>
    <row r="88" spans="3:58" x14ac:dyDescent="0.15">
      <c r="C88" s="143">
        <v>83</v>
      </c>
      <c r="D88" s="198">
        <f>繁荣度奖励!AD89+村镇首通奖励!Y88+爵位俸禄!AJ87</f>
        <v>306341799.71559769</v>
      </c>
      <c r="E88" s="198">
        <f>繁荣度奖励!AE89+村镇首通奖励!Z88+爵位俸禄!AK87</f>
        <v>270799858.75220919</v>
      </c>
      <c r="F88" s="198">
        <f>繁荣度奖励!AF89+村镇首通奖励!AA88+爵位俸禄!AL87</f>
        <v>225917502.95744765</v>
      </c>
      <c r="G88" s="198">
        <f>繁荣度奖励!AG89+村镇首通奖励!AB88+爵位俸禄!AM87</f>
        <v>168216687.05053326</v>
      </c>
      <c r="H88" s="198">
        <f>繁荣度奖励!AH89+村镇首通奖励!AC88+爵位俸禄!AN87</f>
        <v>96806652.994431227</v>
      </c>
      <c r="J88" s="143">
        <v>83</v>
      </c>
      <c r="K88" s="145">
        <f>繁荣度奖励!AD89/D88</f>
        <v>0.96930356871957968</v>
      </c>
      <c r="L88" s="145">
        <f>村镇首通奖励!Y88/D88</f>
        <v>1.0983809598049698E-3</v>
      </c>
      <c r="M88" s="146">
        <f>爵位俸禄!AJ87/D88</f>
        <v>2.959805032061524E-2</v>
      </c>
      <c r="P88" s="143">
        <v>83</v>
      </c>
      <c r="Q88" s="198">
        <f>村镇首通奖励!BL88</f>
        <v>48073.333333333343</v>
      </c>
      <c r="R88" s="198">
        <f>村镇首通奖励!BM88</f>
        <v>48598.720538720547</v>
      </c>
      <c r="S88" s="198">
        <f>村镇首通奖励!BN88</f>
        <v>48495.37414965986</v>
      </c>
      <c r="T88" s="198">
        <f>村镇首通奖励!BO88</f>
        <v>48389.896907216491</v>
      </c>
      <c r="U88" s="198">
        <f>村镇首通奖励!BP88</f>
        <v>48172.280701754396</v>
      </c>
      <c r="V88" s="198">
        <f>村镇首通奖励!BQ88</f>
        <v>29.691130367175226</v>
      </c>
      <c r="X88" s="143">
        <v>83</v>
      </c>
      <c r="Y88" s="145">
        <f>村镇首通奖励!BL88/Q88</f>
        <v>1</v>
      </c>
      <c r="AC88" s="143">
        <v>83</v>
      </c>
      <c r="AD88" s="143">
        <f>村镇首通奖励!AD88</f>
        <v>34966.666666666664</v>
      </c>
      <c r="AE88" s="143">
        <f>村镇首通奖励!AE88</f>
        <v>35413.804713804719</v>
      </c>
      <c r="AF88" s="143">
        <f>村镇首通奖励!AF88</f>
        <v>35793.245869776481</v>
      </c>
      <c r="AG88" s="143">
        <f>村镇首通奖励!AG88</f>
        <v>36162.248404516446</v>
      </c>
      <c r="AH88" s="143">
        <f>村镇首通奖励!AH88</f>
        <v>36923.558897243107</v>
      </c>
      <c r="AM88" s="143">
        <v>83</v>
      </c>
      <c r="AN88" s="143">
        <f>村镇首通奖励!AO88+繁荣度奖励!BF89</f>
        <v>12477689268.294003</v>
      </c>
      <c r="AO88" s="143">
        <f>村镇首通奖励!AP88+繁荣度奖励!BG89</f>
        <v>11398546409.340282</v>
      </c>
      <c r="AP88" s="143">
        <f>村镇首通奖励!AQ88+繁荣度奖励!BH89</f>
        <v>9781522055.6641026</v>
      </c>
      <c r="AQ88" s="143">
        <f>村镇首通奖励!AR88+繁荣度奖励!BI89</f>
        <v>7466503955.4144602</v>
      </c>
      <c r="AR88" s="143">
        <f>村镇首通奖励!AS88+繁荣度奖励!BJ89</f>
        <v>4490040718.4051418</v>
      </c>
      <c r="AT88" s="145">
        <f>村镇首通奖励!AO88/AN88</f>
        <v>1.8860970831461499E-3</v>
      </c>
      <c r="AU88" s="145">
        <f>繁荣度奖励!BF89/AN88</f>
        <v>0.99811390291685376</v>
      </c>
      <c r="AX88" s="169">
        <v>83</v>
      </c>
      <c r="AY88" s="169">
        <f>繁荣度奖励!N89+村镇首通奖励!AZ88</f>
        <v>2604283035.4680815</v>
      </c>
      <c r="AZ88" s="169">
        <f>繁荣度奖励!O89+村镇首通奖励!BA88</f>
        <v>2299049433.5156646</v>
      </c>
      <c r="BA88" s="169">
        <f>繁荣度奖励!P89+村镇首通奖励!BB88</f>
        <v>1914543728.2446022</v>
      </c>
      <c r="BB88" s="169">
        <f>繁荣度奖励!Q89+村镇首通奖励!BC88</f>
        <v>1424006133.7143195</v>
      </c>
      <c r="BC88" s="169">
        <f>繁荣度奖励!R89+村镇首通奖励!BD88</f>
        <v>818464531.08462274</v>
      </c>
      <c r="BE88" s="145">
        <f>村镇首通奖励!AZ88/AY88</f>
        <v>2.2352921145865523E-3</v>
      </c>
      <c r="BF88" s="145">
        <f>繁荣度奖励!N89/AY88</f>
        <v>0.99776470788541338</v>
      </c>
    </row>
    <row r="89" spans="3:58" x14ac:dyDescent="0.15">
      <c r="C89" s="143">
        <v>84</v>
      </c>
      <c r="D89" s="198">
        <f>繁荣度奖励!AD90+村镇首通奖励!Y89+爵位俸禄!AJ88</f>
        <v>338988189.30912143</v>
      </c>
      <c r="E89" s="198">
        <f>繁荣度奖励!AE90+村镇首通奖励!Z89+爵位俸禄!AK88</f>
        <v>299526193.01694739</v>
      </c>
      <c r="F89" s="198">
        <f>繁荣度奖励!AF90+村镇首通奖励!AA89+爵位俸禄!AL88</f>
        <v>249039526.53619596</v>
      </c>
      <c r="G89" s="198">
        <f>繁荣度奖励!AG90+村镇首通奖励!AB89+爵位俸禄!AM88</f>
        <v>185153785.87956789</v>
      </c>
      <c r="H89" s="198">
        <f>繁荣度奖励!AH90+村镇首通奖励!AC89+爵位俸禄!AN88</f>
        <v>106596087.67492238</v>
      </c>
      <c r="J89" s="143">
        <v>84</v>
      </c>
      <c r="K89" s="145">
        <f>繁荣度奖励!AD90/D89</f>
        <v>0.96954878505357178</v>
      </c>
      <c r="L89" s="145">
        <f>村镇首通奖励!Y89/D89</f>
        <v>1.0343723205065807E-3</v>
      </c>
      <c r="M89" s="146">
        <f>爵位俸禄!AJ88/D89</f>
        <v>2.9416842625921702E-2</v>
      </c>
      <c r="P89" s="143">
        <v>84</v>
      </c>
      <c r="Q89" s="198">
        <f>村镇首通奖励!BL89</f>
        <v>48700</v>
      </c>
      <c r="R89" s="198">
        <f>村镇首通奖励!BM89</f>
        <v>48598.720538720547</v>
      </c>
      <c r="S89" s="198">
        <f>村镇首通奖励!BN89</f>
        <v>48495.37414965986</v>
      </c>
      <c r="T89" s="198">
        <f>村镇首通奖励!BO89</f>
        <v>48389.896907216491</v>
      </c>
      <c r="U89" s="198">
        <f>村镇首通奖励!BP89</f>
        <v>48172.280701754396</v>
      </c>
      <c r="V89" s="198">
        <f>村镇首通奖励!BQ89</f>
        <v>27.702804188594662</v>
      </c>
      <c r="X89" s="143">
        <v>84</v>
      </c>
      <c r="Y89" s="145">
        <f>村镇首通奖励!BL89/Q89</f>
        <v>1</v>
      </c>
      <c r="AC89" s="143">
        <v>84</v>
      </c>
      <c r="AD89" s="143">
        <f>村镇首通奖励!AD89</f>
        <v>35500</v>
      </c>
      <c r="AE89" s="143">
        <f>村镇首通奖励!AE89</f>
        <v>35858.585858585859</v>
      </c>
      <c r="AF89" s="143">
        <f>村镇首通奖励!AF89</f>
        <v>36224.489795918373</v>
      </c>
      <c r="AG89" s="143">
        <f>村镇首通奖励!AG89</f>
        <v>36597.938144329892</v>
      </c>
      <c r="AH89" s="143">
        <f>村镇首通奖励!AH89</f>
        <v>37368.42105263158</v>
      </c>
      <c r="AM89" s="143">
        <v>84</v>
      </c>
      <c r="AN89" s="143">
        <f>村镇首通奖励!AO89+繁荣度奖励!BF90</f>
        <v>14388582555.296879</v>
      </c>
      <c r="AO89" s="143">
        <f>村镇首通奖励!AP89+繁荣度奖励!BG90</f>
        <v>13079962000.552418</v>
      </c>
      <c r="AP89" s="143">
        <f>村镇首通奖励!AQ89+繁荣度奖励!BH90</f>
        <v>11135280484.215431</v>
      </c>
      <c r="AQ89" s="143">
        <f>村镇首通奖励!AR89+繁荣度奖励!BI90</f>
        <v>8458419879.2888107</v>
      </c>
      <c r="AR89" s="143">
        <f>村镇首通奖励!AS89+繁荣度奖励!BJ90</f>
        <v>5063674299.6494932</v>
      </c>
      <c r="AT89" s="145">
        <f>村镇首通奖励!AO89/AN89</f>
        <v>1.7319843635901361E-3</v>
      </c>
      <c r="AU89" s="145">
        <f>繁荣度奖励!BF90/AN89</f>
        <v>0.99826801563640988</v>
      </c>
      <c r="AX89" s="169">
        <v>84</v>
      </c>
      <c r="AY89" s="169">
        <f>繁荣度奖励!N90+村镇首通奖励!AZ89</f>
        <v>2874576535.3392549</v>
      </c>
      <c r="AZ89" s="169">
        <f>繁荣度奖励!O90+村镇首通奖励!BA89</f>
        <v>2536920117.5470915</v>
      </c>
      <c r="BA89" s="169">
        <f>繁荣度奖励!P90+村镇首通奖励!BB89</f>
        <v>2106060593.6143765</v>
      </c>
      <c r="BB89" s="169">
        <f>繁荣度奖励!Q90+村镇首通奖励!BC89</f>
        <v>1564332963.408792</v>
      </c>
      <c r="BC89" s="169">
        <f>繁荣度奖励!R90+村镇首通奖励!BD89</f>
        <v>899616753.69225502</v>
      </c>
      <c r="BE89" s="145">
        <f>村镇首通奖励!AZ89/AY89</f>
        <v>2.078914903302346E-3</v>
      </c>
      <c r="BF89" s="145">
        <f>繁荣度奖励!N90/AY89</f>
        <v>0.99792108509669764</v>
      </c>
    </row>
    <row r="90" spans="3:58" x14ac:dyDescent="0.15">
      <c r="C90" s="143">
        <v>85</v>
      </c>
      <c r="D90" s="198">
        <f>繁荣度奖励!AD91+村镇首通奖励!Y90+爵位俸禄!AJ89</f>
        <v>374367363.34215397</v>
      </c>
      <c r="E90" s="198">
        <f>繁荣度奖励!AE91+村镇首通奖励!Z90+爵位俸禄!AK89</f>
        <v>329677847.17039746</v>
      </c>
      <c r="F90" s="198">
        <f>繁荣度奖励!AF91+村镇首通奖励!AA90+爵位俸禄!AL89</f>
        <v>273814110.72737461</v>
      </c>
      <c r="G90" s="198">
        <f>繁荣度奖励!AG91+村镇首通奖励!AB90+爵位俸禄!AM89</f>
        <v>204088185.18724597</v>
      </c>
      <c r="H90" s="198">
        <f>繁荣度奖励!AH91+村镇首通奖励!AC90+爵位俸禄!AN89</f>
        <v>117158102.9022838</v>
      </c>
      <c r="J90" s="143">
        <v>85</v>
      </c>
      <c r="K90" s="145">
        <f>繁荣度奖励!AD91/D90</f>
        <v>0.96983607762031876</v>
      </c>
      <c r="L90" s="145">
        <f>村镇首通奖励!Y90/D90</f>
        <v>9.3662010723817211E-4</v>
      </c>
      <c r="M90" s="146">
        <f>爵位俸禄!AJ89/D90</f>
        <v>2.9227302272443013E-2</v>
      </c>
      <c r="P90" s="143">
        <v>85</v>
      </c>
      <c r="Q90" s="198">
        <f>村镇首通奖励!BL90</f>
        <v>48700</v>
      </c>
      <c r="R90" s="198">
        <f>村镇首通奖励!BM90</f>
        <v>48598.720538720547</v>
      </c>
      <c r="S90" s="198">
        <f>村镇首通奖励!BN90</f>
        <v>48495.37414965986</v>
      </c>
      <c r="T90" s="198">
        <f>村镇首通奖励!BO90</f>
        <v>48389.896907216491</v>
      </c>
      <c r="U90" s="198">
        <f>村镇首通奖励!BP90</f>
        <v>48172.280701754396</v>
      </c>
      <c r="V90" s="198">
        <f>村镇首通奖励!BQ90</f>
        <v>0</v>
      </c>
      <c r="X90" s="143">
        <v>85</v>
      </c>
      <c r="Y90" s="145">
        <f>村镇首通奖励!BL90/Q90</f>
        <v>1</v>
      </c>
      <c r="AC90" s="143">
        <v>85</v>
      </c>
      <c r="AD90" s="143">
        <f>村镇首通奖励!AD90</f>
        <v>35922.619047619053</v>
      </c>
      <c r="AE90" s="143">
        <f>村镇首通奖励!AE90</f>
        <v>36285.47378547379</v>
      </c>
      <c r="AF90" s="143">
        <f>村镇首通奖励!AF90</f>
        <v>36655.733722060257</v>
      </c>
      <c r="AG90" s="143">
        <f>村镇首通奖励!AG90</f>
        <v>37033.627884143345</v>
      </c>
      <c r="AH90" s="143">
        <f>村镇首通奖励!AH90</f>
        <v>37813.283208020053</v>
      </c>
      <c r="AM90" s="143">
        <v>85</v>
      </c>
      <c r="AN90" s="143">
        <f>村镇首通奖励!AO90+繁荣度奖励!BF91</f>
        <v>16459504869.44174</v>
      </c>
      <c r="AO90" s="143">
        <f>村镇首通奖励!AP90+繁荣度奖励!BG91</f>
        <v>14845375010.545317</v>
      </c>
      <c r="AP90" s="143">
        <f>村镇首通奖励!AQ90+繁荣度奖励!BH91</f>
        <v>12586257884.788082</v>
      </c>
      <c r="AQ90" s="143">
        <f>村镇首通奖励!AR90+繁荣度奖励!BI91</f>
        <v>9567658373.9239521</v>
      </c>
      <c r="AR90" s="143">
        <f>村镇首通奖励!AS90+繁荣度奖励!BJ91</f>
        <v>5682771075.6675358</v>
      </c>
      <c r="AT90" s="145">
        <f>村镇首通奖励!AO90/AN90</f>
        <v>1.5140674156163267E-3</v>
      </c>
      <c r="AU90" s="145">
        <f>繁荣度奖励!BF91/AN90</f>
        <v>0.99848593258438367</v>
      </c>
      <c r="AX90" s="169">
        <v>85</v>
      </c>
      <c r="AY90" s="169">
        <f>繁荣度奖励!N91+村镇首通奖励!AZ90</f>
        <v>3167550925.4996667</v>
      </c>
      <c r="AZ90" s="169">
        <f>繁荣度奖励!O91+村镇首通奖励!BA90</f>
        <v>2786673957.3947735</v>
      </c>
      <c r="BA90" s="169">
        <f>繁荣度奖励!P91+村镇首通奖励!BB90</f>
        <v>2311331074.3879862</v>
      </c>
      <c r="BB90" s="169">
        <f>繁荣度奖励!Q91+村镇首通奖励!BC90</f>
        <v>1721257474.4290793</v>
      </c>
      <c r="BC90" s="169">
        <f>繁荣度奖励!R91+村镇首通奖励!BD90</f>
        <v>987200676.64547276</v>
      </c>
      <c r="BE90" s="145">
        <f>村镇首通奖励!AZ90/AY90</f>
        <v>1.8866310725714104E-3</v>
      </c>
      <c r="BF90" s="145">
        <f>繁荣度奖励!N91/AY90</f>
        <v>0.99811336892742863</v>
      </c>
    </row>
    <row r="91" spans="3:58" x14ac:dyDescent="0.15">
      <c r="C91" s="143">
        <v>86</v>
      </c>
      <c r="D91" s="198">
        <f>繁荣度奖励!AD92+村镇首通奖励!Y91+爵位俸禄!AJ90</f>
        <v>412719694.59830171</v>
      </c>
      <c r="E91" s="198">
        <f>繁荣度奖励!AE92+村镇首通奖励!Z91+爵位俸禄!AK90</f>
        <v>362885927.03694725</v>
      </c>
      <c r="F91" s="198">
        <f>繁荣度奖励!AF92+村镇首通奖励!AA91+爵位俸禄!AL90</f>
        <v>301381117.28937012</v>
      </c>
      <c r="G91" s="198">
        <f>繁荣度奖励!AG92+村镇首通奖励!AB91+爵位俸禄!AM90</f>
        <v>225100544.19146803</v>
      </c>
      <c r="H91" s="198">
        <f>繁荣度奖励!AH92+村镇首通奖励!AC91+爵位俸禄!AN90</f>
        <v>127132346.71182738</v>
      </c>
      <c r="J91" s="143">
        <v>86</v>
      </c>
      <c r="K91" s="145">
        <f>繁荣度奖励!AD92/D91</f>
        <v>0.97012069205055251</v>
      </c>
      <c r="L91" s="145">
        <f>村镇首通奖励!Y91/D91</f>
        <v>8.4958388123754648E-4</v>
      </c>
      <c r="M91" s="146">
        <f>爵位俸禄!AJ90/D91</f>
        <v>2.9029724068210049E-2</v>
      </c>
      <c r="P91" s="143">
        <v>86</v>
      </c>
      <c r="Q91" s="198">
        <f>村镇首通奖励!BL91</f>
        <v>48700</v>
      </c>
      <c r="R91" s="198">
        <f>村镇首通奖励!BM91</f>
        <v>48598.720538720547</v>
      </c>
      <c r="S91" s="198">
        <f>村镇首通奖励!BN91</f>
        <v>48495.37414965986</v>
      </c>
      <c r="T91" s="198">
        <f>村镇首通奖励!BO91</f>
        <v>48389.896907216491</v>
      </c>
      <c r="U91" s="198">
        <f>村镇首通奖励!BP91</f>
        <v>48172.280701754396</v>
      </c>
      <c r="V91" s="198">
        <f>村镇首通奖励!BQ91</f>
        <v>0</v>
      </c>
      <c r="X91" s="143">
        <v>86</v>
      </c>
      <c r="Y91" s="145">
        <f>村镇首通奖励!BL91/Q91</f>
        <v>1</v>
      </c>
      <c r="AC91" s="143">
        <v>86</v>
      </c>
      <c r="AD91" s="143">
        <f>村镇首通奖励!AD91</f>
        <v>36345.238095238092</v>
      </c>
      <c r="AE91" s="143">
        <f>村镇首通奖励!AE91</f>
        <v>36712.361712361715</v>
      </c>
      <c r="AF91" s="143">
        <f>村镇首通奖励!AF91</f>
        <v>37086.977648202141</v>
      </c>
      <c r="AG91" s="143">
        <f>村镇首通奖励!AG91</f>
        <v>37469.317623956798</v>
      </c>
      <c r="AH91" s="143">
        <f>村镇首通奖励!AH91</f>
        <v>38258.145363408519</v>
      </c>
      <c r="AM91" s="143">
        <v>86</v>
      </c>
      <c r="AN91" s="143">
        <f>村镇首通奖励!AO91+繁荣度奖励!BF92</f>
        <v>18705176914.354973</v>
      </c>
      <c r="AO91" s="143">
        <f>村镇首通奖励!AP91+繁荣度奖励!BG92</f>
        <v>16790359061.394989</v>
      </c>
      <c r="AP91" s="143">
        <f>村镇首通奖励!AQ91+繁荣度奖励!BH92</f>
        <v>14201284321.009211</v>
      </c>
      <c r="AQ91" s="143">
        <f>村镇首通奖励!AR91+繁荣度奖励!BI92</f>
        <v>10799011498.456057</v>
      </c>
      <c r="AR91" s="143">
        <f>村镇首通奖励!AS91+繁荣度奖励!BJ92</f>
        <v>6266088868.3250618</v>
      </c>
      <c r="AT91" s="145">
        <f>村镇首通奖励!AO91/AN91</f>
        <v>1.3322942688061374E-3</v>
      </c>
      <c r="AU91" s="145">
        <f>繁荣度奖励!BF92/AN91</f>
        <v>0.9986677057311939</v>
      </c>
      <c r="AX91" s="169">
        <v>86</v>
      </c>
      <c r="AY91" s="169">
        <f>繁荣度奖励!N92+村镇首通奖励!AZ91</f>
        <v>3485247245.330193</v>
      </c>
      <c r="AZ91" s="169">
        <f>繁荣度奖励!O92+村镇首通奖励!BA91</f>
        <v>3061831800.0030355</v>
      </c>
      <c r="BA91" s="169">
        <f>繁荣度奖励!P92+村镇首通奖励!BB91</f>
        <v>2539809652.272357</v>
      </c>
      <c r="BB91" s="169">
        <f>繁荣度奖励!Q92+村镇首通奖励!BC91</f>
        <v>1895457601.7191637</v>
      </c>
      <c r="BC91" s="169">
        <f>繁荣度奖励!R92+村镇首通奖励!BD91</f>
        <v>1069722929.3665383</v>
      </c>
      <c r="BE91" s="145">
        <f>村镇首通奖励!AZ91/AY91</f>
        <v>1.7146559711099729E-3</v>
      </c>
      <c r="BF91" s="145">
        <f>繁荣度奖励!N92/AY91</f>
        <v>0.99828534402889002</v>
      </c>
    </row>
    <row r="92" spans="3:58" x14ac:dyDescent="0.15">
      <c r="C92" s="143">
        <v>87</v>
      </c>
      <c r="D92" s="198">
        <f>繁荣度奖励!AD93+村镇首通奖励!Y92+爵位俸禄!AJ91</f>
        <v>454289717.31888378</v>
      </c>
      <c r="E92" s="198">
        <f>繁荣度奖励!AE93+村镇首通奖励!Z92+爵位俸禄!AK91</f>
        <v>399488728.00776368</v>
      </c>
      <c r="F92" s="198">
        <f>繁荣度奖励!AF93+村镇首通奖励!AA92+爵位俸禄!AL91</f>
        <v>332086406.3229627</v>
      </c>
      <c r="G92" s="198">
        <f>繁荣度奖励!AG93+村镇首通奖励!AB92+爵位俸禄!AM91</f>
        <v>245375926.36305538</v>
      </c>
      <c r="H92" s="198">
        <f>繁荣度奖励!AH93+村镇首通奖励!AC92+爵位俸禄!AN91</f>
        <v>137833455.30729365</v>
      </c>
      <c r="J92" s="143">
        <v>87</v>
      </c>
      <c r="K92" s="145">
        <f>繁荣度奖励!AD93/D92</f>
        <v>0.97040265325095243</v>
      </c>
      <c r="L92" s="145">
        <f>村镇首通奖励!Y92/D92</f>
        <v>7.7184225535501612E-4</v>
      </c>
      <c r="M92" s="146">
        <f>爵位俸禄!AJ91/D92</f>
        <v>2.8825504493692613E-2</v>
      </c>
      <c r="P92" s="143">
        <v>87</v>
      </c>
      <c r="Q92" s="198">
        <f>村镇首通奖励!BL92</f>
        <v>48700</v>
      </c>
      <c r="R92" s="198">
        <f>村镇首通奖励!BM92</f>
        <v>48598.720538720547</v>
      </c>
      <c r="S92" s="198">
        <f>村镇首通奖励!BN92</f>
        <v>48495.37414965986</v>
      </c>
      <c r="T92" s="198">
        <f>村镇首通奖励!BO92</f>
        <v>48389.896907216491</v>
      </c>
      <c r="U92" s="198">
        <f>村镇首通奖励!BP92</f>
        <v>48172.280701754396</v>
      </c>
      <c r="V92" s="198">
        <f>村镇首通奖励!BQ92</f>
        <v>0</v>
      </c>
      <c r="X92" s="143">
        <v>87</v>
      </c>
      <c r="Y92" s="145">
        <f>村镇首通奖励!BL92/Q92</f>
        <v>1</v>
      </c>
      <c r="AC92" s="143">
        <v>87</v>
      </c>
      <c r="AD92" s="143">
        <f>村镇首通奖励!AD92</f>
        <v>36767.857142857145</v>
      </c>
      <c r="AE92" s="143">
        <f>村镇首通奖励!AE92</f>
        <v>37139.24963924964</v>
      </c>
      <c r="AF92" s="143">
        <f>村镇首通奖励!AF92</f>
        <v>37518.221574344025</v>
      </c>
      <c r="AG92" s="143">
        <f>村镇首通奖励!AG92</f>
        <v>37905.007363770244</v>
      </c>
      <c r="AH92" s="143">
        <f>村镇首通奖励!AH92</f>
        <v>38703.007518796992</v>
      </c>
      <c r="AM92" s="143">
        <v>87</v>
      </c>
      <c r="AN92" s="143">
        <f>村镇首通奖励!AO92+繁荣度奖励!BF93</f>
        <v>21140015265.365314</v>
      </c>
      <c r="AO92" s="143">
        <f>村镇首通奖励!AP92+繁荣度奖励!BG93</f>
        <v>18934832096.767494</v>
      </c>
      <c r="AP92" s="143">
        <f>村镇首通奖励!AQ92+繁荣度奖励!BH93</f>
        <v>16000718179.845942</v>
      </c>
      <c r="AQ92" s="143">
        <f>村镇首通奖励!AR92+繁荣度奖励!BI93</f>
        <v>11987536186.416759</v>
      </c>
      <c r="AR92" s="143">
        <f>村镇首通奖励!AS92+繁荣度奖励!BJ93</f>
        <v>6892119003.8400021</v>
      </c>
      <c r="AT92" s="145">
        <f>村镇首通奖励!AO92/AN92</f>
        <v>1.1788449387181343E-3</v>
      </c>
      <c r="AU92" s="145">
        <f>繁荣度奖励!BF93/AN92</f>
        <v>0.99882115506128188</v>
      </c>
      <c r="AX92" s="169">
        <v>87</v>
      </c>
      <c r="AY92" s="169">
        <f>繁荣度奖励!N93+村镇首通奖励!AZ92</f>
        <v>3829705014.7762656</v>
      </c>
      <c r="AZ92" s="169">
        <f>繁荣度奖励!O93+村镇首通奖励!BA92</f>
        <v>3365211446.5800433</v>
      </c>
      <c r="BA92" s="169">
        <f>繁荣度奖励!P93+村镇首通奖励!BB92</f>
        <v>2794376438.2043428</v>
      </c>
      <c r="BB92" s="169">
        <f>繁荣度奖励!Q93+村镇首通奖励!BC92</f>
        <v>2063598769.1920075</v>
      </c>
      <c r="BC92" s="169">
        <f>繁荣度奖励!R93+村镇首通奖励!BD92</f>
        <v>1158287718.0704858</v>
      </c>
      <c r="BE92" s="145">
        <f>村镇首通奖励!AZ92/AY92</f>
        <v>1.5604334999543359E-3</v>
      </c>
      <c r="BF92" s="145">
        <f>繁荣度奖励!N93/AY92</f>
        <v>0.99843956650004562</v>
      </c>
    </row>
    <row r="93" spans="3:58" x14ac:dyDescent="0.15">
      <c r="C93" s="143">
        <v>88</v>
      </c>
      <c r="D93" s="198">
        <f>繁荣度奖励!AD94+村镇首通奖励!Y93+爵位俸禄!AJ92</f>
        <v>499341751.87254846</v>
      </c>
      <c r="E93" s="198">
        <f>繁荣度奖励!AE94+村镇首通奖励!Z93+爵位俸禄!AK92</f>
        <v>439862794.72699457</v>
      </c>
      <c r="F93" s="198">
        <f>繁荣度奖励!AF94+村镇首通奖励!AA93+爵位俸禄!AL92</f>
        <v>363648429.3850131</v>
      </c>
      <c r="G93" s="198">
        <f>繁荣度奖励!AG94+村镇首通奖励!AB93+爵位俸禄!AM92</f>
        <v>266305242.23482823</v>
      </c>
      <c r="H93" s="198">
        <f>繁荣度奖励!AH94+村镇首通奖励!AC93+爵位俸禄!AN92</f>
        <v>149665482.6184136</v>
      </c>
      <c r="J93" s="143">
        <v>88</v>
      </c>
      <c r="K93" s="145">
        <f>繁荣度奖励!AD94/D93</f>
        <v>0.97068196942866614</v>
      </c>
      <c r="L93" s="145">
        <f>村镇首通奖励!Y93/D93</f>
        <v>7.0220444952797984E-4</v>
      </c>
      <c r="M93" s="146">
        <f>爵位俸禄!AJ92/D93</f>
        <v>2.8615826121805844E-2</v>
      </c>
      <c r="P93" s="143">
        <v>88</v>
      </c>
      <c r="Q93" s="198">
        <f>村镇首通奖励!BL93</f>
        <v>48700</v>
      </c>
      <c r="R93" s="198">
        <f>村镇首通奖励!BM93</f>
        <v>48598.720538720547</v>
      </c>
      <c r="S93" s="198">
        <f>村镇首通奖励!BN93</f>
        <v>48495.37414965986</v>
      </c>
      <c r="T93" s="198">
        <f>村镇首通奖励!BO93</f>
        <v>48389.896907216491</v>
      </c>
      <c r="U93" s="198">
        <f>村镇首通奖励!BP93</f>
        <v>48172.280701754396</v>
      </c>
      <c r="V93" s="198">
        <f>村镇首通奖励!BQ93</f>
        <v>0</v>
      </c>
      <c r="X93" s="143">
        <v>88</v>
      </c>
      <c r="Y93" s="145">
        <f>村镇首通奖励!BL93/Q93</f>
        <v>1</v>
      </c>
      <c r="AC93" s="143">
        <v>88</v>
      </c>
      <c r="AD93" s="143">
        <f>村镇首通奖励!AD93</f>
        <v>37190.476190476191</v>
      </c>
      <c r="AE93" s="143">
        <f>村镇首通奖励!AE93</f>
        <v>37566.137566137564</v>
      </c>
      <c r="AF93" s="143">
        <f>村镇首通奖励!AF93</f>
        <v>37949.465500485909</v>
      </c>
      <c r="AG93" s="143">
        <f>村镇首通奖励!AG93</f>
        <v>38340.697103583705</v>
      </c>
      <c r="AH93" s="143">
        <f>村镇首通奖励!AH93</f>
        <v>39147.869674185466</v>
      </c>
      <c r="AM93" s="143">
        <v>88</v>
      </c>
      <c r="AN93" s="143">
        <f>村镇首通奖励!AO93+繁荣度奖励!BF94</f>
        <v>23779605741.867786</v>
      </c>
      <c r="AO93" s="143">
        <f>村镇首通奖励!AP93+繁荣度奖励!BG94</f>
        <v>21300968353.784554</v>
      </c>
      <c r="AP93" s="143">
        <f>村镇首通奖励!AQ93+繁荣度奖励!BH94</f>
        <v>17850912004.983112</v>
      </c>
      <c r="AQ93" s="143">
        <f>村镇首通奖励!AR93+繁荣度奖励!BI94</f>
        <v>13211607519.348783</v>
      </c>
      <c r="AR93" s="143">
        <f>村镇首通奖励!AS93+繁荣度奖励!BJ94</f>
        <v>7584529576.7557869</v>
      </c>
      <c r="AT93" s="145">
        <f>村镇首通奖励!AO93/AN93</f>
        <v>1.0479904616804878E-3</v>
      </c>
      <c r="AU93" s="145">
        <f>繁荣度奖励!BF94/AN93</f>
        <v>0.99895200953831953</v>
      </c>
      <c r="AX93" s="169">
        <v>88</v>
      </c>
      <c r="AY93" s="169">
        <f>繁荣度奖励!N94+村镇首通奖励!AZ93</f>
        <v>4203129167.3118339</v>
      </c>
      <c r="AZ93" s="169">
        <f>繁荣度奖励!O94+村镇首通奖励!BA93</f>
        <v>3699949897.2699523</v>
      </c>
      <c r="BA93" s="169">
        <f>繁荣度奖励!P94+村镇首通奖励!BB93</f>
        <v>3056124261.3340349</v>
      </c>
      <c r="BB93" s="169">
        <f>繁荣度奖励!Q94+村镇首通奖励!BC93</f>
        <v>2236768737.8717289</v>
      </c>
      <c r="BC93" s="169">
        <f>繁荣度奖励!R94+村镇首通奖励!BD93</f>
        <v>1256243379.6397557</v>
      </c>
      <c r="BE93" s="145">
        <f>村镇首通奖励!AZ93/AY93</f>
        <v>1.4217978468223065E-3</v>
      </c>
      <c r="BF93" s="145">
        <f>繁荣度奖励!N94/AY93</f>
        <v>0.99857820215317772</v>
      </c>
    </row>
    <row r="94" spans="3:58" x14ac:dyDescent="0.15">
      <c r="C94" s="143">
        <v>89</v>
      </c>
      <c r="D94" s="198">
        <f>繁荣度奖励!AD95+村镇首通奖励!Y94+爵位俸禄!AJ93</f>
        <v>548161485.29199648</v>
      </c>
      <c r="E94" s="198">
        <f>繁荣度奖励!AE95+村镇首通奖励!Z94+爵位俸禄!AK93</f>
        <v>481488601.73299026</v>
      </c>
      <c r="F94" s="198">
        <f>繁荣度奖励!AF95+村镇首通奖励!AA94+爵位俸禄!AL93</f>
        <v>394381951.17273784</v>
      </c>
      <c r="G94" s="198">
        <f>繁荣度奖励!AG95+村镇首通奖励!AB94+爵位俸禄!AM93</f>
        <v>288847335.17662799</v>
      </c>
      <c r="H94" s="198">
        <f>繁荣度奖励!AH95+村镇首通奖励!AC94+爵位俸禄!AN93</f>
        <v>161617046.43523291</v>
      </c>
      <c r="J94" s="143">
        <v>89</v>
      </c>
      <c r="K94" s="145">
        <f>繁荣度奖励!AD95/D94</f>
        <v>0.97095863663454585</v>
      </c>
      <c r="L94" s="145">
        <f>村镇首通奖励!Y94/D94</f>
        <v>6.3966551720287307E-4</v>
      </c>
      <c r="M94" s="146">
        <f>爵位俸禄!AJ93/D94</f>
        <v>2.8401697848251344E-2</v>
      </c>
      <c r="P94" s="143">
        <v>89</v>
      </c>
      <c r="Q94" s="198">
        <f>村镇首通奖励!BL94</f>
        <v>48700</v>
      </c>
      <c r="R94" s="198">
        <f>村镇首通奖励!BM94</f>
        <v>48598.720538720547</v>
      </c>
      <c r="S94" s="198">
        <f>村镇首通奖励!BN94</f>
        <v>48495.37414965986</v>
      </c>
      <c r="T94" s="198">
        <f>村镇首通奖励!BO94</f>
        <v>48389.896907216491</v>
      </c>
      <c r="U94" s="198">
        <f>村镇首通奖励!BP94</f>
        <v>48172.280701754396</v>
      </c>
      <c r="V94" s="198">
        <f>村镇首通奖励!BQ94</f>
        <v>0</v>
      </c>
      <c r="X94" s="143">
        <v>89</v>
      </c>
      <c r="Y94" s="145">
        <f>村镇首通奖励!BL94/Q94</f>
        <v>1</v>
      </c>
      <c r="AC94" s="143">
        <v>89</v>
      </c>
      <c r="AD94" s="143">
        <f>村镇首通奖励!AD94</f>
        <v>37613.095238095237</v>
      </c>
      <c r="AE94" s="143">
        <f>村镇首通奖励!AE94</f>
        <v>37993.025493025489</v>
      </c>
      <c r="AF94" s="143">
        <f>村镇首通奖励!AF94</f>
        <v>38380.7094266278</v>
      </c>
      <c r="AG94" s="143">
        <f>村镇首通奖励!AG94</f>
        <v>38776.386843397151</v>
      </c>
      <c r="AH94" s="143">
        <f>村镇首通奖励!AH94</f>
        <v>39592.731829573939</v>
      </c>
      <c r="AM94" s="143">
        <v>89</v>
      </c>
      <c r="AN94" s="143">
        <f>村镇首通奖励!AO94+繁荣度奖励!BF95</f>
        <v>26640796982.736164</v>
      </c>
      <c r="AO94" s="143">
        <f>村镇首通奖励!AP94+繁荣度奖励!BG95</f>
        <v>23741182833.036888</v>
      </c>
      <c r="AP94" s="143">
        <f>村镇首通奖励!AQ94+繁荣度奖励!BH95</f>
        <v>19648444723.483002</v>
      </c>
      <c r="AQ94" s="143">
        <f>村镇首通奖励!AR94+繁荣度奖励!BI95</f>
        <v>14530421954.386356</v>
      </c>
      <c r="AR94" s="143">
        <f>村镇首通奖励!AS94+繁荣度奖励!BJ95</f>
        <v>8284152871.3348951</v>
      </c>
      <c r="AT94" s="145">
        <f>村镇首通奖励!AO94/AN94</f>
        <v>9.3543748019810514E-4</v>
      </c>
      <c r="AU94" s="145">
        <f>繁荣度奖励!BF95/AN94</f>
        <v>0.99906456251980191</v>
      </c>
      <c r="AX94" s="169">
        <v>89</v>
      </c>
      <c r="AY94" s="169">
        <f>繁荣度奖励!N95+村镇首通奖励!AZ94</f>
        <v>4607903288.0986214</v>
      </c>
      <c r="AZ94" s="169">
        <f>繁荣度奖励!O95+村镇首通奖励!BA94</f>
        <v>4045168230.2013683</v>
      </c>
      <c r="BA94" s="169">
        <f>繁荣度奖励!P95+村镇首通奖励!BB94</f>
        <v>3310422092.0150242</v>
      </c>
      <c r="BB94" s="169">
        <f>繁荣度奖励!Q95+村镇首通奖励!BC94</f>
        <v>2423342059.4303536</v>
      </c>
      <c r="BC94" s="169">
        <f>繁荣度奖励!R95+村镇首通奖励!BD94</f>
        <v>1355219428.4617372</v>
      </c>
      <c r="BE94" s="145">
        <f>村镇首通奖励!AZ94/AY94</f>
        <v>1.2969022191578812E-3</v>
      </c>
      <c r="BF94" s="145">
        <f>繁荣度奖励!N95/AY94</f>
        <v>0.9987030977808421</v>
      </c>
    </row>
    <row r="95" spans="3:58" x14ac:dyDescent="0.15">
      <c r="C95" s="143">
        <v>90</v>
      </c>
      <c r="D95" s="198">
        <f>繁荣度奖励!AD96+村镇首通奖励!Y95+爵位俸禄!AJ94</f>
        <v>601194825.19838679</v>
      </c>
      <c r="E95" s="198">
        <f>繁荣度奖励!AE96+村镇首通奖励!Z95+爵位俸禄!AK94</f>
        <v>522640256.86157775</v>
      </c>
      <c r="F95" s="198">
        <f>繁荣度奖励!AF96+村镇首通奖励!AA95+爵位俸禄!AL94</f>
        <v>428328492.97586286</v>
      </c>
      <c r="G95" s="198">
        <f>繁荣度奖励!AG96+村镇首通奖励!AB95+爵位俸禄!AM94</f>
        <v>312069832.98021692</v>
      </c>
      <c r="H95" s="198">
        <f>繁荣度奖励!AH96+村镇首通奖励!AC95+爵位俸禄!AN94</f>
        <v>174398817.66202</v>
      </c>
      <c r="J95" s="143">
        <v>90</v>
      </c>
      <c r="K95" s="145">
        <f>繁荣度奖励!AD96/D95</f>
        <v>0.9710110784166851</v>
      </c>
      <c r="L95" s="145">
        <f>村镇首通奖励!Y95/D95</f>
        <v>5.8323855313340922E-4</v>
      </c>
      <c r="M95" s="146">
        <f>爵位俸禄!AJ94/D95</f>
        <v>2.8405683030181521E-2</v>
      </c>
      <c r="P95" s="143">
        <v>90</v>
      </c>
      <c r="Q95" s="198">
        <f>村镇首通奖励!BL95</f>
        <v>48700</v>
      </c>
      <c r="R95" s="198">
        <f>村镇首通奖励!BM95</f>
        <v>48598.720538720547</v>
      </c>
      <c r="S95" s="198">
        <f>村镇首通奖励!BN95</f>
        <v>48495.37414965986</v>
      </c>
      <c r="T95" s="198">
        <f>村镇首通奖励!BO95</f>
        <v>48389.896907216491</v>
      </c>
      <c r="U95" s="198">
        <f>村镇首通奖励!BP95</f>
        <v>48172.280701754396</v>
      </c>
      <c r="V95" s="198">
        <f>村镇首通奖励!BQ95</f>
        <v>0</v>
      </c>
      <c r="X95" s="143">
        <v>90</v>
      </c>
      <c r="Y95" s="145">
        <f>村镇首通奖励!BL95/Q95</f>
        <v>1</v>
      </c>
      <c r="AC95" s="143">
        <v>90</v>
      </c>
      <c r="AD95" s="143">
        <f>村镇首通奖励!AD95</f>
        <v>38035.714285714283</v>
      </c>
      <c r="AE95" s="143">
        <f>村镇首通奖励!AE95</f>
        <v>38419.913419913421</v>
      </c>
      <c r="AF95" s="143">
        <f>村镇首通奖励!AF95</f>
        <v>38811.953352769677</v>
      </c>
      <c r="AG95" s="143">
        <f>村镇首通奖励!AG95</f>
        <v>39212.076583210597</v>
      </c>
      <c r="AH95" s="143">
        <f>村镇首通奖励!AH95</f>
        <v>40037.593984962412</v>
      </c>
      <c r="AM95" s="143">
        <v>90</v>
      </c>
      <c r="AN95" s="143">
        <f>村镇首通奖励!AO95+繁荣度奖励!BF96</f>
        <v>29741801430.920006</v>
      </c>
      <c r="AO95" s="143">
        <f>村镇首通奖励!AP95+繁荣度奖励!BG96</f>
        <v>26148117369.543156</v>
      </c>
      <c r="AP95" s="143">
        <f>村镇首通奖励!AQ95+繁荣度奖励!BH96</f>
        <v>21634521831.542049</v>
      </c>
      <c r="AQ95" s="143">
        <f>村镇首通奖励!AR95+繁荣度奖励!BI96</f>
        <v>15889464737.818808</v>
      </c>
      <c r="AR95" s="143">
        <f>村镇首通奖励!AS95+繁荣度奖励!BJ96</f>
        <v>9032602550.0742359</v>
      </c>
      <c r="AT95" s="145">
        <f>村镇首通奖励!AO95/AN95</f>
        <v>8.3790486120628781E-4</v>
      </c>
      <c r="AU95" s="145">
        <f>繁荣度奖励!BF96/AN95</f>
        <v>0.99916209513879373</v>
      </c>
      <c r="AX95" s="169">
        <v>90</v>
      </c>
      <c r="AY95" s="169">
        <f>繁荣度奖励!N96+村镇首通奖励!AZ95</f>
        <v>5046603900.326335</v>
      </c>
      <c r="AZ95" s="169">
        <f>繁荣度奖励!O96+村镇首通奖励!BA95</f>
        <v>4385678433.3956099</v>
      </c>
      <c r="BA95" s="169">
        <f>繁荣度奖励!P96+村镇首通奖励!BB95</f>
        <v>3591393389.4755101</v>
      </c>
      <c r="BB95" s="169">
        <f>繁荣度奖励!Q96+村镇首通奖励!BC95</f>
        <v>2615606505.063334</v>
      </c>
      <c r="BC95" s="169">
        <f>繁荣度奖励!R96+村镇首通奖励!BD95</f>
        <v>1461102969.672678</v>
      </c>
      <c r="BE95" s="145">
        <f>村镇首通奖励!AZ95/AY95</f>
        <v>1.1841626800973158E-3</v>
      </c>
      <c r="BF95" s="145">
        <f>繁荣度奖励!N96/AY95</f>
        <v>0.99881583731990264</v>
      </c>
    </row>
    <row r="96" spans="3:58" x14ac:dyDescent="0.15">
      <c r="C96" s="143">
        <v>91</v>
      </c>
      <c r="D96" s="198">
        <f>繁荣度奖励!AD97+村镇首通奖励!Y96+爵位俸禄!AJ95</f>
        <v>658648138.35947084</v>
      </c>
      <c r="E96" s="198">
        <f>繁荣度奖励!AE97+村镇首通奖励!Z96+爵位俸禄!AK95</f>
        <v>572384304.63530445</v>
      </c>
      <c r="F96" s="198">
        <f>繁荣度奖励!AF97+村镇首通奖励!AA96+爵位俸禄!AL95</f>
        <v>467099277.08727443</v>
      </c>
      <c r="G96" s="198">
        <f>繁荣度奖励!AG97+村镇首通奖励!AB96+爵位俸禄!AM95</f>
        <v>340618600.18308091</v>
      </c>
      <c r="H96" s="198">
        <f>繁荣度奖励!AH97+村镇首通奖励!AC96+爵位俸禄!AN95</f>
        <v>189864894.07662886</v>
      </c>
      <c r="J96" s="143">
        <v>91</v>
      </c>
      <c r="K96" s="145">
        <f>繁荣度奖励!AD97/D96</f>
        <v>0.97108486140198547</v>
      </c>
      <c r="L96" s="145">
        <f>村镇首通奖励!Y96/D96</f>
        <v>5.3236315352436477E-4</v>
      </c>
      <c r="M96" s="146">
        <f>爵位俸禄!AJ95/D96</f>
        <v>2.8382775444490201E-2</v>
      </c>
      <c r="P96" s="143">
        <v>91</v>
      </c>
      <c r="Q96" s="198">
        <f>村镇首通奖励!BL96</f>
        <v>48700</v>
      </c>
      <c r="R96" s="198">
        <f>村镇首通奖励!BM96</f>
        <v>48598.720538720547</v>
      </c>
      <c r="S96" s="198">
        <f>村镇首通奖励!BN96</f>
        <v>48495.37414965986</v>
      </c>
      <c r="T96" s="198">
        <f>村镇首通奖励!BO96</f>
        <v>48389.896907216491</v>
      </c>
      <c r="U96" s="198">
        <f>村镇首通奖励!BP96</f>
        <v>48172.280701754396</v>
      </c>
      <c r="V96" s="198">
        <f>村镇首通奖励!BQ96</f>
        <v>0</v>
      </c>
      <c r="X96" s="143">
        <v>91</v>
      </c>
      <c r="Y96" s="145">
        <f>村镇首通奖励!BL96/Q96</f>
        <v>1</v>
      </c>
      <c r="AC96" s="143">
        <v>91</v>
      </c>
      <c r="AD96" s="143">
        <f>村镇首通奖励!AD96</f>
        <v>38458.333333333328</v>
      </c>
      <c r="AE96" s="143">
        <f>村镇首通奖励!AE96</f>
        <v>38846.801346801352</v>
      </c>
      <c r="AF96" s="143">
        <f>村镇首通奖励!AF96</f>
        <v>39243.197278911568</v>
      </c>
      <c r="AG96" s="143">
        <f>村镇首通奖励!AG96</f>
        <v>39647.766323024058</v>
      </c>
      <c r="AH96" s="143">
        <f>村镇首通奖励!AH96</f>
        <v>40482.456140350878</v>
      </c>
      <c r="AM96" s="143">
        <v>91</v>
      </c>
      <c r="AN96" s="143">
        <f>村镇首通奖励!AO96+繁荣度奖励!BF97</f>
        <v>33102304308.743446</v>
      </c>
      <c r="AO96" s="143">
        <f>村镇首通奖励!AP96+繁荣度奖励!BG97</f>
        <v>29058516528.579334</v>
      </c>
      <c r="AP96" s="143">
        <f>村镇首通奖励!AQ96+繁荣度奖励!BH97</f>
        <v>23903541676.407578</v>
      </c>
      <c r="AQ96" s="143">
        <f>村镇首通奖励!AR96+繁荣度奖励!BI97</f>
        <v>17560722275.110275</v>
      </c>
      <c r="AR96" s="143">
        <f>村镇首通奖励!AS96+繁荣度奖励!BJ97</f>
        <v>9938503874.0872135</v>
      </c>
      <c r="AT96" s="145">
        <f>村镇首通奖励!AO96/AN96</f>
        <v>7.5284184954512573E-4</v>
      </c>
      <c r="AU96" s="145">
        <f>繁荣度奖励!BF97/AN96</f>
        <v>0.99924715815045484</v>
      </c>
      <c r="AX96" s="169">
        <v>91</v>
      </c>
      <c r="AY96" s="169">
        <f>繁荣度奖励!N97+村镇首通奖励!AZ96</f>
        <v>5522015882.0013571</v>
      </c>
      <c r="AZ96" s="169">
        <f>繁荣度奖励!O97+村镇首通奖励!BA96</f>
        <v>4797414022.3735533</v>
      </c>
      <c r="BA96" s="169">
        <f>繁荣度奖励!P97+村镇首通奖励!BB96</f>
        <v>3912392733.9564009</v>
      </c>
      <c r="BB96" s="169">
        <f>繁荣度奖励!Q97+村镇首通奖励!BC96</f>
        <v>2852040124.2506099</v>
      </c>
      <c r="BC96" s="169">
        <f>繁荣度奖励!R97+村镇首通奖励!BD96</f>
        <v>1589261271.9592631</v>
      </c>
      <c r="BE96" s="145">
        <f>村镇首通奖励!AZ96/AY96</f>
        <v>1.0822134756037871E-3</v>
      </c>
      <c r="BF96" s="145">
        <f>繁荣度奖励!N97/AY96</f>
        <v>0.99891778652439622</v>
      </c>
    </row>
    <row r="97" spans="3:58" x14ac:dyDescent="0.15">
      <c r="C97" s="143">
        <v>92</v>
      </c>
      <c r="D97" s="198">
        <f>繁荣度奖励!AD98+村镇首通奖励!Y97+爵位俸禄!AJ96</f>
        <v>720882700.81067502</v>
      </c>
      <c r="E97" s="198">
        <f>繁荣度奖励!AE98+村镇首通奖励!Z97+爵位俸禄!AK96</f>
        <v>624488161.5298034</v>
      </c>
      <c r="F97" s="198">
        <f>繁荣度奖励!AF98+村镇首通奖励!AA97+爵位俸禄!AL96</f>
        <v>510098666.60042411</v>
      </c>
      <c r="G97" s="198">
        <f>繁荣度奖励!AG98+村镇首通奖励!AB97+爵位俸禄!AM96</f>
        <v>371472819.42851299</v>
      </c>
      <c r="H97" s="198">
        <f>繁荣度奖励!AH98+村镇首通奖励!AC97+爵位俸禄!AN96</f>
        <v>206104167.74299985</v>
      </c>
      <c r="J97" s="143">
        <v>92</v>
      </c>
      <c r="K97" s="145">
        <f>繁荣度奖励!AD98/D97</f>
        <v>0.97117718851905022</v>
      </c>
      <c r="L97" s="145">
        <f>村镇首通奖励!Y97/D97</f>
        <v>4.8640368204936073E-4</v>
      </c>
      <c r="M97" s="146">
        <f>爵位俸禄!AJ96/D97</f>
        <v>2.8336407798900329E-2</v>
      </c>
      <c r="P97" s="143">
        <v>92</v>
      </c>
      <c r="Q97" s="198">
        <f>村镇首通奖励!BL97</f>
        <v>48700</v>
      </c>
      <c r="R97" s="198">
        <f>村镇首通奖励!BM97</f>
        <v>48598.720538720547</v>
      </c>
      <c r="S97" s="198">
        <f>村镇首通奖励!BN97</f>
        <v>48495.37414965986</v>
      </c>
      <c r="T97" s="198">
        <f>村镇首通奖励!BO97</f>
        <v>48389.896907216491</v>
      </c>
      <c r="U97" s="198">
        <f>村镇首通奖励!BP97</f>
        <v>48172.280701754396</v>
      </c>
      <c r="V97" s="198">
        <f>村镇首通奖励!BQ97</f>
        <v>0</v>
      </c>
      <c r="X97" s="143">
        <v>92</v>
      </c>
      <c r="Y97" s="145">
        <f>村镇首通奖励!BL97/Q97</f>
        <v>1</v>
      </c>
      <c r="AC97" s="143">
        <v>92</v>
      </c>
      <c r="AD97" s="143">
        <f>村镇首通奖励!AD97</f>
        <v>38880.952380952382</v>
      </c>
      <c r="AE97" s="143">
        <f>村镇首通奖励!AE97</f>
        <v>39273.689273689277</v>
      </c>
      <c r="AF97" s="143">
        <f>村镇首通奖励!AF97</f>
        <v>39674.441205053459</v>
      </c>
      <c r="AG97" s="143">
        <f>村镇首通奖励!AG97</f>
        <v>40083.456062837504</v>
      </c>
      <c r="AH97" s="143">
        <f>村镇首通奖励!AH97</f>
        <v>40927.318295739344</v>
      </c>
      <c r="AM97" s="143">
        <v>92</v>
      </c>
      <c r="AN97" s="143">
        <f>村镇首通奖励!AO97+繁荣度奖励!BF98</f>
        <v>36743581210.732155</v>
      </c>
      <c r="AO97" s="143">
        <f>村镇首通奖励!AP97+繁荣度奖励!BG98</f>
        <v>32107905934.718395</v>
      </c>
      <c r="AP97" s="143">
        <f>村镇首通奖励!AQ97+繁荣度奖励!BH98</f>
        <v>26420791315.876369</v>
      </c>
      <c r="AQ97" s="143">
        <f>村镇首通奖励!AR97+繁荣度奖励!BI98</f>
        <v>19367478565.273811</v>
      </c>
      <c r="AR97" s="143">
        <f>村镇首通奖励!AS97+繁荣度奖励!BJ98</f>
        <v>10887685090.258427</v>
      </c>
      <c r="AT97" s="145">
        <f>村镇首通奖励!AO97/AN97</f>
        <v>6.7823546804199569E-4</v>
      </c>
      <c r="AU97" s="145">
        <f>繁荣度奖励!BF98/AN97</f>
        <v>0.99932176453195798</v>
      </c>
      <c r="AX97" s="169">
        <v>92</v>
      </c>
      <c r="AY97" s="169">
        <f>繁荣度奖励!N98+村镇首通奖励!AZ97</f>
        <v>6037149101.8613424</v>
      </c>
      <c r="AZ97" s="169">
        <f>繁荣度奖励!O98+村镇首通奖励!BA97</f>
        <v>5228812629.4208279</v>
      </c>
      <c r="BA97" s="169">
        <f>繁荣度奖励!P98+村镇首通奖励!BB97</f>
        <v>4268509268.5881767</v>
      </c>
      <c r="BB97" s="169">
        <f>繁荣度奖励!Q98+村镇首通奖励!BC97</f>
        <v>3107642818.1149259</v>
      </c>
      <c r="BC97" s="169">
        <f>繁荣度奖励!R98+村镇首通奖励!BD97</f>
        <v>1723542401.7052178</v>
      </c>
      <c r="BE97" s="145">
        <f>村镇首通奖励!AZ97/AY97</f>
        <v>9.8987119568696926E-4</v>
      </c>
      <c r="BF97" s="145">
        <f>繁荣度奖励!N98/AY97</f>
        <v>0.99901012880431306</v>
      </c>
    </row>
    <row r="98" spans="3:58" x14ac:dyDescent="0.15">
      <c r="C98" s="143">
        <v>93</v>
      </c>
      <c r="D98" s="198">
        <f>繁荣度奖励!AD99+村镇首通奖励!Y98+爵位俸禄!AJ97</f>
        <v>788288879.46892703</v>
      </c>
      <c r="E98" s="198">
        <f>繁荣度奖励!AE99+村镇首通奖励!Z98+爵位俸禄!AK97</f>
        <v>682619098.7330085</v>
      </c>
      <c r="F98" s="198">
        <f>繁荣度奖励!AF99+村镇首通奖励!AA98+爵位俸禄!AL97</f>
        <v>556609549.56095672</v>
      </c>
      <c r="G98" s="198">
        <f>繁荣度奖励!AG99+村镇首通奖励!AB98+爵位俸禄!AM97</f>
        <v>404297179.11828285</v>
      </c>
      <c r="H98" s="198">
        <f>繁荣度奖励!AH99+村镇首通奖励!AC98+爵位俸禄!AN97</f>
        <v>224115457.51301035</v>
      </c>
      <c r="J98" s="143">
        <v>93</v>
      </c>
      <c r="K98" s="145">
        <f>繁荣度奖励!AD99/D98</f>
        <v>0.97128563959565883</v>
      </c>
      <c r="L98" s="145">
        <f>村镇首通奖励!Y98/D98</f>
        <v>4.4481155212569708E-4</v>
      </c>
      <c r="M98" s="146">
        <f>爵位俸禄!AJ97/D98</f>
        <v>2.8269548852215477E-2</v>
      </c>
      <c r="P98" s="143">
        <v>93</v>
      </c>
      <c r="Q98" s="198">
        <f>村镇首通奖励!BL98</f>
        <v>48700</v>
      </c>
      <c r="R98" s="198">
        <f>村镇首通奖励!BM98</f>
        <v>48598.720538720547</v>
      </c>
      <c r="S98" s="198">
        <f>村镇首通奖励!BN98</f>
        <v>48495.37414965986</v>
      </c>
      <c r="T98" s="198">
        <f>村镇首通奖励!BO98</f>
        <v>48389.896907216491</v>
      </c>
      <c r="U98" s="198">
        <f>村镇首通奖励!BP98</f>
        <v>48172.280701754396</v>
      </c>
      <c r="V98" s="198">
        <f>村镇首通奖励!BQ98</f>
        <v>0</v>
      </c>
      <c r="X98" s="143">
        <v>93</v>
      </c>
      <c r="Y98" s="145">
        <f>村镇首通奖励!BL98/Q98</f>
        <v>1</v>
      </c>
      <c r="AC98" s="143">
        <v>93</v>
      </c>
      <c r="AD98" s="143">
        <f>村镇首通奖励!AD98</f>
        <v>39303.571428571428</v>
      </c>
      <c r="AE98" s="143">
        <f>村镇首通奖励!AE98</f>
        <v>39700.577200577201</v>
      </c>
      <c r="AF98" s="143">
        <f>村镇首通奖励!AF98</f>
        <v>40105.685131195336</v>
      </c>
      <c r="AG98" s="143">
        <f>村镇首通奖励!AG98</f>
        <v>40519.145802650957</v>
      </c>
      <c r="AH98" s="143">
        <f>村镇首通奖励!AH98</f>
        <v>41372.180451127817</v>
      </c>
      <c r="AM98" s="143">
        <v>93</v>
      </c>
      <c r="AN98" s="143">
        <f>村镇首通奖励!AO98+繁荣度奖励!BF99</f>
        <v>40688624989.609436</v>
      </c>
      <c r="AO98" s="143">
        <f>村镇首通奖励!AP98+繁荣度奖励!BG99</f>
        <v>35511040553.590477</v>
      </c>
      <c r="AP98" s="143">
        <f>村镇首通奖励!AQ98+繁荣度奖励!BH99</f>
        <v>29144408750.682419</v>
      </c>
      <c r="AQ98" s="143">
        <f>村镇首通奖励!AR98+繁荣度奖励!BI99</f>
        <v>21290160893.368622</v>
      </c>
      <c r="AR98" s="143">
        <f>村镇首通奖励!AS98+繁荣度奖励!BJ99</f>
        <v>11940766619.907892</v>
      </c>
      <c r="AT98" s="145">
        <f>村镇首通奖励!AO98/AN98</f>
        <v>6.1247584567834302E-4</v>
      </c>
      <c r="AU98" s="145">
        <f>繁荣度奖励!BF99/AN98</f>
        <v>0.99938752415432164</v>
      </c>
      <c r="AX98" s="169">
        <v>93</v>
      </c>
      <c r="AY98" s="169">
        <f>繁荣度奖励!N99+村镇首通奖励!AZ98</f>
        <v>6595256369.9989967</v>
      </c>
      <c r="AZ98" s="169">
        <f>繁荣度奖励!O99+村镇首通奖励!BA98</f>
        <v>5710255744.3015203</v>
      </c>
      <c r="BA98" s="169">
        <f>繁荣度奖励!P99+村镇首通奖励!BB98</f>
        <v>4653820755.9107046</v>
      </c>
      <c r="BB98" s="169">
        <f>繁荣度奖励!Q99+村镇首通奖励!BC98</f>
        <v>3379645625.1243129</v>
      </c>
      <c r="BC98" s="169">
        <f>繁荣度奖励!R99+村镇首通奖励!BD98</f>
        <v>1872522359.4906669</v>
      </c>
      <c r="BE98" s="145">
        <f>村镇首通奖励!AZ98/AY98</f>
        <v>9.06105792518405E-4</v>
      </c>
      <c r="BF98" s="145">
        <f>繁荣度奖励!N99/AY98</f>
        <v>0.99909389420748163</v>
      </c>
    </row>
    <row r="99" spans="3:58" x14ac:dyDescent="0.15">
      <c r="C99" s="143">
        <v>94</v>
      </c>
      <c r="D99" s="198">
        <f>繁荣度奖励!AD100+村镇首通奖励!Y99+爵位俸禄!AJ98</f>
        <v>861288446.951056</v>
      </c>
      <c r="E99" s="198">
        <f>繁荣度奖励!AE100+村镇首通奖励!Z99+爵位俸禄!AK98</f>
        <v>744467394.24573922</v>
      </c>
      <c r="F99" s="198">
        <f>繁荣度奖励!AF100+村镇首通奖励!AA99+爵位俸禄!AL98</f>
        <v>606580076.41241932</v>
      </c>
      <c r="G99" s="198">
        <f>繁荣度奖励!AG100+村镇首通奖励!AB99+爵位俸禄!AM98</f>
        <v>439585595.57976127</v>
      </c>
      <c r="H99" s="198">
        <f>繁荣度奖励!AH100+村镇首通奖励!AC99+爵位俸禄!AN98</f>
        <v>243314710.03001824</v>
      </c>
      <c r="J99" s="143">
        <v>94</v>
      </c>
      <c r="K99" s="145">
        <f>繁荣度奖励!AD100/D99</f>
        <v>0.97140811078444445</v>
      </c>
      <c r="L99" s="145">
        <f>村镇首通奖励!Y99/D99</f>
        <v>4.0711099892406388E-4</v>
      </c>
      <c r="M99" s="146">
        <f>爵位俸禄!AJ98/D99</f>
        <v>2.8184778216631526E-2</v>
      </c>
      <c r="P99" s="143">
        <v>94</v>
      </c>
      <c r="Q99" s="198">
        <f>村镇首通奖励!BL99</f>
        <v>48700</v>
      </c>
      <c r="R99" s="198">
        <f>村镇首通奖励!BM99</f>
        <v>48598.720538720547</v>
      </c>
      <c r="S99" s="198">
        <f>村镇首通奖励!BN99</f>
        <v>48495.37414965986</v>
      </c>
      <c r="T99" s="198">
        <f>村镇首通奖励!BO99</f>
        <v>48389.896907216491</v>
      </c>
      <c r="U99" s="198">
        <f>村镇首通奖励!BP99</f>
        <v>48172.280701754396</v>
      </c>
      <c r="V99" s="198">
        <f>村镇首通奖励!BQ99</f>
        <v>0</v>
      </c>
      <c r="X99" s="143">
        <v>94</v>
      </c>
      <c r="Y99" s="145">
        <f>村镇首通奖励!BL99/Q99</f>
        <v>1</v>
      </c>
      <c r="AC99" s="143">
        <v>94</v>
      </c>
      <c r="AD99" s="143">
        <f>村镇首通奖励!AD99</f>
        <v>39726.190476190473</v>
      </c>
      <c r="AE99" s="143">
        <f>村镇首通奖励!AE99</f>
        <v>40127.465127465126</v>
      </c>
      <c r="AF99" s="143">
        <f>村镇首通奖励!AF99</f>
        <v>40536.929057337227</v>
      </c>
      <c r="AG99" s="143">
        <f>村镇首通奖励!AG99</f>
        <v>40954.835542464411</v>
      </c>
      <c r="AH99" s="143">
        <f>村镇首通奖励!AH99</f>
        <v>41817.04260651629</v>
      </c>
      <c r="AM99" s="143">
        <v>94</v>
      </c>
      <c r="AN99" s="143">
        <f>村镇首通奖励!AO99+繁荣度奖励!BF100</f>
        <v>44962282663.695305</v>
      </c>
      <c r="AO99" s="143">
        <f>村镇首通奖励!AP99+繁荣度奖励!BG100</f>
        <v>39132850237.192398</v>
      </c>
      <c r="AP99" s="143">
        <f>村镇首通奖励!AQ99+繁荣度奖励!BH100</f>
        <v>32071459797.396015</v>
      </c>
      <c r="AQ99" s="143">
        <f>村镇首通奖励!AR99+繁荣度奖励!BI100</f>
        <v>23352799380.505367</v>
      </c>
      <c r="AR99" s="143">
        <f>村镇首通奖励!AS99+繁荣度奖励!BJ100</f>
        <v>13063646567.681286</v>
      </c>
      <c r="AT99" s="145">
        <f>村镇首通奖励!AO99/AN99</f>
        <v>5.5426011589314273E-4</v>
      </c>
      <c r="AU99" s="145">
        <f>繁荣度奖励!BF100/AN99</f>
        <v>0.9994457398841069</v>
      </c>
      <c r="AX99" s="169">
        <v>94</v>
      </c>
      <c r="AY99" s="169">
        <f>繁荣度奖励!N100+村镇首通奖励!AZ99</f>
        <v>7199852806.2186165</v>
      </c>
      <c r="AZ99" s="169">
        <f>繁荣度奖励!O100+村镇首通奖励!BA99</f>
        <v>6222634927.2785034</v>
      </c>
      <c r="BA99" s="169">
        <f>繁荣度奖励!P100+村镇首通奖励!BB99</f>
        <v>5067912095.5626297</v>
      </c>
      <c r="BB99" s="169">
        <f>繁荣度奖励!Q100+村镇首通奖励!BC99</f>
        <v>3671448098.2363057</v>
      </c>
      <c r="BC99" s="169">
        <f>繁荣度奖励!R100+村镇首通奖励!BD99</f>
        <v>2031376733.5419252</v>
      </c>
      <c r="BE99" s="145">
        <f>村镇首通奖励!AZ99/AY99</f>
        <v>8.3001696851891789E-4</v>
      </c>
      <c r="BF99" s="145">
        <f>繁荣度奖励!N100/AY99</f>
        <v>0.99916998303148108</v>
      </c>
    </row>
    <row r="100" spans="3:58" x14ac:dyDescent="0.15">
      <c r="C100" s="143">
        <v>95</v>
      </c>
      <c r="D100" s="198">
        <f>繁荣度奖励!AD101+村镇首通奖励!Y100+爵位俸禄!AJ99</f>
        <v>940337078.81763256</v>
      </c>
      <c r="E100" s="198">
        <f>繁荣度奖励!AE101+村镇首通奖励!Z100+爵位俸禄!AK99</f>
        <v>813376583.51937735</v>
      </c>
      <c r="F100" s="198">
        <f>繁荣度奖励!AF101+村镇首通奖励!AA100+爵位俸禄!AL99</f>
        <v>659760685.03133881</v>
      </c>
      <c r="G100" s="198">
        <f>繁荣度奖励!AG101+村镇首通奖励!AB100+爵位俸禄!AM99</f>
        <v>477772123.73539376</v>
      </c>
      <c r="H100" s="198">
        <f>繁荣度奖励!AH101+村镇首通奖励!AC100+爵位俸禄!AN99</f>
        <v>265991853.49524876</v>
      </c>
      <c r="J100" s="143">
        <v>95</v>
      </c>
      <c r="K100" s="145">
        <f>繁荣度奖励!AD101/D100</f>
        <v>0.97154276548282159</v>
      </c>
      <c r="L100" s="145">
        <f>村镇首通奖励!Y100/D100</f>
        <v>3.7288756117209596E-4</v>
      </c>
      <c r="M100" s="146">
        <f>爵位俸禄!AJ99/D100</f>
        <v>2.8084346956006308E-2</v>
      </c>
      <c r="P100" s="143">
        <v>95</v>
      </c>
      <c r="Q100" s="198">
        <f>村镇首通奖励!BL100</f>
        <v>48700</v>
      </c>
      <c r="R100" s="198">
        <f>村镇首通奖励!BM100</f>
        <v>48598.720538720547</v>
      </c>
      <c r="S100" s="198">
        <f>村镇首通奖励!BN100</f>
        <v>48495.37414965986</v>
      </c>
      <c r="T100" s="198">
        <f>村镇首通奖励!BO100</f>
        <v>48389.896907216491</v>
      </c>
      <c r="U100" s="198">
        <f>村镇首通奖励!BP100</f>
        <v>48172.280701754396</v>
      </c>
      <c r="V100" s="198">
        <f>村镇首通奖励!BQ100</f>
        <v>0</v>
      </c>
      <c r="X100" s="143">
        <v>95</v>
      </c>
      <c r="Y100" s="145">
        <f>村镇首通奖励!BL100/Q100</f>
        <v>1</v>
      </c>
      <c r="AC100" s="143">
        <v>95</v>
      </c>
      <c r="AD100" s="143">
        <f>村镇首通奖励!AD100</f>
        <v>40148.809523809527</v>
      </c>
      <c r="AE100" s="143">
        <f>村镇首通奖励!AE100</f>
        <v>40554.353054353051</v>
      </c>
      <c r="AF100" s="143">
        <f>村镇首通奖励!AF100</f>
        <v>40968.172983479104</v>
      </c>
      <c r="AG100" s="143">
        <f>村镇首通奖励!AG100</f>
        <v>41390.525282277857</v>
      </c>
      <c r="AH100" s="143">
        <f>村镇首通奖励!AH100</f>
        <v>42261.904761904763</v>
      </c>
      <c r="AM100" s="143">
        <v>95</v>
      </c>
      <c r="AN100" s="143">
        <f>村镇首通奖励!AO100+繁荣度奖励!BF101</f>
        <v>49591403130.607338</v>
      </c>
      <c r="AO100" s="143">
        <f>村镇首通奖励!AP100+繁荣度奖励!BG101</f>
        <v>43169290204.647911</v>
      </c>
      <c r="AP100" s="143">
        <f>村镇首通奖励!AQ100+繁荣度奖励!BH101</f>
        <v>35179941558.819916</v>
      </c>
      <c r="AQ100" s="143">
        <f>村镇首通奖励!AR100+繁荣度奖励!BI101</f>
        <v>25585512110.130779</v>
      </c>
      <c r="AR100" s="143">
        <f>村镇首通奖励!AS100+繁荣度奖励!BJ101</f>
        <v>14390327356.036388</v>
      </c>
      <c r="AT100" s="145">
        <f>村镇首通奖励!AO100/AN100</f>
        <v>5.0252258308495254E-4</v>
      </c>
      <c r="AU100" s="145">
        <f>繁荣度奖励!BF101/AN100</f>
        <v>0.99949747741691508</v>
      </c>
      <c r="AX100" s="169">
        <v>95</v>
      </c>
      <c r="AY100" s="169">
        <f>繁荣度奖励!N101+村镇首通奖励!AZ100</f>
        <v>7854736737.1654177</v>
      </c>
      <c r="AZ100" s="169">
        <f>繁荣度奖励!O101+村镇首通奖励!BA100</f>
        <v>6793672058.8054323</v>
      </c>
      <c r="BA100" s="169">
        <f>繁荣度奖励!P101+村镇首通奖励!BB100</f>
        <v>5507670526.9425068</v>
      </c>
      <c r="BB100" s="169">
        <f>繁荣度奖励!Q101+村镇首通奖励!BC100</f>
        <v>3987311057.4103684</v>
      </c>
      <c r="BC100" s="169">
        <f>繁荣度奖励!R101+村镇首通奖励!BD100</f>
        <v>2219062911.9422812</v>
      </c>
      <c r="BE100" s="145">
        <f>村镇首通奖励!AZ100/AY100</f>
        <v>7.6081480512567659E-4</v>
      </c>
      <c r="BF100" s="145">
        <f>繁荣度奖励!N101/AY100</f>
        <v>0.99923918519487431</v>
      </c>
    </row>
    <row r="101" spans="3:58" x14ac:dyDescent="0.15">
      <c r="C101" s="143">
        <v>96</v>
      </c>
      <c r="D101" s="198">
        <f>繁荣度奖励!AD102+村镇首通奖励!Y101+爵位俸禄!AJ100</f>
        <v>1026134925.6566842</v>
      </c>
      <c r="E101" s="198">
        <f>繁荣度奖励!AE102+村镇首通奖励!Z101+爵位俸禄!AK100</f>
        <v>884860328.82148695</v>
      </c>
      <c r="F101" s="198">
        <f>繁荣度奖励!AF102+村镇首通奖励!AA101+爵位俸禄!AL100</f>
        <v>717035217.10686827</v>
      </c>
      <c r="G101" s="198">
        <f>繁荣度奖励!AG102+村镇首通奖励!AB101+爵位俸禄!AM100</f>
        <v>520812671.29533273</v>
      </c>
      <c r="H101" s="198">
        <f>繁荣度奖励!AH102+村镇首通奖励!AC101+爵位俸禄!AN100</f>
        <v>290312440.89839059</v>
      </c>
      <c r="J101" s="143">
        <v>96</v>
      </c>
      <c r="K101" s="145">
        <f>繁荣度奖励!AD102/D101</f>
        <v>0.9714911461686494</v>
      </c>
      <c r="L101" s="145">
        <f>村镇首通奖励!Y101/D101</f>
        <v>3.4170944895536501E-4</v>
      </c>
      <c r="M101" s="146">
        <f>爵位俸禄!AJ100/D101</f>
        <v>2.8167144382395214E-2</v>
      </c>
      <c r="P101" s="143">
        <v>96</v>
      </c>
      <c r="Q101" s="198">
        <f>村镇首通奖励!BL101</f>
        <v>48700</v>
      </c>
      <c r="R101" s="198">
        <f>村镇首通奖励!BM101</f>
        <v>48598.720538720547</v>
      </c>
      <c r="S101" s="198">
        <f>村镇首通奖励!BN101</f>
        <v>48495.37414965986</v>
      </c>
      <c r="T101" s="198">
        <f>村镇首通奖励!BO101</f>
        <v>48389.896907216491</v>
      </c>
      <c r="U101" s="198">
        <f>村镇首通奖励!BP101</f>
        <v>48172.280701754396</v>
      </c>
      <c r="V101" s="198">
        <f>村镇首通奖励!BQ101</f>
        <v>0</v>
      </c>
      <c r="X101" s="143">
        <v>96</v>
      </c>
      <c r="Y101" s="145">
        <f>村镇首通奖励!BL101/Q101</f>
        <v>1</v>
      </c>
      <c r="AC101" s="143">
        <v>96</v>
      </c>
      <c r="AD101" s="143">
        <f>村镇首通奖励!AD101</f>
        <v>40571.428571428572</v>
      </c>
      <c r="AE101" s="143">
        <f>村镇首通奖励!AE101</f>
        <v>40981.240981240982</v>
      </c>
      <c r="AF101" s="143">
        <f>村镇首通奖励!AF101</f>
        <v>41399.416909620995</v>
      </c>
      <c r="AG101" s="143">
        <f>村镇首通奖励!AG101</f>
        <v>41826.215022091303</v>
      </c>
      <c r="AH101" s="143">
        <f>村镇首通奖励!AH101</f>
        <v>42706.766917293236</v>
      </c>
      <c r="AM101" s="143">
        <v>96</v>
      </c>
      <c r="AN101" s="143">
        <f>村镇首通奖励!AO101+繁荣度奖励!BF102</f>
        <v>54604996533.204323</v>
      </c>
      <c r="AO101" s="143">
        <f>村镇首通奖励!AP101+繁荣度奖励!BG102</f>
        <v>47347654556.745293</v>
      </c>
      <c r="AP101" s="143">
        <f>村镇首通奖励!AQ101+繁荣度奖励!BH102</f>
        <v>38528723608.791687</v>
      </c>
      <c r="AQ101" s="143">
        <f>村镇首通奖励!AR101+繁荣度奖励!BI102</f>
        <v>28102780268.564655</v>
      </c>
      <c r="AR101" s="143">
        <f>村镇首通奖励!AS101+繁荣度奖励!BJ102</f>
        <v>15813568818.776381</v>
      </c>
      <c r="AT101" s="145">
        <f>村镇首通奖励!AO101/AN101</f>
        <v>4.5638314407448242E-4</v>
      </c>
      <c r="AU101" s="145">
        <f>繁荣度奖励!BF102/AN101</f>
        <v>0.99954361685592552</v>
      </c>
      <c r="AX101" s="169">
        <v>96</v>
      </c>
      <c r="AY101" s="169">
        <f>繁荣度奖励!N102+村镇首通奖励!AZ101</f>
        <v>8564012241.9033365</v>
      </c>
      <c r="AZ101" s="169">
        <f>繁荣度奖励!O102+村镇首通奖励!BA101</f>
        <v>7384787302.2708635</v>
      </c>
      <c r="BA101" s="169">
        <f>繁荣度奖励!P102+村镇首通奖励!BB101</f>
        <v>5981424357.3829012</v>
      </c>
      <c r="BB101" s="169">
        <f>繁荣度奖励!Q102+村镇首通奖励!BC101</f>
        <v>4343430211.9291706</v>
      </c>
      <c r="BC101" s="169">
        <f>繁荣度奖励!R102+村镇首通奖励!BD101</f>
        <v>2420409576.058671</v>
      </c>
      <c r="BE101" s="145">
        <f>村镇首通奖励!AZ101/AY101</f>
        <v>6.9780376664569602E-4</v>
      </c>
      <c r="BF101" s="145">
        <f>繁荣度奖励!N102/AY101</f>
        <v>0.99930219623335426</v>
      </c>
    </row>
    <row r="102" spans="3:58" x14ac:dyDescent="0.15">
      <c r="C102" s="143">
        <v>97</v>
      </c>
      <c r="D102" s="198">
        <f>繁荣度奖励!AD103+村镇首通奖励!Y102+爵位俸禄!AJ101</f>
        <v>1119020804.7492166</v>
      </c>
      <c r="E102" s="198">
        <f>繁荣度奖励!AE103+村镇首通奖励!Z102+爵位俸禄!AK101</f>
        <v>963460925.08638799</v>
      </c>
      <c r="F102" s="198">
        <f>繁荣度奖励!AF103+村镇首通奖励!AA102+爵位俸禄!AL101</f>
        <v>783928749.39105594</v>
      </c>
      <c r="G102" s="198">
        <f>繁荣度奖励!AG103+村镇首通奖励!AB102+爵位俸禄!AM101</f>
        <v>570805366.64962399</v>
      </c>
      <c r="H102" s="198">
        <f>繁荣度奖励!AH103+村镇首通奖励!AC102+爵位俸禄!AN101</f>
        <v>319203461.94028151</v>
      </c>
      <c r="J102" s="143">
        <v>97</v>
      </c>
      <c r="K102" s="145">
        <f>繁荣度奖励!AD103/D102</f>
        <v>0.97146834990160202</v>
      </c>
      <c r="L102" s="145">
        <f>村镇首通奖励!Y102/D102</f>
        <v>3.1334538063265216E-4</v>
      </c>
      <c r="M102" s="146">
        <f>爵位俸禄!AJ101/D102</f>
        <v>2.8218304717765277E-2</v>
      </c>
      <c r="P102" s="143">
        <v>97</v>
      </c>
      <c r="Q102" s="198">
        <f>村镇首通奖励!BL102</f>
        <v>48700</v>
      </c>
      <c r="R102" s="198">
        <f>村镇首通奖励!BM102</f>
        <v>48598.720538720547</v>
      </c>
      <c r="S102" s="198">
        <f>村镇首通奖励!BN102</f>
        <v>48495.37414965986</v>
      </c>
      <c r="T102" s="198">
        <f>村镇首通奖励!BO102</f>
        <v>48389.896907216491</v>
      </c>
      <c r="U102" s="198">
        <f>村镇首通奖励!BP102</f>
        <v>48172.280701754396</v>
      </c>
      <c r="V102" s="198">
        <f>村镇首通奖励!BQ102</f>
        <v>0</v>
      </c>
      <c r="X102" s="143">
        <v>97</v>
      </c>
      <c r="Y102" s="145">
        <f>村镇首通奖励!BL102/Q102</f>
        <v>1</v>
      </c>
      <c r="AC102" s="143">
        <v>97</v>
      </c>
      <c r="AD102" s="143">
        <f>村镇首通奖励!AD102</f>
        <v>40994.047619047618</v>
      </c>
      <c r="AE102" s="143">
        <f>村镇首通奖励!AE102</f>
        <v>41408.128908128914</v>
      </c>
      <c r="AF102" s="143">
        <f>村镇首通奖励!AF102</f>
        <v>41830.660835762879</v>
      </c>
      <c r="AG102" s="143">
        <f>村镇首通奖励!AG102</f>
        <v>42261.904761904763</v>
      </c>
      <c r="AH102" s="143">
        <f>村镇首通奖励!AH102</f>
        <v>43151.62907268171</v>
      </c>
      <c r="AM102" s="143">
        <v>97</v>
      </c>
      <c r="AN102" s="143">
        <f>村镇首通奖励!AO102+繁荣度奖励!BF103</f>
        <v>60034406189.48027</v>
      </c>
      <c r="AO102" s="143">
        <f>村镇首通奖励!AP102+繁荣度奖励!BG103</f>
        <v>51943376864.670273</v>
      </c>
      <c r="AP102" s="143">
        <f>村镇首通奖励!AQ102+繁荣度奖励!BH103</f>
        <v>42441068444.964684</v>
      </c>
      <c r="AQ102" s="143">
        <f>村镇首通奖励!AR102+繁荣度奖励!BI103</f>
        <v>31027502625.519291</v>
      </c>
      <c r="AR102" s="143">
        <f>村镇首通奖励!AS102+繁荣度奖励!BJ103</f>
        <v>17500903995.771004</v>
      </c>
      <c r="AT102" s="145">
        <f>村镇首通奖励!AO102/AN102</f>
        <v>4.1510862823136962E-4</v>
      </c>
      <c r="AU102" s="145">
        <f>繁荣度奖励!BF103/AN102</f>
        <v>0.99958489137176865</v>
      </c>
      <c r="AX102" s="169">
        <v>97</v>
      </c>
      <c r="AY102" s="169">
        <f>繁荣度奖励!N103+村镇首通奖励!AZ102</f>
        <v>9332113474.9210167</v>
      </c>
      <c r="AZ102" s="169">
        <f>繁荣度奖励!O103+村镇首通奖励!BA102</f>
        <v>8034946379.3712025</v>
      </c>
      <c r="BA102" s="169">
        <f>繁荣度奖励!P103+村镇首通奖励!BB102</f>
        <v>6534905690.1427555</v>
      </c>
      <c r="BB102" s="169">
        <f>繁荣度奖励!Q103+村镇首通奖励!BC102</f>
        <v>4757192110.7047558</v>
      </c>
      <c r="BC102" s="169">
        <f>繁荣度奖励!R103+村镇首通奖励!BD102</f>
        <v>2659117706.778842</v>
      </c>
      <c r="BE102" s="145">
        <f>村镇首通奖励!AZ102/AY102</f>
        <v>6.4036941000126222E-4</v>
      </c>
      <c r="BF102" s="145">
        <f>繁荣度奖励!N103/AY102</f>
        <v>0.99935963058999877</v>
      </c>
    </row>
    <row r="103" spans="3:58" x14ac:dyDescent="0.15">
      <c r="C103" s="143">
        <v>98</v>
      </c>
      <c r="D103" s="198">
        <f>繁荣度奖励!AD104+村镇首通奖励!Y103+爵位俸禄!AJ102</f>
        <v>1219570199.7343755</v>
      </c>
      <c r="E103" s="198">
        <f>繁荣度奖励!AE104+村镇首通奖励!Z103+爵位俸禄!AK102</f>
        <v>1052988549.6666319</v>
      </c>
      <c r="F103" s="198">
        <f>繁荣度奖励!AF104+村镇首通奖励!AA103+爵位俸禄!AL102</f>
        <v>858942966.00632524</v>
      </c>
      <c r="G103" s="198">
        <f>繁荣度奖励!AG104+村镇首通奖励!AB103+爵位俸禄!AM102</f>
        <v>626531284.69375777</v>
      </c>
      <c r="H103" s="198">
        <f>繁荣度奖励!AH104+村镇首通奖励!AC103+爵位俸禄!AN102</f>
        <v>350205361.81618327</v>
      </c>
      <c r="J103" s="143">
        <v>98</v>
      </c>
      <c r="K103" s="145">
        <f>繁荣度奖励!AD104/D103</f>
        <v>0.97147111206641512</v>
      </c>
      <c r="L103" s="145">
        <f>村镇首通奖励!Y103/D103</f>
        <v>2.8751112488347943E-4</v>
      </c>
      <c r="M103" s="146">
        <f>爵位俸禄!AJ102/D103</f>
        <v>2.8241376808701424E-2</v>
      </c>
      <c r="P103" s="143">
        <v>98</v>
      </c>
      <c r="Q103" s="198">
        <f>村镇首通奖励!BL103</f>
        <v>48700</v>
      </c>
      <c r="R103" s="198">
        <f>村镇首通奖励!BM103</f>
        <v>48598.720538720547</v>
      </c>
      <c r="S103" s="198">
        <f>村镇首通奖励!BN103</f>
        <v>48495.37414965986</v>
      </c>
      <c r="T103" s="198">
        <f>村镇首通奖励!BO103</f>
        <v>48389.896907216491</v>
      </c>
      <c r="U103" s="198">
        <f>村镇首通奖励!BP103</f>
        <v>48172.280701754396</v>
      </c>
      <c r="V103" s="198">
        <f>村镇首通奖励!BQ103</f>
        <v>0</v>
      </c>
      <c r="X103" s="143">
        <v>98</v>
      </c>
      <c r="Y103" s="145">
        <f>村镇首通奖励!BL103/Q103</f>
        <v>1</v>
      </c>
      <c r="AC103" s="143">
        <v>98</v>
      </c>
      <c r="AD103" s="143">
        <f>村镇首通奖励!AD103</f>
        <v>41416.666666666672</v>
      </c>
      <c r="AE103" s="143">
        <f>村镇首通奖励!AE103</f>
        <v>41835.016835016839</v>
      </c>
      <c r="AF103" s="143">
        <f>村镇首通奖励!AF103</f>
        <v>42261.904761904763</v>
      </c>
      <c r="AG103" s="143">
        <f>村镇首通奖励!AG103</f>
        <v>42697.594501718209</v>
      </c>
      <c r="AH103" s="143">
        <f>村镇首通奖励!AH103</f>
        <v>43596.491228070183</v>
      </c>
      <c r="AM103" s="143">
        <v>98</v>
      </c>
      <c r="AN103" s="143">
        <f>村镇首通奖励!AO103+繁荣度奖励!BF104</f>
        <v>65913494068.963051</v>
      </c>
      <c r="AO103" s="143">
        <f>村镇首通奖励!AP103+繁荣度奖励!BG104</f>
        <v>57179517895.208656</v>
      </c>
      <c r="AP103" s="143">
        <f>村镇首通奖励!AQ103+繁荣度奖励!BH104</f>
        <v>46829624710.420853</v>
      </c>
      <c r="AQ103" s="143">
        <f>村镇首通奖励!AR103+繁荣度奖励!BI104</f>
        <v>34288565547.685555</v>
      </c>
      <c r="AR103" s="143">
        <f>村镇首通奖励!AS103+繁荣度奖励!BJ104</f>
        <v>19312068781.630226</v>
      </c>
      <c r="AT103" s="145">
        <f>村镇首通奖励!AO103/AN103</f>
        <v>3.7808343120038842E-4</v>
      </c>
      <c r="AU103" s="145">
        <f>繁荣度奖励!BF104/AN103</f>
        <v>0.99962191656879962</v>
      </c>
      <c r="AX103" s="169">
        <v>98</v>
      </c>
      <c r="AY103" s="169">
        <f>繁荣度奖励!N104+村镇首通奖励!AZ103</f>
        <v>10163830905.568419</v>
      </c>
      <c r="AZ103" s="169">
        <f>繁荣度奖励!O104+村镇首通奖励!BA103</f>
        <v>8775705805.6123276</v>
      </c>
      <c r="BA103" s="169">
        <f>繁荣度奖励!P104+村镇首通奖励!BB103</f>
        <v>7155756886.1411867</v>
      </c>
      <c r="BB103" s="169">
        <f>繁荣度奖励!Q104+村镇首通奖励!BC103</f>
        <v>5218536273.3373871</v>
      </c>
      <c r="BC103" s="169">
        <f>繁荣度奖励!R104+村镇首通奖励!BD103</f>
        <v>2915344072.6800795</v>
      </c>
      <c r="BE103" s="145">
        <f>村镇首通奖励!AZ103/AY103</f>
        <v>5.8796727882652513E-4</v>
      </c>
      <c r="BF103" s="145">
        <f>繁荣度奖励!N104/AY103</f>
        <v>0.99941203272117352</v>
      </c>
    </row>
    <row r="104" spans="3:58" x14ac:dyDescent="0.15">
      <c r="C104" s="143">
        <v>99</v>
      </c>
      <c r="D104" s="198">
        <f>繁荣度奖励!AD105+村镇首通奖励!Y104+爵位俸禄!AJ103</f>
        <v>1328404689.6566727</v>
      </c>
      <c r="E104" s="198">
        <f>繁荣度奖励!AE105+村镇首通奖励!Z104+爵位俸禄!AK103</f>
        <v>1149457645.5283787</v>
      </c>
      <c r="F104" s="198">
        <f>繁荣度奖励!AF105+村镇首通奖励!AA104+爵位俸禄!AL103</f>
        <v>938165172.83003509</v>
      </c>
      <c r="G104" s="198">
        <f>繁荣度奖励!AG105+村镇首通奖励!AB104+爵位俸禄!AM103</f>
        <v>685313263.99183822</v>
      </c>
      <c r="H104" s="198">
        <f>繁荣度奖励!AH105+村镇首通奖励!AC104+爵位俸禄!AN103</f>
        <v>380353416.23282617</v>
      </c>
      <c r="J104" s="143">
        <v>99</v>
      </c>
      <c r="K104" s="145">
        <f>繁荣度奖励!AD105/D104</f>
        <v>0.97149654908397398</v>
      </c>
      <c r="L104" s="145">
        <f>村镇首通奖励!Y104/D104</f>
        <v>2.6395570772233816E-4</v>
      </c>
      <c r="M104" s="146">
        <f>爵位俸禄!AJ103/D104</f>
        <v>2.8239495208303735E-2</v>
      </c>
      <c r="P104" s="143">
        <v>99</v>
      </c>
      <c r="Q104" s="198">
        <f>村镇首通奖励!BL104</f>
        <v>48700</v>
      </c>
      <c r="R104" s="198">
        <f>村镇首通奖励!BM104</f>
        <v>48598.720538720547</v>
      </c>
      <c r="S104" s="198">
        <f>村镇首通奖励!BN104</f>
        <v>48495.37414965986</v>
      </c>
      <c r="T104" s="198">
        <f>村镇首通奖励!BO104</f>
        <v>48389.896907216491</v>
      </c>
      <c r="U104" s="198">
        <f>村镇首通奖励!BP104</f>
        <v>48172.280701754396</v>
      </c>
      <c r="V104" s="198">
        <f>村镇首通奖励!BQ104</f>
        <v>0</v>
      </c>
      <c r="X104" s="143">
        <v>99</v>
      </c>
      <c r="Y104" s="145">
        <f>村镇首通奖励!BL104/Q104</f>
        <v>1</v>
      </c>
      <c r="AC104" s="143">
        <v>99</v>
      </c>
      <c r="AD104" s="143">
        <f>村镇首通奖励!AD104</f>
        <v>41839.28571428571</v>
      </c>
      <c r="AE104" s="143">
        <f>村镇首通奖励!AE104</f>
        <v>42261.904761904763</v>
      </c>
      <c r="AF104" s="143">
        <f>村镇首通奖励!AF104</f>
        <v>42693.148688046655</v>
      </c>
      <c r="AG104" s="143">
        <f>村镇首通奖励!AG104</f>
        <v>43133.284241531663</v>
      </c>
      <c r="AH104" s="143">
        <f>村镇首通奖励!AH104</f>
        <v>44041.353383458649</v>
      </c>
      <c r="AM104" s="143">
        <v>99</v>
      </c>
      <c r="AN104" s="143">
        <f>村镇首通奖励!AO104+繁荣度奖励!BF105</f>
        <v>72278840874.490448</v>
      </c>
      <c r="AO104" s="143">
        <f>村镇首通奖励!AP104+繁荣度奖励!BG105</f>
        <v>62823248832.749168</v>
      </c>
      <c r="AP104" s="143">
        <f>村镇首通奖励!AQ104+繁荣度奖励!BH105</f>
        <v>51465669589.281204</v>
      </c>
      <c r="AQ104" s="143">
        <f>村镇首通奖励!AR104+繁荣度奖励!BI105</f>
        <v>37721592464.566132</v>
      </c>
      <c r="AR104" s="143">
        <f>村镇首通奖励!AS104+繁荣度奖励!BJ105</f>
        <v>21073872496.420193</v>
      </c>
      <c r="AT104" s="145">
        <f>村镇首通奖励!AO104/AN104</f>
        <v>3.4478693485516813E-4</v>
      </c>
      <c r="AU104" s="145">
        <f>繁荣度奖励!BF105/AN104</f>
        <v>0.99965521306514482</v>
      </c>
      <c r="AX104" s="169">
        <v>99</v>
      </c>
      <c r="AY104" s="169">
        <f>繁荣度奖励!N105+村镇首通奖励!AZ104</f>
        <v>11064339623.723293</v>
      </c>
      <c r="AZ104" s="169">
        <f>繁荣度奖励!O105+村镇首通奖励!BA104</f>
        <v>9574127174.8553066</v>
      </c>
      <c r="BA104" s="169">
        <f>繁荣度奖励!P105+村镇首通奖励!BB104</f>
        <v>7811620417.0246553</v>
      </c>
      <c r="BB104" s="169">
        <f>繁荣度奖励!Q105+村镇首通奖励!BC104</f>
        <v>5704208266.201437</v>
      </c>
      <c r="BC104" s="169">
        <f>繁荣度奖励!R105+村镇首通奖励!BD104</f>
        <v>3164587303.7744703</v>
      </c>
      <c r="BE104" s="145">
        <f>村镇首通奖励!AZ104/AY104</f>
        <v>5.4011357236239635E-4</v>
      </c>
      <c r="BF104" s="145">
        <f>繁荣度奖励!N105/AY104</f>
        <v>0.99945988642763761</v>
      </c>
    </row>
    <row r="105" spans="3:58" x14ac:dyDescent="0.15">
      <c r="C105" s="143">
        <v>100</v>
      </c>
      <c r="D105" s="198">
        <f>繁荣度奖励!AD106+村镇首通奖励!Y105+爵位俸禄!AJ104</f>
        <v>1446195601.2560587</v>
      </c>
      <c r="E105" s="198">
        <f>繁荣度奖励!AE106+村镇首通奖励!Z105+爵位俸禄!AK104</f>
        <v>1251572101.7827222</v>
      </c>
      <c r="F105" s="198">
        <f>繁荣度奖励!AF106+村镇首通奖励!AA105+爵位俸禄!AL104</f>
        <v>1022511865.9206713</v>
      </c>
      <c r="G105" s="198">
        <f>繁荣度奖励!AG106+村镇首通奖励!AB105+爵位俸禄!AM104</f>
        <v>743527039.78291774</v>
      </c>
      <c r="H105" s="198">
        <f>繁荣度奖励!AH106+村镇首通奖励!AC105+爵位俸禄!AN104</f>
        <v>411439130.34399718</v>
      </c>
      <c r="J105" s="143">
        <v>100</v>
      </c>
      <c r="K105" s="145">
        <f>繁荣度奖励!AD106/D105</f>
        <v>0.97154210659160778</v>
      </c>
      <c r="L105" s="145">
        <f>村镇首通奖励!Y105/D105</f>
        <v>2.4245682928053438E-4</v>
      </c>
      <c r="M105" s="146">
        <f>爵位俸禄!AJ104/D105</f>
        <v>2.8215436579111717E-2</v>
      </c>
      <c r="P105" s="143">
        <v>100</v>
      </c>
      <c r="Q105" s="198">
        <f>村镇首通奖励!BL105</f>
        <v>48700</v>
      </c>
      <c r="R105" s="198">
        <f>村镇首通奖励!BM105</f>
        <v>48598.720538720547</v>
      </c>
      <c r="S105" s="198">
        <f>村镇首通奖励!BN105</f>
        <v>48495.37414965986</v>
      </c>
      <c r="T105" s="198">
        <f>村镇首通奖励!BO105</f>
        <v>48389.896907216491</v>
      </c>
      <c r="U105" s="198">
        <f>村镇首通奖励!BP105</f>
        <v>48172.280701754396</v>
      </c>
      <c r="V105" s="198">
        <f>村镇首通奖励!BQ105</f>
        <v>0</v>
      </c>
      <c r="X105" s="143">
        <v>100</v>
      </c>
      <c r="Y105" s="145">
        <f>村镇首通奖励!BL105/Q105</f>
        <v>1</v>
      </c>
      <c r="AC105" s="143">
        <v>100</v>
      </c>
      <c r="AD105" s="143">
        <f>村镇首通奖励!AD105</f>
        <v>42261.904761904763</v>
      </c>
      <c r="AE105" s="143">
        <f>村镇首通奖励!AE105</f>
        <v>42688.792688792688</v>
      </c>
      <c r="AF105" s="143">
        <f>村镇首通奖励!AF105</f>
        <v>43124.392614188531</v>
      </c>
      <c r="AG105" s="143">
        <f>村镇首通奖励!AG105</f>
        <v>43568.973981345116</v>
      </c>
      <c r="AH105" s="143">
        <f>村镇首通奖励!AH105</f>
        <v>44486.215538847115</v>
      </c>
      <c r="AM105" s="143">
        <v>100</v>
      </c>
      <c r="AN105" s="143">
        <f>村镇首通奖励!AO105+繁荣度奖励!BF106</f>
        <v>79169961870.454529</v>
      </c>
      <c r="AO105" s="143">
        <f>村镇首通奖励!AP105+繁荣度奖励!BG106</f>
        <v>68798920103.792587</v>
      </c>
      <c r="AP105" s="143">
        <f>村镇首通奖励!AQ105+繁荣度奖励!BH106</f>
        <v>56391715008.990189</v>
      </c>
      <c r="AQ105" s="143">
        <f>村镇首通奖励!AR105+繁荣度奖励!BI106</f>
        <v>41122441760.682175</v>
      </c>
      <c r="AR105" s="143">
        <f>村镇首通奖励!AS105+繁荣度奖励!BJ106</f>
        <v>22890998818.476582</v>
      </c>
      <c r="AT105" s="145">
        <f>村镇首通奖励!AO105/AN105</f>
        <v>3.1477595051489097E-4</v>
      </c>
      <c r="AU105" s="145">
        <f>繁荣度奖励!BF106/AN105</f>
        <v>0.99968522404948512</v>
      </c>
      <c r="AX105" s="169">
        <v>100</v>
      </c>
      <c r="AY105" s="169">
        <f>繁荣度奖励!N106+村镇首通奖励!AZ105</f>
        <v>12039229873.118212</v>
      </c>
      <c r="AZ105" s="169">
        <f>繁荣度奖励!O106+村镇首通奖励!BA105</f>
        <v>10419508305.028679</v>
      </c>
      <c r="BA105" s="169">
        <f>繁荣度奖励!P106+村镇首通奖励!BB105</f>
        <v>8508510465.90979</v>
      </c>
      <c r="BB105" s="169">
        <f>繁荣度奖励!Q106+村镇首通奖励!BC105</f>
        <v>6185328075.3568506</v>
      </c>
      <c r="BC105" s="169">
        <f>繁荣度奖励!R106+村镇首通奖励!BD105</f>
        <v>3421657051.1100831</v>
      </c>
      <c r="BE105" s="145">
        <f>村镇首通奖励!AZ105/AY105</f>
        <v>4.9637726523882634E-4</v>
      </c>
      <c r="BF105" s="145">
        <f>繁荣度奖励!N106/AY105</f>
        <v>0.99950362273476112</v>
      </c>
    </row>
    <row r="106" spans="3:58" s="198" customFormat="1" x14ac:dyDescent="0.15">
      <c r="C106" s="198">
        <v>101</v>
      </c>
      <c r="D106" s="198">
        <f>繁荣度奖励!AD107+村镇首通奖励!Y106+爵位俸禄!AJ105</f>
        <v>1573667948.0757334</v>
      </c>
      <c r="E106" s="198">
        <f>繁荣度奖励!AE107+村镇首通奖励!Z106+爵位俸禄!AK105</f>
        <v>1363512929.1767917</v>
      </c>
      <c r="F106" s="198">
        <f>繁荣度奖励!AF107+村镇首通奖励!AA106+爵位俸禄!AL105</f>
        <v>1110381923.6260273</v>
      </c>
      <c r="G106" s="198">
        <f>繁荣度奖励!AG107+村镇首通奖励!AB106+爵位俸禄!AM105</f>
        <v>803997376.35296583</v>
      </c>
      <c r="H106" s="198">
        <f>繁荣度奖励!AH107+村镇首通奖励!AC106+爵位俸禄!AN105</f>
        <v>445505866.62669301</v>
      </c>
      <c r="J106" s="198">
        <v>101</v>
      </c>
      <c r="K106" s="145">
        <f>繁荣度奖励!AD107/D106</f>
        <v>0.97160551592001787</v>
      </c>
      <c r="L106" s="145">
        <f>村镇首通奖励!Y106/D106</f>
        <v>2.2281701830984061E-4</v>
      </c>
      <c r="M106" s="146">
        <f>爵位俸禄!AJ105/D106</f>
        <v>2.8171667061672252E-2</v>
      </c>
      <c r="P106" s="198">
        <v>101</v>
      </c>
      <c r="Q106" s="198">
        <f>村镇首通奖励!BL106</f>
        <v>48700</v>
      </c>
      <c r="R106" s="198">
        <f>村镇首通奖励!BM106</f>
        <v>48598.720538720547</v>
      </c>
      <c r="S106" s="198">
        <f>村镇首通奖励!BN106</f>
        <v>48495.37414965986</v>
      </c>
      <c r="T106" s="198">
        <f>村镇首通奖励!BO106</f>
        <v>48389.896907216491</v>
      </c>
      <c r="U106" s="198">
        <f>村镇首通奖励!BP106</f>
        <v>48172.280701754396</v>
      </c>
      <c r="V106" s="198">
        <f>村镇首通奖励!BQ106</f>
        <v>0</v>
      </c>
      <c r="X106" s="198">
        <v>101</v>
      </c>
      <c r="Y106" s="145">
        <f>村镇首通奖励!BL106/Q106</f>
        <v>1</v>
      </c>
      <c r="AC106" s="198">
        <v>101</v>
      </c>
      <c r="AD106" s="198">
        <f>村镇首通奖励!AD106</f>
        <v>42684.523809523809</v>
      </c>
      <c r="AE106" s="198">
        <f>村镇首通奖励!AE106</f>
        <v>43115.68061568062</v>
      </c>
      <c r="AF106" s="198">
        <f>村镇首通奖励!AF106</f>
        <v>43555.636540330423</v>
      </c>
      <c r="AG106" s="198">
        <f>村镇首通奖励!AG106</f>
        <v>44004.663721158562</v>
      </c>
      <c r="AH106" s="198">
        <f>村镇首通奖励!AH106</f>
        <v>44931.077694235588</v>
      </c>
      <c r="AM106" s="198">
        <v>101</v>
      </c>
      <c r="AN106" s="198">
        <f>村镇首通奖励!AO106+繁荣度奖励!BF107</f>
        <v>86629539687.161407</v>
      </c>
      <c r="AO106" s="198">
        <f>村镇首通奖励!AP106+繁荣度奖励!BG107</f>
        <v>75336488797.735748</v>
      </c>
      <c r="AP106" s="198">
        <f>村镇首通奖励!AQ106+繁荣度奖励!BH107</f>
        <v>61525038463.648956</v>
      </c>
      <c r="AQ106" s="198">
        <f>村镇首通奖励!AR106+繁荣度奖励!BI107</f>
        <v>44656145284.332764</v>
      </c>
      <c r="AR106" s="198">
        <f>村镇首通奖励!AS106+繁荣度奖励!BJ107</f>
        <v>24882948571.116478</v>
      </c>
      <c r="AT106" s="145">
        <f>村镇首通奖励!AO106/AN106</f>
        <v>2.8767092714557376E-4</v>
      </c>
      <c r="AU106" s="145">
        <f>繁荣度奖励!BF107/AN106</f>
        <v>0.99971232907285446</v>
      </c>
      <c r="AX106" s="198">
        <v>101</v>
      </c>
      <c r="AY106" s="198">
        <f>繁荣度奖励!N107+村镇首通奖励!AZ106</f>
        <v>13094539986.286928</v>
      </c>
      <c r="AZ106" s="198">
        <f>繁荣度奖励!O107+村镇首通奖励!BA106</f>
        <v>11344381337.762739</v>
      </c>
      <c r="BA106" s="198">
        <f>繁荣度奖励!P107+村镇首通奖励!BB106</f>
        <v>9234724239.5277557</v>
      </c>
      <c r="BB106" s="198">
        <f>繁荣度奖励!Q107+村镇首通奖励!BC106</f>
        <v>6685242836.8995724</v>
      </c>
      <c r="BC106" s="198">
        <f>繁荣度奖励!R107+村镇首通奖励!BD106</f>
        <v>3703459154.4646153</v>
      </c>
      <c r="BE106" s="145">
        <f>村镇首通奖励!AZ106/AY106</f>
        <v>4.5637342023914404E-4</v>
      </c>
      <c r="BF106" s="145">
        <f>繁荣度奖励!N107/AY106</f>
        <v>0.99954362657976081</v>
      </c>
    </row>
    <row r="107" spans="3:58" s="198" customFormat="1" x14ac:dyDescent="0.15">
      <c r="C107" s="198">
        <v>102</v>
      </c>
      <c r="D107" s="198">
        <f>繁荣度奖励!AD108+村镇首通奖励!Y107+爵位俸禄!AJ106</f>
        <v>1711919763.1045399</v>
      </c>
      <c r="E107" s="198">
        <f>繁荣度奖励!AE108+村镇首通奖励!Z107+爵位俸禄!AK106</f>
        <v>1478920379.6875377</v>
      </c>
      <c r="F107" s="198">
        <f>繁荣度奖励!AF108+村镇首通奖励!AA107+爵位俸禄!AL106</f>
        <v>1199839299.7071617</v>
      </c>
      <c r="G107" s="198">
        <f>繁荣度奖励!AG108+村镇首通奖励!AB107+爵位俸禄!AM106</f>
        <v>869074604.4174087</v>
      </c>
      <c r="H107" s="198">
        <f>繁荣度奖励!AH108+村镇首通奖励!AC107+爵位俸禄!AN106</f>
        <v>482657074.38804513</v>
      </c>
      <c r="J107" s="198">
        <v>102</v>
      </c>
      <c r="K107" s="145">
        <f>繁荣度奖励!AD108/D107</f>
        <v>0.97150591562533106</v>
      </c>
      <c r="L107" s="145">
        <f>村镇首通奖励!Y107/D107</f>
        <v>2.0482268360762411E-4</v>
      </c>
      <c r="M107" s="146">
        <f>爵位俸禄!AJ106/D107</f>
        <v>2.8289261691061347E-2</v>
      </c>
      <c r="P107" s="198">
        <v>102</v>
      </c>
      <c r="Q107" s="198">
        <f>村镇首通奖励!BL107</f>
        <v>48700</v>
      </c>
      <c r="R107" s="198">
        <f>村镇首通奖励!BM107</f>
        <v>48598.720538720547</v>
      </c>
      <c r="S107" s="198">
        <f>村镇首通奖励!BN107</f>
        <v>48495.37414965986</v>
      </c>
      <c r="T107" s="198">
        <f>村镇首通奖励!BO107</f>
        <v>48389.896907216491</v>
      </c>
      <c r="U107" s="198">
        <f>村镇首通奖励!BP107</f>
        <v>48172.280701754396</v>
      </c>
      <c r="V107" s="198">
        <f>村镇首通奖励!BQ107</f>
        <v>0</v>
      </c>
      <c r="X107" s="198">
        <v>102</v>
      </c>
      <c r="Y107" s="145">
        <f>村镇首通奖励!BL107/Q107</f>
        <v>1</v>
      </c>
      <c r="AC107" s="198">
        <v>102</v>
      </c>
      <c r="AD107" s="198">
        <f>村镇首通奖励!AD107</f>
        <v>43107.142857142855</v>
      </c>
      <c r="AE107" s="198">
        <f>村镇首通奖励!AE107</f>
        <v>43542.568542568544</v>
      </c>
      <c r="AF107" s="198">
        <f>村镇首通奖励!AF107</f>
        <v>43986.880466472307</v>
      </c>
      <c r="AG107" s="198">
        <f>村镇首通奖励!AG107</f>
        <v>44440.353460972015</v>
      </c>
      <c r="AH107" s="198">
        <f>村镇首通奖励!AH107</f>
        <v>45375.939849624061</v>
      </c>
      <c r="AM107" s="198">
        <v>102</v>
      </c>
      <c r="AN107" s="198">
        <f>村镇首通奖励!AO107+繁荣度奖励!BF108</f>
        <v>94703675426.353851</v>
      </c>
      <c r="AO107" s="198">
        <f>村镇首通奖励!AP107+繁荣度奖励!BG108</f>
        <v>82078473188.624664</v>
      </c>
      <c r="AP107" s="198">
        <f>村镇首通奖励!AQ107+繁荣度奖励!BH108</f>
        <v>66752595503.536903</v>
      </c>
      <c r="AQ107" s="198">
        <f>村镇首通奖励!AR107+繁荣度奖励!BI108</f>
        <v>48460144669.729622</v>
      </c>
      <c r="AR107" s="198">
        <f>村镇首通奖励!AS107+繁荣度奖励!BJ108</f>
        <v>27055859769.382347</v>
      </c>
      <c r="AT107" s="145">
        <f>村镇首通奖励!AO107/AN107</f>
        <v>2.6314501404308874E-4</v>
      </c>
      <c r="AU107" s="145">
        <f>繁荣度奖励!BF108/AN107</f>
        <v>0.99973685498595688</v>
      </c>
      <c r="AX107" s="198">
        <v>102</v>
      </c>
      <c r="AY107" s="198">
        <f>繁荣度奖励!N108+村镇首通奖励!AZ107</f>
        <v>14236791908.585171</v>
      </c>
      <c r="AZ107" s="198">
        <f>繁荣度奖励!O108+村镇首通奖励!BA107</f>
        <v>12298173158.875702</v>
      </c>
      <c r="BA107" s="198">
        <f>繁荣度奖励!P108+村镇首通奖励!BB107</f>
        <v>9974269284.4235382</v>
      </c>
      <c r="BB107" s="198">
        <f>繁荣度奖励!Q108+村镇首通奖励!BC107</f>
        <v>7223396485.8776712</v>
      </c>
      <c r="BC107" s="198">
        <f>繁荣度奖励!R108+村镇首通奖励!BD107</f>
        <v>4010861961.8207884</v>
      </c>
      <c r="BE107" s="145">
        <f>村镇首通奖励!AZ107/AY107</f>
        <v>4.1975748738705036E-4</v>
      </c>
      <c r="BF107" s="145">
        <f>繁荣度奖励!N108/AY107</f>
        <v>0.9995802425126129</v>
      </c>
    </row>
    <row r="108" spans="3:58" s="198" customFormat="1" x14ac:dyDescent="0.15">
      <c r="C108" s="198">
        <v>103</v>
      </c>
      <c r="D108" s="198">
        <f>繁荣度奖励!AD109+村镇首通奖励!Y108+爵位俸禄!AJ107</f>
        <v>1861504041.9408779</v>
      </c>
      <c r="E108" s="198">
        <f>繁荣度奖励!AE109+村镇首通奖励!Z108+爵位俸禄!AK107</f>
        <v>1602584212.8327708</v>
      </c>
      <c r="F108" s="198">
        <f>繁荣度奖励!AF109+村镇首通奖励!AA108+爵位俸禄!AL107</f>
        <v>1299706935.3995171</v>
      </c>
      <c r="G108" s="198">
        <f>繁荣度奖励!AG109+村镇首通奖励!AB108+爵位俸禄!AM107</f>
        <v>943929028.45589256</v>
      </c>
      <c r="H108" s="198">
        <f>繁荣度奖励!AH109+村镇首通奖励!AC108+爵位俸禄!AN107</f>
        <v>524224892.12053078</v>
      </c>
      <c r="J108" s="198">
        <v>103</v>
      </c>
      <c r="K108" s="145">
        <f>繁荣度奖励!AD109/D108</f>
        <v>0.97143725036877415</v>
      </c>
      <c r="L108" s="145">
        <f>村镇首通奖励!Y108/D108</f>
        <v>1.8836381340027006E-4</v>
      </c>
      <c r="M108" s="146">
        <f>爵位俸禄!AJ107/D108</f>
        <v>2.8374385817825514E-2</v>
      </c>
      <c r="P108" s="198">
        <v>103</v>
      </c>
      <c r="Q108" s="198">
        <f>村镇首通奖励!BL108</f>
        <v>48700</v>
      </c>
      <c r="R108" s="198">
        <f>村镇首通奖励!BM108</f>
        <v>48598.720538720547</v>
      </c>
      <c r="S108" s="198">
        <f>村镇首通奖励!BN108</f>
        <v>48495.37414965986</v>
      </c>
      <c r="T108" s="198">
        <f>村镇首通奖励!BO108</f>
        <v>48389.896907216491</v>
      </c>
      <c r="U108" s="198">
        <f>村镇首通奖励!BP108</f>
        <v>48172.280701754396</v>
      </c>
      <c r="V108" s="198">
        <f>村镇首通奖励!BQ108</f>
        <v>0</v>
      </c>
      <c r="X108" s="198">
        <v>103</v>
      </c>
      <c r="Y108" s="145">
        <f>村镇首通奖励!BL108/Q108</f>
        <v>1</v>
      </c>
      <c r="AC108" s="198">
        <v>103</v>
      </c>
      <c r="AD108" s="198">
        <f>村镇首通奖励!AD108</f>
        <v>43529.761904761908</v>
      </c>
      <c r="AE108" s="198">
        <f>村镇首通奖励!AE108</f>
        <v>43969.456469456476</v>
      </c>
      <c r="AF108" s="198">
        <f>村镇首通奖励!AF108</f>
        <v>44418.124392614191</v>
      </c>
      <c r="AG108" s="198">
        <f>村镇首通奖励!AG108</f>
        <v>44876.043200785469</v>
      </c>
      <c r="AH108" s="198">
        <f>村镇首通奖励!AH108</f>
        <v>45820.802005012534</v>
      </c>
      <c r="AM108" s="198">
        <v>103</v>
      </c>
      <c r="AN108" s="198">
        <f>村镇首通奖励!AO108+繁荣度奖励!BF109</f>
        <v>103442159495.69495</v>
      </c>
      <c r="AO108" s="198">
        <f>村镇首通奖励!AP108+繁荣度奖励!BG109</f>
        <v>89304845427.620819</v>
      </c>
      <c r="AP108" s="198">
        <f>村镇首通奖励!AQ108+繁荣度奖励!BH109</f>
        <v>72590136030.070511</v>
      </c>
      <c r="AQ108" s="198">
        <f>村镇首通奖励!AR108+繁荣度奖励!BI109</f>
        <v>52836878805.668785</v>
      </c>
      <c r="AR108" s="198">
        <f>村镇首通奖励!AS108+繁荣度奖励!BJ109</f>
        <v>29482544372.518902</v>
      </c>
      <c r="AT108" s="145">
        <f>村镇首通奖励!AO108/AN108</f>
        <v>2.4091531075428829E-4</v>
      </c>
      <c r="AU108" s="145">
        <f>繁荣度奖励!BF109/AN108</f>
        <v>0.99975908468924568</v>
      </c>
      <c r="AX108" s="198">
        <v>103</v>
      </c>
      <c r="AY108" s="198">
        <f>繁荣度奖励!N109+村镇首通奖励!AZ108</f>
        <v>15473029513.277182</v>
      </c>
      <c r="AZ108" s="198">
        <f>繁荣度奖励!O109+村镇首通奖励!BA108</f>
        <v>13320491565.187458</v>
      </c>
      <c r="BA108" s="198">
        <f>繁荣度奖励!P109+村镇首通奖励!BB108</f>
        <v>10800108990.778761</v>
      </c>
      <c r="BB108" s="198">
        <f>繁荣度奖励!Q109+村镇首通奖励!BC108</f>
        <v>7842575199.4454556</v>
      </c>
      <c r="BC108" s="198">
        <f>繁荣度奖励!R109+村镇首通奖励!BD108</f>
        <v>4354166216.5770397</v>
      </c>
      <c r="BE108" s="145">
        <f>村镇首通奖励!AZ108/AY108</f>
        <v>3.862204227602669E-4</v>
      </c>
      <c r="BF108" s="145">
        <f>繁荣度奖励!N109/AY108</f>
        <v>0.99961377957723974</v>
      </c>
    </row>
    <row r="109" spans="3:58" s="198" customFormat="1" x14ac:dyDescent="0.15">
      <c r="C109" s="198">
        <v>104</v>
      </c>
      <c r="D109" s="198">
        <f>繁荣度奖励!AD110+村镇首通奖励!Y109+爵位俸禄!AJ108</f>
        <v>2023335330.3807616</v>
      </c>
      <c r="E109" s="198">
        <f>繁荣度奖励!AE110+村镇首通奖励!Z109+爵位俸禄!AK108</f>
        <v>1742320744.5392575</v>
      </c>
      <c r="F109" s="198">
        <f>繁荣度奖励!AF110+村镇首通奖励!AA109+爵位俸禄!AL108</f>
        <v>1416270348.8325839</v>
      </c>
      <c r="G109" s="198">
        <f>繁荣度奖励!AG110+村镇首通奖励!AB109+爵位俸禄!AM108</f>
        <v>1028825684.5689824</v>
      </c>
      <c r="H109" s="198">
        <f>繁荣度奖励!AH110+村镇首通奖励!AC109+爵位俸禄!AN108</f>
        <v>570687770.87858438</v>
      </c>
      <c r="J109" s="198">
        <v>104</v>
      </c>
      <c r="K109" s="145">
        <f>繁荣度奖励!AD110/D109</f>
        <v>0.97139631156066164</v>
      </c>
      <c r="L109" s="145">
        <f>村镇首通奖励!Y109/D109</f>
        <v>1.7329801676226094E-4</v>
      </c>
      <c r="M109" s="146">
        <f>爵位俸禄!AJ108/D109</f>
        <v>2.8430390422576113E-2</v>
      </c>
      <c r="P109" s="198">
        <v>104</v>
      </c>
      <c r="Q109" s="198">
        <f>村镇首通奖励!BL109</f>
        <v>48700</v>
      </c>
      <c r="R109" s="198">
        <f>村镇首通奖励!BM109</f>
        <v>48598.720538720547</v>
      </c>
      <c r="S109" s="198">
        <f>村镇首通奖励!BN109</f>
        <v>48495.37414965986</v>
      </c>
      <c r="T109" s="198">
        <f>村镇首通奖励!BO109</f>
        <v>48389.896907216491</v>
      </c>
      <c r="U109" s="198">
        <f>村镇首通奖励!BP109</f>
        <v>48172.280701754396</v>
      </c>
      <c r="V109" s="198">
        <f>村镇首通奖励!BQ109</f>
        <v>0</v>
      </c>
      <c r="X109" s="198">
        <v>104</v>
      </c>
      <c r="Y109" s="145">
        <f>村镇首通奖励!BL109/Q109</f>
        <v>1</v>
      </c>
      <c r="AC109" s="198">
        <v>104</v>
      </c>
      <c r="AD109" s="198">
        <f>村镇首通奖励!AD109</f>
        <v>43952.380952380954</v>
      </c>
      <c r="AE109" s="198">
        <f>村镇首通奖励!AE109</f>
        <v>44396.344396344401</v>
      </c>
      <c r="AF109" s="198">
        <f>村镇首通奖励!AF109</f>
        <v>44849.368318756082</v>
      </c>
      <c r="AG109" s="198">
        <f>村镇首通奖励!AG109</f>
        <v>45311.732940598915</v>
      </c>
      <c r="AH109" s="198">
        <f>村镇首通奖励!AH109</f>
        <v>46265.664160401007</v>
      </c>
      <c r="AM109" s="198">
        <v>104</v>
      </c>
      <c r="AN109" s="198">
        <f>村镇首通奖励!AO109+繁荣度奖励!BF110</f>
        <v>112898763710.69344</v>
      </c>
      <c r="AO109" s="198">
        <f>村镇首通奖励!AP109+繁荣度奖励!BG110</f>
        <v>97472718281.799316</v>
      </c>
      <c r="AP109" s="198">
        <f>村镇首通奖励!AQ109+繁荣度奖励!BH110</f>
        <v>79405477027.939056</v>
      </c>
      <c r="AQ109" s="198">
        <f>村镇首通奖励!AR109+繁荣度奖励!BI110</f>
        <v>57802142058.729843</v>
      </c>
      <c r="AR109" s="198">
        <f>村镇首通奖励!AS109+繁荣度奖励!BJ110</f>
        <v>32195780195.457417</v>
      </c>
      <c r="AT109" s="145">
        <f>村镇首通奖励!AO109/AN109</f>
        <v>2.207358095068279E-4</v>
      </c>
      <c r="AU109" s="145">
        <f>繁荣度奖励!BF110/AN109</f>
        <v>0.99977926419049312</v>
      </c>
      <c r="AX109" s="198">
        <v>104</v>
      </c>
      <c r="AY109" s="198">
        <f>繁荣度奖励!N110+村镇首通奖励!AZ109</f>
        <v>16810859925.337612</v>
      </c>
      <c r="AZ109" s="198">
        <f>繁荣度奖励!O110+村镇首通奖励!BA109</f>
        <v>14476004522.875998</v>
      </c>
      <c r="BA109" s="198">
        <f>繁荣度奖励!P110+村镇首通奖励!BB109</f>
        <v>11764278606.870945</v>
      </c>
      <c r="BB109" s="198">
        <f>繁荣度奖励!Q110+村镇首通奖励!BC109</f>
        <v>8545013414.3488216</v>
      </c>
      <c r="BC109" s="198">
        <f>繁荣度奖励!R110+村镇首通奖励!BD109</f>
        <v>4738009012.2036028</v>
      </c>
      <c r="BE109" s="145">
        <f>村镇首通奖励!AZ109/AY109</f>
        <v>3.5548449196182234E-4</v>
      </c>
      <c r="BF109" s="145">
        <f>繁荣度奖励!N110/AY109</f>
        <v>0.99964451550803812</v>
      </c>
    </row>
    <row r="110" spans="3:58" s="198" customFormat="1" x14ac:dyDescent="0.15">
      <c r="C110" s="198">
        <v>105</v>
      </c>
      <c r="D110" s="198">
        <f>繁荣度奖励!AD111+村镇首通奖励!Y110+爵位俸禄!AJ109</f>
        <v>2198401076.0638928</v>
      </c>
      <c r="E110" s="198">
        <f>繁荣度奖励!AE111+村镇首通奖励!Z110+爵位俸禄!AK109</f>
        <v>1895631053.2724781</v>
      </c>
      <c r="F110" s="198">
        <f>繁荣度奖励!AF111+村镇首通奖励!AA110+爵位俸禄!AL109</f>
        <v>1541036413.061235</v>
      </c>
      <c r="G110" s="198">
        <f>繁荣度奖励!AG111+村镇首通奖励!AB110+爵位俸禄!AM109</f>
        <v>1119192794.9576738</v>
      </c>
      <c r="H110" s="198">
        <f>繁荣度奖励!AH111+村镇首通奖励!AC110+爵位俸禄!AN109</f>
        <v>619923166.70673943</v>
      </c>
      <c r="J110" s="198">
        <v>105</v>
      </c>
      <c r="K110" s="145">
        <f>繁荣度奖励!AD111/D110</f>
        <v>0.9713802269203875</v>
      </c>
      <c r="L110" s="145">
        <f>村镇首通奖励!Y110/D110</f>
        <v>1.5949773852358195E-4</v>
      </c>
      <c r="M110" s="146">
        <f>爵位俸禄!AJ109/D110</f>
        <v>2.8460275341088932E-2</v>
      </c>
      <c r="P110" s="198">
        <v>105</v>
      </c>
      <c r="Q110" s="198">
        <f>村镇首通奖励!BL110</f>
        <v>48700</v>
      </c>
      <c r="R110" s="198">
        <f>村镇首通奖励!BM110</f>
        <v>48598.720538720547</v>
      </c>
      <c r="S110" s="198">
        <f>村镇首通奖励!BN110</f>
        <v>48495.37414965986</v>
      </c>
      <c r="T110" s="198">
        <f>村镇首通奖励!BO110</f>
        <v>48389.896907216491</v>
      </c>
      <c r="U110" s="198">
        <f>村镇首通奖励!BP110</f>
        <v>48172.280701754396</v>
      </c>
      <c r="V110" s="198">
        <f>村镇首通奖励!BQ110</f>
        <v>0</v>
      </c>
      <c r="X110" s="198">
        <v>105</v>
      </c>
      <c r="Y110" s="145">
        <f>村镇首通奖励!BL110/Q110</f>
        <v>1</v>
      </c>
      <c r="AC110" s="198">
        <v>105</v>
      </c>
      <c r="AD110" s="198">
        <f>村镇首通奖励!AD110</f>
        <v>44375</v>
      </c>
      <c r="AE110" s="198">
        <f>村镇首通奖励!AE110</f>
        <v>44823.232323232325</v>
      </c>
      <c r="AF110" s="198">
        <f>村镇首通奖励!AF110</f>
        <v>45280.612244897966</v>
      </c>
      <c r="AG110" s="198">
        <f>村镇首通奖励!AG110</f>
        <v>45747.422680412368</v>
      </c>
      <c r="AH110" s="198">
        <f>村镇首通奖励!AH110</f>
        <v>46710.526315789481</v>
      </c>
      <c r="AM110" s="198">
        <v>105</v>
      </c>
      <c r="AN110" s="198">
        <f>村镇首通奖励!AO110+繁荣度奖励!BF111</f>
        <v>123131556321.76216</v>
      </c>
      <c r="AO110" s="198">
        <f>村镇首通奖励!AP110+繁荣度奖励!BG111</f>
        <v>106436462843.87929</v>
      </c>
      <c r="AP110" s="198">
        <f>村镇首通奖励!AQ110+繁荣度奖励!BH111</f>
        <v>86702399713.926071</v>
      </c>
      <c r="AQ110" s="198">
        <f>村镇首通奖励!AR110+繁荣度奖励!BI111</f>
        <v>63077423117.735092</v>
      </c>
      <c r="AR110" s="198">
        <f>村镇首通奖励!AS110+繁荣度奖励!BJ111</f>
        <v>35071733487.19989</v>
      </c>
      <c r="AT110" s="145">
        <f>村镇首通奖励!AO110/AN110</f>
        <v>2.0239165933124423E-4</v>
      </c>
      <c r="AU110" s="145">
        <f>繁荣度奖励!BF111/AN110</f>
        <v>0.99979760834066878</v>
      </c>
      <c r="AX110" s="198">
        <v>105</v>
      </c>
      <c r="AY110" s="198">
        <f>繁荣度奖励!N111+村镇首通奖励!AZ110</f>
        <v>18258498088.483177</v>
      </c>
      <c r="AZ110" s="198">
        <f>繁荣度奖励!O111+村镇首通奖励!BA110</f>
        <v>15744109839.377689</v>
      </c>
      <c r="BA110" s="198">
        <f>繁荣度奖励!P111+村镇首通奖励!BB110</f>
        <v>12796577819.339222</v>
      </c>
      <c r="BB110" s="198">
        <f>繁荣度奖励!Q111+村镇首通奖励!BC110</f>
        <v>9291309999.5131092</v>
      </c>
      <c r="BC110" s="198">
        <f>繁荣度奖励!R111+村镇首通奖励!BD110</f>
        <v>5144871527.5297766</v>
      </c>
      <c r="BE110" s="145">
        <f>村镇首通奖励!AZ110/AY110</f>
        <v>3.2729964814408541E-4</v>
      </c>
      <c r="BF110" s="145">
        <f>繁荣度奖励!N111/AY110</f>
        <v>0.99967270035185596</v>
      </c>
    </row>
    <row r="111" spans="3:58" s="198" customFormat="1" x14ac:dyDescent="0.15">
      <c r="C111" s="198">
        <v>106</v>
      </c>
      <c r="D111" s="198">
        <f>繁荣度奖励!AD112+村镇首通奖励!Y111+爵位俸禄!AJ110</f>
        <v>2387767382.0905595</v>
      </c>
      <c r="E111" s="198">
        <f>繁荣度奖励!AE112+村镇首通奖励!Z111+爵位俸禄!AK110</f>
        <v>2060515119.472909</v>
      </c>
      <c r="F111" s="198">
        <f>繁荣度奖励!AF112+村镇首通奖励!AA111+爵位俸禄!AL110</f>
        <v>1674149245.7431936</v>
      </c>
      <c r="G111" s="198">
        <f>繁荣度奖励!AG112+村镇首通奖励!AB111+爵位俸禄!AM110</f>
        <v>1214704724.2597904</v>
      </c>
      <c r="H111" s="198">
        <f>繁荣度奖励!AH112+村镇首通奖励!AC111+爵位俸禄!AN110</f>
        <v>670203494.26410758</v>
      </c>
      <c r="J111" s="198">
        <v>106</v>
      </c>
      <c r="K111" s="145">
        <f>繁荣度奖励!AD112/D111</f>
        <v>0.97138642046470658</v>
      </c>
      <c r="L111" s="145">
        <f>村镇首通奖励!Y111/D111</f>
        <v>1.4684847553826812E-4</v>
      </c>
      <c r="M111" s="146">
        <f>爵位俸禄!AJ110/D111</f>
        <v>2.8466731059755168E-2</v>
      </c>
      <c r="P111" s="198">
        <v>106</v>
      </c>
      <c r="Q111" s="198">
        <f>村镇首通奖励!BL111</f>
        <v>48700</v>
      </c>
      <c r="R111" s="198">
        <f>村镇首通奖励!BM111</f>
        <v>48598.720538720547</v>
      </c>
      <c r="S111" s="198">
        <f>村镇首通奖励!BN111</f>
        <v>48495.37414965986</v>
      </c>
      <c r="T111" s="198">
        <f>村镇首通奖励!BO111</f>
        <v>48389.896907216491</v>
      </c>
      <c r="U111" s="198">
        <f>村镇首通奖励!BP111</f>
        <v>48172.280701754396</v>
      </c>
      <c r="V111" s="198">
        <f>村镇首通奖励!BQ111</f>
        <v>0</v>
      </c>
      <c r="X111" s="198">
        <v>106</v>
      </c>
      <c r="Y111" s="145">
        <f>村镇首通奖励!BL111/Q111</f>
        <v>1</v>
      </c>
      <c r="AC111" s="198">
        <v>106</v>
      </c>
      <c r="AD111" s="198">
        <f>村镇首通奖励!AD111</f>
        <v>44797.619047619046</v>
      </c>
      <c r="AE111" s="198">
        <f>村镇首通奖励!AE111</f>
        <v>45250.12025012025</v>
      </c>
      <c r="AF111" s="198">
        <f>村镇首通奖励!AF111</f>
        <v>45711.85617103985</v>
      </c>
      <c r="AG111" s="198">
        <f>村镇首通奖励!AG111</f>
        <v>46183.112420225822</v>
      </c>
      <c r="AH111" s="198">
        <f>村镇首通奖励!AH111</f>
        <v>47155.388471177946</v>
      </c>
      <c r="AM111" s="198">
        <v>106</v>
      </c>
      <c r="AN111" s="198">
        <f>村镇首通奖励!AO111+繁荣度奖励!BF112</f>
        <v>134203241752.49702</v>
      </c>
      <c r="AO111" s="198">
        <f>村镇首通奖励!AP111+繁荣度奖励!BG112</f>
        <v>116079496716.18571</v>
      </c>
      <c r="AP111" s="198">
        <f>村镇首通奖励!AQ111+繁荣度奖励!BH112</f>
        <v>94472828391.17392</v>
      </c>
      <c r="AQ111" s="198">
        <f>村镇首通奖励!AR111+繁荣度奖励!BI112</f>
        <v>68654619930.23687</v>
      </c>
      <c r="AR111" s="198">
        <f>村镇首通奖励!AS111+繁荣度奖励!BJ112</f>
        <v>38009539891.526939</v>
      </c>
      <c r="AT111" s="145">
        <f>村镇首通奖励!AO111/AN111</f>
        <v>1.8569447112134544E-4</v>
      </c>
      <c r="AU111" s="145">
        <f>繁荣度奖励!BF112/AN111</f>
        <v>0.99981430552887862</v>
      </c>
      <c r="AX111" s="198">
        <v>106</v>
      </c>
      <c r="AY111" s="198">
        <f>繁荣度奖励!N112+村镇首通奖励!AZ111</f>
        <v>19824814828.112728</v>
      </c>
      <c r="AZ111" s="198">
        <f>繁荣度奖励!O112+村镇首通奖励!BA111</f>
        <v>17108314546.014284</v>
      </c>
      <c r="BA111" s="198">
        <f>繁荣度奖励!P112+村镇首通奖励!BB111</f>
        <v>13895864155.409101</v>
      </c>
      <c r="BB111" s="198">
        <f>繁荣度奖励!Q112+村镇首通奖励!BC111</f>
        <v>10080318753.625652</v>
      </c>
      <c r="BC111" s="198">
        <f>繁荣度奖励!R112+村镇首通奖励!BD111</f>
        <v>5560484432.8706875</v>
      </c>
      <c r="BE111" s="145">
        <f>村镇首通奖励!AZ111/AY111</f>
        <v>3.0144039436503026E-4</v>
      </c>
      <c r="BF111" s="145">
        <f>繁荣度奖励!N112/AY111</f>
        <v>0.99969855960563492</v>
      </c>
    </row>
    <row r="112" spans="3:58" s="198" customFormat="1" x14ac:dyDescent="0.15">
      <c r="C112" s="198">
        <v>107</v>
      </c>
      <c r="D112" s="198">
        <f>繁荣度奖励!AD113+村镇首通奖励!Y112+爵位俸禄!AJ111</f>
        <v>2592585211.0038385</v>
      </c>
      <c r="E112" s="198">
        <f>繁荣度奖励!AE113+村镇首通奖励!Z112+爵位俸禄!AK111</f>
        <v>2236268879.2321143</v>
      </c>
      <c r="F112" s="198">
        <f>繁荣度奖励!AF113+村镇首通奖励!AA112+爵位俸禄!AL111</f>
        <v>1818767211.6002455</v>
      </c>
      <c r="G112" s="198">
        <f>繁荣度奖励!AG113+村镇首通奖励!AB112+爵位俸禄!AM111</f>
        <v>1312897121.2604609</v>
      </c>
      <c r="H112" s="198">
        <f>繁荣度奖励!AH113+村镇首通奖励!AC112+爵位俸禄!AN111</f>
        <v>723726364.95415378</v>
      </c>
      <c r="J112" s="198">
        <v>107</v>
      </c>
      <c r="K112" s="145">
        <f>繁荣度奖励!AD113/D112</f>
        <v>0.97141257805010062</v>
      </c>
      <c r="L112" s="145">
        <f>村镇首通奖励!Y112/D112</f>
        <v>1.3524724221667284E-4</v>
      </c>
      <c r="M112" s="146">
        <f>爵位俸禄!AJ111/D112</f>
        <v>2.8452174707682684E-2</v>
      </c>
      <c r="P112" s="198">
        <v>107</v>
      </c>
      <c r="Q112" s="198">
        <f>村镇首通奖励!BL112</f>
        <v>48700</v>
      </c>
      <c r="R112" s="198">
        <f>村镇首通奖励!BM112</f>
        <v>48598.720538720547</v>
      </c>
      <c r="S112" s="198">
        <f>村镇首通奖励!BN112</f>
        <v>48495.37414965986</v>
      </c>
      <c r="T112" s="198">
        <f>村镇首通奖励!BO112</f>
        <v>48389.896907216491</v>
      </c>
      <c r="U112" s="198">
        <f>村镇首通奖励!BP112</f>
        <v>48172.280701754396</v>
      </c>
      <c r="V112" s="198">
        <f>村镇首通奖励!BQ112</f>
        <v>0</v>
      </c>
      <c r="X112" s="198">
        <v>107</v>
      </c>
      <c r="Y112" s="145">
        <f>村镇首通奖励!BL112/Q112</f>
        <v>1</v>
      </c>
      <c r="AC112" s="198">
        <v>107</v>
      </c>
      <c r="AD112" s="198">
        <f>村镇首通奖励!AD112</f>
        <v>45220.238095238092</v>
      </c>
      <c r="AE112" s="198">
        <f>村镇首通奖励!AE112</f>
        <v>45677.008177008182</v>
      </c>
      <c r="AF112" s="198">
        <f>村镇首通奖励!AF112</f>
        <v>46143.100097181734</v>
      </c>
      <c r="AG112" s="198">
        <f>村镇首通奖励!AG112</f>
        <v>46618.802160039268</v>
      </c>
      <c r="AH112" s="198">
        <f>村镇首通奖励!AH112</f>
        <v>47600.25062656642</v>
      </c>
      <c r="AM112" s="198">
        <v>107</v>
      </c>
      <c r="AN112" s="198">
        <f>村镇首通奖励!AO112+繁荣度奖励!BF113</f>
        <v>146181526973.55954</v>
      </c>
      <c r="AO112" s="198">
        <f>村镇首通奖励!AP112+繁荣度奖励!BG113</f>
        <v>126338843563.96942</v>
      </c>
      <c r="AP112" s="198">
        <f>村镇首通奖励!AQ112+繁荣度奖励!BH113</f>
        <v>102917239874.80339</v>
      </c>
      <c r="AQ112" s="198">
        <f>村镇首通奖励!AR112+繁荣度奖励!BI113</f>
        <v>74389932502.280426</v>
      </c>
      <c r="AR112" s="198">
        <f>村镇首通奖励!AS112+繁荣度奖励!BJ113</f>
        <v>41137656476.710419</v>
      </c>
      <c r="AT112" s="145">
        <f>村镇首通奖励!AO112/AN112</f>
        <v>1.7047844906222336E-4</v>
      </c>
      <c r="AU112" s="145">
        <f>繁荣度奖励!BF113/AN112</f>
        <v>0.99982952155093774</v>
      </c>
      <c r="AX112" s="198">
        <v>107</v>
      </c>
      <c r="AY112" s="198">
        <f>繁荣度奖励!N113+村镇首通奖励!AZ112</f>
        <v>21519388682.399174</v>
      </c>
      <c r="AZ112" s="198">
        <f>繁荣度奖励!O113+村镇首通奖励!BA112</f>
        <v>18559709349.983414</v>
      </c>
      <c r="BA112" s="198">
        <f>繁荣度奖励!P113+村镇首通奖励!BB112</f>
        <v>15090499167.925976</v>
      </c>
      <c r="BB112" s="198">
        <f>繁荣度奖励!Q113+村镇首通奖励!BC112</f>
        <v>10891696221.383368</v>
      </c>
      <c r="BC112" s="198">
        <f>繁荣度奖励!R113+村镇首通奖励!BD112</f>
        <v>6003020612.3474283</v>
      </c>
      <c r="BE112" s="145">
        <f>村镇首通奖励!AZ112/AY112</f>
        <v>2.7770305598354676E-4</v>
      </c>
      <c r="BF112" s="145">
        <f>繁荣度奖励!N113/AY112</f>
        <v>0.99972229694401649</v>
      </c>
    </row>
    <row r="113" spans="3:58" s="198" customFormat="1" x14ac:dyDescent="0.15">
      <c r="C113" s="198">
        <v>108</v>
      </c>
      <c r="D113" s="198">
        <f>繁荣度奖励!AD114+村镇首通奖励!Y113+爵位俸禄!AJ112</f>
        <v>2814574652.7298164</v>
      </c>
      <c r="E113" s="198">
        <f>繁荣度奖励!AE114+村镇首通奖励!Z113+爵位俸禄!AK112</f>
        <v>2427593043.5231962</v>
      </c>
      <c r="F113" s="198">
        <f>繁荣度奖励!AF114+村镇首通奖励!AA113+爵位俸禄!AL112</f>
        <v>1963750946.1473238</v>
      </c>
      <c r="G113" s="198">
        <f>繁荣度奖励!AG114+村镇首通奖励!AB113+爵位俸禄!AM112</f>
        <v>1419339448.8719954</v>
      </c>
      <c r="H113" s="198">
        <f>繁荣度奖励!AH114+村镇首通奖励!AC113+爵位俸禄!AN112</f>
        <v>784116950.86446011</v>
      </c>
      <c r="J113" s="198">
        <v>108</v>
      </c>
      <c r="K113" s="145">
        <f>繁荣度奖励!AD114/D113</f>
        <v>0.97129178028386287</v>
      </c>
      <c r="L113" s="145">
        <f>村镇首通奖励!Y113/D113</f>
        <v>1.2458010295087366E-4</v>
      </c>
      <c r="M113" s="146">
        <f>爵位俸禄!AJ112/D113</f>
        <v>2.8583639613186149E-2</v>
      </c>
      <c r="P113" s="198">
        <v>108</v>
      </c>
      <c r="Q113" s="198">
        <f>村镇首通奖励!BL113</f>
        <v>48700</v>
      </c>
      <c r="R113" s="198">
        <f>村镇首通奖励!BM113</f>
        <v>48598.720538720547</v>
      </c>
      <c r="S113" s="198">
        <f>村镇首通奖励!BN113</f>
        <v>48495.37414965986</v>
      </c>
      <c r="T113" s="198">
        <f>村镇首通奖励!BO113</f>
        <v>48389.896907216491</v>
      </c>
      <c r="U113" s="198">
        <f>村镇首通奖励!BP113</f>
        <v>48172.280701754396</v>
      </c>
      <c r="V113" s="198">
        <f>村镇首通奖励!BQ113</f>
        <v>0</v>
      </c>
      <c r="X113" s="198">
        <v>108</v>
      </c>
      <c r="Y113" s="145">
        <f>村镇首通奖励!BL113/Q113</f>
        <v>1</v>
      </c>
      <c r="AC113" s="198">
        <v>108</v>
      </c>
      <c r="AD113" s="198">
        <f>村镇首通奖励!AD113</f>
        <v>45642.857142857145</v>
      </c>
      <c r="AE113" s="198">
        <f>村镇首通奖励!AE113</f>
        <v>46103.896103896106</v>
      </c>
      <c r="AF113" s="198">
        <f>村镇首通奖励!AF113</f>
        <v>46574.344023323618</v>
      </c>
      <c r="AG113" s="198">
        <f>村镇首通奖励!AG113</f>
        <v>47054.491899852728</v>
      </c>
      <c r="AH113" s="198">
        <f>村镇首通奖励!AH113</f>
        <v>48045.112781954886</v>
      </c>
      <c r="AM113" s="198">
        <v>108</v>
      </c>
      <c r="AN113" s="198">
        <f>村镇首通奖励!AO113+繁荣度奖励!BF114</f>
        <v>159139516585.4808</v>
      </c>
      <c r="AO113" s="198">
        <f>村镇首通奖励!AP113+繁荣度奖励!BG114</f>
        <v>137510201274.85306</v>
      </c>
      <c r="AP113" s="198">
        <f>村镇首通奖励!AQ113+繁荣度奖励!BH114</f>
        <v>111385345761.40315</v>
      </c>
      <c r="AQ113" s="198">
        <f>村镇首通奖励!AR113+繁荣度奖励!BI114</f>
        <v>80608813754.538513</v>
      </c>
      <c r="AR113" s="198">
        <f>村镇首通奖励!AS113+繁荣度奖励!BJ114</f>
        <v>44668098389.640305</v>
      </c>
      <c r="AT113" s="145">
        <f>村镇首通奖励!AO113/AN113</f>
        <v>1.565971829920317E-4</v>
      </c>
      <c r="AU113" s="145">
        <f>繁荣度奖励!BF114/AN113</f>
        <v>0.99984340281700801</v>
      </c>
      <c r="AX113" s="198">
        <v>108</v>
      </c>
      <c r="AY113" s="198">
        <f>繁荣度奖励!N114+村镇首通奖励!AZ113</f>
        <v>23352561794.846512</v>
      </c>
      <c r="AZ113" s="198">
        <f>繁荣度奖励!O114+村镇首通奖励!BA113</f>
        <v>20140126775.714527</v>
      </c>
      <c r="BA113" s="198">
        <f>繁荣度奖励!P114+村镇首通奖励!BB113</f>
        <v>16288486239.191277</v>
      </c>
      <c r="BB113" s="198">
        <f>繁荣度奖励!Q114+村镇首通奖励!BC113</f>
        <v>11771484386.258432</v>
      </c>
      <c r="BC113" s="198">
        <f>繁荣度奖励!R114+村镇首通奖励!BD113</f>
        <v>6502473952.2301912</v>
      </c>
      <c r="BE113" s="145">
        <f>村镇首通奖励!AZ113/AY113</f>
        <v>2.5590340162674551E-4</v>
      </c>
      <c r="BF113" s="145">
        <f>繁荣度奖励!N114/AY113</f>
        <v>0.99974409659837327</v>
      </c>
    </row>
    <row r="114" spans="3:58" s="198" customFormat="1" x14ac:dyDescent="0.15">
      <c r="C114" s="198">
        <v>109</v>
      </c>
      <c r="D114" s="198">
        <f>繁荣度奖励!AD115+村镇首通奖励!Y114+爵位俸禄!AJ113</f>
        <v>3054633678.7412138</v>
      </c>
      <c r="E114" s="198">
        <f>繁荣度奖励!AE115+村镇首通奖励!Z114+爵位俸禄!AK113</f>
        <v>2624360926.830442</v>
      </c>
      <c r="F114" s="198">
        <f>繁荣度奖励!AF115+村镇首通奖励!AA114+爵位俸禄!AL113</f>
        <v>2123431419.0181823</v>
      </c>
      <c r="G114" s="198">
        <f>繁荣度奖励!AG115+村镇首通奖励!AB114+爵位俸禄!AM113</f>
        <v>1535502501.4728694</v>
      </c>
      <c r="H114" s="198">
        <f>繁荣度奖励!AH115+村镇首通奖励!AC114+爵位俸禄!AN113</f>
        <v>850210094.28520572</v>
      </c>
      <c r="J114" s="198">
        <v>109</v>
      </c>
      <c r="K114" s="145">
        <f>繁荣度奖励!AD115/D114</f>
        <v>0.97120197656422236</v>
      </c>
      <c r="L114" s="145">
        <f>村镇首通奖励!Y114/D114</f>
        <v>1.1478954168556653E-4</v>
      </c>
      <c r="M114" s="146">
        <f>爵位俸禄!AJ113/D114</f>
        <v>2.8683233894092067E-2</v>
      </c>
      <c r="P114" s="198">
        <v>109</v>
      </c>
      <c r="Q114" s="198">
        <f>村镇首通奖励!BL114</f>
        <v>48700</v>
      </c>
      <c r="R114" s="198">
        <f>村镇首通奖励!BM114</f>
        <v>48598.720538720547</v>
      </c>
      <c r="S114" s="198">
        <f>村镇首通奖励!BN114</f>
        <v>48495.37414965986</v>
      </c>
      <c r="T114" s="198">
        <f>村镇首通奖励!BO114</f>
        <v>48389.896907216491</v>
      </c>
      <c r="U114" s="198">
        <f>村镇首通奖励!BP114</f>
        <v>48172.280701754396</v>
      </c>
      <c r="V114" s="198">
        <f>村镇首通奖励!BQ114</f>
        <v>0</v>
      </c>
      <c r="X114" s="198">
        <v>109</v>
      </c>
      <c r="Y114" s="145">
        <f>村镇首通奖励!BL114/Q114</f>
        <v>1</v>
      </c>
      <c r="AC114" s="198">
        <v>109</v>
      </c>
      <c r="AD114" s="198">
        <f>村镇首通奖励!AD114</f>
        <v>46065.476190476191</v>
      </c>
      <c r="AE114" s="198">
        <f>村镇首通奖励!AE114</f>
        <v>46530.784030784038</v>
      </c>
      <c r="AF114" s="198">
        <f>村镇首通奖励!AF114</f>
        <v>47005.587949465502</v>
      </c>
      <c r="AG114" s="198">
        <f>村镇首通奖励!AG114</f>
        <v>47490.181639666174</v>
      </c>
      <c r="AH114" s="198">
        <f>村镇首通奖励!AH114</f>
        <v>48489.974937343359</v>
      </c>
      <c r="AM114" s="198">
        <v>109</v>
      </c>
      <c r="AN114" s="198">
        <f>村镇首通奖励!AO114+繁荣度奖励!BF115</f>
        <v>173156138844.11691</v>
      </c>
      <c r="AO114" s="198">
        <f>村镇首通奖励!AP114+繁荣度奖励!BG115</f>
        <v>149002560797.90891</v>
      </c>
      <c r="AP114" s="198">
        <f>村镇首通奖励!AQ114+繁荣度奖励!BH115</f>
        <v>120714375964.01862</v>
      </c>
      <c r="AQ114" s="198">
        <f>村镇首通奖励!AR114+繁荣度奖励!BI115</f>
        <v>87397448505.677155</v>
      </c>
      <c r="AR114" s="198">
        <f>村镇首通奖励!AS114+繁荣度奖励!BJ115</f>
        <v>48525104237.959602</v>
      </c>
      <c r="AT114" s="145">
        <f>村镇首通奖励!AO114/AN114</f>
        <v>1.4392097309604972E-4</v>
      </c>
      <c r="AU114" s="145">
        <f>繁荣度奖励!BF115/AN114</f>
        <v>0.99985607902690399</v>
      </c>
      <c r="AX114" s="198">
        <v>109</v>
      </c>
      <c r="AY114" s="198">
        <f>繁荣度奖励!N115+村镇首通奖励!AZ114</f>
        <v>25335500184.318863</v>
      </c>
      <c r="AZ114" s="198">
        <f>繁荣度奖励!O115+村镇首通奖励!BA114</f>
        <v>21765956484.426605</v>
      </c>
      <c r="BA114" s="198">
        <f>繁荣度奖励!P115+村镇首通奖励!BB114</f>
        <v>17608268693.478043</v>
      </c>
      <c r="BB114" s="198">
        <f>繁荣度奖励!Q115+村镇首通奖励!BC114</f>
        <v>12731875856.596077</v>
      </c>
      <c r="BC114" s="198">
        <f>繁荣度奖励!R115+村镇首通奖励!BD114</f>
        <v>7048126451.3791494</v>
      </c>
      <c r="BE114" s="145">
        <f>村镇首通奖励!AZ114/AY114</f>
        <v>2.3587456164369635E-4</v>
      </c>
      <c r="BF114" s="145">
        <f>繁荣度奖励!N115/AY114</f>
        <v>0.99976412543835635</v>
      </c>
    </row>
    <row r="115" spans="3:58" s="198" customFormat="1" x14ac:dyDescent="0.15">
      <c r="C115" s="198">
        <v>110</v>
      </c>
      <c r="D115" s="198">
        <f>繁荣度奖励!AD116+村镇首通奖励!Y115+爵位俸禄!AJ114</f>
        <v>3314212559.2465272</v>
      </c>
      <c r="E115" s="198">
        <f>繁荣度奖励!AE116+村镇首通奖励!Z115+爵位俸禄!AK114</f>
        <v>2847349227.0621772</v>
      </c>
      <c r="F115" s="198">
        <f>繁荣度奖励!AF116+村镇首通奖励!AA115+爵位俸禄!AL114</f>
        <v>2308184034.2498493</v>
      </c>
      <c r="G115" s="198">
        <f>繁荣度奖励!AG116+村镇首通奖励!AB115+爵位俸禄!AM114</f>
        <v>1671139897.7349122</v>
      </c>
      <c r="H115" s="198">
        <f>繁荣度奖励!AH116+村镇首通奖励!AC115+爵位俸禄!AN114</f>
        <v>924886725.485075</v>
      </c>
      <c r="J115" s="198">
        <v>110</v>
      </c>
      <c r="K115" s="145">
        <f>繁荣度奖励!AD116/D115</f>
        <v>0.97114013575626634</v>
      </c>
      <c r="L115" s="145">
        <f>村镇首通奖励!Y115/D115</f>
        <v>1.0579888698500273E-4</v>
      </c>
      <c r="M115" s="146">
        <f>爵位俸禄!AJ114/D115</f>
        <v>2.8754065356748619E-2</v>
      </c>
      <c r="P115" s="198">
        <v>110</v>
      </c>
      <c r="Q115" s="198">
        <f>村镇首通奖励!BL115</f>
        <v>48700</v>
      </c>
      <c r="R115" s="198">
        <f>村镇首通奖励!BM115</f>
        <v>48598.720538720547</v>
      </c>
      <c r="S115" s="198">
        <f>村镇首通奖励!BN115</f>
        <v>48495.37414965986</v>
      </c>
      <c r="T115" s="198">
        <f>村镇首通奖励!BO115</f>
        <v>48389.896907216491</v>
      </c>
      <c r="U115" s="198">
        <f>村镇首通奖励!BP115</f>
        <v>48172.280701754396</v>
      </c>
      <c r="V115" s="198">
        <f>村镇首通奖励!BQ115</f>
        <v>0</v>
      </c>
      <c r="X115" s="198">
        <v>110</v>
      </c>
      <c r="Y115" s="145">
        <f>村镇首通奖励!BL115/Q115</f>
        <v>1</v>
      </c>
      <c r="AC115" s="198">
        <v>110</v>
      </c>
      <c r="AD115" s="198">
        <f>村镇首通奖励!AD115</f>
        <v>46488.095238095237</v>
      </c>
      <c r="AE115" s="198">
        <f>村镇首通奖励!AE115</f>
        <v>46957.671957671962</v>
      </c>
      <c r="AF115" s="198">
        <f>村镇首通奖励!AF115</f>
        <v>47436.831875607386</v>
      </c>
      <c r="AG115" s="198">
        <f>村镇首通奖励!AG115</f>
        <v>47925.87137947962</v>
      </c>
      <c r="AH115" s="198">
        <f>村镇首通奖励!AH115</f>
        <v>48934.837092731832</v>
      </c>
      <c r="AM115" s="198">
        <v>110</v>
      </c>
      <c r="AN115" s="198">
        <f>村镇首通奖励!AO115+繁荣度奖励!BF116</f>
        <v>188316605035.23785</v>
      </c>
      <c r="AO115" s="198">
        <f>村镇首通奖励!AP115+繁荣度奖励!BG116</f>
        <v>162029842200.72363</v>
      </c>
      <c r="AP115" s="198">
        <f>村镇首通奖励!AQ115+繁荣度奖励!BH116</f>
        <v>131511071794.56416</v>
      </c>
      <c r="AQ115" s="198">
        <f>村镇首通奖励!AR115+繁荣度奖励!BI116</f>
        <v>95326263937.920959</v>
      </c>
      <c r="AR115" s="198">
        <f>村镇首通奖励!AS115+繁荣度奖励!BJ116</f>
        <v>52884221182.72036</v>
      </c>
      <c r="AT115" s="145">
        <f>村镇首通奖励!AO115/AN115</f>
        <v>1.3233458618976704E-4</v>
      </c>
      <c r="AU115" s="145">
        <f>繁荣度奖励!BF116/AN115</f>
        <v>0.99986766541381022</v>
      </c>
      <c r="AX115" s="198">
        <v>110</v>
      </c>
      <c r="AY115" s="198">
        <f>繁荣度奖励!N116+村镇首通奖励!AZ115</f>
        <v>27480258732.987679</v>
      </c>
      <c r="AZ115" s="198">
        <f>繁荣度奖励!O116+村镇首通奖励!BA115</f>
        <v>23608932340.338284</v>
      </c>
      <c r="BA115" s="198">
        <f>繁荣度奖励!P116+村镇首通奖励!BB115</f>
        <v>19135682520.204659</v>
      </c>
      <c r="BB115" s="198">
        <f>繁荣度奖励!Q116+村镇首通奖励!BC115</f>
        <v>13853569244.170246</v>
      </c>
      <c r="BC115" s="198">
        <f>繁荣度奖励!R116+村镇首通奖励!BD115</f>
        <v>7664812852.3157063</v>
      </c>
      <c r="BE115" s="145">
        <f>村镇首通奖励!AZ115/AY115</f>
        <v>2.1746520140388372E-4</v>
      </c>
      <c r="BF115" s="145">
        <f>繁荣度奖励!N116/AY115</f>
        <v>0.99978253479859613</v>
      </c>
    </row>
    <row r="116" spans="3:58" s="198" customFormat="1" x14ac:dyDescent="0.15">
      <c r="C116" s="198">
        <v>111</v>
      </c>
      <c r="D116" s="198">
        <f>繁荣度奖励!AD117+村镇首通奖励!Y116+爵位俸禄!AJ115</f>
        <v>3594876662.08599</v>
      </c>
      <c r="E116" s="198">
        <f>繁荣度奖励!AE117+村镇首通奖励!Z116+爵位俸禄!AK115</f>
        <v>3093527466.5159903</v>
      </c>
      <c r="F116" s="198">
        <f>繁荣度奖励!AF117+村镇首通奖励!AA116+爵位俸禄!AL115</f>
        <v>2509114306.712626</v>
      </c>
      <c r="G116" s="198">
        <f>繁荣度奖励!AG117+村镇首通奖励!AB116+爵位俸禄!AM115</f>
        <v>1819335850.5444117</v>
      </c>
      <c r="H116" s="198">
        <f>繁荣度奖励!AH117+村镇首通奖励!AC116+爵位俸禄!AN115</f>
        <v>1007571086.2540535</v>
      </c>
      <c r="J116" s="198">
        <v>111</v>
      </c>
      <c r="K116" s="145">
        <f>繁荣度奖励!AD117/D116</f>
        <v>0.97110352060150618</v>
      </c>
      <c r="L116" s="145">
        <f>村镇首通奖励!Y116/D116</f>
        <v>9.7538812304212691E-5</v>
      </c>
      <c r="M116" s="146">
        <f>爵位俸禄!AJ115/D116</f>
        <v>2.8798940586189606E-2</v>
      </c>
      <c r="P116" s="198">
        <v>111</v>
      </c>
      <c r="Q116" s="198">
        <f>村镇首通奖励!BL116</f>
        <v>48700</v>
      </c>
      <c r="R116" s="198">
        <f>村镇首通奖励!BM116</f>
        <v>48598.720538720547</v>
      </c>
      <c r="S116" s="198">
        <f>村镇首通奖励!BN116</f>
        <v>48495.37414965986</v>
      </c>
      <c r="T116" s="198">
        <f>村镇首通奖励!BO116</f>
        <v>48389.896907216491</v>
      </c>
      <c r="U116" s="198">
        <f>村镇首通奖励!BP116</f>
        <v>48172.280701754396</v>
      </c>
      <c r="V116" s="198">
        <f>村镇首通奖励!BQ116</f>
        <v>0</v>
      </c>
      <c r="X116" s="198">
        <v>111</v>
      </c>
      <c r="Y116" s="145">
        <f>村镇首通奖励!BL116/Q116</f>
        <v>1</v>
      </c>
      <c r="AC116" s="198">
        <v>111</v>
      </c>
      <c r="AD116" s="198">
        <f>村镇首通奖励!AD116</f>
        <v>46910.71428571429</v>
      </c>
      <c r="AE116" s="198">
        <f>村镇首通奖励!AE116</f>
        <v>47384.559884559887</v>
      </c>
      <c r="AF116" s="198">
        <f>村镇首通奖励!AF116</f>
        <v>47868.075801749277</v>
      </c>
      <c r="AG116" s="198">
        <f>村镇首通奖励!AG116</f>
        <v>48361.561119293074</v>
      </c>
      <c r="AH116" s="198">
        <f>村镇首通奖励!AH116</f>
        <v>49379.699248120305</v>
      </c>
      <c r="AM116" s="198">
        <v>111</v>
      </c>
      <c r="AN116" s="198">
        <f>村镇首通奖励!AO116+繁荣度奖励!BF117</f>
        <v>204712904790.77179</v>
      </c>
      <c r="AO116" s="198">
        <f>村镇首通奖励!AP116+繁荣度奖励!BG117</f>
        <v>176415708961.17609</v>
      </c>
      <c r="AP116" s="198">
        <f>村镇首通奖励!AQ116+繁荣度奖励!BH117</f>
        <v>143256238217.87433</v>
      </c>
      <c r="AQ116" s="198">
        <f>村镇首通奖励!AR116+繁荣度奖励!BI117</f>
        <v>103973856416.19542</v>
      </c>
      <c r="AR116" s="198">
        <f>村镇首通奖励!AS116+繁荣度奖励!BJ117</f>
        <v>57712084429.328857</v>
      </c>
      <c r="AT116" s="145">
        <f>村镇首通奖励!AO116/AN116</f>
        <v>1.217353640967113E-4</v>
      </c>
      <c r="AU116" s="145">
        <f>繁荣度奖励!BF117/AN116</f>
        <v>0.99987826463590324</v>
      </c>
      <c r="AX116" s="198">
        <v>111</v>
      </c>
      <c r="AY116" s="198">
        <f>繁荣度奖励!N117+村镇首通奖励!AZ116</f>
        <v>29799851258.962482</v>
      </c>
      <c r="AZ116" s="198">
        <f>繁荣度奖励!O117+村镇首通奖励!BA116</f>
        <v>25644107929.632587</v>
      </c>
      <c r="BA116" s="198">
        <f>繁荣度奖励!P117+村镇首通奖励!BB116</f>
        <v>20797276944.437191</v>
      </c>
      <c r="BB116" s="198">
        <f>繁荣度奖励!Q117+村镇首通奖励!BC116</f>
        <v>15076948371.129135</v>
      </c>
      <c r="BC116" s="198">
        <f>繁荣度奖励!R117+村镇首通奖励!BD116</f>
        <v>8347813021.270402</v>
      </c>
      <c r="BE116" s="145">
        <f>村镇首通奖励!AZ116/AY116</f>
        <v>2.0053791369856864E-4</v>
      </c>
      <c r="BF116" s="145">
        <f>繁荣度奖励!N117/AY116</f>
        <v>0.99979946208630144</v>
      </c>
    </row>
    <row r="117" spans="3:58" s="198" customFormat="1" x14ac:dyDescent="0.15">
      <c r="C117" s="198">
        <v>112</v>
      </c>
      <c r="D117" s="198">
        <f>繁荣度奖励!AD118+村镇首通奖励!Y117+爵位俸禄!AJ116</f>
        <v>3898315503.6773586</v>
      </c>
      <c r="E117" s="198">
        <f>繁荣度奖励!AE118+村镇首通奖励!Z117+爵位俸禄!AK116</f>
        <v>3357306403.0460572</v>
      </c>
      <c r="F117" s="198">
        <f>繁荣度奖励!AF118+村镇首通奖励!AA117+爵位俸禄!AL116</f>
        <v>2723493304.7830148</v>
      </c>
      <c r="G117" s="198">
        <f>繁荣度奖励!AG118+村镇首通奖励!AB117+爵位俸禄!AM116</f>
        <v>1975818492.307126</v>
      </c>
      <c r="H117" s="198">
        <f>繁荣度奖励!AH118+村镇首通奖励!AC117+爵位俸禄!AN116</f>
        <v>1088698079.0304885</v>
      </c>
      <c r="J117" s="198">
        <v>112</v>
      </c>
      <c r="K117" s="145">
        <f>繁荣度奖励!AD118/D117</f>
        <v>0.9710896561947544</v>
      </c>
      <c r="L117" s="145">
        <f>村镇首通奖励!Y117/D117</f>
        <v>8.9946542210150594E-5</v>
      </c>
      <c r="M117" s="146">
        <f>爵位俸禄!AJ116/D117</f>
        <v>2.8820397263035442E-2</v>
      </c>
      <c r="P117" s="198">
        <v>112</v>
      </c>
      <c r="Q117" s="198">
        <f>村镇首通奖励!BL117</f>
        <v>48700</v>
      </c>
      <c r="R117" s="198">
        <f>村镇首通奖励!BM117</f>
        <v>48598.720538720547</v>
      </c>
      <c r="S117" s="198">
        <f>村镇首通奖励!BN117</f>
        <v>48495.37414965986</v>
      </c>
      <c r="T117" s="198">
        <f>村镇首通奖励!BO117</f>
        <v>48389.896907216491</v>
      </c>
      <c r="U117" s="198">
        <f>村镇首通奖励!BP117</f>
        <v>48172.280701754396</v>
      </c>
      <c r="V117" s="198">
        <f>村镇首通奖励!BQ117</f>
        <v>0</v>
      </c>
      <c r="X117" s="198">
        <v>112</v>
      </c>
      <c r="Y117" s="145">
        <f>村镇首通奖励!BL117/Q117</f>
        <v>1</v>
      </c>
      <c r="AC117" s="198">
        <v>112</v>
      </c>
      <c r="AD117" s="198">
        <f>村镇首通奖励!AD117</f>
        <v>47333.333333333336</v>
      </c>
      <c r="AE117" s="198">
        <f>村镇首通奖励!AE117</f>
        <v>47811.447811447812</v>
      </c>
      <c r="AF117" s="198">
        <f>村镇首通奖励!AF117</f>
        <v>48299.319727891154</v>
      </c>
      <c r="AG117" s="198">
        <f>村镇首通奖励!AG117</f>
        <v>48797.250859106527</v>
      </c>
      <c r="AH117" s="198">
        <f>村镇首通奖励!AH117</f>
        <v>49824.561403508771</v>
      </c>
      <c r="AM117" s="198">
        <v>112</v>
      </c>
      <c r="AN117" s="198">
        <f>村镇首通奖励!AO117+繁荣度奖励!BF118</f>
        <v>222444340139.58658</v>
      </c>
      <c r="AO117" s="198">
        <f>村镇首通奖励!AP117+繁荣度奖励!BG118</f>
        <v>191834102339.60565</v>
      </c>
      <c r="AP117" s="198">
        <f>村镇首通奖励!AQ117+繁荣度奖励!BH118</f>
        <v>155765280762.98938</v>
      </c>
      <c r="AQ117" s="198">
        <f>村镇首通奖励!AR117+繁荣度奖励!BI118</f>
        <v>113107480124.08546</v>
      </c>
      <c r="AR117" s="198">
        <f>村镇首通奖励!AS117+繁荣度奖励!BJ118</f>
        <v>62450276662.025414</v>
      </c>
      <c r="AT117" s="145">
        <f>村镇首通奖励!AO117/AN117</f>
        <v>1.1203162096352683E-4</v>
      </c>
      <c r="AU117" s="145">
        <f>繁荣度奖励!BF118/AN117</f>
        <v>0.99988796837903648</v>
      </c>
      <c r="AX117" s="198">
        <v>112</v>
      </c>
      <c r="AY117" s="198">
        <f>繁荣度奖励!N118+村镇首通奖励!AZ117</f>
        <v>32308326068.715485</v>
      </c>
      <c r="AZ117" s="198">
        <f>繁荣度奖励!O118+村镇首通奖励!BA117</f>
        <v>27825355563.329559</v>
      </c>
      <c r="BA117" s="198">
        <f>繁荣度奖励!P118+村镇首通奖励!BB117</f>
        <v>22566937296.307526</v>
      </c>
      <c r="BB117" s="198">
        <f>繁荣度奖励!Q118+村镇首通奖励!BC117</f>
        <v>16369086573.27059</v>
      </c>
      <c r="BC117" s="198">
        <f>繁荣度奖励!R118+村镇首通奖励!BD117</f>
        <v>9018127388.1375561</v>
      </c>
      <c r="BE117" s="145">
        <f>村镇首通奖励!AZ117/AY117</f>
        <v>1.8496780016673869E-4</v>
      </c>
      <c r="BF117" s="145">
        <f>繁荣度奖励!N118/AY117</f>
        <v>0.99981503219983325</v>
      </c>
    </row>
    <row r="118" spans="3:58" s="198" customFormat="1" x14ac:dyDescent="0.15">
      <c r="C118" s="198">
        <v>113</v>
      </c>
      <c r="D118" s="198">
        <f>繁荣度奖励!AD119+村镇首通奖励!Y118+爵位俸禄!AJ117</f>
        <v>4226352506.279716</v>
      </c>
      <c r="E118" s="198">
        <f>繁荣度奖励!AE119+村镇首通奖励!Z118+爵位俸禄!AK117</f>
        <v>3642258928.6811981</v>
      </c>
      <c r="F118" s="198">
        <f>繁荣度奖励!AF119+村镇首通奖励!AA118+爵位俸禄!AL117</f>
        <v>2956416381.344099</v>
      </c>
      <c r="G118" s="198">
        <f>繁荣度奖励!AG119+村镇首通奖励!AB118+爵位俸禄!AM117</f>
        <v>2137101990.5311034</v>
      </c>
      <c r="H118" s="198">
        <f>繁荣度奖励!AH119+村镇首通奖励!AC118+爵位俸禄!AN117</f>
        <v>1175609018.9330752</v>
      </c>
      <c r="J118" s="198">
        <v>113</v>
      </c>
      <c r="K118" s="145">
        <f>繁荣度奖励!AD119/D118</f>
        <v>0.97109630234796396</v>
      </c>
      <c r="L118" s="145">
        <f>村镇首通奖励!Y118/D118</f>
        <v>8.2965157184357519E-5</v>
      </c>
      <c r="M118" s="146">
        <f>爵位俸禄!AJ117/D118</f>
        <v>2.8820732494851644E-2</v>
      </c>
      <c r="P118" s="198">
        <v>113</v>
      </c>
      <c r="Q118" s="198">
        <f>村镇首通奖励!BL118</f>
        <v>48700</v>
      </c>
      <c r="R118" s="198">
        <f>村镇首通奖励!BM118</f>
        <v>48598.720538720547</v>
      </c>
      <c r="S118" s="198">
        <f>村镇首通奖励!BN118</f>
        <v>48495.37414965986</v>
      </c>
      <c r="T118" s="198">
        <f>村镇首通奖励!BO118</f>
        <v>48389.896907216491</v>
      </c>
      <c r="U118" s="198">
        <f>村镇首通奖励!BP118</f>
        <v>48172.280701754396</v>
      </c>
      <c r="V118" s="198">
        <f>村镇首通奖励!BQ118</f>
        <v>0</v>
      </c>
      <c r="X118" s="198">
        <v>113</v>
      </c>
      <c r="Y118" s="145">
        <f>村镇首通奖励!BL118/Q118</f>
        <v>1</v>
      </c>
      <c r="AC118" s="198">
        <v>113</v>
      </c>
      <c r="AD118" s="198">
        <f>村镇首通奖励!AD118</f>
        <v>47755.952380952382</v>
      </c>
      <c r="AE118" s="198">
        <f>村镇首通奖励!AE118</f>
        <v>48238.335738335743</v>
      </c>
      <c r="AF118" s="198">
        <f>村镇首通奖励!AF118</f>
        <v>48730.563654033045</v>
      </c>
      <c r="AG118" s="198">
        <f>村镇首通奖励!AG118</f>
        <v>49232.94059891998</v>
      </c>
      <c r="AH118" s="198">
        <f>村镇首通奖励!AH118</f>
        <v>50269.423558897244</v>
      </c>
      <c r="AM118" s="198">
        <v>113</v>
      </c>
      <c r="AN118" s="198">
        <f>村镇首通奖励!AO118+繁荣度奖励!BF119</f>
        <v>241618101301.4418</v>
      </c>
      <c r="AO118" s="198">
        <f>村镇首通奖励!AP118+繁荣度奖励!BG119</f>
        <v>208460478681.43369</v>
      </c>
      <c r="AP118" s="198">
        <f>村镇首通奖励!AQ118+繁荣度奖励!BH119</f>
        <v>169360040169.16089</v>
      </c>
      <c r="AQ118" s="198">
        <f>村镇首通奖励!AR118+繁荣度奖励!BI119</f>
        <v>122523836710.68231</v>
      </c>
      <c r="AR118" s="198">
        <f>村镇首通奖励!AS118+繁荣度奖励!BJ119</f>
        <v>67527607225.239258</v>
      </c>
      <c r="AT118" s="145">
        <f>村镇首通奖励!AO118/AN118</f>
        <v>1.0314127900917866E-4</v>
      </c>
      <c r="AU118" s="145">
        <f>繁荣度奖励!BF119/AN118</f>
        <v>0.99989685872099077</v>
      </c>
      <c r="AX118" s="198">
        <v>113</v>
      </c>
      <c r="AY118" s="198">
        <f>繁荣度奖励!N119+村镇首通奖励!AZ118</f>
        <v>35020847414.932907</v>
      </c>
      <c r="AZ118" s="198">
        <f>繁荣度奖励!O119+村镇首通奖励!BA118</f>
        <v>30177497136.219017</v>
      </c>
      <c r="BA118" s="198">
        <f>繁荣度奖励!P119+村镇首通奖励!BB118</f>
        <v>24490194542.219849</v>
      </c>
      <c r="BB118" s="198">
        <f>繁荣度奖励!Q119+村镇首通奖励!BC118</f>
        <v>17701223133.7047</v>
      </c>
      <c r="BC118" s="198">
        <f>繁荣度奖励!R119+村镇首通奖励!BD118</f>
        <v>9736419820.0845432</v>
      </c>
      <c r="BE118" s="145">
        <f>村镇首通奖励!AZ118/AY118</f>
        <v>1.7064121633595395E-4</v>
      </c>
      <c r="BF118" s="145">
        <f>繁荣度奖励!N119/AY118</f>
        <v>0.99982935878366408</v>
      </c>
    </row>
    <row r="119" spans="3:58" s="198" customFormat="1" x14ac:dyDescent="0.15">
      <c r="C119" s="198">
        <v>114</v>
      </c>
      <c r="D119" s="198">
        <f>繁荣度奖励!AD120+村镇首通奖励!Y119+爵位俸禄!AJ118</f>
        <v>4581679390.1107368</v>
      </c>
      <c r="E119" s="198">
        <f>繁荣度奖励!AE120+村镇首通奖励!Z119+爵位俸禄!AK118</f>
        <v>3949356073.5126095</v>
      </c>
      <c r="F119" s="198">
        <f>繁荣度奖励!AF120+村镇首通奖励!AA119+爵位俸禄!AL118</f>
        <v>3196012707.8732615</v>
      </c>
      <c r="G119" s="198">
        <f>繁荣度奖励!AG120+村镇首通奖励!AB119+爵位俸禄!AM118</f>
        <v>2306162434.1065025</v>
      </c>
      <c r="H119" s="198">
        <f>繁荣度奖励!AH120+村镇首通奖励!AC119+爵位俸禄!AN118</f>
        <v>1269403216.86288</v>
      </c>
      <c r="J119" s="198">
        <v>114</v>
      </c>
      <c r="K119" s="145">
        <f>繁荣度奖励!AD120/D119</f>
        <v>0.97096799879461482</v>
      </c>
      <c r="L119" s="145">
        <f>村镇首通奖励!Y119/D119</f>
        <v>7.6530889690106663E-5</v>
      </c>
      <c r="M119" s="146">
        <f>爵位俸禄!AJ118/D119</f>
        <v>2.8955470315695092E-2</v>
      </c>
      <c r="P119" s="198">
        <v>114</v>
      </c>
      <c r="Q119" s="198">
        <f>村镇首通奖励!BL119</f>
        <v>48700</v>
      </c>
      <c r="R119" s="198">
        <f>村镇首通奖励!BM119</f>
        <v>48598.720538720547</v>
      </c>
      <c r="S119" s="198">
        <f>村镇首通奖励!BN119</f>
        <v>48495.37414965986</v>
      </c>
      <c r="T119" s="198">
        <f>村镇首通奖励!BO119</f>
        <v>48389.896907216491</v>
      </c>
      <c r="U119" s="198">
        <f>村镇首通奖励!BP119</f>
        <v>48172.280701754396</v>
      </c>
      <c r="V119" s="198">
        <f>村镇首通奖励!BQ119</f>
        <v>0</v>
      </c>
      <c r="X119" s="198">
        <v>114</v>
      </c>
      <c r="Y119" s="145">
        <f>村镇首通奖励!BL119/Q119</f>
        <v>1</v>
      </c>
      <c r="AC119" s="198">
        <v>114</v>
      </c>
      <c r="AD119" s="198">
        <f>村镇首通奖励!AD119</f>
        <v>48178.571428571428</v>
      </c>
      <c r="AE119" s="198">
        <f>村镇首通奖励!AE119</f>
        <v>48665.223665223661</v>
      </c>
      <c r="AF119" s="198">
        <f>村镇首通奖励!AF119</f>
        <v>49161.807580174929</v>
      </c>
      <c r="AG119" s="198">
        <f>村镇首通奖励!AG119</f>
        <v>49668.630338733426</v>
      </c>
      <c r="AH119" s="198">
        <f>村镇首通奖励!AH119</f>
        <v>50714.285714285717</v>
      </c>
      <c r="AM119" s="198">
        <v>114</v>
      </c>
      <c r="AN119" s="198">
        <f>村镇首通奖励!AO119+繁荣度奖励!BF120</f>
        <v>262349887465.09238</v>
      </c>
      <c r="AO119" s="198">
        <f>村镇首通奖励!AP119+繁荣度奖励!BG120</f>
        <v>226383745271.43704</v>
      </c>
      <c r="AP119" s="198">
        <f>村镇首通奖励!AQ119+繁荣度奖励!BH120</f>
        <v>183347997985.19275</v>
      </c>
      <c r="AQ119" s="198">
        <f>村镇首通奖励!AR119+繁荣度奖励!BI120</f>
        <v>132396833058.45914</v>
      </c>
      <c r="AR119" s="198">
        <f>村镇首通奖励!AS119+繁荣度奖励!BJ120</f>
        <v>72997864017.612274</v>
      </c>
      <c r="AT119" s="145">
        <f>村镇首通奖励!AO119/AN119</f>
        <v>9.4990702076500408E-5</v>
      </c>
      <c r="AU119" s="145">
        <f>繁荣度奖励!BF120/AN119</f>
        <v>0.99990500929792347</v>
      </c>
      <c r="AX119" s="198">
        <v>114</v>
      </c>
      <c r="AY119" s="198">
        <f>繁荣度奖励!N120+村镇首通奖励!AZ119</f>
        <v>37953783318.296165</v>
      </c>
      <c r="AZ119" s="198">
        <f>繁荣度奖励!O120+村镇首通奖励!BA119</f>
        <v>32713110405.255146</v>
      </c>
      <c r="BA119" s="198">
        <f>繁荣度奖励!P120+村镇首通奖励!BB119</f>
        <v>26469077759.011936</v>
      </c>
      <c r="BB119" s="198">
        <f>繁荣度奖励!Q120+村镇首通奖励!BC119</f>
        <v>19097960743.942047</v>
      </c>
      <c r="BC119" s="198">
        <f>繁荣度奖励!R120+村镇首通奖励!BD119</f>
        <v>10510299717.374708</v>
      </c>
      <c r="BE119" s="145">
        <f>村镇首通奖励!AZ119/AY119</f>
        <v>1.5745465873277469E-4</v>
      </c>
      <c r="BF119" s="145">
        <f>繁荣度奖励!N120/AY119</f>
        <v>0.99984254534126726</v>
      </c>
    </row>
    <row r="120" spans="3:58" s="198" customFormat="1" x14ac:dyDescent="0.15">
      <c r="C120" s="198">
        <v>115</v>
      </c>
      <c r="D120" s="198">
        <f>繁荣度奖励!AD121+村镇首通奖励!Y120+爵位俸禄!AJ119</f>
        <v>4965747845.3769541</v>
      </c>
      <c r="E120" s="198">
        <f>繁荣度奖励!AE121+村镇首通奖励!Z120+爵位俸禄!AK119</f>
        <v>4266319697.9037862</v>
      </c>
      <c r="F120" s="198">
        <f>繁荣度奖励!AF121+村镇首通奖励!AA120+爵位俸禄!AL119</f>
        <v>3445593859.3553157</v>
      </c>
      <c r="G120" s="198">
        <f>繁荣度奖励!AG121+村镇首通奖励!AB120+爵位俸禄!AM119</f>
        <v>2485194731.3134923</v>
      </c>
      <c r="H120" s="198">
        <f>繁荣度奖励!AH121+村镇首通奖励!AC120+爵位俸禄!AN119</f>
        <v>1369212247.7928679</v>
      </c>
      <c r="J120" s="198">
        <v>115</v>
      </c>
      <c r="K120" s="145">
        <f>繁荣度奖励!AD121/D120</f>
        <v>0.97086989582451588</v>
      </c>
      <c r="L120" s="145">
        <f>村镇首通奖励!Y120/D120</f>
        <v>7.0611720715227467E-5</v>
      </c>
      <c r="M120" s="146">
        <f>爵位俸禄!AJ119/D120</f>
        <v>2.9059492454768819E-2</v>
      </c>
      <c r="P120" s="198">
        <v>115</v>
      </c>
      <c r="Q120" s="198">
        <f>村镇首通奖励!BL120</f>
        <v>48700</v>
      </c>
      <c r="R120" s="198">
        <f>村镇首通奖励!BM120</f>
        <v>48598.720538720547</v>
      </c>
      <c r="S120" s="198">
        <f>村镇首通奖励!BN120</f>
        <v>48495.37414965986</v>
      </c>
      <c r="T120" s="198">
        <f>村镇首通奖励!BO120</f>
        <v>48389.896907216491</v>
      </c>
      <c r="U120" s="198">
        <f>村镇首通奖励!BP120</f>
        <v>48172.280701754396</v>
      </c>
      <c r="V120" s="198">
        <f>村镇首通奖励!BQ120</f>
        <v>0</v>
      </c>
      <c r="X120" s="198">
        <v>115</v>
      </c>
      <c r="Y120" s="145">
        <f>村镇首通奖励!BL120/Q120</f>
        <v>1</v>
      </c>
      <c r="AC120" s="198">
        <v>115</v>
      </c>
      <c r="AD120" s="198">
        <f>村镇首通奖励!AD120</f>
        <v>48601.190476190473</v>
      </c>
      <c r="AE120" s="198">
        <f>村镇首通奖励!AE120</f>
        <v>49092.1115921116</v>
      </c>
      <c r="AF120" s="198">
        <f>村镇首通奖励!AF120</f>
        <v>49593.051506316813</v>
      </c>
      <c r="AG120" s="198">
        <f>村镇首通奖励!AG120</f>
        <v>50104.32007854688</v>
      </c>
      <c r="AH120" s="198">
        <f>村镇首通奖励!AH120</f>
        <v>51159.147869674183</v>
      </c>
      <c r="AM120" s="198">
        <v>115</v>
      </c>
      <c r="AN120" s="198">
        <f>村镇首通奖励!AO120+繁荣度奖励!BF121</f>
        <v>284764576041.71906</v>
      </c>
      <c r="AO120" s="198">
        <f>村镇首通奖励!AP120+繁荣度奖励!BG121</f>
        <v>244887723458.12891</v>
      </c>
      <c r="AP120" s="198">
        <f>村镇首通奖励!AQ120+繁荣度奖励!BH121</f>
        <v>197922681080.18558</v>
      </c>
      <c r="AQ120" s="198">
        <f>村镇首通奖励!AR120+繁荣度奖励!BI121</f>
        <v>142854875822.30368</v>
      </c>
      <c r="AR120" s="198">
        <f>村镇首通奖励!AS120+繁荣度奖励!BJ121</f>
        <v>78820484551.909973</v>
      </c>
      <c r="AT120" s="145">
        <f>村镇首通奖励!AO120/AN120</f>
        <v>8.7513694106211486E-5</v>
      </c>
      <c r="AU120" s="145">
        <f>繁荣度奖励!BF121/AN120</f>
        <v>0.9999124863058938</v>
      </c>
      <c r="AX120" s="198">
        <v>115</v>
      </c>
      <c r="AY120" s="198">
        <f>繁荣度奖励!N121+村镇首通奖励!AZ120</f>
        <v>41124800247.091202</v>
      </c>
      <c r="AZ120" s="198">
        <f>繁荣度奖励!O121+村镇首通奖励!BA120</f>
        <v>35330877227.197067</v>
      </c>
      <c r="BA120" s="198">
        <f>繁荣度奖励!P121+村镇首通奖励!BB120</f>
        <v>28530965287.27491</v>
      </c>
      <c r="BB120" s="198">
        <f>繁荣度奖励!Q121+村镇首通奖励!BC120</f>
        <v>20577465156.097672</v>
      </c>
      <c r="BC120" s="198">
        <f>繁荣度奖励!R121+村镇首通奖励!BD120</f>
        <v>11334028685.149031</v>
      </c>
      <c r="BE120" s="145">
        <f>村镇首通奖励!AZ120/AY120</f>
        <v>1.4531377572886056E-4</v>
      </c>
      <c r="BF120" s="145">
        <f>繁荣度奖励!N121/AY120</f>
        <v>0.99985468622427109</v>
      </c>
    </row>
    <row r="121" spans="3:58" s="198" customFormat="1" x14ac:dyDescent="0.15">
      <c r="C121" s="198">
        <v>116</v>
      </c>
      <c r="D121" s="198">
        <f>繁荣度奖励!AD122+村镇首通奖励!Y121+爵位俸禄!AJ120</f>
        <v>5380853194.7373114</v>
      </c>
      <c r="E121" s="198">
        <f>繁荣度奖励!AE122+村镇首通奖励!Z121+爵位俸禄!AK120</f>
        <v>4616652243.1567659</v>
      </c>
      <c r="F121" s="198">
        <f>繁荣度奖励!AF122+村镇首通奖励!AA121+爵位俸禄!AL120</f>
        <v>3728566924.9612465</v>
      </c>
      <c r="G121" s="198">
        <f>繁荣度奖励!AG122+村镇首通奖励!AB121+爵位俸禄!AM120</f>
        <v>2694902638.0701795</v>
      </c>
      <c r="H121" s="198">
        <f>繁荣度奖励!AH122+村镇首通奖励!AC121+爵位俸禄!AN120</f>
        <v>1483783510.9069314</v>
      </c>
      <c r="J121" s="198">
        <v>116</v>
      </c>
      <c r="K121" s="145">
        <f>繁荣度奖励!AD122/D121</f>
        <v>0.97079915851503196</v>
      </c>
      <c r="L121" s="145">
        <f>村镇首通奖励!Y121/D121</f>
        <v>6.5164387005194616E-5</v>
      </c>
      <c r="M121" s="146">
        <f>爵位俸禄!AJ120/D121</f>
        <v>2.9135677097962779E-2</v>
      </c>
      <c r="P121" s="198">
        <v>116</v>
      </c>
      <c r="Q121" s="198">
        <f>村镇首通奖励!BL121</f>
        <v>48700</v>
      </c>
      <c r="R121" s="198">
        <f>村镇首通奖励!BM121</f>
        <v>48598.720538720547</v>
      </c>
      <c r="S121" s="198">
        <f>村镇首通奖励!BN121</f>
        <v>48495.37414965986</v>
      </c>
      <c r="T121" s="198">
        <f>村镇首通奖励!BO121</f>
        <v>48389.896907216491</v>
      </c>
      <c r="U121" s="198">
        <f>村镇首通奖励!BP121</f>
        <v>48172.280701754396</v>
      </c>
      <c r="V121" s="198">
        <f>村镇首通奖励!BQ121</f>
        <v>0</v>
      </c>
      <c r="X121" s="198">
        <v>116</v>
      </c>
      <c r="Y121" s="145">
        <f>村镇首通奖励!BL121/Q121</f>
        <v>1</v>
      </c>
      <c r="AC121" s="198">
        <v>116</v>
      </c>
      <c r="AD121" s="198">
        <f>村镇首通奖励!AD121</f>
        <v>49023.809523809527</v>
      </c>
      <c r="AE121" s="198">
        <f>村镇首通奖励!AE121</f>
        <v>49518.999518999517</v>
      </c>
      <c r="AF121" s="198">
        <f>村镇首通奖励!AF121</f>
        <v>50024.295432458704</v>
      </c>
      <c r="AG121" s="198">
        <f>村镇首通奖励!AG121</f>
        <v>50540.009818360326</v>
      </c>
      <c r="AH121" s="198">
        <f>村镇首通奖励!AH121</f>
        <v>51604.010025062656</v>
      </c>
      <c r="AM121" s="198">
        <v>116</v>
      </c>
      <c r="AN121" s="198">
        <f>村镇首通奖励!AO121+繁荣度奖励!BF122</f>
        <v>308996944154.27087</v>
      </c>
      <c r="AO121" s="198">
        <f>村镇首通奖励!AP121+繁荣度奖励!BG122</f>
        <v>265345033363.03696</v>
      </c>
      <c r="AP121" s="198">
        <f>村镇首通奖励!AQ121+繁荣度奖励!BH122</f>
        <v>214451571147.31738</v>
      </c>
      <c r="AQ121" s="198">
        <f>村镇首通奖励!AR121+繁荣度奖励!BI122</f>
        <v>155107919664.51688</v>
      </c>
      <c r="AR121" s="198">
        <f>村镇首通奖励!AS121+繁荣度奖励!BJ122</f>
        <v>85506067375.383469</v>
      </c>
      <c r="AT121" s="145">
        <f>村镇首通奖励!AO121/AN121</f>
        <v>8.0650635779614551E-5</v>
      </c>
      <c r="AU121" s="145">
        <f>繁荣度奖励!BF122/AN121</f>
        <v>0.99991934936422033</v>
      </c>
      <c r="AX121" s="198">
        <v>116</v>
      </c>
      <c r="AY121" s="198">
        <f>繁荣度奖励!N122+村镇首通奖励!AZ121</f>
        <v>44552965186.657768</v>
      </c>
      <c r="AZ121" s="198">
        <f>繁荣度奖励!O122+村镇首通奖励!BA121</f>
        <v>38224982840.322327</v>
      </c>
      <c r="BA121" s="198">
        <f>繁荣度奖励!P122+村镇首通奖励!BB121</f>
        <v>30869315429.320698</v>
      </c>
      <c r="BB121" s="198">
        <f>繁荣度奖励!Q122+村镇首通奖励!BC121</f>
        <v>22310909246.569763</v>
      </c>
      <c r="BC121" s="198">
        <f>繁荣度奖励!R122+村镇首通奖励!BD121</f>
        <v>12279841349.002079</v>
      </c>
      <c r="BE121" s="145">
        <f>村镇首通奖励!AZ121/AY121</f>
        <v>1.3413248646780589E-4</v>
      </c>
      <c r="BF121" s="145">
        <f>繁荣度奖励!N122/AY121</f>
        <v>0.99986586751353224</v>
      </c>
    </row>
    <row r="122" spans="3:58" s="198" customFormat="1" x14ac:dyDescent="0.15">
      <c r="C122" s="198">
        <v>117</v>
      </c>
      <c r="D122" s="198">
        <f>繁荣度奖励!AD123+村镇首通奖励!Y122+爵位俸禄!AJ121</f>
        <v>5829472187.1693363</v>
      </c>
      <c r="E122" s="198">
        <f>繁荣度奖励!AE123+村镇首通奖励!Z122+爵位俸禄!AK121</f>
        <v>5002932030.9640694</v>
      </c>
      <c r="F122" s="198">
        <f>繁荣度奖励!AF123+村镇首通奖励!AA122+爵位俸禄!AL121</f>
        <v>4044265844.0147777</v>
      </c>
      <c r="G122" s="198">
        <f>繁荣度奖励!AG123+村镇首通奖励!AB122+爵位俸禄!AM121</f>
        <v>2921427977.4406943</v>
      </c>
      <c r="H122" s="198">
        <f>繁荣度奖励!AH123+村镇首通奖励!AC122+爵位俸禄!AN121</f>
        <v>1610425252.9895256</v>
      </c>
      <c r="J122" s="198">
        <v>117</v>
      </c>
      <c r="K122" s="145">
        <f>繁荣度奖励!AD123/D122</f>
        <v>0.97075321179087637</v>
      </c>
      <c r="L122" s="145">
        <f>村镇首通奖励!Y122/D122</f>
        <v>6.0149527906104149E-5</v>
      </c>
      <c r="M122" s="146">
        <f>爵位俸禄!AJ121/D122</f>
        <v>2.9186638681217524E-2</v>
      </c>
      <c r="P122" s="198">
        <v>117</v>
      </c>
      <c r="Q122" s="198">
        <f>村镇首通奖励!BL122</f>
        <v>48700</v>
      </c>
      <c r="R122" s="198">
        <f>村镇首通奖励!BM122</f>
        <v>48598.720538720547</v>
      </c>
      <c r="S122" s="198">
        <f>村镇首通奖励!BN122</f>
        <v>48495.37414965986</v>
      </c>
      <c r="T122" s="198">
        <f>村镇首通奖励!BO122</f>
        <v>48389.896907216491</v>
      </c>
      <c r="U122" s="198">
        <f>村镇首通奖励!BP122</f>
        <v>48172.280701754396</v>
      </c>
      <c r="V122" s="198">
        <f>村镇首通奖励!BQ122</f>
        <v>0</v>
      </c>
      <c r="X122" s="198">
        <v>117</v>
      </c>
      <c r="Y122" s="145">
        <f>村镇首通奖励!BL122/Q122</f>
        <v>1</v>
      </c>
      <c r="AC122" s="198">
        <v>117</v>
      </c>
      <c r="AD122" s="198">
        <f>村镇首通奖励!AD122</f>
        <v>49446.428571428572</v>
      </c>
      <c r="AE122" s="198">
        <f>村镇首通奖励!AE122</f>
        <v>49945.887445887449</v>
      </c>
      <c r="AF122" s="198">
        <f>村镇首通奖励!AF122</f>
        <v>50455.539358600588</v>
      </c>
      <c r="AG122" s="198">
        <f>村镇首通奖励!AG122</f>
        <v>50975.699558173786</v>
      </c>
      <c r="AH122" s="198">
        <f>村镇首通奖励!AH122</f>
        <v>52048.87218045113</v>
      </c>
      <c r="AM122" s="198">
        <v>117</v>
      </c>
      <c r="AN122" s="198">
        <f>村镇首通奖励!AO122+繁荣度奖励!BF123</f>
        <v>335192446413.41663</v>
      </c>
      <c r="AO122" s="198">
        <f>村镇首通奖励!AP122+繁荣度奖励!BG123</f>
        <v>287907183673.17987</v>
      </c>
      <c r="AP122" s="198">
        <f>村镇首通奖励!AQ122+繁荣度奖励!BH123</f>
        <v>232896673408.92337</v>
      </c>
      <c r="AQ122" s="198">
        <f>村镇首通奖励!AR122+繁荣度奖励!BI123</f>
        <v>168321407588.29816</v>
      </c>
      <c r="AR122" s="198">
        <f>村镇首通奖励!AS122+繁荣度奖励!BJ123</f>
        <v>92897922340.659927</v>
      </c>
      <c r="AT122" s="145">
        <f>村镇首通奖励!AO122/AN122</f>
        <v>7.4347737446515757E-5</v>
      </c>
      <c r="AU122" s="145">
        <f>繁荣度奖励!BF123/AN122</f>
        <v>0.99992565226255348</v>
      </c>
      <c r="AX122" s="198">
        <v>117</v>
      </c>
      <c r="AY122" s="198">
        <f>繁荣度奖励!N123+村镇首通奖励!AZ122</f>
        <v>48258855671.732758</v>
      </c>
      <c r="AZ122" s="198">
        <f>繁荣度奖励!O123+村镇首通奖励!BA122</f>
        <v>41416861252.502724</v>
      </c>
      <c r="BA122" s="198">
        <f>繁荣度奖励!P123+村镇首通奖励!BB122</f>
        <v>33478753045.415863</v>
      </c>
      <c r="BB122" s="198">
        <f>繁荣度奖励!Q123+村镇首通奖励!BC122</f>
        <v>24180227829.850521</v>
      </c>
      <c r="BC122" s="198">
        <f>繁荣度奖励!R123+村镇首通奖励!BD122</f>
        <v>13325570677.337761</v>
      </c>
      <c r="BE122" s="145">
        <f>村镇首通奖励!AZ122/AY122</f>
        <v>1.2383219446084783E-4</v>
      </c>
      <c r="BF122" s="145">
        <f>繁荣度奖励!N123/AY122</f>
        <v>0.99987616780553912</v>
      </c>
    </row>
    <row r="123" spans="3:58" s="198" customFormat="1" x14ac:dyDescent="0.15">
      <c r="C123" s="198">
        <v>118</v>
      </c>
      <c r="D123" s="198">
        <f>繁荣度奖励!AD124+村镇首通奖励!Y123+爵位俸禄!AJ122</f>
        <v>6314277216.9654799</v>
      </c>
      <c r="E123" s="198">
        <f>繁荣度奖励!AE124+村镇首通奖励!Z123+爵位俸禄!AK122</f>
        <v>5420468480.3965378</v>
      </c>
      <c r="F123" s="198">
        <f>繁荣度奖励!AF124+村镇首通奖励!AA123+爵位俸禄!AL122</f>
        <v>4383478965.7507524</v>
      </c>
      <c r="G123" s="198">
        <f>繁荣度奖励!AG124+村镇首通奖励!AB123+爵位俸禄!AM122</f>
        <v>3171551321.1106677</v>
      </c>
      <c r="H123" s="198">
        <f>繁荣度奖励!AH124+村镇首通奖励!AC123+爵位俸禄!AN122</f>
        <v>1745199457.5202677</v>
      </c>
      <c r="J123" s="198">
        <v>118</v>
      </c>
      <c r="K123" s="145">
        <f>繁荣度奖励!AD124/D123</f>
        <v>0.97072971464735802</v>
      </c>
      <c r="L123" s="145">
        <f>村镇首通奖励!Y123/D123</f>
        <v>5.5531296449557984E-5</v>
      </c>
      <c r="M123" s="146">
        <f>爵位俸禄!AJ122/D123</f>
        <v>2.9214754056192456E-2</v>
      </c>
      <c r="P123" s="198">
        <v>118</v>
      </c>
      <c r="Q123" s="198">
        <f>村镇首通奖励!BL123</f>
        <v>48700</v>
      </c>
      <c r="R123" s="198">
        <f>村镇首通奖励!BM123</f>
        <v>48598.720538720547</v>
      </c>
      <c r="S123" s="198">
        <f>村镇首通奖励!BN123</f>
        <v>48495.37414965986</v>
      </c>
      <c r="T123" s="198">
        <f>村镇首通奖励!BO123</f>
        <v>48389.896907216491</v>
      </c>
      <c r="U123" s="198">
        <f>村镇首通奖励!BP123</f>
        <v>48172.280701754396</v>
      </c>
      <c r="V123" s="198">
        <f>村镇首通奖励!BQ123</f>
        <v>0</v>
      </c>
      <c r="X123" s="198">
        <v>118</v>
      </c>
      <c r="Y123" s="145">
        <f>村镇首通奖励!BL123/Q123</f>
        <v>1</v>
      </c>
      <c r="AC123" s="198">
        <v>118</v>
      </c>
      <c r="AD123" s="198">
        <f>村镇首通奖励!AD123</f>
        <v>49869.047619047618</v>
      </c>
      <c r="AE123" s="198">
        <f>村镇首通奖励!AE123</f>
        <v>50372.775372775373</v>
      </c>
      <c r="AF123" s="198">
        <f>村镇首通奖励!AF123</f>
        <v>50886.783284742472</v>
      </c>
      <c r="AG123" s="198">
        <f>村镇首通奖励!AG123</f>
        <v>51411.389297987233</v>
      </c>
      <c r="AH123" s="198">
        <f>村镇首通奖励!AH123</f>
        <v>52493.734335839603</v>
      </c>
      <c r="AM123" s="198">
        <v>118</v>
      </c>
      <c r="AN123" s="198">
        <f>村镇首通奖励!AO123+繁荣度奖励!BF124</f>
        <v>363508053343.1712</v>
      </c>
      <c r="AO123" s="198">
        <f>村镇首通奖励!AP123+繁荣度奖励!BG124</f>
        <v>312301099283.84814</v>
      </c>
      <c r="AP123" s="198">
        <f>村镇首通奖励!AQ123+繁荣度奖励!BH124</f>
        <v>252682306655.61407</v>
      </c>
      <c r="AQ123" s="198">
        <f>村镇首通奖励!AR123+繁荣度奖励!BI124</f>
        <v>182915203808.56635</v>
      </c>
      <c r="AR123" s="198">
        <f>村镇首通奖励!AS123+繁荣度奖励!BJ124</f>
        <v>100766467479.12538</v>
      </c>
      <c r="AT123" s="145">
        <f>村镇首通奖励!AO123/AN123</f>
        <v>6.8556390349001209E-5</v>
      </c>
      <c r="AU123" s="145">
        <f>繁荣度奖励!BF124/AN123</f>
        <v>0.99993144360965103</v>
      </c>
      <c r="AX123" s="198">
        <v>118</v>
      </c>
      <c r="AY123" s="198">
        <f>繁荣度奖励!N124+村镇首通奖励!AZ123</f>
        <v>52264678398.932594</v>
      </c>
      <c r="AZ123" s="198">
        <f>繁荣度奖励!O124+村镇首通奖励!BA123</f>
        <v>44867880395.444923</v>
      </c>
      <c r="BA123" s="198">
        <f>繁荣度奖励!P124+村镇首通奖励!BB123</f>
        <v>36277836234.000069</v>
      </c>
      <c r="BB123" s="198">
        <f>繁荣度奖励!Q124+村镇首通奖励!BC123</f>
        <v>26244819301.271267</v>
      </c>
      <c r="BC123" s="198">
        <f>繁荣度奖励!R124+村镇首通奖励!BD123</f>
        <v>14438737597.04595</v>
      </c>
      <c r="BE123" s="145">
        <f>村镇首通奖励!AZ123/AY123</f>
        <v>1.1434108432440002E-4</v>
      </c>
      <c r="BF123" s="145">
        <f>繁荣度奖励!N124/AY123</f>
        <v>0.9998856589156756</v>
      </c>
    </row>
    <row r="124" spans="3:58" s="198" customFormat="1" x14ac:dyDescent="0.15">
      <c r="C124" s="198">
        <v>119</v>
      </c>
      <c r="D124" s="198">
        <f>繁荣度奖励!AD125+村镇首通奖励!Y124+爵位俸禄!AJ123</f>
        <v>6838151649.2175779</v>
      </c>
      <c r="E124" s="198">
        <f>繁荣度奖励!AE125+村镇首通奖励!Z124+爵位俸禄!AK123</f>
        <v>5875798651.831686</v>
      </c>
      <c r="F124" s="198">
        <f>繁荣度奖励!AF125+村镇首通奖励!AA124+爵位俸禄!AL123</f>
        <v>4756578008.0165777</v>
      </c>
      <c r="G124" s="198">
        <f>繁荣度奖励!AG125+村镇首通奖励!AB124+爵位俸禄!AM123</f>
        <v>3437473473.8215756</v>
      </c>
      <c r="H124" s="198">
        <f>繁荣度奖励!AH125+村镇首通奖励!AC124+爵位俸禄!AN123</f>
        <v>1883477441.5523355</v>
      </c>
      <c r="J124" s="198">
        <v>119</v>
      </c>
      <c r="K124" s="145">
        <f>繁荣度奖励!AD125/D124</f>
        <v>0.97072653726192215</v>
      </c>
      <c r="L124" s="145">
        <f>村镇首通奖励!Y124/D124</f>
        <v>5.1277014314258482E-5</v>
      </c>
      <c r="M124" s="146">
        <f>爵位俸禄!AJ123/D124</f>
        <v>2.922218572376354E-2</v>
      </c>
      <c r="P124" s="198">
        <v>119</v>
      </c>
      <c r="Q124" s="198">
        <f>村镇首通奖励!BL124</f>
        <v>48700</v>
      </c>
      <c r="R124" s="198">
        <f>村镇首通奖励!BM124</f>
        <v>48598.720538720547</v>
      </c>
      <c r="S124" s="198">
        <f>村镇首通奖励!BN124</f>
        <v>48495.37414965986</v>
      </c>
      <c r="T124" s="198">
        <f>村镇首通奖励!BO124</f>
        <v>48389.896907216491</v>
      </c>
      <c r="U124" s="198">
        <f>村镇首通奖励!BP124</f>
        <v>48172.280701754396</v>
      </c>
      <c r="V124" s="198">
        <f>村镇首通奖励!BQ124</f>
        <v>0</v>
      </c>
      <c r="X124" s="198">
        <v>119</v>
      </c>
      <c r="Y124" s="145">
        <f>村镇首通奖励!BL124/Q124</f>
        <v>1</v>
      </c>
      <c r="AC124" s="198">
        <v>119</v>
      </c>
      <c r="AD124" s="198">
        <f>村镇首通奖励!AD124</f>
        <v>50291.666666666672</v>
      </c>
      <c r="AE124" s="198">
        <f>村镇首通奖励!AE124</f>
        <v>50799.663299663305</v>
      </c>
      <c r="AF124" s="198">
        <f>村镇首通奖励!AF124</f>
        <v>51318.027210884356</v>
      </c>
      <c r="AG124" s="198">
        <f>村镇首通奖励!AG124</f>
        <v>51847.079037800686</v>
      </c>
      <c r="AH124" s="198">
        <f>村镇首通奖励!AH124</f>
        <v>52938.596491228076</v>
      </c>
      <c r="AM124" s="198">
        <v>119</v>
      </c>
      <c r="AN124" s="198">
        <f>村镇首通奖励!AO124+繁荣度奖励!BF125</f>
        <v>394113155155.60559</v>
      </c>
      <c r="AO124" s="198">
        <f>村镇首通奖励!AP124+繁荣度奖励!BG125</f>
        <v>338858206215.95526</v>
      </c>
      <c r="AP124" s="198">
        <f>村镇首通奖励!AQ124+繁荣度奖励!BH125</f>
        <v>274450082283.78546</v>
      </c>
      <c r="AQ124" s="198">
        <f>村镇首通奖励!AR124+繁荣度奖励!BI125</f>
        <v>198434787344.0285</v>
      </c>
      <c r="AR124" s="198">
        <f>村镇首通奖励!AS124+繁荣度奖励!BJ125</f>
        <v>108841605710.59685</v>
      </c>
      <c r="AT124" s="145">
        <f>村镇首通奖励!AO124/AN124</f>
        <v>6.3232601282138507E-5</v>
      </c>
      <c r="AU124" s="145">
        <f>繁荣度奖励!BF125/AN124</f>
        <v>0.99993676739871784</v>
      </c>
      <c r="AX124" s="198">
        <v>119</v>
      </c>
      <c r="AY124" s="198">
        <f>繁荣度奖励!N125+村镇首通奖励!AZ124</f>
        <v>56594397084.202446</v>
      </c>
      <c r="AZ124" s="198">
        <f>繁荣度奖励!O125+村镇首通奖励!BA124</f>
        <v>48624927270.026375</v>
      </c>
      <c r="BA124" s="198">
        <f>繁荣度奖励!P125+村镇首通奖励!BB124</f>
        <v>39357334072.35601</v>
      </c>
      <c r="BB124" s="198">
        <f>繁荣度奖励!Q125+村镇首通奖励!BC124</f>
        <v>28440382355.853111</v>
      </c>
      <c r="BC124" s="198">
        <f>繁荣度奖励!R125+村镇首通奖励!BD124</f>
        <v>15581131342.416008</v>
      </c>
      <c r="BE124" s="145">
        <f>村镇首通奖励!AZ124/AY124</f>
        <v>1.0559349172160575E-4</v>
      </c>
      <c r="BF124" s="145">
        <f>繁荣度奖励!N125/AY124</f>
        <v>0.99989440650827843</v>
      </c>
    </row>
    <row r="125" spans="3:58" s="198" customFormat="1" x14ac:dyDescent="0.15">
      <c r="C125" s="198">
        <v>120</v>
      </c>
      <c r="D125" s="198">
        <f>繁荣度奖励!AD126+村镇首通奖励!Y125+爵位俸禄!AJ124</f>
        <v>7405303524.8412867</v>
      </c>
      <c r="E125" s="198">
        <f>繁荣度奖励!AE126+村镇首通奖励!Z125+爵位俸禄!AK124</f>
        <v>6368127360.2484808</v>
      </c>
      <c r="F125" s="198">
        <f>繁荣度奖励!AF126+村镇首通奖励!AA125+爵位俸禄!AL124</f>
        <v>5151715018.4144926</v>
      </c>
      <c r="G125" s="198">
        <f>繁荣度奖励!AG126+村镇首通奖励!AB125+爵位俸禄!AM124</f>
        <v>3704049572.7746553</v>
      </c>
      <c r="H125" s="198">
        <f>繁荣度奖励!AH126+村镇首通奖励!AC125+爵位俸禄!AN124</f>
        <v>2030902635.857707</v>
      </c>
      <c r="J125" s="198">
        <v>120</v>
      </c>
      <c r="K125" s="145">
        <f>繁荣度奖励!AD126/D125</f>
        <v>0.97059791320681388</v>
      </c>
      <c r="L125" s="145">
        <f>村镇首通奖励!Y125/D125</f>
        <v>4.7349848500303713E-5</v>
      </c>
      <c r="M125" s="146">
        <f>爵位俸禄!AJ124/D125</f>
        <v>2.9354736944685888E-2</v>
      </c>
      <c r="P125" s="198">
        <v>120</v>
      </c>
      <c r="Q125" s="198">
        <f>村镇首通奖励!BL125</f>
        <v>48700</v>
      </c>
      <c r="R125" s="198">
        <f>村镇首通奖励!BM125</f>
        <v>48598.720538720547</v>
      </c>
      <c r="S125" s="198">
        <f>村镇首通奖励!BN125</f>
        <v>48495.37414965986</v>
      </c>
      <c r="T125" s="198">
        <f>村镇首通奖励!BO125</f>
        <v>48389.896907216491</v>
      </c>
      <c r="U125" s="198">
        <f>村镇首通奖励!BP125</f>
        <v>48172.280701754396</v>
      </c>
      <c r="V125" s="198">
        <f>村镇首通奖励!BQ125</f>
        <v>0</v>
      </c>
      <c r="X125" s="198">
        <v>120</v>
      </c>
      <c r="Y125" s="145">
        <f>村镇首通奖励!BL125/Q125</f>
        <v>1</v>
      </c>
      <c r="AC125" s="198">
        <v>120</v>
      </c>
      <c r="AD125" s="198">
        <f>村镇首通奖励!AD125</f>
        <v>50714.28571428571</v>
      </c>
      <c r="AE125" s="198">
        <f>村镇首通奖励!AE125</f>
        <v>51226.551226551222</v>
      </c>
      <c r="AF125" s="198">
        <f>村镇首通奖励!AF125</f>
        <v>51749.27113702624</v>
      </c>
      <c r="AG125" s="198">
        <f>村镇首通奖励!AG125</f>
        <v>52282.768777614139</v>
      </c>
      <c r="AH125" s="198">
        <f>村镇首通奖励!AH125</f>
        <v>53383.458646616549</v>
      </c>
      <c r="AM125" s="198">
        <v>120</v>
      </c>
      <c r="AN125" s="198">
        <f>村镇首通奖励!AO125+繁荣度奖励!BF126</f>
        <v>427190535936.23309</v>
      </c>
      <c r="AO125" s="198">
        <f>村镇首通奖励!AP125+繁荣度奖励!BG126</f>
        <v>367580647385.73285</v>
      </c>
      <c r="AP125" s="198">
        <f>村镇首通奖励!AQ125+繁荣度奖励!BH126</f>
        <v>297509502657.4118</v>
      </c>
      <c r="AQ125" s="198">
        <f>村镇首通奖励!AR125+繁荣度奖励!BI126</f>
        <v>213996465033.42236</v>
      </c>
      <c r="AR125" s="198">
        <f>村镇首通奖励!AS125+繁荣度奖励!BJ126</f>
        <v>117437230350.98451</v>
      </c>
      <c r="AT125" s="145">
        <f>村镇首通奖励!AO125/AN125</f>
        <v>5.8336498362220129E-5</v>
      </c>
      <c r="AU125" s="145">
        <f>繁荣度奖励!BF126/AN125</f>
        <v>0.99994166350163782</v>
      </c>
      <c r="AX125" s="198">
        <v>120</v>
      </c>
      <c r="AY125" s="198">
        <f>繁荣度奖励!N126+村镇首通奖励!AZ125</f>
        <v>61273870281.29805</v>
      </c>
      <c r="AZ125" s="198">
        <f>繁荣度奖励!O126+村镇首通奖励!BA125</f>
        <v>52688305035.651855</v>
      </c>
      <c r="BA125" s="198">
        <f>繁荣度奖励!P126+村镇首通奖励!BB125</f>
        <v>42619561523.029556</v>
      </c>
      <c r="BB125" s="198">
        <f>繁荣度奖励!Q126+村镇首通奖励!BC125</f>
        <v>30641900490.928909</v>
      </c>
      <c r="BC125" s="198">
        <f>繁荣度奖励!R126+村镇首通奖励!BD125</f>
        <v>16797158553.994564</v>
      </c>
      <c r="BE125" s="145">
        <f>村镇首通奖励!AZ125/AY125</f>
        <v>9.7529337914598627E-5</v>
      </c>
      <c r="BF125" s="145">
        <f>繁荣度奖励!N126/AY125</f>
        <v>0.99990247066208537</v>
      </c>
    </row>
    <row r="126" spans="3:58" s="198" customFormat="1" x14ac:dyDescent="0.15">
      <c r="C126" s="198">
        <v>121</v>
      </c>
      <c r="D126" s="198">
        <f>繁荣度奖励!AD127+村镇首通奖励!Y126+爵位俸禄!AJ125</f>
        <v>8018070548.9204493</v>
      </c>
      <c r="E126" s="198">
        <f>繁荣度奖励!AE127+村镇首通奖励!Z126+爵位俸禄!AK125</f>
        <v>6884721772.2589378</v>
      </c>
      <c r="F126" s="198">
        <f>繁荣度奖励!AF127+村镇首通奖励!AA126+爵位俸禄!AL125</f>
        <v>5548843587.9545078</v>
      </c>
      <c r="G126" s="198">
        <f>繁荣度奖励!AG127+村镇首通奖励!AB126+爵位俸禄!AM125</f>
        <v>3990742409.0428991</v>
      </c>
      <c r="H126" s="198">
        <f>繁荣度奖励!AH127+村镇首通奖励!AC126+爵位俸禄!AN125</f>
        <v>2196281997.0659704</v>
      </c>
      <c r="J126" s="198">
        <v>121</v>
      </c>
      <c r="K126" s="145">
        <f>繁荣度奖励!AD127/D126</f>
        <v>0.97049834394856582</v>
      </c>
      <c r="L126" s="145">
        <f>村镇首通奖励!Y126/D126</f>
        <v>4.3731219108219258E-5</v>
      </c>
      <c r="M126" s="146">
        <f>爵位俸禄!AJ125/D126</f>
        <v>2.9457924832325972E-2</v>
      </c>
      <c r="P126" s="198">
        <v>121</v>
      </c>
      <c r="Q126" s="198">
        <f>村镇首通奖励!BL126</f>
        <v>48700</v>
      </c>
      <c r="R126" s="198">
        <f>村镇首通奖励!BM126</f>
        <v>48598.720538720547</v>
      </c>
      <c r="S126" s="198">
        <f>村镇首通奖励!BN126</f>
        <v>48495.37414965986</v>
      </c>
      <c r="T126" s="198">
        <f>村镇首通奖励!BO126</f>
        <v>48389.896907216491</v>
      </c>
      <c r="U126" s="198">
        <f>村镇首通奖励!BP126</f>
        <v>48172.280701754396</v>
      </c>
      <c r="V126" s="198">
        <f>村镇首通奖励!BQ126</f>
        <v>0</v>
      </c>
      <c r="X126" s="198">
        <v>121</v>
      </c>
      <c r="Y126" s="145">
        <f>村镇首通奖励!BL126/Q126</f>
        <v>1</v>
      </c>
      <c r="AC126" s="198">
        <v>121</v>
      </c>
      <c r="AD126" s="198">
        <f>村镇首通奖励!AD126</f>
        <v>51136.904761904763</v>
      </c>
      <c r="AE126" s="198">
        <f>村镇首通奖励!AE126</f>
        <v>51653.439153439162</v>
      </c>
      <c r="AF126" s="198">
        <f>村镇首通奖励!AF126</f>
        <v>52180.515063168124</v>
      </c>
      <c r="AG126" s="198">
        <f>村镇首通奖励!AG126</f>
        <v>52718.458517427585</v>
      </c>
      <c r="AH126" s="198">
        <f>村镇首通奖励!AH126</f>
        <v>53828.320802005015</v>
      </c>
      <c r="AM126" s="198">
        <v>121</v>
      </c>
      <c r="AN126" s="198">
        <f>村镇首通奖励!AO126+繁荣度奖励!BF127</f>
        <v>462937423691.54187</v>
      </c>
      <c r="AO126" s="198">
        <f>村镇首通奖励!AP126+繁荣度奖励!BG127</f>
        <v>397726385734.38287</v>
      </c>
      <c r="AP126" s="198">
        <f>村镇首通奖励!AQ126+繁荣度奖励!BH127</f>
        <v>320690961542.23633</v>
      </c>
      <c r="AQ126" s="198">
        <f>村镇首通奖励!AR126+繁荣度奖励!BI127</f>
        <v>230736637426.50668</v>
      </c>
      <c r="AR126" s="198">
        <f>村镇首通奖励!AS126+繁荣度奖励!BJ127</f>
        <v>127082162202.62447</v>
      </c>
      <c r="AT126" s="145">
        <f>村镇首通奖励!AO126/AN126</f>
        <v>5.3831897627280367E-5</v>
      </c>
      <c r="AU126" s="145">
        <f>繁荣度奖励!BF127/AN126</f>
        <v>0.99994616810237269</v>
      </c>
      <c r="AX126" s="198">
        <v>121</v>
      </c>
      <c r="AY126" s="198">
        <f>繁荣度奖励!N127+村镇首通奖励!AZ126</f>
        <v>66330999932.522476</v>
      </c>
      <c r="AZ126" s="198">
        <f>繁荣度奖励!O127+村镇首通奖励!BA126</f>
        <v>56953037347.582161</v>
      </c>
      <c r="BA126" s="198">
        <f>繁荣度奖励!P127+村镇首通奖励!BB126</f>
        <v>45899053821.423447</v>
      </c>
      <c r="BB126" s="198">
        <f>繁荣度奖励!Q127+村镇首通奖励!BC126</f>
        <v>33010140846.709328</v>
      </c>
      <c r="BC126" s="198">
        <f>繁荣度奖励!R127+村镇首通奖励!BD126</f>
        <v>18161631768.693474</v>
      </c>
      <c r="BE126" s="145">
        <f>村镇首通奖励!AZ126/AY126</f>
        <v>9.0093621475317639E-5</v>
      </c>
      <c r="BF126" s="145">
        <f>繁荣度奖励!N127/AY126</f>
        <v>0.99990990637852473</v>
      </c>
    </row>
    <row r="127" spans="3:58" s="198" customFormat="1" x14ac:dyDescent="0.15">
      <c r="C127" s="198">
        <v>122</v>
      </c>
      <c r="D127" s="198">
        <f>繁荣度奖励!AD128+村镇首通奖励!Y127+爵位俸禄!AJ126</f>
        <v>8680078992.6087666</v>
      </c>
      <c r="E127" s="198">
        <f>繁荣度奖励!AE128+村镇首通奖励!Z127+爵位俸禄!AK126</f>
        <v>7432114829.1968775</v>
      </c>
      <c r="F127" s="198">
        <f>繁荣度奖励!AF128+村镇首通奖励!AA127+爵位俸禄!AL126</f>
        <v>5987888705.6598043</v>
      </c>
      <c r="G127" s="198">
        <f>繁荣度奖励!AG128+村镇首通奖励!AB127+爵位俸禄!AM126</f>
        <v>4313295463.5223408</v>
      </c>
      <c r="H127" s="198">
        <f>繁荣度奖励!AH128+村镇首通奖励!AC127+爵位俸禄!AN126</f>
        <v>2374741527.1766844</v>
      </c>
      <c r="J127" s="198">
        <v>122</v>
      </c>
      <c r="K127" s="145">
        <f>繁荣度奖励!AD128/D127</f>
        <v>0.97042518175719272</v>
      </c>
      <c r="L127" s="145">
        <f>村镇首通奖励!Y127/D127</f>
        <v>4.0395945739500279E-5</v>
      </c>
      <c r="M127" s="146">
        <f>爵位俸禄!AJ126/D127</f>
        <v>2.9534422297067743E-2</v>
      </c>
      <c r="P127" s="198">
        <v>122</v>
      </c>
      <c r="Q127" s="198">
        <f>村镇首通奖励!BL127</f>
        <v>48700</v>
      </c>
      <c r="R127" s="198">
        <f>村镇首通奖励!BM127</f>
        <v>48598.720538720547</v>
      </c>
      <c r="S127" s="198">
        <f>村镇首通奖励!BN127</f>
        <v>48495.37414965986</v>
      </c>
      <c r="T127" s="198">
        <f>村镇首通奖励!BO127</f>
        <v>48389.896907216491</v>
      </c>
      <c r="U127" s="198">
        <f>村镇首通奖励!BP127</f>
        <v>48172.280701754396</v>
      </c>
      <c r="V127" s="198">
        <f>村镇首通奖励!BQ127</f>
        <v>0</v>
      </c>
      <c r="X127" s="198">
        <v>122</v>
      </c>
      <c r="Y127" s="145">
        <f>村镇首通奖励!BL127/Q127</f>
        <v>1</v>
      </c>
      <c r="AC127" s="198">
        <v>122</v>
      </c>
      <c r="AD127" s="198">
        <f>村镇首通奖励!AD127</f>
        <v>51559.523809523809</v>
      </c>
      <c r="AE127" s="198">
        <f>村镇首通奖励!AE127</f>
        <v>52080.327080327079</v>
      </c>
      <c r="AF127" s="198">
        <f>村镇首通奖励!AF127</f>
        <v>52611.758989310008</v>
      </c>
      <c r="AG127" s="198">
        <f>村镇首通奖励!AG127</f>
        <v>53154.148257241031</v>
      </c>
      <c r="AH127" s="198">
        <f>村镇首通奖励!AH127</f>
        <v>54273.182957393488</v>
      </c>
      <c r="AM127" s="198">
        <v>122</v>
      </c>
      <c r="AN127" s="198">
        <f>村镇首通奖励!AO127+繁荣度奖励!BF128</f>
        <v>501566622130.03076</v>
      </c>
      <c r="AO127" s="198">
        <f>村镇首通奖励!AP127+繁荣度奖励!BG128</f>
        <v>429677334786.97382</v>
      </c>
      <c r="AP127" s="198">
        <f>村镇首通奖励!AQ127+繁荣度奖励!BH128</f>
        <v>346325528234.55042</v>
      </c>
      <c r="AQ127" s="198">
        <f>村镇首通奖励!AR127+繁荣度奖励!BI128</f>
        <v>249575313503.71973</v>
      </c>
      <c r="AR127" s="198">
        <f>村镇首通奖励!AS127+繁荣度奖励!BJ128</f>
        <v>137492573992.43591</v>
      </c>
      <c r="AT127" s="145">
        <f>村镇首通奖励!AO127/AN127</f>
        <v>4.9685921870493411E-5</v>
      </c>
      <c r="AU127" s="145">
        <f>繁荣度奖励!BF128/AN127</f>
        <v>0.99995031407812951</v>
      </c>
      <c r="AX127" s="198">
        <v>122</v>
      </c>
      <c r="AY127" s="198">
        <f>繁荣度奖励!N128+村镇首通奖励!AZ127</f>
        <v>71795891482.341461</v>
      </c>
      <c r="AZ127" s="198">
        <f>繁荣度奖励!O128+村镇首通奖励!BA127</f>
        <v>61473153698.539795</v>
      </c>
      <c r="BA127" s="198">
        <f>繁荣度奖励!P128+村镇首通奖励!BB127</f>
        <v>49525588478.184975</v>
      </c>
      <c r="BB127" s="198">
        <f>繁荣度奖励!Q128+村镇首通奖励!BC127</f>
        <v>35675257542.518402</v>
      </c>
      <c r="BC127" s="198">
        <f>繁荣度奖励!R128+村镇首通奖励!BD127</f>
        <v>19634397803.714054</v>
      </c>
      <c r="BE127" s="145">
        <f>村镇首通奖励!AZ127/AY127</f>
        <v>8.3235960674293261E-5</v>
      </c>
      <c r="BF127" s="145">
        <f>繁荣度奖励!N128/AY127</f>
        <v>0.99991676403932572</v>
      </c>
    </row>
    <row r="128" spans="3:58" s="198" customFormat="1" x14ac:dyDescent="0.15">
      <c r="C128" s="198">
        <v>123</v>
      </c>
      <c r="D128" s="198">
        <f>繁荣度奖励!AD129+村镇首通奖励!Y128+爵位俸禄!AJ127</f>
        <v>9395240683.8928127</v>
      </c>
      <c r="E128" s="198">
        <f>繁荣度奖励!AE129+村镇首通奖励!Z128+爵位俸禄!AK127</f>
        <v>8044584862.2616606</v>
      </c>
      <c r="F128" s="198">
        <f>繁荣度奖励!AF129+村镇首通奖励!AA128+爵位俸禄!AL127</f>
        <v>6497822375.4152842</v>
      </c>
      <c r="G128" s="198">
        <f>繁荣度奖励!AG129+村镇首通奖励!AB128+爵位俸禄!AM127</f>
        <v>4688313667.0389357</v>
      </c>
      <c r="H128" s="198">
        <f>繁荣度奖励!AH129+村镇首通奖励!AC128+爵位俸禄!AN127</f>
        <v>2580794150.92836</v>
      </c>
      <c r="J128" s="198">
        <v>123</v>
      </c>
      <c r="K128" s="145">
        <f>繁荣度奖励!AD129/D128</f>
        <v>0.97037601191672296</v>
      </c>
      <c r="L128" s="145">
        <f>村镇首通奖励!Y128/D128</f>
        <v>3.7321023675437788E-5</v>
      </c>
      <c r="M128" s="146">
        <f>爵位俸禄!AJ127/D128</f>
        <v>2.9586667059601671E-2</v>
      </c>
      <c r="P128" s="198">
        <v>123</v>
      </c>
      <c r="Q128" s="198">
        <f>村镇首通奖励!BL128</f>
        <v>48700</v>
      </c>
      <c r="R128" s="198">
        <f>村镇首通奖励!BM128</f>
        <v>48598.720538720547</v>
      </c>
      <c r="S128" s="198">
        <f>村镇首通奖励!BN128</f>
        <v>48495.37414965986</v>
      </c>
      <c r="T128" s="198">
        <f>村镇首通奖励!BO128</f>
        <v>48389.896907216491</v>
      </c>
      <c r="U128" s="198">
        <f>村镇首通奖励!BP128</f>
        <v>48172.280701754396</v>
      </c>
      <c r="V128" s="198">
        <f>村镇首通奖励!BQ128</f>
        <v>0</v>
      </c>
      <c r="X128" s="198">
        <v>123</v>
      </c>
      <c r="Y128" s="145">
        <f>村镇首通奖励!BL128/Q128</f>
        <v>1</v>
      </c>
      <c r="AC128" s="198">
        <v>123</v>
      </c>
      <c r="AD128" s="198">
        <f>村镇首通奖励!AD128</f>
        <v>51982.142857142855</v>
      </c>
      <c r="AE128" s="198">
        <f>村镇首通奖励!AE128</f>
        <v>52507.215007215011</v>
      </c>
      <c r="AF128" s="198">
        <f>村镇首通奖励!AF128</f>
        <v>53043.0029154519</v>
      </c>
      <c r="AG128" s="198">
        <f>村镇首通奖励!AG128</f>
        <v>53589.837997054492</v>
      </c>
      <c r="AH128" s="198">
        <f>村镇首通奖励!AH128</f>
        <v>54718.045112781954</v>
      </c>
      <c r="AM128" s="198">
        <v>123</v>
      </c>
      <c r="AN128" s="198">
        <f>村镇首通奖励!AO128+繁荣度奖励!BF129</f>
        <v>543307730500.08722</v>
      </c>
      <c r="AO128" s="198">
        <f>村镇首通奖励!AP128+繁荣度奖励!BG129</f>
        <v>465435550957.3222</v>
      </c>
      <c r="AP128" s="198">
        <f>村镇首通奖励!AQ128+繁荣度奖励!BH129</f>
        <v>376106303285.91211</v>
      </c>
      <c r="AQ128" s="198">
        <f>村镇首通奖励!AR128+繁荣度奖励!BI129</f>
        <v>271443376920.1535</v>
      </c>
      <c r="AR128" s="198">
        <f>村镇首通奖励!AS128+繁荣度奖励!BJ129</f>
        <v>149515629614.72729</v>
      </c>
      <c r="AT128" s="145">
        <f>村镇首通奖励!AO128/AN128</f>
        <v>4.5868664480554451E-5</v>
      </c>
      <c r="AU128" s="145">
        <f>繁荣度奖励!BF129/AN128</f>
        <v>0.99995413133551947</v>
      </c>
      <c r="AX128" s="198">
        <v>123</v>
      </c>
      <c r="AY128" s="198">
        <f>繁荣度奖励!N129+村镇首通奖励!AZ128</f>
        <v>77701026448.4431</v>
      </c>
      <c r="AZ128" s="198">
        <f>繁荣度奖励!O129+村镇首通奖励!BA128</f>
        <v>66531885986.16687</v>
      </c>
      <c r="BA128" s="198">
        <f>繁荣度奖励!P129+村镇首通奖励!BB128</f>
        <v>53738689254.38665</v>
      </c>
      <c r="BB128" s="198">
        <f>繁荣度奖励!Q129+村镇首通奖励!BC128</f>
        <v>38768943143.209045</v>
      </c>
      <c r="BC128" s="198">
        <f>繁荣度奖励!R129+村镇首通奖励!BD128</f>
        <v>21335305348.505295</v>
      </c>
      <c r="BE128" s="145">
        <f>村镇首通奖励!AZ128/AY128</f>
        <v>7.6910180896583785E-5</v>
      </c>
      <c r="BF128" s="145">
        <f>繁荣度奖励!N129/AY128</f>
        <v>0.99992308981910338</v>
      </c>
    </row>
    <row r="129" spans="3:58" s="198" customFormat="1" x14ac:dyDescent="0.15">
      <c r="C129" s="198">
        <v>124</v>
      </c>
      <c r="D129" s="198">
        <f>繁荣度奖励!AD130+村镇首通奖励!Y129+爵位俸禄!AJ128</f>
        <v>10167775317.915487</v>
      </c>
      <c r="E129" s="198">
        <f>繁荣度奖励!AE130+村镇首通奖励!Z129+爵位俸禄!AK128</f>
        <v>8724826173.4698048</v>
      </c>
      <c r="F129" s="198">
        <f>繁荣度奖励!AF130+村镇首通奖励!AA129+爵位俸禄!AL128</f>
        <v>7046150298.2854586</v>
      </c>
      <c r="G129" s="198">
        <f>繁荣度奖励!AG130+村镇首通奖励!AB129+爵位俸禄!AM128</f>
        <v>5087628809.4610128</v>
      </c>
      <c r="H129" s="198">
        <f>繁荣度奖励!AH130+村镇首通奖励!AC129+爵位俸禄!AN128</f>
        <v>2804108818.6221375</v>
      </c>
      <c r="J129" s="198">
        <v>124</v>
      </c>
      <c r="K129" s="145">
        <f>繁荣度奖励!AD130/D129</f>
        <v>0.97034863091460122</v>
      </c>
      <c r="L129" s="145">
        <f>村镇首通奖励!Y129/D129</f>
        <v>3.4485419773406762E-5</v>
      </c>
      <c r="M129" s="146">
        <f>爵位俸禄!AJ128/D129</f>
        <v>2.9616883665625419E-2</v>
      </c>
      <c r="P129" s="198">
        <v>124</v>
      </c>
      <c r="Q129" s="198">
        <f>村镇首通奖励!BL129</f>
        <v>48700</v>
      </c>
      <c r="R129" s="198">
        <f>村镇首通奖励!BM129</f>
        <v>48598.720538720547</v>
      </c>
      <c r="S129" s="198">
        <f>村镇首通奖励!BN129</f>
        <v>48495.37414965986</v>
      </c>
      <c r="T129" s="198">
        <f>村镇首通奖励!BO129</f>
        <v>48389.896907216491</v>
      </c>
      <c r="U129" s="198">
        <f>村镇首通奖励!BP129</f>
        <v>48172.280701754396</v>
      </c>
      <c r="V129" s="198">
        <f>村镇首通奖励!BQ129</f>
        <v>0</v>
      </c>
      <c r="X129" s="198">
        <v>124</v>
      </c>
      <c r="Y129" s="145">
        <f>村镇首通奖励!BL129/Q129</f>
        <v>1</v>
      </c>
      <c r="AC129" s="198">
        <v>124</v>
      </c>
      <c r="AD129" s="198">
        <f>村镇首通奖励!AD129</f>
        <v>52404.761904761908</v>
      </c>
      <c r="AE129" s="198">
        <f>村镇首通奖励!AE129</f>
        <v>52934.102934102935</v>
      </c>
      <c r="AF129" s="198">
        <f>村镇首通奖励!AF129</f>
        <v>53474.246841593784</v>
      </c>
      <c r="AG129" s="198">
        <f>村镇首通奖励!AG129</f>
        <v>54025.527736867938</v>
      </c>
      <c r="AH129" s="198">
        <f>村镇首通奖励!AH129</f>
        <v>55162.907268170427</v>
      </c>
      <c r="AM129" s="198">
        <v>124</v>
      </c>
      <c r="AN129" s="198">
        <f>村镇首通奖励!AO129+繁荣度奖励!BF130</f>
        <v>588408458294.69482</v>
      </c>
      <c r="AO129" s="198">
        <f>村镇首通奖励!AP129+繁荣度奖励!BG130</f>
        <v>505160087095.68781</v>
      </c>
      <c r="AP129" s="198">
        <f>村镇首通奖励!AQ129+繁荣度奖励!BH130</f>
        <v>408078253380.77472</v>
      </c>
      <c r="AQ129" s="198">
        <f>村镇首通奖励!AR129+繁荣度奖励!BI130</f>
        <v>294734088308.16425</v>
      </c>
      <c r="AR129" s="198">
        <f>村镇首通奖励!AS129+繁荣度奖励!BJ130</f>
        <v>162549121209.73587</v>
      </c>
      <c r="AT129" s="145">
        <f>村镇首通奖励!AO129/AN129</f>
        <v>4.2352892193672075E-5</v>
      </c>
      <c r="AU129" s="145">
        <f>繁荣度奖励!BF130/AN129</f>
        <v>0.99995764710780632</v>
      </c>
      <c r="AX129" s="198">
        <v>124</v>
      </c>
      <c r="AY129" s="198">
        <f>繁荣度奖励!N130+村镇首通奖励!AZ129</f>
        <v>84081448413.654312</v>
      </c>
      <c r="AZ129" s="198">
        <f>繁荣度奖励!O130+村镇首通奖励!BA129</f>
        <v>72151735494.789627</v>
      </c>
      <c r="BA129" s="198">
        <f>繁荣度奖励!P130+村镇首通奖励!BB129</f>
        <v>58261776633.040619</v>
      </c>
      <c r="BB129" s="198">
        <f>繁荣度奖励!Q130+村镇首通奖励!BC129</f>
        <v>42063891446.531685</v>
      </c>
      <c r="BC129" s="198">
        <f>繁荣度奖励!R130+村镇首通奖励!BD129</f>
        <v>23179159763.336514</v>
      </c>
      <c r="BE129" s="145">
        <f>村镇首通奖励!AZ129/AY129</f>
        <v>7.1073942144763696E-5</v>
      </c>
      <c r="BF129" s="145">
        <f>繁荣度奖励!N130/AY129</f>
        <v>0.99992892605785522</v>
      </c>
    </row>
    <row r="130" spans="3:58" s="198" customFormat="1" x14ac:dyDescent="0.15">
      <c r="C130" s="198">
        <v>125</v>
      </c>
      <c r="D130" s="198">
        <f>繁荣度奖励!AD131+村镇首通奖励!Y130+爵位俸禄!AJ129</f>
        <v>11002234498.852026</v>
      </c>
      <c r="E130" s="198">
        <f>繁荣度奖励!AE131+村镇首通奖励!Z130+爵位俸禄!AK129</f>
        <v>9437091974.4584084</v>
      </c>
      <c r="F130" s="198">
        <f>繁荣度奖励!AF131+村镇首通奖励!AA130+爵位俸禄!AL129</f>
        <v>7636817479.0763149</v>
      </c>
      <c r="G130" s="198">
        <f>繁荣度奖励!AG131+村镇首通奖励!AB130+爵位俸禄!AM129</f>
        <v>5514754120.2311983</v>
      </c>
      <c r="H130" s="198">
        <f>繁荣度奖励!AH131+村镇首通奖励!AC130+爵位俸禄!AN129</f>
        <v>3017254701.7561359</v>
      </c>
      <c r="J130" s="198">
        <v>125</v>
      </c>
      <c r="K130" s="145">
        <f>繁荣度奖励!AD131/D130</f>
        <v>0.97034102689812218</v>
      </c>
      <c r="L130" s="145">
        <f>村镇首通奖励!Y130/D130</f>
        <v>3.1869889706185213E-5</v>
      </c>
      <c r="M130" s="146">
        <f>爵位俸禄!AJ129/D130</f>
        <v>2.9627103212171588E-2</v>
      </c>
      <c r="P130" s="198">
        <v>125</v>
      </c>
      <c r="Q130" s="198">
        <f>村镇首通奖励!BL130</f>
        <v>48700</v>
      </c>
      <c r="R130" s="198">
        <f>村镇首通奖励!BM130</f>
        <v>48598.720538720547</v>
      </c>
      <c r="S130" s="198">
        <f>村镇首通奖励!BN130</f>
        <v>48495.37414965986</v>
      </c>
      <c r="T130" s="198">
        <f>村镇首通奖励!BO130</f>
        <v>48389.896907216491</v>
      </c>
      <c r="U130" s="198">
        <f>村镇首通奖励!BP130</f>
        <v>48172.280701754396</v>
      </c>
      <c r="V130" s="198">
        <f>村镇首通奖励!BQ130</f>
        <v>0</v>
      </c>
      <c r="X130" s="198">
        <v>125</v>
      </c>
      <c r="Y130" s="145">
        <f>村镇首通奖励!BL130/Q130</f>
        <v>1</v>
      </c>
      <c r="AC130" s="198">
        <v>125</v>
      </c>
      <c r="AD130" s="198">
        <f>村镇首通奖励!AD130</f>
        <v>52827.380952380954</v>
      </c>
      <c r="AE130" s="198">
        <f>村镇首通奖励!AE130</f>
        <v>53360.990860990867</v>
      </c>
      <c r="AF130" s="198">
        <f>村镇首通奖励!AF130</f>
        <v>53905.490767735668</v>
      </c>
      <c r="AG130" s="198">
        <f>村镇首通奖励!AG130</f>
        <v>54461.217476681391</v>
      </c>
      <c r="AH130" s="198">
        <f>村镇首通奖励!AH130</f>
        <v>55607.769423558901</v>
      </c>
      <c r="AM130" s="198">
        <v>125</v>
      </c>
      <c r="AN130" s="198">
        <f>村镇首通奖励!AO130+繁荣度奖励!BF131</f>
        <v>637136042156.92749</v>
      </c>
      <c r="AO130" s="198">
        <f>村镇首通奖励!AP130+繁荣度奖励!BG131</f>
        <v>546688192132.75897</v>
      </c>
      <c r="AP130" s="198">
        <f>村镇首通奖励!AQ130+繁荣度奖励!BH131</f>
        <v>442527518200.50714</v>
      </c>
      <c r="AQ130" s="198">
        <f>村镇首通奖励!AR130+繁荣度奖励!BI131</f>
        <v>319653028267.25476</v>
      </c>
      <c r="AR130" s="198">
        <f>村镇首通奖励!AS130+繁荣度奖励!BJ131</f>
        <v>174992135845.02985</v>
      </c>
      <c r="AT130" s="145">
        <f>村镇首通奖励!AO130/AN130</f>
        <v>3.9113781596210458E-5</v>
      </c>
      <c r="AU130" s="145">
        <f>繁荣度奖励!BF131/AN130</f>
        <v>0.99996088621840384</v>
      </c>
      <c r="AX130" s="198">
        <v>125</v>
      </c>
      <c r="AY130" s="198">
        <f>繁荣度奖励!N131+村镇首通奖励!AZ130</f>
        <v>90974963476.252319</v>
      </c>
      <c r="AZ130" s="198">
        <f>繁荣度奖励!O131+村镇首通奖励!BA130</f>
        <v>78026736775.452057</v>
      </c>
      <c r="BA130" s="198">
        <f>繁荣度奖励!P131+村镇首通奖励!BB130</f>
        <v>63135330934.474281</v>
      </c>
      <c r="BB130" s="198">
        <f>繁荣度奖励!Q131+村镇首通奖励!BC130</f>
        <v>45589186040.198318</v>
      </c>
      <c r="BC130" s="198">
        <f>繁荣度奖励!R131+村镇首通奖励!BD130</f>
        <v>24939479114.590233</v>
      </c>
      <c r="BE130" s="145">
        <f>村镇首通奖励!AZ130/AY130</f>
        <v>6.5688402299385887E-5</v>
      </c>
      <c r="BF130" s="145">
        <f>繁荣度奖励!N131/AY130</f>
        <v>0.99993431159770063</v>
      </c>
    </row>
    <row r="131" spans="3:58" s="198" customFormat="1" x14ac:dyDescent="0.15">
      <c r="C131" s="198">
        <v>126</v>
      </c>
      <c r="D131" s="198">
        <f>繁荣度奖励!AD132+村镇首通奖励!Y131+爵位俸禄!AJ130</f>
        <v>11905190672.18679</v>
      </c>
      <c r="E131" s="198">
        <f>繁荣度奖励!AE132+村镇首通奖励!Z131+爵位俸禄!AK130</f>
        <v>10227812392.723024</v>
      </c>
      <c r="F131" s="198">
        <f>繁荣度奖励!AF132+村镇首通奖励!AA131+爵位俸禄!AL130</f>
        <v>8270116372.3074245</v>
      </c>
      <c r="G131" s="198">
        <f>繁荣度奖励!AG132+村镇首通奖励!AB131+爵位俸禄!AM130</f>
        <v>5940635034.317523</v>
      </c>
      <c r="H131" s="198">
        <f>繁荣度奖励!AH132+村镇首通奖励!AC131+爵位俸禄!AN130</f>
        <v>3246638858.1198297</v>
      </c>
      <c r="J131" s="198">
        <v>126</v>
      </c>
      <c r="K131" s="145">
        <f>繁荣度奖励!AD132/D131</f>
        <v>0.97021581463396867</v>
      </c>
      <c r="L131" s="145">
        <f>村镇首通奖励!Y131/D131</f>
        <v>2.9452699217928032E-5</v>
      </c>
      <c r="M131" s="146">
        <f>爵位俸禄!AJ130/D131</f>
        <v>2.9754732666813381E-2</v>
      </c>
      <c r="P131" s="198">
        <v>126</v>
      </c>
      <c r="Q131" s="198">
        <f>村镇首通奖励!BL131</f>
        <v>48700</v>
      </c>
      <c r="R131" s="198">
        <f>村镇首通奖励!BM131</f>
        <v>48598.720538720547</v>
      </c>
      <c r="S131" s="198">
        <f>村镇首通奖励!BN131</f>
        <v>48495.37414965986</v>
      </c>
      <c r="T131" s="198">
        <f>村镇首通奖励!BO131</f>
        <v>48389.896907216491</v>
      </c>
      <c r="U131" s="198">
        <f>村镇首通奖励!BP131</f>
        <v>48172.280701754396</v>
      </c>
      <c r="V131" s="198">
        <f>村镇首通奖励!BQ131</f>
        <v>0</v>
      </c>
      <c r="X131" s="198">
        <v>126</v>
      </c>
      <c r="Y131" s="145">
        <f>村镇首通奖励!BL131/Q131</f>
        <v>1</v>
      </c>
      <c r="AC131" s="198">
        <v>126</v>
      </c>
      <c r="AD131" s="198">
        <f>村镇首通奖励!AD131</f>
        <v>53250</v>
      </c>
      <c r="AE131" s="198">
        <f>村镇首通奖励!AE131</f>
        <v>53787.878787878784</v>
      </c>
      <c r="AF131" s="198">
        <f>村镇首通奖励!AF131</f>
        <v>54336.734693877559</v>
      </c>
      <c r="AG131" s="198">
        <f>村镇首通奖励!AG131</f>
        <v>54896.907216494837</v>
      </c>
      <c r="AH131" s="198">
        <f>村镇首通奖励!AH131</f>
        <v>56052.631578947374</v>
      </c>
      <c r="AM131" s="198">
        <v>126</v>
      </c>
      <c r="AN131" s="198">
        <f>村镇首通奖励!AO131+繁荣度奖励!BF132</f>
        <v>689778772884.19519</v>
      </c>
      <c r="AO131" s="198">
        <f>村镇首通奖励!AP131+繁荣度奖励!BG132</f>
        <v>592801968539.99341</v>
      </c>
      <c r="AP131" s="198">
        <f>村镇首通奖励!AQ131+繁荣度奖励!BH132</f>
        <v>479472248961.35663</v>
      </c>
      <c r="AQ131" s="198">
        <f>村镇首通奖励!AR131+繁荣度奖励!BI132</f>
        <v>344505411268.85822</v>
      </c>
      <c r="AR131" s="198">
        <f>村镇首通奖励!AS131+繁荣度奖励!BJ132</f>
        <v>188362867611.06207</v>
      </c>
      <c r="AT131" s="145">
        <f>村镇首通奖励!AO131/AN131</f>
        <v>3.6128684992432896E-5</v>
      </c>
      <c r="AU131" s="145">
        <f>繁荣度奖励!BF132/AN131</f>
        <v>0.99996387131500752</v>
      </c>
      <c r="AX131" s="198">
        <v>126</v>
      </c>
      <c r="AY131" s="198">
        <f>繁荣度奖励!N132+村镇首通奖励!AZ131</f>
        <v>98422356276.000366</v>
      </c>
      <c r="AZ131" s="198">
        <f>繁荣度奖励!O132+村镇首通奖励!BA131</f>
        <v>84550475222.145935</v>
      </c>
      <c r="BA131" s="198">
        <f>繁荣度奖励!P132+村镇首通奖励!BB131</f>
        <v>68361920020.105888</v>
      </c>
      <c r="BB131" s="198">
        <f>繁荣度奖励!Q132+村镇首通奖励!BC131</f>
        <v>49105064788.616905</v>
      </c>
      <c r="BC131" s="198">
        <f>繁荣度奖励!R132+村镇首通奖励!BD131</f>
        <v>26831043060.95163</v>
      </c>
      <c r="BE131" s="145">
        <f>村镇首通奖励!AZ131/AY131</f>
        <v>6.0717912333269426E-5</v>
      </c>
      <c r="BF131" s="145">
        <f>繁荣度奖励!N132/AY131</f>
        <v>0.99993928208766669</v>
      </c>
    </row>
    <row r="132" spans="3:58" s="198" customFormat="1" x14ac:dyDescent="0.15">
      <c r="C132" s="198">
        <v>127</v>
      </c>
      <c r="D132" s="198">
        <f>繁荣度奖励!AD133+村镇首通奖励!Y132+爵位俸禄!AJ131</f>
        <v>12880395326.261784</v>
      </c>
      <c r="E132" s="198">
        <f>繁荣度奖励!AE133+村镇首通奖励!Z132+爵位俸禄!AK131</f>
        <v>11065341536.124916</v>
      </c>
      <c r="F132" s="198">
        <f>繁荣度奖励!AF133+村镇首通奖励!AA132+爵位俸禄!AL131</f>
        <v>8901134689.4246292</v>
      </c>
      <c r="G132" s="198">
        <f>繁荣度奖励!AG133+村镇首通奖励!AB132+爵位俸禄!AM131</f>
        <v>6383690051.3812466</v>
      </c>
      <c r="H132" s="198">
        <f>繁荣度奖励!AH133+村镇首通奖励!AC132+爵位俸禄!AN131</f>
        <v>3499173257.4099355</v>
      </c>
      <c r="J132" s="198">
        <v>127</v>
      </c>
      <c r="K132" s="145">
        <f>繁荣度奖励!AD133/D132</f>
        <v>0.97011838820806806</v>
      </c>
      <c r="L132" s="145">
        <f>村镇首通奖励!Y132/D132</f>
        <v>2.722276693519504E-5</v>
      </c>
      <c r="M132" s="146">
        <f>爵位俸禄!AJ131/D132</f>
        <v>2.9854389024996719E-2</v>
      </c>
      <c r="P132" s="198">
        <v>127</v>
      </c>
      <c r="Q132" s="198">
        <f>村镇首通奖励!BL132</f>
        <v>48700</v>
      </c>
      <c r="R132" s="198">
        <f>村镇首通奖励!BM132</f>
        <v>48598.720538720547</v>
      </c>
      <c r="S132" s="198">
        <f>村镇首通奖励!BN132</f>
        <v>48495.37414965986</v>
      </c>
      <c r="T132" s="198">
        <f>村镇首通奖励!BO132</f>
        <v>48389.896907216491</v>
      </c>
      <c r="U132" s="198">
        <f>村镇首通奖励!BP132</f>
        <v>48172.280701754396</v>
      </c>
      <c r="V132" s="198">
        <f>村镇首通奖励!BQ132</f>
        <v>0</v>
      </c>
      <c r="X132" s="198">
        <v>127</v>
      </c>
      <c r="Y132" s="145">
        <f>村镇首通奖励!BL132/Q132</f>
        <v>1</v>
      </c>
      <c r="AC132" s="198">
        <v>127</v>
      </c>
      <c r="AD132" s="198">
        <f>村镇首通奖励!AD132</f>
        <v>53672.619047619046</v>
      </c>
      <c r="AE132" s="198">
        <f>村镇首通奖励!AE132</f>
        <v>54214.766714766716</v>
      </c>
      <c r="AF132" s="198">
        <f>村镇首通奖励!AF132</f>
        <v>54767.978620019436</v>
      </c>
      <c r="AG132" s="198">
        <f>村镇首通奖励!AG132</f>
        <v>55332.596956308298</v>
      </c>
      <c r="AH132" s="198">
        <f>村镇首通奖励!AH132</f>
        <v>56497.49373433584</v>
      </c>
      <c r="AM132" s="198">
        <v>127</v>
      </c>
      <c r="AN132" s="198">
        <f>村镇首通奖励!AO132+繁荣度奖励!BF133</f>
        <v>746647641036.52869</v>
      </c>
      <c r="AO132" s="198">
        <f>村镇首通奖励!AP132+繁荣度奖励!BG133</f>
        <v>641657496179.95264</v>
      </c>
      <c r="AP132" s="198">
        <f>村镇首通奖励!AQ132+繁荣度奖励!BH133</f>
        <v>516292839411.99731</v>
      </c>
      <c r="AQ132" s="198">
        <f>村镇首通奖励!AR132+繁荣度奖励!BI133</f>
        <v>370366183288.30469</v>
      </c>
      <c r="AR132" s="198">
        <f>村镇首通奖励!AS132+繁荣度奖励!BJ133</f>
        <v>203086670503.82428</v>
      </c>
      <c r="AT132" s="145">
        <f>村镇首通奖励!AO132/AN132</f>
        <v>3.3376921897729244E-5</v>
      </c>
      <c r="AU132" s="145">
        <f>繁荣度奖励!BF133/AN132</f>
        <v>0.99996662307810225</v>
      </c>
      <c r="AX132" s="198">
        <v>127</v>
      </c>
      <c r="AY132" s="198">
        <f>繁荣度奖励!N133+村镇首通奖励!AZ132</f>
        <v>106467622799.15462</v>
      </c>
      <c r="AZ132" s="198">
        <f>繁荣度奖励!O133+村镇首通奖励!BA132</f>
        <v>91462090553.401169</v>
      </c>
      <c r="BA132" s="198">
        <f>繁荣度奖励!P133+村镇首通奖励!BB132</f>
        <v>73570946915.485672</v>
      </c>
      <c r="BB132" s="198">
        <f>繁荣度奖励!Q133+村镇首通奖励!BC132</f>
        <v>52763600823.370743</v>
      </c>
      <c r="BC132" s="198">
        <f>繁荣度奖励!R133+村镇首通奖励!BD132</f>
        <v>28914026639.758812</v>
      </c>
      <c r="BE132" s="145">
        <f>村镇首通奖励!AZ132/AY132</f>
        <v>5.6129740130230945E-5</v>
      </c>
      <c r="BF132" s="145">
        <f>繁荣度奖励!N133/AY132</f>
        <v>0.99994387025986975</v>
      </c>
    </row>
    <row r="133" spans="3:58" s="198" customFormat="1" x14ac:dyDescent="0.15">
      <c r="C133" s="198">
        <v>128</v>
      </c>
      <c r="D133" s="198">
        <f>繁荣度奖励!AD134+村镇首通奖励!Y133+爵位俸禄!AJ132</f>
        <v>13933567992.876682</v>
      </c>
      <c r="E133" s="198">
        <f>繁荣度奖励!AE134+村镇首通奖励!Z133+爵位俸禄!AK132</f>
        <v>11906319728.06254</v>
      </c>
      <c r="F133" s="198">
        <f>繁荣度奖励!AF134+村镇首通奖励!AA133+爵位俸禄!AL132</f>
        <v>9569655149.8243828</v>
      </c>
      <c r="G133" s="198">
        <f>繁荣度奖励!AG134+村镇首通奖励!AB133+爵位俸禄!AM132</f>
        <v>6873600935.5691929</v>
      </c>
      <c r="H133" s="198">
        <f>繁荣度奖励!AH134+村镇首通奖励!AC133+爵位俸禄!AN132</f>
        <v>3775865977.7551975</v>
      </c>
      <c r="J133" s="198">
        <v>128</v>
      </c>
      <c r="K133" s="145">
        <f>繁荣度奖励!AD134/D133</f>
        <v>0.9700462712234077</v>
      </c>
      <c r="L133" s="145">
        <f>村镇首通奖励!Y133/D133</f>
        <v>2.5165126418391841E-5</v>
      </c>
      <c r="M133" s="146">
        <f>爵位俸禄!AJ132/D133</f>
        <v>2.9928563650173916E-2</v>
      </c>
      <c r="P133" s="198">
        <v>128</v>
      </c>
      <c r="Q133" s="198">
        <f>村镇首通奖励!BL133</f>
        <v>48700</v>
      </c>
      <c r="R133" s="198">
        <f>村镇首通奖励!BM133</f>
        <v>48598.720538720547</v>
      </c>
      <c r="S133" s="198">
        <f>村镇首通奖励!BN133</f>
        <v>48495.37414965986</v>
      </c>
      <c r="T133" s="198">
        <f>村镇首通奖励!BO133</f>
        <v>48389.896907216491</v>
      </c>
      <c r="U133" s="198">
        <f>村镇首通奖励!BP133</f>
        <v>48172.280701754396</v>
      </c>
      <c r="V133" s="198">
        <f>村镇首通奖励!BQ133</f>
        <v>0</v>
      </c>
      <c r="X133" s="198">
        <v>128</v>
      </c>
      <c r="Y133" s="145">
        <f>村镇首通奖励!BL133/Q133</f>
        <v>1</v>
      </c>
      <c r="AC133" s="198">
        <v>128</v>
      </c>
      <c r="AD133" s="198">
        <f>村镇首通奖励!AD133</f>
        <v>54095.238095238092</v>
      </c>
      <c r="AE133" s="198">
        <f>村镇首通奖励!AE133</f>
        <v>54641.654641654641</v>
      </c>
      <c r="AF133" s="198">
        <f>村镇首通奖励!AF133</f>
        <v>55199.222546161327</v>
      </c>
      <c r="AG133" s="198">
        <f>村镇首通奖励!AG133</f>
        <v>55768.286696121744</v>
      </c>
      <c r="AH133" s="198">
        <f>村镇首通奖励!AH133</f>
        <v>56942.355889724313</v>
      </c>
      <c r="AM133" s="198">
        <v>128</v>
      </c>
      <c r="AN133" s="198">
        <f>村镇首通奖励!AO133+繁荣度奖励!BF134</f>
        <v>808078110307.85901</v>
      </c>
      <c r="AO133" s="198">
        <f>村镇首通奖励!AP133+繁荣度奖励!BG134</f>
        <v>690726012469.01465</v>
      </c>
      <c r="AP133" s="198">
        <f>村镇首通奖励!AQ133+繁荣度奖励!BH134</f>
        <v>555311007534.7196</v>
      </c>
      <c r="AQ133" s="198">
        <f>村镇首通奖励!AR133+繁荣度奖励!BI134</f>
        <v>398968636339.43671</v>
      </c>
      <c r="AR133" s="198">
        <f>村镇首通奖励!AS133+繁荣度奖励!BJ134</f>
        <v>219222942986.21866</v>
      </c>
      <c r="AT133" s="145">
        <f>村镇首通奖励!AO133/AN133</f>
        <v>3.083959295779681E-5</v>
      </c>
      <c r="AU133" s="145">
        <f>繁荣度奖励!BF134/AN133</f>
        <v>0.9999691604070422</v>
      </c>
      <c r="AX133" s="198">
        <v>128</v>
      </c>
      <c r="AY133" s="198">
        <f>繁荣度奖励!N134+村镇首通奖励!AZ133</f>
        <v>115158221258.1642</v>
      </c>
      <c r="AZ133" s="198">
        <f>繁荣度奖励!O134+村镇首通奖励!BA133</f>
        <v>98403837492.759598</v>
      </c>
      <c r="BA133" s="198">
        <f>繁荣度奖励!P134+村镇首通奖励!BB133</f>
        <v>79090866196.306824</v>
      </c>
      <c r="BB133" s="198">
        <f>繁荣度奖励!Q134+村镇首通奖励!BC133</f>
        <v>56810003811.310661</v>
      </c>
      <c r="BC133" s="198">
        <f>繁荣度奖励!R134+村镇首通奖励!BD133</f>
        <v>31196832980.538353</v>
      </c>
      <c r="BE133" s="145">
        <f>村镇首通奖励!AZ133/AY133</f>
        <v>5.1893819952314765E-5</v>
      </c>
      <c r="BF133" s="145">
        <f>繁荣度奖励!N134/AY133</f>
        <v>0.9999481061800477</v>
      </c>
    </row>
    <row r="134" spans="3:58" s="198" customFormat="1" x14ac:dyDescent="0.15">
      <c r="C134" s="198">
        <v>129</v>
      </c>
      <c r="D134" s="198">
        <f>繁荣度奖励!AD135+村镇首通奖励!Y134+爵位俸禄!AJ133</f>
        <v>15070877042.048119</v>
      </c>
      <c r="E134" s="198">
        <f>繁荣度奖励!AE135+村镇首通奖励!Z134+爵位俸禄!AK133</f>
        <v>12878478794.267471</v>
      </c>
      <c r="F134" s="198">
        <f>繁荣度奖励!AF135+村镇首通奖励!AA134+爵位俸禄!AL133</f>
        <v>10370415018.509422</v>
      </c>
      <c r="G134" s="198">
        <f>繁荣度奖励!AG135+村镇首通奖励!AB134+爵位俸禄!AM133</f>
        <v>7464305299.4429665</v>
      </c>
      <c r="H134" s="198">
        <f>繁荣度奖励!AH135+村镇首通奖励!AC134+爵位俸禄!AN133</f>
        <v>4095397748.9483037</v>
      </c>
      <c r="J134" s="198">
        <v>129</v>
      </c>
      <c r="K134" s="145">
        <f>繁荣度奖励!AD135/D134</f>
        <v>0.96999719878058077</v>
      </c>
      <c r="L134" s="145">
        <f>村镇首通奖励!Y134/D134</f>
        <v>2.3266064677039414E-5</v>
      </c>
      <c r="M134" s="146">
        <f>爵位俸禄!AJ133/D134</f>
        <v>2.9979535154742172E-2</v>
      </c>
      <c r="P134" s="198">
        <v>129</v>
      </c>
      <c r="Q134" s="198">
        <f>村镇首通奖励!BL134</f>
        <v>48700</v>
      </c>
      <c r="R134" s="198">
        <f>村镇首通奖励!BM134</f>
        <v>48598.720538720547</v>
      </c>
      <c r="S134" s="198">
        <f>村镇首通奖励!BN134</f>
        <v>48495.37414965986</v>
      </c>
      <c r="T134" s="198">
        <f>村镇首通奖励!BO134</f>
        <v>48389.896907216491</v>
      </c>
      <c r="U134" s="198">
        <f>村镇首通奖励!BP134</f>
        <v>48172.280701754396</v>
      </c>
      <c r="V134" s="198">
        <f>村镇首通奖励!BQ134</f>
        <v>0</v>
      </c>
      <c r="X134" s="198">
        <v>129</v>
      </c>
      <c r="Y134" s="145">
        <f>村镇首通奖励!BL134/Q134</f>
        <v>1</v>
      </c>
      <c r="AC134" s="198">
        <v>129</v>
      </c>
      <c r="AD134" s="198">
        <f>村镇首通奖励!AD134</f>
        <v>54517.857142857145</v>
      </c>
      <c r="AE134" s="198">
        <f>村镇首通奖励!AE134</f>
        <v>55068.542568542573</v>
      </c>
      <c r="AF134" s="198">
        <f>村镇首通奖励!AF134</f>
        <v>55630.466472303211</v>
      </c>
      <c r="AG134" s="198">
        <f>村镇首通奖励!AG134</f>
        <v>56203.976435935198</v>
      </c>
      <c r="AH134" s="198">
        <f>村镇首通奖励!AH134</f>
        <v>57387.218045112779</v>
      </c>
      <c r="AM134" s="198">
        <v>129</v>
      </c>
      <c r="AN134" s="198">
        <f>村镇首通奖励!AO134+繁荣度奖励!BF135</f>
        <v>874432028523.05457</v>
      </c>
      <c r="AO134" s="198">
        <f>村镇首通奖励!AP134+繁荣度奖励!BG135</f>
        <v>747461963750.99756</v>
      </c>
      <c r="AP134" s="198">
        <f>村镇首通奖励!AQ134+繁荣度奖励!BH135</f>
        <v>602058280657.20203</v>
      </c>
      <c r="AQ134" s="198">
        <f>村镇首通奖励!AR134+繁荣度奖励!BI135</f>
        <v>433403531386.66302</v>
      </c>
      <c r="AR134" s="198">
        <f>村镇首通奖励!AS134+繁荣度奖励!BJ135</f>
        <v>237862000525.22668</v>
      </c>
      <c r="AT134" s="145">
        <f>村镇首通奖励!AO134/AN134</f>
        <v>2.8499413547433846E-5</v>
      </c>
      <c r="AU134" s="145">
        <f>繁荣度奖励!BF135/AN134</f>
        <v>0.99997150058645257</v>
      </c>
      <c r="AX134" s="198">
        <v>129</v>
      </c>
      <c r="AY134" s="198">
        <f>繁荣度奖励!N135+村镇首通奖励!AZ134</f>
        <v>124545342441.35452</v>
      </c>
      <c r="AZ134" s="198">
        <f>繁荣度奖励!O135+村镇首通奖励!BA134</f>
        <v>106430300201.41678</v>
      </c>
      <c r="BA134" s="198">
        <f>繁荣度奖励!P135+村镇首通奖励!BB134</f>
        <v>85704225732.382339</v>
      </c>
      <c r="BB134" s="198">
        <f>繁荣度奖励!Q135+村镇首通奖励!BC134</f>
        <v>61681525214.017036</v>
      </c>
      <c r="BC134" s="198">
        <f>繁荣度奖励!R135+村镇首通奖励!BD134</f>
        <v>33833709544.356056</v>
      </c>
      <c r="BE134" s="145">
        <f>村镇首通奖励!AZ134/AY134</f>
        <v>4.7982524941179218E-5</v>
      </c>
      <c r="BF134" s="145">
        <f>繁荣度奖励!N135/AY134</f>
        <v>0.9999520174750588</v>
      </c>
    </row>
    <row r="135" spans="3:58" s="198" customFormat="1" x14ac:dyDescent="0.15">
      <c r="C135" s="198">
        <v>130</v>
      </c>
      <c r="D135" s="198">
        <f>繁荣度奖励!AD136+村镇首通奖励!Y135+爵位俸禄!AJ134</f>
        <v>16298974647.588377</v>
      </c>
      <c r="E135" s="198">
        <f>繁荣度奖励!AE136+村镇首通奖励!Z135+爵位俸禄!AK134</f>
        <v>13946761499.634768</v>
      </c>
      <c r="F135" s="198">
        <f>繁荣度奖励!AF136+村镇首通奖励!AA135+爵位俸禄!AL134</f>
        <v>11245489679.013786</v>
      </c>
      <c r="G135" s="198">
        <f>繁荣度奖励!AG136+村镇首通奖励!AB135+爵位俸禄!AM134</f>
        <v>8098512070.426013</v>
      </c>
      <c r="H135" s="198">
        <f>繁荣度奖励!AH136+村镇首通奖励!AC135+爵位俸禄!AN134</f>
        <v>4447003907.2113543</v>
      </c>
      <c r="J135" s="198">
        <v>130</v>
      </c>
      <c r="K135" s="145">
        <f>繁荣度奖励!AD136/D135</f>
        <v>0.96996909851419566</v>
      </c>
      <c r="L135" s="145">
        <f>村镇首通奖励!Y135/D135</f>
        <v>2.1513009718797326E-5</v>
      </c>
      <c r="M135" s="146">
        <f>爵位俸禄!AJ134/D135</f>
        <v>3.0009388476085624E-2</v>
      </c>
      <c r="P135" s="198">
        <v>130</v>
      </c>
      <c r="Q135" s="198">
        <f>村镇首通奖励!BL135</f>
        <v>48700</v>
      </c>
      <c r="R135" s="198">
        <f>村镇首通奖励!BM135</f>
        <v>48598.720538720547</v>
      </c>
      <c r="S135" s="198">
        <f>村镇首通奖励!BN135</f>
        <v>48495.37414965986</v>
      </c>
      <c r="T135" s="198">
        <f>村镇首通奖励!BO135</f>
        <v>48389.896907216491</v>
      </c>
      <c r="U135" s="198">
        <f>村镇首通奖励!BP135</f>
        <v>48172.280701754396</v>
      </c>
      <c r="V135" s="198">
        <f>村镇首通奖励!BQ135</f>
        <v>0</v>
      </c>
      <c r="X135" s="198">
        <v>130</v>
      </c>
      <c r="Y135" s="145">
        <f>村镇首通奖励!BL135/Q135</f>
        <v>1</v>
      </c>
      <c r="AC135" s="198">
        <v>130</v>
      </c>
      <c r="AD135" s="198">
        <f>村镇首通奖励!AD135</f>
        <v>54940.476190476191</v>
      </c>
      <c r="AE135" s="198">
        <f>村镇首通奖励!AE135</f>
        <v>55495.430495430497</v>
      </c>
      <c r="AF135" s="198">
        <f>村镇首通奖励!AF135</f>
        <v>56061.710398445095</v>
      </c>
      <c r="AG135" s="198">
        <f>村镇首通奖励!AG135</f>
        <v>56639.666175748644</v>
      </c>
      <c r="AH135" s="198">
        <f>村镇首通奖励!AH135</f>
        <v>57832.080200501252</v>
      </c>
      <c r="AM135" s="198">
        <v>130</v>
      </c>
      <c r="AN135" s="198">
        <f>村镇首通奖励!AO135+繁荣度奖励!BF136</f>
        <v>946099686881.08081</v>
      </c>
      <c r="AO135" s="198">
        <f>村镇首通奖励!AP135+繁荣度奖励!BG136</f>
        <v>809822302820.62012</v>
      </c>
      <c r="AP135" s="198">
        <f>村镇首通奖励!AQ135+繁荣度奖励!BH136</f>
        <v>653066372979.43579</v>
      </c>
      <c r="AQ135" s="198">
        <f>村镇首通奖励!AR135+繁荣度奖励!BI136</f>
        <v>470383317137.75647</v>
      </c>
      <c r="AR135" s="198">
        <f>村镇首通奖励!AS135+繁荣度奖励!BJ136</f>
        <v>258376891342.61743</v>
      </c>
      <c r="AT135" s="145">
        <f>村镇首通奖励!AO135/AN135</f>
        <v>2.6340564684207954E-5</v>
      </c>
      <c r="AU135" s="145">
        <f>繁荣度奖励!BF136/AN135</f>
        <v>0.9999736594353158</v>
      </c>
      <c r="AX135" s="198">
        <v>130</v>
      </c>
      <c r="AY135" s="198">
        <f>繁荣度奖励!N136+村镇首通奖励!AZ135</f>
        <v>134684201035.06165</v>
      </c>
      <c r="AZ135" s="198">
        <f>繁荣度奖励!O136+村镇首通奖励!BA135</f>
        <v>115252447794.46318</v>
      </c>
      <c r="BA135" s="198">
        <f>繁荣度奖励!P136+村镇首通奖励!BB135</f>
        <v>92920365439.449631</v>
      </c>
      <c r="BB135" s="198">
        <f>繁荣度奖励!Q136+村镇首通奖励!BC135</f>
        <v>66913073546.221367</v>
      </c>
      <c r="BC135" s="198">
        <f>繁荣度奖励!R136+村镇首通奖励!BD135</f>
        <v>36735961157.263283</v>
      </c>
      <c r="BE135" s="145">
        <f>村镇首通奖励!AZ135/AY135</f>
        <v>4.4370460336652989E-5</v>
      </c>
      <c r="BF135" s="145">
        <f>繁荣度奖励!N136/AY135</f>
        <v>0.99995562953966333</v>
      </c>
    </row>
    <row r="136" spans="3:58" s="198" customFormat="1" x14ac:dyDescent="0.15">
      <c r="C136" s="198">
        <v>131</v>
      </c>
      <c r="D136" s="198">
        <f>繁荣度奖励!AD137+村镇首通奖励!Y136+爵位俸禄!AJ135</f>
        <v>17625034459.726768</v>
      </c>
      <c r="E136" s="198">
        <f>繁荣度奖励!AE137+村镇首通奖励!Z136+爵位俸禄!AK135</f>
        <v>15091611414.690569</v>
      </c>
      <c r="F136" s="198">
        <f>繁荣度奖励!AF137+村镇首通奖励!AA136+爵位俸禄!AL135</f>
        <v>12174187261.06163</v>
      </c>
      <c r="G136" s="198">
        <f>繁荣度奖励!AG137+村镇首通奖励!AB136+爵位俸禄!AM135</f>
        <v>8780996903.4210453</v>
      </c>
      <c r="H136" s="198">
        <f>繁荣度奖励!AH137+村镇首通奖励!AC136+爵位俸禄!AN135</f>
        <v>4804983206.1425457</v>
      </c>
      <c r="J136" s="198">
        <v>131</v>
      </c>
      <c r="K136" s="145">
        <f>繁荣度奖励!AD137/D136</f>
        <v>0.96996007348991164</v>
      </c>
      <c r="L136" s="145">
        <f>村镇首通奖励!Y136/D136</f>
        <v>1.9894429188278351E-5</v>
      </c>
      <c r="M136" s="146">
        <f>爵位俸禄!AJ135/D136</f>
        <v>3.0020032080900125E-2</v>
      </c>
      <c r="P136" s="198">
        <v>131</v>
      </c>
      <c r="Q136" s="198">
        <f>村镇首通奖励!BL136</f>
        <v>48700</v>
      </c>
      <c r="R136" s="198">
        <f>村镇首通奖励!BM136</f>
        <v>48598.720538720547</v>
      </c>
      <c r="S136" s="198">
        <f>村镇首通奖励!BN136</f>
        <v>48495.37414965986</v>
      </c>
      <c r="T136" s="198">
        <f>村镇首通奖励!BO136</f>
        <v>48389.896907216491</v>
      </c>
      <c r="U136" s="198">
        <f>村镇首通奖励!BP136</f>
        <v>48172.280701754396</v>
      </c>
      <c r="V136" s="198">
        <f>村镇首通奖励!BQ136</f>
        <v>0</v>
      </c>
      <c r="X136" s="198">
        <v>131</v>
      </c>
      <c r="Y136" s="145">
        <f>村镇首通奖励!BL136/Q136</f>
        <v>1</v>
      </c>
      <c r="AC136" s="198">
        <v>131</v>
      </c>
      <c r="AD136" s="198">
        <f>村镇首通奖励!AD136</f>
        <v>55363.095238095237</v>
      </c>
      <c r="AE136" s="198">
        <f>村镇首通奖励!AE136</f>
        <v>55922.318422318422</v>
      </c>
      <c r="AF136" s="198">
        <f>村镇首通奖励!AF136</f>
        <v>56492.954324586986</v>
      </c>
      <c r="AG136" s="198">
        <f>村镇首通奖励!AG136</f>
        <v>57075.355915562104</v>
      </c>
      <c r="AH136" s="198">
        <f>村镇首通奖励!AH136</f>
        <v>58276.942355889725</v>
      </c>
      <c r="AM136" s="198">
        <v>131</v>
      </c>
      <c r="AN136" s="198">
        <f>村镇首通奖励!AO136+繁荣度奖励!BF137</f>
        <v>1023502038880.1792</v>
      </c>
      <c r="AO136" s="198">
        <f>村镇首通奖励!AP136+繁荣度奖励!BG137</f>
        <v>876550355257.73535</v>
      </c>
      <c r="AP136" s="198">
        <f>村镇首通奖励!AQ136+繁荣度奖励!BH137</f>
        <v>707213157931.32593</v>
      </c>
      <c r="AQ136" s="198">
        <f>村镇首通奖励!AR136+繁荣度奖励!BI137</f>
        <v>510187606556.84161</v>
      </c>
      <c r="AR136" s="198">
        <f>村镇首通奖励!AS136+繁荣度奖励!BJ137</f>
        <v>279268502723.47211</v>
      </c>
      <c r="AT136" s="145">
        <f>村镇首通奖励!AO136/AN136</f>
        <v>2.4348559214660697E-5</v>
      </c>
      <c r="AU136" s="145">
        <f>繁荣度奖励!BF137/AN136</f>
        <v>0.99997565144078537</v>
      </c>
      <c r="AX136" s="198">
        <v>131</v>
      </c>
      <c r="AY136" s="198">
        <f>繁荣度奖励!N137+村镇首通奖励!AZ136</f>
        <v>145634349536.06</v>
      </c>
      <c r="AZ136" s="198">
        <f>繁荣度奖励!O137+村镇首通奖励!BA136</f>
        <v>124692497928.56412</v>
      </c>
      <c r="BA136" s="198">
        <f>繁荣度奖励!P137+村镇首通奖励!BB136</f>
        <v>100580537524.16516</v>
      </c>
      <c r="BB136" s="198">
        <f>繁荣度奖励!Q137+村镇首通奖励!BC136</f>
        <v>72544205790.378189</v>
      </c>
      <c r="BC136" s="198">
        <f>繁荣度奖励!R137+村镇首通奖励!BD136</f>
        <v>39691507612.08123</v>
      </c>
      <c r="BE136" s="145">
        <f>村镇首通奖励!AZ136/AY136</f>
        <v>4.1034275354938185E-5</v>
      </c>
      <c r="BF136" s="145">
        <f>繁荣度奖励!N137/AY136</f>
        <v>0.99995896572464504</v>
      </c>
    </row>
    <row r="137" spans="3:58" s="198" customFormat="1" x14ac:dyDescent="0.15">
      <c r="C137" s="198">
        <v>132</v>
      </c>
      <c r="D137" s="198">
        <f>繁荣度奖励!AD138+村镇首通奖励!Y137+爵位俸禄!AJ136</f>
        <v>19059312868.114578</v>
      </c>
      <c r="E137" s="198">
        <f>繁荣度奖励!AE138+村镇首通奖励!Z137+爵位俸禄!AK136</f>
        <v>16332606499.243212</v>
      </c>
      <c r="F137" s="198">
        <f>繁荣度奖励!AF138+村镇首通奖励!AA137+爵位俸禄!AL136</f>
        <v>13197433801.993301</v>
      </c>
      <c r="G137" s="198">
        <f>繁荣度奖励!AG138+村镇首通奖励!AB137+爵位俸禄!AM136</f>
        <v>9484211278.6450748</v>
      </c>
      <c r="H137" s="198">
        <f>繁荣度奖励!AH138+村镇首通奖励!AC137+爵位俸禄!AN136</f>
        <v>5178313519.1681805</v>
      </c>
      <c r="J137" s="198">
        <v>132</v>
      </c>
      <c r="K137" s="145">
        <f>繁荣度奖励!AD138/D137</f>
        <v>0.96984010432818957</v>
      </c>
      <c r="L137" s="145">
        <f>村镇首通奖励!Y137/D137</f>
        <v>1.8397305423670642E-5</v>
      </c>
      <c r="M137" s="146">
        <f>爵位俸禄!AJ136/D137</f>
        <v>3.0141498366386868E-2</v>
      </c>
      <c r="P137" s="198">
        <v>132</v>
      </c>
      <c r="Q137" s="198">
        <f>村镇首通奖励!BL137</f>
        <v>48700</v>
      </c>
      <c r="R137" s="198">
        <f>村镇首通奖励!BM137</f>
        <v>48598.720538720547</v>
      </c>
      <c r="S137" s="198">
        <f>村镇首通奖励!BN137</f>
        <v>48495.37414965986</v>
      </c>
      <c r="T137" s="198">
        <f>村镇首通奖励!BO137</f>
        <v>48389.896907216491</v>
      </c>
      <c r="U137" s="198">
        <f>村镇首通奖励!BP137</f>
        <v>48172.280701754396</v>
      </c>
      <c r="V137" s="198">
        <f>村镇首通奖励!BQ137</f>
        <v>0</v>
      </c>
      <c r="X137" s="198">
        <v>132</v>
      </c>
      <c r="Y137" s="145">
        <f>村镇首通奖励!BL137/Q137</f>
        <v>1</v>
      </c>
      <c r="AC137" s="198">
        <v>132</v>
      </c>
      <c r="AD137" s="198">
        <f>村镇首通奖励!AD137</f>
        <v>55785.71428571429</v>
      </c>
      <c r="AE137" s="198">
        <f>村镇首通奖励!AE137</f>
        <v>56349.206349206346</v>
      </c>
      <c r="AF137" s="198">
        <f>村镇首通奖励!AF137</f>
        <v>56924.198250728863</v>
      </c>
      <c r="AG137" s="198">
        <f>村镇首通奖励!AG137</f>
        <v>57511.04565537555</v>
      </c>
      <c r="AH137" s="198">
        <f>村镇首通奖励!AH137</f>
        <v>58721.804511278198</v>
      </c>
      <c r="AM137" s="198">
        <v>132</v>
      </c>
      <c r="AN137" s="198">
        <f>村镇首通奖励!AO137+繁荣度奖励!BF138</f>
        <v>1107093091238.8765</v>
      </c>
      <c r="AO137" s="198">
        <f>村镇首通奖励!AP137+繁荣度奖励!BG138</f>
        <v>948899566452.63928</v>
      </c>
      <c r="AP137" s="198">
        <f>村镇首通奖励!AQ137+繁荣度奖励!BH138</f>
        <v>766886652959.2323</v>
      </c>
      <c r="AQ137" s="198">
        <f>村镇首通奖励!AR137+繁荣度奖励!BI138</f>
        <v>551210512734.2478</v>
      </c>
      <c r="AR137" s="198">
        <f>村镇首通奖励!AS137+繁荣度奖励!BJ138</f>
        <v>301024621727.70422</v>
      </c>
      <c r="AT137" s="145">
        <f>村镇首通奖励!AO137/AN137</f>
        <v>2.2510121503976456E-5</v>
      </c>
      <c r="AU137" s="145">
        <f>繁荣度奖励!BF138/AN137</f>
        <v>0.999977489878496</v>
      </c>
      <c r="AX137" s="198">
        <v>132</v>
      </c>
      <c r="AY137" s="198">
        <f>繁荣度奖励!N138+村镇首通奖励!AZ137</f>
        <v>157460016496.32401</v>
      </c>
      <c r="AZ137" s="198">
        <f>繁荣度奖励!O138+村镇首通奖励!BA137</f>
        <v>134927776134.62584</v>
      </c>
      <c r="BA137" s="198">
        <f>繁荣度奖励!P138+村镇首通奖励!BB137</f>
        <v>109022575979.75076</v>
      </c>
      <c r="BB137" s="198">
        <f>繁荣度奖励!Q138+村镇首通奖励!BC137</f>
        <v>78347736341.883301</v>
      </c>
      <c r="BC137" s="198">
        <f>繁荣度奖励!R138+村镇首通奖励!BD137</f>
        <v>42769356382.161354</v>
      </c>
      <c r="BE137" s="145">
        <f>村镇首通奖励!AZ137/AY137</f>
        <v>3.7952491895868139E-5</v>
      </c>
      <c r="BF137" s="145">
        <f>繁荣度奖励!N138/AY137</f>
        <v>0.99996204750810413</v>
      </c>
    </row>
    <row r="138" spans="3:58" s="198" customFormat="1" x14ac:dyDescent="0.15">
      <c r="C138" s="198">
        <v>133</v>
      </c>
      <c r="D138" s="198">
        <f>繁荣度奖励!AD139+村镇首通奖励!Y138+爵位俸禄!AJ137</f>
        <v>20607811622.841343</v>
      </c>
      <c r="E138" s="198">
        <f>繁荣度奖励!AE139+村镇首通奖励!Z138+爵位俸禄!AK137</f>
        <v>17673370975.759602</v>
      </c>
      <c r="F138" s="198">
        <f>繁荣度奖励!AF139+村镇首通奖励!AA138+爵位俸禄!AL137</f>
        <v>14229091945.373863</v>
      </c>
      <c r="G138" s="198">
        <f>繁荣度奖励!AG139+村镇首通奖励!AB138+爵位俸禄!AM137</f>
        <v>10199770076.879093</v>
      </c>
      <c r="H138" s="198">
        <f>繁荣度奖励!AH139+村镇首通奖励!AC138+爵位俸禄!AN137</f>
        <v>5575201888.3526878</v>
      </c>
      <c r="J138" s="198">
        <v>133</v>
      </c>
      <c r="K138" s="145">
        <f>繁荣度奖励!AD139/D138</f>
        <v>0.96974663962345786</v>
      </c>
      <c r="L138" s="145">
        <f>村镇首通奖励!Y138/D138</f>
        <v>1.7014907085590624E-5</v>
      </c>
      <c r="M138" s="146">
        <f>爵位俸禄!AJ137/D138</f>
        <v>3.0236345469456562E-2</v>
      </c>
      <c r="P138" s="198">
        <v>133</v>
      </c>
      <c r="Q138" s="198">
        <f>村镇首通奖励!BL138</f>
        <v>48700</v>
      </c>
      <c r="R138" s="198">
        <f>村镇首通奖励!BM138</f>
        <v>48598.720538720547</v>
      </c>
      <c r="S138" s="198">
        <f>村镇首通奖励!BN138</f>
        <v>48495.37414965986</v>
      </c>
      <c r="T138" s="198">
        <f>村镇首通奖励!BO138</f>
        <v>48389.896907216491</v>
      </c>
      <c r="U138" s="198">
        <f>村镇首通奖励!BP138</f>
        <v>48172.280701754396</v>
      </c>
      <c r="V138" s="198">
        <f>村镇首通奖励!BQ138</f>
        <v>0</v>
      </c>
      <c r="X138" s="198">
        <v>133</v>
      </c>
      <c r="Y138" s="145">
        <f>村镇首通奖励!BL138/Q138</f>
        <v>1</v>
      </c>
      <c r="AC138" s="198">
        <v>133</v>
      </c>
      <c r="AD138" s="198">
        <f>村镇首通奖励!AD138</f>
        <v>56208.333333333336</v>
      </c>
      <c r="AE138" s="198">
        <f>村镇首通奖励!AE138</f>
        <v>56776.094276094278</v>
      </c>
      <c r="AF138" s="198">
        <f>村镇首通奖励!AF138</f>
        <v>57355.442176870747</v>
      </c>
      <c r="AG138" s="198">
        <f>村镇首通奖励!AG138</f>
        <v>57946.735395188996</v>
      </c>
      <c r="AH138" s="198">
        <f>村镇首通奖励!AH138</f>
        <v>59166.666666666672</v>
      </c>
      <c r="AM138" s="198">
        <v>133</v>
      </c>
      <c r="AN138" s="198">
        <f>村镇首通奖励!AO138+繁荣度奖励!BF139</f>
        <v>1197362480071.6816</v>
      </c>
      <c r="AO138" s="198">
        <f>村镇首通奖励!AP138+繁荣度奖励!BG139</f>
        <v>1027083684706.7977</v>
      </c>
      <c r="AP138" s="198">
        <f>村镇首通奖励!AQ138+繁荣度奖励!BH139</f>
        <v>827064730205.19446</v>
      </c>
      <c r="AQ138" s="198">
        <f>村镇首通奖励!AR138+繁荣度奖励!BI139</f>
        <v>592963188671.85706</v>
      </c>
      <c r="AR138" s="198">
        <f>村镇首通奖励!AS138+繁荣度奖励!BJ139</f>
        <v>324159122425.34674</v>
      </c>
      <c r="AT138" s="145">
        <f>村镇首通奖励!AO138/AN138</f>
        <v>2.0813079092396551E-5</v>
      </c>
      <c r="AU138" s="145">
        <f>繁荣度奖励!BF139/AN138</f>
        <v>0.99997918692090759</v>
      </c>
      <c r="AX138" s="198">
        <v>133</v>
      </c>
      <c r="AY138" s="198">
        <f>繁荣度奖励!N139+村镇首通奖励!AZ138</f>
        <v>170230470975.8609</v>
      </c>
      <c r="AZ138" s="198">
        <f>繁荣度奖励!O139+村镇首通奖励!BA138</f>
        <v>145988521489.14197</v>
      </c>
      <c r="BA138" s="198">
        <f>繁荣度奖励!P139+村镇首通奖励!BB138</f>
        <v>117535997927.90437</v>
      </c>
      <c r="BB138" s="198">
        <f>繁荣度奖励!Q139+村镇首通奖励!BC138</f>
        <v>84254507777.410309</v>
      </c>
      <c r="BC138" s="198">
        <f>繁荣度奖励!R139+村镇首通奖励!BD138</f>
        <v>46042205482.904259</v>
      </c>
      <c r="BE138" s="145">
        <f>村镇首通奖励!AZ138/AY138</f>
        <v>3.5105348447560902E-5</v>
      </c>
      <c r="BF138" s="145">
        <f>繁荣度奖励!N139/AY138</f>
        <v>0.99996489465155247</v>
      </c>
    </row>
    <row r="139" spans="3:58" s="198" customFormat="1" x14ac:dyDescent="0.15">
      <c r="C139" s="198">
        <v>134</v>
      </c>
      <c r="D139" s="198">
        <f>繁荣度奖励!AD140+村镇首通奖励!Y139+爵位俸禄!AJ138</f>
        <v>22279538118.6917</v>
      </c>
      <c r="E139" s="198">
        <f>繁荣度奖励!AE140+村镇首通奖励!Z139+爵位俸禄!AK138</f>
        <v>19046231989.783852</v>
      </c>
      <c r="F139" s="198">
        <f>繁荣度奖励!AF140+村镇首通奖励!AA139+爵位俸禄!AL138</f>
        <v>15304318384.316183</v>
      </c>
      <c r="G139" s="198">
        <f>繁荣度奖励!AG140+村镇首通奖励!AB139+爵位俸禄!AM138</f>
        <v>10979910251.827488</v>
      </c>
      <c r="H139" s="198">
        <f>繁荣度奖励!AH140+村镇首通奖励!AC139+爵位俸禄!AN138</f>
        <v>6012424723.4008093</v>
      </c>
      <c r="J139" s="198">
        <v>134</v>
      </c>
      <c r="K139" s="145">
        <f>繁荣度奖励!AD140/D139</f>
        <v>0.96967735778427611</v>
      </c>
      <c r="L139" s="145">
        <f>村镇首通奖励!Y139/D139</f>
        <v>1.5738207773069861E-5</v>
      </c>
      <c r="M139" s="146">
        <f>爵位俸禄!AJ138/D139</f>
        <v>3.0306904007950893E-2</v>
      </c>
      <c r="P139" s="198">
        <v>134</v>
      </c>
      <c r="Q139" s="198">
        <f>村镇首通奖励!BL139</f>
        <v>48700</v>
      </c>
      <c r="R139" s="198">
        <f>村镇首通奖励!BM139</f>
        <v>48598.720538720547</v>
      </c>
      <c r="S139" s="198">
        <f>村镇首通奖励!BN139</f>
        <v>48495.37414965986</v>
      </c>
      <c r="T139" s="198">
        <f>村镇首通奖励!BO139</f>
        <v>48389.896907216491</v>
      </c>
      <c r="U139" s="198">
        <f>村镇首通奖励!BP139</f>
        <v>48172.280701754396</v>
      </c>
      <c r="V139" s="198">
        <f>村镇首通奖励!BQ139</f>
        <v>0</v>
      </c>
      <c r="X139" s="198">
        <v>134</v>
      </c>
      <c r="Y139" s="145">
        <f>村镇首通奖励!BL139/Q139</f>
        <v>1</v>
      </c>
      <c r="AC139" s="198">
        <v>134</v>
      </c>
      <c r="AD139" s="198">
        <f>村镇首通奖励!AD139</f>
        <v>56630.952380952382</v>
      </c>
      <c r="AE139" s="198">
        <f>村镇首通奖励!AE139</f>
        <v>57202.982202982203</v>
      </c>
      <c r="AF139" s="198">
        <f>村镇首通奖励!AF139</f>
        <v>57786.686103012638</v>
      </c>
      <c r="AG139" s="198">
        <f>村镇首通奖励!AG139</f>
        <v>58382.425135002457</v>
      </c>
      <c r="AH139" s="198">
        <f>村镇首通奖励!AH139</f>
        <v>59611.528822055145</v>
      </c>
      <c r="AM139" s="198">
        <v>134</v>
      </c>
      <c r="AN139" s="198">
        <f>村镇首通奖励!AO139+繁荣度奖励!BF140</f>
        <v>1294838246595.5112</v>
      </c>
      <c r="AO139" s="198">
        <f>村镇首通奖励!AP139+繁荣度奖励!BG140</f>
        <v>1107158035316.7268</v>
      </c>
      <c r="AP139" s="198">
        <f>村镇首通奖励!AQ139+繁荣度奖励!BH140</f>
        <v>889798624791.97192</v>
      </c>
      <c r="AQ139" s="198">
        <f>村镇首通奖励!AR139+繁荣度奖励!BI140</f>
        <v>638418092643.18823</v>
      </c>
      <c r="AR139" s="198">
        <f>村镇首通奖励!AS139+繁荣度奖励!BJ140</f>
        <v>349650696888.86798</v>
      </c>
      <c r="AT139" s="145">
        <f>村镇首通奖励!AO139/AN139</f>
        <v>1.9246264979833345E-5</v>
      </c>
      <c r="AU139" s="145">
        <f>繁荣度奖励!BF140/AN139</f>
        <v>0.99998075373502016</v>
      </c>
      <c r="AX139" s="198">
        <v>134</v>
      </c>
      <c r="AY139" s="198">
        <f>繁荣度奖励!N140+村镇首通奖励!AZ139</f>
        <v>184020415223.2529</v>
      </c>
      <c r="AZ139" s="198">
        <f>繁荣度奖励!O140+村镇首通奖励!BA139</f>
        <v>157316678937.25082</v>
      </c>
      <c r="BA139" s="198">
        <f>繁荣度奖励!P140+村镇首通奖励!BB139</f>
        <v>126410992602.21597</v>
      </c>
      <c r="BB139" s="198">
        <f>繁荣度奖励!Q140+村镇首通奖励!BC139</f>
        <v>90685035219.140945</v>
      </c>
      <c r="BC139" s="198">
        <f>繁荣度奖励!R140+村镇首通奖励!BD139</f>
        <v>49648510959.29425</v>
      </c>
      <c r="BE139" s="145">
        <f>村镇首通奖励!AZ139/AY139</f>
        <v>3.2474657731588847E-5</v>
      </c>
      <c r="BF139" s="145">
        <f>繁荣度奖励!N140/AY139</f>
        <v>0.9999675253422684</v>
      </c>
    </row>
    <row r="140" spans="3:58" s="198" customFormat="1" x14ac:dyDescent="0.15">
      <c r="C140" s="198">
        <v>135</v>
      </c>
      <c r="D140" s="198">
        <f>繁荣度奖励!AD141+村镇首通奖励!Y140+爵位俸禄!AJ139</f>
        <v>24084204336.1646</v>
      </c>
      <c r="E140" s="198">
        <f>繁荣度奖励!AE141+村镇首通奖励!Z140+爵位俸禄!AK139</f>
        <v>20561989568.416603</v>
      </c>
      <c r="F140" s="198">
        <f>繁荣度奖励!AF141+村镇首通奖励!AA140+爵位俸禄!AL139</f>
        <v>16519803145.780275</v>
      </c>
      <c r="G140" s="198">
        <f>繁荣度奖励!AG141+村镇首通奖励!AB140+爵位俸禄!AM139</f>
        <v>11876927102.17309</v>
      </c>
      <c r="H140" s="198">
        <f>繁荣度奖励!AH141+村镇首通奖励!AC140+爵位俸禄!AN139</f>
        <v>6511643209.8069801</v>
      </c>
      <c r="J140" s="198">
        <v>135</v>
      </c>
      <c r="K140" s="145">
        <f>繁荣度奖励!AD141/D140</f>
        <v>0.96963013105416163</v>
      </c>
      <c r="L140" s="145">
        <f>村镇首通奖励!Y140/D140</f>
        <v>1.455891982586622E-5</v>
      </c>
      <c r="M140" s="146">
        <f>爵位俸禄!AJ139/D140</f>
        <v>3.0355310026012442E-2</v>
      </c>
      <c r="P140" s="198">
        <v>135</v>
      </c>
      <c r="Q140" s="198">
        <f>村镇首通奖励!BL140</f>
        <v>48700</v>
      </c>
      <c r="R140" s="198">
        <f>村镇首通奖励!BM140</f>
        <v>48598.720538720547</v>
      </c>
      <c r="S140" s="198">
        <f>村镇首通奖励!BN140</f>
        <v>48495.37414965986</v>
      </c>
      <c r="T140" s="198">
        <f>村镇首通奖励!BO140</f>
        <v>48389.896907216491</v>
      </c>
      <c r="U140" s="198">
        <f>村镇首通奖励!BP140</f>
        <v>48172.280701754396</v>
      </c>
      <c r="V140" s="198">
        <f>村镇首通奖励!BQ140</f>
        <v>0</v>
      </c>
      <c r="X140" s="198">
        <v>135</v>
      </c>
      <c r="Y140" s="145">
        <f>村镇首通奖励!BL140/Q140</f>
        <v>1</v>
      </c>
      <c r="AC140" s="198">
        <v>135</v>
      </c>
      <c r="AD140" s="198">
        <f>村镇首通奖励!AD140</f>
        <v>57053.571428571428</v>
      </c>
      <c r="AE140" s="198">
        <f>村镇首通奖励!AE140</f>
        <v>57629.870129870134</v>
      </c>
      <c r="AF140" s="198">
        <f>村镇首通奖励!AF140</f>
        <v>58217.930029154522</v>
      </c>
      <c r="AG140" s="198">
        <f>村镇首通奖励!AG140</f>
        <v>58818.114874815903</v>
      </c>
      <c r="AH140" s="198">
        <f>村镇首通奖励!AH140</f>
        <v>60056.390977443611</v>
      </c>
      <c r="AM140" s="198">
        <v>135</v>
      </c>
      <c r="AN140" s="198">
        <f>村镇首通奖励!AO140+繁荣度奖励!BF141</f>
        <v>1400089827737.9333</v>
      </c>
      <c r="AO140" s="198">
        <f>村镇首通奖励!AP140+繁荣度奖励!BG141</f>
        <v>1195587284181.6272</v>
      </c>
      <c r="AP140" s="198">
        <f>村镇首通奖励!AQ140+繁荣度奖励!BH141</f>
        <v>960731929784.36438</v>
      </c>
      <c r="AQ140" s="198">
        <f>村镇首通奖励!AR140+繁荣度奖励!BI141</f>
        <v>690695173598.23889</v>
      </c>
      <c r="AR140" s="198">
        <f>村镇首通奖励!AS140+繁荣度奖励!BJ141</f>
        <v>378763569508.01422</v>
      </c>
      <c r="AT140" s="145">
        <f>村镇首通奖励!AO140/AN140</f>
        <v>1.7799429369659443E-5</v>
      </c>
      <c r="AU140" s="145">
        <f>繁荣度奖励!BF141/AN140</f>
        <v>0.99998220057063036</v>
      </c>
      <c r="AX140" s="198">
        <v>135</v>
      </c>
      <c r="AY140" s="198">
        <f>繁荣度奖励!N141+村镇首通奖励!AZ140</f>
        <v>198910407758.46454</v>
      </c>
      <c r="AZ140" s="198">
        <f>繁荣度奖励!O141+村镇首通奖励!BA140</f>
        <v>169826807917.74588</v>
      </c>
      <c r="BA140" s="198">
        <f>繁荣度奖励!P141+村镇首通奖励!BB140</f>
        <v>136445961867.00462</v>
      </c>
      <c r="BB140" s="198">
        <f>繁荣度奖励!Q141+村镇首通奖励!BC140</f>
        <v>98080699367.2173</v>
      </c>
      <c r="BC140" s="198">
        <f>繁荣度奖励!R141+村镇首通奖励!BD140</f>
        <v>53767123252.548767</v>
      </c>
      <c r="BE140" s="145">
        <f>村镇首通奖励!AZ140/AY140</f>
        <v>3.0043676785664295E-5</v>
      </c>
      <c r="BF140" s="145">
        <f>繁荣度奖励!N141/AY140</f>
        <v>0.99996995632321428</v>
      </c>
    </row>
    <row r="141" spans="3:58" s="198" customFormat="1" x14ac:dyDescent="0.15">
      <c r="C141" s="198">
        <v>136</v>
      </c>
      <c r="D141" s="198">
        <f>繁荣度奖励!AD142+村镇首通奖励!Y141+爵位俸禄!AJ140</f>
        <v>26032281581.62265</v>
      </c>
      <c r="E141" s="198">
        <f>繁荣度奖励!AE142+村镇首通奖励!Z141+爵位俸禄!AK140</f>
        <v>22243231900.013393</v>
      </c>
      <c r="F141" s="198">
        <f>繁荣度奖励!AF142+村镇首通奖励!AA141+爵位俸禄!AL140</f>
        <v>17927370986.936691</v>
      </c>
      <c r="G141" s="198">
        <f>繁荣度奖励!AG142+村镇首通奖励!AB141+爵位俸禄!AM140</f>
        <v>12887637054.07169</v>
      </c>
      <c r="H141" s="198">
        <f>繁荣度奖励!AH142+村镇首通奖励!AC141+爵位俸禄!AN140</f>
        <v>7066663694.5525551</v>
      </c>
      <c r="J141" s="198">
        <v>136</v>
      </c>
      <c r="K141" s="145">
        <f>繁荣度奖励!AD142/D141</f>
        <v>0.96960300868038385</v>
      </c>
      <c r="L141" s="145">
        <f>村镇首通奖励!Y141/D141</f>
        <v>1.3469430211124193E-5</v>
      </c>
      <c r="M141" s="146">
        <f>爵位俸禄!AJ140/D141</f>
        <v>3.0383521889405119E-2</v>
      </c>
      <c r="P141" s="198">
        <v>136</v>
      </c>
      <c r="Q141" s="198">
        <f>村镇首通奖励!BL141</f>
        <v>48700</v>
      </c>
      <c r="R141" s="198">
        <f>村镇首通奖励!BM141</f>
        <v>48598.720538720547</v>
      </c>
      <c r="S141" s="198">
        <f>村镇首通奖励!BN141</f>
        <v>48495.37414965986</v>
      </c>
      <c r="T141" s="198">
        <f>村镇首通奖励!BO141</f>
        <v>48389.896907216491</v>
      </c>
      <c r="U141" s="198">
        <f>村镇首通奖励!BP141</f>
        <v>48172.280701754396</v>
      </c>
      <c r="V141" s="198">
        <f>村镇首通奖励!BQ141</f>
        <v>0</v>
      </c>
      <c r="X141" s="198">
        <v>136</v>
      </c>
      <c r="Y141" s="145">
        <f>村镇首通奖励!BL141/Q141</f>
        <v>1</v>
      </c>
      <c r="AC141" s="198">
        <v>136</v>
      </c>
      <c r="AD141" s="198">
        <f>村镇首通奖励!AD141</f>
        <v>57476.190476190473</v>
      </c>
      <c r="AE141" s="198">
        <f>村镇首通奖励!AE141</f>
        <v>58056.758056758059</v>
      </c>
      <c r="AF141" s="198">
        <f>村镇首通奖励!AF141</f>
        <v>58649.173955296406</v>
      </c>
      <c r="AG141" s="198">
        <f>村镇首通奖励!AG141</f>
        <v>59253.804614629349</v>
      </c>
      <c r="AH141" s="198">
        <f>村镇首通奖励!AH141</f>
        <v>60501.253132832077</v>
      </c>
      <c r="AM141" s="198">
        <v>136</v>
      </c>
      <c r="AN141" s="198">
        <f>村镇首通奖励!AO141+繁荣度奖励!BF142</f>
        <v>1513731278196.7969</v>
      </c>
      <c r="AO141" s="198">
        <f>村镇首通奖励!AP141+繁荣度奖励!BG142</f>
        <v>1293693020190.7305</v>
      </c>
      <c r="AP141" s="198">
        <f>村镇首通奖励!AQ141+繁荣度奖励!BH142</f>
        <v>1042755836053.0326</v>
      </c>
      <c r="AQ141" s="198">
        <f>村镇首通奖励!AR141+繁荣度奖励!BI142</f>
        <v>749611873349.78406</v>
      </c>
      <c r="AR141" s="198">
        <f>村镇首通奖励!AS141+繁荣度奖励!BJ142</f>
        <v>411138029562.69482</v>
      </c>
      <c r="AT141" s="145">
        <f>村镇首通奖励!AO141/AN141</f>
        <v>1.646315984808507E-5</v>
      </c>
      <c r="AU141" s="145">
        <f>繁荣度奖励!BF142/AN141</f>
        <v>0.99998353684015195</v>
      </c>
      <c r="AX141" s="198">
        <v>136</v>
      </c>
      <c r="AY141" s="198">
        <f>繁荣度奖励!N142+村镇首通奖励!AZ141</f>
        <v>214987319199.19049</v>
      </c>
      <c r="AZ141" s="198">
        <f>繁荣度奖励!O142+村镇首通奖励!BA141</f>
        <v>183705874255.57416</v>
      </c>
      <c r="BA141" s="198">
        <f>繁荣度奖励!P142+村镇首通奖励!BB141</f>
        <v>148049923905.32031</v>
      </c>
      <c r="BB141" s="198">
        <f>繁荣度奖励!Q142+村镇首通奖励!BC141</f>
        <v>106415673625.82468</v>
      </c>
      <c r="BC141" s="198">
        <f>繁荣度奖励!R142+村镇首通奖励!BD141</f>
        <v>58347153911.598007</v>
      </c>
      <c r="BE141" s="145">
        <f>村镇首通奖励!AZ141/AY141</f>
        <v>2.7796988316613708E-5</v>
      </c>
      <c r="BF141" s="145">
        <f>繁荣度奖励!N142/AY141</f>
        <v>0.99997220301168344</v>
      </c>
    </row>
    <row r="142" spans="3:58" s="198" customFormat="1" x14ac:dyDescent="0.15">
      <c r="C142" s="198">
        <v>137</v>
      </c>
      <c r="D142" s="198">
        <f>繁荣度奖励!AD143+村镇首通奖励!Y142+爵位俸禄!AJ141</f>
        <v>28135059455.598343</v>
      </c>
      <c r="E142" s="198">
        <f>繁荣度奖励!AE143+村镇首通奖励!Z142+爵位俸禄!AK141</f>
        <v>24075015271.969723</v>
      </c>
      <c r="F142" s="198">
        <f>繁荣度奖励!AF143+村镇首通奖励!AA142+爵位俸禄!AL141</f>
        <v>19400330183.067989</v>
      </c>
      <c r="G142" s="198">
        <f>繁荣度奖励!AG143+村镇首通奖励!AB142+爵位俸禄!AM141</f>
        <v>13959400349.095858</v>
      </c>
      <c r="H142" s="198">
        <f>繁荣度奖励!AH143+村镇首通奖励!AC142+爵位俸禄!AN141</f>
        <v>7648855651.8345633</v>
      </c>
      <c r="J142" s="198">
        <v>137</v>
      </c>
      <c r="K142" s="145">
        <f>繁荣度奖励!AD143/D142</f>
        <v>0.96959420166330668</v>
      </c>
      <c r="L142" s="145">
        <f>村镇首通奖励!Y142/D142</f>
        <v>1.2462742456733259E-5</v>
      </c>
      <c r="M142" s="146">
        <f>爵位俸禄!AJ141/D142</f>
        <v>3.0393335594236605E-2</v>
      </c>
      <c r="P142" s="198">
        <v>137</v>
      </c>
      <c r="Q142" s="198">
        <f>村镇首通奖励!BL142</f>
        <v>48700</v>
      </c>
      <c r="R142" s="198">
        <f>村镇首通奖励!BM142</f>
        <v>48598.720538720547</v>
      </c>
      <c r="S142" s="198">
        <f>村镇首通奖励!BN142</f>
        <v>48495.37414965986</v>
      </c>
      <c r="T142" s="198">
        <f>村镇首通奖励!BO142</f>
        <v>48389.896907216491</v>
      </c>
      <c r="U142" s="198">
        <f>村镇首通奖励!BP142</f>
        <v>48172.280701754396</v>
      </c>
      <c r="V142" s="198">
        <f>村镇首通奖励!BQ142</f>
        <v>0</v>
      </c>
      <c r="X142" s="198">
        <v>137</v>
      </c>
      <c r="Y142" s="145">
        <f>村镇首通奖励!BL142/Q142</f>
        <v>1</v>
      </c>
      <c r="AC142" s="198">
        <v>137</v>
      </c>
      <c r="AD142" s="198">
        <f>村镇首通奖励!AD142</f>
        <v>57898.809523809527</v>
      </c>
      <c r="AE142" s="198">
        <f>村镇首通奖励!AE142</f>
        <v>58483.645983645984</v>
      </c>
      <c r="AF142" s="198">
        <f>村镇首通奖励!AF142</f>
        <v>59080.417881438298</v>
      </c>
      <c r="AG142" s="198">
        <f>村镇首通奖励!AG142</f>
        <v>59689.49435444281</v>
      </c>
      <c r="AH142" s="198">
        <f>村镇首通奖励!AH142</f>
        <v>60946.11528822055</v>
      </c>
      <c r="AM142" s="198">
        <v>137</v>
      </c>
      <c r="AN142" s="198">
        <f>村镇首通奖励!AO142+繁荣度奖励!BF143</f>
        <v>1636424741769.5481</v>
      </c>
      <c r="AO142" s="198">
        <f>村镇首通奖励!AP142+繁荣度奖励!BG143</f>
        <v>1400427857001.9429</v>
      </c>
      <c r="AP142" s="198">
        <f>村镇首通奖励!AQ142+繁荣度奖励!BH143</f>
        <v>1128610226977.2322</v>
      </c>
      <c r="AQ142" s="198">
        <f>村镇首通奖励!AR142+繁荣度奖励!BI143</f>
        <v>812101860764.62659</v>
      </c>
      <c r="AR142" s="198">
        <f>村镇首通奖励!AS142+繁荣度奖励!BJ143</f>
        <v>445050435893.82263</v>
      </c>
      <c r="AT142" s="145">
        <f>村镇首通奖励!AO142/AN142</f>
        <v>1.5228809100656771E-5</v>
      </c>
      <c r="AU142" s="145">
        <f>繁荣度奖励!BF143/AN142</f>
        <v>0.99998477119089935</v>
      </c>
      <c r="AX142" s="198">
        <v>137</v>
      </c>
      <c r="AY142" s="198">
        <f>繁荣度奖励!N143+村镇首通奖励!AZ142</f>
        <v>232344823351.50757</v>
      </c>
      <c r="AZ142" s="198">
        <f>繁荣度奖励!O143+村镇首通奖励!BA142</f>
        <v>198805703693.91235</v>
      </c>
      <c r="BA142" s="198">
        <f>繁荣度奖励!P143+村镇首通奖励!BB142</f>
        <v>160195786476.70187</v>
      </c>
      <c r="BB142" s="198">
        <f>繁荣度奖励!Q143+村镇首通奖励!BC142</f>
        <v>115256162633.52322</v>
      </c>
      <c r="BC142" s="198">
        <f>繁荣度奖励!R143+村镇首通奖励!BD142</f>
        <v>63144758580.721909</v>
      </c>
      <c r="BE142" s="145">
        <f>村镇首通奖励!AZ142/AY142</f>
        <v>2.5720392276435992E-5</v>
      </c>
      <c r="BF142" s="145">
        <f>繁荣度奖励!N143/AY142</f>
        <v>0.99997427960772356</v>
      </c>
    </row>
    <row r="143" spans="3:58" s="198" customFormat="1" x14ac:dyDescent="0.15">
      <c r="C143" s="198">
        <v>138</v>
      </c>
      <c r="D143" s="198">
        <f>繁荣度奖励!AD144+村镇首通奖励!Y143+爵位俸禄!AJ142</f>
        <v>30408530002.873417</v>
      </c>
      <c r="E143" s="198">
        <f>繁荣度奖励!AE144+村镇首通奖励!Z143+爵位俸禄!AK142</f>
        <v>26020163275.160332</v>
      </c>
      <c r="F143" s="198">
        <f>繁荣度奖励!AF144+村镇首通奖励!AA143+爵位俸禄!AL142</f>
        <v>20984868115.862587</v>
      </c>
      <c r="G143" s="198">
        <f>繁荣度奖励!AG144+村镇首通奖励!AB143+爵位俸禄!AM142</f>
        <v>15097340289.793484</v>
      </c>
      <c r="H143" s="198">
        <f>繁荣度奖励!AH144+村镇首通奖励!AC143+爵位俸禄!AN142</f>
        <v>8231506237.5997753</v>
      </c>
      <c r="J143" s="198">
        <v>138</v>
      </c>
      <c r="K143" s="145">
        <f>繁荣度奖励!AD144/D143</f>
        <v>0.9694802448979617</v>
      </c>
      <c r="L143" s="145">
        <f>村镇首通奖励!Y143/D143</f>
        <v>1.153097502466797E-5</v>
      </c>
      <c r="M143" s="146">
        <f>爵位俸禄!AJ142/D143</f>
        <v>3.0508224127013591E-2</v>
      </c>
      <c r="P143" s="198">
        <v>138</v>
      </c>
      <c r="Q143" s="198">
        <f>村镇首通奖励!BL143</f>
        <v>48700</v>
      </c>
      <c r="R143" s="198">
        <f>村镇首通奖励!BM143</f>
        <v>48598.720538720547</v>
      </c>
      <c r="S143" s="198">
        <f>村镇首通奖励!BN143</f>
        <v>48495.37414965986</v>
      </c>
      <c r="T143" s="198">
        <f>村镇首通奖励!BO143</f>
        <v>48389.896907216491</v>
      </c>
      <c r="U143" s="198">
        <f>村镇首通奖励!BP143</f>
        <v>48172.280701754396</v>
      </c>
      <c r="V143" s="198">
        <f>村镇首通奖励!BQ143</f>
        <v>0</v>
      </c>
      <c r="X143" s="198">
        <v>138</v>
      </c>
      <c r="Y143" s="145">
        <f>村镇首通奖励!BL143/Q143</f>
        <v>1</v>
      </c>
      <c r="AC143" s="198">
        <v>138</v>
      </c>
      <c r="AD143" s="198">
        <f>村镇首通奖励!AD143</f>
        <v>58321.428571428572</v>
      </c>
      <c r="AE143" s="198">
        <f>村镇首通奖励!AE143</f>
        <v>58910.533910533908</v>
      </c>
      <c r="AF143" s="198">
        <f>村镇首通奖励!AF143</f>
        <v>59511.661807580182</v>
      </c>
      <c r="AG143" s="198">
        <f>村镇首通奖励!AG143</f>
        <v>60125.184094256256</v>
      </c>
      <c r="AH143" s="198">
        <f>村镇首通奖励!AH143</f>
        <v>61390.977443609023</v>
      </c>
      <c r="AM143" s="198">
        <v>138</v>
      </c>
      <c r="AN143" s="198">
        <f>村镇首通奖励!AO143+繁荣度奖励!BF144</f>
        <v>1768884191135.854</v>
      </c>
      <c r="AO143" s="198">
        <f>村镇首通奖励!AP143+繁荣度奖励!BG144</f>
        <v>1513794414020.1965</v>
      </c>
      <c r="AP143" s="198">
        <f>村镇首通奖励!AQ143+繁荣度奖励!BH144</f>
        <v>1220989317564.72</v>
      </c>
      <c r="AQ143" s="198">
        <f>村镇首通奖励!AR143+繁荣度奖励!BI144</f>
        <v>878465342694.87952</v>
      </c>
      <c r="AR143" s="198">
        <f>村镇首通奖励!AS143+繁荣度奖励!BJ144</f>
        <v>478997467165.42578</v>
      </c>
      <c r="AT143" s="145">
        <f>村镇首通奖励!AO143/AN143</f>
        <v>1.408842937535532E-5</v>
      </c>
      <c r="AU143" s="145">
        <f>繁荣度奖励!BF144/AN143</f>
        <v>0.99998591157062466</v>
      </c>
      <c r="AX143" s="198">
        <v>138</v>
      </c>
      <c r="AY143" s="198">
        <f>繁荣度奖励!N144+村镇首通奖励!AZ143</f>
        <v>251083926278.74701</v>
      </c>
      <c r="AZ143" s="198">
        <f>繁荣度奖励!O144+村镇首通奖励!BA143</f>
        <v>214843725825.478</v>
      </c>
      <c r="BA143" s="198">
        <f>繁荣度奖励!P144+村镇首通奖励!BB143</f>
        <v>173264701492.77209</v>
      </c>
      <c r="BB143" s="198">
        <f>繁荣度奖励!Q144+村镇首通奖励!BC143</f>
        <v>124644636800.14874</v>
      </c>
      <c r="BC143" s="198">
        <f>繁荣度奖励!R144+村镇首通奖励!BD143</f>
        <v>67947261657.067955</v>
      </c>
      <c r="BE143" s="145">
        <f>村镇首通奖励!AZ143/AY143</f>
        <v>2.3800806720560822E-5</v>
      </c>
      <c r="BF143" s="145">
        <f>繁荣度奖励!N144/AY143</f>
        <v>0.9999761991932794</v>
      </c>
    </row>
    <row r="144" spans="3:58" s="198" customFormat="1" x14ac:dyDescent="0.15">
      <c r="C144" s="198">
        <v>139</v>
      </c>
      <c r="D144" s="198">
        <f>繁荣度奖励!AD145+村镇首通奖励!Y144+爵位俸禄!AJ143</f>
        <v>32862268470.550713</v>
      </c>
      <c r="E144" s="198">
        <f>繁荣度奖励!AE145+村镇首通奖励!Z144+爵位俸禄!AK143</f>
        <v>28134349318.097488</v>
      </c>
      <c r="F144" s="198">
        <f>繁荣度奖励!AF145+村镇首通奖励!AA144+爵位俸禄!AL143</f>
        <v>22681360919.975925</v>
      </c>
      <c r="G144" s="198">
        <f>繁荣度奖励!AG145+村镇首通奖励!AB144+爵位俸禄!AM143</f>
        <v>16243257305.596647</v>
      </c>
      <c r="H144" s="198">
        <f>繁荣度奖励!AH145+村镇首通奖励!AC144+爵位俸禄!AN143</f>
        <v>8861629958.2510567</v>
      </c>
      <c r="J144" s="198">
        <v>139</v>
      </c>
      <c r="K144" s="145">
        <f>繁荣度奖励!AD145/D144</f>
        <v>0.96939155282209066</v>
      </c>
      <c r="L144" s="145">
        <f>村镇首通奖励!Y144/D144</f>
        <v>1.0669987688592574E-5</v>
      </c>
      <c r="M144" s="146">
        <f>爵位俸禄!AJ143/D144</f>
        <v>3.0597777190220759E-2</v>
      </c>
      <c r="P144" s="198">
        <v>139</v>
      </c>
      <c r="Q144" s="198">
        <f>村镇首通奖励!BL144</f>
        <v>48700</v>
      </c>
      <c r="R144" s="198">
        <f>村镇首通奖励!BM144</f>
        <v>48598.720538720547</v>
      </c>
      <c r="S144" s="198">
        <f>村镇首通奖励!BN144</f>
        <v>48495.37414965986</v>
      </c>
      <c r="T144" s="198">
        <f>村镇首通奖励!BO144</f>
        <v>48389.896907216491</v>
      </c>
      <c r="U144" s="198">
        <f>村镇首通奖励!BP144</f>
        <v>48172.280701754396</v>
      </c>
      <c r="V144" s="198">
        <f>村镇首通奖励!BQ144</f>
        <v>0</v>
      </c>
      <c r="X144" s="198">
        <v>139</v>
      </c>
      <c r="Y144" s="145">
        <f>村镇首通奖励!BL144/Q144</f>
        <v>1</v>
      </c>
      <c r="AC144" s="198">
        <v>139</v>
      </c>
      <c r="AD144" s="198">
        <f>村镇首通奖励!AD144</f>
        <v>58744.047619047618</v>
      </c>
      <c r="AE144" s="198">
        <f>村镇首通奖励!AE144</f>
        <v>59337.42183742184</v>
      </c>
      <c r="AF144" s="198">
        <f>村镇首通奖励!AF144</f>
        <v>59942.905733722058</v>
      </c>
      <c r="AG144" s="198">
        <f>村镇首通奖励!AG144</f>
        <v>60560.873834069709</v>
      </c>
      <c r="AH144" s="198">
        <f>村镇首通奖励!AH144</f>
        <v>61835.839598997496</v>
      </c>
      <c r="AM144" s="198">
        <v>139</v>
      </c>
      <c r="AN144" s="198">
        <f>村镇首通奖励!AO144+繁荣度奖励!BF145</f>
        <v>1911879456746.8955</v>
      </c>
      <c r="AO144" s="198">
        <f>村镇首通奖励!AP144+繁荣度奖励!BG145</f>
        <v>1637040834562.7805</v>
      </c>
      <c r="AP144" s="198">
        <f>村镇首通奖励!AQ144+繁荣度奖励!BH145</f>
        <v>1319917699332.1694</v>
      </c>
      <c r="AQ144" s="198">
        <f>村镇首通奖励!AR144+繁荣度奖励!BI145</f>
        <v>945308947842.31958</v>
      </c>
      <c r="AR144" s="198">
        <f>村镇首通奖励!AS144+繁荣度奖励!BJ145</f>
        <v>515718865957.2215</v>
      </c>
      <c r="AT144" s="145">
        <f>村镇首通奖励!AO144/AN144</f>
        <v>1.3034712995140019E-5</v>
      </c>
      <c r="AU144" s="145">
        <f>繁荣度奖励!BF145/AN144</f>
        <v>0.99998696528700481</v>
      </c>
      <c r="AX144" s="198">
        <v>139</v>
      </c>
      <c r="AY144" s="198">
        <f>繁荣度奖励!N145+村镇首通奖励!AZ144</f>
        <v>271313536270.4285</v>
      </c>
      <c r="AZ144" s="198">
        <f>繁荣度奖励!O145+村镇首通奖励!BA144</f>
        <v>232279457070.09842</v>
      </c>
      <c r="BA144" s="198">
        <f>繁荣度奖励!P145+村镇首通奖励!BB144</f>
        <v>187260147927.39267</v>
      </c>
      <c r="BB144" s="198">
        <f>繁荣度奖励!Q145+村镇首通奖励!BC144</f>
        <v>134101034232.55611</v>
      </c>
      <c r="BC144" s="198">
        <f>繁荣度奖励!R145+村镇首通奖励!BD144</f>
        <v>73142255860.076523</v>
      </c>
      <c r="BE144" s="145">
        <f>村镇首通奖励!AZ144/AY144</f>
        <v>2.2026177101770161E-5</v>
      </c>
      <c r="BF144" s="145">
        <f>繁荣度奖励!N145/AY144</f>
        <v>0.99997797382289821</v>
      </c>
    </row>
    <row r="145" spans="3:58" s="198" customFormat="1" x14ac:dyDescent="0.15">
      <c r="C145" s="198">
        <v>140</v>
      </c>
      <c r="D145" s="198">
        <f>繁荣度奖励!AD146+村镇首通奖励!Y145+爵位俸禄!AJ144</f>
        <v>35510440140.083565</v>
      </c>
      <c r="E145" s="198">
        <f>繁荣度奖励!AE146+村镇首通奖励!Z145+爵位俸禄!AK144</f>
        <v>30385194202.900749</v>
      </c>
      <c r="F145" s="198">
        <f>繁荣度奖励!AF146+村镇首通奖励!AA145+爵位俸禄!AL144</f>
        <v>24391590470.638386</v>
      </c>
      <c r="G145" s="198">
        <f>繁荣度奖励!AG146+村镇首通奖励!AB145+爵位俸禄!AM144</f>
        <v>17468625123.404087</v>
      </c>
      <c r="H145" s="198">
        <f>繁荣度奖励!AH146+村镇首通奖励!AC145+爵位俸禄!AN144</f>
        <v>9551662408.7301884</v>
      </c>
      <c r="J145" s="198">
        <v>140</v>
      </c>
      <c r="K145" s="145">
        <f>繁荣度奖励!AD146/D145</f>
        <v>0.96932594324946608</v>
      </c>
      <c r="L145" s="145">
        <f>村镇首通奖励!Y145/D145</f>
        <v>9.874279187100351E-6</v>
      </c>
      <c r="M145" s="146">
        <f>爵位俸禄!AJ144/D145</f>
        <v>3.0664182471346765E-2</v>
      </c>
      <c r="P145" s="198">
        <v>140</v>
      </c>
      <c r="Q145" s="198">
        <f>村镇首通奖励!BL145</f>
        <v>48700</v>
      </c>
      <c r="R145" s="198">
        <f>村镇首通奖励!BM145</f>
        <v>48598.720538720547</v>
      </c>
      <c r="S145" s="198">
        <f>村镇首通奖励!BN145</f>
        <v>48495.37414965986</v>
      </c>
      <c r="T145" s="198">
        <f>村镇首通奖励!BO145</f>
        <v>48389.896907216491</v>
      </c>
      <c r="U145" s="198">
        <f>村镇首通奖励!BP145</f>
        <v>48172.280701754396</v>
      </c>
      <c r="V145" s="198">
        <f>村镇首通奖励!BQ145</f>
        <v>0</v>
      </c>
      <c r="X145" s="198">
        <v>140</v>
      </c>
      <c r="Y145" s="145">
        <f>村镇首通奖励!BL145/Q145</f>
        <v>1</v>
      </c>
      <c r="AC145" s="198">
        <v>140</v>
      </c>
      <c r="AD145" s="198">
        <f>村镇首通奖励!AD145</f>
        <v>59166.666666666672</v>
      </c>
      <c r="AE145" s="198">
        <f>村镇首通奖励!AE145</f>
        <v>59764.309764309772</v>
      </c>
      <c r="AF145" s="198">
        <f>村镇首通奖励!AF145</f>
        <v>60374.14965986395</v>
      </c>
      <c r="AG145" s="198">
        <f>村镇首通奖励!AG145</f>
        <v>60996.563573883155</v>
      </c>
      <c r="AH145" s="198">
        <f>村镇首通奖励!AH145</f>
        <v>62280.701754385969</v>
      </c>
      <c r="AM145" s="198">
        <v>140</v>
      </c>
      <c r="AN145" s="198">
        <f>村镇首通奖励!AO145+繁荣度奖励!BF146</f>
        <v>2066240567056.4902</v>
      </c>
      <c r="AO145" s="198">
        <f>村镇首通奖励!AP145+繁荣度奖励!BG146</f>
        <v>1768283214974.7437</v>
      </c>
      <c r="AP145" s="198">
        <f>村镇首通奖励!AQ145+繁荣度奖励!BH146</f>
        <v>1419669272672.8547</v>
      </c>
      <c r="AQ145" s="198">
        <f>村镇首通奖励!AR145+繁荣度奖励!BI146</f>
        <v>1016687942356.9325</v>
      </c>
      <c r="AR145" s="198">
        <f>村镇首通奖励!AS145+繁荣度奖励!BJ146</f>
        <v>555940644790.91736</v>
      </c>
      <c r="AT145" s="145">
        <f>村镇首通奖励!AO145/AN145</f>
        <v>1.2060938303762707E-5</v>
      </c>
      <c r="AU145" s="145">
        <f>繁荣度奖励!BF146/AN145</f>
        <v>0.99998793906169625</v>
      </c>
      <c r="AX145" s="198">
        <v>140</v>
      </c>
      <c r="AY145" s="198">
        <f>繁荣度奖励!N146+村镇首通奖励!AZ145</f>
        <v>293151077856.87457</v>
      </c>
      <c r="AZ145" s="198">
        <f>繁荣度奖励!O146+村镇首通奖励!BA145</f>
        <v>250846380658.57355</v>
      </c>
      <c r="BA145" s="198">
        <f>繁荣度奖励!P146+村镇首通奖励!BB145</f>
        <v>201372051675.5043</v>
      </c>
      <c r="BB145" s="198">
        <f>繁荣度奖励!Q146+村镇首通奖励!BC145</f>
        <v>144199055411.49988</v>
      </c>
      <c r="BC145" s="198">
        <f>繁荣度奖励!R146+村镇首通奖励!BD145</f>
        <v>78832450535.406433</v>
      </c>
      <c r="BE145" s="145">
        <f>村镇首通奖励!AZ145/AY145</f>
        <v>2.0385393237126925E-5</v>
      </c>
      <c r="BF145" s="145">
        <f>繁荣度奖励!N146/AY145</f>
        <v>0.99997961460676288</v>
      </c>
    </row>
    <row r="146" spans="3:58" s="198" customFormat="1" x14ac:dyDescent="0.15">
      <c r="C146" s="198">
        <v>141</v>
      </c>
      <c r="D146" s="198">
        <f>繁荣度奖励!AD147+村镇首通奖励!Y146+爵位俸禄!AJ145</f>
        <v>38368315037.961189</v>
      </c>
      <c r="E146" s="198">
        <f>繁荣度奖励!AE147+村镇首通奖励!Z146+爵位俸禄!AK145</f>
        <v>32735565884.756748</v>
      </c>
      <c r="F146" s="198">
        <f>繁荣度奖励!AF147+村镇首通奖励!AA146+爵位俸禄!AL145</f>
        <v>26254915594.883213</v>
      </c>
      <c r="G146" s="198">
        <f>繁荣度奖励!AG147+村镇首通奖励!AB146+爵位俸禄!AM145</f>
        <v>18855265167.145332</v>
      </c>
      <c r="H146" s="198">
        <f>繁荣度奖励!AH147+村镇首通奖励!AC146+爵位俸禄!AN145</f>
        <v>10312499776.908106</v>
      </c>
      <c r="J146" s="198">
        <v>141</v>
      </c>
      <c r="K146" s="145">
        <f>繁荣度奖励!AD147/D146</f>
        <v>0.96928141300700754</v>
      </c>
      <c r="L146" s="145">
        <f>村镇首通奖励!Y146/D146</f>
        <v>9.1387906832260069E-6</v>
      </c>
      <c r="M146" s="146">
        <f>爵位俸禄!AJ145/D146</f>
        <v>3.0709448202309156E-2</v>
      </c>
      <c r="P146" s="198">
        <v>141</v>
      </c>
      <c r="Q146" s="198">
        <f>村镇首通奖励!BL146</f>
        <v>48700</v>
      </c>
      <c r="R146" s="198">
        <f>村镇首通奖励!BM146</f>
        <v>48598.720538720547</v>
      </c>
      <c r="S146" s="198">
        <f>村镇首通奖励!BN146</f>
        <v>48495.37414965986</v>
      </c>
      <c r="T146" s="198">
        <f>村镇首通奖励!BO146</f>
        <v>48389.896907216491</v>
      </c>
      <c r="U146" s="198">
        <f>村镇首通奖励!BP146</f>
        <v>48172.280701754396</v>
      </c>
      <c r="V146" s="198">
        <f>村镇首通奖励!BQ146</f>
        <v>0</v>
      </c>
      <c r="X146" s="198">
        <v>141</v>
      </c>
      <c r="Y146" s="145">
        <f>村镇首通奖励!BL146/Q146</f>
        <v>1</v>
      </c>
      <c r="AC146" s="198">
        <v>141</v>
      </c>
      <c r="AD146" s="198">
        <f>村镇首通奖励!AD146</f>
        <v>59589.28571428571</v>
      </c>
      <c r="AE146" s="198">
        <f>村镇首通奖励!AE146</f>
        <v>60191.197691197696</v>
      </c>
      <c r="AF146" s="198">
        <f>村镇首通奖励!AF146</f>
        <v>60805.393586005834</v>
      </c>
      <c r="AG146" s="198">
        <f>村镇首通奖励!AG146</f>
        <v>61432.253313696609</v>
      </c>
      <c r="AH146" s="198">
        <f>村镇首通奖励!AH146</f>
        <v>62725.563909774442</v>
      </c>
      <c r="AM146" s="198">
        <v>141</v>
      </c>
      <c r="AN146" s="198">
        <f>村镇首通奖励!AO146+繁荣度奖励!BF147</f>
        <v>2232862424031.6445</v>
      </c>
      <c r="AO146" s="198">
        <f>村镇首通奖励!AP146+繁荣度奖励!BG147</f>
        <v>1905359124365.9238</v>
      </c>
      <c r="AP146" s="198">
        <f>村镇首通奖励!AQ146+繁荣度奖励!BH147</f>
        <v>1528374168835.314</v>
      </c>
      <c r="AQ146" s="198">
        <f>村镇首通奖励!AR146+繁荣度奖励!BI147</f>
        <v>1097479627745.4578</v>
      </c>
      <c r="AR146" s="198">
        <f>村镇首通奖励!AS146+繁荣度奖励!BJ147</f>
        <v>600299526712.59973</v>
      </c>
      <c r="AT146" s="145">
        <f>村镇首通奖励!AO146/AN146</f>
        <v>1.1160920499079891E-5</v>
      </c>
      <c r="AU146" s="145">
        <f>繁荣度奖励!BF147/AN146</f>
        <v>0.99998883907950087</v>
      </c>
      <c r="AX146" s="198">
        <v>141</v>
      </c>
      <c r="AY146" s="198">
        <f>繁荣度奖励!N147+村镇首通奖励!AZ146</f>
        <v>316723153255.96967</v>
      </c>
      <c r="AZ146" s="198">
        <f>繁荣度奖励!O147+村镇首通奖励!BA146</f>
        <v>270238576437.84781</v>
      </c>
      <c r="BA146" s="198">
        <f>繁荣度奖励!P147+村镇首通奖励!BB146</f>
        <v>216750586371.43188</v>
      </c>
      <c r="BB146" s="198">
        <f>繁荣度奖励!Q147+村镇首通奖励!BC146</f>
        <v>155628694560.71585</v>
      </c>
      <c r="BC146" s="198">
        <f>繁荣度奖励!R147+村镇首通奖励!BD146</f>
        <v>85107923203.03714</v>
      </c>
      <c r="BE146" s="145">
        <f>村镇首通奖励!AZ146/AY146</f>
        <v>1.8868213259958012E-5</v>
      </c>
      <c r="BF146" s="145">
        <f>繁荣度奖励!N147/AY146</f>
        <v>0.99998113178674009</v>
      </c>
    </row>
    <row r="147" spans="3:58" s="198" customFormat="1" x14ac:dyDescent="0.15">
      <c r="C147" s="198">
        <v>142</v>
      </c>
      <c r="D147" s="198">
        <f>繁荣度奖励!AD148+村镇首通奖励!Y147+爵位俸禄!AJ146</f>
        <v>41452353547.006927</v>
      </c>
      <c r="E147" s="198">
        <f>繁荣度奖励!AE148+村镇首通奖励!Z147+爵位俸禄!AK146</f>
        <v>35367395641.833694</v>
      </c>
      <c r="F147" s="198">
        <f>繁荣度奖励!AF148+村镇首通奖励!AA147+爵位俸禄!AL146</f>
        <v>28449831114.689796</v>
      </c>
      <c r="G147" s="198">
        <f>繁荣度奖励!AG148+村镇首通奖励!AB147+爵位俸禄!AM146</f>
        <v>20426051680.453609</v>
      </c>
      <c r="H147" s="198">
        <f>繁荣度奖励!AH148+村镇首通奖励!AC147+爵位俸禄!AN146</f>
        <v>11171677713.859476</v>
      </c>
      <c r="J147" s="198">
        <v>142</v>
      </c>
      <c r="K147" s="145">
        <f>繁荣度奖励!AD148/D147</f>
        <v>0.96925612276473483</v>
      </c>
      <c r="L147" s="145">
        <f>村镇首通奖励!Y147/D147</f>
        <v>8.4588683149769674E-6</v>
      </c>
      <c r="M147" s="146">
        <f>爵位俸禄!AJ146/D147</f>
        <v>3.073541836695011E-2</v>
      </c>
      <c r="P147" s="198">
        <v>142</v>
      </c>
      <c r="Q147" s="198">
        <f>村镇首通奖励!BL147</f>
        <v>48700</v>
      </c>
      <c r="R147" s="198">
        <f>村镇首通奖励!BM147</f>
        <v>48598.720538720547</v>
      </c>
      <c r="S147" s="198">
        <f>村镇首通奖励!BN147</f>
        <v>48495.37414965986</v>
      </c>
      <c r="T147" s="198">
        <f>村镇首通奖励!BO147</f>
        <v>48389.896907216491</v>
      </c>
      <c r="U147" s="198">
        <f>村镇首通奖励!BP147</f>
        <v>48172.280701754396</v>
      </c>
      <c r="V147" s="198">
        <f>村镇首通奖励!BQ147</f>
        <v>0</v>
      </c>
      <c r="X147" s="198">
        <v>142</v>
      </c>
      <c r="Y147" s="145">
        <f>村镇首通奖励!BL147/Q147</f>
        <v>1</v>
      </c>
      <c r="AC147" s="198">
        <v>142</v>
      </c>
      <c r="AD147" s="198">
        <f>村镇首通奖励!AD147</f>
        <v>60011.904761904763</v>
      </c>
      <c r="AE147" s="198">
        <f>村镇首通奖励!AE147</f>
        <v>60618.085618085621</v>
      </c>
      <c r="AF147" s="198">
        <f>村镇首通奖励!AF147</f>
        <v>61236.637512147718</v>
      </c>
      <c r="AG147" s="198">
        <f>村镇首通奖励!AG147</f>
        <v>61867.943053510062</v>
      </c>
      <c r="AH147" s="198">
        <f>村镇首通奖励!AH147</f>
        <v>63170.426065162908</v>
      </c>
      <c r="AM147" s="198">
        <v>142</v>
      </c>
      <c r="AN147" s="198">
        <f>村镇首通奖励!AO147+繁荣度奖励!BF148</f>
        <v>2412709839712.4829</v>
      </c>
      <c r="AO147" s="198">
        <f>村镇首通奖励!AP147+繁荣度奖励!BG148</f>
        <v>2058883418297.1121</v>
      </c>
      <c r="AP147" s="198">
        <f>村镇首通奖励!AQ147+繁荣度奖励!BH148</f>
        <v>1656246467877.1118</v>
      </c>
      <c r="AQ147" s="198">
        <f>村镇首通奖励!AR147+繁荣度奖励!BI148</f>
        <v>1189021058641.5894</v>
      </c>
      <c r="AR147" s="198">
        <f>村镇首通奖励!AS147+繁荣度奖励!BJ148</f>
        <v>650402964499.60388</v>
      </c>
      <c r="AT147" s="145">
        <f>村镇首通奖励!AO147/AN147</f>
        <v>1.0328966869455696E-5</v>
      </c>
      <c r="AU147" s="145">
        <f>繁荣度奖励!BF148/AN147</f>
        <v>0.99998967103313052</v>
      </c>
      <c r="AX147" s="198">
        <v>142</v>
      </c>
      <c r="AY147" s="198">
        <f>繁荣度奖励!N148+村镇首通奖励!AZ147</f>
        <v>342166254897.75049</v>
      </c>
      <c r="AZ147" s="198">
        <f>繁荣度奖励!O148+村镇首通奖励!BA147</f>
        <v>291957733202.96796</v>
      </c>
      <c r="BA147" s="198">
        <f>繁荣度奖励!P148+村镇首通奖励!BB147</f>
        <v>234840742904.24713</v>
      </c>
      <c r="BB147" s="198">
        <f>繁荣度奖励!Q148+村镇首通奖励!BC147</f>
        <v>168579105451.5657</v>
      </c>
      <c r="BC147" s="198">
        <f>繁荣度奖励!R148+村镇首通奖励!BD147</f>
        <v>92196080991.63533</v>
      </c>
      <c r="BE147" s="145">
        <f>村镇首通奖励!AZ147/AY147</f>
        <v>1.7465193935579086E-5</v>
      </c>
      <c r="BF147" s="145">
        <f>繁荣度奖励!N148/AY147</f>
        <v>0.99998253480606447</v>
      </c>
    </row>
    <row r="148" spans="3:58" s="198" customFormat="1" x14ac:dyDescent="0.15">
      <c r="C148" s="198">
        <v>143</v>
      </c>
      <c r="D148" s="198">
        <f>繁荣度奖励!AD149+村镇首通奖励!Y148+爵位俸禄!AJ147</f>
        <v>44780298615.897903</v>
      </c>
      <c r="E148" s="198">
        <f>繁荣度奖励!AE149+村镇首通奖励!Z148+爵位俸禄!AK147</f>
        <v>38262200425.589638</v>
      </c>
      <c r="F148" s="198">
        <f>繁荣度奖励!AF149+村镇首通奖励!AA148+爵位俸禄!AL147</f>
        <v>30783493430.336922</v>
      </c>
      <c r="G148" s="198">
        <f>繁荣度奖励!AG149+村镇首通奖励!AB148+爵位俸禄!AM147</f>
        <v>22119709386.916473</v>
      </c>
      <c r="H148" s="198">
        <f>繁荣度奖励!AH149+村镇首通奖励!AC148+爵位俸禄!AN147</f>
        <v>12112818235.578316</v>
      </c>
      <c r="J148" s="198">
        <v>143</v>
      </c>
      <c r="K148" s="145">
        <f>繁荣度奖励!AD149/D148</f>
        <v>0.96924838324345264</v>
      </c>
      <c r="L148" s="145">
        <f>村镇首通奖励!Y148/D148</f>
        <v>7.8302291596491453E-6</v>
      </c>
      <c r="M148" s="146">
        <f>爵位俸禄!AJ147/D148</f>
        <v>3.0743786527387604E-2</v>
      </c>
      <c r="P148" s="198">
        <v>143</v>
      </c>
      <c r="Q148" s="198">
        <f>村镇首通奖励!BL148</f>
        <v>48700</v>
      </c>
      <c r="R148" s="198">
        <f>村镇首通奖励!BM148</f>
        <v>48598.720538720547</v>
      </c>
      <c r="S148" s="198">
        <f>村镇首通奖励!BN148</f>
        <v>48495.37414965986</v>
      </c>
      <c r="T148" s="198">
        <f>村镇首通奖励!BO148</f>
        <v>48389.896907216491</v>
      </c>
      <c r="U148" s="198">
        <f>村镇首通奖励!BP148</f>
        <v>48172.280701754396</v>
      </c>
      <c r="V148" s="198">
        <f>村镇首通奖励!BQ148</f>
        <v>0</v>
      </c>
      <c r="X148" s="198">
        <v>143</v>
      </c>
      <c r="Y148" s="145">
        <f>村镇首通奖励!BL148/Q148</f>
        <v>1</v>
      </c>
      <c r="AC148" s="198">
        <v>143</v>
      </c>
      <c r="AD148" s="198">
        <f>村镇首通奖励!AD148</f>
        <v>60434.523809523809</v>
      </c>
      <c r="AE148" s="198">
        <f>村镇首通奖励!AE148</f>
        <v>61044.973544973545</v>
      </c>
      <c r="AF148" s="198">
        <f>村镇首通奖励!AF148</f>
        <v>61667.881438289609</v>
      </c>
      <c r="AG148" s="198">
        <f>村镇首通奖励!AG148</f>
        <v>62303.632793323515</v>
      </c>
      <c r="AH148" s="198">
        <f>村镇首通奖励!AH148</f>
        <v>63615.288220551382</v>
      </c>
      <c r="AM148" s="198">
        <v>143</v>
      </c>
      <c r="AN148" s="198">
        <f>村镇首通奖励!AO148+繁荣度奖励!BF149</f>
        <v>2606822961563.4771</v>
      </c>
      <c r="AO148" s="198">
        <f>村镇首通奖励!AP148+繁荣度奖励!BG149</f>
        <v>2227513209881.6597</v>
      </c>
      <c r="AP148" s="198">
        <f>村镇首通奖励!AQ148+繁荣度奖励!BH149</f>
        <v>1792232373255.7737</v>
      </c>
      <c r="AQ148" s="198">
        <f>村镇首通奖励!AR148+繁荣度奖励!BI149</f>
        <v>1287744988420.9119</v>
      </c>
      <c r="AR148" s="198">
        <f>村镇首通奖励!AS148+繁荣度奖励!BJ149</f>
        <v>705213478862.07947</v>
      </c>
      <c r="AT148" s="145">
        <f>村镇首通奖励!AO148/AN148</f>
        <v>9.5598360024623295E-6</v>
      </c>
      <c r="AU148" s="145">
        <f>繁荣度奖励!BF149/AN148</f>
        <v>0.99999044016399752</v>
      </c>
      <c r="AX148" s="198">
        <v>143</v>
      </c>
      <c r="AY148" s="198">
        <f>繁荣度奖励!N149+村镇首通奖励!AZ148</f>
        <v>369627532951.49146</v>
      </c>
      <c r="AZ148" s="198">
        <f>繁荣度奖励!O149+村镇首通奖励!BA148</f>
        <v>315813872090.90137</v>
      </c>
      <c r="BA148" s="198">
        <f>繁荣度奖励!P149+村镇首通奖励!BB148</f>
        <v>254078735284.07047</v>
      </c>
      <c r="BB148" s="198">
        <f>繁荣度奖励!Q149+村镇首通奖励!BC148</f>
        <v>182545627963.67627</v>
      </c>
      <c r="BC148" s="198">
        <f>繁荣度奖励!R149+村镇首通奖励!BD148</f>
        <v>99950151199.892075</v>
      </c>
      <c r="BE148" s="145">
        <f>村镇首通奖励!AZ148/AY148</f>
        <v>1.6167626778993944E-5</v>
      </c>
      <c r="BF148" s="145">
        <f>繁荣度奖励!N149/AY148</f>
        <v>0.99998383237322097</v>
      </c>
    </row>
    <row r="149" spans="3:58" s="198" customFormat="1" x14ac:dyDescent="0.15">
      <c r="C149" s="198">
        <v>144</v>
      </c>
      <c r="D149" s="198">
        <f>繁荣度奖励!AD150+村镇首通奖励!Y149+爵位俸禄!AJ148</f>
        <v>48377066063.208618</v>
      </c>
      <c r="E149" s="198">
        <f>繁荣度奖励!AE150+村镇首通奖励!Z149+爵位俸禄!AK148</f>
        <v>41335175158.734558</v>
      </c>
      <c r="F149" s="198">
        <f>繁荣度奖励!AF150+村镇首通奖励!AA149+爵位俸禄!AL148</f>
        <v>33293932958.79549</v>
      </c>
      <c r="G149" s="198">
        <f>繁荣度奖励!AG150+村镇首通奖励!AB149+爵位俸禄!AM148</f>
        <v>23939862721.789673</v>
      </c>
      <c r="H149" s="198">
        <f>繁荣度奖励!AH150+村镇首通奖励!AC149+爵位俸禄!AN148</f>
        <v>13057874130.10659</v>
      </c>
      <c r="J149" s="198">
        <v>144</v>
      </c>
      <c r="K149" s="145">
        <f>繁荣度奖励!AD150/D149</f>
        <v>0.96914061752570835</v>
      </c>
      <c r="L149" s="145">
        <f>村镇首通奖励!Y149/D149</f>
        <v>7.2480625332230768E-6</v>
      </c>
      <c r="M149" s="146">
        <f>爵位俸禄!AJ148/D149</f>
        <v>3.0852134411758513E-2</v>
      </c>
      <c r="P149" s="198">
        <v>144</v>
      </c>
      <c r="Q149" s="198">
        <f>村镇首通奖励!BL149</f>
        <v>48700</v>
      </c>
      <c r="R149" s="198">
        <f>村镇首通奖励!BM149</f>
        <v>48598.720538720547</v>
      </c>
      <c r="S149" s="198">
        <f>村镇首通奖励!BN149</f>
        <v>48495.37414965986</v>
      </c>
      <c r="T149" s="198">
        <f>村镇首通奖励!BO149</f>
        <v>48389.896907216491</v>
      </c>
      <c r="U149" s="198">
        <f>村镇首通奖励!BP149</f>
        <v>48172.280701754396</v>
      </c>
      <c r="V149" s="198">
        <f>村镇首通奖励!BQ149</f>
        <v>0</v>
      </c>
      <c r="X149" s="198">
        <v>144</v>
      </c>
      <c r="Y149" s="145">
        <f>村镇首通奖励!BL149/Q149</f>
        <v>1</v>
      </c>
      <c r="AC149" s="198">
        <v>144</v>
      </c>
      <c r="AD149" s="198">
        <f>村镇首通奖励!AD149</f>
        <v>60857.142857142855</v>
      </c>
      <c r="AE149" s="198">
        <f>村镇首通奖励!AE149</f>
        <v>61471.86147186147</v>
      </c>
      <c r="AF149" s="198">
        <f>村镇首通奖励!AF149</f>
        <v>62099.125364431486</v>
      </c>
      <c r="AG149" s="198">
        <f>村镇首通奖励!AG149</f>
        <v>62739.322533136961</v>
      </c>
      <c r="AH149" s="198">
        <f>村镇首通奖励!AH149</f>
        <v>64060.150375939855</v>
      </c>
      <c r="AM149" s="198">
        <v>144</v>
      </c>
      <c r="AN149" s="198">
        <f>村镇首通奖励!AO149+繁荣度奖励!BF150</f>
        <v>2816323116480.3643</v>
      </c>
      <c r="AO149" s="198">
        <f>村镇首通奖励!AP149+繁荣度奖励!BG150</f>
        <v>2406561776624.2642</v>
      </c>
      <c r="AP149" s="198">
        <f>村镇首通奖励!AQ149+繁荣度奖励!BH150</f>
        <v>1938551647777.4182</v>
      </c>
      <c r="AQ149" s="198">
        <f>村镇首通奖励!AR149+繁荣度奖励!BI150</f>
        <v>1393865591779.9587</v>
      </c>
      <c r="AR149" s="198">
        <f>村镇首通奖励!AS149+繁荣度奖励!BJ150</f>
        <v>760264381977.53394</v>
      </c>
      <c r="AT149" s="145">
        <f>村镇首通奖励!AO149/AN149</f>
        <v>8.8487005820355596E-6</v>
      </c>
      <c r="AU149" s="145">
        <f>繁荣度奖励!BF150/AN149</f>
        <v>0.99999115129941796</v>
      </c>
      <c r="AX149" s="198">
        <v>144</v>
      </c>
      <c r="AY149" s="198">
        <f>繁荣度奖励!N150+村镇首通奖励!AZ149</f>
        <v>399265622080.21448</v>
      </c>
      <c r="AZ149" s="198">
        <f>繁荣度奖励!O150+村镇首通奖励!BA149</f>
        <v>341143960183.64136</v>
      </c>
      <c r="BA149" s="198">
        <f>繁荣度奖励!P150+村镇首通奖励!BB149</f>
        <v>274778594438.07928</v>
      </c>
      <c r="BB149" s="198">
        <f>繁荣度奖励!Q150+村镇首通奖励!BC149</f>
        <v>197558561495.85941</v>
      </c>
      <c r="BC149" s="198">
        <f>繁荣度奖励!R150+村镇首通奖励!BD149</f>
        <v>107738229322.31555</v>
      </c>
      <c r="BE149" s="145">
        <f>村镇首通奖励!AZ149/AY149</f>
        <v>1.4967479466086843E-5</v>
      </c>
      <c r="BF149" s="145">
        <f>繁荣度奖励!N150/AY149</f>
        <v>0.99998503252053395</v>
      </c>
    </row>
    <row r="150" spans="3:58" s="198" customFormat="1" x14ac:dyDescent="0.15">
      <c r="C150" s="198">
        <v>145</v>
      </c>
      <c r="D150" s="198">
        <f>繁荣度奖励!AD151+村镇首通奖励!Y150+爵位俸禄!AJ149</f>
        <v>52257894209.354073</v>
      </c>
      <c r="E150" s="198">
        <f>繁荣度奖励!AE151+村镇首通奖励!Z150+爵位俸禄!AK149</f>
        <v>44721068873.313698</v>
      </c>
      <c r="F150" s="198">
        <f>繁荣度奖励!AF151+村镇首通奖励!AA150+爵位俸禄!AL149</f>
        <v>36011330022.510025</v>
      </c>
      <c r="G150" s="198">
        <f>繁荣度奖励!AG151+村镇首通奖励!AB150+爵位俸禄!AM149</f>
        <v>25805513762.077503</v>
      </c>
      <c r="H150" s="198">
        <f>繁荣度奖励!AH151+村镇首通奖励!AC150+爵位俸禄!AN149</f>
        <v>14057227292.215565</v>
      </c>
      <c r="J150" s="198">
        <v>145</v>
      </c>
      <c r="K150" s="145">
        <f>繁荣度奖励!AD151/D150</f>
        <v>0.96905694343870807</v>
      </c>
      <c r="L150" s="145">
        <f>村镇首通奖励!Y150/D150</f>
        <v>6.7097996447249887E-6</v>
      </c>
      <c r="M150" s="146">
        <f>爵位俸禄!AJ149/D150</f>
        <v>3.0936346761647152E-2</v>
      </c>
      <c r="P150" s="198">
        <v>145</v>
      </c>
      <c r="Q150" s="198">
        <f>村镇首通奖励!BL150</f>
        <v>48700</v>
      </c>
      <c r="R150" s="198">
        <f>村镇首通奖励!BM150</f>
        <v>48598.720538720547</v>
      </c>
      <c r="S150" s="198">
        <f>村镇首通奖励!BN150</f>
        <v>48495.37414965986</v>
      </c>
      <c r="T150" s="198">
        <f>村镇首通奖励!BO150</f>
        <v>48389.896907216491</v>
      </c>
      <c r="U150" s="198">
        <f>村镇首通奖励!BP150</f>
        <v>48172.280701754396</v>
      </c>
      <c r="V150" s="198">
        <f>村镇首通奖励!BQ150</f>
        <v>0</v>
      </c>
      <c r="X150" s="198">
        <v>145</v>
      </c>
      <c r="Y150" s="145">
        <f>村镇首通奖励!BL150/Q150</f>
        <v>1</v>
      </c>
      <c r="AC150" s="198">
        <v>145</v>
      </c>
      <c r="AD150" s="198">
        <f>村镇首通奖励!AD150</f>
        <v>61279.761904761908</v>
      </c>
      <c r="AE150" s="198">
        <f>村镇首通奖励!AE150</f>
        <v>61898.749398749402</v>
      </c>
      <c r="AF150" s="198">
        <f>村镇首通奖励!AF150</f>
        <v>62530.369290573377</v>
      </c>
      <c r="AG150" s="198">
        <f>村镇首通奖励!AG150</f>
        <v>63175.012272950415</v>
      </c>
      <c r="AH150" s="198">
        <f>村镇首通奖励!AH150</f>
        <v>64505.012531328321</v>
      </c>
      <c r="AM150" s="198">
        <v>145</v>
      </c>
      <c r="AN150" s="198">
        <f>村镇首通奖励!AO150+繁荣度奖励!BF151</f>
        <v>3042419105601.1235</v>
      </c>
      <c r="AO150" s="198">
        <f>村镇首通奖励!AP150+繁荣度奖励!BG151</f>
        <v>2603886137162.8398</v>
      </c>
      <c r="AP150" s="198">
        <f>村镇首通奖励!AQ150+繁荣度奖励!BH151</f>
        <v>2096967801741.8943</v>
      </c>
      <c r="AQ150" s="198">
        <f>村镇首通奖励!AR150+繁荣度奖励!BI151</f>
        <v>1502662311957.4866</v>
      </c>
      <c r="AR150" s="198">
        <f>村镇首通奖励!AS150+繁荣度奖励!BJ151</f>
        <v>818491080696.45691</v>
      </c>
      <c r="AT150" s="145">
        <f>村镇首通奖励!AO150/AN150</f>
        <v>8.1911134314534645E-6</v>
      </c>
      <c r="AU150" s="145">
        <f>繁荣度奖励!BF151/AN150</f>
        <v>0.99999180888656858</v>
      </c>
      <c r="AX150" s="198">
        <v>145</v>
      </c>
      <c r="AY150" s="198">
        <f>繁荣度奖励!N151+村镇首通奖励!AZ150</f>
        <v>431251531970.66919</v>
      </c>
      <c r="AZ150" s="198">
        <f>繁荣度奖励!O151+村镇首通奖励!BA150</f>
        <v>369059533741.23956</v>
      </c>
      <c r="BA150" s="198">
        <f>繁荣度奖励!P151+村镇首通奖励!BB150</f>
        <v>297189805028.78894</v>
      </c>
      <c r="BB150" s="198">
        <f>繁荣度奖励!Q151+村镇首通奖励!BC150</f>
        <v>212950086579.99857</v>
      </c>
      <c r="BC150" s="198">
        <f>繁荣度奖励!R151+村镇首通奖励!BD150</f>
        <v>115975588798.19456</v>
      </c>
      <c r="BE150" s="145">
        <f>村镇首通奖励!AZ150/AY150</f>
        <v>1.3857342077584659E-5</v>
      </c>
      <c r="BF150" s="145">
        <f>繁荣度奖励!N151/AY150</f>
        <v>0.99998614265792241</v>
      </c>
    </row>
    <row r="151" spans="3:58" s="198" customFormat="1" x14ac:dyDescent="0.15">
      <c r="C151" s="198">
        <v>146</v>
      </c>
      <c r="D151" s="198">
        <f>繁荣度奖励!AD152+村镇首通奖励!Y151+爵位俸禄!AJ150</f>
        <v>56445030598.726364</v>
      </c>
      <c r="E151" s="198">
        <f>繁荣度奖励!AE152+村镇首通奖励!Z151+爵位俸禄!AK150</f>
        <v>48290899986.673843</v>
      </c>
      <c r="F151" s="198">
        <f>繁荣度奖励!AF152+村镇首通奖励!AA151+爵位俸禄!AL150</f>
        <v>38755361031.034538</v>
      </c>
      <c r="G151" s="198">
        <f>繁荣度奖励!AG152+村镇首通奖励!AB151+爵位俸禄!AM150</f>
        <v>27733805567.868435</v>
      </c>
      <c r="H151" s="198">
        <f>繁荣度奖励!AH152+村镇首通奖励!AC151+爵位俸禄!AN150</f>
        <v>15112190180.085173</v>
      </c>
      <c r="J151" s="198">
        <v>146</v>
      </c>
      <c r="K151" s="145">
        <f>繁荣度奖励!AD152/D151</f>
        <v>0.96899530436402348</v>
      </c>
      <c r="L151" s="145">
        <f>村镇首通奖励!Y151/D151</f>
        <v>6.2120614743348533E-6</v>
      </c>
      <c r="M151" s="146">
        <f>爵位俸禄!AJ150/D151</f>
        <v>3.0998483574502217E-2</v>
      </c>
      <c r="P151" s="198">
        <v>146</v>
      </c>
      <c r="Q151" s="198">
        <f>村镇首通奖励!BL151</f>
        <v>48700</v>
      </c>
      <c r="R151" s="198">
        <f>村镇首通奖励!BM151</f>
        <v>48598.720538720547</v>
      </c>
      <c r="S151" s="198">
        <f>村镇首通奖励!BN151</f>
        <v>48495.37414965986</v>
      </c>
      <c r="T151" s="198">
        <f>村镇首通奖励!BO151</f>
        <v>48389.896907216491</v>
      </c>
      <c r="U151" s="198">
        <f>村镇首通奖励!BP151</f>
        <v>48172.280701754396</v>
      </c>
      <c r="V151" s="198">
        <f>村镇首通奖励!BQ151</f>
        <v>0</v>
      </c>
      <c r="X151" s="198">
        <v>146</v>
      </c>
      <c r="Y151" s="145">
        <f>村镇首通奖励!BL151/Q151</f>
        <v>1</v>
      </c>
      <c r="AC151" s="198">
        <v>146</v>
      </c>
      <c r="AD151" s="198">
        <f>村镇首通奖励!AD151</f>
        <v>61702.380952380954</v>
      </c>
      <c r="AE151" s="198">
        <f>村镇首通奖励!AE151</f>
        <v>62325.637325637334</v>
      </c>
      <c r="AF151" s="198">
        <f>村镇首通奖励!AF151</f>
        <v>62961.613216715261</v>
      </c>
      <c r="AG151" s="198">
        <f>村镇首通奖励!AG151</f>
        <v>63610.702012763868</v>
      </c>
      <c r="AH151" s="198">
        <f>村镇首通奖励!AH151</f>
        <v>64949.874686716794</v>
      </c>
      <c r="AM151" s="198">
        <v>146</v>
      </c>
      <c r="AN151" s="198">
        <f>村镇首通奖励!AO151+繁荣度奖励!BF152</f>
        <v>3286413984527.5068</v>
      </c>
      <c r="AO151" s="198">
        <f>村镇首通奖励!AP151+繁荣度奖励!BG152</f>
        <v>2811975216470.8213</v>
      </c>
      <c r="AP151" s="198">
        <f>村镇首通奖励!AQ151+繁荣度奖励!BH152</f>
        <v>2256971010232.832</v>
      </c>
      <c r="AQ151" s="198">
        <f>村镇首通奖励!AR151+繁荣度奖励!BI152</f>
        <v>1614962671829.407</v>
      </c>
      <c r="AR151" s="198">
        <f>村镇首通奖励!AS151+繁荣度奖励!BJ152</f>
        <v>879971282625.44861</v>
      </c>
      <c r="AT151" s="145">
        <f>村镇首通奖励!AO151/AN151</f>
        <v>7.5829764957572458E-6</v>
      </c>
      <c r="AU151" s="145">
        <f>繁荣度奖励!BF152/AN151</f>
        <v>0.99999241702350428</v>
      </c>
      <c r="AX151" s="198">
        <v>146</v>
      </c>
      <c r="AY151" s="198">
        <f>繁荣度奖励!N152+村镇首通奖励!AZ151</f>
        <v>465769606534.58081</v>
      </c>
      <c r="AZ151" s="198">
        <f>繁荣度奖励!O152+村镇首通奖励!BA151</f>
        <v>398497997315.12372</v>
      </c>
      <c r="BA151" s="198">
        <f>繁荣度奖励!P152+村镇首通奖励!BB151</f>
        <v>319825536997.66217</v>
      </c>
      <c r="BB151" s="198">
        <f>繁荣度奖励!Q152+村镇首通奖励!BC151</f>
        <v>228837273281.08752</v>
      </c>
      <c r="BC151" s="198">
        <f>繁荣度奖励!R152+村镇首通奖励!BD151</f>
        <v>124673222960.5475</v>
      </c>
      <c r="BE151" s="145">
        <f>村镇首通奖励!AZ151/AY151</f>
        <v>1.2830377757927653E-5</v>
      </c>
      <c r="BF151" s="145">
        <f>繁荣度奖励!N152/AY151</f>
        <v>0.9999871696222421</v>
      </c>
    </row>
    <row r="152" spans="3:58" s="198" customFormat="1" x14ac:dyDescent="0.15">
      <c r="C152" s="198">
        <v>147</v>
      </c>
      <c r="D152" s="198">
        <f>繁荣度奖励!AD153+村镇首通奖励!Y152+爵位俸禄!AJ151</f>
        <v>60962453023.521515</v>
      </c>
      <c r="E152" s="198">
        <f>繁荣度奖励!AE153+村镇首通奖励!Z152+爵位俸禄!AK151</f>
        <v>51964320746.847717</v>
      </c>
      <c r="F152" s="198">
        <f>繁荣度奖励!AF153+村镇首通奖励!AA152+爵位俸禄!AL151</f>
        <v>41648282570.842438</v>
      </c>
      <c r="G152" s="198">
        <f>繁荣度奖励!AG153+村镇首通奖励!AB152+爵位俸禄!AM151</f>
        <v>29783068533.870178</v>
      </c>
      <c r="H152" s="198">
        <f>繁荣度奖励!AH153+村镇首通奖励!AC152+爵位俸禄!AN151</f>
        <v>16259339737.642769</v>
      </c>
      <c r="J152" s="198">
        <v>147</v>
      </c>
      <c r="K152" s="145">
        <f>繁荣度奖励!AD153/D152</f>
        <v>0.96895381002804759</v>
      </c>
      <c r="L152" s="145">
        <f>村镇首通奖励!Y152/D152</f>
        <v>5.7517370546869305E-6</v>
      </c>
      <c r="M152" s="146">
        <f>爵位俸禄!AJ151/D152</f>
        <v>3.1040438234897719E-2</v>
      </c>
      <c r="P152" s="198">
        <v>147</v>
      </c>
      <c r="Q152" s="198">
        <f>村镇首通奖励!BL152</f>
        <v>48700</v>
      </c>
      <c r="R152" s="198">
        <f>村镇首通奖励!BM152</f>
        <v>48598.720538720547</v>
      </c>
      <c r="S152" s="198">
        <f>村镇首通奖励!BN152</f>
        <v>48495.37414965986</v>
      </c>
      <c r="T152" s="198">
        <f>村镇首通奖励!BO152</f>
        <v>48389.896907216491</v>
      </c>
      <c r="U152" s="198">
        <f>村镇首通奖励!BP152</f>
        <v>48172.280701754396</v>
      </c>
      <c r="V152" s="198">
        <f>村镇首通奖励!BQ152</f>
        <v>0</v>
      </c>
      <c r="X152" s="198">
        <v>147</v>
      </c>
      <c r="Y152" s="145">
        <f>村镇首通奖励!BL152/Q152</f>
        <v>1</v>
      </c>
      <c r="AC152" s="198">
        <v>147</v>
      </c>
      <c r="AD152" s="198">
        <f>村镇首通奖励!AD152</f>
        <v>62125</v>
      </c>
      <c r="AE152" s="198">
        <f>村镇首通奖励!AE152</f>
        <v>62752.525252525258</v>
      </c>
      <c r="AF152" s="198">
        <f>村镇首通奖励!AF152</f>
        <v>63392.857142857145</v>
      </c>
      <c r="AG152" s="198">
        <f>村镇首通奖励!AG152</f>
        <v>64046.391752577314</v>
      </c>
      <c r="AH152" s="198">
        <f>村镇首通奖励!AH152</f>
        <v>65394.736842105267</v>
      </c>
      <c r="AM152" s="198">
        <v>147</v>
      </c>
      <c r="AN152" s="198">
        <f>村镇首通奖励!AO152+繁荣度奖励!BF153</f>
        <v>3549712366209.1768</v>
      </c>
      <c r="AO152" s="198">
        <f>村镇首通奖励!AP152+繁荣度奖励!BG153</f>
        <v>3026148486537.5654</v>
      </c>
      <c r="AP152" s="198">
        <f>村镇首通奖励!AQ152+繁荣度奖励!BH153</f>
        <v>2425431004269.46</v>
      </c>
      <c r="AQ152" s="198">
        <f>村镇首通奖励!AR152+繁荣度奖励!BI153</f>
        <v>1734334445662.1553</v>
      </c>
      <c r="AR152" s="198">
        <f>村镇首通奖励!AS152+繁荣度奖励!BJ153</f>
        <v>946838276722.92249</v>
      </c>
      <c r="AT152" s="145">
        <f>村镇首通奖励!AO152/AN152</f>
        <v>7.0205124891889543E-6</v>
      </c>
      <c r="AU152" s="145">
        <f>繁荣度奖励!BF153/AN152</f>
        <v>0.99999297948751076</v>
      </c>
      <c r="AX152" s="198">
        <v>147</v>
      </c>
      <c r="AY152" s="198">
        <f>繁荣度奖励!N153+村镇首通奖励!AZ152</f>
        <v>503018557051.23193</v>
      </c>
      <c r="AZ152" s="198">
        <f>繁荣度奖励!O153+村镇首通奖励!BA152</f>
        <v>428797194324.05426</v>
      </c>
      <c r="BA152" s="198">
        <f>繁荣度奖励!P153+村镇首通奖励!BB152</f>
        <v>343657654543.64911</v>
      </c>
      <c r="BB152" s="198">
        <f>繁荣度奖励!Q153+村镇首通奖励!BC152</f>
        <v>245724856365.2735</v>
      </c>
      <c r="BC152" s="198">
        <f>繁荣度奖励!R153+村镇首通奖励!BD152</f>
        <v>134132929239.12737</v>
      </c>
      <c r="BE152" s="145">
        <f>村镇首通奖励!AZ152/AY152</f>
        <v>1.1880277409708665E-5</v>
      </c>
      <c r="BF152" s="145">
        <f>繁荣度奖励!N153/AY152</f>
        <v>0.99998811972259027</v>
      </c>
    </row>
    <row r="153" spans="3:58" s="198" customFormat="1" x14ac:dyDescent="0.15">
      <c r="C153" s="198">
        <v>148</v>
      </c>
      <c r="D153" s="198">
        <f>繁荣度奖励!AD154+村镇首通奖励!Y153+爵位俸禄!AJ152</f>
        <v>65836003288.825066</v>
      </c>
      <c r="E153" s="198">
        <f>繁荣度奖励!AE154+村镇首通奖励!Z153+爵位俸禄!AK152</f>
        <v>56119318914.809181</v>
      </c>
      <c r="F153" s="198">
        <f>繁荣度奖励!AF154+村镇首通奖励!AA153+爵位俸禄!AL152</f>
        <v>45013955299.770729</v>
      </c>
      <c r="G153" s="198">
        <f>繁荣度奖励!AG154+村镇首通奖励!AB153+爵位俸禄!AM152</f>
        <v>32244041558.309162</v>
      </c>
      <c r="H153" s="198">
        <f>繁荣度奖励!AH154+村镇首通奖励!AC153+爵位俸禄!AN152</f>
        <v>17568904793.765793</v>
      </c>
      <c r="J153" s="198">
        <v>148</v>
      </c>
      <c r="K153" s="145">
        <f>繁荣度奖励!AD154/D153</f>
        <v>0.9689307226701811</v>
      </c>
      <c r="L153" s="145">
        <f>村镇首通奖励!Y153/D153</f>
        <v>5.3259612139839187E-6</v>
      </c>
      <c r="M153" s="146">
        <f>爵位俸禄!AJ152/D153</f>
        <v>3.1063951368604941E-2</v>
      </c>
      <c r="P153" s="198">
        <v>148</v>
      </c>
      <c r="Q153" s="198">
        <f>村镇首通奖励!BL153</f>
        <v>48700</v>
      </c>
      <c r="R153" s="198">
        <f>村镇首通奖励!BM153</f>
        <v>48598.720538720547</v>
      </c>
      <c r="S153" s="198">
        <f>村镇首通奖励!BN153</f>
        <v>48495.37414965986</v>
      </c>
      <c r="T153" s="198">
        <f>村镇首通奖励!BO153</f>
        <v>48389.896907216491</v>
      </c>
      <c r="U153" s="198">
        <f>村镇首通奖励!BP153</f>
        <v>48172.280701754396</v>
      </c>
      <c r="V153" s="198">
        <f>村镇首通奖励!BQ153</f>
        <v>0</v>
      </c>
      <c r="X153" s="198">
        <v>148</v>
      </c>
      <c r="Y153" s="145">
        <f>村镇首通奖励!BL153/Q153</f>
        <v>1</v>
      </c>
      <c r="AC153" s="198">
        <v>148</v>
      </c>
      <c r="AD153" s="198">
        <f>村镇首通奖励!AD153</f>
        <v>62547.619047619046</v>
      </c>
      <c r="AE153" s="198">
        <f>村镇首通奖励!AE153</f>
        <v>63179.413179413183</v>
      </c>
      <c r="AF153" s="198">
        <f>村镇首通奖励!AF153</f>
        <v>63824.101068999036</v>
      </c>
      <c r="AG153" s="198">
        <f>村镇首通奖励!AG153</f>
        <v>64482.08149239076</v>
      </c>
      <c r="AH153" s="198">
        <f>村镇首通奖励!AH153</f>
        <v>65839.59899749374</v>
      </c>
      <c r="AM153" s="198">
        <v>148</v>
      </c>
      <c r="AN153" s="198">
        <f>村镇首通奖励!AO153+繁荣度奖励!BF154</f>
        <v>3833828286589.0791</v>
      </c>
      <c r="AO153" s="198">
        <f>村镇首通奖励!AP153+繁荣度奖励!BG154</f>
        <v>3268450579039.3354</v>
      </c>
      <c r="AP153" s="198">
        <f>村镇首通奖励!AQ153+繁荣度奖励!BH154</f>
        <v>2621463127171.3418</v>
      </c>
      <c r="AQ153" s="198">
        <f>村镇首通奖励!AR153+繁荣度奖励!BI154</f>
        <v>1877719901667.7075</v>
      </c>
      <c r="AR153" s="198">
        <f>村镇首通奖励!AS153+繁荣度奖励!BJ154</f>
        <v>1023188664347.8989</v>
      </c>
      <c r="AT153" s="145">
        <f>村镇首通奖励!AO153/AN153</f>
        <v>6.5002389614511927E-6</v>
      </c>
      <c r="AU153" s="145">
        <f>繁荣度奖励!BF154/AN153</f>
        <v>0.99999349976103857</v>
      </c>
      <c r="AX153" s="198">
        <v>148</v>
      </c>
      <c r="AY153" s="198">
        <f>繁荣度奖励!N154+村镇首通奖励!AZ153</f>
        <v>543212574924.15131</v>
      </c>
      <c r="AZ153" s="198">
        <f>繁荣度奖励!O154+村镇首通奖励!BA153</f>
        <v>463075789566.58545</v>
      </c>
      <c r="BA153" s="198">
        <f>繁荣度奖励!P154+村镇首通奖励!BB153</f>
        <v>371390414612.31696</v>
      </c>
      <c r="BB153" s="198">
        <f>繁荣度奖励!Q154+村镇首通奖励!BC153</f>
        <v>266009666782.43564</v>
      </c>
      <c r="BC153" s="198">
        <f>繁荣度奖励!R154+村镇首通奖励!BD153</f>
        <v>144934255826.87778</v>
      </c>
      <c r="BE153" s="145">
        <f>村镇首通奖励!AZ153/AY153</f>
        <v>1.1001218079007887E-5</v>
      </c>
      <c r="BF153" s="145">
        <f>繁荣度奖励!N154/AY153</f>
        <v>0.99998899878192105</v>
      </c>
    </row>
    <row r="154" spans="3:58" s="198" customFormat="1" x14ac:dyDescent="0.15">
      <c r="C154" s="198">
        <v>149</v>
      </c>
      <c r="D154" s="198">
        <f>繁荣度奖励!AD155+村镇首通奖励!Y154+爵位俸禄!AJ153</f>
        <v>71093531266.014145</v>
      </c>
      <c r="E154" s="198">
        <f>繁荣度奖励!AE155+村镇首通奖励!Z154+爵位俸禄!AK153</f>
        <v>60624484599.466057</v>
      </c>
      <c r="F154" s="198">
        <f>繁荣度奖励!AF155+村镇首通奖励!AA154+爵位俸禄!AL153</f>
        <v>48662965686.969429</v>
      </c>
      <c r="G154" s="198">
        <f>繁荣度奖励!AG155+村镇首通奖励!AB154+爵位俸禄!AM153</f>
        <v>34847636439.602608</v>
      </c>
      <c r="H154" s="198">
        <f>繁荣度奖励!AH155+村镇首通奖励!AC154+爵位俸禄!AN153</f>
        <v>18992569135.73745</v>
      </c>
      <c r="J154" s="198">
        <v>149</v>
      </c>
      <c r="K154" s="145">
        <f>繁荣度奖励!AD155/D154</f>
        <v>0.96892444443520331</v>
      </c>
      <c r="L154" s="145">
        <f>村镇首通奖励!Y154/D154</f>
        <v>4.9320942954429024E-6</v>
      </c>
      <c r="M154" s="146">
        <f>爵位俸禄!AJ153/D154</f>
        <v>3.1070623470501282E-2</v>
      </c>
      <c r="P154" s="198">
        <v>149</v>
      </c>
      <c r="Q154" s="198">
        <f>村镇首通奖励!BL154</f>
        <v>48700</v>
      </c>
      <c r="R154" s="198">
        <f>村镇首通奖励!BM154</f>
        <v>48598.720538720547</v>
      </c>
      <c r="S154" s="198">
        <f>村镇首通奖励!BN154</f>
        <v>48495.37414965986</v>
      </c>
      <c r="T154" s="198">
        <f>村镇首通奖励!BO154</f>
        <v>48389.896907216491</v>
      </c>
      <c r="U154" s="198">
        <f>村镇首通奖励!BP154</f>
        <v>48172.280701754396</v>
      </c>
      <c r="V154" s="198">
        <f>村镇首通奖励!BQ154</f>
        <v>0</v>
      </c>
      <c r="X154" s="198">
        <v>149</v>
      </c>
      <c r="Y154" s="145">
        <f>村镇首通奖励!BL154/Q154</f>
        <v>1</v>
      </c>
      <c r="AC154" s="198">
        <v>149</v>
      </c>
      <c r="AD154" s="198">
        <f>村镇首通奖励!AD154</f>
        <v>62970.238095238092</v>
      </c>
      <c r="AE154" s="198">
        <f>村镇首通奖励!AE154</f>
        <v>63606.301106301107</v>
      </c>
      <c r="AF154" s="198">
        <f>村镇首通奖励!AF154</f>
        <v>64255.34499514092</v>
      </c>
      <c r="AG154" s="198">
        <f>村镇首通奖励!AG154</f>
        <v>64917.771232204221</v>
      </c>
      <c r="AH154" s="198">
        <f>村镇首通奖励!AH154</f>
        <v>66284.461152882199</v>
      </c>
      <c r="AM154" s="198">
        <v>149</v>
      </c>
      <c r="AN154" s="198">
        <f>村镇首通奖励!AO154+繁荣度奖励!BF155</f>
        <v>4140393676172.4639</v>
      </c>
      <c r="AO154" s="198">
        <f>村镇首通奖励!AP154+繁荣度奖励!BG155</f>
        <v>3530823003162.7231</v>
      </c>
      <c r="AP154" s="198">
        <f>村镇首通奖励!AQ154+繁荣度奖励!BH155</f>
        <v>2834044121686.9795</v>
      </c>
      <c r="AQ154" s="198">
        <f>村镇首通奖励!AR154+繁荣度奖励!BI155</f>
        <v>2029447542359.678</v>
      </c>
      <c r="AR154" s="198">
        <f>村镇首通奖励!AS154+繁荣度奖励!BJ155</f>
        <v>1106086026318.5554</v>
      </c>
      <c r="AT154" s="145">
        <f>村镇首通奖励!AO154/AN154</f>
        <v>6.0189445615803686E-6</v>
      </c>
      <c r="AU154" s="145">
        <f>繁荣度奖励!BF155/AN154</f>
        <v>0.99999398105543846</v>
      </c>
      <c r="AX154" s="198">
        <v>149</v>
      </c>
      <c r="AY154" s="198">
        <f>繁荣度奖励!N155+村镇首通奖励!AZ154</f>
        <v>586582530158.11597</v>
      </c>
      <c r="AZ154" s="198">
        <f>繁荣度奖励!O155+村镇首通奖励!BA154</f>
        <v>500193744415.70276</v>
      </c>
      <c r="BA154" s="198">
        <f>繁荣度奖励!P155+村镇首通奖励!BB154</f>
        <v>401464351622.18024</v>
      </c>
      <c r="BB154" s="198">
        <f>繁荣度奖励!Q155+村镇首通奖励!BC154</f>
        <v>287474650137.23798</v>
      </c>
      <c r="BC154" s="198">
        <f>繁荣度奖励!R155+村镇首通奖励!BD154</f>
        <v>156661786069.50241</v>
      </c>
      <c r="BE154" s="145">
        <f>村镇首通奖励!AZ154/AY154</f>
        <v>1.0187824718184399E-5</v>
      </c>
      <c r="BF154" s="145">
        <f>繁荣度奖励!N155/AY154</f>
        <v>0.99998981217528182</v>
      </c>
    </row>
    <row r="155" spans="3:58" s="198" customFormat="1" x14ac:dyDescent="0.15">
      <c r="C155" s="198">
        <v>150</v>
      </c>
      <c r="D155" s="198">
        <f>繁荣度奖励!AD156+村镇首通奖励!Y155+爵位俸禄!AJ154</f>
        <v>76773827521.984512</v>
      </c>
      <c r="E155" s="198">
        <f>繁荣度奖励!AE156+村镇首通奖励!Z155+爵位俸禄!AK154</f>
        <v>65468377066.614304</v>
      </c>
      <c r="F155" s="198">
        <f>繁荣度奖励!AF156+村镇首通奖励!AA155+爵位俸禄!AL154</f>
        <v>52559513546.016861</v>
      </c>
      <c r="G155" s="198">
        <f>繁荣度奖励!AG156+村镇首通奖励!AB155+爵位俸禄!AM154</f>
        <v>37657989520.764221</v>
      </c>
      <c r="H155" s="198">
        <f>繁荣度奖励!AH156+村镇首通奖励!AC155+爵位俸禄!AN154</f>
        <v>20592007234.952026</v>
      </c>
      <c r="J155" s="198">
        <v>150</v>
      </c>
      <c r="K155" s="145">
        <f>繁荣度奖励!AD156/D155</f>
        <v>0.9688227283592411</v>
      </c>
      <c r="L155" s="145">
        <f>村镇首通奖励!Y155/D155</f>
        <v>4.5671814382263635E-6</v>
      </c>
      <c r="M155" s="146">
        <f>爵位俸禄!AJ154/D155</f>
        <v>3.1172704459320556E-2</v>
      </c>
      <c r="P155" s="198">
        <v>150</v>
      </c>
      <c r="Q155" s="198">
        <f>村镇首通奖励!BL155</f>
        <v>48700</v>
      </c>
      <c r="R155" s="198">
        <f>村镇首通奖励!BM155</f>
        <v>48598.720538720547</v>
      </c>
      <c r="S155" s="198">
        <f>村镇首通奖励!BN155</f>
        <v>48495.37414965986</v>
      </c>
      <c r="T155" s="198">
        <f>村镇首通奖励!BO155</f>
        <v>48389.896907216491</v>
      </c>
      <c r="U155" s="198">
        <f>村镇首通奖励!BP155</f>
        <v>48172.280701754396</v>
      </c>
      <c r="V155" s="198">
        <f>村镇首通奖励!BQ155</f>
        <v>0</v>
      </c>
      <c r="X155" s="198">
        <v>150</v>
      </c>
      <c r="Y155" s="145">
        <f>村镇首通奖励!BL155/Q155</f>
        <v>1</v>
      </c>
      <c r="AC155" s="198">
        <v>150</v>
      </c>
      <c r="AD155" s="198">
        <f>村镇首通奖励!AD155</f>
        <v>63392.857142857145</v>
      </c>
      <c r="AE155" s="198">
        <f>村镇首通奖励!AE155</f>
        <v>64033.189033189039</v>
      </c>
      <c r="AF155" s="198">
        <f>村镇首通奖励!AF155</f>
        <v>64686.588921282804</v>
      </c>
      <c r="AG155" s="198">
        <f>村镇首通奖励!AG155</f>
        <v>65353.460972017667</v>
      </c>
      <c r="AH155" s="198">
        <f>村镇首通奖励!AH155</f>
        <v>66729.323308270672</v>
      </c>
      <c r="AM155" s="198">
        <v>150</v>
      </c>
      <c r="AN155" s="198">
        <f>村镇首通奖励!AO155+繁荣度奖励!BF156</f>
        <v>4471167483978.7373</v>
      </c>
      <c r="AO155" s="198">
        <f>村镇首通奖励!AP155+繁荣度奖励!BG156</f>
        <v>3812983084670.1958</v>
      </c>
      <c r="AP155" s="198">
        <f>村镇首通奖励!AQ155+繁荣度奖励!BH156</f>
        <v>3061094428008.9902</v>
      </c>
      <c r="AQ155" s="198">
        <f>村镇首通奖励!AR155+繁荣度奖励!BI156</f>
        <v>2193258899393.7046</v>
      </c>
      <c r="AR155" s="198">
        <f>村镇首通奖励!AS155+繁荣度奖励!BJ156</f>
        <v>1199238561189.6863</v>
      </c>
      <c r="AT155" s="145">
        <f>村镇首通奖励!AO155/AN155</f>
        <v>5.5736673003856796E-6</v>
      </c>
      <c r="AU155" s="145">
        <f>繁荣度奖励!BF156/AN155</f>
        <v>0.99999442633269964</v>
      </c>
      <c r="AX155" s="198">
        <v>150</v>
      </c>
      <c r="AY155" s="198">
        <f>繁荣度奖励!N156+村镇首通奖励!AZ155</f>
        <v>633377262129.07178</v>
      </c>
      <c r="AZ155" s="198">
        <f>繁荣度奖励!O156+村镇首通奖励!BA155</f>
        <v>540111068809.10895</v>
      </c>
      <c r="BA155" s="198">
        <f>繁荣度奖励!P156+村镇首通奖励!BB155</f>
        <v>433585269232.69604</v>
      </c>
      <c r="BB155" s="198">
        <f>繁荣度奖励!Q156+村镇首通奖励!BC155</f>
        <v>310649122738.45227</v>
      </c>
      <c r="BC155" s="198">
        <f>繁荣度奖励!R156+村镇首通奖励!BD155</f>
        <v>169840120625.73386</v>
      </c>
      <c r="BE155" s="145">
        <f>村镇首通奖励!AZ155/AY155</f>
        <v>9.4351350408631983E-6</v>
      </c>
      <c r="BF155" s="145">
        <f>繁荣度奖励!N156/AY155</f>
        <v>0.99999056486495919</v>
      </c>
    </row>
    <row r="156" spans="3:58" s="198" customFormat="1" x14ac:dyDescent="0.15">
      <c r="C156" s="198">
        <v>151</v>
      </c>
      <c r="D156" s="198">
        <f>繁荣度奖励!AD157+村镇首通奖励!Y156+爵位俸禄!AJ155</f>
        <v>82901087864.941589</v>
      </c>
      <c r="E156" s="198">
        <f>繁荣度奖励!AE157+村镇首通奖励!Z156+爵位俸禄!AK155</f>
        <v>70730385982.163635</v>
      </c>
      <c r="F156" s="198">
        <f>繁荣度奖励!AF157+村镇首通奖励!AA156+爵位俸禄!AL155</f>
        <v>56800630904.841888</v>
      </c>
      <c r="G156" s="198">
        <f>繁荣度奖励!AG157+村镇首通奖励!AB156+爵位俸禄!AM155</f>
        <v>40879857502.653572</v>
      </c>
      <c r="H156" s="198">
        <f>繁荣度奖励!AH157+村镇首通奖励!AC156+爵位俸禄!AN155</f>
        <v>22621619538.869595</v>
      </c>
      <c r="J156" s="198">
        <v>151</v>
      </c>
      <c r="K156" s="145">
        <f>繁荣度奖励!AD157/D156</f>
        <v>0.96874400735623933</v>
      </c>
      <c r="L156" s="145">
        <f>村镇首通奖励!Y156/D156</f>
        <v>4.2296188027260338E-6</v>
      </c>
      <c r="M156" s="146">
        <f>爵位俸禄!AJ155/D156</f>
        <v>3.1251763024957899E-2</v>
      </c>
      <c r="P156" s="198">
        <v>151</v>
      </c>
      <c r="Q156" s="198">
        <f>村镇首通奖励!BL156</f>
        <v>48700</v>
      </c>
      <c r="R156" s="198">
        <f>村镇首通奖励!BM156</f>
        <v>48598.720538720547</v>
      </c>
      <c r="S156" s="198">
        <f>村镇首通奖励!BN156</f>
        <v>48495.37414965986</v>
      </c>
      <c r="T156" s="198">
        <f>村镇首通奖励!BO156</f>
        <v>48389.896907216491</v>
      </c>
      <c r="U156" s="198">
        <f>村镇首通奖励!BP156</f>
        <v>48172.280701754396</v>
      </c>
      <c r="V156" s="198">
        <f>村镇首通奖励!BQ156</f>
        <v>0</v>
      </c>
      <c r="X156" s="198">
        <v>151</v>
      </c>
      <c r="Y156" s="145">
        <f>村镇首通奖励!BL156/Q156</f>
        <v>1</v>
      </c>
      <c r="AC156" s="198">
        <v>151</v>
      </c>
      <c r="AD156" s="198">
        <f>村镇首通奖励!AD156</f>
        <v>63815.476190476191</v>
      </c>
      <c r="AE156" s="198">
        <f>村镇首通奖励!AE156</f>
        <v>64460.076960076964</v>
      </c>
      <c r="AF156" s="198">
        <f>村镇首通奖励!AF156</f>
        <v>65117.832847424681</v>
      </c>
      <c r="AG156" s="198">
        <f>村镇首通奖励!AG156</f>
        <v>65789.150711831113</v>
      </c>
      <c r="AH156" s="198">
        <f>村镇首通奖励!AH156</f>
        <v>67174.185463659145</v>
      </c>
      <c r="AM156" s="198">
        <v>151</v>
      </c>
      <c r="AN156" s="198">
        <f>村镇首通奖励!AO156+繁荣度奖励!BF157</f>
        <v>4828045503882.9697</v>
      </c>
      <c r="AO156" s="198">
        <f>村镇首通奖励!AP156+繁荣度奖励!BG157</f>
        <v>4119563985490.0396</v>
      </c>
      <c r="AP156" s="198">
        <f>村镇首通奖励!AQ156+繁荣度奖励!BH157</f>
        <v>3308274754299.6665</v>
      </c>
      <c r="AQ156" s="198">
        <f>村镇首通奖励!AR156+繁荣度奖励!BI157</f>
        <v>2381096050004.9365</v>
      </c>
      <c r="AR156" s="198">
        <f>村镇首通奖励!AS156+繁荣度奖励!BJ157</f>
        <v>1317470071822.103</v>
      </c>
      <c r="AT156" s="145">
        <f>村镇首通奖励!AO156/AN156</f>
        <v>5.1616746320964402E-6</v>
      </c>
      <c r="AU156" s="145">
        <f>繁荣度奖励!BF157/AN156</f>
        <v>0.99999483832536795</v>
      </c>
      <c r="AX156" s="198">
        <v>151</v>
      </c>
      <c r="AY156" s="198">
        <f>繁荣度奖励!N157+村镇首通奖励!AZ156</f>
        <v>683864969721.45996</v>
      </c>
      <c r="AZ156" s="198">
        <f>繁荣度奖励!O157+村镇首通奖励!BA156</f>
        <v>583483218425.26318</v>
      </c>
      <c r="BA156" s="198">
        <f>繁荣度奖励!P157+村镇首通奖励!BB156</f>
        <v>468553990589.37604</v>
      </c>
      <c r="BB156" s="198">
        <f>繁荣度奖励!Q157+村镇首通奖励!BC156</f>
        <v>337222536078.93237</v>
      </c>
      <c r="BC156" s="198">
        <f>繁荣度奖励!R157+村镇首通奖励!BD156</f>
        <v>186566390118.6481</v>
      </c>
      <c r="BE156" s="145">
        <f>村镇首通奖励!AZ156/AY156</f>
        <v>8.7385672093045511E-6</v>
      </c>
      <c r="BF156" s="145">
        <f>繁荣度奖励!N157/AY156</f>
        <v>0.99999126143279071</v>
      </c>
    </row>
    <row r="157" spans="3:58" s="198" customFormat="1" x14ac:dyDescent="0.15">
      <c r="C157" s="198">
        <v>152</v>
      </c>
      <c r="D157" s="198">
        <f>繁荣度奖励!AD158+村镇首通奖励!Y157+爵位俸禄!AJ156</f>
        <v>89510210967.077759</v>
      </c>
      <c r="E157" s="198">
        <f>繁荣度奖励!AE158+村镇首通奖励!Z157+爵位俸禄!AK156</f>
        <v>76349100677.55368</v>
      </c>
      <c r="F157" s="198">
        <f>繁荣度奖励!AF158+村镇首通奖励!AA157+爵位俸禄!AL156</f>
        <v>61700714141.171417</v>
      </c>
      <c r="G157" s="198">
        <f>繁荣度奖励!AG158+村镇首通奖励!AB157+爵位俸禄!AM156</f>
        <v>44803487312.453903</v>
      </c>
      <c r="H157" s="198">
        <f>繁荣度奖励!AH158+村镇首通奖励!AC157+爵位俸禄!AN156</f>
        <v>36471881938.515495</v>
      </c>
      <c r="J157" s="198">
        <v>152</v>
      </c>
      <c r="K157" s="145">
        <f>繁荣度奖励!AD158/D157</f>
        <v>0.96868633810846239</v>
      </c>
      <c r="L157" s="145">
        <f>村镇首通奖励!Y157/D157</f>
        <v>3.9173184401159204E-6</v>
      </c>
      <c r="M157" s="146">
        <f>爵位俸禄!AJ156/D157</f>
        <v>3.1309744573097452E-2</v>
      </c>
      <c r="P157" s="198">
        <v>152</v>
      </c>
      <c r="Q157" s="198">
        <f>村镇首通奖励!BL157</f>
        <v>48700</v>
      </c>
      <c r="R157" s="198">
        <f>村镇首通奖励!BM157</f>
        <v>48598.720538720547</v>
      </c>
      <c r="S157" s="198">
        <f>村镇首通奖励!BN157</f>
        <v>48495.37414965986</v>
      </c>
      <c r="T157" s="198">
        <f>村镇首通奖励!BO157</f>
        <v>48389.896907216491</v>
      </c>
      <c r="U157" s="198">
        <f>村镇首通奖励!BP157</f>
        <v>48172.280701754396</v>
      </c>
      <c r="V157" s="198">
        <f>村镇首通奖励!BQ157</f>
        <v>0</v>
      </c>
      <c r="X157" s="198">
        <v>152</v>
      </c>
      <c r="Y157" s="145">
        <f>村镇首通奖励!BL157/Q157</f>
        <v>1</v>
      </c>
      <c r="AC157" s="198">
        <v>152</v>
      </c>
      <c r="AD157" s="198">
        <f>村镇首通奖励!AD157</f>
        <v>64238.095238095244</v>
      </c>
      <c r="AE157" s="198">
        <f>村镇首通奖励!AE157</f>
        <v>64886.964886964888</v>
      </c>
      <c r="AF157" s="198">
        <f>村镇首通奖励!AF157</f>
        <v>65549.076773566572</v>
      </c>
      <c r="AG157" s="198">
        <f>村镇首通奖励!AG157</f>
        <v>66224.840451644573</v>
      </c>
      <c r="AH157" s="198">
        <f>村镇首通奖励!AH157</f>
        <v>67619.047619047618</v>
      </c>
      <c r="AM157" s="198">
        <v>152</v>
      </c>
      <c r="AN157" s="198">
        <f>村镇首通奖励!AO157+繁荣度奖励!BF158</f>
        <v>5213070957171.5234</v>
      </c>
      <c r="AO157" s="198">
        <f>村镇首通奖励!AP157+繁荣度奖励!BG158</f>
        <v>4446996450237.6982</v>
      </c>
      <c r="AP157" s="198">
        <f>村镇首通奖励!AQ157+繁荣度奖励!BH158</f>
        <v>3593920273800.3066</v>
      </c>
      <c r="AQ157" s="198">
        <f>村镇首通奖励!AR157+繁荣度奖励!BI158</f>
        <v>2609555126661.0151</v>
      </c>
      <c r="AR157" s="198">
        <f>村镇首通奖励!AS157+繁荣度奖励!BJ158</f>
        <v>2124463245217.855</v>
      </c>
      <c r="AT157" s="145">
        <f>村镇首通奖励!AO157/AN157</f>
        <v>4.7804451933877716E-6</v>
      </c>
      <c r="AU157" s="145">
        <f>繁荣度奖励!BF158/AN157</f>
        <v>0.99999521955480664</v>
      </c>
      <c r="AX157" s="198">
        <v>152</v>
      </c>
      <c r="AY157" s="198">
        <f>繁荣度奖励!N158+村镇首通奖励!AZ157</f>
        <v>738334708447.52576</v>
      </c>
      <c r="AZ157" s="198">
        <f>繁荣度奖励!O158+村镇首通奖励!BA157</f>
        <v>629805248963.51514</v>
      </c>
      <c r="BA157" s="198">
        <f>繁荣度奖励!P158+村镇首通奖励!BB157</f>
        <v>508964401596.17932</v>
      </c>
      <c r="BB157" s="198">
        <f>繁荣度奖励!Q158+村镇首通奖励!BC157</f>
        <v>369542753115.93103</v>
      </c>
      <c r="BC157" s="198">
        <f>繁荣度奖励!R158+村镇首通奖励!BD157</f>
        <v>300732108081.30542</v>
      </c>
      <c r="BE157" s="145">
        <f>村镇首通奖励!AZ157/AY157</f>
        <v>8.093890117350106E-6</v>
      </c>
      <c r="BF157" s="145">
        <f>繁荣度奖励!N158/AY157</f>
        <v>0.99999190610988264</v>
      </c>
    </row>
    <row r="158" spans="3:58" s="198" customFormat="1" x14ac:dyDescent="0.15">
      <c r="C158" s="198">
        <v>153</v>
      </c>
      <c r="D158" s="198">
        <f>繁荣度奖励!AD159+村镇首通奖励!Y158+爵位俸禄!AJ157</f>
        <v>96638802593.49437</v>
      </c>
      <c r="E158" s="198">
        <f>繁荣度奖励!AE159+村镇首通奖励!Z158+爵位俸禄!AK157</f>
        <v>83106681446.233948</v>
      </c>
      <c r="F158" s="198">
        <f>繁荣度奖励!AF159+村镇首通奖励!AA158+爵位俸禄!AL157</f>
        <v>67433856201.425003</v>
      </c>
      <c r="G158" s="198">
        <f>繁荣度奖励!AG159+村镇首通奖励!AB158+爵位俸禄!AM157</f>
        <v>60996090502.341553</v>
      </c>
      <c r="H158" s="198">
        <f>繁荣度奖励!AH159+村镇首通奖励!AC158+爵位俸禄!AN157</f>
        <v>64492604295.715187</v>
      </c>
      <c r="J158" s="198">
        <v>153</v>
      </c>
      <c r="K158" s="145">
        <f>繁荣度奖励!AD159/D158</f>
        <v>0.9686479326553401</v>
      </c>
      <c r="L158" s="145">
        <f>村镇首通奖励!Y158/D158</f>
        <v>3.6283562149972742E-6</v>
      </c>
      <c r="M158" s="146">
        <f>爵位俸禄!AJ157/D158</f>
        <v>3.1348438988444784E-2</v>
      </c>
      <c r="P158" s="198">
        <v>153</v>
      </c>
      <c r="Q158" s="198">
        <f>村镇首通奖励!BL158</f>
        <v>48700</v>
      </c>
      <c r="R158" s="198">
        <f>村镇首通奖励!BM158</f>
        <v>48598.720538720547</v>
      </c>
      <c r="S158" s="198">
        <f>村镇首通奖励!BN158</f>
        <v>48495.37414965986</v>
      </c>
      <c r="T158" s="198">
        <f>村镇首通奖励!BO158</f>
        <v>48389.896907216491</v>
      </c>
      <c r="U158" s="198">
        <f>村镇首通奖励!BP158</f>
        <v>48172.280701754396</v>
      </c>
      <c r="V158" s="198">
        <f>村镇首通奖励!BQ158</f>
        <v>0</v>
      </c>
      <c r="X158" s="198">
        <v>153</v>
      </c>
      <c r="Y158" s="145">
        <f>村镇首通奖励!BL158/Q158</f>
        <v>1</v>
      </c>
      <c r="AC158" s="198">
        <v>153</v>
      </c>
      <c r="AD158" s="198">
        <f>村镇首通奖励!AD158</f>
        <v>64660.71428571429</v>
      </c>
      <c r="AE158" s="198">
        <f>村镇首通奖励!AE158</f>
        <v>65313.85281385282</v>
      </c>
      <c r="AF158" s="198">
        <f>村镇首通奖励!AF158</f>
        <v>65980.320699708449</v>
      </c>
      <c r="AG158" s="198">
        <f>村镇首通奖励!AG158</f>
        <v>66660.530191458034</v>
      </c>
      <c r="AH158" s="198">
        <f>村镇首通奖励!AH158</f>
        <v>68063.909774436092</v>
      </c>
      <c r="AM158" s="198">
        <v>153</v>
      </c>
      <c r="AN158" s="198">
        <f>村镇首通奖励!AO158+繁荣度奖励!BF159</f>
        <v>5628445889244.2803</v>
      </c>
      <c r="AO158" s="198">
        <f>村镇首通奖励!AP158+繁荣度奖励!BG159</f>
        <v>4840878390883.4619</v>
      </c>
      <c r="AP158" s="198">
        <f>村镇首通奖励!AQ158+繁荣度奖励!BH159</f>
        <v>3927700594590.1182</v>
      </c>
      <c r="AQ158" s="198">
        <f>村镇首通奖励!AR158+繁荣度奖励!BI159</f>
        <v>3552593656926.9155</v>
      </c>
      <c r="AR158" s="198">
        <f>村镇首通奖励!AS158+繁荣度奖励!BJ159</f>
        <v>3757446437105.5518</v>
      </c>
      <c r="AT158" s="145">
        <f>村镇首通奖励!AO158/AN158</f>
        <v>4.4276520535842024E-6</v>
      </c>
      <c r="AU158" s="145">
        <f>繁荣度奖励!BF159/AN158</f>
        <v>0.99999557234794645</v>
      </c>
      <c r="AX158" s="198">
        <v>153</v>
      </c>
      <c r="AY158" s="198">
        <f>繁荣度奖励!N159+村镇首通奖励!AZ158</f>
        <v>797098002744.34216</v>
      </c>
      <c r="AZ158" s="198">
        <f>繁荣度奖励!O159+村镇首通奖励!BA158</f>
        <v>685527919276.9801</v>
      </c>
      <c r="BA158" s="198">
        <f>繁荣度奖励!P159+村镇首通奖励!BB158</f>
        <v>556184466425.75806</v>
      </c>
      <c r="BB158" s="198">
        <f>繁荣度奖励!Q159+村镇首通奖励!BC158</f>
        <v>502954874089.91791</v>
      </c>
      <c r="BC158" s="198">
        <f>繁荣度奖励!R159+村镇首通奖励!BD158</f>
        <v>531751036950.71301</v>
      </c>
      <c r="BE158" s="145">
        <f>村镇首通奖励!AZ158/AY158</f>
        <v>7.497196052963536E-6</v>
      </c>
      <c r="BF158" s="145">
        <f>繁荣度奖励!N159/AY158</f>
        <v>0.99999250280394703</v>
      </c>
    </row>
    <row r="159" spans="3:58" s="198" customFormat="1" x14ac:dyDescent="0.15">
      <c r="C159" s="198">
        <v>154</v>
      </c>
      <c r="D159" s="198">
        <f>繁荣度奖励!AD160+村镇首通奖励!Y159+爵位俸禄!AJ158</f>
        <v>104327384419.00098</v>
      </c>
      <c r="E159" s="198">
        <f>繁荣度奖励!AE160+村镇首通奖励!Z159+爵位俸禄!AK158</f>
        <v>90177391920.47583</v>
      </c>
      <c r="F159" s="198">
        <f>繁荣度奖励!AF160+村镇首通奖励!AA159+爵位俸禄!AL158</f>
        <v>84756418244.59227</v>
      </c>
      <c r="G159" s="198">
        <f>繁荣度奖励!AG160+村镇首通奖励!AB159+爵位俸禄!AM158</f>
        <v>88254195851.326355</v>
      </c>
      <c r="H159" s="198">
        <f>繁荣度奖励!AH160+村镇首通奖励!AC159+爵位俸禄!AN158</f>
        <v>92306126627.177521</v>
      </c>
      <c r="J159" s="198">
        <v>154</v>
      </c>
      <c r="K159" s="145">
        <f>繁荣度奖励!AD160/D159</f>
        <v>0.96862714566958052</v>
      </c>
      <c r="L159" s="145">
        <f>村镇首通奖励!Y159/D159</f>
        <v>3.3609584094599282E-6</v>
      </c>
      <c r="M159" s="146">
        <f>爵位俸禄!AJ158/D159</f>
        <v>3.1369493372010025E-2</v>
      </c>
      <c r="P159" s="198">
        <v>154</v>
      </c>
      <c r="Q159" s="198">
        <f>村镇首通奖励!BL159</f>
        <v>48700</v>
      </c>
      <c r="R159" s="198">
        <f>村镇首通奖励!BM159</f>
        <v>48598.720538720547</v>
      </c>
      <c r="S159" s="198">
        <f>村镇首通奖励!BN159</f>
        <v>48495.37414965986</v>
      </c>
      <c r="T159" s="198">
        <f>村镇首通奖励!BO159</f>
        <v>48389.896907216491</v>
      </c>
      <c r="U159" s="198">
        <f>村镇首通奖励!BP159</f>
        <v>48172.280701754396</v>
      </c>
      <c r="V159" s="198">
        <f>村镇首通奖励!BQ159</f>
        <v>0</v>
      </c>
      <c r="X159" s="198">
        <v>154</v>
      </c>
      <c r="Y159" s="145">
        <f>村镇首通奖励!BL159/Q159</f>
        <v>1</v>
      </c>
      <c r="AC159" s="198">
        <v>154</v>
      </c>
      <c r="AD159" s="198">
        <f>村镇首通奖励!AD159</f>
        <v>65083.333333333336</v>
      </c>
      <c r="AE159" s="198">
        <f>村镇首通奖励!AE159</f>
        <v>65740.740740740745</v>
      </c>
      <c r="AF159" s="198">
        <f>村镇首通奖励!AF159</f>
        <v>66411.56462585034</v>
      </c>
      <c r="AG159" s="198">
        <f>村镇首通奖励!AG159</f>
        <v>67096.21993127148</v>
      </c>
      <c r="AH159" s="198">
        <f>村镇首通奖励!AH159</f>
        <v>68508.771929824565</v>
      </c>
      <c r="AM159" s="198">
        <v>154</v>
      </c>
      <c r="AN159" s="198">
        <f>村镇首通奖励!AO159+繁荣度奖励!BF160</f>
        <v>6076543442816.5117</v>
      </c>
      <c r="AO159" s="198">
        <f>村镇首通奖励!AP159+繁荣度奖励!BG160</f>
        <v>5253096240709.4775</v>
      </c>
      <c r="AP159" s="198">
        <f>村镇首通奖励!AQ159+繁荣度奖励!BH160</f>
        <v>4936424356481.3096</v>
      </c>
      <c r="AQ159" s="198">
        <f>村镇首通奖励!AR159+繁荣度奖励!BI160</f>
        <v>5140407637275.5303</v>
      </c>
      <c r="AR159" s="198">
        <f>村镇首通奖励!AS159+繁荣度奖励!BJ160</f>
        <v>5378688080198.3477</v>
      </c>
      <c r="AT159" s="145">
        <f>村镇首通奖励!AO159/AN159</f>
        <v>4.1011473438012761E-6</v>
      </c>
      <c r="AU159" s="145">
        <f>繁荣度奖励!BF160/AN159</f>
        <v>0.99999589885265616</v>
      </c>
      <c r="AX159" s="198">
        <v>154</v>
      </c>
      <c r="AY159" s="198">
        <f>繁荣度奖励!N160+村镇首通奖励!AZ159</f>
        <v>860490582269.66663</v>
      </c>
      <c r="AZ159" s="198">
        <f>繁荣度奖励!O160+村镇首通奖励!BA159</f>
        <v>743844579608.04712</v>
      </c>
      <c r="BA159" s="198">
        <f>繁荣度奖励!P160+村镇首通奖励!BB159</f>
        <v>698889109164.81714</v>
      </c>
      <c r="BB159" s="198">
        <f>繁荣度奖励!Q160+村镇首通奖励!BC159</f>
        <v>727583692565.37097</v>
      </c>
      <c r="BC159" s="198">
        <f>繁荣度奖励!R160+村镇首通奖励!BD159</f>
        <v>761108883183.54419</v>
      </c>
      <c r="BE159" s="145">
        <f>村镇首通奖励!AZ159/AY159</f>
        <v>6.9448755432481875E-6</v>
      </c>
      <c r="BF159" s="145">
        <f>繁荣度奖励!N160/AY159</f>
        <v>0.9999930551244568</v>
      </c>
    </row>
    <row r="160" spans="3:58" s="198" customFormat="1" x14ac:dyDescent="0.15">
      <c r="C160" s="198">
        <v>155</v>
      </c>
      <c r="D160" s="198">
        <f>繁荣度奖励!AD161+村镇首通奖励!Y160+爵位俸禄!AJ159</f>
        <v>112619618874.52463</v>
      </c>
      <c r="E160" s="198">
        <f>繁荣度奖励!AE161+村镇首通奖励!Z160+爵位俸禄!AK159</f>
        <v>109393371298.27007</v>
      </c>
      <c r="F160" s="198">
        <f>繁荣度奖励!AF161+村镇首通奖励!AA160+爵位俸禄!AL159</f>
        <v>113306399845.7222</v>
      </c>
      <c r="G160" s="198">
        <f>繁荣度奖励!AG161+村镇首通奖励!AB160+爵位俸禄!AM159</f>
        <v>116493193212.60721</v>
      </c>
      <c r="H160" s="198">
        <f>繁荣度奖励!AH161+村镇首通奖励!AC160+爵位俸禄!AN159</f>
        <v>121511608583.83078</v>
      </c>
      <c r="J160" s="198">
        <v>155</v>
      </c>
      <c r="K160" s="145">
        <f>繁荣度奖励!AD161/D160</f>
        <v>0.96862246283673292</v>
      </c>
      <c r="L160" s="145">
        <f>村镇首通奖励!Y160/D160</f>
        <v>3.1134894923651469E-6</v>
      </c>
      <c r="M160" s="146">
        <f>爵位俸禄!AJ159/D160</f>
        <v>3.1374423673774694E-2</v>
      </c>
      <c r="P160" s="198">
        <v>155</v>
      </c>
      <c r="Q160" s="198">
        <f>村镇首通奖励!BL160</f>
        <v>48700</v>
      </c>
      <c r="R160" s="198">
        <f>村镇首通奖励!BM160</f>
        <v>48598.720538720547</v>
      </c>
      <c r="S160" s="198">
        <f>村镇首通奖励!BN160</f>
        <v>48495.37414965986</v>
      </c>
      <c r="T160" s="198">
        <f>村镇首通奖励!BO160</f>
        <v>48389.896907216491</v>
      </c>
      <c r="U160" s="198">
        <f>村镇首通奖励!BP160</f>
        <v>48172.280701754396</v>
      </c>
      <c r="V160" s="198">
        <f>村镇首通奖励!BQ160</f>
        <v>0</v>
      </c>
      <c r="X160" s="198">
        <v>155</v>
      </c>
      <c r="Y160" s="145">
        <f>村镇首通奖励!BL160/Q160</f>
        <v>1</v>
      </c>
      <c r="AC160" s="198">
        <v>155</v>
      </c>
      <c r="AD160" s="198">
        <f>村镇首通奖励!AD160</f>
        <v>65505.952380952382</v>
      </c>
      <c r="AE160" s="198">
        <f>村镇首通奖励!AE160</f>
        <v>66167.628667628669</v>
      </c>
      <c r="AF160" s="198">
        <f>村镇首通奖励!AF160</f>
        <v>66842.808551992232</v>
      </c>
      <c r="AG160" s="198">
        <f>村镇首通奖励!AG160</f>
        <v>67531.909671084926</v>
      </c>
      <c r="AH160" s="198">
        <f>村镇首通奖励!AH160</f>
        <v>68953.634085213038</v>
      </c>
      <c r="AM160" s="198">
        <v>155</v>
      </c>
      <c r="AN160" s="198">
        <f>村镇首通奖励!AO160+繁荣度奖励!BF161</f>
        <v>6559921074729.8594</v>
      </c>
      <c r="AO160" s="198">
        <f>村镇首通奖励!AP160+繁荣度奖励!BG161</f>
        <v>6371943229050.3906</v>
      </c>
      <c r="AP160" s="198">
        <f>村镇首通奖励!AQ160+繁荣度奖励!BH161</f>
        <v>6599288967055.7939</v>
      </c>
      <c r="AQ160" s="198">
        <f>村镇首通奖励!AR160+繁荣度奖励!BI161</f>
        <v>6785700684959.8262</v>
      </c>
      <c r="AR160" s="198">
        <f>村镇首通奖励!AS160+繁荣度奖励!BJ161</f>
        <v>7081412529056.2881</v>
      </c>
      <c r="AT160" s="145">
        <f>村镇首通奖励!AO160/AN160</f>
        <v>3.7989481452757035E-6</v>
      </c>
      <c r="AU160" s="145">
        <f>繁荣度奖励!BF161/AN160</f>
        <v>0.99999620105185472</v>
      </c>
      <c r="AX160" s="198">
        <v>155</v>
      </c>
      <c r="AY160" s="198">
        <f>繁荣度奖励!N161+村镇首通奖励!AZ160</f>
        <v>928874251690.63879</v>
      </c>
      <c r="AZ160" s="198">
        <f>繁荣度奖励!O161+村镇首通奖励!BA160</f>
        <v>902128408920.7594</v>
      </c>
      <c r="BA160" s="198">
        <f>繁荣度奖励!P161+村镇首通奖励!BB160</f>
        <v>934135376914.63281</v>
      </c>
      <c r="BB160" s="198">
        <f>繁荣度奖励!Q161+村镇首通奖励!BC160</f>
        <v>960344102740.1554</v>
      </c>
      <c r="BC160" s="198">
        <f>繁荣度奖励!R161+村镇首通奖励!BD160</f>
        <v>1001994141702.4609</v>
      </c>
      <c r="BE160" s="145">
        <f>村镇首通奖励!AZ160/AY160</f>
        <v>6.4335942019311181E-6</v>
      </c>
      <c r="BF160" s="145">
        <f>繁荣度奖励!N161/AY160</f>
        <v>0.99999356640579806</v>
      </c>
    </row>
    <row r="161" spans="3:58" s="198" customFormat="1" x14ac:dyDescent="0.15">
      <c r="C161" s="198">
        <v>156</v>
      </c>
      <c r="D161" s="198">
        <f>繁荣度奖励!AD162+村镇首通奖励!Y161+爵位俸禄!AJ160</f>
        <v>121575855450.18159</v>
      </c>
      <c r="E161" s="198">
        <f>繁荣度奖励!AE162+村镇首通奖励!Z161+爵位俸禄!AK160</f>
        <v>124585983479.45435</v>
      </c>
      <c r="F161" s="198">
        <f>繁荣度奖励!AF162+村镇首通奖励!AA161+爵位俸禄!AL160</f>
        <v>129122088173.77077</v>
      </c>
      <c r="G161" s="198">
        <f>繁荣度奖励!AG162+村镇首通奖励!AB161+爵位俸禄!AM160</f>
        <v>132466704560.62325</v>
      </c>
      <c r="H161" s="198">
        <f>繁荣度奖励!AH162+村镇首通奖励!AC161+爵位俸禄!AN160</f>
        <v>137838970379.21252</v>
      </c>
      <c r="J161" s="198">
        <v>156</v>
      </c>
      <c r="K161" s="145">
        <f>繁荣度奖励!AD162/D161</f>
        <v>0.96852649153845694</v>
      </c>
      <c r="L161" s="145">
        <f>村镇首通奖励!Y161/D161</f>
        <v>2.8841252952867973E-6</v>
      </c>
      <c r="M161" s="146">
        <f>爵位俸禄!AJ160/D161</f>
        <v>3.1470624336247768E-2</v>
      </c>
      <c r="P161" s="198">
        <v>156</v>
      </c>
      <c r="Q161" s="198">
        <f>村镇首通奖励!BL161</f>
        <v>48700</v>
      </c>
      <c r="R161" s="198">
        <f>村镇首通奖励!BM161</f>
        <v>48598.720538720547</v>
      </c>
      <c r="S161" s="198">
        <f>村镇首通奖励!BN161</f>
        <v>48495.37414965986</v>
      </c>
      <c r="T161" s="198">
        <f>村镇首通奖励!BO161</f>
        <v>48389.896907216491</v>
      </c>
      <c r="U161" s="198">
        <f>村镇首通奖励!BP161</f>
        <v>48172.280701754396</v>
      </c>
      <c r="V161" s="198">
        <f>村镇首通奖励!BQ161</f>
        <v>0</v>
      </c>
      <c r="X161" s="198">
        <v>156</v>
      </c>
      <c r="Y161" s="145">
        <f>村镇首通奖励!BL161/Q161</f>
        <v>1</v>
      </c>
      <c r="AC161" s="198">
        <v>156</v>
      </c>
      <c r="AD161" s="198">
        <f>村镇首通奖励!AD161</f>
        <v>65928.57142857142</v>
      </c>
      <c r="AE161" s="198">
        <f>村镇首通奖励!AE161</f>
        <v>66594.516594516594</v>
      </c>
      <c r="AF161" s="198">
        <f>村镇首通奖励!AF161</f>
        <v>67274.052478134108</v>
      </c>
      <c r="AG161" s="198">
        <f>村镇首通奖励!AG161</f>
        <v>67967.599410898372</v>
      </c>
      <c r="AH161" s="198">
        <f>村镇首通奖励!AH161</f>
        <v>69398.496240601497</v>
      </c>
      <c r="AM161" s="198">
        <v>156</v>
      </c>
      <c r="AN161" s="198">
        <f>村镇首通奖励!AO161+繁荣度奖励!BF162</f>
        <v>7081334788599.9395</v>
      </c>
      <c r="AO161" s="198">
        <f>村镇首通奖励!AP161+繁荣度奖励!BG162</f>
        <v>7256715078715.5391</v>
      </c>
      <c r="AP161" s="198">
        <f>村镇首通奖励!AQ161+繁荣度奖励!BH162</f>
        <v>7520648091037.1934</v>
      </c>
      <c r="AQ161" s="198">
        <f>村镇首通奖励!AR161+繁荣度奖励!BI162</f>
        <v>7716558356611.1377</v>
      </c>
      <c r="AR161" s="198">
        <f>村镇首通奖励!AS161+繁荣度奖励!BJ162</f>
        <v>8033513773944.0586</v>
      </c>
      <c r="AT161" s="145">
        <f>村镇首通奖励!AO161/AN161</f>
        <v>3.5192235283268009E-6</v>
      </c>
      <c r="AU161" s="145">
        <f>繁荣度奖励!BF162/AN161</f>
        <v>0.99999648077647163</v>
      </c>
      <c r="AX161" s="198">
        <v>156</v>
      </c>
      <c r="AY161" s="198">
        <f>繁荣度奖励!N162+村镇首通奖励!AZ161</f>
        <v>1002638904183.3813</v>
      </c>
      <c r="AZ161" s="198">
        <f>繁荣度奖励!O162+村镇首通奖励!BA161</f>
        <v>1027297514162.5382</v>
      </c>
      <c r="BA161" s="198">
        <f>繁荣度奖励!P162+村镇首通奖励!BB161</f>
        <v>1064480501704.4272</v>
      </c>
      <c r="BB161" s="198">
        <f>繁荣度奖励!Q162+村镇首通奖励!BC161</f>
        <v>1092032991703.0404</v>
      </c>
      <c r="BC161" s="198">
        <f>繁荣度奖励!R162+村镇首通奖励!BD161</f>
        <v>1136688369335.5942</v>
      </c>
      <c r="BE161" s="145">
        <f>村镇首通奖励!AZ161/AY161</f>
        <v>5.9602714148293183E-6</v>
      </c>
      <c r="BF161" s="145">
        <f>繁荣度奖励!N162/AY161</f>
        <v>0.99999403972858514</v>
      </c>
    </row>
    <row r="162" spans="3:58" s="198" customFormat="1" x14ac:dyDescent="0.15">
      <c r="C162" s="198">
        <v>157</v>
      </c>
      <c r="D162" s="198">
        <f>繁荣度奖励!AD163+村镇首通奖励!Y162+爵位俸禄!AJ161</f>
        <v>131234433653.45946</v>
      </c>
      <c r="E162" s="198">
        <f>繁荣度奖励!AE163+村镇首通奖励!Z162+爵位俸禄!AK161</f>
        <v>134338954391.97275</v>
      </c>
      <c r="F162" s="198">
        <f>繁荣度奖励!AF163+村镇首通奖励!AA162+爵位俸禄!AL161</f>
        <v>139069871077.38675</v>
      </c>
      <c r="G162" s="198">
        <f>繁荣度奖励!AG163+村镇首通奖励!AB162+爵位俸禄!AM161</f>
        <v>142513775566.45844</v>
      </c>
      <c r="H162" s="198">
        <f>繁荣度奖励!AH163+村镇首通奖励!AC162+爵位俸禄!AN161</f>
        <v>147666628147.08157</v>
      </c>
      <c r="J162" s="198">
        <v>157</v>
      </c>
      <c r="K162" s="145">
        <f>繁荣度奖励!AD163/D162</f>
        <v>0.96845249689096247</v>
      </c>
      <c r="L162" s="145">
        <f>村镇首通奖励!Y162/D162</f>
        <v>2.6718597416734981E-6</v>
      </c>
      <c r="M162" s="146">
        <f>爵位俸禄!AJ161/D162</f>
        <v>3.154483124929592E-2</v>
      </c>
      <c r="P162" s="198">
        <v>157</v>
      </c>
      <c r="Q162" s="198">
        <f>村镇首通奖励!BL162</f>
        <v>48700</v>
      </c>
      <c r="R162" s="198">
        <f>村镇首通奖励!BM162</f>
        <v>48598.720538720547</v>
      </c>
      <c r="S162" s="198">
        <f>村镇首通奖励!BN162</f>
        <v>48495.37414965986</v>
      </c>
      <c r="T162" s="198">
        <f>村镇首通奖励!BO162</f>
        <v>48389.896907216491</v>
      </c>
      <c r="U162" s="198">
        <f>村镇首通奖励!BP162</f>
        <v>48172.280701754396</v>
      </c>
      <c r="V162" s="198">
        <f>村镇首通奖励!BQ162</f>
        <v>0</v>
      </c>
      <c r="X162" s="198">
        <v>157</v>
      </c>
      <c r="Y162" s="145">
        <f>村镇首通奖励!BL162/Q162</f>
        <v>1</v>
      </c>
      <c r="AC162" s="198">
        <v>157</v>
      </c>
      <c r="AD162" s="198">
        <f>村镇首通奖励!AD162</f>
        <v>66351.190476190473</v>
      </c>
      <c r="AE162" s="198">
        <f>村镇首通奖励!AE162</f>
        <v>67021.404521404533</v>
      </c>
      <c r="AF162" s="198">
        <f>村镇首通奖励!AF162</f>
        <v>67705.296404276</v>
      </c>
      <c r="AG162" s="198">
        <f>村镇首通奖励!AG162</f>
        <v>68403.289150711833</v>
      </c>
      <c r="AH162" s="198">
        <f>村镇首通奖励!AH162</f>
        <v>69843.358395989984</v>
      </c>
      <c r="AM162" s="198">
        <v>157</v>
      </c>
      <c r="AN162" s="198">
        <f>村镇首通奖励!AO162+繁荣度奖励!BF163</f>
        <v>7643754461035.6152</v>
      </c>
      <c r="AO162" s="198">
        <f>村镇首通奖励!AP162+繁荣度奖励!BG163</f>
        <v>7824815757943.4951</v>
      </c>
      <c r="AP162" s="198">
        <f>村镇首通奖励!AQ162+繁荣度奖励!BH163</f>
        <v>8100284692220.9014</v>
      </c>
      <c r="AQ162" s="198">
        <f>村镇首通奖励!AR162+繁荣度奖励!BI163</f>
        <v>8302170592858.5947</v>
      </c>
      <c r="AR162" s="198">
        <f>村镇首通奖励!AS162+繁荣度奖励!BJ163</f>
        <v>8606709799842.7373</v>
      </c>
      <c r="AT162" s="145">
        <f>村镇首通奖励!AO162/AN162</f>
        <v>3.2602826434358804E-6</v>
      </c>
      <c r="AU162" s="145">
        <f>繁荣度奖励!BF163/AN162</f>
        <v>0.99999673971735659</v>
      </c>
      <c r="AX162" s="198">
        <v>157</v>
      </c>
      <c r="AY162" s="198">
        <f>繁荣度奖励!N163+村镇首通奖励!AZ162</f>
        <v>1082204689640.7178</v>
      </c>
      <c r="AZ162" s="198">
        <f>繁荣度奖励!O163+村镇首通奖励!BA162</f>
        <v>1107666994422.4741</v>
      </c>
      <c r="BA162" s="198">
        <f>繁荣度奖励!P163+村镇首通奖励!BB162</f>
        <v>1146481974471.6824</v>
      </c>
      <c r="BB162" s="198">
        <f>繁荣度奖励!Q163+村镇首通奖励!BC162</f>
        <v>1174879840478.2053</v>
      </c>
      <c r="BC162" s="198">
        <f>繁荣度奖励!R163+村镇首通奖励!BD162</f>
        <v>1217778690774.9963</v>
      </c>
      <c r="BE162" s="145">
        <f>村镇首通奖励!AZ162/AY162</f>
        <v>5.5220607129174229E-6</v>
      </c>
      <c r="BF162" s="145">
        <f>繁荣度奖励!N163/AY162</f>
        <v>0.99999447793928709</v>
      </c>
    </row>
    <row r="163" spans="3:58" s="198" customFormat="1" x14ac:dyDescent="0.15">
      <c r="C163" s="198">
        <v>158</v>
      </c>
      <c r="D163" s="198">
        <f>繁荣度奖励!AD164+村镇首通奖励!Y163+爵位俸禄!AJ162</f>
        <v>141650035040.24765</v>
      </c>
      <c r="E163" s="198">
        <f>繁荣度奖励!AE164+村镇首通奖励!Z163+爵位俸禄!AK162</f>
        <v>144856367759.20493</v>
      </c>
      <c r="F163" s="198">
        <f>繁荣度奖励!AF164+村镇首通奖励!AA163+爵位俸禄!AL162</f>
        <v>149797387252.01413</v>
      </c>
      <c r="G163" s="198">
        <f>繁荣度奖励!AG164+村镇首通奖励!AB163+爵位俸禄!AM162</f>
        <v>153348383892.6174</v>
      </c>
      <c r="H163" s="198">
        <f>繁荣度奖励!AH164+村镇首通奖励!AC163+爵位俸禄!AN162</f>
        <v>158722184491.13727</v>
      </c>
      <c r="J163" s="198">
        <v>158</v>
      </c>
      <c r="K163" s="145">
        <f>繁荣度奖励!AD164/D163</f>
        <v>0.96839863805711168</v>
      </c>
      <c r="L163" s="145">
        <f>村镇首通奖励!Y163/D163</f>
        <v>2.4753964931979799E-6</v>
      </c>
      <c r="M163" s="146">
        <f>爵位俸禄!AJ162/D163</f>
        <v>3.1598886546395186E-2</v>
      </c>
      <c r="P163" s="198">
        <v>158</v>
      </c>
      <c r="Q163" s="198">
        <f>村镇首通奖励!BL163</f>
        <v>48700</v>
      </c>
      <c r="R163" s="198">
        <f>村镇首通奖励!BM163</f>
        <v>48598.720538720547</v>
      </c>
      <c r="S163" s="198">
        <f>村镇首通奖励!BN163</f>
        <v>48495.37414965986</v>
      </c>
      <c r="T163" s="198">
        <f>村镇首通奖励!BO163</f>
        <v>48389.896907216491</v>
      </c>
      <c r="U163" s="198">
        <f>村镇首通奖励!BP163</f>
        <v>48172.280701754396</v>
      </c>
      <c r="V163" s="198">
        <f>村镇首通奖励!BQ163</f>
        <v>0</v>
      </c>
      <c r="X163" s="198">
        <v>158</v>
      </c>
      <c r="Y163" s="145">
        <f>村镇首通奖励!BL163/Q163</f>
        <v>1</v>
      </c>
      <c r="AC163" s="198">
        <v>158</v>
      </c>
      <c r="AD163" s="198">
        <f>村镇首通奖励!AD163</f>
        <v>66773.809523809527</v>
      </c>
      <c r="AE163" s="198">
        <f>村镇首通奖励!AE163</f>
        <v>67448.292448292457</v>
      </c>
      <c r="AF163" s="198">
        <f>村镇首通奖励!AF163</f>
        <v>68136.540330417891</v>
      </c>
      <c r="AG163" s="198">
        <f>村镇首通奖励!AG163</f>
        <v>68838.978890525279</v>
      </c>
      <c r="AH163" s="198">
        <f>村镇首通奖励!AH163</f>
        <v>70288.220551378443</v>
      </c>
      <c r="AM163" s="198">
        <v>158</v>
      </c>
      <c r="AN163" s="198">
        <f>村镇首通奖励!AO163+繁荣度奖励!BF164</f>
        <v>8250380345090.002</v>
      </c>
      <c r="AO163" s="198">
        <f>村镇首通奖励!AP163+繁荣度奖励!BG164</f>
        <v>8437569176180.249</v>
      </c>
      <c r="AP163" s="198">
        <f>村镇首通奖励!AQ163+繁荣度奖励!BH164</f>
        <v>8725480756399.4014</v>
      </c>
      <c r="AQ163" s="198">
        <f>村镇首通奖励!AR163+繁荣度奖励!BI164</f>
        <v>8933811977286.3594</v>
      </c>
      <c r="AR163" s="198">
        <f>村镇首通奖励!AS163+繁荣度奖励!BJ164</f>
        <v>9251648897626.875</v>
      </c>
      <c r="AT163" s="145">
        <f>村镇首通奖励!AO163/AN163</f>
        <v>3.0205637749574738E-6</v>
      </c>
      <c r="AU163" s="145">
        <f>繁荣度奖励!BF164/AN163</f>
        <v>0.99999697943622501</v>
      </c>
      <c r="AX163" s="198">
        <v>158</v>
      </c>
      <c r="AY163" s="198">
        <f>繁荣度奖励!N164+村镇首通奖励!AZ163</f>
        <v>1168024349423.4375</v>
      </c>
      <c r="AZ163" s="198">
        <f>繁荣度奖励!O164+村镇首通奖励!BA163</f>
        <v>1194353519455.5244</v>
      </c>
      <c r="BA163" s="198">
        <f>繁荣度奖励!P164+村镇首通奖励!BB163</f>
        <v>1234928766696.7302</v>
      </c>
      <c r="BB163" s="198">
        <f>繁荣度奖励!Q164+村镇首通奖励!BC163</f>
        <v>1264238455303.5112</v>
      </c>
      <c r="BC163" s="198">
        <f>繁荣度奖励!R164+村镇首通奖励!BD163</f>
        <v>1309018539596.6245</v>
      </c>
      <c r="BE163" s="145">
        <f>村镇首通奖励!AZ163/AY163</f>
        <v>5.1163316954392992E-6</v>
      </c>
      <c r="BF163" s="145">
        <f>繁荣度奖励!N164/AY163</f>
        <v>0.99999488366830458</v>
      </c>
    </row>
    <row r="164" spans="3:58" s="198" customFormat="1" x14ac:dyDescent="0.15">
      <c r="C164" s="198">
        <v>159</v>
      </c>
      <c r="D164" s="198">
        <f>繁荣度奖励!AD165+村镇首通奖励!Y164+爵位俸禄!AJ163</f>
        <v>152881572471.9635</v>
      </c>
      <c r="E164" s="198">
        <f>繁荣度奖励!AE165+村镇首通奖励!Z164+爵位俸禄!AK163</f>
        <v>156197715198.70868</v>
      </c>
      <c r="F164" s="198">
        <f>繁荣度奖励!AF165+村镇首通奖励!AA164+爵位俸禄!AL163</f>
        <v>161365319704.55148</v>
      </c>
      <c r="G164" s="198">
        <f>繁荣度奖励!AG165+村镇首通奖励!AB164+爵位俸禄!AM163</f>
        <v>165031821317.57968</v>
      </c>
      <c r="H164" s="198">
        <f>繁荣度奖励!AH165+村镇首通奖励!AC164+爵位俸禄!AN163</f>
        <v>170643926911.83942</v>
      </c>
      <c r="J164" s="198">
        <v>159</v>
      </c>
      <c r="K164" s="145">
        <f>繁荣度奖励!AD165/D164</f>
        <v>0.96836321991567265</v>
      </c>
      <c r="L164" s="145">
        <f>村镇首通奖励!Y164/D164</f>
        <v>2.2935399887014038E-6</v>
      </c>
      <c r="M164" s="146">
        <f>爵位俸禄!AJ163/D164</f>
        <v>3.1634486544338612E-2</v>
      </c>
      <c r="P164" s="198">
        <v>159</v>
      </c>
      <c r="Q164" s="198">
        <f>村镇首通奖励!BL164</f>
        <v>48700</v>
      </c>
      <c r="R164" s="198">
        <f>村镇首通奖励!BM164</f>
        <v>48598.720538720547</v>
      </c>
      <c r="S164" s="198">
        <f>村镇首通奖励!BN164</f>
        <v>48495.37414965986</v>
      </c>
      <c r="T164" s="198">
        <f>村镇首通奖励!BO164</f>
        <v>48389.896907216491</v>
      </c>
      <c r="U164" s="198">
        <f>村镇首通奖励!BP164</f>
        <v>48172.280701754396</v>
      </c>
      <c r="V164" s="198">
        <f>村镇首通奖励!BQ164</f>
        <v>0</v>
      </c>
      <c r="X164" s="198">
        <v>159</v>
      </c>
      <c r="Y164" s="145">
        <f>村镇首通奖励!BL164/Q164</f>
        <v>1</v>
      </c>
      <c r="AC164" s="198">
        <v>159</v>
      </c>
      <c r="AD164" s="198">
        <f>村镇首通奖励!AD164</f>
        <v>67196.42857142858</v>
      </c>
      <c r="AE164" s="198">
        <f>村镇首通奖励!AE164</f>
        <v>67875.180375180382</v>
      </c>
      <c r="AF164" s="198">
        <f>村镇首通奖励!AF164</f>
        <v>68567.784256559768</v>
      </c>
      <c r="AG164" s="198">
        <f>村镇首通奖励!AG164</f>
        <v>69274.66863033874</v>
      </c>
      <c r="AH164" s="198">
        <f>村镇首通奖励!AH164</f>
        <v>70733.082706766931</v>
      </c>
      <c r="AM164" s="198">
        <v>159</v>
      </c>
      <c r="AN164" s="198">
        <f>村镇首通奖励!AO164+繁荣度奖励!BF165</f>
        <v>8904660840979.373</v>
      </c>
      <c r="AO164" s="198">
        <f>村镇首通奖励!AP164+繁荣度奖励!BG165</f>
        <v>9098458565967.4922</v>
      </c>
      <c r="AP164" s="198">
        <f>村镇首通奖励!AQ164+繁荣度奖励!BH165</f>
        <v>9399790247060.8945</v>
      </c>
      <c r="AQ164" s="198">
        <f>村镇首通奖励!AR164+繁荣度奖励!BI165</f>
        <v>9615073112181.4766</v>
      </c>
      <c r="AR164" s="198">
        <f>村镇首通奖励!AS164+繁荣度奖励!BJ165</f>
        <v>9947252372203.9961</v>
      </c>
      <c r="AT164" s="145">
        <f>村镇首通奖励!AO164/AN164</f>
        <v>2.7986242760997849E-6</v>
      </c>
      <c r="AU164" s="145">
        <f>繁荣度奖励!BF165/AN164</f>
        <v>0.9999972013757239</v>
      </c>
      <c r="AX164" s="198">
        <v>159</v>
      </c>
      <c r="AY164" s="198">
        <f>繁荣度奖励!N165+村镇首通奖励!AZ164</f>
        <v>1260585730392.5701</v>
      </c>
      <c r="AZ164" s="198">
        <f>繁荣度奖励!O165+村镇首通奖励!BA164</f>
        <v>1287849863868.7896</v>
      </c>
      <c r="BA164" s="198">
        <f>繁荣度奖励!P165+村镇首通奖励!BB164</f>
        <v>1330323659328.1831</v>
      </c>
      <c r="BB164" s="198">
        <f>繁荣度奖励!Q165+村镇首通奖励!BC164</f>
        <v>1360616800436.3193</v>
      </c>
      <c r="BC164" s="198">
        <f>繁荣度奖励!R165+村镇首通奖励!BD164</f>
        <v>1407425902521.7021</v>
      </c>
      <c r="BE164" s="145">
        <f>村镇首通奖励!AZ164/AY164</f>
        <v>4.7406533771717071E-6</v>
      </c>
      <c r="BF164" s="145">
        <f>繁荣度奖励!N165/AY164</f>
        <v>0.99999525934662281</v>
      </c>
    </row>
    <row r="165" spans="3:58" s="198" customFormat="1" x14ac:dyDescent="0.15">
      <c r="C165" s="198">
        <v>160</v>
      </c>
      <c r="D165" s="198">
        <f>繁荣度奖励!AD166+村镇首通奖励!Y165+爵位俸禄!AJ164</f>
        <v>164992515818.24695</v>
      </c>
      <c r="E165" s="198">
        <f>繁荣度奖励!AE166+村镇首通奖励!Z165+爵位俸禄!AK164</f>
        <v>168427090195.07312</v>
      </c>
      <c r="F165" s="198">
        <f>繁荣度奖励!AF166+村镇首通奖励!AA165+爵位俸禄!AL164</f>
        <v>173839045559.63657</v>
      </c>
      <c r="G165" s="198">
        <f>繁荣度奖励!AG166+村镇首通奖励!AB165+爵位俸禄!AM164</f>
        <v>177630120922.83939</v>
      </c>
      <c r="H165" s="198">
        <f>繁荣度奖励!AH166+村镇首通奖励!AC165+爵位俸禄!AN164</f>
        <v>183499241833.24884</v>
      </c>
      <c r="J165" s="198">
        <v>160</v>
      </c>
      <c r="K165" s="145">
        <f>繁荣度奖励!AD166/D165</f>
        <v>0.96834468127475692</v>
      </c>
      <c r="L165" s="145">
        <f>村镇首通奖励!Y165/D165</f>
        <v>2.12518730477605E-6</v>
      </c>
      <c r="M165" s="146">
        <f>爵位俸禄!AJ164/D165</f>
        <v>3.1653193537938246E-2</v>
      </c>
      <c r="P165" s="198">
        <v>160</v>
      </c>
      <c r="Q165" s="198">
        <f>村镇首通奖励!BL165</f>
        <v>48700</v>
      </c>
      <c r="R165" s="198">
        <f>村镇首通奖励!BM165</f>
        <v>48598.720538720547</v>
      </c>
      <c r="S165" s="198">
        <f>村镇首通奖励!BN165</f>
        <v>48495.37414965986</v>
      </c>
      <c r="T165" s="198">
        <f>村镇首通奖励!BO165</f>
        <v>48389.896907216491</v>
      </c>
      <c r="U165" s="198">
        <f>村镇首通奖励!BP165</f>
        <v>48172.280701754396</v>
      </c>
      <c r="V165" s="198">
        <f>村镇首通奖励!BQ165</f>
        <v>0</v>
      </c>
      <c r="X165" s="198">
        <v>160</v>
      </c>
      <c r="Y165" s="145">
        <f>村镇首通奖励!BL165/Q165</f>
        <v>1</v>
      </c>
      <c r="AC165" s="198">
        <v>160</v>
      </c>
      <c r="AD165" s="198">
        <f>村镇首通奖励!AD165</f>
        <v>67619.047619047618</v>
      </c>
      <c r="AE165" s="198">
        <f>村镇首通奖励!AE165</f>
        <v>68302.068302068306</v>
      </c>
      <c r="AF165" s="198">
        <f>村镇首通奖励!AF165</f>
        <v>68999.028182701659</v>
      </c>
      <c r="AG165" s="198">
        <f>村镇首通奖励!AG165</f>
        <v>69710.358370152186</v>
      </c>
      <c r="AH165" s="198">
        <f>村镇首通奖励!AH165</f>
        <v>71177.944862155389</v>
      </c>
      <c r="AM165" s="198">
        <v>160</v>
      </c>
      <c r="AN165" s="198">
        <f>村镇首通奖励!AO165+繁荣度奖励!BF166</f>
        <v>9610311630966.0898</v>
      </c>
      <c r="AO165" s="198">
        <f>村镇首通奖励!AP165+繁荣度奖励!BG166</f>
        <v>9811237141711.6504</v>
      </c>
      <c r="AP165" s="198">
        <f>村镇首通奖励!AQ165+繁荣度奖励!BH166</f>
        <v>10127042591843.125</v>
      </c>
      <c r="AQ165" s="198">
        <f>村镇首通奖励!AR165+繁荣度奖励!BI166</f>
        <v>10349822903817.131</v>
      </c>
      <c r="AR165" s="198">
        <f>村镇首通奖励!AS165+繁荣度奖励!BJ166</f>
        <v>10697470580505.664</v>
      </c>
      <c r="AT165" s="145">
        <f>村镇首通奖励!AO165/AN165</f>
        <v>2.593131311132603E-6</v>
      </c>
      <c r="AU165" s="145">
        <f>繁荣度奖励!BF166/AN165</f>
        <v>0.99999740686868888</v>
      </c>
      <c r="AX165" s="198">
        <v>160</v>
      </c>
      <c r="AY165" s="198">
        <f>繁荣度奖励!N166+村镇首通奖励!AZ165</f>
        <v>1360414491930.6091</v>
      </c>
      <c r="AZ165" s="198">
        <f>繁荣度奖励!O166+村镇首通奖励!BA165</f>
        <v>1388686996735.4956</v>
      </c>
      <c r="BA165" s="198">
        <f>繁荣度奖励!P166+村镇首通奖励!BB165</f>
        <v>1433208403362.2847</v>
      </c>
      <c r="BB165" s="198">
        <f>繁荣度奖励!Q166+村镇首通奖励!BC165</f>
        <v>1464562211934.6899</v>
      </c>
      <c r="BC165" s="198">
        <f>繁荣度奖励!R166+村镇首通奖励!BD165</f>
        <v>1513559638472.6702</v>
      </c>
      <c r="BE165" s="145">
        <f>村镇首通奖励!AZ165/AY165</f>
        <v>4.3927788445705695E-6</v>
      </c>
      <c r="BF165" s="145">
        <f>繁荣度奖励!N166/AY165</f>
        <v>0.99999560722115544</v>
      </c>
    </row>
    <row r="166" spans="3:58" s="198" customFormat="1" x14ac:dyDescent="0.15">
      <c r="K166" s="145"/>
      <c r="L166" s="145"/>
      <c r="M166" s="146"/>
      <c r="Y166" s="145"/>
      <c r="AT166" s="145"/>
      <c r="AU166" s="145"/>
      <c r="BE166" s="145"/>
      <c r="BF166" s="145"/>
    </row>
    <row r="167" spans="3:58" s="198" customFormat="1" x14ac:dyDescent="0.15">
      <c r="K167" s="145"/>
      <c r="L167" s="145"/>
      <c r="M167" s="146"/>
      <c r="Y167" s="145"/>
      <c r="AT167" s="145"/>
      <c r="AU167" s="145"/>
      <c r="BE167" s="145"/>
      <c r="BF167" s="145"/>
    </row>
  </sheetData>
  <mergeCells count="4">
    <mergeCell ref="Q4:U4"/>
    <mergeCell ref="AD4:AH4"/>
    <mergeCell ref="AN4:AR4"/>
    <mergeCell ref="AY4:BC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theme="0" tint="-0.499984740745262"/>
  </sheetPr>
  <dimension ref="B2:P108"/>
  <sheetViews>
    <sheetView workbookViewId="0">
      <selection activeCell="Y34" sqref="Y34"/>
    </sheetView>
  </sheetViews>
  <sheetFormatPr defaultColWidth="6.625" defaultRowHeight="11.25" x14ac:dyDescent="0.15"/>
  <cols>
    <col min="1" max="8" width="6.625" style="10"/>
    <col min="9" max="9" width="8.875" style="10" customWidth="1"/>
    <col min="10" max="16" width="6.625" style="10"/>
    <col min="17" max="17" width="9" style="10" bestFit="1" customWidth="1"/>
    <col min="18" max="16384" width="6.625" style="10"/>
  </cols>
  <sheetData>
    <row r="2" spans="2:16" ht="13.5" customHeight="1" x14ac:dyDescent="0.15">
      <c r="K2" s="226" t="s">
        <v>329</v>
      </c>
      <c r="L2" s="227"/>
      <c r="M2" s="228"/>
    </row>
    <row r="3" spans="2:16" x14ac:dyDescent="0.15">
      <c r="K3" s="33"/>
      <c r="L3" s="62" t="s">
        <v>128</v>
      </c>
      <c r="M3" s="62" t="s">
        <v>129</v>
      </c>
    </row>
    <row r="4" spans="2:16" x14ac:dyDescent="0.15">
      <c r="K4" s="60" t="s">
        <v>325</v>
      </c>
      <c r="L4" s="60">
        <v>60</v>
      </c>
      <c r="M4" s="60">
        <v>150</v>
      </c>
    </row>
    <row r="5" spans="2:16" x14ac:dyDescent="0.15">
      <c r="C5" s="13"/>
      <c r="D5" s="13"/>
      <c r="E5" s="13"/>
      <c r="F5" s="13"/>
      <c r="K5" s="33" t="s">
        <v>326</v>
      </c>
      <c r="L5" s="60">
        <v>40</v>
      </c>
      <c r="M5" s="60">
        <v>90</v>
      </c>
    </row>
    <row r="6" spans="2:16" x14ac:dyDescent="0.15">
      <c r="C6" s="17"/>
      <c r="D6" s="220" t="s">
        <v>130</v>
      </c>
      <c r="E6" s="220"/>
      <c r="F6" s="17"/>
      <c r="G6" s="220" t="s">
        <v>153</v>
      </c>
      <c r="H6" s="220"/>
    </row>
    <row r="7" spans="2:16" x14ac:dyDescent="0.15">
      <c r="B7" s="60" t="s">
        <v>77</v>
      </c>
      <c r="C7" s="60" t="s">
        <v>299</v>
      </c>
      <c r="D7" s="35" t="s">
        <v>128</v>
      </c>
      <c r="E7" s="35" t="s">
        <v>129</v>
      </c>
      <c r="F7" s="17"/>
      <c r="G7" s="35" t="s">
        <v>128</v>
      </c>
      <c r="H7" s="35" t="s">
        <v>129</v>
      </c>
      <c r="K7" s="60"/>
      <c r="L7" s="229" t="s">
        <v>328</v>
      </c>
      <c r="M7" s="229"/>
      <c r="N7" s="229"/>
      <c r="O7" s="229"/>
      <c r="P7" s="229"/>
    </row>
    <row r="8" spans="2:16" x14ac:dyDescent="0.15">
      <c r="B8" s="60">
        <v>0</v>
      </c>
      <c r="C8" s="60" t="s">
        <v>296</v>
      </c>
      <c r="D8" s="45">
        <v>2</v>
      </c>
      <c r="E8" s="45">
        <v>0</v>
      </c>
      <c r="F8" s="17"/>
      <c r="G8" s="38">
        <f>SUM(D$8:D8)</f>
        <v>2</v>
      </c>
      <c r="H8" s="38">
        <f>SUM(E$8:E8)</f>
        <v>0</v>
      </c>
      <c r="K8" s="60" t="s">
        <v>357</v>
      </c>
      <c r="L8" s="61" t="s">
        <v>0</v>
      </c>
      <c r="M8" s="61" t="s">
        <v>18</v>
      </c>
      <c r="N8" s="61" t="s">
        <v>17</v>
      </c>
      <c r="O8" s="61" t="s">
        <v>16</v>
      </c>
      <c r="P8" s="61" t="s">
        <v>15</v>
      </c>
    </row>
    <row r="9" spans="2:16" x14ac:dyDescent="0.15">
      <c r="B9" s="60">
        <v>1</v>
      </c>
      <c r="C9" s="57" t="s">
        <v>47</v>
      </c>
      <c r="D9" s="45">
        <v>2</v>
      </c>
      <c r="E9" s="45">
        <v>0</v>
      </c>
      <c r="F9" s="17"/>
      <c r="G9" s="38">
        <f>SUM(D$8:D9)</f>
        <v>4</v>
      </c>
      <c r="H9" s="38">
        <f>SUM(E$8:E9)</f>
        <v>0</v>
      </c>
      <c r="K9" s="60">
        <v>1</v>
      </c>
      <c r="L9" s="60">
        <f>求节点(基础状态预期!F$7:F$27,$G$8:$G$28,$K9)*$L$4+求节点(基础状态预期!F$7:F$27,$H$8:$H$28,$M$4)</f>
        <v>-330</v>
      </c>
      <c r="M9" s="60">
        <f>求节点(基础状态预期!G$7:G$27,$G$8:$G$28,$K9)*$L$4+求节点(基础状态预期!G$7:G$27,$H$8:$H$28,$M$4)</f>
        <v>-341.3636363636366</v>
      </c>
      <c r="N9" s="60">
        <f>求节点(基础状态预期!H$7:H$27,$G$8:$G$28,$K9)*$L$4+求节点(基础状态预期!H$7:H$27,$H$8:$H$28,$M$4)</f>
        <v>-352.9591836734686</v>
      </c>
      <c r="O9" s="60">
        <f>求节点(基础状态预期!I$7:I$27,$G$8:$G$28,$K9)*$L$4+求节点(基础状态预期!I$7:I$27,$H$8:$H$28,$M$4)</f>
        <v>-364.7938144329903</v>
      </c>
      <c r="P9" s="60">
        <f>求节点(基础状态预期!J$7:J$27,$G$8:$G$28,$K9)*$L$4+求节点(基础状态预期!J$7:J$27,$H$8:$H$28,$M$4)</f>
        <v>-389.21052631578925</v>
      </c>
    </row>
    <row r="10" spans="2:16" x14ac:dyDescent="0.15">
      <c r="B10" s="60">
        <v>2</v>
      </c>
      <c r="C10" s="57" t="s">
        <v>48</v>
      </c>
      <c r="D10" s="45">
        <v>2</v>
      </c>
      <c r="E10" s="45">
        <v>1</v>
      </c>
      <c r="F10" s="17"/>
      <c r="G10" s="38">
        <f>SUM(D$8:D10)</f>
        <v>6</v>
      </c>
      <c r="H10" s="38">
        <f>SUM(E$8:E10)</f>
        <v>1</v>
      </c>
      <c r="K10" s="60">
        <v>2</v>
      </c>
      <c r="L10" s="60">
        <f>求节点(基础状态预期!F$7:F$27,$G$8:$G$28,$K10)*$L$4+求节点(基础状态预期!F$7:F$27,$H$8:$H$28,$M$4)</f>
        <v>-270</v>
      </c>
      <c r="M10" s="60">
        <f>求节点(基础状态预期!G$7:G$27,$G$8:$G$28,$K10)*$L$4+求节点(基础状态预期!G$7:G$27,$H$8:$H$28,$M$4)</f>
        <v>-280.44993077988022</v>
      </c>
      <c r="N10" s="60">
        <f>求节点(基础状态预期!H$7:H$27,$G$8:$G$28,$K10)*$L$4+求节点(基础状态预期!H$7:H$27,$H$8:$H$28,$M$4)</f>
        <v>-291.10351357037581</v>
      </c>
      <c r="O10" s="60">
        <f>求节点(基础状态预期!I$7:I$27,$G$8:$G$28,$K10)*$L$4+求节点(基础状态预期!I$7:I$27,$H$8:$H$28,$M$4)</f>
        <v>-301.96658930210026</v>
      </c>
      <c r="P10" s="60">
        <f>求节点(基础状态预期!J$7:J$27,$G$8:$G$28,$K10)*$L$4+求节点(基础状态预期!J$7:J$27,$H$8:$H$28,$M$4)</f>
        <v>-324.34566145092435</v>
      </c>
    </row>
    <row r="11" spans="2:16" x14ac:dyDescent="0.15">
      <c r="B11" s="60">
        <v>3</v>
      </c>
      <c r="C11" s="57" t="s">
        <v>49</v>
      </c>
      <c r="D11" s="45">
        <v>3</v>
      </c>
      <c r="E11" s="45">
        <v>1</v>
      </c>
      <c r="F11" s="17"/>
      <c r="G11" s="38">
        <f>SUM(D$8:D11)</f>
        <v>9</v>
      </c>
      <c r="H11" s="38">
        <f>SUM(E$8:E11)</f>
        <v>2</v>
      </c>
      <c r="K11" s="60">
        <v>3</v>
      </c>
      <c r="L11" s="60">
        <f>求节点(基础状态预期!F$7:F$27,$G$8:$G$28,$K11)*$L$4+求节点(基础状态预期!F$7:F$27,$H$8:$H$28,$M$4)</f>
        <v>-210</v>
      </c>
      <c r="M11" s="60">
        <f>求节点(基础状态预期!G$7:G$27,$G$8:$G$28,$K11)*$L$4+求节点(基础状态预期!G$7:G$27,$H$8:$H$28,$M$4)</f>
        <v>-219.54545454545479</v>
      </c>
      <c r="N11" s="60">
        <f>求节点(基础状态预期!H$7:H$27,$G$8:$G$28,$K11)*$L$4+求节点(基础状态预期!H$7:H$27,$H$8:$H$28,$M$4)</f>
        <v>-229.28571428571348</v>
      </c>
      <c r="O11" s="60">
        <f>求节点(基础状态预期!I$7:I$27,$G$8:$G$28,$K11)*$L$4+求节点(基础状态预期!I$7:I$27,$H$8:$H$28,$M$4)</f>
        <v>-239.22680412371199</v>
      </c>
      <c r="P11" s="60">
        <f>求节点(基础状态预期!J$7:J$27,$G$8:$G$28,$K11)*$L$4+求节点(基础状态预期!J$7:J$27,$H$8:$H$28,$M$4)</f>
        <v>-259.73684210526289</v>
      </c>
    </row>
    <row r="12" spans="2:16" x14ac:dyDescent="0.15">
      <c r="B12" s="60">
        <v>4</v>
      </c>
      <c r="C12" s="57" t="s">
        <v>50</v>
      </c>
      <c r="D12" s="45">
        <v>3</v>
      </c>
      <c r="E12" s="45">
        <v>1</v>
      </c>
      <c r="F12" s="17"/>
      <c r="G12" s="38">
        <f>SUM(D$8:D12)</f>
        <v>12</v>
      </c>
      <c r="H12" s="38">
        <f>SUM(E$8:E12)</f>
        <v>3</v>
      </c>
      <c r="K12" s="60">
        <v>4</v>
      </c>
      <c r="L12" s="60">
        <f>求节点(基础状态预期!F$7:F$27,$G$8:$G$28,$K12)*$L$4+求节点(基础状态预期!F$7:F$27,$H$8:$H$28,$M$4)</f>
        <v>-150</v>
      </c>
      <c r="M12" s="60">
        <f>求节点(基础状态预期!G$7:G$27,$G$8:$G$28,$K12)*$L$4+求节点(基础状态预期!G$7:G$27,$H$8:$H$28,$M$4)</f>
        <v>-158.93939393939417</v>
      </c>
      <c r="N12" s="60">
        <f>求节点(基础状态预期!H$7:H$27,$G$8:$G$28,$K12)*$L$4+求节点(基础状态预期!H$7:H$27,$H$8:$H$28,$M$4)</f>
        <v>-168.06122448979511</v>
      </c>
      <c r="O12" s="60">
        <f>求节点(基础状态预期!I$7:I$27,$G$8:$G$28,$K12)*$L$4+求节点(基础状态预期!I$7:I$27,$H$8:$H$28,$M$4)</f>
        <v>-177.37113402061914</v>
      </c>
      <c r="P12" s="60">
        <f>求节点(基础状态预期!J$7:J$27,$G$8:$G$28,$K12)*$L$4+求节点(基础状态预期!J$7:J$27,$H$8:$H$28,$M$4)</f>
        <v>-196.57894736842087</v>
      </c>
    </row>
    <row r="13" spans="2:16" x14ac:dyDescent="0.15">
      <c r="B13" s="60">
        <v>5</v>
      </c>
      <c r="C13" s="57" t="s">
        <v>51</v>
      </c>
      <c r="D13" s="45">
        <v>4</v>
      </c>
      <c r="E13" s="45">
        <v>1</v>
      </c>
      <c r="F13" s="17"/>
      <c r="G13" s="38">
        <f>SUM(D$8:D13)</f>
        <v>16</v>
      </c>
      <c r="H13" s="38">
        <f>SUM(E$8:E13)</f>
        <v>4</v>
      </c>
      <c r="K13" s="60">
        <v>5</v>
      </c>
      <c r="L13" s="60">
        <f>求节点(基础状态预期!F$7:F$27,$G$8:$G$28,$K13)*$L$4+求节点(基础状态预期!F$7:F$27,$H$8:$H$28,$M$4)</f>
        <v>-90</v>
      </c>
      <c r="M13" s="60">
        <f>求节点(基础状态预期!G$7:G$27,$G$8:$G$28,$K13)*$L$4+求节点(基础状态预期!G$7:G$27,$H$8:$H$28,$M$4)</f>
        <v>-98.333333333333599</v>
      </c>
      <c r="N13" s="60">
        <f>求节点(基础状态预期!H$7:H$27,$G$8:$G$28,$K13)*$L$4+求节点(基础状态预期!H$7:H$27,$H$8:$H$28,$M$4)</f>
        <v>-106.83673469387679</v>
      </c>
      <c r="O13" s="60">
        <f>求节点(基础状态预期!I$7:I$27,$G$8:$G$28,$K13)*$L$4+求节点(基础状态预期!I$7:I$27,$H$8:$H$28,$M$4)</f>
        <v>-115.51546391752635</v>
      </c>
      <c r="P13" s="60">
        <f>求节点(基础状态预期!J$7:J$27,$G$8:$G$28,$K13)*$L$4+求节点(基础状态预期!J$7:J$27,$H$8:$H$28,$M$4)</f>
        <v>-133.42105263157873</v>
      </c>
    </row>
    <row r="14" spans="2:16" x14ac:dyDescent="0.15">
      <c r="B14" s="60">
        <v>6</v>
      </c>
      <c r="C14" s="57" t="s">
        <v>52</v>
      </c>
      <c r="D14" s="45">
        <v>4</v>
      </c>
      <c r="E14" s="45">
        <v>1</v>
      </c>
      <c r="F14" s="17"/>
      <c r="G14" s="38">
        <f>SUM(D$8:D14)</f>
        <v>20</v>
      </c>
      <c r="H14" s="38">
        <f>SUM(E$8:E14)</f>
        <v>5</v>
      </c>
      <c r="K14" s="60">
        <v>6</v>
      </c>
      <c r="L14" s="60">
        <f>求节点(基础状态预期!F$7:F$27,$G$8:$G$28,$K14)*$L$4+求节点(基础状态预期!F$7:F$27,$H$8:$H$28,$M$4)</f>
        <v>-30</v>
      </c>
      <c r="M14" s="60">
        <f>求节点(基础状态预期!G$7:G$27,$G$8:$G$28,$K14)*$L$4+求节点(基础状态预期!G$7:G$27,$H$8:$H$28,$M$4)</f>
        <v>-37.727272727272975</v>
      </c>
      <c r="N14" s="60">
        <f>求节点(基础状态预期!H$7:H$27,$G$8:$G$28,$K14)*$L$4+求节点(基础状态预期!H$7:H$27,$H$8:$H$28,$M$4)</f>
        <v>-45.612244897958419</v>
      </c>
      <c r="O14" s="60">
        <f>求节点(基础状态预期!I$7:I$27,$G$8:$G$28,$K14)*$L$4+求节点(基础状态预期!I$7:I$27,$H$8:$H$28,$M$4)</f>
        <v>-53.659793814433613</v>
      </c>
      <c r="P14" s="60">
        <f>求节点(基础状态预期!J$7:J$27,$G$8:$G$28,$K14)*$L$4+求节点(基础状态预期!J$7:J$27,$H$8:$H$28,$M$4)</f>
        <v>-70.263157894736594</v>
      </c>
    </row>
    <row r="15" spans="2:16" x14ac:dyDescent="0.15">
      <c r="B15" s="60">
        <v>7</v>
      </c>
      <c r="C15" s="57" t="s">
        <v>53</v>
      </c>
      <c r="D15" s="45">
        <v>4</v>
      </c>
      <c r="E15" s="45">
        <v>2</v>
      </c>
      <c r="F15" s="17"/>
      <c r="G15" s="38">
        <f>SUM(D$8:D15)</f>
        <v>24</v>
      </c>
      <c r="H15" s="38">
        <f>SUM(E$8:E15)</f>
        <v>7</v>
      </c>
      <c r="K15" s="60">
        <v>7</v>
      </c>
      <c r="L15" s="60">
        <f>求节点(基础状态预期!F$7:F$27,$G$8:$G$28,$K15)*$L$4+求节点(基础状态预期!F$7:F$27,$H$8:$H$28,$M$4)</f>
        <v>30</v>
      </c>
      <c r="M15" s="60">
        <f>求节点(基础状态预期!G$7:G$27,$G$8:$G$28,$K15)*$L$4+求节点(基础状态预期!G$7:G$27,$H$8:$H$28,$M$4)</f>
        <v>22.878787878787648</v>
      </c>
      <c r="N15" s="60">
        <f>求节点(基础状态预期!H$7:H$27,$G$8:$G$28,$K15)*$L$4+求节点(基础状态预期!H$7:H$27,$H$8:$H$28,$M$4)</f>
        <v>15.612244897959954</v>
      </c>
      <c r="O15" s="60">
        <f>求节点(基础状态预期!I$7:I$27,$G$8:$G$28,$K15)*$L$4+求节点(基础状态预期!I$7:I$27,$H$8:$H$28,$M$4)</f>
        <v>8.1958762886591217</v>
      </c>
      <c r="P15" s="60">
        <f>求节点(基础状态预期!J$7:J$27,$G$8:$G$28,$K15)*$L$4+求节点(基础状态预期!J$7:J$27,$H$8:$H$28,$M$4)</f>
        <v>-7.1052631578945125</v>
      </c>
    </row>
    <row r="16" spans="2:16" x14ac:dyDescent="0.15">
      <c r="B16" s="60">
        <v>8</v>
      </c>
      <c r="C16" s="57" t="s">
        <v>54</v>
      </c>
      <c r="D16" s="45">
        <v>4</v>
      </c>
      <c r="E16" s="45">
        <v>2</v>
      </c>
      <c r="F16" s="17"/>
      <c r="G16" s="38">
        <f>SUM(D$8:D16)</f>
        <v>28</v>
      </c>
      <c r="H16" s="38">
        <f>SUM(E$8:E16)</f>
        <v>9</v>
      </c>
      <c r="K16" s="60">
        <v>8</v>
      </c>
      <c r="L16" s="60">
        <f>求节点(基础状态预期!F$7:F$27,$G$8:$G$28,$K16)*$L$4+求节点(基础状态预期!F$7:F$27,$H$8:$H$28,$M$4)</f>
        <v>90</v>
      </c>
      <c r="M16" s="60">
        <f>求节点(基础状态预期!G$7:G$27,$G$8:$G$28,$K16)*$L$4+求节点(基础状态预期!G$7:G$27,$H$8:$H$28,$M$4)</f>
        <v>83.484848484848271</v>
      </c>
      <c r="N16" s="60">
        <f>求节点(基础状态预期!H$7:H$27,$G$8:$G$28,$K16)*$L$4+求节点(基础状态预期!H$7:H$27,$H$8:$H$28,$M$4)</f>
        <v>76.836734693878384</v>
      </c>
      <c r="O16" s="60">
        <f>求节点(基础状态预期!I$7:I$27,$G$8:$G$28,$K16)*$L$4+求节点(基础状态预期!I$7:I$27,$H$8:$H$28,$M$4)</f>
        <v>70.051546391752026</v>
      </c>
      <c r="P16" s="60">
        <f>求节点(基础状态预期!J$7:J$27,$G$8:$G$28,$K16)*$L$4+求节点(基础状态预期!J$7:J$27,$H$8:$H$28,$M$4)</f>
        <v>56.052631578947626</v>
      </c>
    </row>
    <row r="17" spans="2:16" x14ac:dyDescent="0.15">
      <c r="B17" s="60">
        <v>9</v>
      </c>
      <c r="C17" s="57" t="s">
        <v>55</v>
      </c>
      <c r="D17" s="45">
        <v>5</v>
      </c>
      <c r="E17" s="45">
        <v>2</v>
      </c>
      <c r="F17" s="17"/>
      <c r="G17" s="38">
        <f>SUM(D$8:D17)</f>
        <v>33</v>
      </c>
      <c r="H17" s="38">
        <f>SUM(E$8:E17)</f>
        <v>11</v>
      </c>
      <c r="K17" s="60">
        <v>9</v>
      </c>
      <c r="L17" s="60">
        <f>求节点(基础状态预期!F$7:F$27,$G$8:$G$28,$K17)*$L$4+求节点(基础状态预期!F$7:F$27,$H$8:$H$28,$M$4)</f>
        <v>150</v>
      </c>
      <c r="M17" s="60">
        <f>求节点(基础状态预期!G$7:G$27,$G$8:$G$28,$K17)*$L$4+求节点(基础状态预期!G$7:G$27,$H$8:$H$28,$M$4)</f>
        <v>144.09090909090878</v>
      </c>
      <c r="N17" s="60">
        <f>求节点(基础状态预期!H$7:H$27,$G$8:$G$28,$K17)*$L$4+求节点(基础状态预期!H$7:H$27,$H$8:$H$28,$M$4)</f>
        <v>138.0612244897967</v>
      </c>
      <c r="O17" s="60">
        <f>求节点(基础状态预期!I$7:I$27,$G$8:$G$28,$K17)*$L$4+求节点(基础状态预期!I$7:I$27,$H$8:$H$28,$M$4)</f>
        <v>131.90721649484476</v>
      </c>
      <c r="P17" s="60">
        <f>求节点(基础状态预期!J$7:J$27,$G$8:$G$28,$K17)*$L$4+求节点(基础状态预期!J$7:J$27,$H$8:$H$28,$M$4)</f>
        <v>119.21052631578971</v>
      </c>
    </row>
    <row r="18" spans="2:16" x14ac:dyDescent="0.15">
      <c r="B18" s="60">
        <v>10</v>
      </c>
      <c r="C18" s="57" t="s">
        <v>56</v>
      </c>
      <c r="D18" s="45">
        <v>5</v>
      </c>
      <c r="E18" s="45">
        <v>2</v>
      </c>
      <c r="F18" s="17"/>
      <c r="G18" s="38">
        <f>SUM(D$8:D18)</f>
        <v>38</v>
      </c>
      <c r="H18" s="38">
        <f>SUM(E$8:E18)</f>
        <v>13</v>
      </c>
      <c r="K18" s="60">
        <v>10</v>
      </c>
      <c r="L18" s="60">
        <f>求节点(基础状态预期!F$7:F$27,$G$8:$G$28,$K18)*$L$4+求节点(基础状态预期!F$7:F$27,$H$8:$H$28,$M$4)</f>
        <v>210</v>
      </c>
      <c r="M18" s="60">
        <f>求节点(基础状态预期!G$7:G$27,$G$8:$G$28,$K18)*$L$4+求节点(基础状态预期!G$7:G$27,$H$8:$H$28,$M$4)</f>
        <v>204.6969696969694</v>
      </c>
      <c r="N18" s="60">
        <f>求节点(基础状态预期!H$7:H$27,$G$8:$G$28,$K18)*$L$4+求节点(基础状态预期!H$7:H$27,$H$8:$H$28,$M$4)</f>
        <v>199.28571428571502</v>
      </c>
      <c r="O18" s="60">
        <f>求节点(基础状态预期!I$7:I$27,$G$8:$G$28,$K18)*$L$4+求节点(基础状态预期!I$7:I$27,$H$8:$H$28,$M$4)</f>
        <v>193.7628865979375</v>
      </c>
      <c r="P18" s="60">
        <f>求节点(基础状态预期!J$7:J$27,$G$8:$G$28,$K18)*$L$4+求节点(基础状态预期!J$7:J$27,$H$8:$H$28,$M$4)</f>
        <v>182.36842105263179</v>
      </c>
    </row>
    <row r="19" spans="2:16" x14ac:dyDescent="0.15">
      <c r="B19" s="60">
        <v>11</v>
      </c>
      <c r="C19" s="57" t="s">
        <v>116</v>
      </c>
      <c r="D19" s="45">
        <v>6</v>
      </c>
      <c r="E19" s="45">
        <v>2</v>
      </c>
      <c r="F19" s="17"/>
      <c r="G19" s="38">
        <f>SUM(D$8:D19)</f>
        <v>44</v>
      </c>
      <c r="H19" s="38">
        <f>SUM(E$8:E19)</f>
        <v>15</v>
      </c>
      <c r="K19" s="60">
        <v>11</v>
      </c>
      <c r="L19" s="60">
        <f>求节点(基础状态预期!F$7:F$27,$G$8:$G$28,$K19)*$L$4+求节点(基础状态预期!F$7:F$27,$H$8:$H$28,$M$4)</f>
        <v>270</v>
      </c>
      <c r="M19" s="60">
        <f>求节点(基础状态预期!G$7:G$27,$G$8:$G$28,$K19)*$L$4+求节点(基础状态预期!G$7:G$27,$H$8:$H$28,$M$4)</f>
        <v>267.5252525252522</v>
      </c>
      <c r="N19" s="60">
        <f>求节点(基础状态预期!H$7:H$27,$G$8:$G$28,$K19)*$L$4+求节点(基础状态预期!H$7:H$27,$H$8:$H$28,$M$4)</f>
        <v>265.00000000000091</v>
      </c>
      <c r="O19" s="60">
        <f>求节点(基础状态预期!I$7:I$27,$G$8:$G$28,$K19)*$L$4+求节点(基础状态预期!I$7:I$27,$H$8:$H$28,$M$4)</f>
        <v>262.42268041237048</v>
      </c>
      <c r="P19" s="60">
        <f>求节点(基础状态预期!J$7:J$27,$G$8:$G$28,$K19)*$L$4+求节点(基础状态预期!J$7:J$27,$H$8:$H$28,$M$4)</f>
        <v>257.10526315789502</v>
      </c>
    </row>
    <row r="20" spans="2:16" x14ac:dyDescent="0.15">
      <c r="B20" s="60">
        <v>12</v>
      </c>
      <c r="C20" s="57" t="s">
        <v>117</v>
      </c>
      <c r="D20" s="45">
        <v>6</v>
      </c>
      <c r="E20" s="45">
        <v>2</v>
      </c>
      <c r="F20" s="17"/>
      <c r="G20" s="38">
        <f>SUM(D$8:D20)</f>
        <v>50</v>
      </c>
      <c r="H20" s="38">
        <f>SUM(E$8:E20)</f>
        <v>17</v>
      </c>
      <c r="K20" s="60">
        <v>12</v>
      </c>
      <c r="L20" s="60">
        <f>求节点(基础状态预期!F$7:F$27,$G$8:$G$28,$K20)*$L$4+求节点(基础状态预期!F$7:F$27,$H$8:$H$28,$M$4)</f>
        <v>350</v>
      </c>
      <c r="M20" s="60">
        <f>求节点(基础状态预期!G$7:G$27,$G$8:$G$28,$K20)*$L$4+求节点(基础状态预期!G$7:G$27,$H$8:$H$28,$M$4)</f>
        <v>348.33333333333314</v>
      </c>
      <c r="N20" s="60">
        <f>求节点(基础状态预期!H$7:H$27,$G$8:$G$28,$K20)*$L$4+求节点(基础状态预期!H$7:H$27,$H$8:$H$28,$M$4)</f>
        <v>346.63265306122537</v>
      </c>
      <c r="O20" s="60">
        <f>求节点(基础状态预期!I$7:I$27,$G$8:$G$28,$K20)*$L$4+求节点(基础状态预期!I$7:I$27,$H$8:$H$28,$M$4)</f>
        <v>344.89690721649424</v>
      </c>
      <c r="P20" s="60">
        <f>求节点(基础状态预期!J$7:J$27,$G$8:$G$28,$K20)*$L$4+求节点(基础状态预期!J$7:J$27,$H$8:$H$28,$M$4)</f>
        <v>341.3157894736845</v>
      </c>
    </row>
    <row r="21" spans="2:16" x14ac:dyDescent="0.15">
      <c r="B21" s="60">
        <v>13</v>
      </c>
      <c r="C21" s="57" t="s">
        <v>118</v>
      </c>
      <c r="D21" s="45">
        <v>6</v>
      </c>
      <c r="E21" s="45">
        <v>3</v>
      </c>
      <c r="F21" s="17"/>
      <c r="G21" s="38">
        <f>SUM(D$8:D21)</f>
        <v>56</v>
      </c>
      <c r="H21" s="38">
        <f>SUM(E$8:E21)</f>
        <v>20</v>
      </c>
      <c r="K21" s="60">
        <v>13</v>
      </c>
      <c r="L21" s="60">
        <f>求节点(基础状态预期!F$7:F$27,$G$8:$G$28,$K21)*$L$4+求节点(基础状态预期!F$7:F$27,$H$8:$H$28,$M$4)</f>
        <v>430</v>
      </c>
      <c r="M21" s="60">
        <f>求节点(基础状态预期!G$7:G$27,$G$8:$G$28,$K21)*$L$4+求节点(基础状态预期!G$7:G$27,$H$8:$H$28,$M$4)</f>
        <v>429.14141414141397</v>
      </c>
      <c r="N21" s="60">
        <f>求节点(基础状态预期!H$7:H$27,$G$8:$G$28,$K21)*$L$4+求节点(基础状态预期!H$7:H$27,$H$8:$H$28,$M$4)</f>
        <v>428.26530612244983</v>
      </c>
      <c r="O21" s="60">
        <f>求节点(基础状态预期!I$7:I$27,$G$8:$G$28,$K21)*$L$4+求节点(基础状态预期!I$7:I$27,$H$8:$H$28,$M$4)</f>
        <v>427.37113402061789</v>
      </c>
      <c r="P21" s="60">
        <f>求节点(基础状态预期!J$7:J$27,$G$8:$G$28,$K21)*$L$4+求节点(基础状态预期!J$7:J$27,$H$8:$H$28,$M$4)</f>
        <v>425.5263157894741</v>
      </c>
    </row>
    <row r="22" spans="2:16" x14ac:dyDescent="0.15">
      <c r="B22" s="60">
        <v>14</v>
      </c>
      <c r="C22" s="57" t="s">
        <v>119</v>
      </c>
      <c r="D22" s="45">
        <v>6</v>
      </c>
      <c r="E22" s="45">
        <v>3</v>
      </c>
      <c r="F22" s="17"/>
      <c r="G22" s="38">
        <f>SUM(D$8:D22)</f>
        <v>62</v>
      </c>
      <c r="H22" s="38">
        <f>SUM(E$8:E22)</f>
        <v>23</v>
      </c>
      <c r="K22" s="60">
        <v>14</v>
      </c>
      <c r="L22" s="60">
        <f>求节点(基础状态预期!F$7:F$27,$G$8:$G$28,$K22)*$L$4+求节点(基础状态预期!F$7:F$27,$H$8:$H$28,$M$4)</f>
        <v>510</v>
      </c>
      <c r="M22" s="60">
        <f>求节点(基础状态预期!G$7:G$27,$G$8:$G$28,$K22)*$L$4+求节点(基础状态预期!G$7:G$27,$H$8:$H$28,$M$4)</f>
        <v>509.94949494949481</v>
      </c>
      <c r="N22" s="60">
        <f>求节点(基础状态预期!H$7:H$27,$G$8:$G$28,$K22)*$L$4+求节点(基础状态预期!H$7:H$27,$H$8:$H$28,$M$4)</f>
        <v>509.8979591836744</v>
      </c>
      <c r="O22" s="60">
        <f>求节点(基础状态预期!I$7:I$27,$G$8:$G$28,$K22)*$L$4+求节点(基础状态预期!I$7:I$27,$H$8:$H$28,$M$4)</f>
        <v>509.84536082474176</v>
      </c>
      <c r="P22" s="60">
        <f>求节点(基础状态预期!J$7:J$27,$G$8:$G$28,$K22)*$L$4+求节点(基础状态预期!J$7:J$27,$H$8:$H$28,$M$4)</f>
        <v>509.73684210526358</v>
      </c>
    </row>
    <row r="23" spans="2:16" x14ac:dyDescent="0.15">
      <c r="B23" s="60">
        <v>15</v>
      </c>
      <c r="C23" s="57" t="s">
        <v>120</v>
      </c>
      <c r="D23" s="45">
        <v>8</v>
      </c>
      <c r="E23" s="45">
        <v>3</v>
      </c>
      <c r="F23" s="17"/>
      <c r="G23" s="38">
        <f>SUM(D$8:D23)</f>
        <v>70</v>
      </c>
      <c r="H23" s="38">
        <f>SUM(E$8:E23)</f>
        <v>26</v>
      </c>
      <c r="K23" s="60">
        <v>15</v>
      </c>
      <c r="L23" s="60">
        <f>求节点(基础状态预期!F$7:F$27,$G$8:$G$28,$K23)*$L$4+求节点(基础状态预期!F$7:F$27,$H$8:$H$28,$M$4)</f>
        <v>590</v>
      </c>
      <c r="M23" s="60">
        <f>求节点(基础状态预期!G$7:G$27,$G$8:$G$28,$K23)*$L$4+求节点(基础状态预期!G$7:G$27,$H$8:$H$28,$M$4)</f>
        <v>590.75757575757564</v>
      </c>
      <c r="N23" s="60">
        <f>求节点(基础状态预期!H$7:H$27,$G$8:$G$28,$K23)*$L$4+求节点(基础状态预期!H$7:H$27,$H$8:$H$28,$M$4)</f>
        <v>591.53061224489886</v>
      </c>
      <c r="O23" s="60">
        <f>求节点(基础状态预期!I$7:I$27,$G$8:$G$28,$K23)*$L$4+求节点(基础状态预期!I$7:I$27,$H$8:$H$28,$M$4)</f>
        <v>592.31958762886529</v>
      </c>
      <c r="P23" s="60">
        <f>求节点(基础状态预期!J$7:J$27,$G$8:$G$28,$K23)*$L$4+求节点(基础状态预期!J$7:J$27,$H$8:$H$28,$M$4)</f>
        <v>593.94736842105283</v>
      </c>
    </row>
    <row r="24" spans="2:16" x14ac:dyDescent="0.15">
      <c r="B24" s="60">
        <v>16</v>
      </c>
      <c r="C24" s="57" t="s">
        <v>121</v>
      </c>
      <c r="D24" s="45">
        <v>8</v>
      </c>
      <c r="E24" s="45">
        <v>3</v>
      </c>
      <c r="F24" s="17"/>
      <c r="G24" s="38">
        <f>SUM(D$8:D24)</f>
        <v>78</v>
      </c>
      <c r="H24" s="38">
        <f>SUM(E$8:E24)</f>
        <v>29</v>
      </c>
      <c r="K24" s="60">
        <v>16</v>
      </c>
      <c r="L24" s="60">
        <f>求节点(基础状态预期!F$7:F$27,$G$8:$G$28,$K24)*$L$4+求节点(基础状态预期!F$7:F$27,$H$8:$H$28,$M$4)</f>
        <v>670</v>
      </c>
      <c r="M24" s="60">
        <f>求节点(基础状态预期!G$7:G$27,$G$8:$G$28,$K24)*$L$4+求节点(基础状态预期!G$7:G$27,$H$8:$H$28,$M$4)</f>
        <v>671.56565656565647</v>
      </c>
      <c r="N24" s="60">
        <f>求节点(基础状态预期!H$7:H$27,$G$8:$G$28,$K24)*$L$4+求节点(基础状态预期!H$7:H$27,$H$8:$H$28,$M$4)</f>
        <v>673.16326530612344</v>
      </c>
      <c r="O24" s="60">
        <f>求节点(基础状态预期!I$7:I$27,$G$8:$G$28,$K24)*$L$4+求节点(基础状态预期!I$7:I$27,$H$8:$H$28,$M$4)</f>
        <v>674.79381443298917</v>
      </c>
      <c r="P24" s="60">
        <f>求节点(基础状态预期!J$7:J$27,$G$8:$G$28,$K24)*$L$4+求节点(基础状态预期!J$7:J$27,$H$8:$H$28,$M$4)</f>
        <v>678.15789473684242</v>
      </c>
    </row>
    <row r="25" spans="2:16" x14ac:dyDescent="0.15">
      <c r="B25" s="60">
        <v>17</v>
      </c>
      <c r="C25" s="57" t="s">
        <v>122</v>
      </c>
      <c r="D25" s="45">
        <v>8</v>
      </c>
      <c r="E25" s="45">
        <v>4</v>
      </c>
      <c r="F25" s="17"/>
      <c r="G25" s="38">
        <f>SUM(D$8:D25)</f>
        <v>86</v>
      </c>
      <c r="H25" s="38">
        <f>SUM(E$8:E25)</f>
        <v>33</v>
      </c>
      <c r="K25" s="60">
        <v>17</v>
      </c>
      <c r="L25" s="60">
        <f>求节点(基础状态预期!F$7:F$27,$G$8:$G$28,$K25)*$L$4+求节点(基础状态预期!F$7:F$27,$H$8:$H$28,$M$4)</f>
        <v>750</v>
      </c>
      <c r="M25" s="60">
        <f>求节点(基础状态预期!G$7:G$27,$G$8:$G$28,$K25)*$L$4+求节点(基础状态预期!G$7:G$27,$H$8:$H$28,$M$4)</f>
        <v>752.3737373737373</v>
      </c>
      <c r="N25" s="60">
        <f>求节点(基础状态预期!H$7:H$27,$G$8:$G$28,$K25)*$L$4+求节点(基础状态预期!H$7:H$27,$H$8:$H$28,$M$4)</f>
        <v>754.79591836734778</v>
      </c>
      <c r="O25" s="60">
        <f>求节点(基础状态预期!I$7:I$27,$G$8:$G$28,$K25)*$L$4+求节点(基础状态预期!I$7:I$27,$H$8:$H$28,$M$4)</f>
        <v>757.26804123711281</v>
      </c>
      <c r="P25" s="60">
        <f>求节点(基础状态预期!J$7:J$27,$G$8:$G$28,$K25)*$L$4+求节点(基础状态预期!J$7:J$27,$H$8:$H$28,$M$4)</f>
        <v>762.36842105263202</v>
      </c>
    </row>
    <row r="26" spans="2:16" x14ac:dyDescent="0.15">
      <c r="B26" s="60">
        <v>18</v>
      </c>
      <c r="C26" s="57" t="s">
        <v>123</v>
      </c>
      <c r="D26" s="45">
        <v>8</v>
      </c>
      <c r="E26" s="45">
        <v>4</v>
      </c>
      <c r="F26" s="17"/>
      <c r="G26" s="38">
        <f>SUM(D$8:D26)</f>
        <v>94</v>
      </c>
      <c r="H26" s="38">
        <f>SUM(E$8:E26)</f>
        <v>37</v>
      </c>
      <c r="K26" s="60">
        <v>18</v>
      </c>
      <c r="L26" s="60">
        <f>求节点(基础状态预期!F$7:F$27,$G$8:$G$28,$K26)*$L$4+求节点(基础状态预期!F$7:F$27,$H$8:$H$28,$M$4)</f>
        <v>830</v>
      </c>
      <c r="M26" s="60">
        <f>求节点(基础状态预期!G$7:G$27,$G$8:$G$28,$K26)*$L$4+求节点(基础状态预期!G$7:G$27,$H$8:$H$28,$M$4)</f>
        <v>833.18181818181813</v>
      </c>
      <c r="N26" s="60">
        <f>求节点(基础状态预期!H$7:H$27,$G$8:$G$28,$K26)*$L$4+求节点(基础状态预期!H$7:H$27,$H$8:$H$28,$M$4)</f>
        <v>836.42857142857213</v>
      </c>
      <c r="O26" s="60">
        <f>求节点(基础状态预期!I$7:I$27,$G$8:$G$28,$K26)*$L$4+求节点(基础状态预期!I$7:I$27,$H$8:$H$28,$M$4)</f>
        <v>839.74226804123668</v>
      </c>
      <c r="P26" s="60">
        <f>求节点(基础状态预期!J$7:J$27,$G$8:$G$28,$K26)*$L$4+求节点(基础状态预期!J$7:J$27,$H$8:$H$28,$M$4)</f>
        <v>846.57894736842115</v>
      </c>
    </row>
    <row r="27" spans="2:16" x14ac:dyDescent="0.15">
      <c r="B27" s="60">
        <v>19</v>
      </c>
      <c r="C27" s="57" t="s">
        <v>124</v>
      </c>
      <c r="D27" s="45">
        <v>8</v>
      </c>
      <c r="E27" s="45">
        <v>4</v>
      </c>
      <c r="F27" s="17"/>
      <c r="G27" s="38">
        <f>SUM(D$8:D27)</f>
        <v>102</v>
      </c>
      <c r="H27" s="38">
        <f>SUM(E$8:E27)</f>
        <v>41</v>
      </c>
      <c r="K27" s="60">
        <v>19</v>
      </c>
      <c r="L27" s="60">
        <f>求节点(基础状态预期!F$7:F$27,$G$8:$G$28,$K27)*$L$4+求节点(基础状态预期!F$7:F$27,$H$8:$H$28,$M$4)</f>
        <v>910</v>
      </c>
      <c r="M27" s="60">
        <f>求节点(基础状态预期!G$7:G$27,$G$8:$G$28,$K27)*$L$4+求节点(基础状态预期!G$7:G$27,$H$8:$H$28,$M$4)</f>
        <v>913.98989898989873</v>
      </c>
      <c r="N27" s="60">
        <f>求节点(基础状态预期!H$7:H$27,$G$8:$G$28,$K27)*$L$4+求节点(基础状态预期!H$7:H$27,$H$8:$H$28,$M$4)</f>
        <v>918.06122448979647</v>
      </c>
      <c r="O27" s="60">
        <f>求节点(基础状态预期!I$7:I$27,$G$8:$G$28,$K27)*$L$4+求节点(基础状态预期!I$7:I$27,$H$8:$H$28,$M$4)</f>
        <v>922.21649484536033</v>
      </c>
      <c r="P27" s="60">
        <f>求节点(基础状态预期!J$7:J$27,$G$8:$G$28,$K27)*$L$4+求节点(基础状态预期!J$7:J$27,$H$8:$H$28,$M$4)</f>
        <v>930.78947368421075</v>
      </c>
    </row>
    <row r="28" spans="2:16" x14ac:dyDescent="0.15">
      <c r="B28" s="60">
        <v>20</v>
      </c>
      <c r="C28" s="57" t="s">
        <v>125</v>
      </c>
      <c r="D28" s="45">
        <v>8</v>
      </c>
      <c r="E28" s="45">
        <v>4</v>
      </c>
      <c r="F28" s="17"/>
      <c r="G28" s="38">
        <f>SUM(D$8:D28)</f>
        <v>110</v>
      </c>
      <c r="H28" s="38">
        <f>SUM(E$8:E28)</f>
        <v>45</v>
      </c>
      <c r="K28" s="60">
        <v>20</v>
      </c>
      <c r="L28" s="60">
        <f>求节点(基础状态预期!F$7:F$27,$G$8:$G$28,$K28)*$L$4+求节点(基础状态预期!F$7:F$27,$H$8:$H$28,$M$4)</f>
        <v>990</v>
      </c>
      <c r="M28" s="60">
        <f>求节点(基础状态预期!G$7:G$27,$G$8:$G$28,$K28)*$L$4+求节点(基础状态预期!G$7:G$27,$H$8:$H$28,$M$4)</f>
        <v>994.79797979797956</v>
      </c>
      <c r="N28" s="60">
        <f>求节点(基础状态预期!H$7:H$27,$G$8:$G$28,$K28)*$L$4+求节点(基础状态预期!H$7:H$27,$H$8:$H$28,$M$4)</f>
        <v>999.69387755102105</v>
      </c>
      <c r="O28" s="60">
        <f>求节点(基础状态预期!I$7:I$27,$G$8:$G$28,$K28)*$L$4+求节点(基础状态预期!I$7:I$27,$H$8:$H$28,$M$4)</f>
        <v>1004.690721649484</v>
      </c>
      <c r="P28" s="60">
        <f>求节点(基础状态预期!J$7:J$27,$G$8:$G$28,$K28)*$L$4+求节点(基础状态预期!J$7:J$27,$H$8:$H$28,$M$4)</f>
        <v>1015.0000000000003</v>
      </c>
    </row>
    <row r="29" spans="2:16" x14ac:dyDescent="0.15">
      <c r="C29" s="17"/>
      <c r="D29" s="17"/>
      <c r="E29" s="17"/>
      <c r="F29" s="17"/>
      <c r="K29" s="60">
        <v>21</v>
      </c>
      <c r="L29" s="60">
        <f>求节点(基础状态预期!F$7:F$27,$G$8:$G$28,$K29)*$L$4+求节点(基础状态预期!F$7:F$27,$H$8:$H$28,$M$4)</f>
        <v>1070</v>
      </c>
      <c r="M29" s="60">
        <f>求节点(基础状态预期!G$7:G$27,$G$8:$G$28,$K29)*$L$4+求节点(基础状态预期!G$7:G$27,$H$8:$H$28,$M$4)</f>
        <v>1075.6060606060605</v>
      </c>
      <c r="N29" s="60">
        <f>求节点(基础状态预期!H$7:H$27,$G$8:$G$28,$K29)*$L$4+求节点(基础状态预期!H$7:H$27,$H$8:$H$28,$M$4)</f>
        <v>1081.3265306122457</v>
      </c>
      <c r="O29" s="60">
        <f>求节点(基础状态预期!I$7:I$27,$G$8:$G$28,$K29)*$L$4+求节点(基础状态预期!I$7:I$27,$H$8:$H$28,$M$4)</f>
        <v>1087.1649484536078</v>
      </c>
      <c r="P29" s="60">
        <f>求节点(基础状态预期!J$7:J$27,$G$8:$G$28,$K29)*$L$4+求节点(基础状态预期!J$7:J$27,$H$8:$H$28,$M$4)</f>
        <v>1099.2105263157896</v>
      </c>
    </row>
    <row r="30" spans="2:16" x14ac:dyDescent="0.15">
      <c r="C30" s="17"/>
      <c r="D30" s="17"/>
      <c r="E30" s="17"/>
      <c r="F30" s="17"/>
      <c r="K30" s="60">
        <v>22</v>
      </c>
      <c r="L30" s="60">
        <f>求节点(基础状态预期!F$7:F$27,$G$8:$G$28,$K30)*$L$4+求节点(基础状态预期!F$7:F$27,$H$8:$H$28,$M$4)</f>
        <v>1150</v>
      </c>
      <c r="M30" s="60">
        <f>求节点(基础状态预期!G$7:G$27,$G$8:$G$28,$K30)*$L$4+求节点(基础状态预期!G$7:G$27,$H$8:$H$28,$M$4)</f>
        <v>1156.4141414141413</v>
      </c>
      <c r="N30" s="60">
        <f>求节点(基础状态预期!H$7:H$27,$G$8:$G$28,$K30)*$L$4+求节点(基础状态预期!H$7:H$27,$H$8:$H$28,$M$4)</f>
        <v>1162.9591836734703</v>
      </c>
      <c r="O30" s="60">
        <f>求节点(基础状态预期!I$7:I$27,$G$8:$G$28,$K30)*$L$4+求节点(基础状态预期!I$7:I$27,$H$8:$H$28,$M$4)</f>
        <v>1169.6391752577315</v>
      </c>
      <c r="P30" s="60">
        <f>求节点(基础状态预期!J$7:J$27,$G$8:$G$28,$K30)*$L$4+求节点(基础状态预期!J$7:J$27,$H$8:$H$28,$M$4)</f>
        <v>1186.5789473684217</v>
      </c>
    </row>
    <row r="31" spans="2:16" x14ac:dyDescent="0.15">
      <c r="D31" s="5"/>
      <c r="E31" s="5"/>
      <c r="F31" s="17"/>
      <c r="K31" s="60">
        <v>23</v>
      </c>
      <c r="L31" s="60">
        <f>求节点(基础状态预期!F$7:F$27,$G$8:$G$28,$K31)*$L$4+求节点(基础状态预期!F$7:F$27,$H$8:$H$28,$M$4)</f>
        <v>1230</v>
      </c>
      <c r="M31" s="60">
        <f>求节点(基础状态预期!G$7:G$27,$G$8:$G$28,$K31)*$L$4+求节点(基础状态预期!G$7:G$27,$H$8:$H$28,$M$4)</f>
        <v>1241.8686868686868</v>
      </c>
      <c r="N31" s="60">
        <f>求节点(基础状态预期!H$7:H$27,$G$8:$G$28,$K31)*$L$4+求节点(基础状态预期!H$7:H$27,$H$8:$H$28,$M$4)</f>
        <v>1253.9795918367354</v>
      </c>
      <c r="O31" s="60">
        <f>求节点(基础状态预期!I$7:I$27,$G$8:$G$28,$K31)*$L$4+求节点(基础状态预期!I$7:I$27,$H$8:$H$28,$M$4)</f>
        <v>1266.3402061855666</v>
      </c>
      <c r="P31" s="60">
        <f>求节点(基础状态预期!J$7:J$27,$G$8:$G$28,$K31)*$L$4+求节点(基础状态预期!J$7:J$27,$H$8:$H$28,$M$4)</f>
        <v>1291.8421052631584</v>
      </c>
    </row>
    <row r="32" spans="2:16" x14ac:dyDescent="0.15">
      <c r="E32" s="17"/>
      <c r="F32" s="17"/>
      <c r="K32" s="60">
        <v>24</v>
      </c>
      <c r="L32" s="60">
        <f>求节点(基础状态预期!F$7:F$27,$G$8:$G$28,$K32)*$L$4+求节点(基础状态预期!F$7:F$27,$H$8:$H$28,$M$4)</f>
        <v>1330</v>
      </c>
      <c r="M32" s="60">
        <f>求节点(基础状态预期!G$7:G$27,$G$8:$G$28,$K32)*$L$4+求节点(基础状态预期!G$7:G$27,$H$8:$H$28,$M$4)</f>
        <v>1342.878787878788</v>
      </c>
      <c r="N32" s="60">
        <f>求节点(基础状态预期!H$7:H$27,$G$8:$G$28,$K32)*$L$4+求节点(基础状态预期!H$7:H$27,$H$8:$H$28,$M$4)</f>
        <v>1356.020408163266</v>
      </c>
      <c r="O32" s="60">
        <f>求节点(基础状态预期!I$7:I$27,$G$8:$G$28,$K32)*$L$4+求节点(基础状态预期!I$7:I$27,$H$8:$H$28,$M$4)</f>
        <v>1369.4329896907211</v>
      </c>
      <c r="P32" s="60">
        <f>求节点(基础状态预期!J$7:J$27,$G$8:$G$28,$K32)*$L$4+求节点(基础状态预期!J$7:J$27,$H$8:$H$28,$M$4)</f>
        <v>1397.105263157895</v>
      </c>
    </row>
    <row r="33" spans="5:16" x14ac:dyDescent="0.15">
      <c r="E33" s="17"/>
      <c r="F33" s="17"/>
      <c r="K33" s="60">
        <v>25</v>
      </c>
      <c r="L33" s="60">
        <f>求节点(基础状态预期!F$7:F$27,$G$8:$G$28,$K33)*$L$4+求节点(基础状态预期!F$7:F$27,$H$8:$H$28,$M$4)</f>
        <v>1430</v>
      </c>
      <c r="M33" s="60">
        <f>求节点(基础状态预期!G$7:G$27,$G$8:$G$28,$K33)*$L$4+求节点(基础状态预期!G$7:G$27,$H$8:$H$28,$M$4)</f>
        <v>1443.8888888888887</v>
      </c>
      <c r="N33" s="60">
        <f>求节点(基础状态预期!H$7:H$27,$G$8:$G$28,$K33)*$L$4+求节点(基础状态预期!H$7:H$27,$H$8:$H$28,$M$4)</f>
        <v>1458.0612244897966</v>
      </c>
      <c r="O33" s="60">
        <f>求节点(基础状态预期!I$7:I$27,$G$8:$G$28,$K33)*$L$4+求节点(基础状态预期!I$7:I$27,$H$8:$H$28,$M$4)</f>
        <v>1472.5257731958757</v>
      </c>
      <c r="P33" s="60">
        <f>求节点(基础状态预期!J$7:J$27,$G$8:$G$28,$K33)*$L$4+求节点(基础状态预期!J$7:J$27,$H$8:$H$28,$M$4)</f>
        <v>1502.3684210526317</v>
      </c>
    </row>
    <row r="34" spans="5:16" x14ac:dyDescent="0.15">
      <c r="E34" s="17"/>
      <c r="F34" s="17"/>
      <c r="K34" s="60">
        <v>26</v>
      </c>
      <c r="L34" s="60">
        <f>求节点(基础状态预期!F$7:F$27,$G$8:$G$28,$K34)*$L$4+求节点(基础状态预期!F$7:F$27,$H$8:$H$28,$M$4)</f>
        <v>1530</v>
      </c>
      <c r="M34" s="60">
        <f>求节点(基础状态预期!G$7:G$27,$G$8:$G$28,$K34)*$L$4+求节点(基础状态预期!G$7:G$27,$H$8:$H$28,$M$4)</f>
        <v>1544.8989898989898</v>
      </c>
      <c r="N34" s="60">
        <f>求节点(基础状态预期!H$7:H$27,$G$8:$G$28,$K34)*$L$4+求节点(基础状态预期!H$7:H$27,$H$8:$H$28,$M$4)</f>
        <v>1560.1020408163272</v>
      </c>
      <c r="O34" s="60">
        <f>求节点(基础状态预期!I$7:I$27,$G$8:$G$28,$K34)*$L$4+求节点(基础状态预期!I$7:I$27,$H$8:$H$28,$M$4)</f>
        <v>1575.6185567010305</v>
      </c>
      <c r="P34" s="60">
        <f>求节点(基础状态预期!J$7:J$27,$G$8:$G$28,$K34)*$L$4+求节点(基础状态预期!J$7:J$27,$H$8:$H$28,$M$4)</f>
        <v>1607.6315789473688</v>
      </c>
    </row>
    <row r="35" spans="5:16" x14ac:dyDescent="0.15">
      <c r="E35" s="17"/>
      <c r="F35" s="17"/>
      <c r="K35" s="60">
        <v>27</v>
      </c>
      <c r="L35" s="60">
        <f>求节点(基础状态预期!F$7:F$27,$G$8:$G$28,$K35)*$L$4+求节点(基础状态预期!F$7:F$27,$H$8:$H$28,$M$4)</f>
        <v>1630</v>
      </c>
      <c r="M35" s="60">
        <f>求节点(基础状态预期!G$7:G$27,$G$8:$G$28,$K35)*$L$4+求节点(基础状态预期!G$7:G$27,$H$8:$H$28,$M$4)</f>
        <v>1645.909090909091</v>
      </c>
      <c r="N35" s="60">
        <f>求节点(基础状态预期!H$7:H$27,$G$8:$G$28,$K35)*$L$4+求节点(基础状态预期!H$7:H$27,$H$8:$H$28,$M$4)</f>
        <v>1662.1428571428582</v>
      </c>
      <c r="O35" s="60">
        <f>求节点(基础状态预期!I$7:I$27,$G$8:$G$28,$K35)*$L$4+求节点(基础状态预期!I$7:I$27,$H$8:$H$28,$M$4)</f>
        <v>1678.7113402061852</v>
      </c>
      <c r="P35" s="60">
        <f>求节点(基础状态预期!J$7:J$27,$G$8:$G$28,$K35)*$L$4+求节点(基础状态预期!J$7:J$27,$H$8:$H$28,$M$4)</f>
        <v>1712.8947368421059</v>
      </c>
    </row>
    <row r="36" spans="5:16" x14ac:dyDescent="0.15">
      <c r="E36" s="17"/>
      <c r="F36" s="17"/>
      <c r="K36" s="60">
        <v>28</v>
      </c>
      <c r="L36" s="60">
        <f>求节点(基础状态预期!F$7:F$27,$G$8:$G$28,$K36)*$L$4+求节点(基础状态预期!F$7:F$27,$H$8:$H$28,$M$4)</f>
        <v>1730</v>
      </c>
      <c r="M36" s="60">
        <f>求节点(基础状态预期!G$7:G$27,$G$8:$G$28,$K36)*$L$4+求节点(基础状态预期!G$7:G$27,$H$8:$H$28,$M$4)</f>
        <v>1746.9191919191917</v>
      </c>
      <c r="N36" s="60">
        <f>求节点(基础状态预期!H$7:H$27,$G$8:$G$28,$K36)*$L$4+求节点(基础状态预期!H$7:H$27,$H$8:$H$28,$M$4)</f>
        <v>1764.1836734693889</v>
      </c>
      <c r="O36" s="60">
        <f>求节点(基础状态预期!I$7:I$27,$G$8:$G$28,$K36)*$L$4+求节点(基础状态预期!I$7:I$27,$H$8:$H$28,$M$4)</f>
        <v>1781.80412371134</v>
      </c>
      <c r="P36" s="60">
        <f>求节点(基础状态预期!J$7:J$27,$G$8:$G$28,$K36)*$L$4+求节点(基础状态预期!J$7:J$27,$H$8:$H$28,$M$4)</f>
        <v>1813.4210526315796</v>
      </c>
    </row>
    <row r="37" spans="5:16" x14ac:dyDescent="0.15">
      <c r="E37" s="17"/>
      <c r="F37" s="17"/>
      <c r="K37" s="60">
        <v>29</v>
      </c>
      <c r="L37" s="60">
        <f>求节点(基础状态预期!F$7:F$27,$G$8:$G$28,$K37)*$L$4+求节点(基础状态预期!F$7:F$27,$H$8:$H$28,$M$4)</f>
        <v>1830</v>
      </c>
      <c r="M37" s="60">
        <f>求节点(基础状态预期!G$7:G$27,$G$8:$G$28,$K37)*$L$4+求节点(基础状态预期!G$7:G$27,$H$8:$H$28,$M$4)</f>
        <v>1844.9999999999995</v>
      </c>
      <c r="N37" s="60">
        <f>求节点(基础状态预期!H$7:H$27,$G$8:$G$28,$K37)*$L$4+求节点(基础状态预期!H$7:H$27,$H$8:$H$28,$M$4)</f>
        <v>1860.3061224489807</v>
      </c>
      <c r="O37" s="60">
        <f>求节点(基础状态预期!I$7:I$27,$G$8:$G$28,$K37)*$L$4+求节点(基础状态预期!I$7:I$27,$H$8:$H$28,$M$4)</f>
        <v>1875.9278350515458</v>
      </c>
      <c r="P37" s="60">
        <f>求节点(基础状态预期!J$7:J$27,$G$8:$G$28,$K37)*$L$4+求节点(基础状态预期!J$7:J$27,$H$8:$H$28,$M$4)</f>
        <v>1908.1578947368425</v>
      </c>
    </row>
    <row r="38" spans="5:16" x14ac:dyDescent="0.15">
      <c r="E38" s="17"/>
      <c r="F38" s="17"/>
      <c r="K38" s="60">
        <v>30</v>
      </c>
      <c r="L38" s="60">
        <f>求节点(基础状态预期!F$7:F$27,$G$8:$G$28,$K38)*$L$4+求节点(基础状态预期!F$7:F$27,$H$8:$H$28,$M$4)</f>
        <v>1920</v>
      </c>
      <c r="M38" s="60">
        <f>求节点(基础状态预期!G$7:G$27,$G$8:$G$28,$K38)*$L$4+求节点(基础状态预期!G$7:G$27,$H$8:$H$28,$M$4)</f>
        <v>1935.9090909090905</v>
      </c>
      <c r="N38" s="60">
        <f>求节点(基础状态预期!H$7:H$27,$G$8:$G$28,$K38)*$L$4+求节点(基础状态预期!H$7:H$27,$H$8:$H$28,$M$4)</f>
        <v>1952.1428571428582</v>
      </c>
      <c r="O38" s="60">
        <f>求节点(基础状态预期!I$7:I$27,$G$8:$G$28,$K38)*$L$4+求节点(基础状态预期!I$7:I$27,$H$8:$H$28,$M$4)</f>
        <v>1968.7113402061852</v>
      </c>
      <c r="P38" s="60">
        <f>求节点(基础状态预期!J$7:J$27,$G$8:$G$28,$K38)*$L$4+求节点(基础状态预期!J$7:J$27,$H$8:$H$28,$M$4)</f>
        <v>2002.8947368421059</v>
      </c>
    </row>
    <row r="39" spans="5:16" x14ac:dyDescent="0.15">
      <c r="E39" s="17"/>
      <c r="F39" s="17"/>
      <c r="K39" s="60">
        <v>31</v>
      </c>
      <c r="L39" s="60">
        <f>求节点(基础状态预期!F$7:F$27,$G$8:$G$28,$K39)*$L$4+求节点(基础状态预期!F$7:F$27,$H$8:$H$28,$M$4)</f>
        <v>2010</v>
      </c>
      <c r="M39" s="60">
        <f>求节点(基础状态预期!G$7:G$27,$G$8:$G$28,$K39)*$L$4+求节点(基础状态预期!G$7:G$27,$H$8:$H$28,$M$4)</f>
        <v>2026.8181818181815</v>
      </c>
      <c r="N39" s="60">
        <f>求节点(基础状态预期!H$7:H$27,$G$8:$G$28,$K39)*$L$4+求节点(基础状态预期!H$7:H$27,$H$8:$H$28,$M$4)</f>
        <v>2043.9795918367358</v>
      </c>
      <c r="O39" s="60">
        <f>求节点(基础状态预期!I$7:I$27,$G$8:$G$28,$K39)*$L$4+求节点(基础状态预期!I$7:I$27,$H$8:$H$28,$M$4)</f>
        <v>2061.494845360824</v>
      </c>
      <c r="P39" s="60">
        <f>求节点(基础状态预期!J$7:J$27,$G$8:$G$28,$K39)*$L$4+求节点(基础状态预期!J$7:J$27,$H$8:$H$28,$M$4)</f>
        <v>2097.6315789473692</v>
      </c>
    </row>
    <row r="40" spans="5:16" x14ac:dyDescent="0.15">
      <c r="E40" s="17"/>
      <c r="F40" s="17"/>
      <c r="K40" s="60">
        <v>32</v>
      </c>
      <c r="L40" s="60">
        <f>求节点(基础状态预期!F$7:F$27,$G$8:$G$28,$K40)*$L$4+求节点(基础状态预期!F$7:F$27,$H$8:$H$28,$M$4)</f>
        <v>2100</v>
      </c>
      <c r="M40" s="60">
        <f>求节点(基础状态预期!G$7:G$27,$G$8:$G$28,$K40)*$L$4+求节点(基础状态预期!G$7:G$27,$H$8:$H$28,$M$4)</f>
        <v>2117.7272727272725</v>
      </c>
      <c r="N40" s="60">
        <f>求节点(基础状态预期!H$7:H$27,$G$8:$G$28,$K40)*$L$4+求节点(基础状态预期!H$7:H$27,$H$8:$H$28,$M$4)</f>
        <v>2135.8163265306134</v>
      </c>
      <c r="O40" s="60">
        <f>求节点(基础状态预期!I$7:I$27,$G$8:$G$28,$K40)*$L$4+求节点(基础状态预期!I$7:I$27,$H$8:$H$28,$M$4)</f>
        <v>2154.278350515463</v>
      </c>
      <c r="P40" s="60">
        <f>求节点(基础状态预期!J$7:J$27,$G$8:$G$28,$K40)*$L$4+求节点(基础状态预期!J$7:J$27,$H$8:$H$28,$M$4)</f>
        <v>2192.3684210526321</v>
      </c>
    </row>
    <row r="41" spans="5:16" x14ac:dyDescent="0.15">
      <c r="E41" s="17"/>
      <c r="F41" s="17"/>
      <c r="K41" s="60">
        <v>33</v>
      </c>
      <c r="L41" s="60">
        <f>求节点(基础状态预期!F$7:F$27,$G$8:$G$28,$K41)*$L$4+求节点(基础状态预期!F$7:F$27,$H$8:$H$28,$M$4)</f>
        <v>2190</v>
      </c>
      <c r="M41" s="60">
        <f>求节点(基础状态预期!G$7:G$27,$G$8:$G$28,$K41)*$L$4+求节点(基础状态预期!G$7:G$27,$H$8:$H$28,$M$4)</f>
        <v>2208.6363636363635</v>
      </c>
      <c r="N41" s="60">
        <f>求节点(基础状态预期!H$7:H$27,$G$8:$G$28,$K41)*$L$4+求节点(基础状态预期!H$7:H$27,$H$8:$H$28,$M$4)</f>
        <v>2227.653061224491</v>
      </c>
      <c r="O41" s="60">
        <f>求节点(基础状态预期!I$7:I$27,$G$8:$G$28,$K41)*$L$4+求节点(基础状态预期!I$7:I$27,$H$8:$H$28,$M$4)</f>
        <v>2247.0618556701029</v>
      </c>
      <c r="P41" s="60">
        <f>求节点(基础状态预期!J$7:J$27,$G$8:$G$28,$K41)*$L$4+求节点(基础状态预期!J$7:J$27,$H$8:$H$28,$M$4)</f>
        <v>2287.105263157895</v>
      </c>
    </row>
    <row r="42" spans="5:16" x14ac:dyDescent="0.15">
      <c r="E42" s="17"/>
      <c r="F42" s="17"/>
      <c r="K42" s="60">
        <v>34</v>
      </c>
      <c r="L42" s="60">
        <f>求节点(基础状态预期!F$7:F$27,$G$8:$G$28,$K42)*$L$4+求节点(基础状态预期!F$7:F$27,$H$8:$H$28,$M$4)</f>
        <v>2280</v>
      </c>
      <c r="M42" s="60">
        <f>求节点(基础状态预期!G$7:G$27,$G$8:$G$28,$K42)*$L$4+求节点(基础状态预期!G$7:G$27,$H$8:$H$28,$M$4)</f>
        <v>2299.5454545454545</v>
      </c>
      <c r="N42" s="60">
        <f>求节点(基础状态预期!H$7:H$27,$G$8:$G$28,$K42)*$L$4+求节点(基础状态预期!H$7:H$27,$H$8:$H$28,$M$4)</f>
        <v>2319.4897959183686</v>
      </c>
      <c r="O42" s="60">
        <f>求节点(基础状态预期!I$7:I$27,$G$8:$G$28,$K42)*$L$4+求节点(基础状态预期!I$7:I$27,$H$8:$H$28,$M$4)</f>
        <v>2339.8453608247419</v>
      </c>
      <c r="P42" s="60">
        <f>求节点(基础状态预期!J$7:J$27,$G$8:$G$28,$K42)*$L$4+求节点(基础状态预期!J$7:J$27,$H$8:$H$28,$M$4)</f>
        <v>2381.8421052631584</v>
      </c>
    </row>
    <row r="43" spans="5:16" x14ac:dyDescent="0.15">
      <c r="E43" s="17"/>
      <c r="F43" s="17"/>
      <c r="K43" s="60">
        <v>35</v>
      </c>
      <c r="L43" s="60">
        <f>求节点(基础状态预期!F$7:F$27,$G$8:$G$28,$K43)*$L$4+求节点(基础状态预期!F$7:F$27,$H$8:$H$28,$M$4)</f>
        <v>2370</v>
      </c>
      <c r="M43" s="60">
        <f>求节点(基础状态预期!G$7:G$27,$G$8:$G$28,$K43)*$L$4+求节点(基础状态预期!G$7:G$27,$H$8:$H$28,$M$4)</f>
        <v>2390.454545454545</v>
      </c>
      <c r="N43" s="60">
        <f>求节点(基础状态预期!H$7:H$27,$G$8:$G$28,$K43)*$L$4+求节点(基础状态预期!H$7:H$27,$H$8:$H$28,$M$4)</f>
        <v>2411.3265306122462</v>
      </c>
      <c r="O43" s="60">
        <f>求节点(基础状态预期!I$7:I$27,$G$8:$G$28,$K43)*$L$4+求节点(基础状态预期!I$7:I$27,$H$8:$H$28,$M$4)</f>
        <v>2432.6288659793809</v>
      </c>
      <c r="P43" s="60">
        <f>求节点(基础状态预期!J$7:J$27,$G$8:$G$28,$K43)*$L$4+求节点(基础状态预期!J$7:J$27,$H$8:$H$28,$M$4)</f>
        <v>2476.5789473684213</v>
      </c>
    </row>
    <row r="44" spans="5:16" x14ac:dyDescent="0.15">
      <c r="E44" s="17"/>
      <c r="F44" s="17"/>
      <c r="K44" s="60">
        <v>36</v>
      </c>
      <c r="L44" s="60">
        <f>求节点(基础状态预期!F$7:F$27,$G$8:$G$28,$K44)*$L$4+求节点(基础状态预期!F$7:F$27,$H$8:$H$28,$M$4)</f>
        <v>2460</v>
      </c>
      <c r="M44" s="60">
        <f>求节点(基础状态预期!G$7:G$27,$G$8:$G$28,$K44)*$L$4+求节点(基础状态预期!G$7:G$27,$H$8:$H$28,$M$4)</f>
        <v>2481.363636363636</v>
      </c>
      <c r="N44" s="60">
        <f>求节点(基础状态预期!H$7:H$27,$G$8:$G$28,$K44)*$L$4+求节点(基础状态预期!H$7:H$27,$H$8:$H$28,$M$4)</f>
        <v>2503.1632653061238</v>
      </c>
      <c r="O44" s="60">
        <f>求节点(基础状态预期!I$7:I$27,$G$8:$G$28,$K44)*$L$4+求节点(基础状态预期!I$7:I$27,$H$8:$H$28,$M$4)</f>
        <v>2523.3711340206182</v>
      </c>
      <c r="P44" s="60">
        <f>求节点(基础状态预期!J$7:J$27,$G$8:$G$28,$K44)*$L$4+求节点(基础状态预期!J$7:J$27,$H$8:$H$28,$M$4)</f>
        <v>2555.21052631579</v>
      </c>
    </row>
    <row r="45" spans="5:16" x14ac:dyDescent="0.15">
      <c r="E45" s="17"/>
      <c r="F45" s="17"/>
      <c r="K45" s="60">
        <v>37</v>
      </c>
      <c r="L45" s="60">
        <f>求节点(基础状态预期!F$7:F$27,$G$8:$G$28,$K45)*$L$4+求节点(基础状态预期!F$7:F$27,$H$8:$H$28,$M$4)</f>
        <v>2550</v>
      </c>
      <c r="M45" s="60">
        <f>求节点(基础状态预期!G$7:G$27,$G$8:$G$28,$K45)*$L$4+求节点(基础状态预期!G$7:G$27,$H$8:$H$28,$M$4)</f>
        <v>2565.545454545454</v>
      </c>
      <c r="N45" s="60">
        <f>求节点(基础状态预期!H$7:H$27,$G$8:$G$28,$K45)*$L$4+求节点(基础状态预期!H$7:H$27,$H$8:$H$28,$M$4)</f>
        <v>2581.4081632653074</v>
      </c>
      <c r="O45" s="60">
        <f>求节点(基础状态预期!I$7:I$27,$G$8:$G$28,$K45)*$L$4+求节点(基础状态预期!I$7:I$27,$H$8:$H$28,$M$4)</f>
        <v>2597.5979381443294</v>
      </c>
      <c r="P45" s="60">
        <f>求节点(基础状态预期!J$7:J$27,$G$8:$G$28,$K45)*$L$4+求节点(基础状态预期!J$7:J$27,$H$8:$H$28,$M$4)</f>
        <v>2631.0000000000005</v>
      </c>
    </row>
    <row r="46" spans="5:16" x14ac:dyDescent="0.15">
      <c r="E46" s="17"/>
      <c r="F46" s="17"/>
      <c r="K46" s="60">
        <v>38</v>
      </c>
      <c r="L46" s="60">
        <f>求节点(基础状态预期!F$7:F$27,$G$8:$G$28,$K46)*$L$4+求节点(基础状态预期!F$7:F$27,$H$8:$H$28,$M$4)</f>
        <v>2622</v>
      </c>
      <c r="M46" s="60">
        <f>求节点(基础状态预期!G$7:G$27,$G$8:$G$28,$K46)*$L$4+求节点(基础状态预期!G$7:G$27,$H$8:$H$28,$M$4)</f>
        <v>2638.272727272727</v>
      </c>
      <c r="N46" s="60">
        <f>求节点(基础状态预期!H$7:H$27,$G$8:$G$28,$K46)*$L$4+求节点(基础状态预期!H$7:H$27,$H$8:$H$28,$M$4)</f>
        <v>2654.8775510204091</v>
      </c>
      <c r="O46" s="60">
        <f>求节点(基础状态预期!I$7:I$27,$G$8:$G$28,$K46)*$L$4+求节点(基础状态预期!I$7:I$27,$H$8:$H$28,$M$4)</f>
        <v>2671.8247422680406</v>
      </c>
      <c r="P46" s="60">
        <f>求节点(基础状态预期!J$7:J$27,$G$8:$G$28,$K46)*$L$4+求节点(基础状态预期!J$7:J$27,$H$8:$H$28,$M$4)</f>
        <v>2706.7894736842109</v>
      </c>
    </row>
    <row r="47" spans="5:16" x14ac:dyDescent="0.15">
      <c r="E47" s="17"/>
      <c r="F47" s="17"/>
      <c r="K47" s="60">
        <v>39</v>
      </c>
      <c r="L47" s="60">
        <f>求节点(基础状态预期!F$7:F$27,$G$8:$G$28,$K47)*$L$4+求节点(基础状态预期!F$7:F$27,$H$8:$H$28,$M$4)</f>
        <v>2694</v>
      </c>
      <c r="M47" s="60">
        <f>求节点(基础状态预期!G$7:G$27,$G$8:$G$28,$K47)*$L$4+求节点(基础状态预期!G$7:G$27,$H$8:$H$28,$M$4)</f>
        <v>2711</v>
      </c>
      <c r="N47" s="60">
        <f>求节点(基础状态预期!H$7:H$27,$G$8:$G$28,$K47)*$L$4+求节点(基础状态预期!H$7:H$27,$H$8:$H$28,$M$4)</f>
        <v>2728.3469387755113</v>
      </c>
      <c r="O47" s="60">
        <f>求节点(基础状态预期!I$7:I$27,$G$8:$G$28,$K47)*$L$4+求节点(基础状态预期!I$7:I$27,$H$8:$H$28,$M$4)</f>
        <v>2746.0515463917518</v>
      </c>
      <c r="P47" s="60">
        <f>求节点(基础状态预期!J$7:J$27,$G$8:$G$28,$K47)*$L$4+求节点(基础状态预期!J$7:J$27,$H$8:$H$28,$M$4)</f>
        <v>2782.5789473684217</v>
      </c>
    </row>
    <row r="48" spans="5:16" x14ac:dyDescent="0.15">
      <c r="E48" s="17"/>
      <c r="F48" s="17"/>
      <c r="K48" s="60">
        <v>40</v>
      </c>
      <c r="L48" s="60">
        <f>求节点(基础状态预期!F$7:F$27,$G$8:$G$28,$K48)*$L$4+求节点(基础状态预期!F$7:F$27,$H$8:$H$28,$M$4)</f>
        <v>2766</v>
      </c>
      <c r="M48" s="60">
        <f>求节点(基础状态预期!G$7:G$27,$G$8:$G$28,$K48)*$L$4+求节点(基础状态预期!G$7:G$27,$H$8:$H$28,$M$4)</f>
        <v>2783.7272727272725</v>
      </c>
      <c r="N48" s="60">
        <f>求节点(基础状态预期!H$7:H$27,$G$8:$G$28,$K48)*$L$4+求节点(基础状态预期!H$7:H$27,$H$8:$H$28,$M$4)</f>
        <v>2801.8163265306134</v>
      </c>
      <c r="O48" s="60">
        <f>求节点(基础状态预期!I$7:I$27,$G$8:$G$28,$K48)*$L$4+求节点(基础状态预期!I$7:I$27,$H$8:$H$28,$M$4)</f>
        <v>2820.278350515463</v>
      </c>
      <c r="P48" s="60">
        <f>求节点(基础状态预期!J$7:J$27,$G$8:$G$28,$K48)*$L$4+求节点(基础状态预期!J$7:J$27,$H$8:$H$28,$M$4)</f>
        <v>2857.105263157895</v>
      </c>
    </row>
    <row r="49" spans="3:16" x14ac:dyDescent="0.15">
      <c r="E49" s="17"/>
      <c r="F49" s="17"/>
      <c r="K49" s="60">
        <v>41</v>
      </c>
      <c r="L49" s="60">
        <f>求节点(基础状态预期!F$7:F$27,$G$8:$G$28,$K49)*$L$4+求节点(基础状态预期!F$7:F$27,$H$8:$H$28,$M$4)</f>
        <v>2838</v>
      </c>
      <c r="M49" s="60">
        <f>求节点(基础状态预期!G$7:G$27,$G$8:$G$28,$K49)*$L$4+求节点(基础状态预期!G$7:G$27,$H$8:$H$28,$M$4)</f>
        <v>2856.4545454545455</v>
      </c>
      <c r="N49" s="60">
        <f>求节点(基础状态预期!H$7:H$27,$G$8:$G$28,$K49)*$L$4+求节点(基础状态预期!H$7:H$27,$H$8:$H$28,$M$4)</f>
        <v>2875.2857142857156</v>
      </c>
      <c r="O49" s="60">
        <f>求节点(基础状态预期!I$7:I$27,$G$8:$G$28,$K49)*$L$4+求节点(基础状态预期!I$7:I$27,$H$8:$H$28,$M$4)</f>
        <v>2891.2886597938141</v>
      </c>
      <c r="P49" s="60">
        <f>求节点(基础状态预期!J$7:J$27,$G$8:$G$28,$K49)*$L$4+求节点(基础状态预期!J$7:J$27,$H$8:$H$28,$M$4)</f>
        <v>2920.2631578947376</v>
      </c>
    </row>
    <row r="50" spans="3:16" x14ac:dyDescent="0.15">
      <c r="E50" s="17"/>
      <c r="F50" s="17"/>
      <c r="K50" s="60">
        <v>42</v>
      </c>
      <c r="L50" s="60">
        <f>求节点(基础状态预期!F$7:F$27,$G$8:$G$28,$K50)*$L$4+求节点(基础状态预期!F$7:F$27,$H$8:$H$28,$M$4)</f>
        <v>2910</v>
      </c>
      <c r="M50" s="60">
        <f>求节点(基础状态预期!G$7:G$27,$G$8:$G$28,$K50)*$L$4+求节点(基础状态预期!G$7:G$27,$H$8:$H$28,$M$4)</f>
        <v>2924.0909090909095</v>
      </c>
      <c r="N50" s="60">
        <f>求节点(基础状态预期!H$7:H$27,$G$8:$G$28,$K50)*$L$4+求节点(基础状态预期!H$7:H$27,$H$8:$H$28,$M$4)</f>
        <v>2938.4693877551031</v>
      </c>
      <c r="O50" s="60">
        <f>求节点(基础状态预期!I$7:I$27,$G$8:$G$28,$K50)*$L$4+求节点(基础状态预期!I$7:I$27,$H$8:$H$28,$M$4)</f>
        <v>2953.1443298969061</v>
      </c>
      <c r="P50" s="60">
        <f>求节点(基础状态预期!J$7:J$27,$G$8:$G$28,$K50)*$L$4+求节点(基础状态预期!J$7:J$27,$H$8:$H$28,$M$4)</f>
        <v>2983.4210526315796</v>
      </c>
    </row>
    <row r="51" spans="3:16" x14ac:dyDescent="0.15">
      <c r="E51" s="17"/>
      <c r="F51" s="17"/>
      <c r="K51" s="60">
        <v>43</v>
      </c>
      <c r="L51" s="60">
        <f>求节点(基础状态预期!F$7:F$27,$G$8:$G$28,$K51)*$L$4+求节点(基础状态预期!F$7:F$27,$H$8:$H$28,$M$4)</f>
        <v>2970</v>
      </c>
      <c r="M51" s="60">
        <f>求节点(基础状态预期!G$7:G$27,$G$8:$G$28,$K51)*$L$4+求节点(基础状态预期!G$7:G$27,$H$8:$H$28,$M$4)</f>
        <v>2984.69696969697</v>
      </c>
      <c r="N51" s="60">
        <f>求节点(基础状态预期!H$7:H$27,$G$8:$G$28,$K51)*$L$4+求节点(基础状态预期!H$7:H$27,$H$8:$H$28,$M$4)</f>
        <v>2999.6938775510212</v>
      </c>
      <c r="O51" s="60">
        <f>求节点(基础状态预期!I$7:I$27,$G$8:$G$28,$K51)*$L$4+求节点(基础状态预期!I$7:I$27,$H$8:$H$28,$M$4)</f>
        <v>3014.9999999999991</v>
      </c>
      <c r="P51" s="60">
        <f>求节点(基础状态预期!J$7:J$27,$G$8:$G$28,$K51)*$L$4+求节点(基础状态预期!J$7:J$27,$H$8:$H$28,$M$4)</f>
        <v>3046.5789473684217</v>
      </c>
    </row>
    <row r="52" spans="3:16" x14ac:dyDescent="0.15">
      <c r="E52" s="17"/>
      <c r="F52" s="17"/>
      <c r="K52" s="60">
        <v>44</v>
      </c>
      <c r="L52" s="60">
        <f>求节点(基础状态预期!F$7:F$27,$G$8:$G$28,$K52)*$L$4+求节点(基础状态预期!F$7:F$27,$H$8:$H$28,$M$4)</f>
        <v>3030</v>
      </c>
      <c r="M52" s="60">
        <f>求节点(基础状态预期!G$7:G$27,$G$8:$G$28,$K52)*$L$4+求节点(基础状态预期!G$7:G$27,$H$8:$H$28,$M$4)</f>
        <v>3045.3030303030305</v>
      </c>
      <c r="N52" s="60">
        <f>求节点(基础状态预期!H$7:H$27,$G$8:$G$28,$K52)*$L$4+求节点(基础状态预期!H$7:H$27,$H$8:$H$28,$M$4)</f>
        <v>3060.9183673469397</v>
      </c>
      <c r="O52" s="60">
        <f>求节点(基础状态预期!I$7:I$27,$G$8:$G$28,$K52)*$L$4+求节点(基础状态预期!I$7:I$27,$H$8:$H$28,$M$4)</f>
        <v>3076.8556701030921</v>
      </c>
      <c r="P52" s="60">
        <f>求节点(基础状态预期!J$7:J$27,$G$8:$G$28,$K52)*$L$4+求节点(基础状态预期!J$7:J$27,$H$8:$H$28,$M$4)</f>
        <v>3109.7368421052638</v>
      </c>
    </row>
    <row r="53" spans="3:16" x14ac:dyDescent="0.15">
      <c r="C53" s="17"/>
      <c r="E53" s="17"/>
      <c r="F53" s="17"/>
      <c r="K53" s="60">
        <v>45</v>
      </c>
      <c r="L53" s="60">
        <f>求节点(基础状态预期!F$7:F$27,$G$8:$G$28,$K53)*$L$4+求节点(基础状态预期!F$7:F$27,$H$8:$H$28,$M$4)</f>
        <v>3090</v>
      </c>
      <c r="M53" s="60">
        <f>求节点(基础状态预期!G$7:G$27,$G$8:$G$28,$K53)*$L$4+求节点(基础状态预期!G$7:G$27,$H$8:$H$28,$M$4)</f>
        <v>3105.909090909091</v>
      </c>
      <c r="N53" s="60">
        <f>求节点(基础状态预期!H$7:H$27,$G$8:$G$28,$K53)*$L$4+求节点(基础状态预期!H$7:H$27,$H$8:$H$28,$M$4)</f>
        <v>3122.1428571428582</v>
      </c>
      <c r="O53" s="60">
        <f>求节点(基础状态预期!I$7:I$27,$G$8:$G$28,$K53)*$L$4+求节点(基础状态预期!I$7:I$27,$H$8:$H$28,$M$4)</f>
        <v>3138.711340206185</v>
      </c>
      <c r="P53" s="60">
        <f>求节点(基础状态预期!J$7:J$27,$G$8:$G$28,$K53)*$L$4+求节点(基础状态预期!J$7:J$27,$H$8:$H$28,$M$4)</f>
        <v>3172.8947368421059</v>
      </c>
    </row>
    <row r="54" spans="3:16" x14ac:dyDescent="0.15">
      <c r="C54" s="17"/>
      <c r="D54" s="17"/>
      <c r="E54" s="17"/>
      <c r="F54" s="17"/>
      <c r="K54" s="60">
        <v>46</v>
      </c>
      <c r="L54" s="60">
        <f>求节点(基础状态预期!F$7:F$27,$G$8:$G$28,$K54)*$L$4+求节点(基础状态预期!F$7:F$27,$H$8:$H$28,$M$4)</f>
        <v>3150</v>
      </c>
      <c r="M54" s="60">
        <f>求节点(基础状态预期!G$7:G$27,$G$8:$G$28,$K54)*$L$4+求节点(基础状态预期!G$7:G$27,$H$8:$H$28,$M$4)</f>
        <v>3166.5151515151515</v>
      </c>
      <c r="N54" s="60">
        <f>求节点(基础状态预期!H$7:H$27,$G$8:$G$28,$K54)*$L$4+求节点(基础状态预期!H$7:H$27,$H$8:$H$28,$M$4)</f>
        <v>3183.3673469387763</v>
      </c>
      <c r="O54" s="60">
        <f>求节点(基础状态预期!I$7:I$27,$G$8:$G$28,$K54)*$L$4+求节点(基础状态预期!I$7:I$27,$H$8:$H$28,$M$4)</f>
        <v>3200.5670103092771</v>
      </c>
      <c r="P54" s="60">
        <f>求节点(基础状态预期!J$7:J$27,$G$8:$G$28,$K54)*$L$4+求节点(基础状态预期!J$7:J$27,$H$8:$H$28,$M$4)</f>
        <v>3244.4736842105272</v>
      </c>
    </row>
    <row r="55" spans="3:16" x14ac:dyDescent="0.15">
      <c r="C55" s="17"/>
      <c r="D55" s="17"/>
      <c r="E55" s="17"/>
      <c r="F55" s="17"/>
      <c r="K55" s="60">
        <v>47</v>
      </c>
      <c r="L55" s="60">
        <f>求节点(基础状态预期!F$7:F$27,$G$8:$G$28,$K55)*$L$4+求节点(基础状态预期!F$7:F$27,$H$8:$H$28,$M$4)</f>
        <v>3210</v>
      </c>
      <c r="M55" s="60">
        <f>求节点(基础状态预期!G$7:G$27,$G$8:$G$28,$K55)*$L$4+求节点(基础状态预期!G$7:G$27,$H$8:$H$28,$M$4)</f>
        <v>3227.121212121212</v>
      </c>
      <c r="N55" s="60">
        <f>求节点(基础状态预期!H$7:H$27,$G$8:$G$28,$K55)*$L$4+求节点(基础状态预期!H$7:H$27,$H$8:$H$28,$M$4)</f>
        <v>3244.5918367346949</v>
      </c>
      <c r="O55" s="60">
        <f>求节点(基础状态预期!I$7:I$27,$G$8:$G$28,$K55)*$L$4+求节点(基础状态预期!I$7:I$27,$H$8:$H$28,$M$4)</f>
        <v>3271.494845360824</v>
      </c>
      <c r="P55" s="60">
        <f>求节点(基础状态预期!J$7:J$27,$G$8:$G$28,$K55)*$L$4+求节点(基础状态预期!J$7:J$27,$H$8:$H$28,$M$4)</f>
        <v>3328.6842105263163</v>
      </c>
    </row>
    <row r="56" spans="3:16" x14ac:dyDescent="0.15">
      <c r="C56" s="17"/>
      <c r="D56" s="17"/>
      <c r="E56" s="17"/>
      <c r="F56" s="17"/>
      <c r="K56" s="60">
        <v>48</v>
      </c>
      <c r="L56" s="60">
        <f>求节点(基础状态预期!F$7:F$27,$G$8:$G$28,$K56)*$L$4+求节点(基础状态预期!F$7:F$27,$H$8:$H$28,$M$4)</f>
        <v>3270</v>
      </c>
      <c r="M56" s="60">
        <f>求节点(基础状态预期!G$7:G$27,$G$8:$G$28,$K56)*$L$4+求节点(基础状态预期!G$7:G$27,$H$8:$H$28,$M$4)</f>
        <v>3297.4242424242425</v>
      </c>
      <c r="N56" s="60">
        <f>求节点(基础状态预期!H$7:H$27,$G$8:$G$28,$K56)*$L$4+求节点(基础状态预期!H$7:H$27,$H$8:$H$28,$M$4)</f>
        <v>3325.4081632653069</v>
      </c>
      <c r="O56" s="60">
        <f>求节点(基础状态预期!I$7:I$27,$G$8:$G$28,$K56)*$L$4+求节点(基础状态预期!I$7:I$27,$H$8:$H$28,$M$4)</f>
        <v>3353.9690721649476</v>
      </c>
      <c r="P56" s="60">
        <f>求节点(基础状态预期!J$7:J$27,$G$8:$G$28,$K56)*$L$4+求节点(基础状态预期!J$7:J$27,$H$8:$H$28,$M$4)</f>
        <v>3412.8947368421063</v>
      </c>
    </row>
    <row r="57" spans="3:16" x14ac:dyDescent="0.15">
      <c r="C57" s="17"/>
      <c r="D57" s="17"/>
      <c r="E57" s="17"/>
      <c r="F57" s="17"/>
      <c r="K57" s="60">
        <v>49</v>
      </c>
      <c r="L57" s="60">
        <f>求节点(基础状态预期!F$7:F$27,$G$8:$G$28,$K57)*$L$4+求节点(基础状态预期!F$7:F$27,$H$8:$H$28,$M$4)</f>
        <v>3350</v>
      </c>
      <c r="M57" s="60">
        <f>求节点(基础状态预期!G$7:G$27,$G$8:$G$28,$K57)*$L$4+求节点(基础状态预期!G$7:G$27,$H$8:$H$28,$M$4)</f>
        <v>3378.2323232323233</v>
      </c>
      <c r="N57" s="60">
        <f>求节点(基础状态预期!H$7:H$27,$G$8:$G$28,$K57)*$L$4+求节点(基础状态预期!H$7:H$27,$H$8:$H$28,$M$4)</f>
        <v>3407.040816326532</v>
      </c>
      <c r="O57" s="60">
        <f>求节点(基础状态预期!I$7:I$27,$G$8:$G$28,$K57)*$L$4+求节点(基础状态预期!I$7:I$27,$H$8:$H$28,$M$4)</f>
        <v>3436.4432989690713</v>
      </c>
      <c r="P57" s="60">
        <f>求节点(基础状态预期!J$7:J$27,$G$8:$G$28,$K57)*$L$4+求节点(基础状态预期!J$7:J$27,$H$8:$H$28,$M$4)</f>
        <v>3497.1052631578955</v>
      </c>
    </row>
    <row r="58" spans="3:16" x14ac:dyDescent="0.15">
      <c r="C58" s="17"/>
      <c r="D58" s="17"/>
      <c r="E58" s="17"/>
      <c r="F58" s="17"/>
      <c r="K58" s="60">
        <v>50</v>
      </c>
      <c r="L58" s="60">
        <f>求节点(基础状态预期!F$7:F$27,$G$8:$G$28,$K58)*$L$4+求节点(基础状态预期!F$7:F$27,$H$8:$H$28,$M$4)</f>
        <v>3430.0000000000005</v>
      </c>
      <c r="M58" s="60">
        <f>求节点(基础状态预期!G$7:G$27,$G$8:$G$28,$K58)*$L$4+求节点(基础状态预期!G$7:G$27,$H$8:$H$28,$M$4)</f>
        <v>3459.0404040404046</v>
      </c>
      <c r="N58" s="60">
        <f>求节点(基础状态预期!H$7:H$27,$G$8:$G$28,$K58)*$L$4+求节点(基础状态预期!H$7:H$27,$H$8:$H$28,$M$4)</f>
        <v>3488.6734693877556</v>
      </c>
      <c r="O58" s="60">
        <f>求节点(基础状态预期!I$7:I$27,$G$8:$G$28,$K58)*$L$4+求节点(基础状态预期!I$7:I$27,$H$8:$H$28,$M$4)</f>
        <v>3518.9175257731949</v>
      </c>
      <c r="P58" s="60">
        <f>求节点(基础状态预期!J$7:J$27,$G$8:$G$28,$K58)*$L$4+求节点(基础状态预期!J$7:J$27,$H$8:$H$28,$M$4)</f>
        <v>3581.3157894736851</v>
      </c>
    </row>
    <row r="59" spans="3:16" x14ac:dyDescent="0.15">
      <c r="C59" s="17"/>
      <c r="D59" s="17"/>
      <c r="E59" s="17"/>
      <c r="F59" s="17"/>
      <c r="K59" s="60">
        <v>51</v>
      </c>
      <c r="L59" s="60">
        <f>求节点(基础状态预期!F$7:F$27,$G$8:$G$28,$K59)*$L$4+求节点(基础状态预期!F$7:F$27,$H$8:$H$28,$M$4)</f>
        <v>3510</v>
      </c>
      <c r="M59" s="60">
        <f>求节点(基础状态预期!G$7:G$27,$G$8:$G$28,$K59)*$L$4+求节点(基础状态预期!G$7:G$27,$H$8:$H$28,$M$4)</f>
        <v>3539.848484848485</v>
      </c>
      <c r="N59" s="60">
        <f>求节点(基础状态预期!H$7:H$27,$G$8:$G$28,$K59)*$L$4+求节点(基础状态预期!H$7:H$27,$H$8:$H$28,$M$4)</f>
        <v>3570.3061224489802</v>
      </c>
      <c r="O59" s="60">
        <f>求节点(基础状态预期!I$7:I$27,$G$8:$G$28,$K59)*$L$4+求节点(基础状态预期!I$7:I$27,$H$8:$H$28,$M$4)</f>
        <v>3601.3917525773195</v>
      </c>
      <c r="P59" s="60">
        <f>求节点(基础状态预期!J$7:J$27,$G$8:$G$28,$K59)*$L$4+求节点(基础状态预期!J$7:J$27,$H$8:$H$28,$M$4)</f>
        <v>3665.5263157894742</v>
      </c>
    </row>
    <row r="60" spans="3:16" x14ac:dyDescent="0.15">
      <c r="D60" s="17"/>
      <c r="K60" s="60">
        <v>52</v>
      </c>
      <c r="L60" s="60">
        <f>求节点(基础状态预期!F$7:F$27,$G$8:$G$28,$K60)*$L$4+求节点(基础状态预期!F$7:F$27,$H$8:$H$28,$M$4)</f>
        <v>3589.9999999999995</v>
      </c>
      <c r="M60" s="60">
        <f>求节点(基础状态预期!G$7:G$27,$G$8:$G$28,$K60)*$L$4+求节点(基础状态预期!G$7:G$27,$H$8:$H$28,$M$4)</f>
        <v>3620.6565656565658</v>
      </c>
      <c r="N60" s="60">
        <f>求节点(基础状态预期!H$7:H$27,$G$8:$G$28,$K60)*$L$4+求节点(基础状态预期!H$7:H$27,$H$8:$H$28,$M$4)</f>
        <v>3651.9387755102048</v>
      </c>
      <c r="O60" s="60">
        <f>求节点(基础状态预期!I$7:I$27,$G$8:$G$28,$K60)*$L$4+求节点(基础状态预期!I$7:I$27,$H$8:$H$28,$M$4)</f>
        <v>3683.8659793814431</v>
      </c>
      <c r="P60" s="60">
        <f>求节点(基础状态预期!J$7:J$27,$G$8:$G$28,$K60)*$L$4+求节点(基础状态预期!J$7:J$27,$H$8:$H$28,$M$4)</f>
        <v>3749.7368421052633</v>
      </c>
    </row>
    <row r="61" spans="3:16" x14ac:dyDescent="0.15">
      <c r="K61" s="60">
        <v>53</v>
      </c>
      <c r="L61" s="60">
        <f>求节点(基础状态预期!F$7:F$27,$G$8:$G$28,$K61)*$L$4+求节点(基础状态预期!F$7:F$27,$H$8:$H$28,$M$4)</f>
        <v>3670</v>
      </c>
      <c r="M61" s="60">
        <f>求节点(基础状态预期!G$7:G$27,$G$8:$G$28,$K61)*$L$4+求节点(基础状态预期!G$7:G$27,$H$8:$H$28,$M$4)</f>
        <v>3701.4646464646462</v>
      </c>
      <c r="N61" s="60">
        <f>求节点(基础状态预期!H$7:H$27,$G$8:$G$28,$K61)*$L$4+求节点(基础状态预期!H$7:H$27,$H$8:$H$28,$M$4)</f>
        <v>3733.5714285714298</v>
      </c>
      <c r="O61" s="60">
        <f>求节点(基础状态预期!I$7:I$27,$G$8:$G$28,$K61)*$L$4+求节点(基础状态预期!I$7:I$27,$H$8:$H$28,$M$4)</f>
        <v>3766.3402061855677</v>
      </c>
      <c r="P61" s="60">
        <f>求节点(基础状态预期!J$7:J$27,$G$8:$G$28,$K61)*$L$4+求节点(基础状态预期!J$7:J$27,$H$8:$H$28,$M$4)</f>
        <v>3833.9473684210525</v>
      </c>
    </row>
    <row r="62" spans="3:16" x14ac:dyDescent="0.15">
      <c r="K62" s="60">
        <v>54</v>
      </c>
      <c r="L62" s="60">
        <f>求节点(基础状态预期!F$7:F$27,$G$8:$G$28,$K62)*$L$4+求节点(基础状态预期!F$7:F$27,$H$8:$H$28,$M$4)</f>
        <v>3750</v>
      </c>
      <c r="M62" s="60">
        <f>求节点(基础状态预期!G$7:G$27,$G$8:$G$28,$K62)*$L$4+求节点(基础状态预期!G$7:G$27,$H$8:$H$28,$M$4)</f>
        <v>3782.2727272727266</v>
      </c>
      <c r="N62" s="60">
        <f>求节点(基础状态预期!H$7:H$27,$G$8:$G$28,$K62)*$L$4+求节点(基础状态预期!H$7:H$27,$H$8:$H$28,$M$4)</f>
        <v>3815.2040816326539</v>
      </c>
      <c r="O62" s="60">
        <f>求节点(基础状态预期!I$7:I$27,$G$8:$G$28,$K62)*$L$4+求节点(基础状态预期!I$7:I$27,$H$8:$H$28,$M$4)</f>
        <v>3848.8144329896904</v>
      </c>
      <c r="P62" s="60">
        <f>求节点(基础状态预期!J$7:J$27,$G$8:$G$28,$K62)*$L$4+求节点(基础状态预期!J$7:J$27,$H$8:$H$28,$M$4)</f>
        <v>3918.1578947368425</v>
      </c>
    </row>
    <row r="63" spans="3:16" x14ac:dyDescent="0.15">
      <c r="K63" s="60">
        <v>55</v>
      </c>
      <c r="L63" s="60">
        <f>求节点(基础状态预期!F$7:F$27,$G$8:$G$28,$K63)*$L$4+求节点(基础状态预期!F$7:F$27,$H$8:$H$28,$M$4)</f>
        <v>3830</v>
      </c>
      <c r="M63" s="60">
        <f>求节点(基础状态预期!G$7:G$27,$G$8:$G$28,$K63)*$L$4+求节点(基础状态预期!G$7:G$27,$H$8:$H$28,$M$4)</f>
        <v>3863.0808080808079</v>
      </c>
      <c r="N63" s="60">
        <f>求节点(基础状态预期!H$7:H$27,$G$8:$G$28,$K63)*$L$4+求节点(基础状态预期!H$7:H$27,$H$8:$H$28,$M$4)</f>
        <v>3896.836734693878</v>
      </c>
      <c r="O63" s="60">
        <f>求节点(基础状态预期!I$7:I$27,$G$8:$G$28,$K63)*$L$4+求节点(基础状态预期!I$7:I$27,$H$8:$H$28,$M$4)</f>
        <v>3931.2886597938141</v>
      </c>
      <c r="P63" s="60">
        <f>求节点(基础状态预期!J$7:J$27,$G$8:$G$28,$K63)*$L$4+求节点(基础状态预期!J$7:J$27,$H$8:$H$28,$M$4)</f>
        <v>4002.3684210526326</v>
      </c>
    </row>
    <row r="64" spans="3:16" x14ac:dyDescent="0.15">
      <c r="K64" s="60">
        <v>56</v>
      </c>
      <c r="L64" s="60">
        <f>求节点(基础状态预期!F$7:F$27,$G$8:$G$28,$K64)*$L$4+求节点(基础状态预期!F$7:F$27,$H$8:$H$28,$M$4)</f>
        <v>3910</v>
      </c>
      <c r="M64" s="60">
        <f>求节点(基础状态预期!G$7:G$27,$G$8:$G$28,$K64)*$L$4+求节点(基础状态预期!G$7:G$27,$H$8:$H$28,$M$4)</f>
        <v>3943.8888888888882</v>
      </c>
      <c r="N64" s="60">
        <f>求节点(基础状态预期!H$7:H$27,$G$8:$G$28,$K64)*$L$4+求节点(基础状态预期!H$7:H$27,$H$8:$H$28,$M$4)</f>
        <v>3978.4693877551031</v>
      </c>
      <c r="O64" s="60">
        <f>求节点(基础状态预期!I$7:I$27,$G$8:$G$28,$K64)*$L$4+求节点(基础状态预期!I$7:I$27,$H$8:$H$28,$M$4)</f>
        <v>4013.7628865979386</v>
      </c>
      <c r="P64" s="60">
        <f>求节点(基础状态预期!J$7:J$27,$G$8:$G$28,$K64)*$L$4+求节点(基础状态预期!J$7:J$27,$H$8:$H$28,$M$4)</f>
        <v>4086.5789473684217</v>
      </c>
    </row>
    <row r="65" spans="11:16" x14ac:dyDescent="0.15">
      <c r="K65" s="60">
        <v>57</v>
      </c>
      <c r="L65" s="60">
        <f>求节点(基础状态预期!F$7:F$27,$G$8:$G$28,$K65)*$L$4+求节点(基础状态预期!F$7:F$27,$H$8:$H$28,$M$4)</f>
        <v>3990</v>
      </c>
      <c r="M65" s="60">
        <f>求节点(基础状态预期!G$7:G$27,$G$8:$G$28,$K65)*$L$4+求节点(基础状态预期!G$7:G$27,$H$8:$H$28,$M$4)</f>
        <v>4024.6969696969695</v>
      </c>
      <c r="N65" s="60">
        <f>求节点(基础状态预期!H$7:H$27,$G$8:$G$28,$K65)*$L$4+求节点(基础状态预期!H$7:H$27,$H$8:$H$28,$M$4)</f>
        <v>4060.1020408163272</v>
      </c>
      <c r="O65" s="60">
        <f>求节点(基础状态预期!I$7:I$27,$G$8:$G$28,$K65)*$L$4+求节点(基础状态预期!I$7:I$27,$H$8:$H$28,$M$4)</f>
        <v>4096.2371134020623</v>
      </c>
      <c r="P65" s="60">
        <f>求节点(基础状态预期!J$7:J$27,$G$8:$G$28,$K65)*$L$4+求节点(基础状态预期!J$7:J$27,$H$8:$H$28,$M$4)</f>
        <v>4170.7894736842109</v>
      </c>
    </row>
    <row r="66" spans="11:16" x14ac:dyDescent="0.15">
      <c r="K66" s="60">
        <v>58</v>
      </c>
      <c r="L66" s="60">
        <f>求节点(基础状态预期!F$7:F$27,$G$8:$G$28,$K66)*$L$4+求节点(基础状态预期!F$7:F$27,$H$8:$H$28,$M$4)</f>
        <v>4070</v>
      </c>
      <c r="M66" s="60">
        <f>求节点(基础状态预期!G$7:G$27,$G$8:$G$28,$K66)*$L$4+求节点(基础状态预期!G$7:G$27,$H$8:$H$28,$M$4)</f>
        <v>4105.5050505050503</v>
      </c>
      <c r="N66" s="60">
        <f>求节点(基础状态预期!H$7:H$27,$G$8:$G$28,$K66)*$L$4+求节点(基础状态预期!H$7:H$27,$H$8:$H$28,$M$4)</f>
        <v>4141.7346938775518</v>
      </c>
      <c r="O66" s="60">
        <f>求节点(基础状态预期!I$7:I$27,$G$8:$G$28,$K66)*$L$4+求节点(基础状态预期!I$7:I$27,$H$8:$H$28,$M$4)</f>
        <v>4178.711340206185</v>
      </c>
      <c r="P66" s="60">
        <f>求节点(基础状态预期!J$7:J$27,$G$8:$G$28,$K66)*$L$4+求节点(基础状态预期!J$7:J$27,$H$8:$H$28,$M$4)</f>
        <v>4255</v>
      </c>
    </row>
    <row r="67" spans="11:16" x14ac:dyDescent="0.15">
      <c r="K67" s="60">
        <v>59</v>
      </c>
      <c r="L67" s="60">
        <f>求节点(基础状态预期!F$7:F$27,$G$8:$G$28,$K67)*$L$4+求节点(基础状态预期!F$7:F$27,$H$8:$H$28,$M$4)</f>
        <v>4150</v>
      </c>
      <c r="M67" s="60">
        <f>求节点(基础状态预期!G$7:G$27,$G$8:$G$28,$K67)*$L$4+求节点(基础状态预期!G$7:G$27,$H$8:$H$28,$M$4)</f>
        <v>4186.3131313131307</v>
      </c>
      <c r="N67" s="60">
        <f>求节点(基础状态预期!H$7:H$27,$G$8:$G$28,$K67)*$L$4+求节点(基础状态预期!H$7:H$27,$H$8:$H$28,$M$4)</f>
        <v>4223.3673469387768</v>
      </c>
      <c r="O67" s="60">
        <f>求节点(基础状态预期!I$7:I$27,$G$8:$G$28,$K67)*$L$4+求节点(基础状态预期!I$7:I$27,$H$8:$H$28,$M$4)</f>
        <v>4261.1855670103096</v>
      </c>
      <c r="P67" s="60">
        <f>求节点(基础状态预期!J$7:J$27,$G$8:$G$28,$K67)*$L$4+求节点(基础状态预期!J$7:J$27,$H$8:$H$28,$M$4)</f>
        <v>4339.21052631579</v>
      </c>
    </row>
    <row r="68" spans="11:16" x14ac:dyDescent="0.15">
      <c r="K68" s="60">
        <v>60</v>
      </c>
      <c r="L68" s="60">
        <f>求节点(基础状态预期!F$7:F$27,$G$8:$G$28,$K68)*$L$4+求节点(基础状态预期!F$7:F$27,$H$8:$H$28,$M$4)</f>
        <v>4230</v>
      </c>
      <c r="M68" s="60">
        <f>求节点(基础状态预期!G$7:G$27,$G$8:$G$28,$K68)*$L$4+求节点(基础状态预期!G$7:G$27,$H$8:$H$28,$M$4)</f>
        <v>4267.1212121212111</v>
      </c>
      <c r="N68" s="60">
        <f>求节点(基础状态预期!H$7:H$27,$G$8:$G$28,$K68)*$L$4+求节点(基础状态预期!H$7:H$27,$H$8:$H$28,$M$4)</f>
        <v>4305</v>
      </c>
      <c r="O68" s="60">
        <f>求节点(基础状态预期!I$7:I$27,$G$8:$G$28,$K68)*$L$4+求节点(基础状态预期!I$7:I$27,$H$8:$H$28,$M$4)</f>
        <v>4343.6597938144332</v>
      </c>
      <c r="P68" s="60">
        <f>求节点(基础状态预期!J$7:J$27,$G$8:$G$28,$K68)*$L$4+求节点(基础状态预期!J$7:J$27,$H$8:$H$28,$M$4)</f>
        <v>4423.4210526315792</v>
      </c>
    </row>
    <row r="69" spans="11:16" x14ac:dyDescent="0.15">
      <c r="K69" s="60">
        <v>61</v>
      </c>
      <c r="L69" s="60">
        <f>求节点(基础状态预期!F$7:F$27,$G$8:$G$28,$K69)*$L$4+求节点(基础状态预期!F$7:F$27,$H$8:$H$28,$M$4)</f>
        <v>4310</v>
      </c>
      <c r="M69" s="60">
        <f>求节点(基础状态预期!G$7:G$27,$G$8:$G$28,$K69)*$L$4+求节点(基础状态预期!G$7:G$27,$H$8:$H$28,$M$4)</f>
        <v>4347.9292929292924</v>
      </c>
      <c r="N69" s="60">
        <f>求节点(基础状态预期!H$7:H$27,$G$8:$G$28,$K69)*$L$4+求节点(基础状态预期!H$7:H$27,$H$8:$H$28,$M$4)</f>
        <v>4386.632653061225</v>
      </c>
      <c r="O69" s="60">
        <f>求节点(基础状态预期!I$7:I$27,$G$8:$G$28,$K69)*$L$4+求节点(基础状态预期!I$7:I$27,$H$8:$H$28,$M$4)</f>
        <v>4426.134020618556</v>
      </c>
      <c r="P69" s="60">
        <f>求节点(基础状态预期!J$7:J$27,$G$8:$G$28,$K69)*$L$4+求节点(基础状态预期!J$7:J$27,$H$8:$H$28,$M$4)</f>
        <v>4507.6315789473692</v>
      </c>
    </row>
    <row r="70" spans="11:16" x14ac:dyDescent="0.15">
      <c r="K70" s="60">
        <v>62</v>
      </c>
      <c r="L70" s="60">
        <f>求节点(基础状态预期!F$7:F$27,$G$8:$G$28,$K70)*$L$4+求节点(基础状态预期!F$7:F$27,$H$8:$H$28,$M$4)</f>
        <v>4390</v>
      </c>
      <c r="M70" s="60">
        <f>求节点(基础状态预期!G$7:G$27,$G$8:$G$28,$K70)*$L$4+求节点(基础状态预期!G$7:G$27,$H$8:$H$28,$M$4)</f>
        <v>4428.7373737373728</v>
      </c>
      <c r="N70" s="60">
        <f>求节点(基础状态预期!H$7:H$27,$G$8:$G$28,$K70)*$L$4+求节点(基础状态预期!H$7:H$27,$H$8:$H$28,$M$4)</f>
        <v>4468.2653061224501</v>
      </c>
      <c r="O70" s="60">
        <f>求节点(基础状态预期!I$7:I$27,$G$8:$G$28,$K70)*$L$4+求节点(基础状态预期!I$7:I$27,$H$8:$H$28,$M$4)</f>
        <v>4508.6082474226805</v>
      </c>
      <c r="P70" s="60">
        <f>求节点(基础状态预期!J$7:J$27,$G$8:$G$28,$K70)*$L$4+求节点(基础状态预期!J$7:J$27,$H$8:$H$28,$M$4)</f>
        <v>4591.8421052631584</v>
      </c>
    </row>
    <row r="71" spans="11:16" x14ac:dyDescent="0.15">
      <c r="K71" s="60">
        <v>63</v>
      </c>
      <c r="L71" s="60">
        <f>求节点(基础状态预期!F$7:F$27,$G$8:$G$28,$K71)*$L$4+求节点(基础状态预期!F$7:F$27,$H$8:$H$28,$M$4)</f>
        <v>4470</v>
      </c>
      <c r="M71" s="60">
        <f>求节点(基础状态预期!G$7:G$27,$G$8:$G$28,$K71)*$L$4+求节点(基础状态预期!G$7:G$27,$H$8:$H$28,$M$4)</f>
        <v>4509.545454545454</v>
      </c>
      <c r="N71" s="60">
        <f>求节点(基础状态预期!H$7:H$27,$G$8:$G$28,$K71)*$L$4+求节点(基础状态预期!H$7:H$27,$H$8:$H$28,$M$4)</f>
        <v>4549.8979591836742</v>
      </c>
      <c r="O71" s="60">
        <f>求节点(基础状态预期!I$7:I$27,$G$8:$G$28,$K71)*$L$4+求节点(基础状态预期!I$7:I$27,$H$8:$H$28,$M$4)</f>
        <v>4591.0824742268042</v>
      </c>
      <c r="P71" s="60">
        <f>求节点(基础状态预期!J$7:J$27,$G$8:$G$28,$K71)*$L$4+求节点(基础状态预期!J$7:J$27,$H$8:$H$28,$M$4)</f>
        <v>4676.0526315789484</v>
      </c>
    </row>
    <row r="72" spans="11:16" x14ac:dyDescent="0.15">
      <c r="K72" s="60">
        <v>64</v>
      </c>
      <c r="L72" s="60">
        <f>求节点(基础状态预期!F$7:F$27,$G$8:$G$28,$K72)*$L$4+求节点(基础状态预期!F$7:F$27,$H$8:$H$28,$M$4)</f>
        <v>4550</v>
      </c>
      <c r="M72" s="60">
        <f>求节点(基础状态预期!G$7:G$27,$G$8:$G$28,$K72)*$L$4+求节点(基础状态预期!G$7:G$27,$H$8:$H$28,$M$4)</f>
        <v>4590.3535353535344</v>
      </c>
      <c r="N72" s="60">
        <f>求节点(基础状态预期!H$7:H$27,$G$8:$G$28,$K72)*$L$4+求节点(基础状态预期!H$7:H$27,$H$8:$H$28,$M$4)</f>
        <v>4631.5306122448992</v>
      </c>
      <c r="O72" s="60">
        <f>求节点(基础状态预期!I$7:I$27,$G$8:$G$28,$K72)*$L$4+求节点(基础状态预期!I$7:I$27,$H$8:$H$28,$M$4)</f>
        <v>4673.5567010309278</v>
      </c>
      <c r="P72" s="60">
        <f>求节点(基础状态预期!J$7:J$27,$G$8:$G$28,$K72)*$L$4+求节点(基础状态预期!J$7:J$27,$H$8:$H$28,$M$4)</f>
        <v>4760.2631578947376</v>
      </c>
    </row>
    <row r="73" spans="11:16" x14ac:dyDescent="0.15">
      <c r="K73" s="60">
        <v>65</v>
      </c>
      <c r="L73" s="60">
        <f>求节点(基础状态预期!F$7:F$27,$G$8:$G$28,$K73)*$L$4+求节点(基础状态预期!F$7:F$27,$H$8:$H$28,$M$4)</f>
        <v>4630</v>
      </c>
      <c r="M73" s="60">
        <f>求节点(基础状态预期!G$7:G$27,$G$8:$G$28,$K73)*$L$4+求节点(基础状态预期!G$7:G$27,$H$8:$H$28,$M$4)</f>
        <v>4671.1616161616157</v>
      </c>
      <c r="N73" s="60">
        <f>求节点(基础状态预期!H$7:H$27,$G$8:$G$28,$K73)*$L$4+求节点(基础状态预期!H$7:H$27,$H$8:$H$28,$M$4)</f>
        <v>4713.1632653061242</v>
      </c>
      <c r="O73" s="60">
        <f>求节点(基础状态预期!I$7:I$27,$G$8:$G$28,$K73)*$L$4+求节点(基础状态预期!I$7:I$27,$H$8:$H$28,$M$4)</f>
        <v>4756.0309278350514</v>
      </c>
      <c r="P73" s="60">
        <f>求节点(基础状态预期!J$7:J$27,$G$8:$G$28,$K73)*$L$4+求节点(基础状态预期!J$7:J$27,$H$8:$H$28,$M$4)</f>
        <v>4844.4736842105267</v>
      </c>
    </row>
    <row r="74" spans="11:16" x14ac:dyDescent="0.15">
      <c r="K74" s="60">
        <v>66</v>
      </c>
      <c r="L74" s="60">
        <f>求节点(基础状态预期!F$7:F$27,$G$8:$G$28,$K74)*$L$4+求节点(基础状态预期!F$7:F$27,$H$8:$H$28,$M$4)</f>
        <v>4710</v>
      </c>
      <c r="M74" s="60">
        <f>求节点(基础状态预期!G$7:G$27,$G$8:$G$28,$K74)*$L$4+求节点(基础状态预期!G$7:G$27,$H$8:$H$28,$M$4)</f>
        <v>4751.9696969696961</v>
      </c>
      <c r="N74" s="60">
        <f>求节点(基础状态预期!H$7:H$27,$G$8:$G$28,$K74)*$L$4+求节点(基础状态预期!H$7:H$27,$H$8:$H$28,$M$4)</f>
        <v>4794.7959183673474</v>
      </c>
      <c r="O74" s="60">
        <f>求节点(基础状态预期!I$7:I$27,$G$8:$G$28,$K74)*$L$4+求节点(基础状态预期!I$7:I$27,$H$8:$H$28,$M$4)</f>
        <v>4838.5051546391751</v>
      </c>
      <c r="P74" s="60">
        <f>求节点(基础状态预期!J$7:J$27,$G$8:$G$28,$K74)*$L$4+求节点(基础状态预期!J$7:J$27,$H$8:$H$28,$M$4)</f>
        <v>4928.6842105263167</v>
      </c>
    </row>
    <row r="75" spans="11:16" x14ac:dyDescent="0.15">
      <c r="K75" s="60">
        <v>67</v>
      </c>
      <c r="L75" s="60">
        <f>求节点(基础状态预期!F$7:F$27,$G$8:$G$28,$K75)*$L$4+求节点(基础状态预期!F$7:F$27,$H$8:$H$28,$M$4)</f>
        <v>4790</v>
      </c>
      <c r="M75" s="60">
        <f>求节点(基础状态预期!G$7:G$27,$G$8:$G$28,$K75)*$L$4+求节点(基础状态预期!G$7:G$27,$H$8:$H$28,$M$4)</f>
        <v>4832.7777777777765</v>
      </c>
      <c r="N75" s="60">
        <f>求节点(基础状态预期!H$7:H$27,$G$8:$G$28,$K75)*$L$4+求节点(基础状态预期!H$7:H$27,$H$8:$H$28,$M$4)</f>
        <v>4876.4285714285725</v>
      </c>
      <c r="O75" s="60">
        <f>求节点(基础状态预期!I$7:I$27,$G$8:$G$28,$K75)*$L$4+求节点(基础状态预期!I$7:I$27,$H$8:$H$28,$M$4)</f>
        <v>4920.9793814432987</v>
      </c>
      <c r="P75" s="60">
        <f>求节点(基础状态预期!J$7:J$27,$G$8:$G$28,$K75)*$L$4+求节点(基础状态预期!J$7:J$27,$H$8:$H$28,$M$4)</f>
        <v>5012.8947368421068</v>
      </c>
    </row>
    <row r="76" spans="11:16" x14ac:dyDescent="0.15">
      <c r="K76" s="60">
        <v>68</v>
      </c>
      <c r="L76" s="60">
        <f>求节点(基础状态预期!F$7:F$27,$G$8:$G$28,$K76)*$L$4+求节点(基础状态预期!F$7:F$27,$H$8:$H$28,$M$4)</f>
        <v>4870</v>
      </c>
      <c r="M76" s="60">
        <f>求节点(基础状态预期!G$7:G$27,$G$8:$G$28,$K76)*$L$4+求节点(基础状态预期!G$7:G$27,$H$8:$H$28,$M$4)</f>
        <v>4913.5858585858577</v>
      </c>
      <c r="N76" s="60">
        <f>求节点(基础状态预期!H$7:H$27,$G$8:$G$28,$K76)*$L$4+求节点(基础状态预期!H$7:H$27,$H$8:$H$28,$M$4)</f>
        <v>4958.0612244897966</v>
      </c>
      <c r="O76" s="60">
        <f>求节点(基础状态预期!I$7:I$27,$G$8:$G$28,$K76)*$L$4+求节点(基础状态预期!I$7:I$27,$H$8:$H$28,$M$4)</f>
        <v>5003.4536082474224</v>
      </c>
      <c r="P76" s="60">
        <f>求节点(基础状态预期!J$7:J$27,$G$8:$G$28,$K76)*$L$4+求节点(基础状态预期!J$7:J$27,$H$8:$H$28,$M$4)</f>
        <v>5097.1052631578959</v>
      </c>
    </row>
    <row r="77" spans="11:16" x14ac:dyDescent="0.15">
      <c r="K77" s="60">
        <v>69</v>
      </c>
      <c r="L77" s="60">
        <f>求节点(基础状态预期!F$7:F$27,$G$8:$G$28,$K77)*$L$4+求节点(基础状态预期!F$7:F$27,$H$8:$H$28,$M$4)</f>
        <v>4950</v>
      </c>
      <c r="M77" s="60">
        <f>求节点(基础状态预期!G$7:G$27,$G$8:$G$28,$K77)*$L$4+求节点(基础状态预期!G$7:G$27,$H$8:$H$28,$M$4)</f>
        <v>4994.393939393939</v>
      </c>
      <c r="N77" s="60">
        <f>求节点(基础状态预期!H$7:H$27,$G$8:$G$28,$K77)*$L$4+求节点(基础状态预期!H$7:H$27,$H$8:$H$28,$M$4)</f>
        <v>5039.6938775510207</v>
      </c>
      <c r="O77" s="60">
        <f>求节点(基础状态预期!I$7:I$27,$G$8:$G$28,$K77)*$L$4+求节点(基础状态预期!I$7:I$27,$H$8:$H$28,$M$4)</f>
        <v>5085.927835051546</v>
      </c>
      <c r="P77" s="60">
        <f>求节点(基础状态预期!J$7:J$27,$G$8:$G$28,$K77)*$L$4+求节点(基础状态预期!J$7:J$27,$H$8:$H$28,$M$4)</f>
        <v>5181.3157894736851</v>
      </c>
    </row>
    <row r="78" spans="11:16" x14ac:dyDescent="0.15">
      <c r="K78" s="60">
        <v>70</v>
      </c>
      <c r="L78" s="60">
        <f>求节点(基础状态预期!F$7:F$27,$G$8:$G$28,$K78)*$L$4+求节点(基础状态预期!F$7:F$27,$H$8:$H$28,$M$4)</f>
        <v>5030</v>
      </c>
      <c r="M78" s="60">
        <f>求节点(基础状态预期!G$7:G$27,$G$8:$G$28,$K78)*$L$4+求节点(基础状态预期!G$7:G$27,$H$8:$H$28,$M$4)</f>
        <v>5075.2020202020194</v>
      </c>
      <c r="N78" s="60">
        <f>求节点(基础状态预期!H$7:H$27,$G$8:$G$28,$K78)*$L$4+求节点(基础状态预期!H$7:H$27,$H$8:$H$28,$M$4)</f>
        <v>5121.3265306122457</v>
      </c>
      <c r="O78" s="60">
        <f>求节点(基础状态预期!I$7:I$27,$G$8:$G$28,$K78)*$L$4+求节点(基础状态预期!I$7:I$27,$H$8:$H$28,$M$4)</f>
        <v>5168.4020618556697</v>
      </c>
      <c r="P78" s="60">
        <f>求节点(基础状态预期!J$7:J$27,$G$8:$G$28,$K78)*$L$4+求节点(基础状态预期!J$7:J$27,$H$8:$H$28,$M$4)</f>
        <v>5265.5263157894742</v>
      </c>
    </row>
    <row r="79" spans="11:16" x14ac:dyDescent="0.15">
      <c r="K79" s="60">
        <v>71</v>
      </c>
      <c r="L79" s="60">
        <f>求节点(基础状态预期!F$7:F$27,$G$8:$G$28,$K79)*$L$4+求节点(基础状态预期!F$7:F$27,$H$8:$H$28,$M$4)</f>
        <v>5110</v>
      </c>
      <c r="M79" s="60">
        <f>求节点(基础状态预期!G$7:G$27,$G$8:$G$28,$K79)*$L$4+求节点(基础状态预期!G$7:G$27,$H$8:$H$28,$M$4)</f>
        <v>5156.0101010101007</v>
      </c>
      <c r="N79" s="60">
        <f>求节点(基础状态预期!H$7:H$27,$G$8:$G$28,$K79)*$L$4+求节点(基础状态预期!H$7:H$27,$H$8:$H$28,$M$4)</f>
        <v>5202.9591836734689</v>
      </c>
      <c r="O79" s="60">
        <f>求节点(基础状态预期!I$7:I$27,$G$8:$G$28,$K79)*$L$4+求节点(基础状态预期!I$7:I$27,$H$8:$H$28,$M$4)</f>
        <v>5250.8762886597933</v>
      </c>
      <c r="P79" s="60">
        <f>求节点(基础状态预期!J$7:J$27,$G$8:$G$28,$K79)*$L$4+求节点(基础状态预期!J$7:J$27,$H$8:$H$28,$M$4)</f>
        <v>5349.7368421052633</v>
      </c>
    </row>
    <row r="80" spans="11:16" x14ac:dyDescent="0.15">
      <c r="K80" s="60">
        <v>72</v>
      </c>
      <c r="L80" s="60">
        <f>求节点(基础状态预期!F$7:F$27,$G$8:$G$28,$K80)*$L$4+求节点(基础状态预期!F$7:F$27,$H$8:$H$28,$M$4)</f>
        <v>5190</v>
      </c>
      <c r="M80" s="60">
        <f>求节点(基础状态预期!G$7:G$27,$G$8:$G$28,$K80)*$L$4+求节点(基础状态预期!G$7:G$27,$H$8:$H$28,$M$4)</f>
        <v>5236.8181818181811</v>
      </c>
      <c r="N80" s="60">
        <f>求节点(基础状态预期!H$7:H$27,$G$8:$G$28,$K80)*$L$4+求节点(基础状态预期!H$7:H$27,$H$8:$H$28,$M$4)</f>
        <v>5284.591836734694</v>
      </c>
      <c r="O80" s="60">
        <f>求节点(基础状态预期!I$7:I$27,$G$8:$G$28,$K80)*$L$4+求节点(基础状态预期!I$7:I$27,$H$8:$H$28,$M$4)</f>
        <v>5333.350515463917</v>
      </c>
      <c r="P80" s="60">
        <f>求节点(基础状态预期!J$7:J$27,$G$8:$G$28,$K80)*$L$4+求节点(基础状态预期!J$7:J$27,$H$8:$H$28,$M$4)</f>
        <v>5433.9473684210543</v>
      </c>
    </row>
    <row r="81" spans="11:16" x14ac:dyDescent="0.15">
      <c r="K81" s="60">
        <v>73</v>
      </c>
      <c r="L81" s="60">
        <f>求节点(基础状态预期!F$7:F$27,$G$8:$G$28,$K81)*$L$4+求节点(基础状态预期!F$7:F$27,$H$8:$H$28,$M$4)</f>
        <v>5270</v>
      </c>
      <c r="M81" s="60">
        <f>求节点(基础状态预期!G$7:G$27,$G$8:$G$28,$K81)*$L$4+求节点(基础状态预期!G$7:G$27,$H$8:$H$28,$M$4)</f>
        <v>5317.6262626262615</v>
      </c>
      <c r="N81" s="60">
        <f>求节点(基础状态预期!H$7:H$27,$G$8:$G$28,$K81)*$L$4+求节点(基础状态预期!H$7:H$27,$H$8:$H$28,$M$4)</f>
        <v>5366.224489795919</v>
      </c>
      <c r="O81" s="60">
        <f>求节点(基础状态预期!I$7:I$27,$G$8:$G$28,$K81)*$L$4+求节点(基础状态预期!I$7:I$27,$H$8:$H$28,$M$4)</f>
        <v>5415.8247422680406</v>
      </c>
      <c r="P81" s="60">
        <f>求节点(基础状态预期!J$7:J$27,$G$8:$G$28,$K81)*$L$4+求节点(基础状态预期!J$7:J$27,$H$8:$H$28,$M$4)</f>
        <v>5518.1578947368434</v>
      </c>
    </row>
    <row r="82" spans="11:16" x14ac:dyDescent="0.15">
      <c r="K82" s="60">
        <v>74</v>
      </c>
      <c r="L82" s="60">
        <f>求节点(基础状态预期!F$7:F$27,$G$8:$G$28,$K82)*$L$4+求节点(基础状态预期!F$7:F$27,$H$8:$H$28,$M$4)</f>
        <v>5350</v>
      </c>
      <c r="M82" s="60">
        <f>求节点(基础状态预期!G$7:G$27,$G$8:$G$28,$K82)*$L$4+求节点(基础状态预期!G$7:G$27,$H$8:$H$28,$M$4)</f>
        <v>5398.4343434343427</v>
      </c>
      <c r="N82" s="60">
        <f>求节点(基础状态预期!H$7:H$27,$G$8:$G$28,$K82)*$L$4+求节点(基础状态预期!H$7:H$27,$H$8:$H$28,$M$4)</f>
        <v>5447.8571428571431</v>
      </c>
      <c r="O82" s="60">
        <f>求节点(基础状态预期!I$7:I$27,$G$8:$G$28,$K82)*$L$4+求节点(基础状态预期!I$7:I$27,$H$8:$H$28,$M$4)</f>
        <v>5498.2989690721652</v>
      </c>
      <c r="P82" s="60">
        <f>求节点(基础状态预期!J$7:J$27,$G$8:$G$28,$K82)*$L$4+求节点(基础状态预期!J$7:J$27,$H$8:$H$28,$M$4)</f>
        <v>5602.3684210526326</v>
      </c>
    </row>
    <row r="83" spans="11:16" x14ac:dyDescent="0.15">
      <c r="K83" s="60">
        <v>75</v>
      </c>
      <c r="L83" s="60">
        <f>求节点(基础状态预期!F$7:F$27,$G$8:$G$28,$K83)*$L$4+求节点(基础状态预期!F$7:F$27,$H$8:$H$28,$M$4)</f>
        <v>5430</v>
      </c>
      <c r="M83" s="60">
        <f>求节点(基础状态预期!G$7:G$27,$G$8:$G$28,$K83)*$L$4+求节点(基础状态预期!G$7:G$27,$H$8:$H$28,$M$4)</f>
        <v>5479.242424242424</v>
      </c>
      <c r="N83" s="60">
        <f>求节点(基础状态预期!H$7:H$27,$G$8:$G$28,$K83)*$L$4+求节点(基础状态预期!H$7:H$27,$H$8:$H$28,$M$4)</f>
        <v>5529.4897959183681</v>
      </c>
      <c r="O83" s="60">
        <f>求节点(基础状态预期!I$7:I$27,$G$8:$G$28,$K83)*$L$4+求节点(基础状态预期!I$7:I$27,$H$8:$H$28,$M$4)</f>
        <v>5580.7731958762888</v>
      </c>
      <c r="P83" s="60">
        <f>求节点(基础状态预期!J$7:J$27,$G$8:$G$28,$K83)*$L$4+求节点(基础状态预期!J$7:J$27,$H$8:$H$28,$M$4)</f>
        <v>5686.5789473684217</v>
      </c>
    </row>
    <row r="84" spans="11:16" x14ac:dyDescent="0.15">
      <c r="K84" s="60">
        <v>76</v>
      </c>
      <c r="L84" s="60">
        <f>求节点(基础状态预期!F$7:F$27,$G$8:$G$28,$K84)*$L$4+求节点(基础状态预期!F$7:F$27,$H$8:$H$28,$M$4)</f>
        <v>5510</v>
      </c>
      <c r="M84" s="60">
        <f>求节点(基础状态预期!G$7:G$27,$G$8:$G$28,$K84)*$L$4+求节点(基础状态预期!G$7:G$27,$H$8:$H$28,$M$4)</f>
        <v>5560.0505050505044</v>
      </c>
      <c r="N84" s="60">
        <f>求节点(基础状态预期!H$7:H$27,$G$8:$G$28,$K84)*$L$4+求节点(基础状态预期!H$7:H$27,$H$8:$H$28,$M$4)</f>
        <v>5611.1224489795932</v>
      </c>
      <c r="O84" s="60">
        <f>求节点(基础状态预期!I$7:I$27,$G$8:$G$28,$K84)*$L$4+求节点(基础状态预期!I$7:I$27,$H$8:$H$28,$M$4)</f>
        <v>5663.2474226804115</v>
      </c>
      <c r="P84" s="60">
        <f>求节点(基础状态预期!J$7:J$27,$G$8:$G$28,$K84)*$L$4+求节点(基础状态预期!J$7:J$27,$H$8:$H$28,$M$4)</f>
        <v>5770.7894736842109</v>
      </c>
    </row>
    <row r="85" spans="11:16" x14ac:dyDescent="0.15">
      <c r="K85" s="60">
        <v>77</v>
      </c>
      <c r="L85" s="60">
        <f>求节点(基础状态预期!F$7:F$27,$G$8:$G$28,$K85)*$L$4+求节点(基础状态预期!F$7:F$27,$H$8:$H$28,$M$4)</f>
        <v>5590</v>
      </c>
      <c r="M85" s="60">
        <f>求节点(基础状态预期!G$7:G$27,$G$8:$G$28,$K85)*$L$4+求节点(基础状态预期!G$7:G$27,$H$8:$H$28,$M$4)</f>
        <v>5640.8585858585857</v>
      </c>
      <c r="N85" s="60">
        <f>求节点(基础状态预期!H$7:H$27,$G$8:$G$28,$K85)*$L$4+求节点(基础状态预期!H$7:H$27,$H$8:$H$28,$M$4)</f>
        <v>5692.7551020408164</v>
      </c>
      <c r="O85" s="60">
        <f>求节点(基础状态预期!I$7:I$27,$G$8:$G$28,$K85)*$L$4+求节点(基础状态预期!I$7:I$27,$H$8:$H$28,$M$4)</f>
        <v>5745.7216494845361</v>
      </c>
      <c r="P85" s="60">
        <f>求节点(基础状态预期!J$7:J$27,$G$8:$G$28,$K85)*$L$4+求节点(基础状态预期!J$7:J$27,$H$8:$H$28,$M$4)</f>
        <v>5855.0000000000009</v>
      </c>
    </row>
    <row r="86" spans="11:16" x14ac:dyDescent="0.15">
      <c r="K86" s="60">
        <v>78</v>
      </c>
      <c r="L86" s="60">
        <f>求节点(基础状态预期!F$7:F$27,$G$8:$G$28,$K86)*$L$4+求节点(基础状态预期!F$7:F$27,$H$8:$H$28,$M$4)</f>
        <v>5670</v>
      </c>
      <c r="M86" s="60">
        <f>求节点(基础状态预期!G$7:G$27,$G$8:$G$28,$K86)*$L$4+求节点(基础状态预期!G$7:G$27,$H$8:$H$28,$M$4)</f>
        <v>5721.6666666666661</v>
      </c>
      <c r="N86" s="60">
        <f>求节点(基础状态预期!H$7:H$27,$G$8:$G$28,$K86)*$L$4+求节点(基础状态预期!H$7:H$27,$H$8:$H$28,$M$4)</f>
        <v>5774.3877551020414</v>
      </c>
      <c r="O86" s="60">
        <f>求节点(基础状态预期!I$7:I$27,$G$8:$G$28,$K86)*$L$4+求节点(基础状态预期!I$7:I$27,$H$8:$H$28,$M$4)</f>
        <v>5828.1958762886597</v>
      </c>
      <c r="P86" s="60">
        <f>求节点(基础状态预期!J$7:J$27,$G$8:$G$28,$K86)*$L$4+求节点(基础状态预期!J$7:J$27,$H$8:$H$28,$M$4)</f>
        <v>5939.21052631579</v>
      </c>
    </row>
    <row r="87" spans="11:16" x14ac:dyDescent="0.15">
      <c r="K87" s="60">
        <v>79</v>
      </c>
      <c r="L87" s="60">
        <f>求节点(基础状态预期!F$7:F$27,$G$8:$G$28,$K87)*$L$4+求节点(基础状态预期!F$7:F$27,$H$8:$H$28,$M$4)</f>
        <v>5750</v>
      </c>
      <c r="M87" s="60">
        <f>求节点(基础状态预期!G$7:G$27,$G$8:$G$28,$K87)*$L$4+求节点(基础状态预期!G$7:G$27,$H$8:$H$28,$M$4)</f>
        <v>5802.4747474747464</v>
      </c>
      <c r="N87" s="60">
        <f>求节点(基础状态预期!H$7:H$27,$G$8:$G$28,$K87)*$L$4+求节点(基础状态预期!H$7:H$27,$H$8:$H$28,$M$4)</f>
        <v>5856.0204081632655</v>
      </c>
      <c r="O87" s="60">
        <f>求节点(基础状态预期!I$7:I$27,$G$8:$G$28,$K87)*$L$4+求节点(基础状态预期!I$7:I$27,$H$8:$H$28,$M$4)</f>
        <v>5910.6701030927834</v>
      </c>
      <c r="P87" s="60">
        <f>求节点(基础状态预期!J$7:J$27,$G$8:$G$28,$K87)*$L$4+求节点(基础状态预期!J$7:J$27,$H$8:$H$28,$M$4)</f>
        <v>6023.4210526315801</v>
      </c>
    </row>
    <row r="88" spans="11:16" x14ac:dyDescent="0.15">
      <c r="K88" s="60">
        <v>80</v>
      </c>
      <c r="L88" s="60">
        <f>求节点(基础状态预期!F$7:F$27,$G$8:$G$28,$K88)*$L$4+求节点(基础状态预期!F$7:F$27,$H$8:$H$28,$M$4)</f>
        <v>5830</v>
      </c>
      <c r="M88" s="60">
        <f>求节点(基础状态预期!G$7:G$27,$G$8:$G$28,$K88)*$L$4+求节点(基础状态预期!G$7:G$27,$H$8:$H$28,$M$4)</f>
        <v>5883.2828282828277</v>
      </c>
      <c r="N88" s="60">
        <f>求节点(基础状态预期!H$7:H$27,$G$8:$G$28,$K88)*$L$4+求节点(基础状态预期!H$7:H$27,$H$8:$H$28,$M$4)</f>
        <v>5937.6530612244906</v>
      </c>
      <c r="O88" s="60">
        <f>求节点(基础状态预期!I$7:I$27,$G$8:$G$28,$K88)*$L$4+求节点(基础状态预期!I$7:I$27,$H$8:$H$28,$M$4)</f>
        <v>5993.1443298969061</v>
      </c>
      <c r="P88" s="60">
        <f>求节点(基础状态预期!J$7:J$27,$G$8:$G$28,$K88)*$L$4+求节点(基础状态预期!J$7:J$27,$H$8:$H$28,$M$4)</f>
        <v>5859.2105263157864</v>
      </c>
    </row>
    <row r="89" spans="11:16" x14ac:dyDescent="0.15">
      <c r="K89" s="60">
        <v>81</v>
      </c>
      <c r="L89" s="60">
        <f>求节点(基础状态预期!F$7:F$27,$G$8:$G$28,$K89)*$L$4+求节点(基础状态预期!F$7:F$27,$H$8:$H$28,$M$4)</f>
        <v>5910</v>
      </c>
      <c r="M89" s="60">
        <f>求节点(基础状态预期!G$7:G$27,$G$8:$G$28,$K89)*$L$4+求节点(基础状态预期!G$7:G$27,$H$8:$H$28,$M$4)</f>
        <v>5964.090909090909</v>
      </c>
      <c r="N89" s="60">
        <f>求节点(基础状态预期!H$7:H$27,$G$8:$G$28,$K89)*$L$4+求节点(基础状态预期!H$7:H$27,$H$8:$H$28,$M$4)</f>
        <v>6019.2857142857156</v>
      </c>
      <c r="O89" s="60">
        <f>求节点(基础状态预期!I$7:I$27,$G$8:$G$28,$K89)*$L$4+求节点(基础状态预期!I$7:I$27,$H$8:$H$28,$M$4)</f>
        <v>6075.6185567010307</v>
      </c>
      <c r="P89" s="60">
        <f>求节点(基础状态预期!J$7:J$27,$G$8:$G$28,$K89)*$L$4+求节点(基础状态预期!J$7:J$27,$H$8:$H$28,$M$4)</f>
        <v>4701.3157894736814</v>
      </c>
    </row>
    <row r="90" spans="11:16" x14ac:dyDescent="0.15">
      <c r="K90" s="60">
        <v>82</v>
      </c>
      <c r="L90" s="60">
        <f>求节点(基础状态预期!F$7:F$27,$G$8:$G$28,$K90)*$L$4+求节点(基础状态预期!F$7:F$27,$H$8:$H$28,$M$4)</f>
        <v>5990</v>
      </c>
      <c r="M90" s="60">
        <f>求节点(基础状态预期!G$7:G$27,$G$8:$G$28,$K90)*$L$4+求节点(基础状态预期!G$7:G$27,$H$8:$H$28,$M$4)</f>
        <v>6044.8989898989894</v>
      </c>
      <c r="N90" s="60">
        <f>求节点(基础状态预期!H$7:H$27,$G$8:$G$28,$K90)*$L$4+求节点(基础状态预期!H$7:H$27,$H$8:$H$28,$M$4)</f>
        <v>6100.9183673469397</v>
      </c>
      <c r="O90" s="60">
        <f>求节点(基础状态预期!I$7:I$27,$G$8:$G$28,$K90)*$L$4+求节点(基础状态预期!I$7:I$27,$H$8:$H$28,$M$4)</f>
        <v>5525.5154639175289</v>
      </c>
      <c r="P90" s="60">
        <f>求节点(基础状态预期!J$7:J$27,$G$8:$G$28,$K90)*$L$4+求节点(基础状态预期!J$7:J$27,$H$8:$H$28,$M$4)</f>
        <v>3543.4210526315769</v>
      </c>
    </row>
    <row r="91" spans="11:16" x14ac:dyDescent="0.15">
      <c r="K91" s="60">
        <v>83</v>
      </c>
      <c r="L91" s="60">
        <f>求节点(基础状态预期!F$7:F$27,$G$8:$G$28,$K91)*$L$4+求节点(基础状态预期!F$7:F$27,$H$8:$H$28,$M$4)</f>
        <v>6070</v>
      </c>
      <c r="M91" s="60">
        <f>求节点(基础状态预期!G$7:G$27,$G$8:$G$28,$K91)*$L$4+求节点(基础状态预期!G$7:G$27,$H$8:$H$28,$M$4)</f>
        <v>6125.7070707070707</v>
      </c>
      <c r="N91" s="60">
        <f>求节点(基础状态预期!H$7:H$27,$G$8:$G$28,$K91)*$L$4+求节点(基础状态预期!H$7:H$27,$H$8:$H$28,$M$4)</f>
        <v>5363.7755102040755</v>
      </c>
      <c r="O91" s="60">
        <f>求节点(基础状态预期!I$7:I$27,$G$8:$G$28,$K91)*$L$4+求节点(基础状态预期!I$7:I$27,$H$8:$H$28,$M$4)</f>
        <v>4391.4948453608267</v>
      </c>
      <c r="P91" s="60">
        <f>求节点(基础状态预期!J$7:J$27,$G$8:$G$28,$K91)*$L$4+求节点(基础状态预期!J$7:J$27,$H$8:$H$28,$M$4)</f>
        <v>2385.5263157894724</v>
      </c>
    </row>
    <row r="92" spans="11:16" x14ac:dyDescent="0.15">
      <c r="K92" s="60">
        <v>84</v>
      </c>
      <c r="L92" s="60">
        <f>求节点(基础状态预期!F$7:F$27,$G$8:$G$28,$K92)*$L$4+求节点(基础状态预期!F$7:F$27,$H$8:$H$28,$M$4)</f>
        <v>6150</v>
      </c>
      <c r="M92" s="60">
        <f>求节点(基础状态预期!G$7:G$27,$G$8:$G$28,$K92)*$L$4+求节点(基础状态预期!G$7:G$27,$H$8:$H$28,$M$4)</f>
        <v>5205.3030303030255</v>
      </c>
      <c r="N92" s="60">
        <f>求节点(基础状态预期!H$7:H$27,$G$8:$G$28,$K92)*$L$4+求节点(基础状态预期!H$7:H$27,$H$8:$H$28,$M$4)</f>
        <v>4241.3265306122412</v>
      </c>
      <c r="O92" s="60">
        <f>求节点(基础状态预期!I$7:I$27,$G$8:$G$28,$K92)*$L$4+求节点(基础状态预期!I$7:I$27,$H$8:$H$28,$M$4)</f>
        <v>3257.4742268041246</v>
      </c>
      <c r="P92" s="60">
        <f>求节点(基础状态预期!J$7:J$27,$G$8:$G$28,$K92)*$L$4+求节点(基础状态预期!J$7:J$27,$H$8:$H$28,$M$4)</f>
        <v>1227.6315789473679</v>
      </c>
    </row>
    <row r="93" spans="11:16" x14ac:dyDescent="0.15">
      <c r="K93" s="60">
        <v>85</v>
      </c>
      <c r="L93" s="60">
        <f>求节点(基础状态预期!F$7:F$27,$G$8:$G$28,$K93)*$L$4+求节点(基础状态预期!F$7:F$27,$H$8:$H$28,$M$4)</f>
        <v>5050</v>
      </c>
      <c r="M93" s="60">
        <f>求节点(基础状态预期!G$7:G$27,$G$8:$G$28,$K93)*$L$4+求节点(基础状态预期!G$7:G$27,$H$8:$H$28,$M$4)</f>
        <v>4094.1919191919137</v>
      </c>
      <c r="N93" s="60">
        <f>求节点(基础状态预期!H$7:H$27,$G$8:$G$28,$K93)*$L$4+求节点(基础状态预期!H$7:H$27,$H$8:$H$28,$M$4)</f>
        <v>3118.8775510204064</v>
      </c>
      <c r="O93" s="60">
        <f>求节点(基础状态预期!I$7:I$27,$G$8:$G$28,$K93)*$L$4+求节点(基础状态预期!I$7:I$27,$H$8:$H$28,$M$4)</f>
        <v>2123.4536082474215</v>
      </c>
      <c r="P93" s="60">
        <f>求节点(基础状态预期!J$7:J$27,$G$8:$G$28,$K93)*$L$4+求节点(基础状态预期!J$7:J$27,$H$8:$H$28,$M$4)</f>
        <v>69.736842105262781</v>
      </c>
    </row>
    <row r="94" spans="11:16" x14ac:dyDescent="0.15">
      <c r="K94" s="60">
        <v>86</v>
      </c>
      <c r="L94" s="60">
        <f>求节点(基础状态预期!F$7:F$27,$G$8:$G$28,$K94)*$L$4+求节点(基础状态预期!F$7:F$27,$H$8:$H$28,$M$4)</f>
        <v>3950.0000000000009</v>
      </c>
      <c r="M94" s="60">
        <f>求节点(基础状态预期!G$7:G$27,$G$8:$G$28,$K94)*$L$4+求节点(基础状态预期!G$7:G$27,$H$8:$H$28,$M$4)</f>
        <v>2983.0808080808029</v>
      </c>
      <c r="N94" s="60">
        <f>求节点(基础状态预期!H$7:H$27,$G$8:$G$28,$K94)*$L$4+求节点(基础状态预期!H$7:H$27,$H$8:$H$28,$M$4)</f>
        <v>1996.4285714285711</v>
      </c>
      <c r="O94" s="60">
        <f>求节点(基础状态预期!I$7:I$27,$G$8:$G$28,$K94)*$L$4+求节点(基础状态预期!I$7:I$27,$H$8:$H$28,$M$4)</f>
        <v>989.43298969071952</v>
      </c>
      <c r="P94" s="60">
        <f>求节点(基础状态预期!J$7:J$27,$G$8:$G$28,$K94)*$L$4+求节点(基础状态预期!J$7:J$27,$H$8:$H$28,$M$4)</f>
        <v>-1088.1578947368421</v>
      </c>
    </row>
    <row r="95" spans="11:16" x14ac:dyDescent="0.15">
      <c r="K95" s="60">
        <v>87</v>
      </c>
      <c r="L95" s="60">
        <f>求节点(基础状态预期!F$7:F$27,$G$8:$G$28,$K95)*$L$4+求节点(基础状态预期!F$7:F$27,$H$8:$H$28,$M$4)</f>
        <v>2850</v>
      </c>
      <c r="M95" s="60">
        <f>求节点(基础状态预期!G$7:G$27,$G$8:$G$28,$K95)*$L$4+求节点(基础状态预期!G$7:G$27,$H$8:$H$28,$M$4)</f>
        <v>1871.9696969696915</v>
      </c>
      <c r="N95" s="60">
        <f>求节点(基础状态预期!H$7:H$27,$G$8:$G$28,$K95)*$L$4+求节点(基础状态预期!H$7:H$27,$H$8:$H$28,$M$4)</f>
        <v>873.97959183673618</v>
      </c>
      <c r="O95" s="60">
        <f>求节点(基础状态预期!I$7:I$27,$G$8:$G$28,$K95)*$L$4+求节点(基础状态预期!I$7:I$27,$H$8:$H$28,$M$4)</f>
        <v>-144.58762886598248</v>
      </c>
      <c r="P95" s="60">
        <f>求节点(基础状态预期!J$7:J$27,$G$8:$G$28,$K95)*$L$4+求节点(基础状态预期!J$7:J$27,$H$8:$H$28,$M$4)</f>
        <v>-2246.0526315789471</v>
      </c>
    </row>
    <row r="96" spans="11:16" x14ac:dyDescent="0.15">
      <c r="K96" s="60">
        <v>88</v>
      </c>
      <c r="L96" s="60">
        <f>求节点(基础状态预期!F$7:F$27,$G$8:$G$28,$K96)*$L$4+求节点(基础状态预期!F$7:F$27,$H$8:$H$28,$M$4)</f>
        <v>1750.0000000000005</v>
      </c>
      <c r="M96" s="60">
        <f>求节点(基础状态预期!G$7:G$27,$G$8:$G$28,$K96)*$L$4+求节点(基础状态预期!G$7:G$27,$H$8:$H$28,$M$4)</f>
        <v>760.85858585857943</v>
      </c>
      <c r="N96" s="60">
        <f>求节点(基础状态预期!H$7:H$27,$G$8:$G$28,$K96)*$L$4+求节点(基础状态预期!H$7:H$27,$H$8:$H$28,$M$4)</f>
        <v>-248.46938775509858</v>
      </c>
      <c r="O96" s="60">
        <f>求节点(基础状态预期!I$7:I$27,$G$8:$G$28,$K96)*$L$4+求节点(基础状态预期!I$7:I$27,$H$8:$H$28,$M$4)</f>
        <v>-1278.6082474226846</v>
      </c>
      <c r="P96" s="60">
        <f>求节点(基础状态预期!J$7:J$27,$G$8:$G$28,$K96)*$L$4+求节点(基础状态预期!J$7:J$27,$H$8:$H$28,$M$4)</f>
        <v>-3403.9473684210511</v>
      </c>
    </row>
    <row r="97" spans="11:16" x14ac:dyDescent="0.15">
      <c r="K97" s="60">
        <v>89</v>
      </c>
      <c r="L97" s="60">
        <f>求节点(基础状态预期!F$7:F$27,$G$8:$G$28,$K97)*$L$4+求节点(基础状态预期!F$7:F$27,$H$8:$H$28,$M$4)</f>
        <v>650.00000000000045</v>
      </c>
      <c r="M97" s="60">
        <f>求节点(基础状态预期!G$7:G$27,$G$8:$G$28,$K97)*$L$4+求节点(基础状态预期!G$7:G$27,$H$8:$H$28,$M$4)</f>
        <v>-350.25252525253171</v>
      </c>
      <c r="N97" s="60">
        <f>求节点(基础状态预期!H$7:H$27,$G$8:$G$28,$K97)*$L$4+求节点(基础状态预期!H$7:H$27,$H$8:$H$28,$M$4)</f>
        <v>-1370.9183673469342</v>
      </c>
      <c r="O97" s="60">
        <f>求节点(基础状态预期!I$7:I$27,$G$8:$G$28,$K97)*$L$4+求节点(基础状态预期!I$7:I$27,$H$8:$H$28,$M$4)</f>
        <v>-2412.6288659793872</v>
      </c>
      <c r="P97" s="60">
        <f>求节点(基础状态预期!J$7:J$27,$G$8:$G$28,$K97)*$L$4+求节点(基础状态预期!J$7:J$27,$H$8:$H$28,$M$4)</f>
        <v>-4561.8421052631556</v>
      </c>
    </row>
    <row r="98" spans="11:16" x14ac:dyDescent="0.15">
      <c r="K98" s="60">
        <v>90</v>
      </c>
      <c r="L98" s="60">
        <f>求节点(基础状态预期!F$7:F$27,$G$8:$G$28,$K98)*$L$4+求节点(基础状态预期!F$7:F$27,$H$8:$H$28,$M$4)</f>
        <v>-450</v>
      </c>
      <c r="M98" s="60">
        <f>求节点(基础状态预期!G$7:G$27,$G$8:$G$28,$K98)*$L$4+求节点(基础状态预期!G$7:G$27,$H$8:$H$28,$M$4)</f>
        <v>-1461.3636363636438</v>
      </c>
      <c r="N98" s="60">
        <f>求节点(基础状态预期!H$7:H$27,$G$8:$G$28,$K98)*$L$4+求节点(基础状态预期!H$7:H$27,$H$8:$H$28,$M$4)</f>
        <v>-2493.3673469387691</v>
      </c>
      <c r="O98" s="60">
        <f>求节点(基础状态预期!I$7:I$27,$G$8:$G$28,$K98)*$L$4+求节点(基础状态预期!I$7:I$27,$H$8:$H$28,$M$4)</f>
        <v>-3546.6494845360885</v>
      </c>
      <c r="P98" s="60">
        <f>求节点(基础状态预期!J$7:J$27,$G$8:$G$28,$K98)*$L$4+求节点(基础状态预期!J$7:J$27,$H$8:$H$28,$M$4)</f>
        <v>-5719.7368421052606</v>
      </c>
    </row>
    <row r="99" spans="11:16" x14ac:dyDescent="0.15">
      <c r="K99" s="60">
        <v>91</v>
      </c>
      <c r="L99" s="60">
        <f>求节点(基础状态预期!F$7:F$27,$G$8:$G$28,$K99)*$L$4+求节点(基础状态预期!F$7:F$27,$H$8:$H$28,$M$4)</f>
        <v>-1549.9999999999989</v>
      </c>
      <c r="M99" s="60">
        <f>求节点(基础状态预期!G$7:G$27,$G$8:$G$28,$K99)*$L$4+求节点(基础状态预期!G$7:G$27,$H$8:$H$28,$M$4)</f>
        <v>-2572.4747474747546</v>
      </c>
      <c r="N99" s="60">
        <f>求节点(基础状态预期!H$7:H$27,$G$8:$G$28,$K99)*$L$4+求节点(基础状态预期!H$7:H$27,$H$8:$H$28,$M$4)</f>
        <v>-3615.8163265306043</v>
      </c>
      <c r="O99" s="60">
        <f>求节点(基础状态预期!I$7:I$27,$G$8:$G$28,$K99)*$L$4+求节点(基础状态预期!I$7:I$27,$H$8:$H$28,$M$4)</f>
        <v>-4680.6701030927916</v>
      </c>
      <c r="P99" s="60">
        <f>求节点(基础状态预期!J$7:J$27,$G$8:$G$28,$K99)*$L$4+求节点(基础状态预期!J$7:J$27,$H$8:$H$28,$M$4)</f>
        <v>-6877.6315789473647</v>
      </c>
    </row>
    <row r="100" spans="11:16" x14ac:dyDescent="0.15">
      <c r="K100" s="60">
        <v>92</v>
      </c>
      <c r="L100" s="60">
        <f>求节点(基础状态预期!F$7:F$27,$G$8:$G$28,$K100)*$L$4+求节点(基础状态预期!F$7:F$27,$H$8:$H$28,$M$4)</f>
        <v>-2649.9999999999995</v>
      </c>
      <c r="M100" s="60">
        <f>求节点(基础状态预期!G$7:G$27,$G$8:$G$28,$K100)*$L$4+求节点(基础状态预期!G$7:G$27,$H$8:$H$28,$M$4)</f>
        <v>-3683.5858585858668</v>
      </c>
      <c r="N100" s="60">
        <f>求节点(基础状态预期!H$7:H$27,$G$8:$G$28,$K100)*$L$4+求节点(基础状态预期!H$7:H$27,$H$8:$H$28,$M$4)</f>
        <v>-4738.2653061224391</v>
      </c>
      <c r="O100" s="60">
        <f>求节点(基础状态预期!I$7:I$27,$G$8:$G$28,$K100)*$L$4+求节点(基础状态预期!I$7:I$27,$H$8:$H$28,$M$4)</f>
        <v>-5814.6907216494947</v>
      </c>
      <c r="P100" s="60">
        <f>求节点(基础状态预期!J$7:J$27,$G$8:$G$28,$K100)*$L$4+求节点(基础状态预期!J$7:J$27,$H$8:$H$28,$M$4)</f>
        <v>-8035.5263157894706</v>
      </c>
    </row>
    <row r="101" spans="11:16" x14ac:dyDescent="0.15">
      <c r="K101" s="60">
        <v>93</v>
      </c>
      <c r="L101" s="60">
        <f>求节点(基础状态预期!F$7:F$27,$G$8:$G$28,$K101)*$L$4+求节点(基础状态预期!F$7:F$27,$H$8:$H$28,$M$4)</f>
        <v>-3750</v>
      </c>
      <c r="M101" s="60">
        <f>求节点(基础状态预期!G$7:G$27,$G$8:$G$28,$K101)*$L$4+求节点(基础状态预期!G$7:G$27,$H$8:$H$28,$M$4)</f>
        <v>-4794.6969696969791</v>
      </c>
      <c r="N101" s="60">
        <f>求节点(基础状态预期!H$7:H$27,$G$8:$G$28,$K101)*$L$4+求节点(基础状态预期!H$7:H$27,$H$8:$H$28,$M$4)</f>
        <v>-5860.7142857142744</v>
      </c>
      <c r="O101" s="60">
        <f>求节点(基础状态预期!I$7:I$27,$G$8:$G$28,$K101)*$L$4+求节点(基础状态预期!I$7:I$27,$H$8:$H$28,$M$4)</f>
        <v>-6948.7113402061959</v>
      </c>
      <c r="P101" s="60">
        <f>求节点(基础状态预期!J$7:J$27,$G$8:$G$28,$K101)*$L$4+求节点(基础状态预期!J$7:J$27,$H$8:$H$28,$M$4)</f>
        <v>-9193.4210526315765</v>
      </c>
    </row>
    <row r="102" spans="11:16" x14ac:dyDescent="0.15">
      <c r="K102" s="60">
        <v>94</v>
      </c>
      <c r="L102" s="60">
        <f>求节点(基础状态预期!F$7:F$27,$G$8:$G$28,$K102)*$L$4+求节点(基础状态预期!F$7:F$27,$H$8:$H$28,$M$4)</f>
        <v>-4849.9999999999991</v>
      </c>
      <c r="M102" s="60">
        <f>求节点(基础状态预期!G$7:G$27,$G$8:$G$28,$K102)*$L$4+求节点(基础状态预期!G$7:G$27,$H$8:$H$28,$M$4)</f>
        <v>-5905.8080808080895</v>
      </c>
      <c r="N102" s="60">
        <f>求节点(基础状态预期!H$7:H$27,$G$8:$G$28,$K102)*$L$4+求节点(基础状态预期!H$7:H$27,$H$8:$H$28,$M$4)</f>
        <v>-6983.1632653061079</v>
      </c>
      <c r="O102" s="60">
        <f>求节点(基础状态预期!I$7:I$27,$G$8:$G$28,$K102)*$L$4+求节点(基础状态预期!I$7:I$27,$H$8:$H$28,$M$4)</f>
        <v>-8082.731958762899</v>
      </c>
      <c r="P102" s="60">
        <f>求节点(基础状态预期!J$7:J$27,$G$8:$G$28,$K102)*$L$4+求节点(基础状态预期!J$7:J$27,$H$8:$H$28,$M$4)</f>
        <v>-10351.315789473681</v>
      </c>
    </row>
    <row r="103" spans="11:16" x14ac:dyDescent="0.15">
      <c r="K103" s="60">
        <v>95</v>
      </c>
      <c r="L103" s="60">
        <f>求节点(基础状态预期!F$7:F$27,$G$8:$G$28,$K103)*$L$4+求节点(基础状态预期!F$7:F$27,$H$8:$H$28,$M$4)</f>
        <v>-5949.9999999999991</v>
      </c>
      <c r="M103" s="60">
        <f>求节点(基础状态预期!G$7:G$27,$G$8:$G$28,$K103)*$L$4+求节点(基础状态预期!G$7:G$27,$H$8:$H$28,$M$4)</f>
        <v>-7016.9191919192017</v>
      </c>
      <c r="N103" s="60">
        <f>求节点(基础状态预期!H$7:H$27,$G$8:$G$28,$K103)*$L$4+求节点(基础状态预期!H$7:H$27,$H$8:$H$28,$M$4)</f>
        <v>-8105.612244897944</v>
      </c>
      <c r="O103" s="60">
        <f>求节点(基础状态预期!I$7:I$27,$G$8:$G$28,$K103)*$L$4+求节点(基础状态预期!I$7:I$27,$H$8:$H$28,$M$4)</f>
        <v>-9216.752577319603</v>
      </c>
      <c r="P103" s="60">
        <f>求节点(基础状态预期!J$7:J$27,$G$8:$G$28,$K103)*$L$4+求节点(基础状态预期!J$7:J$27,$H$8:$H$28,$M$4)</f>
        <v>-11509.210526315786</v>
      </c>
    </row>
    <row r="104" spans="11:16" x14ac:dyDescent="0.15">
      <c r="K104" s="60">
        <v>96</v>
      </c>
      <c r="L104" s="60">
        <f>求节点(基础状态预期!F$7:F$27,$G$8:$G$28,$K104)*$L$4+求节点(基础状态预期!F$7:F$27,$H$8:$H$28,$M$4)</f>
        <v>-7050</v>
      </c>
      <c r="M104" s="60">
        <f>求节点(基础状态预期!G$7:G$27,$G$8:$G$28,$K104)*$L$4+求节点(基础状态预期!G$7:G$27,$H$8:$H$28,$M$4)</f>
        <v>-8128.0303030303139</v>
      </c>
      <c r="N104" s="60">
        <f>求节点(基础状态预期!H$7:H$27,$G$8:$G$28,$K104)*$L$4+求节点(基础状态预期!H$7:H$27,$H$8:$H$28,$M$4)</f>
        <v>-9228.0612244897802</v>
      </c>
      <c r="O104" s="60">
        <f>求节点(基础状态预期!I$7:I$27,$G$8:$G$28,$K104)*$L$4+求节点(基础状态预期!I$7:I$27,$H$8:$H$28,$M$4)</f>
        <v>-10350.773195876305</v>
      </c>
      <c r="P104" s="60">
        <f>求节点(基础状态预期!J$7:J$27,$G$8:$G$28,$K104)*$L$4+求节点(基础状态预期!J$7:J$27,$H$8:$H$28,$M$4)</f>
        <v>-12667.10526315789</v>
      </c>
    </row>
    <row r="105" spans="11:16" x14ac:dyDescent="0.15">
      <c r="K105" s="60">
        <v>97</v>
      </c>
      <c r="L105" s="60">
        <f>求节点(基础状态预期!F$7:F$27,$G$8:$G$28,$K105)*$L$4+求节点(基础状态预期!F$7:F$27,$H$8:$H$28,$M$4)</f>
        <v>-8149.9999999999991</v>
      </c>
      <c r="M105" s="60">
        <f>求节点(基础状态预期!G$7:G$27,$G$8:$G$28,$K105)*$L$4+求节点(基础状态预期!G$7:G$27,$H$8:$H$28,$M$4)</f>
        <v>-9239.1414141414243</v>
      </c>
      <c r="N105" s="60">
        <f>求节点(基础状态预期!H$7:H$27,$G$8:$G$28,$K105)*$L$4+求节点(基础状态预期!H$7:H$27,$H$8:$H$28,$M$4)</f>
        <v>-10350.510204081613</v>
      </c>
      <c r="O105" s="60">
        <f>求节点(基础状态预期!I$7:I$27,$G$8:$G$28,$K105)*$L$4+求节点(基础状态预期!I$7:I$27,$H$8:$H$28,$M$4)</f>
        <v>-11484.793814433007</v>
      </c>
      <c r="P105" s="60">
        <f>求节点(基础状态预期!J$7:J$27,$G$8:$G$28,$K105)*$L$4+求节点(基础状态预期!J$7:J$27,$H$8:$H$28,$M$4)</f>
        <v>-13824.999999999993</v>
      </c>
    </row>
    <row r="106" spans="11:16" x14ac:dyDescent="0.15">
      <c r="K106" s="60">
        <v>98</v>
      </c>
      <c r="L106" s="60">
        <f>求节点(基础状态预期!F$7:F$27,$G$8:$G$28,$K106)*$L$4+求节点(基础状态预期!F$7:F$27,$H$8:$H$28,$M$4)</f>
        <v>-9249.9999999999982</v>
      </c>
      <c r="M106" s="60">
        <f>求节点(基础状态预期!G$7:G$27,$G$8:$G$28,$K106)*$L$4+求节点(基础状态预期!G$7:G$27,$H$8:$H$28,$M$4)</f>
        <v>-10350.252525252537</v>
      </c>
      <c r="N106" s="60">
        <f>求节点(基础状态预期!H$7:H$27,$G$8:$G$28,$K106)*$L$4+求节点(基础状态预期!H$7:H$27,$H$8:$H$28,$M$4)</f>
        <v>-11472.959183673447</v>
      </c>
      <c r="O106" s="60">
        <f>求节点(基础状态预期!I$7:I$27,$G$8:$G$28,$K106)*$L$4+求节点(基础状态预期!I$7:I$27,$H$8:$H$28,$M$4)</f>
        <v>-12618.814432989708</v>
      </c>
      <c r="P106" s="60">
        <f>求节点(基础状态预期!J$7:J$27,$G$8:$G$28,$K106)*$L$4+求节点(基础状态预期!J$7:J$27,$H$8:$H$28,$M$4)</f>
        <v>-14982.894736842098</v>
      </c>
    </row>
    <row r="107" spans="11:16" x14ac:dyDescent="0.15">
      <c r="K107" s="60">
        <v>99</v>
      </c>
      <c r="L107" s="60">
        <f>求节点(基础状态预期!F$7:F$27,$G$8:$G$28,$K107)*$L$4+求节点(基础状态预期!F$7:F$27,$H$8:$H$28,$M$4)</f>
        <v>-10350</v>
      </c>
      <c r="M107" s="60">
        <f>求节点(基础状态预期!G$7:G$27,$G$8:$G$28,$K107)*$L$4+求节点(基础状态预期!G$7:G$27,$H$8:$H$28,$M$4)</f>
        <v>-11461.363636363649</v>
      </c>
      <c r="N107" s="60">
        <f>求节点(基础状态预期!H$7:H$27,$G$8:$G$28,$K107)*$L$4+求节点(基础状态预期!H$7:H$27,$H$8:$H$28,$M$4)</f>
        <v>-12595.408163265285</v>
      </c>
      <c r="O107" s="60">
        <f>求节点(基础状态预期!I$7:I$27,$G$8:$G$28,$K107)*$L$4+求节点(基础状态预期!I$7:I$27,$H$8:$H$28,$M$4)</f>
        <v>-13752.835051546414</v>
      </c>
      <c r="P107" s="60">
        <f>求节点(基础状态预期!J$7:J$27,$G$8:$G$28,$K107)*$L$4+求节点(基础状态预期!J$7:J$27,$H$8:$H$28,$M$4)</f>
        <v>-16140.789473684204</v>
      </c>
    </row>
    <row r="108" spans="11:16" x14ac:dyDescent="0.15">
      <c r="K108" s="60">
        <v>100</v>
      </c>
      <c r="L108" s="60">
        <f>求节点(基础状态预期!F$7:F$27,$G$8:$G$28,$K108)*$L$4+求节点(基础状态预期!F$7:F$27,$H$8:$H$28,$M$4)</f>
        <v>-11449.999999999998</v>
      </c>
      <c r="M108" s="60">
        <f>求节点(基础状态预期!G$7:G$27,$G$8:$G$28,$K108)*$L$4+求节点(基础状态预期!G$7:G$27,$H$8:$H$28,$M$4)</f>
        <v>-12572.474747474756</v>
      </c>
      <c r="N108" s="60">
        <f>求节点(基础状态预期!H$7:H$27,$G$8:$G$28,$K108)*$L$4+求节点(基础状态预期!H$7:H$27,$H$8:$H$28,$M$4)</f>
        <v>-13717.857142857119</v>
      </c>
      <c r="O108" s="60">
        <f>求节点(基础状态预期!I$7:I$27,$G$8:$G$28,$K108)*$L$4+求节点(基础状态预期!I$7:I$27,$H$8:$H$28,$M$4)</f>
        <v>-14886.855670103114</v>
      </c>
      <c r="P108" s="60">
        <f>求节点(基础状态预期!J$7:J$27,$G$8:$G$28,$K108)*$L$4+求节点(基础状态预期!J$7:J$27,$H$8:$H$28,$M$4)</f>
        <v>-17298.684210526309</v>
      </c>
    </row>
  </sheetData>
  <mergeCells count="4">
    <mergeCell ref="D6:E6"/>
    <mergeCell ref="G6:H6"/>
    <mergeCell ref="K2:M2"/>
    <mergeCell ref="L7:P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theme="0" tint="-0.499984740745262"/>
  </sheetPr>
  <dimension ref="B1:GV116"/>
  <sheetViews>
    <sheetView workbookViewId="0">
      <selection activeCell="S40" sqref="S40"/>
    </sheetView>
  </sheetViews>
  <sheetFormatPr defaultColWidth="6.625" defaultRowHeight="11.25" x14ac:dyDescent="0.15"/>
  <cols>
    <col min="1" max="1" width="6.625" style="89"/>
    <col min="2" max="8" width="6.875" style="89" bestFit="1" customWidth="1"/>
    <col min="9" max="10" width="6.75" style="89" bestFit="1" customWidth="1"/>
    <col min="11" max="12" width="6.875" style="89" bestFit="1" customWidth="1"/>
    <col min="13" max="13" width="9" style="89" bestFit="1" customWidth="1"/>
    <col min="14" max="14" width="6.75" style="89" bestFit="1" customWidth="1"/>
    <col min="15" max="26" width="6.875" style="89" bestFit="1" customWidth="1"/>
    <col min="27" max="29" width="6.625" style="89"/>
    <col min="30" max="30" width="6.75" style="89" bestFit="1" customWidth="1"/>
    <col min="31" max="36" width="6.875" style="89" bestFit="1" customWidth="1"/>
    <col min="37" max="37" width="6.625" style="89"/>
    <col min="38" max="43" width="6.875" style="89" bestFit="1" customWidth="1"/>
    <col min="44" max="48" width="9" style="89" bestFit="1" customWidth="1"/>
    <col min="49" max="103" width="6.875" style="89" bestFit="1" customWidth="1"/>
    <col min="104" max="108" width="6.75" style="89" customWidth="1"/>
    <col min="109" max="111" width="6.625" style="89"/>
    <col min="112" max="112" width="6.875" style="89" bestFit="1" customWidth="1"/>
    <col min="113" max="113" width="8.375" style="89" bestFit="1" customWidth="1"/>
    <col min="114" max="117" width="9.875" style="89" bestFit="1" customWidth="1"/>
    <col min="118" max="119" width="9.75" style="89" bestFit="1" customWidth="1"/>
    <col min="120" max="120" width="9.125" style="89" bestFit="1" customWidth="1"/>
    <col min="121" max="122" width="9.75" style="89" bestFit="1" customWidth="1"/>
    <col min="123" max="127" width="9" style="89" customWidth="1"/>
    <col min="128" max="152" width="6.875" style="89" bestFit="1" customWidth="1"/>
    <col min="153" max="153" width="6.625" style="89"/>
    <col min="154" max="159" width="6.875" style="20" bestFit="1" customWidth="1"/>
    <col min="160" max="160" width="6.625" style="89"/>
    <col min="161" max="190" width="6.875" style="89" bestFit="1" customWidth="1"/>
    <col min="191" max="191" width="6.625" style="89"/>
    <col min="192" max="198" width="6.875" style="89" bestFit="1" customWidth="1"/>
    <col min="199" max="199" width="6.625" style="89"/>
    <col min="200" max="204" width="9" style="89" bestFit="1" customWidth="1"/>
    <col min="205" max="16384" width="6.625" style="89"/>
  </cols>
  <sheetData>
    <row r="1" spans="2:204" x14ac:dyDescent="0.15"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20"/>
      <c r="FO1" s="20"/>
      <c r="FP1" s="20"/>
      <c r="FQ1" s="20"/>
      <c r="FR1" s="20"/>
      <c r="FS1" s="20"/>
      <c r="FT1" s="20"/>
      <c r="FU1" s="20"/>
      <c r="FV1" s="20"/>
      <c r="FW1" s="20"/>
      <c r="FX1" s="20"/>
      <c r="FY1" s="20"/>
      <c r="FZ1" s="20"/>
      <c r="GA1" s="20"/>
      <c r="GB1" s="20"/>
      <c r="GC1" s="20"/>
      <c r="GD1" s="20"/>
      <c r="GE1" s="20"/>
      <c r="GF1" s="20"/>
      <c r="GG1" s="20"/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</row>
    <row r="2" spans="2:204" x14ac:dyDescent="0.15">
      <c r="C2" s="20"/>
      <c r="D2" s="20" t="s">
        <v>330</v>
      </c>
      <c r="E2" s="20"/>
      <c r="F2" s="20"/>
      <c r="G2" s="20"/>
      <c r="H2" s="20"/>
      <c r="AF2" s="20"/>
      <c r="AG2" s="20"/>
      <c r="AH2" s="20"/>
      <c r="AI2" s="20"/>
      <c r="AJ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</row>
    <row r="3" spans="2:204" x14ac:dyDescent="0.15">
      <c r="AM3" s="211" t="s">
        <v>136</v>
      </c>
      <c r="AN3" s="211"/>
      <c r="AO3" s="211"/>
      <c r="AP3" s="211"/>
      <c r="AQ3" s="211"/>
      <c r="AR3" s="211"/>
      <c r="AS3" s="211"/>
      <c r="AT3" s="211"/>
      <c r="AU3" s="211"/>
      <c r="AV3" s="211"/>
      <c r="AW3" s="211"/>
      <c r="AX3" s="211"/>
      <c r="AY3" s="211"/>
      <c r="AZ3" s="211"/>
      <c r="BA3" s="211"/>
      <c r="BB3" s="211"/>
      <c r="BC3" s="211"/>
      <c r="BD3" s="211"/>
      <c r="BE3" s="211"/>
      <c r="BF3" s="211"/>
      <c r="BG3" s="211"/>
      <c r="BH3" s="211"/>
      <c r="BI3" s="211"/>
      <c r="BJ3" s="211"/>
      <c r="BK3" s="211"/>
      <c r="BL3" s="211"/>
      <c r="BM3" s="211"/>
      <c r="BN3" s="211"/>
      <c r="BO3" s="211"/>
      <c r="BP3" s="211"/>
      <c r="BQ3" s="211"/>
      <c r="BR3" s="211"/>
      <c r="BS3" s="211"/>
      <c r="BT3" s="211"/>
      <c r="BU3" s="211"/>
      <c r="BV3" s="211"/>
      <c r="BW3" s="211"/>
      <c r="BX3" s="211"/>
      <c r="BY3" s="211"/>
      <c r="BZ3" s="211"/>
      <c r="CA3" s="211"/>
      <c r="CB3" s="211"/>
      <c r="CC3" s="211"/>
      <c r="CD3" s="211"/>
      <c r="CE3" s="211"/>
      <c r="CF3" s="211"/>
      <c r="CG3" s="211"/>
      <c r="CH3" s="211"/>
      <c r="CI3" s="211"/>
      <c r="CJ3" s="211"/>
      <c r="CK3" s="211"/>
      <c r="CL3" s="211"/>
      <c r="CM3" s="211"/>
      <c r="CN3" s="211"/>
      <c r="CO3" s="211"/>
      <c r="CP3" s="211"/>
      <c r="CQ3" s="211"/>
      <c r="CR3" s="211"/>
      <c r="CS3" s="211"/>
      <c r="CT3" s="211"/>
      <c r="CU3" s="211"/>
      <c r="CV3" s="211"/>
      <c r="CW3" s="211"/>
      <c r="CX3" s="211"/>
      <c r="CY3" s="211"/>
      <c r="CZ3" s="211"/>
      <c r="DA3" s="211"/>
      <c r="DB3" s="211"/>
      <c r="DC3" s="211"/>
      <c r="DD3" s="211"/>
      <c r="DI3" s="211" t="s">
        <v>135</v>
      </c>
      <c r="DJ3" s="211"/>
      <c r="DK3" s="211"/>
      <c r="DL3" s="211"/>
      <c r="DM3" s="211"/>
      <c r="DN3" s="211"/>
      <c r="DO3" s="211"/>
      <c r="DP3" s="211"/>
      <c r="DQ3" s="211"/>
      <c r="DR3" s="211"/>
      <c r="DS3" s="211"/>
      <c r="DT3" s="211"/>
      <c r="DU3" s="211"/>
      <c r="DV3" s="211"/>
      <c r="DW3" s="211"/>
      <c r="DX3" s="211"/>
      <c r="DY3" s="211"/>
      <c r="DZ3" s="211"/>
      <c r="EA3" s="211"/>
      <c r="EB3" s="211"/>
      <c r="EC3" s="211"/>
      <c r="ED3" s="211"/>
      <c r="EE3" s="211"/>
      <c r="EF3" s="211"/>
      <c r="EG3" s="211"/>
      <c r="EH3" s="211"/>
      <c r="EI3" s="211"/>
      <c r="EJ3" s="211"/>
      <c r="EK3" s="211"/>
      <c r="EL3" s="211"/>
      <c r="EM3" s="211"/>
      <c r="EN3" s="211"/>
      <c r="EO3" s="211"/>
      <c r="EP3" s="211"/>
      <c r="EQ3" s="211"/>
      <c r="ER3" s="211"/>
      <c r="ES3" s="211"/>
      <c r="ET3" s="211"/>
      <c r="EU3" s="211"/>
      <c r="EV3" s="211"/>
      <c r="EW3" s="211"/>
      <c r="EX3" s="211"/>
      <c r="EY3" s="211"/>
      <c r="EZ3" s="211"/>
      <c r="FA3" s="211"/>
      <c r="FB3" s="211"/>
      <c r="FC3" s="211"/>
      <c r="FD3" s="211"/>
      <c r="FE3" s="211"/>
      <c r="FF3" s="211"/>
      <c r="FG3" s="211"/>
      <c r="FH3" s="211"/>
      <c r="FI3" s="211"/>
      <c r="FJ3" s="211"/>
      <c r="FK3" s="211"/>
      <c r="FL3" s="211"/>
      <c r="FM3" s="211"/>
      <c r="FN3" s="211"/>
      <c r="FO3" s="211"/>
      <c r="FP3" s="211"/>
      <c r="FQ3" s="211"/>
      <c r="FR3" s="211"/>
      <c r="FS3" s="211"/>
      <c r="FT3" s="211"/>
      <c r="FU3" s="211"/>
      <c r="FV3" s="211"/>
      <c r="FW3" s="211"/>
      <c r="FX3" s="211"/>
      <c r="FY3" s="211"/>
      <c r="FZ3" s="211"/>
      <c r="GA3" s="211"/>
      <c r="GB3" s="211"/>
      <c r="GC3" s="211"/>
      <c r="GD3" s="211"/>
      <c r="GE3" s="211"/>
      <c r="GF3" s="211"/>
      <c r="GG3" s="211"/>
      <c r="GH3" s="211"/>
      <c r="GI3" s="211"/>
      <c r="GJ3" s="211"/>
      <c r="GK3" s="211"/>
      <c r="GL3" s="211"/>
      <c r="GM3" s="211"/>
      <c r="GN3" s="211"/>
      <c r="GO3" s="211"/>
      <c r="GP3" s="211"/>
      <c r="GQ3" s="211"/>
      <c r="GR3" s="211"/>
      <c r="GS3" s="211"/>
      <c r="GT3" s="211"/>
      <c r="GU3" s="211"/>
      <c r="GV3" s="211"/>
    </row>
    <row r="4" spans="2:204" x14ac:dyDescent="0.15">
      <c r="AF4" s="211" t="s">
        <v>134</v>
      </c>
      <c r="AG4" s="211"/>
      <c r="AH4" s="211"/>
      <c r="AI4" s="211"/>
      <c r="AJ4" s="211"/>
      <c r="AM4" s="211" t="s">
        <v>310</v>
      </c>
      <c r="AN4" s="211"/>
      <c r="AO4" s="211"/>
      <c r="AP4" s="211"/>
      <c r="AQ4" s="211"/>
      <c r="AR4" s="211" t="s">
        <v>311</v>
      </c>
      <c r="AS4" s="211"/>
      <c r="AT4" s="211"/>
      <c r="AU4" s="211"/>
      <c r="AV4" s="211"/>
      <c r="AW4" s="211" t="s">
        <v>312</v>
      </c>
      <c r="AX4" s="211"/>
      <c r="AY4" s="211"/>
      <c r="AZ4" s="211"/>
      <c r="BA4" s="211"/>
      <c r="BB4" s="211" t="s">
        <v>313</v>
      </c>
      <c r="BC4" s="211"/>
      <c r="BD4" s="211"/>
      <c r="BE4" s="211"/>
      <c r="BF4" s="211"/>
      <c r="BG4" s="211" t="s">
        <v>314</v>
      </c>
      <c r="BH4" s="211"/>
      <c r="BI4" s="211"/>
      <c r="BJ4" s="211"/>
      <c r="BK4" s="211"/>
      <c r="BL4" s="211" t="s">
        <v>315</v>
      </c>
      <c r="BM4" s="211"/>
      <c r="BN4" s="211"/>
      <c r="BO4" s="211"/>
      <c r="BP4" s="211"/>
      <c r="BQ4" s="211" t="s">
        <v>316</v>
      </c>
      <c r="BR4" s="211"/>
      <c r="BS4" s="211"/>
      <c r="BT4" s="211"/>
      <c r="BU4" s="211"/>
      <c r="BV4" s="211" t="s">
        <v>317</v>
      </c>
      <c r="BW4" s="211"/>
      <c r="BX4" s="211"/>
      <c r="BY4" s="211"/>
      <c r="BZ4" s="211"/>
      <c r="CA4" s="211" t="s">
        <v>318</v>
      </c>
      <c r="CB4" s="211"/>
      <c r="CC4" s="211"/>
      <c r="CD4" s="211"/>
      <c r="CE4" s="211"/>
      <c r="CF4" s="211" t="s">
        <v>319</v>
      </c>
      <c r="CG4" s="211"/>
      <c r="CH4" s="211"/>
      <c r="CI4" s="211"/>
      <c r="CJ4" s="211"/>
      <c r="CK4" s="211" t="s">
        <v>320</v>
      </c>
      <c r="CL4" s="211"/>
      <c r="CM4" s="211"/>
      <c r="CN4" s="211"/>
      <c r="CO4" s="211"/>
      <c r="CP4" s="211" t="s">
        <v>321</v>
      </c>
      <c r="CQ4" s="211"/>
      <c r="CR4" s="211"/>
      <c r="CS4" s="211"/>
      <c r="CT4" s="211"/>
      <c r="CU4" s="211" t="s">
        <v>322</v>
      </c>
      <c r="CV4" s="211"/>
      <c r="CW4" s="211"/>
      <c r="CX4" s="211"/>
      <c r="CY4" s="211"/>
      <c r="CZ4" s="211" t="s">
        <v>309</v>
      </c>
      <c r="DA4" s="211"/>
      <c r="DB4" s="211"/>
      <c r="DC4" s="211"/>
      <c r="DD4" s="211"/>
      <c r="DI4" s="211" t="s">
        <v>90</v>
      </c>
      <c r="DJ4" s="211"/>
      <c r="DK4" s="211"/>
      <c r="DL4" s="211"/>
      <c r="DM4" s="211"/>
      <c r="DN4" s="211" t="s">
        <v>132</v>
      </c>
      <c r="DO4" s="211"/>
      <c r="DP4" s="211"/>
      <c r="DQ4" s="211"/>
      <c r="DR4" s="211"/>
      <c r="DS4" s="211" t="s">
        <v>309</v>
      </c>
      <c r="DT4" s="211"/>
      <c r="DU4" s="211"/>
      <c r="DV4" s="211"/>
      <c r="DW4" s="211"/>
      <c r="DX4" s="230" t="s">
        <v>137</v>
      </c>
      <c r="DY4" s="230"/>
      <c r="DZ4" s="230"/>
      <c r="EA4" s="230"/>
      <c r="EB4" s="230"/>
      <c r="EC4" s="230" t="s">
        <v>138</v>
      </c>
      <c r="ED4" s="230"/>
      <c r="EE4" s="230"/>
      <c r="EF4" s="230"/>
      <c r="EG4" s="230"/>
      <c r="EH4" s="230" t="s">
        <v>139</v>
      </c>
      <c r="EI4" s="230"/>
      <c r="EJ4" s="230"/>
      <c r="EK4" s="230"/>
      <c r="EL4" s="230"/>
      <c r="EM4" s="230" t="s">
        <v>140</v>
      </c>
      <c r="EN4" s="230"/>
      <c r="EO4" s="230"/>
      <c r="EP4" s="230"/>
      <c r="EQ4" s="230"/>
      <c r="ER4" s="230" t="s">
        <v>141</v>
      </c>
      <c r="ES4" s="230"/>
      <c r="ET4" s="230"/>
      <c r="EU4" s="230"/>
      <c r="EV4" s="230"/>
      <c r="FE4" s="211" t="s">
        <v>78</v>
      </c>
      <c r="FF4" s="211"/>
      <c r="FG4" s="211"/>
      <c r="FH4" s="211"/>
      <c r="FI4" s="211"/>
      <c r="FJ4" s="211" t="s">
        <v>79</v>
      </c>
      <c r="FK4" s="211"/>
      <c r="FL4" s="211"/>
      <c r="FM4" s="211"/>
      <c r="FN4" s="211"/>
      <c r="FO4" s="211" t="s">
        <v>80</v>
      </c>
      <c r="FP4" s="211"/>
      <c r="FQ4" s="211"/>
      <c r="FR4" s="211"/>
      <c r="FS4" s="211"/>
      <c r="FT4" s="211" t="s">
        <v>81</v>
      </c>
      <c r="FU4" s="211"/>
      <c r="FV4" s="211"/>
      <c r="FW4" s="211"/>
      <c r="FX4" s="211"/>
      <c r="FY4" s="211" t="s">
        <v>82</v>
      </c>
      <c r="FZ4" s="211"/>
      <c r="GA4" s="211"/>
      <c r="GB4" s="211"/>
      <c r="GC4" s="211"/>
      <c r="GD4" s="211" t="s">
        <v>83</v>
      </c>
      <c r="GE4" s="211"/>
      <c r="GF4" s="211"/>
      <c r="GG4" s="211"/>
      <c r="GH4" s="211"/>
      <c r="GR4" s="211" t="s">
        <v>323</v>
      </c>
      <c r="GS4" s="211"/>
      <c r="GT4" s="211"/>
      <c r="GU4" s="211"/>
      <c r="GV4" s="211"/>
    </row>
    <row r="5" spans="2:204" x14ac:dyDescent="0.15">
      <c r="R5" s="89" t="s">
        <v>112</v>
      </c>
      <c r="AE5" s="89" t="s">
        <v>357</v>
      </c>
      <c r="AF5" s="42" t="s">
        <v>0</v>
      </c>
      <c r="AG5" s="42" t="s">
        <v>18</v>
      </c>
      <c r="AH5" s="42" t="s">
        <v>17</v>
      </c>
      <c r="AI5" s="42" t="s">
        <v>16</v>
      </c>
      <c r="AJ5" s="42" t="s">
        <v>15</v>
      </c>
      <c r="AL5" s="89" t="s">
        <v>357</v>
      </c>
      <c r="AM5" s="42" t="s">
        <v>0</v>
      </c>
      <c r="AN5" s="42" t="s">
        <v>18</v>
      </c>
      <c r="AO5" s="42" t="s">
        <v>17</v>
      </c>
      <c r="AP5" s="42" t="s">
        <v>16</v>
      </c>
      <c r="AQ5" s="42" t="s">
        <v>15</v>
      </c>
      <c r="AR5" s="42" t="s">
        <v>0</v>
      </c>
      <c r="AS5" s="42" t="s">
        <v>18</v>
      </c>
      <c r="AT5" s="42" t="s">
        <v>17</v>
      </c>
      <c r="AU5" s="42" t="s">
        <v>16</v>
      </c>
      <c r="AV5" s="42" t="s">
        <v>15</v>
      </c>
      <c r="AW5" s="42" t="s">
        <v>0</v>
      </c>
      <c r="AX5" s="42" t="s">
        <v>18</v>
      </c>
      <c r="AY5" s="42" t="s">
        <v>17</v>
      </c>
      <c r="AZ5" s="42" t="s">
        <v>16</v>
      </c>
      <c r="BA5" s="42" t="s">
        <v>15</v>
      </c>
      <c r="BB5" s="42" t="s">
        <v>0</v>
      </c>
      <c r="BC5" s="42" t="s">
        <v>18</v>
      </c>
      <c r="BD5" s="42" t="s">
        <v>17</v>
      </c>
      <c r="BE5" s="42" t="s">
        <v>16</v>
      </c>
      <c r="BF5" s="42" t="s">
        <v>15</v>
      </c>
      <c r="BG5" s="42" t="s">
        <v>0</v>
      </c>
      <c r="BH5" s="42" t="s">
        <v>18</v>
      </c>
      <c r="BI5" s="42" t="s">
        <v>17</v>
      </c>
      <c r="BJ5" s="42" t="s">
        <v>16</v>
      </c>
      <c r="BK5" s="42" t="s">
        <v>15</v>
      </c>
      <c r="BL5" s="42" t="s">
        <v>0</v>
      </c>
      <c r="BM5" s="42" t="s">
        <v>18</v>
      </c>
      <c r="BN5" s="42" t="s">
        <v>17</v>
      </c>
      <c r="BO5" s="42" t="s">
        <v>16</v>
      </c>
      <c r="BP5" s="42" t="s">
        <v>15</v>
      </c>
      <c r="BQ5" s="42" t="s">
        <v>0</v>
      </c>
      <c r="BR5" s="42" t="s">
        <v>18</v>
      </c>
      <c r="BS5" s="42" t="s">
        <v>17</v>
      </c>
      <c r="BT5" s="42" t="s">
        <v>16</v>
      </c>
      <c r="BU5" s="42" t="s">
        <v>15</v>
      </c>
      <c r="BV5" s="89" t="s">
        <v>0</v>
      </c>
      <c r="BW5" s="89" t="s">
        <v>18</v>
      </c>
      <c r="BX5" s="89" t="s">
        <v>17</v>
      </c>
      <c r="BY5" s="89" t="s">
        <v>16</v>
      </c>
      <c r="BZ5" s="89" t="s">
        <v>15</v>
      </c>
      <c r="CA5" s="89" t="s">
        <v>0</v>
      </c>
      <c r="CB5" s="89" t="s">
        <v>18</v>
      </c>
      <c r="CC5" s="89" t="s">
        <v>17</v>
      </c>
      <c r="CD5" s="89" t="s">
        <v>16</v>
      </c>
      <c r="CE5" s="89" t="s">
        <v>15</v>
      </c>
      <c r="CF5" s="89" t="s">
        <v>0</v>
      </c>
      <c r="CG5" s="89" t="s">
        <v>18</v>
      </c>
      <c r="CH5" s="89" t="s">
        <v>17</v>
      </c>
      <c r="CI5" s="89" t="s">
        <v>16</v>
      </c>
      <c r="CJ5" s="89" t="s">
        <v>15</v>
      </c>
      <c r="CK5" s="89" t="s">
        <v>0</v>
      </c>
      <c r="CL5" s="89" t="s">
        <v>18</v>
      </c>
      <c r="CM5" s="89" t="s">
        <v>17</v>
      </c>
      <c r="CN5" s="89" t="s">
        <v>16</v>
      </c>
      <c r="CO5" s="89" t="s">
        <v>15</v>
      </c>
      <c r="CP5" s="89" t="s">
        <v>0</v>
      </c>
      <c r="CQ5" s="89" t="s">
        <v>18</v>
      </c>
      <c r="CR5" s="89" t="s">
        <v>17</v>
      </c>
      <c r="CS5" s="89" t="s">
        <v>16</v>
      </c>
      <c r="CT5" s="89" t="s">
        <v>15</v>
      </c>
      <c r="CU5" s="89" t="s">
        <v>0</v>
      </c>
      <c r="CV5" s="89" t="s">
        <v>18</v>
      </c>
      <c r="CW5" s="89" t="s">
        <v>17</v>
      </c>
      <c r="CX5" s="89" t="s">
        <v>16</v>
      </c>
      <c r="CY5" s="89" t="s">
        <v>15</v>
      </c>
      <c r="CZ5" s="89" t="s">
        <v>0</v>
      </c>
      <c r="DA5" s="89" t="s">
        <v>18</v>
      </c>
      <c r="DB5" s="89" t="s">
        <v>17</v>
      </c>
      <c r="DC5" s="89" t="s">
        <v>16</v>
      </c>
      <c r="DD5" s="89" t="s">
        <v>15</v>
      </c>
      <c r="DE5" s="42"/>
      <c r="DH5" s="89" t="s">
        <v>357</v>
      </c>
      <c r="DI5" s="42" t="s">
        <v>0</v>
      </c>
      <c r="DJ5" s="42" t="s">
        <v>18</v>
      </c>
      <c r="DK5" s="42" t="s">
        <v>17</v>
      </c>
      <c r="DL5" s="42" t="s">
        <v>16</v>
      </c>
      <c r="DM5" s="42" t="s">
        <v>15</v>
      </c>
      <c r="DN5" s="42" t="s">
        <v>0</v>
      </c>
      <c r="DO5" s="42" t="s">
        <v>18</v>
      </c>
      <c r="DP5" s="42" t="s">
        <v>17</v>
      </c>
      <c r="DQ5" s="42" t="s">
        <v>16</v>
      </c>
      <c r="DR5" s="42" t="s">
        <v>15</v>
      </c>
      <c r="DS5" s="42" t="s">
        <v>0</v>
      </c>
      <c r="DT5" s="42" t="s">
        <v>18</v>
      </c>
      <c r="DU5" s="42" t="s">
        <v>17</v>
      </c>
      <c r="DV5" s="42" t="s">
        <v>16</v>
      </c>
      <c r="DW5" s="42" t="s">
        <v>15</v>
      </c>
      <c r="DX5" s="42" t="s">
        <v>0</v>
      </c>
      <c r="DY5" s="42" t="s">
        <v>18</v>
      </c>
      <c r="DZ5" s="42" t="s">
        <v>17</v>
      </c>
      <c r="EA5" s="42" t="s">
        <v>16</v>
      </c>
      <c r="EB5" s="42" t="s">
        <v>15</v>
      </c>
      <c r="EC5" s="42" t="s">
        <v>0</v>
      </c>
      <c r="ED5" s="42" t="s">
        <v>18</v>
      </c>
      <c r="EE5" s="42" t="s">
        <v>17</v>
      </c>
      <c r="EF5" s="42" t="s">
        <v>16</v>
      </c>
      <c r="EG5" s="42" t="s">
        <v>15</v>
      </c>
      <c r="EH5" s="42" t="s">
        <v>0</v>
      </c>
      <c r="EI5" s="42" t="s">
        <v>18</v>
      </c>
      <c r="EJ5" s="42" t="s">
        <v>17</v>
      </c>
      <c r="EK5" s="42" t="s">
        <v>16</v>
      </c>
      <c r="EL5" s="42" t="s">
        <v>15</v>
      </c>
      <c r="EM5" s="42" t="s">
        <v>0</v>
      </c>
      <c r="EN5" s="42" t="s">
        <v>18</v>
      </c>
      <c r="EO5" s="42" t="s">
        <v>17</v>
      </c>
      <c r="EP5" s="42" t="s">
        <v>16</v>
      </c>
      <c r="EQ5" s="42" t="s">
        <v>15</v>
      </c>
      <c r="ER5" s="42" t="s">
        <v>0</v>
      </c>
      <c r="ES5" s="42" t="s">
        <v>18</v>
      </c>
      <c r="ET5" s="42" t="s">
        <v>17</v>
      </c>
      <c r="EU5" s="42" t="s">
        <v>16</v>
      </c>
      <c r="EV5" s="42" t="s">
        <v>15</v>
      </c>
      <c r="FE5" s="89" t="s">
        <v>0</v>
      </c>
      <c r="FF5" s="89" t="s">
        <v>18</v>
      </c>
      <c r="FG5" s="89" t="s">
        <v>17</v>
      </c>
      <c r="FH5" s="89" t="s">
        <v>16</v>
      </c>
      <c r="FI5" s="89" t="s">
        <v>15</v>
      </c>
      <c r="FJ5" s="89" t="s">
        <v>0</v>
      </c>
      <c r="FK5" s="89" t="s">
        <v>18</v>
      </c>
      <c r="FL5" s="89" t="s">
        <v>17</v>
      </c>
      <c r="FM5" s="89" t="s">
        <v>16</v>
      </c>
      <c r="FN5" s="89" t="s">
        <v>15</v>
      </c>
      <c r="FO5" s="89" t="s">
        <v>0</v>
      </c>
      <c r="FP5" s="89" t="s">
        <v>18</v>
      </c>
      <c r="FQ5" s="89" t="s">
        <v>17</v>
      </c>
      <c r="FR5" s="89" t="s">
        <v>16</v>
      </c>
      <c r="FS5" s="89" t="s">
        <v>15</v>
      </c>
      <c r="FT5" s="89" t="s">
        <v>0</v>
      </c>
      <c r="FU5" s="89" t="s">
        <v>18</v>
      </c>
      <c r="FV5" s="89" t="s">
        <v>17</v>
      </c>
      <c r="FW5" s="89" t="s">
        <v>16</v>
      </c>
      <c r="FX5" s="89" t="s">
        <v>15</v>
      </c>
      <c r="FY5" s="89" t="s">
        <v>0</v>
      </c>
      <c r="FZ5" s="89" t="s">
        <v>18</v>
      </c>
      <c r="GA5" s="89" t="s">
        <v>17</v>
      </c>
      <c r="GB5" s="89" t="s">
        <v>16</v>
      </c>
      <c r="GC5" s="89" t="s">
        <v>15</v>
      </c>
      <c r="GD5" s="89" t="s">
        <v>0</v>
      </c>
      <c r="GE5" s="89" t="s">
        <v>18</v>
      </c>
      <c r="GF5" s="89" t="s">
        <v>17</v>
      </c>
      <c r="GG5" s="89" t="s">
        <v>16</v>
      </c>
      <c r="GH5" s="89" t="s">
        <v>15</v>
      </c>
      <c r="GR5" s="89" t="s">
        <v>0</v>
      </c>
      <c r="GS5" s="89" t="s">
        <v>18</v>
      </c>
      <c r="GT5" s="89" t="s">
        <v>17</v>
      </c>
      <c r="GU5" s="89" t="s">
        <v>16</v>
      </c>
      <c r="GV5" s="89" t="s">
        <v>15</v>
      </c>
    </row>
    <row r="6" spans="2:204" x14ac:dyDescent="0.15">
      <c r="AE6" s="89">
        <v>1</v>
      </c>
      <c r="AF6" s="89">
        <f t="shared" ref="AF6:AF37" si="0">求节点($C$12:$C$91,D$12:D$91,$AE6)</f>
        <v>-330</v>
      </c>
      <c r="AG6" s="89">
        <f t="shared" ref="AG6:AG37" si="1">求节点($C$12:$C$91,E$12:E$91,$AE6)</f>
        <v>-341.3636363636366</v>
      </c>
      <c r="AH6" s="89">
        <f t="shared" ref="AH6:AH37" si="2">求节点($C$12:$C$91,F$12:F$91,$AE6)</f>
        <v>-352.9591836734686</v>
      </c>
      <c r="AI6" s="89">
        <f t="shared" ref="AI6:AI37" si="3">求节点($C$12:$C$91,G$12:G$91,$AE6)</f>
        <v>-364.7938144329903</v>
      </c>
      <c r="AJ6" s="89">
        <f t="shared" ref="AJ6:AJ37" si="4">求节点($C$12:$C$91,H$12:H$91,$AE6)</f>
        <v>-389.21052631578925</v>
      </c>
      <c r="AL6" s="89">
        <v>1</v>
      </c>
      <c r="AM6" s="89">
        <f t="shared" ref="AM6:AM37" si="5">求节点($K$12:$K$91,$L$12:$L$91,AF6)</f>
        <v>-39600</v>
      </c>
      <c r="AN6" s="89">
        <f t="shared" ref="AN6:AN37" si="6">求节点($K$12:$K$91,$L$12:$L$91,AG6)</f>
        <v>-40963.636363636389</v>
      </c>
      <c r="AO6" s="89">
        <f t="shared" ref="AO6:AO37" si="7">求节点($K$12:$K$91,$L$12:$L$91,AH6)</f>
        <v>-42355.102040816229</v>
      </c>
      <c r="AP6" s="89">
        <f t="shared" ref="AP6:AP37" si="8">求节点($K$12:$K$91,$L$12:$L$91,AI6)</f>
        <v>-43775.257731958838</v>
      </c>
      <c r="AQ6" s="89">
        <f t="shared" ref="AQ6:AQ37" si="9">求节点($K$12:$K$91,$L$12:$L$91,AJ6)</f>
        <v>-46705.263157894711</v>
      </c>
      <c r="AR6" s="89">
        <f t="shared" ref="AR6:AR37" si="10">求节点($K$12:$K$91,$M$12:$M$91,AF6)</f>
        <v>-59400</v>
      </c>
      <c r="AS6" s="89">
        <f t="shared" ref="AS6:AS37" si="11">求节点($K$12:$K$91,$M$12:$M$91,AG6)</f>
        <v>-61445.454545454588</v>
      </c>
      <c r="AT6" s="89">
        <f t="shared" ref="AT6:AT37" si="12">求节点($K$12:$K$91,$M$12:$M$91,AH6)</f>
        <v>-63532.653061224351</v>
      </c>
      <c r="AU6" s="89">
        <f t="shared" ref="AU6:AU37" si="13">求节点($K$12:$K$91,$M$12:$M$91,AI6)</f>
        <v>-65662.886597938254</v>
      </c>
      <c r="AV6" s="89">
        <f t="shared" ref="AV6:AV37" si="14">求节点($K$12:$K$91,$M$12:$M$91,AJ6)</f>
        <v>-70057.894736842063</v>
      </c>
      <c r="AW6" s="89">
        <f t="shared" ref="AW6:AW37" si="15">求节点($K$12:$K$91,$N$12:$N$91,AF6)</f>
        <v>0</v>
      </c>
      <c r="AX6" s="89">
        <f t="shared" ref="AX6:AX37" si="16">求节点($K$12:$K$91,$N$12:$N$91,AG6)</f>
        <v>0</v>
      </c>
      <c r="AY6" s="89">
        <f t="shared" ref="AY6:AY37" si="17">求节点($K$12:$K$91,$N$12:$N$91,AH6)</f>
        <v>0</v>
      </c>
      <c r="AZ6" s="89">
        <f t="shared" ref="AZ6:AZ37" si="18">求节点($K$12:$K$91,$N$12:$N$91,AI6)</f>
        <v>0</v>
      </c>
      <c r="BA6" s="89">
        <f t="shared" ref="BA6:BA37" si="19">求节点($K$12:$K$91,$N$12:$N$91,AJ6)</f>
        <v>0</v>
      </c>
      <c r="BB6" s="89">
        <f t="shared" ref="BB6:BB37" si="20">求节点($K$12:$K$91,$O$12:$O$91,AF6)</f>
        <v>0</v>
      </c>
      <c r="BC6" s="89">
        <f t="shared" ref="BC6:BC37" si="21">求节点($K$12:$K$91,$O$12:$O$91,AG6)</f>
        <v>0</v>
      </c>
      <c r="BD6" s="89">
        <f t="shared" ref="BD6:BD37" si="22">求节点($K$12:$K$91,$O$12:$O$91,AH6)</f>
        <v>0</v>
      </c>
      <c r="BE6" s="89">
        <f t="shared" ref="BE6:BE37" si="23">求节点($K$12:$K$91,$O$12:$O$91,AI6)</f>
        <v>0</v>
      </c>
      <c r="BF6" s="89">
        <f t="shared" ref="BF6:BF37" si="24">求节点($K$12:$K$91,$O$12:$O$91,AJ6)</f>
        <v>0</v>
      </c>
      <c r="BG6" s="89">
        <f t="shared" ref="BG6:BG37" si="25">求节点($K$12:$K$91,$P$12:$P$91,AF6)</f>
        <v>0</v>
      </c>
      <c r="BH6" s="89">
        <f t="shared" ref="BH6:BH37" si="26">求节点($K$12:$K$91,$P$12:$P$91,AG6)</f>
        <v>0</v>
      </c>
      <c r="BI6" s="89">
        <f t="shared" ref="BI6:BI37" si="27">求节点($K$12:$K$91,$P$12:$P$91,AH6)</f>
        <v>0</v>
      </c>
      <c r="BJ6" s="89">
        <f t="shared" ref="BJ6:BJ37" si="28">求节点($K$12:$K$91,$P$12:$P$91,AI6)</f>
        <v>0</v>
      </c>
      <c r="BK6" s="89">
        <f t="shared" ref="BK6:BK37" si="29">求节点($K$12:$K$91,$P$12:$P$91,AJ6)</f>
        <v>0</v>
      </c>
      <c r="BL6" s="89">
        <f t="shared" ref="BL6:BL37" si="30">求节点($K$12:$K$91,$Q$12:$Q$91,AF6)</f>
        <v>0</v>
      </c>
      <c r="BM6" s="89">
        <f t="shared" ref="BM6:BM37" si="31">求节点($K$12:$K$91,$Q$12:$Q$91,AG6)</f>
        <v>0</v>
      </c>
      <c r="BN6" s="89">
        <f t="shared" ref="BN6:BN37" si="32">求节点($K$12:$K$91,$Q$12:$Q$91,AH6)</f>
        <v>0</v>
      </c>
      <c r="BO6" s="89">
        <f t="shared" ref="BO6:BO37" si="33">求节点($K$12:$K$91,$Q$12:$Q$91,AI6)</f>
        <v>0</v>
      </c>
      <c r="BP6" s="89">
        <f t="shared" ref="BP6:BP37" si="34">求节点($K$12:$K$91,$Q$12:$Q$91,AJ6)</f>
        <v>0</v>
      </c>
      <c r="BQ6" s="89">
        <f t="shared" ref="BQ6:BQ37" si="35">求节点($K$12:$K$91,$R$12:$R$91,AF6)</f>
        <v>0</v>
      </c>
      <c r="BR6" s="89">
        <f t="shared" ref="BR6:BR37" si="36">求节点($K$12:$K$91,$R$12:$R$91,AG6)</f>
        <v>0</v>
      </c>
      <c r="BS6" s="89">
        <f t="shared" ref="BS6:BS37" si="37">求节点($K$12:$K$91,$R$12:$R$91,AH6)</f>
        <v>0</v>
      </c>
      <c r="BT6" s="89">
        <f t="shared" ref="BT6:BT37" si="38">求节点($K$12:$K$91,$R$12:$R$91,AI6)</f>
        <v>0</v>
      </c>
      <c r="BU6" s="89">
        <f t="shared" ref="BU6:BU37" si="39">求节点($K$12:$K$91,$R$12:$R$91,AJ6)</f>
        <v>0</v>
      </c>
      <c r="BV6" s="89">
        <f t="shared" ref="BV6:BV37" si="40">求节点($K$12:$K$91,$T$12:$T$91,AF6)</f>
        <v>0</v>
      </c>
      <c r="BW6" s="89">
        <f t="shared" ref="BW6:BW37" si="41">求节点($K$12:$K$91,$T$12:$T$91,AG6)</f>
        <v>0</v>
      </c>
      <c r="BX6" s="89">
        <f t="shared" ref="BX6:BX37" si="42">求节点($K$12:$K$91,$T$12:$T$91,AH6)</f>
        <v>0</v>
      </c>
      <c r="BY6" s="89">
        <f t="shared" ref="BY6:BY37" si="43">求节点($K$12:$K$91,$T$12:$T$91,AI6)</f>
        <v>0</v>
      </c>
      <c r="BZ6" s="89">
        <f t="shared" ref="BZ6:BZ37" si="44">求节点($K$12:$K$91,$T$12:$T$91,AJ6)</f>
        <v>0</v>
      </c>
      <c r="CA6" s="89">
        <f t="shared" ref="CA6:CA37" si="45">求节点($K$12:$K$91,$U$12:$U$91,AF6)</f>
        <v>0</v>
      </c>
      <c r="CB6" s="89">
        <f t="shared" ref="CB6:CB37" si="46">求节点($K$12:$K$91,$U$12:$U$91,AG6)</f>
        <v>0</v>
      </c>
      <c r="CC6" s="89">
        <f t="shared" ref="CC6:CC37" si="47">求节点($K$12:$K$91,$U$12:$U$91,AH6)</f>
        <v>0</v>
      </c>
      <c r="CD6" s="89">
        <f t="shared" ref="CD6:CD37" si="48">求节点($K$12:$K$91,$U$12:$U$91,AI6)</f>
        <v>0</v>
      </c>
      <c r="CE6" s="89">
        <f t="shared" ref="CE6:CE37" si="49">求节点($K$12:$K$91,$U$12:$U$91,AJ6)</f>
        <v>0</v>
      </c>
      <c r="CF6" s="89">
        <f t="shared" ref="CF6:CF37" si="50">求节点($K$12:$K$91,$V$12:$V$91,AF6)</f>
        <v>0</v>
      </c>
      <c r="CG6" s="89">
        <f t="shared" ref="CG6:CG37" si="51">求节点($K$12:$K$91,$V$12:$V$91,AG6)</f>
        <v>0</v>
      </c>
      <c r="CH6" s="89">
        <f t="shared" ref="CH6:CH37" si="52">求节点($K$12:$K$91,$V$12:$V$91,AH6)</f>
        <v>0</v>
      </c>
      <c r="CI6" s="89">
        <f t="shared" ref="CI6:CI37" si="53">求节点($K$12:$K$91,$V$12:$V$91,AI6)</f>
        <v>0</v>
      </c>
      <c r="CJ6" s="89">
        <f t="shared" ref="CJ6:CJ37" si="54">求节点($K$12:$K$91,$V$12:$V$91,AJ6)</f>
        <v>0</v>
      </c>
      <c r="CK6" s="89">
        <f t="shared" ref="CK6:CK37" si="55">求节点($K$12:$K$91,$W$12:$W$91,AF6)</f>
        <v>0</v>
      </c>
      <c r="CL6" s="89">
        <f t="shared" ref="CL6:CL37" si="56">求节点($K$12:$K$91,$W$12:$W$91,AG6)</f>
        <v>0</v>
      </c>
      <c r="CM6" s="89">
        <f t="shared" ref="CM6:CM37" si="57">求节点($K$12:$K$91,$W$12:$W$91,AH6)</f>
        <v>0</v>
      </c>
      <c r="CN6" s="89">
        <f t="shared" ref="CN6:CN37" si="58">求节点($K$12:$K$91,$W$12:$W$91,AI6)</f>
        <v>0</v>
      </c>
      <c r="CO6" s="89">
        <f t="shared" ref="CO6:CO37" si="59">求节点($K$12:$K$91,$W$12:$W$91,AJ6)</f>
        <v>0</v>
      </c>
      <c r="CP6" s="89">
        <f t="shared" ref="CP6:CP37" si="60">求节点($K$12:$K$91,$X$12:$X$91,AF6)</f>
        <v>0</v>
      </c>
      <c r="CQ6" s="89">
        <f t="shared" ref="CQ6:CQ37" si="61">求节点($K$12:$K$91,$X$12:$X$91,AG6)</f>
        <v>0</v>
      </c>
      <c r="CR6" s="89">
        <f t="shared" ref="CR6:CR37" si="62">求节点($K$12:$K$91,$X$12:$X$91,AH6)</f>
        <v>0</v>
      </c>
      <c r="CS6" s="89">
        <f t="shared" ref="CS6:CS37" si="63">求节点($K$12:$K$91,$X$12:$X$91,AI6)</f>
        <v>0</v>
      </c>
      <c r="CT6" s="89">
        <f t="shared" ref="CT6:CT37" si="64">求节点($K$12:$K$91,$X$12:$X$91,AJ6)</f>
        <v>0</v>
      </c>
      <c r="CU6" s="89">
        <f t="shared" ref="CU6:CU37" si="65">求节点($K$12:$K$91,$Y$12:$Y$91,AF6)</f>
        <v>0</v>
      </c>
      <c r="CV6" s="89">
        <f t="shared" ref="CV6:CV37" si="66">求节点($K$12:$K$91,$Y$12:$Y$91,AG6)</f>
        <v>0</v>
      </c>
      <c r="CW6" s="89">
        <f t="shared" ref="CW6:CW37" si="67">求节点($K$12:$K$91,$Y$12:$Y$91,AH6)</f>
        <v>0</v>
      </c>
      <c r="CX6" s="89">
        <f t="shared" ref="CX6:CX37" si="68">求节点($K$12:$K$91,$Y$12:$Y$91,AI6)</f>
        <v>0</v>
      </c>
      <c r="CY6" s="89">
        <f t="shared" ref="CY6:CY37" si="69">求节点($K$12:$K$91,$Y$12:$Y$91,AJ6)</f>
        <v>0</v>
      </c>
      <c r="CZ6" s="89">
        <f t="shared" ref="CZ6:CZ37" si="70">求节点($K$12:$K$91,$Z$12:$Z$91,AF6)</f>
        <v>-237600</v>
      </c>
      <c r="DA6" s="89">
        <f t="shared" ref="DA6:DA37" si="71">求节点($K$12:$K$91,$Z$12:$Z$91,AG6)</f>
        <v>-245781.81818181835</v>
      </c>
      <c r="DB6" s="89">
        <f t="shared" ref="DB6:DB37" si="72">求节点($K$12:$K$91,$Z$12:$Z$91,AH6)</f>
        <v>-254130.61224489741</v>
      </c>
      <c r="DC6" s="89">
        <f t="shared" ref="DC6:DC37" si="73">求节点($K$12:$K$91,$Z$12:$Z$91,AI6)</f>
        <v>-262651.54639175301</v>
      </c>
      <c r="DD6" s="89">
        <f t="shared" ref="DD6:DD37" si="74">求节点($K$12:$K$91,$Z$12:$Z$91,AJ6)</f>
        <v>-280231.57894736825</v>
      </c>
      <c r="DH6" s="89">
        <v>1</v>
      </c>
      <c r="DI6" s="89">
        <f>SUMPRODUCT(AM$6:AM6,[1]节奏总纲!W$4:W4)</f>
        <v>-2842.2291164372082</v>
      </c>
      <c r="DJ6" s="89">
        <f>SUMPRODUCT(AN$6:AN6,[1]节奏总纲!X$4:X4)</f>
        <v>-2449.1049825731943</v>
      </c>
      <c r="DK6" s="89">
        <f>SUMPRODUCT(AO$6:AO6,[1]节奏总纲!Y$4:Y4)</f>
        <v>-1981.1499671660381</v>
      </c>
      <c r="DL6" s="89">
        <f>SUMPRODUCT(AP$6:AP6,[1]节奏总纲!Z$4:Z4)</f>
        <v>-1426.423426661961</v>
      </c>
      <c r="DM6" s="89">
        <f>SUMPRODUCT(AQ$6:AQ6,[1]节奏总纲!AA$4:AA4)</f>
        <v>-795.81191333827996</v>
      </c>
      <c r="DN6" s="89">
        <f>SUMPRODUCT(AR$6:AR6,[1]节奏总纲!W$4:W4)</f>
        <v>-4263.3436746558118</v>
      </c>
      <c r="DO6" s="89">
        <f>SUMPRODUCT(AS$6:AS6,[1]节奏总纲!X$4:X4)</f>
        <v>-3673.6574738597915</v>
      </c>
      <c r="DP6" s="89">
        <f>SUMPRODUCT(AT$6:AT6,[1]节奏总纲!Y$4:Y4)</f>
        <v>-2971.7249507490574</v>
      </c>
      <c r="DQ6" s="89">
        <f>SUMPRODUCT(AU$6:AU6,[1]节奏总纲!Z$4:Z4)</f>
        <v>-2139.6351399929413</v>
      </c>
      <c r="DR6" s="89">
        <f>SUMPRODUCT(AV$6:AV6,[1]节奏总纲!AA$4:AA4)</f>
        <v>-1193.7178700074198</v>
      </c>
      <c r="DS6" s="89">
        <f>SUMPRODUCT(CZ$6:CZ6,[1]节奏总纲!W$4:W4)</f>
        <v>-17053.374698623247</v>
      </c>
      <c r="DT6" s="89">
        <f>SUMPRODUCT(DA$6:DA6,[1]节奏总纲!X$4:X4)</f>
        <v>-14694.629895439166</v>
      </c>
      <c r="DU6" s="89">
        <f>SUMPRODUCT(DB$6:DB6,[1]节奏总纲!Y$4:Y4)</f>
        <v>-11886.899802996229</v>
      </c>
      <c r="DV6" s="89">
        <f>SUMPRODUCT(DC$6:DC6,[1]节奏总纲!Z$4:Z4)</f>
        <v>-8558.5405599717651</v>
      </c>
      <c r="DW6" s="89">
        <f>SUMPRODUCT(DD$6:DD6,[1]节奏总纲!AA$4:AA4)</f>
        <v>-4774.8714800296793</v>
      </c>
      <c r="DX6" s="89">
        <f>SUMPRODUCT(AW$6:AW6,[1]节奏总纲!W$4:W4)</f>
        <v>0</v>
      </c>
      <c r="DY6" s="89">
        <f>SUMPRODUCT(AX$6:AX6,[1]节奏总纲!X$4:X4)</f>
        <v>0</v>
      </c>
      <c r="DZ6" s="89">
        <f>SUMPRODUCT(AY$6:AY6,[1]节奏总纲!Y$4:Y4)</f>
        <v>0</v>
      </c>
      <c r="EA6" s="89">
        <f>SUMPRODUCT(AZ$6:AZ6,[1]节奏总纲!Z$4:Z4)</f>
        <v>0</v>
      </c>
      <c r="EB6" s="89">
        <f>SUMPRODUCT(BA$6:BA6,[1]节奏总纲!AA$4:AA4)</f>
        <v>0</v>
      </c>
      <c r="EC6" s="89">
        <f>SUMPRODUCT(BB$6:BB6,[1]节奏总纲!W$4:W4)</f>
        <v>0</v>
      </c>
      <c r="ED6" s="89">
        <f>SUMPRODUCT(BC$6:BC6,[1]节奏总纲!X$4:X4)</f>
        <v>0</v>
      </c>
      <c r="EE6" s="89">
        <f>SUMPRODUCT(BD$6:BD6,[1]节奏总纲!Y$4:Y4)</f>
        <v>0</v>
      </c>
      <c r="EF6" s="89">
        <f>SUMPRODUCT(BE$6:BE6,[1]节奏总纲!Z$4:Z4)</f>
        <v>0</v>
      </c>
      <c r="EG6" s="89">
        <f>SUMPRODUCT(BF$6:BF6,[1]节奏总纲!AA$4:AA4)</f>
        <v>0</v>
      </c>
      <c r="EH6" s="89">
        <f>SUMPRODUCT(BG$6:BG6,[1]节奏总纲!W$4:W4)</f>
        <v>0</v>
      </c>
      <c r="EI6" s="89">
        <f>SUMPRODUCT(BH$6:BH6,[1]节奏总纲!X$4:X4)</f>
        <v>0</v>
      </c>
      <c r="EJ6" s="89">
        <f>SUMPRODUCT(BI$6:BI6,[1]节奏总纲!Y$4:Y4)</f>
        <v>0</v>
      </c>
      <c r="EK6" s="89">
        <f>SUMPRODUCT(BJ$6:BJ6,[1]节奏总纲!Z$4:Z4)</f>
        <v>0</v>
      </c>
      <c r="EL6" s="89">
        <f>SUMPRODUCT(BK$6:BK6,[1]节奏总纲!AA$4:AA4)</f>
        <v>0</v>
      </c>
      <c r="EM6" s="89">
        <f>SUMPRODUCT(BL$6:BL6,[1]节奏总纲!W$4:W4)</f>
        <v>0</v>
      </c>
      <c r="EN6" s="89">
        <f>SUMPRODUCT(BM$6:BM6,[1]节奏总纲!X$4:X4)</f>
        <v>0</v>
      </c>
      <c r="EO6" s="89">
        <f>SUMPRODUCT(BN$6:BN6,[1]节奏总纲!Y$4:Y4)</f>
        <v>0</v>
      </c>
      <c r="EP6" s="89">
        <f>SUMPRODUCT(BO$6:BO6,[1]节奏总纲!Z$4:Z4)</f>
        <v>0</v>
      </c>
      <c r="EQ6" s="89">
        <f>SUMPRODUCT(BP$6:BP6,[1]节奏总纲!AA$4:AA4)</f>
        <v>0</v>
      </c>
      <c r="ER6" s="89">
        <f>SUMPRODUCT(BQ$6:BQ6,[1]节奏总纲!W$4:W4)</f>
        <v>0</v>
      </c>
      <c r="ES6" s="89">
        <f>SUMPRODUCT(BR$6:BR6,[1]节奏总纲!X$4:X4)</f>
        <v>0</v>
      </c>
      <c r="ET6" s="89">
        <f>SUMPRODUCT(BS$6:BS6,[1]节奏总纲!Y$4:Y4)</f>
        <v>0</v>
      </c>
      <c r="EU6" s="89">
        <f>SUMPRODUCT(BT$6:BT6,[1]节奏总纲!Z$4:Z4)</f>
        <v>0</v>
      </c>
      <c r="EV6" s="89">
        <f>SUMPRODUCT(BU$6:BU6,[1]节奏总纲!AA$4:AA4)</f>
        <v>0</v>
      </c>
      <c r="EX6" s="88" t="s">
        <v>0</v>
      </c>
      <c r="EY6" s="214" t="s">
        <v>155</v>
      </c>
      <c r="EZ6" s="214"/>
      <c r="FA6" s="214"/>
      <c r="FB6" s="214"/>
      <c r="FC6" s="214"/>
      <c r="FE6" s="89">
        <f>SUMPRODUCT(BV$6:BV6,[1]节奏总纲!W$4:W4)</f>
        <v>0</v>
      </c>
      <c r="FF6" s="89">
        <f>SUMPRODUCT(BW$6:BW6,[1]节奏总纲!X$4:X4)</f>
        <v>0</v>
      </c>
      <c r="FG6" s="89">
        <f>SUMPRODUCT(BX$6:BX6,[1]节奏总纲!Y$4:Y4)</f>
        <v>0</v>
      </c>
      <c r="FH6" s="89">
        <f>SUMPRODUCT(BY$6:BY6,[1]节奏总纲!Z$4:Z4)</f>
        <v>0</v>
      </c>
      <c r="FI6" s="89">
        <f>SUMPRODUCT(BZ$6:BZ6,[1]节奏总纲!AA$4:AA4)</f>
        <v>0</v>
      </c>
      <c r="FJ6" s="89">
        <f>SUMPRODUCT(CA$6:CA6,[1]节奏总纲!W$4:W4)</f>
        <v>0</v>
      </c>
      <c r="FK6" s="89">
        <f>SUMPRODUCT(CB$6:CB6,[1]节奏总纲!X$4:X4)</f>
        <v>0</v>
      </c>
      <c r="FL6" s="89">
        <f>SUMPRODUCT(CC$6:CC6,[1]节奏总纲!Y$4:Y4)</f>
        <v>0</v>
      </c>
      <c r="FM6" s="89">
        <f>SUMPRODUCT(CD$6:CD6,[1]节奏总纲!Z$4:Z4)</f>
        <v>0</v>
      </c>
      <c r="FN6" s="89">
        <f>SUMPRODUCT(CE$6:CE6,[1]节奏总纲!AA$4:AA4)</f>
        <v>0</v>
      </c>
      <c r="FO6" s="89">
        <f>SUMPRODUCT(CF$6:CF6,[1]节奏总纲!W$4:W4)</f>
        <v>0</v>
      </c>
      <c r="FP6" s="89">
        <f>SUMPRODUCT(CG$6:CG6,[1]节奏总纲!X$4:X4)</f>
        <v>0</v>
      </c>
      <c r="FQ6" s="89">
        <f>SUMPRODUCT(CH$6:CH6,[1]节奏总纲!Y$4:Y4)</f>
        <v>0</v>
      </c>
      <c r="FR6" s="89">
        <f>SUMPRODUCT(CI$6:CI6,[1]节奏总纲!Z$4:Z4)</f>
        <v>0</v>
      </c>
      <c r="FS6" s="89">
        <f>SUMPRODUCT(CJ$6:CJ6,[1]节奏总纲!AA$4:AA4)</f>
        <v>0</v>
      </c>
      <c r="FT6" s="89">
        <f>SUMPRODUCT(CK$6:CK6,[1]节奏总纲!W$4:W4)</f>
        <v>0</v>
      </c>
      <c r="FU6" s="89">
        <f>SUMPRODUCT(CL$6:CL6,[1]节奏总纲!X$4:X4)</f>
        <v>0</v>
      </c>
      <c r="FV6" s="89">
        <f>SUMPRODUCT(CM$6:CM6,[1]节奏总纲!Y$4:Y4)</f>
        <v>0</v>
      </c>
      <c r="FW6" s="89">
        <f>SUMPRODUCT(CN$6:CN6,[1]节奏总纲!Z$4:Z4)</f>
        <v>0</v>
      </c>
      <c r="FX6" s="89">
        <f>SUMPRODUCT(CO$6:CO6,[1]节奏总纲!AA$4:AA4)</f>
        <v>0</v>
      </c>
      <c r="FY6" s="89">
        <f>SUMPRODUCT(CP$6:CP6,[1]节奏总纲!W$4:W4)</f>
        <v>0</v>
      </c>
      <c r="FZ6" s="89">
        <f>SUMPRODUCT(CQ$6:CQ6,[1]节奏总纲!X$4:X4)</f>
        <v>0</v>
      </c>
      <c r="GA6" s="89">
        <f>SUMPRODUCT(CR$6:CR6,[1]节奏总纲!Y$4:Y4)</f>
        <v>0</v>
      </c>
      <c r="GB6" s="89">
        <f>SUMPRODUCT(CS$6:CS6,[1]节奏总纲!Z$4:Z4)</f>
        <v>0</v>
      </c>
      <c r="GC6" s="89">
        <f>SUMPRODUCT(CT$6:CT6,[1]节奏总纲!AA$4:AA4)</f>
        <v>0</v>
      </c>
      <c r="GD6" s="89">
        <f>SUMPRODUCT(CU$6:CU6,[1]节奏总纲!W$4:W4)</f>
        <v>0</v>
      </c>
      <c r="GE6" s="89">
        <f>SUMPRODUCT(CV$6:CV6,[1]节奏总纲!X$4:X4)</f>
        <v>0</v>
      </c>
      <c r="GF6" s="89">
        <f>SUMPRODUCT(CW$6:CW6,[1]节奏总纲!Y$4:Y4)</f>
        <v>0</v>
      </c>
      <c r="GG6" s="89">
        <f>SUMPRODUCT(CX$6:CX6,[1]节奏总纲!Z$4:Z4)</f>
        <v>0</v>
      </c>
      <c r="GH6" s="89">
        <f>SUMPRODUCT(CY$6:CY6,[1]节奏总纲!AA$4:AA4)</f>
        <v>0</v>
      </c>
      <c r="GJ6" s="88" t="s">
        <v>0</v>
      </c>
      <c r="GK6" s="214" t="s">
        <v>160</v>
      </c>
      <c r="GL6" s="214"/>
      <c r="GM6" s="214"/>
      <c r="GN6" s="214"/>
      <c r="GO6" s="214"/>
      <c r="GP6" s="214"/>
      <c r="GR6" s="89">
        <f>SUMPRODUCT(CZ$6:CZ6,[1]节奏总纲!W$4:W4)</f>
        <v>-17053.374698623247</v>
      </c>
      <c r="GS6" s="89">
        <f>SUMPRODUCT(DA$6:DA6,[1]节奏总纲!X$4:X4)</f>
        <v>-14694.629895439166</v>
      </c>
      <c r="GT6" s="89">
        <f>SUMPRODUCT(DB$6:DB6,[1]节奏总纲!Y$4:Y4)</f>
        <v>-11886.899802996229</v>
      </c>
      <c r="GU6" s="89">
        <f>SUMPRODUCT(DC$6:DC6,[1]节奏总纲!Z$4:Z4)</f>
        <v>-8558.5405599717651</v>
      </c>
      <c r="GV6" s="89">
        <f>SUMPRODUCT(DD$6:DD6,[1]节奏总纲!AA$4:AA4)</f>
        <v>-4774.8714800296793</v>
      </c>
    </row>
    <row r="7" spans="2:204" x14ac:dyDescent="0.15">
      <c r="AE7" s="89">
        <v>2</v>
      </c>
      <c r="AF7" s="89">
        <f t="shared" si="0"/>
        <v>-270</v>
      </c>
      <c r="AG7" s="89">
        <f t="shared" si="1"/>
        <v>-280.44993077988022</v>
      </c>
      <c r="AH7" s="89">
        <f t="shared" si="2"/>
        <v>-291.10351357037581</v>
      </c>
      <c r="AI7" s="89">
        <f t="shared" si="3"/>
        <v>-301.96658930210026</v>
      </c>
      <c r="AJ7" s="89">
        <f t="shared" si="4"/>
        <v>-324.34566145092435</v>
      </c>
      <c r="AL7" s="89">
        <v>2</v>
      </c>
      <c r="AM7" s="89">
        <f t="shared" si="5"/>
        <v>-32400</v>
      </c>
      <c r="AN7" s="89">
        <f t="shared" si="6"/>
        <v>-33653.991693585624</v>
      </c>
      <c r="AO7" s="89">
        <f t="shared" si="7"/>
        <v>-34932.421628445096</v>
      </c>
      <c r="AP7" s="89">
        <f t="shared" si="8"/>
        <v>-36235.990716252032</v>
      </c>
      <c r="AQ7" s="89">
        <f t="shared" si="9"/>
        <v>-38921.479374110924</v>
      </c>
      <c r="AR7" s="89">
        <f t="shared" si="10"/>
        <v>-48600</v>
      </c>
      <c r="AS7" s="89">
        <f t="shared" si="11"/>
        <v>-50480.987540378439</v>
      </c>
      <c r="AT7" s="89">
        <f t="shared" si="12"/>
        <v>-52398.632442667644</v>
      </c>
      <c r="AU7" s="89">
        <f t="shared" si="13"/>
        <v>-54353.986074378045</v>
      </c>
      <c r="AV7" s="89">
        <f t="shared" si="14"/>
        <v>-58382.219061166383</v>
      </c>
      <c r="AW7" s="89">
        <f t="shared" si="15"/>
        <v>0</v>
      </c>
      <c r="AX7" s="89">
        <f t="shared" si="16"/>
        <v>0</v>
      </c>
      <c r="AY7" s="89">
        <f t="shared" si="17"/>
        <v>0</v>
      </c>
      <c r="AZ7" s="89">
        <f t="shared" si="18"/>
        <v>0</v>
      </c>
      <c r="BA7" s="89">
        <f t="shared" si="19"/>
        <v>0</v>
      </c>
      <c r="BB7" s="89">
        <f t="shared" si="20"/>
        <v>0</v>
      </c>
      <c r="BC7" s="89">
        <f t="shared" si="21"/>
        <v>0</v>
      </c>
      <c r="BD7" s="89">
        <f t="shared" si="22"/>
        <v>0</v>
      </c>
      <c r="BE7" s="89">
        <f t="shared" si="23"/>
        <v>0</v>
      </c>
      <c r="BF7" s="89">
        <f t="shared" si="24"/>
        <v>0</v>
      </c>
      <c r="BG7" s="89">
        <f t="shared" si="25"/>
        <v>0</v>
      </c>
      <c r="BH7" s="89">
        <f t="shared" si="26"/>
        <v>0</v>
      </c>
      <c r="BI7" s="89">
        <f t="shared" si="27"/>
        <v>0</v>
      </c>
      <c r="BJ7" s="89">
        <f t="shared" si="28"/>
        <v>0</v>
      </c>
      <c r="BK7" s="89">
        <f t="shared" si="29"/>
        <v>0</v>
      </c>
      <c r="BL7" s="89">
        <f t="shared" si="30"/>
        <v>0</v>
      </c>
      <c r="BM7" s="89">
        <f t="shared" si="31"/>
        <v>0</v>
      </c>
      <c r="BN7" s="89">
        <f t="shared" si="32"/>
        <v>0</v>
      </c>
      <c r="BO7" s="89">
        <f t="shared" si="33"/>
        <v>0</v>
      </c>
      <c r="BP7" s="89">
        <f t="shared" si="34"/>
        <v>0</v>
      </c>
      <c r="BQ7" s="89">
        <f t="shared" si="35"/>
        <v>0</v>
      </c>
      <c r="BR7" s="89">
        <f t="shared" si="36"/>
        <v>0</v>
      </c>
      <c r="BS7" s="89">
        <f t="shared" si="37"/>
        <v>0</v>
      </c>
      <c r="BT7" s="89">
        <f t="shared" si="38"/>
        <v>0</v>
      </c>
      <c r="BU7" s="89">
        <f t="shared" si="39"/>
        <v>0</v>
      </c>
      <c r="BV7" s="89">
        <f t="shared" si="40"/>
        <v>0</v>
      </c>
      <c r="BW7" s="89">
        <f t="shared" si="41"/>
        <v>0</v>
      </c>
      <c r="BX7" s="89">
        <f t="shared" si="42"/>
        <v>0</v>
      </c>
      <c r="BY7" s="89">
        <f t="shared" si="43"/>
        <v>0</v>
      </c>
      <c r="BZ7" s="89">
        <f t="shared" si="44"/>
        <v>0</v>
      </c>
      <c r="CA7" s="89">
        <f t="shared" si="45"/>
        <v>0</v>
      </c>
      <c r="CB7" s="89">
        <f t="shared" si="46"/>
        <v>0</v>
      </c>
      <c r="CC7" s="89">
        <f t="shared" si="47"/>
        <v>0</v>
      </c>
      <c r="CD7" s="89">
        <f t="shared" si="48"/>
        <v>0</v>
      </c>
      <c r="CE7" s="89">
        <f t="shared" si="49"/>
        <v>0</v>
      </c>
      <c r="CF7" s="89">
        <f t="shared" si="50"/>
        <v>0</v>
      </c>
      <c r="CG7" s="89">
        <f t="shared" si="51"/>
        <v>0</v>
      </c>
      <c r="CH7" s="89">
        <f t="shared" si="52"/>
        <v>0</v>
      </c>
      <c r="CI7" s="89">
        <f t="shared" si="53"/>
        <v>0</v>
      </c>
      <c r="CJ7" s="89">
        <f t="shared" si="54"/>
        <v>0</v>
      </c>
      <c r="CK7" s="89">
        <f t="shared" si="55"/>
        <v>0</v>
      </c>
      <c r="CL7" s="89">
        <f t="shared" si="56"/>
        <v>0</v>
      </c>
      <c r="CM7" s="89">
        <f t="shared" si="57"/>
        <v>0</v>
      </c>
      <c r="CN7" s="89">
        <f t="shared" si="58"/>
        <v>0</v>
      </c>
      <c r="CO7" s="89">
        <f t="shared" si="59"/>
        <v>0</v>
      </c>
      <c r="CP7" s="89">
        <f t="shared" si="60"/>
        <v>0</v>
      </c>
      <c r="CQ7" s="89">
        <f t="shared" si="61"/>
        <v>0</v>
      </c>
      <c r="CR7" s="89">
        <f t="shared" si="62"/>
        <v>0</v>
      </c>
      <c r="CS7" s="89">
        <f t="shared" si="63"/>
        <v>0</v>
      </c>
      <c r="CT7" s="89">
        <f t="shared" si="64"/>
        <v>0</v>
      </c>
      <c r="CU7" s="89">
        <f t="shared" si="65"/>
        <v>0</v>
      </c>
      <c r="CV7" s="89">
        <f t="shared" si="66"/>
        <v>0</v>
      </c>
      <c r="CW7" s="89">
        <f t="shared" si="67"/>
        <v>0</v>
      </c>
      <c r="CX7" s="89">
        <f t="shared" si="68"/>
        <v>0</v>
      </c>
      <c r="CY7" s="89">
        <f t="shared" si="69"/>
        <v>0</v>
      </c>
      <c r="CZ7" s="89">
        <f t="shared" si="70"/>
        <v>-194400</v>
      </c>
      <c r="DA7" s="89">
        <f t="shared" si="71"/>
        <v>-201923.95016151376</v>
      </c>
      <c r="DB7" s="89">
        <f t="shared" si="72"/>
        <v>-209594.52977067058</v>
      </c>
      <c r="DC7" s="89">
        <f t="shared" si="73"/>
        <v>-217415.94429751218</v>
      </c>
      <c r="DD7" s="89">
        <f t="shared" si="74"/>
        <v>-233528.87624466553</v>
      </c>
      <c r="DH7" s="89">
        <v>2</v>
      </c>
      <c r="DI7" s="89">
        <f>SUMPRODUCT(AM$6:AM7,[1]节奏总纲!W$4:W5)</f>
        <v>-5334.5956321652484</v>
      </c>
      <c r="DJ7" s="89">
        <f>SUMPRODUCT(AN$6:AN7,[1]节奏总纲!X$4:X5)</f>
        <v>-4645.6344615604012</v>
      </c>
      <c r="DK7" s="89">
        <f>SUMPRODUCT(AO$6:AO7,[1]节奏总纲!Y$4:Y5)</f>
        <v>-3799.9075832609096</v>
      </c>
      <c r="DL7" s="89">
        <f>SUMPRODUCT(AP$6:AP7,[1]节奏总纲!Z$4:Z5)</f>
        <v>-2775.9820079880792</v>
      </c>
      <c r="DM7" s="89">
        <f>SUMPRODUCT(AQ$6:AQ7,[1]节奏总纲!AA$4:AA5)</f>
        <v>-1576.0455008863157</v>
      </c>
      <c r="DN7" s="89">
        <f>SUMPRODUCT(AR$6:AR7,[1]节奏总纲!W$4:W5)</f>
        <v>-8001.8934482478708</v>
      </c>
      <c r="DO7" s="89">
        <f>SUMPRODUCT(AS$6:AS7,[1]节奏总纲!X$4:X5)</f>
        <v>-6968.4516923406027</v>
      </c>
      <c r="DP7" s="89">
        <f>SUMPRODUCT(AT$6:AT7,[1]节奏总纲!Y$4:Y5)</f>
        <v>-5699.8613748913649</v>
      </c>
      <c r="DQ7" s="89">
        <f>SUMPRODUCT(AU$6:AU7,[1]节奏总纲!Z$4:Z5)</f>
        <v>-4163.9730119821188</v>
      </c>
      <c r="DR7" s="89">
        <f>SUMPRODUCT(AV$6:AV7,[1]节奏总纲!AA$4:AA5)</f>
        <v>-2364.0682513294732</v>
      </c>
      <c r="DS7" s="89">
        <f>SUMPRODUCT(CZ$6:CZ7,[1]节奏总纲!W$4:W5)</f>
        <v>-32007.573792991483</v>
      </c>
      <c r="DT7" s="89">
        <f>SUMPRODUCT(DA$6:DA7,[1]节奏总纲!X$4:X5)</f>
        <v>-27873.806769362411</v>
      </c>
      <c r="DU7" s="89">
        <f>SUMPRODUCT(DB$6:DB7,[1]节奏总纲!Y$4:Y5)</f>
        <v>-22799.44549956546</v>
      </c>
      <c r="DV7" s="89">
        <f>SUMPRODUCT(DC$6:DC7,[1]节奏总纲!Z$4:Z5)</f>
        <v>-16655.892047928475</v>
      </c>
      <c r="DW7" s="89">
        <f>SUMPRODUCT(DD$6:DD7,[1]节奏总纲!AA$4:AA5)</f>
        <v>-9456.273005317893</v>
      </c>
      <c r="DX7" s="89">
        <f>SUMPRODUCT(AW$6:AW7,[1]节奏总纲!W$4:W5)</f>
        <v>0</v>
      </c>
      <c r="DY7" s="89">
        <f>SUMPRODUCT(AX$6:AX7,[1]节奏总纲!X$4:X5)</f>
        <v>0</v>
      </c>
      <c r="DZ7" s="89">
        <f>SUMPRODUCT(AY$6:AY7,[1]节奏总纲!Y$4:Y5)</f>
        <v>0</v>
      </c>
      <c r="EA7" s="89">
        <f>SUMPRODUCT(AZ$6:AZ7,[1]节奏总纲!Z$4:Z5)</f>
        <v>0</v>
      </c>
      <c r="EB7" s="89">
        <f>SUMPRODUCT(BA$6:BA7,[1]节奏总纲!AA$4:AA5)</f>
        <v>0</v>
      </c>
      <c r="EC7" s="89">
        <f>SUMPRODUCT(BB$6:BB7,[1]节奏总纲!W$4:W5)</f>
        <v>0</v>
      </c>
      <c r="ED7" s="89">
        <f>SUMPRODUCT(BC$6:BC7,[1]节奏总纲!X$4:X5)</f>
        <v>0</v>
      </c>
      <c r="EE7" s="89">
        <f>SUMPRODUCT(BD$6:BD7,[1]节奏总纲!Y$4:Y5)</f>
        <v>0</v>
      </c>
      <c r="EF7" s="89">
        <f>SUMPRODUCT(BE$6:BE7,[1]节奏总纲!Z$4:Z5)</f>
        <v>0</v>
      </c>
      <c r="EG7" s="89">
        <f>SUMPRODUCT(BF$6:BF7,[1]节奏总纲!AA$4:AA5)</f>
        <v>0</v>
      </c>
      <c r="EH7" s="89">
        <f>SUMPRODUCT(BG$6:BG7,[1]节奏总纲!W$4:W5)</f>
        <v>0</v>
      </c>
      <c r="EI7" s="89">
        <f>SUMPRODUCT(BH$6:BH7,[1]节奏总纲!X$4:X5)</f>
        <v>0</v>
      </c>
      <c r="EJ7" s="89">
        <f>SUMPRODUCT(BI$6:BI7,[1]节奏总纲!Y$4:Y5)</f>
        <v>0</v>
      </c>
      <c r="EK7" s="89">
        <f>SUMPRODUCT(BJ$6:BJ7,[1]节奏总纲!Z$4:Z5)</f>
        <v>0</v>
      </c>
      <c r="EL7" s="89">
        <f>SUMPRODUCT(BK$6:BK7,[1]节奏总纲!AA$4:AA5)</f>
        <v>0</v>
      </c>
      <c r="EM7" s="89">
        <f>SUMPRODUCT(BL$6:BL7,[1]节奏总纲!W$4:W5)</f>
        <v>0</v>
      </c>
      <c r="EN7" s="89">
        <f>SUMPRODUCT(BM$6:BM7,[1]节奏总纲!X$4:X5)</f>
        <v>0</v>
      </c>
      <c r="EO7" s="89">
        <f>SUMPRODUCT(BN$6:BN7,[1]节奏总纲!Y$4:Y5)</f>
        <v>0</v>
      </c>
      <c r="EP7" s="89">
        <f>SUMPRODUCT(BO$6:BO7,[1]节奏总纲!Z$4:Z5)</f>
        <v>0</v>
      </c>
      <c r="EQ7" s="89">
        <f>SUMPRODUCT(BP$6:BP7,[1]节奏总纲!AA$4:AA5)</f>
        <v>0</v>
      </c>
      <c r="ER7" s="89">
        <f>SUMPRODUCT(BQ$6:BQ7,[1]节奏总纲!W$4:W5)</f>
        <v>0</v>
      </c>
      <c r="ES7" s="89">
        <f>SUMPRODUCT(BR$6:BR7,[1]节奏总纲!X$4:X5)</f>
        <v>0</v>
      </c>
      <c r="ET7" s="89">
        <f>SUMPRODUCT(BS$6:BS7,[1]节奏总纲!Y$4:Y5)</f>
        <v>0</v>
      </c>
      <c r="EU7" s="89">
        <f>SUMPRODUCT(BT$6:BT7,[1]节奏总纲!Z$4:Z5)</f>
        <v>0</v>
      </c>
      <c r="EV7" s="89">
        <f>SUMPRODUCT(BU$6:BU7,[1]节奏总纲!AA$4:AA5)</f>
        <v>0</v>
      </c>
      <c r="EX7" s="88" t="s">
        <v>357</v>
      </c>
      <c r="EY7" s="88" t="s">
        <v>133</v>
      </c>
      <c r="EZ7" s="88" t="s">
        <v>149</v>
      </c>
      <c r="FA7" s="88" t="s">
        <v>150</v>
      </c>
      <c r="FB7" s="88" t="s">
        <v>151</v>
      </c>
      <c r="FC7" s="88" t="s">
        <v>152</v>
      </c>
      <c r="FE7" s="89">
        <f>SUMPRODUCT(BV$6:BV7,[1]节奏总纲!W$4:W5)</f>
        <v>0</v>
      </c>
      <c r="FF7" s="89">
        <f>SUMPRODUCT(BW$6:BW7,[1]节奏总纲!X$4:X5)</f>
        <v>0</v>
      </c>
      <c r="FG7" s="89">
        <f>SUMPRODUCT(BX$6:BX7,[1]节奏总纲!Y$4:Y5)</f>
        <v>0</v>
      </c>
      <c r="FH7" s="89">
        <f>SUMPRODUCT(BY$6:BY7,[1]节奏总纲!Z$4:Z5)</f>
        <v>0</v>
      </c>
      <c r="FI7" s="89">
        <f>SUMPRODUCT(BZ$6:BZ7,[1]节奏总纲!AA$4:AA5)</f>
        <v>0</v>
      </c>
      <c r="FJ7" s="89">
        <f>SUMPRODUCT(CA$6:CA7,[1]节奏总纲!W$4:W5)</f>
        <v>0</v>
      </c>
      <c r="FK7" s="89">
        <f>SUMPRODUCT(CB$6:CB7,[1]节奏总纲!X$4:X5)</f>
        <v>0</v>
      </c>
      <c r="FL7" s="89">
        <f>SUMPRODUCT(CC$6:CC7,[1]节奏总纲!Y$4:Y5)</f>
        <v>0</v>
      </c>
      <c r="FM7" s="89">
        <f>SUMPRODUCT(CD$6:CD7,[1]节奏总纲!Z$4:Z5)</f>
        <v>0</v>
      </c>
      <c r="FN7" s="89">
        <f>SUMPRODUCT(CE$6:CE7,[1]节奏总纲!AA$4:AA5)</f>
        <v>0</v>
      </c>
      <c r="FO7" s="89">
        <f>SUMPRODUCT(CF$6:CF7,[1]节奏总纲!W$4:W5)</f>
        <v>0</v>
      </c>
      <c r="FP7" s="89">
        <f>SUMPRODUCT(CG$6:CG7,[1]节奏总纲!X$4:X5)</f>
        <v>0</v>
      </c>
      <c r="FQ7" s="89">
        <f>SUMPRODUCT(CH$6:CH7,[1]节奏总纲!Y$4:Y5)</f>
        <v>0</v>
      </c>
      <c r="FR7" s="89">
        <f>SUMPRODUCT(CI$6:CI7,[1]节奏总纲!Z$4:Z5)</f>
        <v>0</v>
      </c>
      <c r="FS7" s="89">
        <f>SUMPRODUCT(CJ$6:CJ7,[1]节奏总纲!AA$4:AA5)</f>
        <v>0</v>
      </c>
      <c r="FT7" s="89">
        <f>SUMPRODUCT(CK$6:CK7,[1]节奏总纲!W$4:W5)</f>
        <v>0</v>
      </c>
      <c r="FU7" s="89">
        <f>SUMPRODUCT(CL$6:CL7,[1]节奏总纲!X$4:X5)</f>
        <v>0</v>
      </c>
      <c r="FV7" s="89">
        <f>SUMPRODUCT(CM$6:CM7,[1]节奏总纲!Y$4:Y5)</f>
        <v>0</v>
      </c>
      <c r="FW7" s="89">
        <f>SUMPRODUCT(CN$6:CN7,[1]节奏总纲!Z$4:Z5)</f>
        <v>0</v>
      </c>
      <c r="FX7" s="89">
        <f>SUMPRODUCT(CO$6:CO7,[1]节奏总纲!AA$4:AA5)</f>
        <v>0</v>
      </c>
      <c r="FY7" s="89">
        <f>SUMPRODUCT(CP$6:CP7,[1]节奏总纲!W$4:W5)</f>
        <v>0</v>
      </c>
      <c r="FZ7" s="89">
        <f>SUMPRODUCT(CQ$6:CQ7,[1]节奏总纲!X$4:X5)</f>
        <v>0</v>
      </c>
      <c r="GA7" s="89">
        <f>SUMPRODUCT(CR$6:CR7,[1]节奏总纲!Y$4:Y5)</f>
        <v>0</v>
      </c>
      <c r="GB7" s="89">
        <f>SUMPRODUCT(CS$6:CS7,[1]节奏总纲!Z$4:Z5)</f>
        <v>0</v>
      </c>
      <c r="GC7" s="89">
        <f>SUMPRODUCT(CT$6:CT7,[1]节奏总纲!AA$4:AA5)</f>
        <v>0</v>
      </c>
      <c r="GD7" s="89">
        <f>SUMPRODUCT(CU$6:CU7,[1]节奏总纲!W$4:W5)</f>
        <v>0</v>
      </c>
      <c r="GE7" s="89">
        <f>SUMPRODUCT(CV$6:CV7,[1]节奏总纲!X$4:X5)</f>
        <v>0</v>
      </c>
      <c r="GF7" s="89">
        <f>SUMPRODUCT(CW$6:CW7,[1]节奏总纲!Y$4:Y5)</f>
        <v>0</v>
      </c>
      <c r="GG7" s="89">
        <f>SUMPRODUCT(CX$6:CX7,[1]节奏总纲!Z$4:Z5)</f>
        <v>0</v>
      </c>
      <c r="GH7" s="89">
        <f>SUMPRODUCT(CY$6:CY7,[1]节奏总纲!AA$4:AA5)</f>
        <v>0</v>
      </c>
      <c r="GJ7" s="88" t="s">
        <v>357</v>
      </c>
      <c r="GK7" s="43" t="s">
        <v>78</v>
      </c>
      <c r="GL7" s="43" t="s">
        <v>79</v>
      </c>
      <c r="GM7" s="43" t="s">
        <v>80</v>
      </c>
      <c r="GN7" s="43" t="s">
        <v>81</v>
      </c>
      <c r="GO7" s="43" t="s">
        <v>82</v>
      </c>
      <c r="GP7" s="43" t="s">
        <v>83</v>
      </c>
      <c r="GR7" s="89">
        <f>SUMPRODUCT(CZ$6:CZ7,[1]节奏总纲!W$4:W5)</f>
        <v>-32007.573792991483</v>
      </c>
      <c r="GS7" s="89">
        <f>SUMPRODUCT(DA$6:DA7,[1]节奏总纲!X$4:X5)</f>
        <v>-27873.806769362411</v>
      </c>
      <c r="GT7" s="89">
        <f>SUMPRODUCT(DB$6:DB7,[1]节奏总纲!Y$4:Y5)</f>
        <v>-22799.44549956546</v>
      </c>
      <c r="GU7" s="89">
        <f>SUMPRODUCT(DC$6:DC7,[1]节奏总纲!Z$4:Z5)</f>
        <v>-16655.892047928475</v>
      </c>
      <c r="GV7" s="89">
        <f>SUMPRODUCT(DD$6:DD7,[1]节奏总纲!AA$4:AA5)</f>
        <v>-9456.273005317893</v>
      </c>
    </row>
    <row r="8" spans="2:204" x14ac:dyDescent="0.15">
      <c r="O8" s="89">
        <v>10</v>
      </c>
      <c r="P8" s="89">
        <v>20</v>
      </c>
      <c r="Q8" s="89">
        <v>30</v>
      </c>
      <c r="R8" s="89">
        <v>50</v>
      </c>
      <c r="AE8" s="89">
        <v>3</v>
      </c>
      <c r="AF8" s="89">
        <f t="shared" si="0"/>
        <v>-210</v>
      </c>
      <c r="AG8" s="89">
        <f t="shared" si="1"/>
        <v>-219.54545454545479</v>
      </c>
      <c r="AH8" s="89">
        <f t="shared" si="2"/>
        <v>-229.28571428571348</v>
      </c>
      <c r="AI8" s="89">
        <f t="shared" si="3"/>
        <v>-239.22680412371199</v>
      </c>
      <c r="AJ8" s="89">
        <f t="shared" si="4"/>
        <v>-259.73684210526289</v>
      </c>
      <c r="AL8" s="89">
        <v>3</v>
      </c>
      <c r="AM8" s="89">
        <f t="shared" si="5"/>
        <v>-25200</v>
      </c>
      <c r="AN8" s="89">
        <f t="shared" si="6"/>
        <v>-26345.454545454573</v>
      </c>
      <c r="AO8" s="89">
        <f t="shared" si="7"/>
        <v>-27514.285714285616</v>
      </c>
      <c r="AP8" s="89">
        <f t="shared" si="8"/>
        <v>-28707.216494845437</v>
      </c>
      <c r="AQ8" s="89">
        <f t="shared" si="9"/>
        <v>-31168.421052631544</v>
      </c>
      <c r="AR8" s="89">
        <f t="shared" si="10"/>
        <v>-37800</v>
      </c>
      <c r="AS8" s="89">
        <f t="shared" si="11"/>
        <v>-39518.18181818186</v>
      </c>
      <c r="AT8" s="89">
        <f t="shared" si="12"/>
        <v>-41271.428571428427</v>
      </c>
      <c r="AU8" s="89">
        <f t="shared" si="13"/>
        <v>-43060.82474226816</v>
      </c>
      <c r="AV8" s="89">
        <f t="shared" si="14"/>
        <v>-46752.631578947323</v>
      </c>
      <c r="AW8" s="89">
        <f t="shared" si="15"/>
        <v>0</v>
      </c>
      <c r="AX8" s="89">
        <f t="shared" si="16"/>
        <v>0</v>
      </c>
      <c r="AY8" s="89">
        <f t="shared" si="17"/>
        <v>0</v>
      </c>
      <c r="AZ8" s="89">
        <f t="shared" si="18"/>
        <v>0</v>
      </c>
      <c r="BA8" s="89">
        <f t="shared" si="19"/>
        <v>0</v>
      </c>
      <c r="BB8" s="89">
        <f t="shared" si="20"/>
        <v>0</v>
      </c>
      <c r="BC8" s="89">
        <f t="shared" si="21"/>
        <v>0</v>
      </c>
      <c r="BD8" s="89">
        <f t="shared" si="22"/>
        <v>0</v>
      </c>
      <c r="BE8" s="89">
        <f t="shared" si="23"/>
        <v>0</v>
      </c>
      <c r="BF8" s="89">
        <f t="shared" si="24"/>
        <v>0</v>
      </c>
      <c r="BG8" s="89">
        <f t="shared" si="25"/>
        <v>0</v>
      </c>
      <c r="BH8" s="89">
        <f t="shared" si="26"/>
        <v>0</v>
      </c>
      <c r="BI8" s="89">
        <f t="shared" si="27"/>
        <v>0</v>
      </c>
      <c r="BJ8" s="89">
        <f t="shared" si="28"/>
        <v>0</v>
      </c>
      <c r="BK8" s="89">
        <f t="shared" si="29"/>
        <v>0</v>
      </c>
      <c r="BL8" s="89">
        <f t="shared" si="30"/>
        <v>0</v>
      </c>
      <c r="BM8" s="89">
        <f t="shared" si="31"/>
        <v>0</v>
      </c>
      <c r="BN8" s="89">
        <f t="shared" si="32"/>
        <v>0</v>
      </c>
      <c r="BO8" s="89">
        <f t="shared" si="33"/>
        <v>0</v>
      </c>
      <c r="BP8" s="89">
        <f t="shared" si="34"/>
        <v>0</v>
      </c>
      <c r="BQ8" s="89">
        <f t="shared" si="35"/>
        <v>0</v>
      </c>
      <c r="BR8" s="89">
        <f t="shared" si="36"/>
        <v>0</v>
      </c>
      <c r="BS8" s="89">
        <f t="shared" si="37"/>
        <v>0</v>
      </c>
      <c r="BT8" s="89">
        <f t="shared" si="38"/>
        <v>0</v>
      </c>
      <c r="BU8" s="89">
        <f t="shared" si="39"/>
        <v>0</v>
      </c>
      <c r="BV8" s="89">
        <f t="shared" si="40"/>
        <v>0</v>
      </c>
      <c r="BW8" s="89">
        <f t="shared" si="41"/>
        <v>0</v>
      </c>
      <c r="BX8" s="89">
        <f t="shared" si="42"/>
        <v>0</v>
      </c>
      <c r="BY8" s="89">
        <f t="shared" si="43"/>
        <v>0</v>
      </c>
      <c r="BZ8" s="89">
        <f t="shared" si="44"/>
        <v>0</v>
      </c>
      <c r="CA8" s="89">
        <f t="shared" si="45"/>
        <v>0</v>
      </c>
      <c r="CB8" s="89">
        <f t="shared" si="46"/>
        <v>0</v>
      </c>
      <c r="CC8" s="89">
        <f t="shared" si="47"/>
        <v>0</v>
      </c>
      <c r="CD8" s="89">
        <f t="shared" si="48"/>
        <v>0</v>
      </c>
      <c r="CE8" s="89">
        <f t="shared" si="49"/>
        <v>0</v>
      </c>
      <c r="CF8" s="89">
        <f t="shared" si="50"/>
        <v>0</v>
      </c>
      <c r="CG8" s="89">
        <f t="shared" si="51"/>
        <v>0</v>
      </c>
      <c r="CH8" s="89">
        <f t="shared" si="52"/>
        <v>0</v>
      </c>
      <c r="CI8" s="89">
        <f t="shared" si="53"/>
        <v>0</v>
      </c>
      <c r="CJ8" s="89">
        <f t="shared" si="54"/>
        <v>0</v>
      </c>
      <c r="CK8" s="89">
        <f t="shared" si="55"/>
        <v>0</v>
      </c>
      <c r="CL8" s="89">
        <f t="shared" si="56"/>
        <v>0</v>
      </c>
      <c r="CM8" s="89">
        <f t="shared" si="57"/>
        <v>0</v>
      </c>
      <c r="CN8" s="89">
        <f t="shared" si="58"/>
        <v>0</v>
      </c>
      <c r="CO8" s="89">
        <f t="shared" si="59"/>
        <v>0</v>
      </c>
      <c r="CP8" s="89">
        <f t="shared" si="60"/>
        <v>0</v>
      </c>
      <c r="CQ8" s="89">
        <f t="shared" si="61"/>
        <v>0</v>
      </c>
      <c r="CR8" s="89">
        <f t="shared" si="62"/>
        <v>0</v>
      </c>
      <c r="CS8" s="89">
        <f t="shared" si="63"/>
        <v>0</v>
      </c>
      <c r="CT8" s="89">
        <f t="shared" si="64"/>
        <v>0</v>
      </c>
      <c r="CU8" s="89">
        <f t="shared" si="65"/>
        <v>0</v>
      </c>
      <c r="CV8" s="89">
        <f t="shared" si="66"/>
        <v>0</v>
      </c>
      <c r="CW8" s="89">
        <f t="shared" si="67"/>
        <v>0</v>
      </c>
      <c r="CX8" s="89">
        <f t="shared" si="68"/>
        <v>0</v>
      </c>
      <c r="CY8" s="89">
        <f t="shared" si="69"/>
        <v>0</v>
      </c>
      <c r="CZ8" s="89">
        <f t="shared" si="70"/>
        <v>-151200</v>
      </c>
      <c r="DA8" s="89">
        <f t="shared" si="71"/>
        <v>-158072.72727272744</v>
      </c>
      <c r="DB8" s="89">
        <f t="shared" si="72"/>
        <v>-165085.71428571371</v>
      </c>
      <c r="DC8" s="89">
        <f t="shared" si="73"/>
        <v>-172243.29896907264</v>
      </c>
      <c r="DD8" s="89">
        <f t="shared" si="74"/>
        <v>-187010.52631578929</v>
      </c>
      <c r="DH8" s="89">
        <v>3</v>
      </c>
      <c r="DI8" s="89">
        <f>SUMPRODUCT(AM$6:AM8,[1]节奏总纲!W$4:W6)</f>
        <v>-7412.2363025318555</v>
      </c>
      <c r="DJ8" s="89">
        <f>SUMPRODUCT(AN$6:AN8,[1]节奏总纲!X$4:X6)</f>
        <v>-6510.1083506124251</v>
      </c>
      <c r="DK8" s="89">
        <f>SUMPRODUCT(AO$6:AO8,[1]节奏总纲!Y$4:Y6)</f>
        <v>-5377.0641099178265</v>
      </c>
      <c r="DL8" s="89">
        <f>SUMPRODUCT(AP$6:AP8,[1]节奏总纲!Z$4:Z6)</f>
        <v>-3963.7382031629531</v>
      </c>
      <c r="DM8" s="89">
        <f>SUMPRODUCT(AQ$6:AQ8,[1]节奏总纲!AA$4:AA6)</f>
        <v>-2270.9650859822673</v>
      </c>
      <c r="DN8" s="89">
        <f>SUMPRODUCT(AR$6:AR8,[1]节奏总纲!W$4:W6)</f>
        <v>-11118.35445379778</v>
      </c>
      <c r="DO8" s="89">
        <f>SUMPRODUCT(AS$6:AS8,[1]节奏总纲!X$4:X6)</f>
        <v>-9765.1625259186385</v>
      </c>
      <c r="DP8" s="89">
        <f>SUMPRODUCT(AT$6:AT8,[1]节奏总纲!Y$4:Y6)</f>
        <v>-8065.5961648767407</v>
      </c>
      <c r="DQ8" s="89">
        <f>SUMPRODUCT(AU$6:AU8,[1]节奏总纲!Z$4:Z6)</f>
        <v>-5945.6073047444297</v>
      </c>
      <c r="DR8" s="89">
        <f>SUMPRODUCT(AV$6:AV8,[1]节奏总纲!AA$4:AA6)</f>
        <v>-3406.4476289734007</v>
      </c>
      <c r="DS8" s="89">
        <f>SUMPRODUCT(CZ$6:CZ8,[1]节奏总纲!W$4:W6)</f>
        <v>-44473.417815191118</v>
      </c>
      <c r="DT8" s="89">
        <f>SUMPRODUCT(DA$6:DA8,[1]节奏总纲!X$4:X6)</f>
        <v>-39060.650103674554</v>
      </c>
      <c r="DU8" s="89">
        <f>SUMPRODUCT(DB$6:DB8,[1]节奏总纲!Y$4:Y6)</f>
        <v>-32262.384659506963</v>
      </c>
      <c r="DV8" s="89">
        <f>SUMPRODUCT(DC$6:DC8,[1]节奏总纲!Z$4:Z6)</f>
        <v>-23782.429218977719</v>
      </c>
      <c r="DW8" s="89">
        <f>SUMPRODUCT(DD$6:DD8,[1]节奏总纲!AA$4:AA6)</f>
        <v>-13625.790515893603</v>
      </c>
      <c r="DX8" s="89">
        <f>SUMPRODUCT(AW$6:AW8,[1]节奏总纲!W$4:W6)</f>
        <v>0</v>
      </c>
      <c r="DY8" s="89">
        <f>SUMPRODUCT(AX$6:AX8,[1]节奏总纲!X$4:X6)</f>
        <v>0</v>
      </c>
      <c r="DZ8" s="89">
        <f>SUMPRODUCT(AY$6:AY8,[1]节奏总纲!Y$4:Y6)</f>
        <v>0</v>
      </c>
      <c r="EA8" s="89">
        <f>SUMPRODUCT(AZ$6:AZ8,[1]节奏总纲!Z$4:Z6)</f>
        <v>0</v>
      </c>
      <c r="EB8" s="89">
        <f>SUMPRODUCT(BA$6:BA8,[1]节奏总纲!AA$4:AA6)</f>
        <v>0</v>
      </c>
      <c r="EC8" s="89">
        <f>SUMPRODUCT(BB$6:BB8,[1]节奏总纲!W$4:W6)</f>
        <v>0</v>
      </c>
      <c r="ED8" s="89">
        <f>SUMPRODUCT(BC$6:BC8,[1]节奏总纲!X$4:X6)</f>
        <v>0</v>
      </c>
      <c r="EE8" s="89">
        <f>SUMPRODUCT(BD$6:BD8,[1]节奏总纲!Y$4:Y6)</f>
        <v>0</v>
      </c>
      <c r="EF8" s="89">
        <f>SUMPRODUCT(BE$6:BE8,[1]节奏总纲!Z$4:Z6)</f>
        <v>0</v>
      </c>
      <c r="EG8" s="89">
        <f>SUMPRODUCT(BF$6:BF8,[1]节奏总纲!AA$4:AA6)</f>
        <v>0</v>
      </c>
      <c r="EH8" s="89">
        <f>SUMPRODUCT(BG$6:BG8,[1]节奏总纲!W$4:W6)</f>
        <v>0</v>
      </c>
      <c r="EI8" s="89">
        <f>SUMPRODUCT(BH$6:BH8,[1]节奏总纲!X$4:X6)</f>
        <v>0</v>
      </c>
      <c r="EJ8" s="89">
        <f>SUMPRODUCT(BI$6:BI8,[1]节奏总纲!Y$4:Y6)</f>
        <v>0</v>
      </c>
      <c r="EK8" s="89">
        <f>SUMPRODUCT(BJ$6:BJ8,[1]节奏总纲!Z$4:Z6)</f>
        <v>0</v>
      </c>
      <c r="EL8" s="89">
        <f>SUMPRODUCT(BK$6:BK8,[1]节奏总纲!AA$4:AA6)</f>
        <v>0</v>
      </c>
      <c r="EM8" s="89">
        <f>SUMPRODUCT(BL$6:BL8,[1]节奏总纲!W$4:W6)</f>
        <v>0</v>
      </c>
      <c r="EN8" s="89">
        <f>SUMPRODUCT(BM$6:BM8,[1]节奏总纲!X$4:X6)</f>
        <v>0</v>
      </c>
      <c r="EO8" s="89">
        <f>SUMPRODUCT(BN$6:BN8,[1]节奏总纲!Y$4:Y6)</f>
        <v>0</v>
      </c>
      <c r="EP8" s="89">
        <f>SUMPRODUCT(BO$6:BO8,[1]节奏总纲!Z$4:Z6)</f>
        <v>0</v>
      </c>
      <c r="EQ8" s="89">
        <f>SUMPRODUCT(BP$6:BP8,[1]节奏总纲!AA$4:AA6)</f>
        <v>0</v>
      </c>
      <c r="ER8" s="89">
        <f>SUMPRODUCT(BQ$6:BQ8,[1]节奏总纲!W$4:W6)</f>
        <v>0</v>
      </c>
      <c r="ES8" s="89">
        <f>SUMPRODUCT(BR$6:BR8,[1]节奏总纲!X$4:X6)</f>
        <v>0</v>
      </c>
      <c r="ET8" s="89">
        <f>SUMPRODUCT(BS$6:BS8,[1]节奏总纲!Y$4:Y6)</f>
        <v>0</v>
      </c>
      <c r="EU8" s="89">
        <f>SUMPRODUCT(BT$6:BT8,[1]节奏总纲!Z$4:Z6)</f>
        <v>0</v>
      </c>
      <c r="EV8" s="89">
        <f>SUMPRODUCT(BU$6:BU8,[1]节奏总纲!AA$4:AA6)</f>
        <v>0</v>
      </c>
      <c r="EX8" s="88">
        <v>10</v>
      </c>
      <c r="EY8" s="88">
        <f t="shared" ref="EY8:EY17" si="75">INDEX($DX$6:$EB$105,$EX8,1)</f>
        <v>0</v>
      </c>
      <c r="EZ8" s="88">
        <f t="shared" ref="EZ8:EZ17" si="76">INDEX($EC$6:$EG$105,$EX8,1)</f>
        <v>0</v>
      </c>
      <c r="FA8" s="88">
        <f t="shared" ref="FA8:FA17" si="77">INDEX($EH$6:$EL$105,$EX8,1)</f>
        <v>0</v>
      </c>
      <c r="FB8" s="88">
        <f t="shared" ref="FB8:FB17" si="78">INDEX($EM$6:$EQ$105,$EX8,1)</f>
        <v>0</v>
      </c>
      <c r="FC8" s="88">
        <f t="shared" ref="FC8:FC17" si="79">INDEX($ER$6:$EV$105,$EX8,1)</f>
        <v>0</v>
      </c>
      <c r="FE8" s="89">
        <f>SUMPRODUCT(BV$6:BV8,[1]节奏总纲!W$4:W6)</f>
        <v>0</v>
      </c>
      <c r="FF8" s="89">
        <f>SUMPRODUCT(BW$6:BW8,[1]节奏总纲!X$4:X6)</f>
        <v>0</v>
      </c>
      <c r="FG8" s="89">
        <f>SUMPRODUCT(BX$6:BX8,[1]节奏总纲!Y$4:Y6)</f>
        <v>0</v>
      </c>
      <c r="FH8" s="89">
        <f>SUMPRODUCT(BY$6:BY8,[1]节奏总纲!Z$4:Z6)</f>
        <v>0</v>
      </c>
      <c r="FI8" s="89">
        <f>SUMPRODUCT(BZ$6:BZ8,[1]节奏总纲!AA$4:AA6)</f>
        <v>0</v>
      </c>
      <c r="FJ8" s="89">
        <f>SUMPRODUCT(CA$6:CA8,[1]节奏总纲!W$4:W6)</f>
        <v>0</v>
      </c>
      <c r="FK8" s="89">
        <f>SUMPRODUCT(CB$6:CB8,[1]节奏总纲!X$4:X6)</f>
        <v>0</v>
      </c>
      <c r="FL8" s="89">
        <f>SUMPRODUCT(CC$6:CC8,[1]节奏总纲!Y$4:Y6)</f>
        <v>0</v>
      </c>
      <c r="FM8" s="89">
        <f>SUMPRODUCT(CD$6:CD8,[1]节奏总纲!Z$4:Z6)</f>
        <v>0</v>
      </c>
      <c r="FN8" s="89">
        <f>SUMPRODUCT(CE$6:CE8,[1]节奏总纲!AA$4:AA6)</f>
        <v>0</v>
      </c>
      <c r="FO8" s="89">
        <f>SUMPRODUCT(CF$6:CF8,[1]节奏总纲!W$4:W6)</f>
        <v>0</v>
      </c>
      <c r="FP8" s="89">
        <f>SUMPRODUCT(CG$6:CG8,[1]节奏总纲!X$4:X6)</f>
        <v>0</v>
      </c>
      <c r="FQ8" s="89">
        <f>SUMPRODUCT(CH$6:CH8,[1]节奏总纲!Y$4:Y6)</f>
        <v>0</v>
      </c>
      <c r="FR8" s="89">
        <f>SUMPRODUCT(CI$6:CI8,[1]节奏总纲!Z$4:Z6)</f>
        <v>0</v>
      </c>
      <c r="FS8" s="89">
        <f>SUMPRODUCT(CJ$6:CJ8,[1]节奏总纲!AA$4:AA6)</f>
        <v>0</v>
      </c>
      <c r="FT8" s="89">
        <f>SUMPRODUCT(CK$6:CK8,[1]节奏总纲!W$4:W6)</f>
        <v>0</v>
      </c>
      <c r="FU8" s="89">
        <f>SUMPRODUCT(CL$6:CL8,[1]节奏总纲!X$4:X6)</f>
        <v>0</v>
      </c>
      <c r="FV8" s="89">
        <f>SUMPRODUCT(CM$6:CM8,[1]节奏总纲!Y$4:Y6)</f>
        <v>0</v>
      </c>
      <c r="FW8" s="89">
        <f>SUMPRODUCT(CN$6:CN8,[1]节奏总纲!Z$4:Z6)</f>
        <v>0</v>
      </c>
      <c r="FX8" s="89">
        <f>SUMPRODUCT(CO$6:CO8,[1]节奏总纲!AA$4:AA6)</f>
        <v>0</v>
      </c>
      <c r="FY8" s="89">
        <f>SUMPRODUCT(CP$6:CP8,[1]节奏总纲!W$4:W6)</f>
        <v>0</v>
      </c>
      <c r="FZ8" s="89">
        <f>SUMPRODUCT(CQ$6:CQ8,[1]节奏总纲!X$4:X6)</f>
        <v>0</v>
      </c>
      <c r="GA8" s="89">
        <f>SUMPRODUCT(CR$6:CR8,[1]节奏总纲!Y$4:Y6)</f>
        <v>0</v>
      </c>
      <c r="GB8" s="89">
        <f>SUMPRODUCT(CS$6:CS8,[1]节奏总纲!Z$4:Z6)</f>
        <v>0</v>
      </c>
      <c r="GC8" s="89">
        <f>SUMPRODUCT(CT$6:CT8,[1]节奏总纲!AA$4:AA6)</f>
        <v>0</v>
      </c>
      <c r="GD8" s="89">
        <f>SUMPRODUCT(CU$6:CU8,[1]节奏总纲!W$4:W6)</f>
        <v>0</v>
      </c>
      <c r="GE8" s="89">
        <f>SUMPRODUCT(CV$6:CV8,[1]节奏总纲!X$4:X6)</f>
        <v>0</v>
      </c>
      <c r="GF8" s="89">
        <f>SUMPRODUCT(CW$6:CW8,[1]节奏总纲!Y$4:Y6)</f>
        <v>0</v>
      </c>
      <c r="GG8" s="89">
        <f>SUMPRODUCT(CX$6:CX8,[1]节奏总纲!Z$4:Z6)</f>
        <v>0</v>
      </c>
      <c r="GH8" s="89">
        <f>SUMPRODUCT(CY$6:CY8,[1]节奏总纲!AA$4:AA6)</f>
        <v>0</v>
      </c>
      <c r="GJ8" s="88">
        <v>10</v>
      </c>
      <c r="GK8" s="88">
        <f t="shared" ref="GK8:GK24" si="80">INDEX($FE$6:$FI$115,MATCH($GJ8,$DH$6:$DH$115,0),1)</f>
        <v>0</v>
      </c>
      <c r="GL8" s="88">
        <f t="shared" ref="GL8:GL24" si="81">INDEX($FJ$6:$FN$115,MATCH($GJ8,$DH$6:$DH$115,0),1)</f>
        <v>0</v>
      </c>
      <c r="GM8" s="88">
        <f t="shared" ref="GM8:GM24" si="82">INDEX($FO$6:$FS$115,MATCH($GJ8,$DH$6:$DH$115,0),1)</f>
        <v>0</v>
      </c>
      <c r="GN8" s="88">
        <f t="shared" ref="GN8:GN24" si="83">INDEX($FT$6:$FX$115,MATCH($GJ8,$DH$6:$DH$115,0),1)</f>
        <v>0</v>
      </c>
      <c r="GO8" s="88">
        <f t="shared" ref="GO8:GO24" si="84">INDEX($FY$6:$GC$115,MATCH($GJ8,$DH$6:$DH$115,0),1)</f>
        <v>0</v>
      </c>
      <c r="GP8" s="88">
        <f t="shared" ref="GP8:GP24" si="85">INDEX($GD$6:$GH$115,MATCH($GJ8,$DH$6:$DH$115,0),1)</f>
        <v>0</v>
      </c>
      <c r="GR8" s="89">
        <f>SUMPRODUCT(CZ$6:CZ8,[1]节奏总纲!W$4:W6)</f>
        <v>-44473.417815191118</v>
      </c>
      <c r="GS8" s="89">
        <f>SUMPRODUCT(DA$6:DA8,[1]节奏总纲!X$4:X6)</f>
        <v>-39060.650103674554</v>
      </c>
      <c r="GT8" s="89">
        <f>SUMPRODUCT(DB$6:DB8,[1]节奏总纲!Y$4:Y6)</f>
        <v>-32262.384659506963</v>
      </c>
      <c r="GU8" s="89">
        <f>SUMPRODUCT(DC$6:DC8,[1]节奏总纲!Z$4:Z6)</f>
        <v>-23782.429218977719</v>
      </c>
      <c r="GV8" s="89">
        <f>SUMPRODUCT(DD$6:DD8,[1]节奏总纲!AA$4:AA6)</f>
        <v>-13625.790515893603</v>
      </c>
    </row>
    <row r="9" spans="2:204" x14ac:dyDescent="0.15">
      <c r="L9" s="211" t="s">
        <v>145</v>
      </c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E9" s="89">
        <v>4</v>
      </c>
      <c r="AF9" s="89">
        <f t="shared" si="0"/>
        <v>-150</v>
      </c>
      <c r="AG9" s="89">
        <f t="shared" si="1"/>
        <v>-158.93939393939417</v>
      </c>
      <c r="AH9" s="89">
        <f t="shared" si="2"/>
        <v>-168.06122448979511</v>
      </c>
      <c r="AI9" s="89">
        <f t="shared" si="3"/>
        <v>-177.37113402061914</v>
      </c>
      <c r="AJ9" s="89">
        <f t="shared" si="4"/>
        <v>-196.57894736842087</v>
      </c>
      <c r="AL9" s="89">
        <v>4</v>
      </c>
      <c r="AM9" s="89">
        <f t="shared" si="5"/>
        <v>-18000</v>
      </c>
      <c r="AN9" s="89">
        <f t="shared" si="6"/>
        <v>-19072.727272727301</v>
      </c>
      <c r="AO9" s="89">
        <f t="shared" si="7"/>
        <v>-20167.346938775412</v>
      </c>
      <c r="AP9" s="89">
        <f t="shared" si="8"/>
        <v>-21284.536082474297</v>
      </c>
      <c r="AQ9" s="89">
        <f t="shared" si="9"/>
        <v>-23589.473684210505</v>
      </c>
      <c r="AR9" s="89">
        <f t="shared" si="10"/>
        <v>-27000</v>
      </c>
      <c r="AS9" s="89">
        <f t="shared" si="11"/>
        <v>-28609.090909090948</v>
      </c>
      <c r="AT9" s="89">
        <f t="shared" si="12"/>
        <v>-30251.020408163116</v>
      </c>
      <c r="AU9" s="89">
        <f t="shared" si="13"/>
        <v>-31926.804123711445</v>
      </c>
      <c r="AV9" s="89">
        <f t="shared" si="14"/>
        <v>-35384.210526315757</v>
      </c>
      <c r="AW9" s="89">
        <f t="shared" si="15"/>
        <v>0</v>
      </c>
      <c r="AX9" s="89">
        <f t="shared" si="16"/>
        <v>0</v>
      </c>
      <c r="AY9" s="89">
        <f t="shared" si="17"/>
        <v>0</v>
      </c>
      <c r="AZ9" s="89">
        <f t="shared" si="18"/>
        <v>0</v>
      </c>
      <c r="BA9" s="89">
        <f t="shared" si="19"/>
        <v>0</v>
      </c>
      <c r="BB9" s="89">
        <f t="shared" si="20"/>
        <v>0</v>
      </c>
      <c r="BC9" s="89">
        <f t="shared" si="21"/>
        <v>0</v>
      </c>
      <c r="BD9" s="89">
        <f t="shared" si="22"/>
        <v>0</v>
      </c>
      <c r="BE9" s="89">
        <f t="shared" si="23"/>
        <v>0</v>
      </c>
      <c r="BF9" s="89">
        <f t="shared" si="24"/>
        <v>0</v>
      </c>
      <c r="BG9" s="89">
        <f t="shared" si="25"/>
        <v>0</v>
      </c>
      <c r="BH9" s="89">
        <f t="shared" si="26"/>
        <v>0</v>
      </c>
      <c r="BI9" s="89">
        <f t="shared" si="27"/>
        <v>0</v>
      </c>
      <c r="BJ9" s="89">
        <f t="shared" si="28"/>
        <v>0</v>
      </c>
      <c r="BK9" s="89">
        <f t="shared" si="29"/>
        <v>0</v>
      </c>
      <c r="BL9" s="89">
        <f t="shared" si="30"/>
        <v>0</v>
      </c>
      <c r="BM9" s="89">
        <f t="shared" si="31"/>
        <v>0</v>
      </c>
      <c r="BN9" s="89">
        <f t="shared" si="32"/>
        <v>0</v>
      </c>
      <c r="BO9" s="89">
        <f t="shared" si="33"/>
        <v>0</v>
      </c>
      <c r="BP9" s="89">
        <f t="shared" si="34"/>
        <v>0</v>
      </c>
      <c r="BQ9" s="89">
        <f t="shared" si="35"/>
        <v>0</v>
      </c>
      <c r="BR9" s="89">
        <f t="shared" si="36"/>
        <v>0</v>
      </c>
      <c r="BS9" s="89">
        <f t="shared" si="37"/>
        <v>0</v>
      </c>
      <c r="BT9" s="89">
        <f t="shared" si="38"/>
        <v>0</v>
      </c>
      <c r="BU9" s="89">
        <f t="shared" si="39"/>
        <v>0</v>
      </c>
      <c r="BV9" s="89">
        <f t="shared" si="40"/>
        <v>0</v>
      </c>
      <c r="BW9" s="89">
        <f t="shared" si="41"/>
        <v>0</v>
      </c>
      <c r="BX9" s="89">
        <f t="shared" si="42"/>
        <v>0</v>
      </c>
      <c r="BY9" s="89">
        <f t="shared" si="43"/>
        <v>0</v>
      </c>
      <c r="BZ9" s="89">
        <f t="shared" si="44"/>
        <v>0</v>
      </c>
      <c r="CA9" s="89">
        <f t="shared" si="45"/>
        <v>0</v>
      </c>
      <c r="CB9" s="89">
        <f t="shared" si="46"/>
        <v>0</v>
      </c>
      <c r="CC9" s="89">
        <f t="shared" si="47"/>
        <v>0</v>
      </c>
      <c r="CD9" s="89">
        <f t="shared" si="48"/>
        <v>0</v>
      </c>
      <c r="CE9" s="89">
        <f t="shared" si="49"/>
        <v>0</v>
      </c>
      <c r="CF9" s="89">
        <f t="shared" si="50"/>
        <v>0</v>
      </c>
      <c r="CG9" s="89">
        <f t="shared" si="51"/>
        <v>0</v>
      </c>
      <c r="CH9" s="89">
        <f t="shared" si="52"/>
        <v>0</v>
      </c>
      <c r="CI9" s="89">
        <f t="shared" si="53"/>
        <v>0</v>
      </c>
      <c r="CJ9" s="89">
        <f t="shared" si="54"/>
        <v>0</v>
      </c>
      <c r="CK9" s="89">
        <f t="shared" si="55"/>
        <v>0</v>
      </c>
      <c r="CL9" s="89">
        <f t="shared" si="56"/>
        <v>0</v>
      </c>
      <c r="CM9" s="89">
        <f t="shared" si="57"/>
        <v>0</v>
      </c>
      <c r="CN9" s="89">
        <f t="shared" si="58"/>
        <v>0</v>
      </c>
      <c r="CO9" s="89">
        <f t="shared" si="59"/>
        <v>0</v>
      </c>
      <c r="CP9" s="89">
        <f t="shared" si="60"/>
        <v>0</v>
      </c>
      <c r="CQ9" s="89">
        <f t="shared" si="61"/>
        <v>0</v>
      </c>
      <c r="CR9" s="89">
        <f t="shared" si="62"/>
        <v>0</v>
      </c>
      <c r="CS9" s="89">
        <f t="shared" si="63"/>
        <v>0</v>
      </c>
      <c r="CT9" s="89">
        <f t="shared" si="64"/>
        <v>0</v>
      </c>
      <c r="CU9" s="89">
        <f t="shared" si="65"/>
        <v>0</v>
      </c>
      <c r="CV9" s="89">
        <f t="shared" si="66"/>
        <v>0</v>
      </c>
      <c r="CW9" s="89">
        <f t="shared" si="67"/>
        <v>0</v>
      </c>
      <c r="CX9" s="89">
        <f t="shared" si="68"/>
        <v>0</v>
      </c>
      <c r="CY9" s="89">
        <f t="shared" si="69"/>
        <v>0</v>
      </c>
      <c r="CZ9" s="89">
        <f t="shared" si="70"/>
        <v>-108000</v>
      </c>
      <c r="DA9" s="89">
        <f t="shared" si="71"/>
        <v>-114436.36363636379</v>
      </c>
      <c r="DB9" s="89">
        <f t="shared" si="72"/>
        <v>-121004.08163265247</v>
      </c>
      <c r="DC9" s="89">
        <f t="shared" si="73"/>
        <v>-127707.21649484578</v>
      </c>
      <c r="DD9" s="89">
        <f t="shared" si="74"/>
        <v>-141536.84210526303</v>
      </c>
      <c r="DH9" s="89">
        <v>4</v>
      </c>
      <c r="DI9" s="89">
        <f>SUMPRODUCT(AM$6:AM9,[1]节奏总纲!W$4:W7)</f>
        <v>-9002.7792562354571</v>
      </c>
      <c r="DJ9" s="89">
        <f>SUMPRODUCT(AN$6:AN9,[1]节奏总纲!X$4:X7)</f>
        <v>-7962.2979217145012</v>
      </c>
      <c r="DK9" s="89">
        <f>SUMPRODUCT(AO$6:AO9,[1]节奏总纲!Y$4:Y7)</f>
        <v>-6627.4161416980605</v>
      </c>
      <c r="DL9" s="89">
        <f>SUMPRODUCT(AP$6:AP9,[1]节奏总纲!Z$4:Z7)</f>
        <v>-4918.9038351699564</v>
      </c>
      <c r="DM9" s="89">
        <f>SUMPRODUCT(AQ$6:AQ9,[1]节奏总纲!AA$4:AA7)</f>
        <v>-2853.1894246376814</v>
      </c>
      <c r="DN9" s="89">
        <f>SUMPRODUCT(AR$6:AR9,[1]节奏总纲!W$4:W7)</f>
        <v>-13504.168884353183</v>
      </c>
      <c r="DO9" s="89">
        <f>SUMPRODUCT(AS$6:AS9,[1]节奏总纲!X$4:X7)</f>
        <v>-11943.446882571752</v>
      </c>
      <c r="DP9" s="89">
        <f>SUMPRODUCT(AT$6:AT9,[1]节奏总纲!Y$4:Y7)</f>
        <v>-9941.1242125470926</v>
      </c>
      <c r="DQ9" s="89">
        <f>SUMPRODUCT(AU$6:AU9,[1]节奏总纲!Z$4:Z7)</f>
        <v>-7378.3557527549347</v>
      </c>
      <c r="DR9" s="89">
        <f>SUMPRODUCT(AV$6:AV9,[1]节奏总纲!AA$4:AA7)</f>
        <v>-4279.7841369565222</v>
      </c>
      <c r="DS9" s="89">
        <f>SUMPRODUCT(CZ$6:CZ9,[1]节奏总纲!W$4:W7)</f>
        <v>-54016.675537412732</v>
      </c>
      <c r="DT9" s="89">
        <f>SUMPRODUCT(DA$6:DA9,[1]节奏总纲!X$4:X7)</f>
        <v>-47773.787530287009</v>
      </c>
      <c r="DU9" s="89">
        <f>SUMPRODUCT(DB$6:DB9,[1]节奏总纲!Y$4:Y7)</f>
        <v>-39764.49685018837</v>
      </c>
      <c r="DV9" s="89">
        <f>SUMPRODUCT(DC$6:DC9,[1]节奏总纲!Z$4:Z7)</f>
        <v>-29513.423011019739</v>
      </c>
      <c r="DW9" s="89">
        <f>SUMPRODUCT(DD$6:DD9,[1]节奏总纲!AA$4:AA7)</f>
        <v>-17119.136547826089</v>
      </c>
      <c r="DX9" s="89">
        <f>SUMPRODUCT(AW$6:AW9,[1]节奏总纲!W$4:W7)</f>
        <v>0</v>
      </c>
      <c r="DY9" s="89">
        <f>SUMPRODUCT(AX$6:AX9,[1]节奏总纲!X$4:X7)</f>
        <v>0</v>
      </c>
      <c r="DZ9" s="89">
        <f>SUMPRODUCT(AY$6:AY9,[1]节奏总纲!Y$4:Y7)</f>
        <v>0</v>
      </c>
      <c r="EA9" s="89">
        <f>SUMPRODUCT(AZ$6:AZ9,[1]节奏总纲!Z$4:Z7)</f>
        <v>0</v>
      </c>
      <c r="EB9" s="89">
        <f>SUMPRODUCT(BA$6:BA9,[1]节奏总纲!AA$4:AA7)</f>
        <v>0</v>
      </c>
      <c r="EC9" s="89">
        <f>SUMPRODUCT(BB$6:BB9,[1]节奏总纲!W$4:W7)</f>
        <v>0</v>
      </c>
      <c r="ED9" s="89">
        <f>SUMPRODUCT(BC$6:BC9,[1]节奏总纲!X$4:X7)</f>
        <v>0</v>
      </c>
      <c r="EE9" s="89">
        <f>SUMPRODUCT(BD$6:BD9,[1]节奏总纲!Y$4:Y7)</f>
        <v>0</v>
      </c>
      <c r="EF9" s="89">
        <f>SUMPRODUCT(BE$6:BE9,[1]节奏总纲!Z$4:Z7)</f>
        <v>0</v>
      </c>
      <c r="EG9" s="89">
        <f>SUMPRODUCT(BF$6:BF9,[1]节奏总纲!AA$4:AA7)</f>
        <v>0</v>
      </c>
      <c r="EH9" s="89">
        <f>SUMPRODUCT(BG$6:BG9,[1]节奏总纲!W$4:W7)</f>
        <v>0</v>
      </c>
      <c r="EI9" s="89">
        <f>SUMPRODUCT(BH$6:BH9,[1]节奏总纲!X$4:X7)</f>
        <v>0</v>
      </c>
      <c r="EJ9" s="89">
        <f>SUMPRODUCT(BI$6:BI9,[1]节奏总纲!Y$4:Y7)</f>
        <v>0</v>
      </c>
      <c r="EK9" s="89">
        <f>SUMPRODUCT(BJ$6:BJ9,[1]节奏总纲!Z$4:Z7)</f>
        <v>0</v>
      </c>
      <c r="EL9" s="89">
        <f>SUMPRODUCT(BK$6:BK9,[1]节奏总纲!AA$4:AA7)</f>
        <v>0</v>
      </c>
      <c r="EM9" s="89">
        <f>SUMPRODUCT(BL$6:BL9,[1]节奏总纲!W$4:W7)</f>
        <v>0</v>
      </c>
      <c r="EN9" s="89">
        <f>SUMPRODUCT(BM$6:BM9,[1]节奏总纲!X$4:X7)</f>
        <v>0</v>
      </c>
      <c r="EO9" s="89">
        <f>SUMPRODUCT(BN$6:BN9,[1]节奏总纲!Y$4:Y7)</f>
        <v>0</v>
      </c>
      <c r="EP9" s="89">
        <f>SUMPRODUCT(BO$6:BO9,[1]节奏总纲!Z$4:Z7)</f>
        <v>0</v>
      </c>
      <c r="EQ9" s="89">
        <f>SUMPRODUCT(BP$6:BP9,[1]节奏总纲!AA$4:AA7)</f>
        <v>0</v>
      </c>
      <c r="ER9" s="89">
        <f>SUMPRODUCT(BQ$6:BQ9,[1]节奏总纲!W$4:W7)</f>
        <v>0</v>
      </c>
      <c r="ES9" s="89">
        <f>SUMPRODUCT(BR$6:BR9,[1]节奏总纲!X$4:X7)</f>
        <v>0</v>
      </c>
      <c r="ET9" s="89">
        <f>SUMPRODUCT(BS$6:BS9,[1]节奏总纲!Y$4:Y7)</f>
        <v>0</v>
      </c>
      <c r="EU9" s="89">
        <f>SUMPRODUCT(BT$6:BT9,[1]节奏总纲!Z$4:Z7)</f>
        <v>0</v>
      </c>
      <c r="EV9" s="89">
        <f>SUMPRODUCT(BU$6:BU9,[1]节奏总纲!AA$4:AA7)</f>
        <v>0</v>
      </c>
      <c r="EX9" s="88">
        <v>20</v>
      </c>
      <c r="EY9" s="88">
        <f t="shared" si="75"/>
        <v>0</v>
      </c>
      <c r="EZ9" s="88">
        <f t="shared" si="76"/>
        <v>0</v>
      </c>
      <c r="FA9" s="88">
        <f t="shared" si="77"/>
        <v>0</v>
      </c>
      <c r="FB9" s="88">
        <f t="shared" si="78"/>
        <v>0</v>
      </c>
      <c r="FC9" s="88">
        <f t="shared" si="79"/>
        <v>0</v>
      </c>
      <c r="FE9" s="89">
        <f>SUMPRODUCT(BV$6:BV9,[1]节奏总纲!W$4:W7)</f>
        <v>0</v>
      </c>
      <c r="FF9" s="89">
        <f>SUMPRODUCT(BW$6:BW9,[1]节奏总纲!X$4:X7)</f>
        <v>0</v>
      </c>
      <c r="FG9" s="89">
        <f>SUMPRODUCT(BX$6:BX9,[1]节奏总纲!Y$4:Y7)</f>
        <v>0</v>
      </c>
      <c r="FH9" s="89">
        <f>SUMPRODUCT(BY$6:BY9,[1]节奏总纲!Z$4:Z7)</f>
        <v>0</v>
      </c>
      <c r="FI9" s="89">
        <f>SUMPRODUCT(BZ$6:BZ9,[1]节奏总纲!AA$4:AA7)</f>
        <v>0</v>
      </c>
      <c r="FJ9" s="89">
        <f>SUMPRODUCT(CA$6:CA9,[1]节奏总纲!W$4:W7)</f>
        <v>0</v>
      </c>
      <c r="FK9" s="89">
        <f>SUMPRODUCT(CB$6:CB9,[1]节奏总纲!X$4:X7)</f>
        <v>0</v>
      </c>
      <c r="FL9" s="89">
        <f>SUMPRODUCT(CC$6:CC9,[1]节奏总纲!Y$4:Y7)</f>
        <v>0</v>
      </c>
      <c r="FM9" s="89">
        <f>SUMPRODUCT(CD$6:CD9,[1]节奏总纲!Z$4:Z7)</f>
        <v>0</v>
      </c>
      <c r="FN9" s="89">
        <f>SUMPRODUCT(CE$6:CE9,[1]节奏总纲!AA$4:AA7)</f>
        <v>0</v>
      </c>
      <c r="FO9" s="89">
        <f>SUMPRODUCT(CF$6:CF9,[1]节奏总纲!W$4:W7)</f>
        <v>0</v>
      </c>
      <c r="FP9" s="89">
        <f>SUMPRODUCT(CG$6:CG9,[1]节奏总纲!X$4:X7)</f>
        <v>0</v>
      </c>
      <c r="FQ9" s="89">
        <f>SUMPRODUCT(CH$6:CH9,[1]节奏总纲!Y$4:Y7)</f>
        <v>0</v>
      </c>
      <c r="FR9" s="89">
        <f>SUMPRODUCT(CI$6:CI9,[1]节奏总纲!Z$4:Z7)</f>
        <v>0</v>
      </c>
      <c r="FS9" s="89">
        <f>SUMPRODUCT(CJ$6:CJ9,[1]节奏总纲!AA$4:AA7)</f>
        <v>0</v>
      </c>
      <c r="FT9" s="89">
        <f>SUMPRODUCT(CK$6:CK9,[1]节奏总纲!W$4:W7)</f>
        <v>0</v>
      </c>
      <c r="FU9" s="89">
        <f>SUMPRODUCT(CL$6:CL9,[1]节奏总纲!X$4:X7)</f>
        <v>0</v>
      </c>
      <c r="FV9" s="89">
        <f>SUMPRODUCT(CM$6:CM9,[1]节奏总纲!Y$4:Y7)</f>
        <v>0</v>
      </c>
      <c r="FW9" s="89">
        <f>SUMPRODUCT(CN$6:CN9,[1]节奏总纲!Z$4:Z7)</f>
        <v>0</v>
      </c>
      <c r="FX9" s="89">
        <f>SUMPRODUCT(CO$6:CO9,[1]节奏总纲!AA$4:AA7)</f>
        <v>0</v>
      </c>
      <c r="FY9" s="89">
        <f>SUMPRODUCT(CP$6:CP9,[1]节奏总纲!W$4:W7)</f>
        <v>0</v>
      </c>
      <c r="FZ9" s="89">
        <f>SUMPRODUCT(CQ$6:CQ9,[1]节奏总纲!X$4:X7)</f>
        <v>0</v>
      </c>
      <c r="GA9" s="89">
        <f>SUMPRODUCT(CR$6:CR9,[1]节奏总纲!Y$4:Y7)</f>
        <v>0</v>
      </c>
      <c r="GB9" s="89">
        <f>SUMPRODUCT(CS$6:CS9,[1]节奏总纲!Z$4:Z7)</f>
        <v>0</v>
      </c>
      <c r="GC9" s="89">
        <f>SUMPRODUCT(CT$6:CT9,[1]节奏总纲!AA$4:AA7)</f>
        <v>0</v>
      </c>
      <c r="GD9" s="89">
        <f>SUMPRODUCT(CU$6:CU9,[1]节奏总纲!W$4:W7)</f>
        <v>0</v>
      </c>
      <c r="GE9" s="89">
        <f>SUMPRODUCT(CV$6:CV9,[1]节奏总纲!X$4:X7)</f>
        <v>0</v>
      </c>
      <c r="GF9" s="89">
        <f>SUMPRODUCT(CW$6:CW9,[1]节奏总纲!Y$4:Y7)</f>
        <v>0</v>
      </c>
      <c r="GG9" s="89">
        <f>SUMPRODUCT(CX$6:CX9,[1]节奏总纲!Z$4:Z7)</f>
        <v>0</v>
      </c>
      <c r="GH9" s="89">
        <f>SUMPRODUCT(CY$6:CY9,[1]节奏总纲!AA$4:AA7)</f>
        <v>0</v>
      </c>
      <c r="GJ9" s="88">
        <v>15</v>
      </c>
      <c r="GK9" s="88">
        <f t="shared" si="80"/>
        <v>14.271791693762417</v>
      </c>
      <c r="GL9" s="88">
        <f t="shared" si="81"/>
        <v>0</v>
      </c>
      <c r="GM9" s="88">
        <f t="shared" si="82"/>
        <v>0</v>
      </c>
      <c r="GN9" s="88">
        <f t="shared" si="83"/>
        <v>0</v>
      </c>
      <c r="GO9" s="88">
        <f t="shared" si="84"/>
        <v>0</v>
      </c>
      <c r="GP9" s="88">
        <f t="shared" si="85"/>
        <v>0</v>
      </c>
      <c r="GR9" s="89">
        <f>SUMPRODUCT(CZ$6:CZ9,[1]节奏总纲!W$4:W7)</f>
        <v>-54016.675537412732</v>
      </c>
      <c r="GS9" s="89">
        <f>SUMPRODUCT(DA$6:DA9,[1]节奏总纲!X$4:X7)</f>
        <v>-47773.787530287009</v>
      </c>
      <c r="GT9" s="89">
        <f>SUMPRODUCT(DB$6:DB9,[1]节奏总纲!Y$4:Y7)</f>
        <v>-39764.49685018837</v>
      </c>
      <c r="GU9" s="89">
        <f>SUMPRODUCT(DC$6:DC9,[1]节奏总纲!Z$4:Z7)</f>
        <v>-29513.423011019739</v>
      </c>
      <c r="GV9" s="89">
        <f>SUMPRODUCT(DD$6:DD9,[1]节奏总纲!AA$4:AA7)</f>
        <v>-17119.136547826089</v>
      </c>
    </row>
    <row r="10" spans="2:204" x14ac:dyDescent="0.15">
      <c r="D10" s="211" t="s">
        <v>146</v>
      </c>
      <c r="E10" s="211"/>
      <c r="F10" s="211"/>
      <c r="G10" s="211"/>
      <c r="H10" s="211"/>
      <c r="N10" s="211" t="s">
        <v>147</v>
      </c>
      <c r="O10" s="211"/>
      <c r="P10" s="211"/>
      <c r="Q10" s="211"/>
      <c r="R10" s="211"/>
      <c r="T10" s="211" t="s">
        <v>171</v>
      </c>
      <c r="U10" s="211"/>
      <c r="V10" s="211"/>
      <c r="W10" s="211"/>
      <c r="X10" s="211"/>
      <c r="Y10" s="211"/>
      <c r="AE10" s="89">
        <v>5</v>
      </c>
      <c r="AF10" s="89">
        <f t="shared" si="0"/>
        <v>-90</v>
      </c>
      <c r="AG10" s="89">
        <f t="shared" si="1"/>
        <v>-98.333333333333599</v>
      </c>
      <c r="AH10" s="89">
        <f t="shared" si="2"/>
        <v>-106.83673469387679</v>
      </c>
      <c r="AI10" s="89">
        <f t="shared" si="3"/>
        <v>-115.51546391752635</v>
      </c>
      <c r="AJ10" s="89">
        <f t="shared" si="4"/>
        <v>-133.42105263157873</v>
      </c>
      <c r="AL10" s="89">
        <v>5</v>
      </c>
      <c r="AM10" s="89">
        <f t="shared" si="5"/>
        <v>-10800</v>
      </c>
      <c r="AN10" s="89">
        <f t="shared" si="6"/>
        <v>-11800.000000000033</v>
      </c>
      <c r="AO10" s="89">
        <f t="shared" si="7"/>
        <v>-12820.408163265216</v>
      </c>
      <c r="AP10" s="89">
        <f t="shared" si="8"/>
        <v>-13861.855670103163</v>
      </c>
      <c r="AQ10" s="89">
        <f t="shared" si="9"/>
        <v>-16010.526315789448</v>
      </c>
      <c r="AR10" s="89">
        <f t="shared" si="10"/>
        <v>-16200</v>
      </c>
      <c r="AS10" s="89">
        <f t="shared" si="11"/>
        <v>-17700.000000000051</v>
      </c>
      <c r="AT10" s="89">
        <f t="shared" si="12"/>
        <v>-19230.61224489782</v>
      </c>
      <c r="AU10" s="89">
        <f t="shared" si="13"/>
        <v>-20792.783505154744</v>
      </c>
      <c r="AV10" s="89">
        <f t="shared" si="14"/>
        <v>-24015.78947368417</v>
      </c>
      <c r="AW10" s="89">
        <f t="shared" si="15"/>
        <v>0</v>
      </c>
      <c r="AX10" s="89">
        <f t="shared" si="16"/>
        <v>0</v>
      </c>
      <c r="AY10" s="89">
        <f t="shared" si="17"/>
        <v>0</v>
      </c>
      <c r="AZ10" s="89">
        <f t="shared" si="18"/>
        <v>0</v>
      </c>
      <c r="BA10" s="89">
        <f t="shared" si="19"/>
        <v>0</v>
      </c>
      <c r="BB10" s="89">
        <f t="shared" si="20"/>
        <v>0</v>
      </c>
      <c r="BC10" s="89">
        <f t="shared" si="21"/>
        <v>0</v>
      </c>
      <c r="BD10" s="89">
        <f t="shared" si="22"/>
        <v>0</v>
      </c>
      <c r="BE10" s="89">
        <f t="shared" si="23"/>
        <v>0</v>
      </c>
      <c r="BF10" s="89">
        <f t="shared" si="24"/>
        <v>0</v>
      </c>
      <c r="BG10" s="89">
        <f t="shared" si="25"/>
        <v>0</v>
      </c>
      <c r="BH10" s="89">
        <f t="shared" si="26"/>
        <v>0</v>
      </c>
      <c r="BI10" s="89">
        <f t="shared" si="27"/>
        <v>0</v>
      </c>
      <c r="BJ10" s="89">
        <f t="shared" si="28"/>
        <v>0</v>
      </c>
      <c r="BK10" s="89">
        <f t="shared" si="29"/>
        <v>0</v>
      </c>
      <c r="BL10" s="89">
        <f t="shared" si="30"/>
        <v>0</v>
      </c>
      <c r="BM10" s="89">
        <f t="shared" si="31"/>
        <v>0</v>
      </c>
      <c r="BN10" s="89">
        <f t="shared" si="32"/>
        <v>0</v>
      </c>
      <c r="BO10" s="89">
        <f t="shared" si="33"/>
        <v>0</v>
      </c>
      <c r="BP10" s="89">
        <f t="shared" si="34"/>
        <v>0</v>
      </c>
      <c r="BQ10" s="89">
        <f t="shared" si="35"/>
        <v>0</v>
      </c>
      <c r="BR10" s="89">
        <f t="shared" si="36"/>
        <v>0</v>
      </c>
      <c r="BS10" s="89">
        <f t="shared" si="37"/>
        <v>0</v>
      </c>
      <c r="BT10" s="89">
        <f t="shared" si="38"/>
        <v>0</v>
      </c>
      <c r="BU10" s="89">
        <f t="shared" si="39"/>
        <v>0</v>
      </c>
      <c r="BV10" s="89">
        <f t="shared" si="40"/>
        <v>0</v>
      </c>
      <c r="BW10" s="89">
        <f t="shared" si="41"/>
        <v>0</v>
      </c>
      <c r="BX10" s="89">
        <f t="shared" si="42"/>
        <v>0</v>
      </c>
      <c r="BY10" s="89">
        <f t="shared" si="43"/>
        <v>0</v>
      </c>
      <c r="BZ10" s="89">
        <f t="shared" si="44"/>
        <v>0</v>
      </c>
      <c r="CA10" s="89">
        <f t="shared" si="45"/>
        <v>0</v>
      </c>
      <c r="CB10" s="89">
        <f t="shared" si="46"/>
        <v>0</v>
      </c>
      <c r="CC10" s="89">
        <f t="shared" si="47"/>
        <v>0</v>
      </c>
      <c r="CD10" s="89">
        <f t="shared" si="48"/>
        <v>0</v>
      </c>
      <c r="CE10" s="89">
        <f t="shared" si="49"/>
        <v>0</v>
      </c>
      <c r="CF10" s="89">
        <f t="shared" si="50"/>
        <v>0</v>
      </c>
      <c r="CG10" s="89">
        <f t="shared" si="51"/>
        <v>0</v>
      </c>
      <c r="CH10" s="89">
        <f t="shared" si="52"/>
        <v>0</v>
      </c>
      <c r="CI10" s="89">
        <f t="shared" si="53"/>
        <v>0</v>
      </c>
      <c r="CJ10" s="89">
        <f t="shared" si="54"/>
        <v>0</v>
      </c>
      <c r="CK10" s="89">
        <f t="shared" si="55"/>
        <v>0</v>
      </c>
      <c r="CL10" s="89">
        <f t="shared" si="56"/>
        <v>0</v>
      </c>
      <c r="CM10" s="89">
        <f t="shared" si="57"/>
        <v>0</v>
      </c>
      <c r="CN10" s="89">
        <f t="shared" si="58"/>
        <v>0</v>
      </c>
      <c r="CO10" s="89">
        <f t="shared" si="59"/>
        <v>0</v>
      </c>
      <c r="CP10" s="89">
        <f t="shared" si="60"/>
        <v>0</v>
      </c>
      <c r="CQ10" s="89">
        <f t="shared" si="61"/>
        <v>0</v>
      </c>
      <c r="CR10" s="89">
        <f t="shared" si="62"/>
        <v>0</v>
      </c>
      <c r="CS10" s="89">
        <f t="shared" si="63"/>
        <v>0</v>
      </c>
      <c r="CT10" s="89">
        <f t="shared" si="64"/>
        <v>0</v>
      </c>
      <c r="CU10" s="89">
        <f t="shared" si="65"/>
        <v>0</v>
      </c>
      <c r="CV10" s="89">
        <f t="shared" si="66"/>
        <v>0</v>
      </c>
      <c r="CW10" s="89">
        <f t="shared" si="67"/>
        <v>0</v>
      </c>
      <c r="CX10" s="89">
        <f t="shared" si="68"/>
        <v>0</v>
      </c>
      <c r="CY10" s="89">
        <f t="shared" si="69"/>
        <v>0</v>
      </c>
      <c r="CZ10" s="89">
        <f t="shared" si="70"/>
        <v>-64800</v>
      </c>
      <c r="DA10" s="89">
        <f t="shared" si="71"/>
        <v>-70800.000000000204</v>
      </c>
      <c r="DB10" s="89">
        <f t="shared" si="72"/>
        <v>-76922.448979591281</v>
      </c>
      <c r="DC10" s="89">
        <f t="shared" si="73"/>
        <v>-83171.134020618978</v>
      </c>
      <c r="DD10" s="89">
        <f t="shared" si="74"/>
        <v>-96063.15789473668</v>
      </c>
      <c r="DH10" s="89">
        <v>5</v>
      </c>
      <c r="DI10" s="89">
        <f>SUMPRODUCT(AM$6:AM10,[1]节奏总纲!W$4:W8)</f>
        <v>-10025.600293517628</v>
      </c>
      <c r="DJ10" s="89">
        <f>SUMPRODUCT(AN$6:AN10,[1]节奏总纲!X$4:X8)</f>
        <v>-8911.5815512767786</v>
      </c>
      <c r="DK10" s="89">
        <f>SUMPRODUCT(AO$6:AO10,[1]节奏总纲!Y$4:Y8)</f>
        <v>-7460.6963875921847</v>
      </c>
      <c r="DL10" s="89">
        <f>SUMPRODUCT(AP$6:AP10,[1]节奏总纲!Z$4:Z8)</f>
        <v>-5568.8173700631214</v>
      </c>
      <c r="DM10" s="89">
        <f>SUMPRODUCT(AQ$6:AQ10,[1]节奏总纲!AA$4:AA8)</f>
        <v>-3260.7459307066906</v>
      </c>
      <c r="DN10" s="89">
        <f>SUMPRODUCT(AR$6:AR10,[1]节奏总纲!W$4:W8)</f>
        <v>-15038.400440276439</v>
      </c>
      <c r="DO10" s="89">
        <f>SUMPRODUCT(AS$6:AS10,[1]节奏总纲!X$4:X8)</f>
        <v>-13367.372326915167</v>
      </c>
      <c r="DP10" s="89">
        <f>SUMPRODUCT(AT$6:AT10,[1]节奏总纲!Y$4:Y8)</f>
        <v>-11191.044581388278</v>
      </c>
      <c r="DQ10" s="89">
        <f>SUMPRODUCT(AU$6:AU10,[1]节奏总纲!Z$4:Z8)</f>
        <v>-8353.2260550946812</v>
      </c>
      <c r="DR10" s="89">
        <f>SUMPRODUCT(AV$6:AV10,[1]节奏总纲!AA$4:AA8)</f>
        <v>-4891.1188960600357</v>
      </c>
      <c r="DS10" s="89">
        <f>SUMPRODUCT(CZ$6:CZ10,[1]节奏总纲!W$4:W8)</f>
        <v>-60153.601761105754</v>
      </c>
      <c r="DT10" s="89">
        <f>SUMPRODUCT(DA$6:DA10,[1]节奏总纲!X$4:X8)</f>
        <v>-53469.489307660668</v>
      </c>
      <c r="DU10" s="89">
        <f>SUMPRODUCT(DB$6:DB10,[1]节奏总纲!Y$4:Y8)</f>
        <v>-44764.178325553112</v>
      </c>
      <c r="DV10" s="89">
        <f>SUMPRODUCT(DC$6:DC10,[1]节奏总纲!Z$4:Z8)</f>
        <v>-33412.904220378725</v>
      </c>
      <c r="DW10" s="89">
        <f>SUMPRODUCT(DD$6:DD10,[1]节奏总纲!AA$4:AA8)</f>
        <v>-19564.475584240143</v>
      </c>
      <c r="DX10" s="89">
        <f>SUMPRODUCT(AW$6:AW10,[1]节奏总纲!W$4:W8)</f>
        <v>0</v>
      </c>
      <c r="DY10" s="89">
        <f>SUMPRODUCT(AX$6:AX10,[1]节奏总纲!X$4:X8)</f>
        <v>0</v>
      </c>
      <c r="DZ10" s="89">
        <f>SUMPRODUCT(AY$6:AY10,[1]节奏总纲!Y$4:Y8)</f>
        <v>0</v>
      </c>
      <c r="EA10" s="89">
        <f>SUMPRODUCT(AZ$6:AZ10,[1]节奏总纲!Z$4:Z8)</f>
        <v>0</v>
      </c>
      <c r="EB10" s="89">
        <f>SUMPRODUCT(BA$6:BA10,[1]节奏总纲!AA$4:AA8)</f>
        <v>0</v>
      </c>
      <c r="EC10" s="89">
        <f>SUMPRODUCT(BB$6:BB10,[1]节奏总纲!W$4:W8)</f>
        <v>0</v>
      </c>
      <c r="ED10" s="89">
        <f>SUMPRODUCT(BC$6:BC10,[1]节奏总纲!X$4:X8)</f>
        <v>0</v>
      </c>
      <c r="EE10" s="89">
        <f>SUMPRODUCT(BD$6:BD10,[1]节奏总纲!Y$4:Y8)</f>
        <v>0</v>
      </c>
      <c r="EF10" s="89">
        <f>SUMPRODUCT(BE$6:BE10,[1]节奏总纲!Z$4:Z8)</f>
        <v>0</v>
      </c>
      <c r="EG10" s="89">
        <f>SUMPRODUCT(BF$6:BF10,[1]节奏总纲!AA$4:AA8)</f>
        <v>0</v>
      </c>
      <c r="EH10" s="89">
        <f>SUMPRODUCT(BG$6:BG10,[1]节奏总纲!W$4:W8)</f>
        <v>0</v>
      </c>
      <c r="EI10" s="89">
        <f>SUMPRODUCT(BH$6:BH10,[1]节奏总纲!X$4:X8)</f>
        <v>0</v>
      </c>
      <c r="EJ10" s="89">
        <f>SUMPRODUCT(BI$6:BI10,[1]节奏总纲!Y$4:Y8)</f>
        <v>0</v>
      </c>
      <c r="EK10" s="89">
        <f>SUMPRODUCT(BJ$6:BJ10,[1]节奏总纲!Z$4:Z8)</f>
        <v>0</v>
      </c>
      <c r="EL10" s="89">
        <f>SUMPRODUCT(BK$6:BK10,[1]节奏总纲!AA$4:AA8)</f>
        <v>0</v>
      </c>
      <c r="EM10" s="89">
        <f>SUMPRODUCT(BL$6:BL10,[1]节奏总纲!W$4:W8)</f>
        <v>0</v>
      </c>
      <c r="EN10" s="89">
        <f>SUMPRODUCT(BM$6:BM10,[1]节奏总纲!X$4:X8)</f>
        <v>0</v>
      </c>
      <c r="EO10" s="89">
        <f>SUMPRODUCT(BN$6:BN10,[1]节奏总纲!Y$4:Y8)</f>
        <v>0</v>
      </c>
      <c r="EP10" s="89">
        <f>SUMPRODUCT(BO$6:BO10,[1]节奏总纲!Z$4:Z8)</f>
        <v>0</v>
      </c>
      <c r="EQ10" s="89">
        <f>SUMPRODUCT(BP$6:BP10,[1]节奏总纲!AA$4:AA8)</f>
        <v>0</v>
      </c>
      <c r="ER10" s="89">
        <f>SUMPRODUCT(BQ$6:BQ10,[1]节奏总纲!W$4:W8)</f>
        <v>0</v>
      </c>
      <c r="ES10" s="89">
        <f>SUMPRODUCT(BR$6:BR10,[1]节奏总纲!X$4:X8)</f>
        <v>0</v>
      </c>
      <c r="ET10" s="89">
        <f>SUMPRODUCT(BS$6:BS10,[1]节奏总纲!Y$4:Y8)</f>
        <v>0</v>
      </c>
      <c r="EU10" s="89">
        <f>SUMPRODUCT(BT$6:BT10,[1]节奏总纲!Z$4:Z8)</f>
        <v>0</v>
      </c>
      <c r="EV10" s="89">
        <f>SUMPRODUCT(BU$6:BU10,[1]节奏总纲!AA$4:AA8)</f>
        <v>0</v>
      </c>
      <c r="EX10" s="88">
        <v>30</v>
      </c>
      <c r="EY10" s="88">
        <f t="shared" si="75"/>
        <v>0</v>
      </c>
      <c r="EZ10" s="88">
        <f t="shared" si="76"/>
        <v>0</v>
      </c>
      <c r="FA10" s="88">
        <f t="shared" si="77"/>
        <v>0</v>
      </c>
      <c r="FB10" s="88">
        <f t="shared" si="78"/>
        <v>0</v>
      </c>
      <c r="FC10" s="88">
        <f t="shared" si="79"/>
        <v>0</v>
      </c>
      <c r="FE10" s="89">
        <f>SUMPRODUCT(BV$6:BV10,[1]节奏总纲!W$4:W8)</f>
        <v>0</v>
      </c>
      <c r="FF10" s="89">
        <f>SUMPRODUCT(BW$6:BW10,[1]节奏总纲!X$4:X8)</f>
        <v>0</v>
      </c>
      <c r="FG10" s="89">
        <f>SUMPRODUCT(BX$6:BX10,[1]节奏总纲!Y$4:Y8)</f>
        <v>0</v>
      </c>
      <c r="FH10" s="89">
        <f>SUMPRODUCT(BY$6:BY10,[1]节奏总纲!Z$4:Z8)</f>
        <v>0</v>
      </c>
      <c r="FI10" s="89">
        <f>SUMPRODUCT(BZ$6:BZ10,[1]节奏总纲!AA$4:AA8)</f>
        <v>0</v>
      </c>
      <c r="FJ10" s="89">
        <f>SUMPRODUCT(CA$6:CA10,[1]节奏总纲!W$4:W8)</f>
        <v>0</v>
      </c>
      <c r="FK10" s="89">
        <f>SUMPRODUCT(CB$6:CB10,[1]节奏总纲!X$4:X8)</f>
        <v>0</v>
      </c>
      <c r="FL10" s="89">
        <f>SUMPRODUCT(CC$6:CC10,[1]节奏总纲!Y$4:Y8)</f>
        <v>0</v>
      </c>
      <c r="FM10" s="89">
        <f>SUMPRODUCT(CD$6:CD10,[1]节奏总纲!Z$4:Z8)</f>
        <v>0</v>
      </c>
      <c r="FN10" s="89">
        <f>SUMPRODUCT(CE$6:CE10,[1]节奏总纲!AA$4:AA8)</f>
        <v>0</v>
      </c>
      <c r="FO10" s="89">
        <f>SUMPRODUCT(CF$6:CF10,[1]节奏总纲!W$4:W8)</f>
        <v>0</v>
      </c>
      <c r="FP10" s="89">
        <f>SUMPRODUCT(CG$6:CG10,[1]节奏总纲!X$4:X8)</f>
        <v>0</v>
      </c>
      <c r="FQ10" s="89">
        <f>SUMPRODUCT(CH$6:CH10,[1]节奏总纲!Y$4:Y8)</f>
        <v>0</v>
      </c>
      <c r="FR10" s="89">
        <f>SUMPRODUCT(CI$6:CI10,[1]节奏总纲!Z$4:Z8)</f>
        <v>0</v>
      </c>
      <c r="FS10" s="89">
        <f>SUMPRODUCT(CJ$6:CJ10,[1]节奏总纲!AA$4:AA8)</f>
        <v>0</v>
      </c>
      <c r="FT10" s="89">
        <f>SUMPRODUCT(CK$6:CK10,[1]节奏总纲!W$4:W8)</f>
        <v>0</v>
      </c>
      <c r="FU10" s="89">
        <f>SUMPRODUCT(CL$6:CL10,[1]节奏总纲!X$4:X8)</f>
        <v>0</v>
      </c>
      <c r="FV10" s="89">
        <f>SUMPRODUCT(CM$6:CM10,[1]节奏总纲!Y$4:Y8)</f>
        <v>0</v>
      </c>
      <c r="FW10" s="89">
        <f>SUMPRODUCT(CN$6:CN10,[1]节奏总纲!Z$4:Z8)</f>
        <v>0</v>
      </c>
      <c r="FX10" s="89">
        <f>SUMPRODUCT(CO$6:CO10,[1]节奏总纲!AA$4:AA8)</f>
        <v>0</v>
      </c>
      <c r="FY10" s="89">
        <f>SUMPRODUCT(CP$6:CP10,[1]节奏总纲!W$4:W8)</f>
        <v>0</v>
      </c>
      <c r="FZ10" s="89">
        <f>SUMPRODUCT(CQ$6:CQ10,[1]节奏总纲!X$4:X8)</f>
        <v>0</v>
      </c>
      <c r="GA10" s="89">
        <f>SUMPRODUCT(CR$6:CR10,[1]节奏总纲!Y$4:Y8)</f>
        <v>0</v>
      </c>
      <c r="GB10" s="89">
        <f>SUMPRODUCT(CS$6:CS10,[1]节奏总纲!Z$4:Z8)</f>
        <v>0</v>
      </c>
      <c r="GC10" s="89">
        <f>SUMPRODUCT(CT$6:CT10,[1]节奏总纲!AA$4:AA8)</f>
        <v>0</v>
      </c>
      <c r="GD10" s="89">
        <f>SUMPRODUCT(CU$6:CU10,[1]节奏总纲!W$4:W8)</f>
        <v>0</v>
      </c>
      <c r="GE10" s="89">
        <f>SUMPRODUCT(CV$6:CV10,[1]节奏总纲!X$4:X8)</f>
        <v>0</v>
      </c>
      <c r="GF10" s="89">
        <f>SUMPRODUCT(CW$6:CW10,[1]节奏总纲!Y$4:Y8)</f>
        <v>0</v>
      </c>
      <c r="GG10" s="89">
        <f>SUMPRODUCT(CX$6:CX10,[1]节奏总纲!Z$4:Z8)</f>
        <v>0</v>
      </c>
      <c r="GH10" s="89">
        <f>SUMPRODUCT(CY$6:CY10,[1]节奏总纲!AA$4:AA8)</f>
        <v>0</v>
      </c>
      <c r="GJ10" s="88">
        <v>20</v>
      </c>
      <c r="GK10" s="88">
        <f t="shared" si="80"/>
        <v>37.70324919883862</v>
      </c>
      <c r="GL10" s="88">
        <f t="shared" si="81"/>
        <v>6.2673879244561537</v>
      </c>
      <c r="GM10" s="88">
        <f t="shared" si="82"/>
        <v>0</v>
      </c>
      <c r="GN10" s="88">
        <f t="shared" si="83"/>
        <v>0</v>
      </c>
      <c r="GO10" s="88">
        <f t="shared" si="84"/>
        <v>0</v>
      </c>
      <c r="GP10" s="88">
        <f t="shared" si="85"/>
        <v>0</v>
      </c>
      <c r="GR10" s="89">
        <f>SUMPRODUCT(CZ$6:CZ10,[1]节奏总纲!W$4:W8)</f>
        <v>-60153.601761105754</v>
      </c>
      <c r="GS10" s="89">
        <f>SUMPRODUCT(DA$6:DA10,[1]节奏总纲!X$4:X8)</f>
        <v>-53469.489307660668</v>
      </c>
      <c r="GT10" s="89">
        <f>SUMPRODUCT(DB$6:DB10,[1]节奏总纲!Y$4:Y8)</f>
        <v>-44764.178325553112</v>
      </c>
      <c r="GU10" s="89">
        <f>SUMPRODUCT(DC$6:DC10,[1]节奏总纲!Z$4:Z8)</f>
        <v>-33412.904220378725</v>
      </c>
      <c r="GV10" s="89">
        <f>SUMPRODUCT(DD$6:DD10,[1]节奏总纲!AA$4:AA8)</f>
        <v>-19564.475584240143</v>
      </c>
    </row>
    <row r="11" spans="2:204" x14ac:dyDescent="0.15">
      <c r="C11" s="89" t="s">
        <v>357</v>
      </c>
      <c r="D11" s="42" t="s">
        <v>0</v>
      </c>
      <c r="E11" s="42" t="s">
        <v>18</v>
      </c>
      <c r="F11" s="42" t="s">
        <v>17</v>
      </c>
      <c r="G11" s="42" t="s">
        <v>16</v>
      </c>
      <c r="H11" s="42" t="s">
        <v>15</v>
      </c>
      <c r="I11" s="66" t="s">
        <v>327</v>
      </c>
      <c r="J11" s="42"/>
      <c r="K11" s="42" t="s">
        <v>148</v>
      </c>
      <c r="L11" s="89" t="s">
        <v>90</v>
      </c>
      <c r="M11" s="89" t="s">
        <v>132</v>
      </c>
      <c r="N11" s="42" t="s">
        <v>133</v>
      </c>
      <c r="O11" s="42" t="s">
        <v>149</v>
      </c>
      <c r="P11" s="42" t="s">
        <v>150</v>
      </c>
      <c r="Q11" s="42" t="s">
        <v>151</v>
      </c>
      <c r="R11" s="42" t="s">
        <v>152</v>
      </c>
      <c r="S11" s="89" t="s">
        <v>183</v>
      </c>
      <c r="T11" s="89" t="s">
        <v>78</v>
      </c>
      <c r="U11" s="89" t="s">
        <v>79</v>
      </c>
      <c r="V11" s="89" t="s">
        <v>80</v>
      </c>
      <c r="W11" s="89" t="s">
        <v>81</v>
      </c>
      <c r="X11" s="89" t="s">
        <v>82</v>
      </c>
      <c r="Y11" s="89" t="s">
        <v>83</v>
      </c>
      <c r="Z11" s="89" t="s">
        <v>309</v>
      </c>
      <c r="AE11" s="89">
        <v>6</v>
      </c>
      <c r="AF11" s="89">
        <f t="shared" si="0"/>
        <v>-30</v>
      </c>
      <c r="AG11" s="89">
        <f t="shared" si="1"/>
        <v>-37.727272727272975</v>
      </c>
      <c r="AH11" s="89">
        <f t="shared" si="2"/>
        <v>-45.612244897958419</v>
      </c>
      <c r="AI11" s="89">
        <f t="shared" si="3"/>
        <v>-53.659793814433613</v>
      </c>
      <c r="AJ11" s="89">
        <f t="shared" si="4"/>
        <v>-70.263157894736594</v>
      </c>
      <c r="AL11" s="89">
        <v>6</v>
      </c>
      <c r="AM11" s="89">
        <f t="shared" si="5"/>
        <v>-3600</v>
      </c>
      <c r="AN11" s="89">
        <f t="shared" si="6"/>
        <v>-4527.272727272757</v>
      </c>
      <c r="AO11" s="89">
        <f t="shared" si="7"/>
        <v>-5473.4693877550089</v>
      </c>
      <c r="AP11" s="89">
        <f t="shared" si="8"/>
        <v>-6439.1752577320331</v>
      </c>
      <c r="AQ11" s="89">
        <f t="shared" si="9"/>
        <v>-8431.5789473683908</v>
      </c>
      <c r="AR11" s="89">
        <f t="shared" si="10"/>
        <v>-5400</v>
      </c>
      <c r="AS11" s="89">
        <f t="shared" si="11"/>
        <v>-6790.9090909091356</v>
      </c>
      <c r="AT11" s="89">
        <f t="shared" si="12"/>
        <v>-8210.204081632517</v>
      </c>
      <c r="AU11" s="89">
        <f t="shared" si="13"/>
        <v>-9658.7628865980514</v>
      </c>
      <c r="AV11" s="89">
        <f t="shared" si="14"/>
        <v>-12647.368421052586</v>
      </c>
      <c r="AW11" s="89">
        <f t="shared" si="15"/>
        <v>0</v>
      </c>
      <c r="AX11" s="89">
        <f t="shared" si="16"/>
        <v>0</v>
      </c>
      <c r="AY11" s="89">
        <f t="shared" si="17"/>
        <v>0</v>
      </c>
      <c r="AZ11" s="89">
        <f t="shared" si="18"/>
        <v>0</v>
      </c>
      <c r="BA11" s="89">
        <f t="shared" si="19"/>
        <v>0</v>
      </c>
      <c r="BB11" s="89">
        <f t="shared" si="20"/>
        <v>0</v>
      </c>
      <c r="BC11" s="89">
        <f t="shared" si="21"/>
        <v>0</v>
      </c>
      <c r="BD11" s="89">
        <f t="shared" si="22"/>
        <v>0</v>
      </c>
      <c r="BE11" s="89">
        <f t="shared" si="23"/>
        <v>0</v>
      </c>
      <c r="BF11" s="89">
        <f t="shared" si="24"/>
        <v>0</v>
      </c>
      <c r="BG11" s="89">
        <f t="shared" si="25"/>
        <v>0</v>
      </c>
      <c r="BH11" s="89">
        <f t="shared" si="26"/>
        <v>0</v>
      </c>
      <c r="BI11" s="89">
        <f t="shared" si="27"/>
        <v>0</v>
      </c>
      <c r="BJ11" s="89">
        <f t="shared" si="28"/>
        <v>0</v>
      </c>
      <c r="BK11" s="89">
        <f t="shared" si="29"/>
        <v>0</v>
      </c>
      <c r="BL11" s="89">
        <f t="shared" si="30"/>
        <v>0</v>
      </c>
      <c r="BM11" s="89">
        <f t="shared" si="31"/>
        <v>0</v>
      </c>
      <c r="BN11" s="89">
        <f t="shared" si="32"/>
        <v>0</v>
      </c>
      <c r="BO11" s="89">
        <f t="shared" si="33"/>
        <v>0</v>
      </c>
      <c r="BP11" s="89">
        <f t="shared" si="34"/>
        <v>0</v>
      </c>
      <c r="BQ11" s="89">
        <f t="shared" si="35"/>
        <v>0</v>
      </c>
      <c r="BR11" s="89">
        <f t="shared" si="36"/>
        <v>0</v>
      </c>
      <c r="BS11" s="89">
        <f t="shared" si="37"/>
        <v>0</v>
      </c>
      <c r="BT11" s="89">
        <f t="shared" si="38"/>
        <v>0</v>
      </c>
      <c r="BU11" s="89">
        <f t="shared" si="39"/>
        <v>0</v>
      </c>
      <c r="BV11" s="89">
        <f t="shared" si="40"/>
        <v>0</v>
      </c>
      <c r="BW11" s="89">
        <f t="shared" si="41"/>
        <v>0</v>
      </c>
      <c r="BX11" s="89">
        <f t="shared" si="42"/>
        <v>0</v>
      </c>
      <c r="BY11" s="89">
        <f t="shared" si="43"/>
        <v>0</v>
      </c>
      <c r="BZ11" s="89">
        <f t="shared" si="44"/>
        <v>0</v>
      </c>
      <c r="CA11" s="89">
        <f t="shared" si="45"/>
        <v>0</v>
      </c>
      <c r="CB11" s="89">
        <f t="shared" si="46"/>
        <v>0</v>
      </c>
      <c r="CC11" s="89">
        <f t="shared" si="47"/>
        <v>0</v>
      </c>
      <c r="CD11" s="89">
        <f t="shared" si="48"/>
        <v>0</v>
      </c>
      <c r="CE11" s="89">
        <f t="shared" si="49"/>
        <v>0</v>
      </c>
      <c r="CF11" s="89">
        <f t="shared" si="50"/>
        <v>0</v>
      </c>
      <c r="CG11" s="89">
        <f t="shared" si="51"/>
        <v>0</v>
      </c>
      <c r="CH11" s="89">
        <f t="shared" si="52"/>
        <v>0</v>
      </c>
      <c r="CI11" s="89">
        <f t="shared" si="53"/>
        <v>0</v>
      </c>
      <c r="CJ11" s="89">
        <f t="shared" si="54"/>
        <v>0</v>
      </c>
      <c r="CK11" s="89">
        <f t="shared" si="55"/>
        <v>0</v>
      </c>
      <c r="CL11" s="89">
        <f t="shared" si="56"/>
        <v>0</v>
      </c>
      <c r="CM11" s="89">
        <f t="shared" si="57"/>
        <v>0</v>
      </c>
      <c r="CN11" s="89">
        <f t="shared" si="58"/>
        <v>0</v>
      </c>
      <c r="CO11" s="89">
        <f t="shared" si="59"/>
        <v>0</v>
      </c>
      <c r="CP11" s="89">
        <f t="shared" si="60"/>
        <v>0</v>
      </c>
      <c r="CQ11" s="89">
        <f t="shared" si="61"/>
        <v>0</v>
      </c>
      <c r="CR11" s="89">
        <f t="shared" si="62"/>
        <v>0</v>
      </c>
      <c r="CS11" s="89">
        <f t="shared" si="63"/>
        <v>0</v>
      </c>
      <c r="CT11" s="89">
        <f t="shared" si="64"/>
        <v>0</v>
      </c>
      <c r="CU11" s="89">
        <f t="shared" si="65"/>
        <v>0</v>
      </c>
      <c r="CV11" s="89">
        <f t="shared" si="66"/>
        <v>0</v>
      </c>
      <c r="CW11" s="89">
        <f t="shared" si="67"/>
        <v>0</v>
      </c>
      <c r="CX11" s="89">
        <f t="shared" si="68"/>
        <v>0</v>
      </c>
      <c r="CY11" s="89">
        <f t="shared" si="69"/>
        <v>0</v>
      </c>
      <c r="CZ11" s="89">
        <f t="shared" si="70"/>
        <v>-21600</v>
      </c>
      <c r="DA11" s="89">
        <f t="shared" si="71"/>
        <v>-27163.636363636542</v>
      </c>
      <c r="DB11" s="89">
        <f t="shared" si="72"/>
        <v>-32840.816326530068</v>
      </c>
      <c r="DC11" s="89">
        <f t="shared" si="73"/>
        <v>-38635.051546392206</v>
      </c>
      <c r="DD11" s="89">
        <f t="shared" si="74"/>
        <v>-50589.473684210345</v>
      </c>
      <c r="DH11" s="89">
        <v>6</v>
      </c>
      <c r="DI11" s="89">
        <f>SUMPRODUCT(AM$6:AM11,[1]节奏总纲!W$4:W9)</f>
        <v>-10391.011108411918</v>
      </c>
      <c r="DJ11" s="89">
        <f>SUMPRODUCT(AN$6:AN11,[1]节奏总纲!X$4:X9)</f>
        <v>-9305.3529391705561</v>
      </c>
      <c r="DK11" s="89">
        <f>SUMPRODUCT(AO$6:AO11,[1]节奏总纲!Y$4:Y9)</f>
        <v>-7845.0029050640223</v>
      </c>
      <c r="DL11" s="89">
        <f>SUMPRODUCT(AP$6:AP11,[1]节奏总纲!Z$4:Z9)</f>
        <v>-5900.0378350198062</v>
      </c>
      <c r="DM11" s="89">
        <f>SUMPRODUCT(AQ$6:AQ11,[1]节奏总纲!AA$4:AA9)</f>
        <v>-3503.9859287228796</v>
      </c>
      <c r="DN11" s="89">
        <f>SUMPRODUCT(AR$6:AR11,[1]节奏总纲!W$4:W9)</f>
        <v>-15586.516662617874</v>
      </c>
      <c r="DO11" s="89">
        <f>SUMPRODUCT(AS$6:AS11,[1]节奏总纲!X$4:X9)</f>
        <v>-13958.029408755832</v>
      </c>
      <c r="DP11" s="89">
        <f>SUMPRODUCT(AT$6:AT11,[1]节奏总纲!Y$4:Y9)</f>
        <v>-11767.504357596034</v>
      </c>
      <c r="DQ11" s="89">
        <f>SUMPRODUCT(AU$6:AU11,[1]节奏总纲!Z$4:Z9)</f>
        <v>-8850.0567525297083</v>
      </c>
      <c r="DR11" s="89">
        <f>SUMPRODUCT(AV$6:AV11,[1]节奏总纲!AA$4:AA9)</f>
        <v>-5255.9788930843188</v>
      </c>
      <c r="DS11" s="89">
        <f>SUMPRODUCT(CZ$6:CZ11,[1]节奏总纲!W$4:W9)</f>
        <v>-62346.066650471497</v>
      </c>
      <c r="DT11" s="89">
        <f>SUMPRODUCT(DA$6:DA11,[1]节奏总纲!X$4:X9)</f>
        <v>-55832.117635023329</v>
      </c>
      <c r="DU11" s="89">
        <f>SUMPRODUCT(DB$6:DB11,[1]节奏总纲!Y$4:Y9)</f>
        <v>-47070.017430384134</v>
      </c>
      <c r="DV11" s="89">
        <f>SUMPRODUCT(DC$6:DC11,[1]节奏总纲!Z$4:Z9)</f>
        <v>-35400.227010118833</v>
      </c>
      <c r="DW11" s="89">
        <f>SUMPRODUCT(DD$6:DD11,[1]节奏总纲!AA$4:AA9)</f>
        <v>-21023.915572337275</v>
      </c>
      <c r="DX11" s="89">
        <f>SUMPRODUCT(AW$6:AW11,[1]节奏总纲!W$4:W9)</f>
        <v>0</v>
      </c>
      <c r="DY11" s="89">
        <f>SUMPRODUCT(AX$6:AX11,[1]节奏总纲!X$4:X9)</f>
        <v>0</v>
      </c>
      <c r="DZ11" s="89">
        <f>SUMPRODUCT(AY$6:AY11,[1]节奏总纲!Y$4:Y9)</f>
        <v>0</v>
      </c>
      <c r="EA11" s="89">
        <f>SUMPRODUCT(AZ$6:AZ11,[1]节奏总纲!Z$4:Z9)</f>
        <v>0</v>
      </c>
      <c r="EB11" s="89">
        <f>SUMPRODUCT(BA$6:BA11,[1]节奏总纲!AA$4:AA9)</f>
        <v>0</v>
      </c>
      <c r="EC11" s="89">
        <f>SUMPRODUCT(BB$6:BB11,[1]节奏总纲!W$4:W9)</f>
        <v>0</v>
      </c>
      <c r="ED11" s="89">
        <f>SUMPRODUCT(BC$6:BC11,[1]节奏总纲!X$4:X9)</f>
        <v>0</v>
      </c>
      <c r="EE11" s="89">
        <f>SUMPRODUCT(BD$6:BD11,[1]节奏总纲!Y$4:Y9)</f>
        <v>0</v>
      </c>
      <c r="EF11" s="89">
        <f>SUMPRODUCT(BE$6:BE11,[1]节奏总纲!Z$4:Z9)</f>
        <v>0</v>
      </c>
      <c r="EG11" s="89">
        <f>SUMPRODUCT(BF$6:BF11,[1]节奏总纲!AA$4:AA9)</f>
        <v>0</v>
      </c>
      <c r="EH11" s="89">
        <f>SUMPRODUCT(BG$6:BG11,[1]节奏总纲!W$4:W9)</f>
        <v>0</v>
      </c>
      <c r="EI11" s="89">
        <f>SUMPRODUCT(BH$6:BH11,[1]节奏总纲!X$4:X9)</f>
        <v>0</v>
      </c>
      <c r="EJ11" s="89">
        <f>SUMPRODUCT(BI$6:BI11,[1]节奏总纲!Y$4:Y9)</f>
        <v>0</v>
      </c>
      <c r="EK11" s="89">
        <f>SUMPRODUCT(BJ$6:BJ11,[1]节奏总纲!Z$4:Z9)</f>
        <v>0</v>
      </c>
      <c r="EL11" s="89">
        <f>SUMPRODUCT(BK$6:BK11,[1]节奏总纲!AA$4:AA9)</f>
        <v>0</v>
      </c>
      <c r="EM11" s="89">
        <f>SUMPRODUCT(BL$6:BL11,[1]节奏总纲!W$4:W9)</f>
        <v>0</v>
      </c>
      <c r="EN11" s="89">
        <f>SUMPRODUCT(BM$6:BM11,[1]节奏总纲!X$4:X9)</f>
        <v>0</v>
      </c>
      <c r="EO11" s="89">
        <f>SUMPRODUCT(BN$6:BN11,[1]节奏总纲!Y$4:Y9)</f>
        <v>0</v>
      </c>
      <c r="EP11" s="89">
        <f>SUMPRODUCT(BO$6:BO11,[1]节奏总纲!Z$4:Z9)</f>
        <v>0</v>
      </c>
      <c r="EQ11" s="89">
        <f>SUMPRODUCT(BP$6:BP11,[1]节奏总纲!AA$4:AA9)</f>
        <v>0</v>
      </c>
      <c r="ER11" s="89">
        <f>SUMPRODUCT(BQ$6:BQ11,[1]节奏总纲!W$4:W9)</f>
        <v>0</v>
      </c>
      <c r="ES11" s="89">
        <f>SUMPRODUCT(BR$6:BR11,[1]节奏总纲!X$4:X9)</f>
        <v>0</v>
      </c>
      <c r="ET11" s="89">
        <f>SUMPRODUCT(BS$6:BS11,[1]节奏总纲!Y$4:Y9)</f>
        <v>0</v>
      </c>
      <c r="EU11" s="89">
        <f>SUMPRODUCT(BT$6:BT11,[1]节奏总纲!Z$4:Z9)</f>
        <v>0</v>
      </c>
      <c r="EV11" s="89">
        <f>SUMPRODUCT(BU$6:BU11,[1]节奏总纲!AA$4:AA9)</f>
        <v>0</v>
      </c>
      <c r="EX11" s="88">
        <v>40</v>
      </c>
      <c r="EY11" s="88">
        <f t="shared" si="75"/>
        <v>0</v>
      </c>
      <c r="EZ11" s="88">
        <f t="shared" si="76"/>
        <v>0</v>
      </c>
      <c r="FA11" s="88">
        <f t="shared" si="77"/>
        <v>0</v>
      </c>
      <c r="FB11" s="88">
        <f t="shared" si="78"/>
        <v>0</v>
      </c>
      <c r="FC11" s="88">
        <f t="shared" si="79"/>
        <v>0</v>
      </c>
      <c r="FE11" s="89">
        <f>SUMPRODUCT(BV$6:BV11,[1]节奏总纲!W$4:W9)</f>
        <v>0</v>
      </c>
      <c r="FF11" s="89">
        <f>SUMPRODUCT(BW$6:BW11,[1]节奏总纲!X$4:X9)</f>
        <v>0</v>
      </c>
      <c r="FG11" s="89">
        <f>SUMPRODUCT(BX$6:BX11,[1]节奏总纲!Y$4:Y9)</f>
        <v>0</v>
      </c>
      <c r="FH11" s="89">
        <f>SUMPRODUCT(BY$6:BY11,[1]节奏总纲!Z$4:Z9)</f>
        <v>0</v>
      </c>
      <c r="FI11" s="89">
        <f>SUMPRODUCT(BZ$6:BZ11,[1]节奏总纲!AA$4:AA9)</f>
        <v>0</v>
      </c>
      <c r="FJ11" s="89">
        <f>SUMPRODUCT(CA$6:CA11,[1]节奏总纲!W$4:W9)</f>
        <v>0</v>
      </c>
      <c r="FK11" s="89">
        <f>SUMPRODUCT(CB$6:CB11,[1]节奏总纲!X$4:X9)</f>
        <v>0</v>
      </c>
      <c r="FL11" s="89">
        <f>SUMPRODUCT(CC$6:CC11,[1]节奏总纲!Y$4:Y9)</f>
        <v>0</v>
      </c>
      <c r="FM11" s="89">
        <f>SUMPRODUCT(CD$6:CD11,[1]节奏总纲!Z$4:Z9)</f>
        <v>0</v>
      </c>
      <c r="FN11" s="89">
        <f>SUMPRODUCT(CE$6:CE11,[1]节奏总纲!AA$4:AA9)</f>
        <v>0</v>
      </c>
      <c r="FO11" s="89">
        <f>SUMPRODUCT(CF$6:CF11,[1]节奏总纲!W$4:W9)</f>
        <v>0</v>
      </c>
      <c r="FP11" s="89">
        <f>SUMPRODUCT(CG$6:CG11,[1]节奏总纲!X$4:X9)</f>
        <v>0</v>
      </c>
      <c r="FQ11" s="89">
        <f>SUMPRODUCT(CH$6:CH11,[1]节奏总纲!Y$4:Y9)</f>
        <v>0</v>
      </c>
      <c r="FR11" s="89">
        <f>SUMPRODUCT(CI$6:CI11,[1]节奏总纲!Z$4:Z9)</f>
        <v>0</v>
      </c>
      <c r="FS11" s="89">
        <f>SUMPRODUCT(CJ$6:CJ11,[1]节奏总纲!AA$4:AA9)</f>
        <v>0</v>
      </c>
      <c r="FT11" s="89">
        <f>SUMPRODUCT(CK$6:CK11,[1]节奏总纲!W$4:W9)</f>
        <v>0</v>
      </c>
      <c r="FU11" s="89">
        <f>SUMPRODUCT(CL$6:CL11,[1]节奏总纲!X$4:X9)</f>
        <v>0</v>
      </c>
      <c r="FV11" s="89">
        <f>SUMPRODUCT(CM$6:CM11,[1]节奏总纲!Y$4:Y9)</f>
        <v>0</v>
      </c>
      <c r="FW11" s="89">
        <f>SUMPRODUCT(CN$6:CN11,[1]节奏总纲!Z$4:Z9)</f>
        <v>0</v>
      </c>
      <c r="FX11" s="89">
        <f>SUMPRODUCT(CO$6:CO11,[1]节奏总纲!AA$4:AA9)</f>
        <v>0</v>
      </c>
      <c r="FY11" s="89">
        <f>SUMPRODUCT(CP$6:CP11,[1]节奏总纲!W$4:W9)</f>
        <v>0</v>
      </c>
      <c r="FZ11" s="89">
        <f>SUMPRODUCT(CQ$6:CQ11,[1]节奏总纲!X$4:X9)</f>
        <v>0</v>
      </c>
      <c r="GA11" s="89">
        <f>SUMPRODUCT(CR$6:CR11,[1]节奏总纲!Y$4:Y9)</f>
        <v>0</v>
      </c>
      <c r="GB11" s="89">
        <f>SUMPRODUCT(CS$6:CS11,[1]节奏总纲!Z$4:Z9)</f>
        <v>0</v>
      </c>
      <c r="GC11" s="89">
        <f>SUMPRODUCT(CT$6:CT11,[1]节奏总纲!AA$4:AA9)</f>
        <v>0</v>
      </c>
      <c r="GD11" s="89">
        <f>SUMPRODUCT(CU$6:CU11,[1]节奏总纲!W$4:W9)</f>
        <v>0</v>
      </c>
      <c r="GE11" s="89">
        <f>SUMPRODUCT(CV$6:CV11,[1]节奏总纲!X$4:X9)</f>
        <v>0</v>
      </c>
      <c r="GF11" s="89">
        <f>SUMPRODUCT(CW$6:CW11,[1]节奏总纲!Y$4:Y9)</f>
        <v>0</v>
      </c>
      <c r="GG11" s="89">
        <f>SUMPRODUCT(CX$6:CX11,[1]节奏总纲!Z$4:Z9)</f>
        <v>0</v>
      </c>
      <c r="GH11" s="89">
        <f>SUMPRODUCT(CY$6:CY11,[1]节奏总纲!AA$4:AA9)</f>
        <v>0</v>
      </c>
      <c r="GJ11" s="88">
        <v>25</v>
      </c>
      <c r="GK11" s="88">
        <f t="shared" si="80"/>
        <v>70.840334188686228</v>
      </c>
      <c r="GL11" s="88">
        <f t="shared" si="81"/>
        <v>31.120201666841862</v>
      </c>
      <c r="GM11" s="88">
        <f t="shared" si="82"/>
        <v>9.9610398282593611</v>
      </c>
      <c r="GN11" s="88">
        <f t="shared" si="83"/>
        <v>0</v>
      </c>
      <c r="GO11" s="88">
        <f t="shared" si="84"/>
        <v>0</v>
      </c>
      <c r="GP11" s="88">
        <f t="shared" si="85"/>
        <v>0</v>
      </c>
      <c r="GR11" s="89">
        <f>SUMPRODUCT(CZ$6:CZ11,[1]节奏总纲!W$4:W9)</f>
        <v>-62346.066650471497</v>
      </c>
      <c r="GS11" s="89">
        <f>SUMPRODUCT(DA$6:DA11,[1]节奏总纲!X$4:X9)</f>
        <v>-55832.117635023329</v>
      </c>
      <c r="GT11" s="89">
        <f>SUMPRODUCT(DB$6:DB11,[1]节奏总纲!Y$4:Y9)</f>
        <v>-47070.017430384134</v>
      </c>
      <c r="GU11" s="89">
        <f>SUMPRODUCT(DC$6:DC11,[1]节奏总纲!Z$4:Z9)</f>
        <v>-35400.227010118833</v>
      </c>
      <c r="GV11" s="89">
        <f>SUMPRODUCT(DD$6:DD11,[1]节奏总纲!AA$4:AA9)</f>
        <v>-21023.915572337275</v>
      </c>
    </row>
    <row r="12" spans="2:204" x14ac:dyDescent="0.15">
      <c r="C12" s="89">
        <v>1</v>
      </c>
      <c r="D12" s="39">
        <f>爵位解锁村镇信息!L9</f>
        <v>-330</v>
      </c>
      <c r="E12" s="39">
        <f>爵位解锁村镇信息!M9</f>
        <v>-341.3636363636366</v>
      </c>
      <c r="F12" s="39">
        <f>爵位解锁村镇信息!N9</f>
        <v>-352.9591836734686</v>
      </c>
      <c r="G12" s="39">
        <f>爵位解锁村镇信息!O9</f>
        <v>-364.7938144329903</v>
      </c>
      <c r="H12" s="39">
        <f>爵位解锁村镇信息!P9</f>
        <v>-389.21052631578925</v>
      </c>
      <c r="I12" s="67">
        <f>K12/D12</f>
        <v>-0.30303030303030304</v>
      </c>
      <c r="J12" s="42"/>
      <c r="K12" s="63">
        <v>100</v>
      </c>
      <c r="L12" s="89">
        <v>12000</v>
      </c>
      <c r="M12" s="89">
        <f>ROUND(650/INDEX('[1]功能-付费相关'!BB$6:BB$105,C12,1)/2000,0)*2000</f>
        <v>18000</v>
      </c>
      <c r="S12" s="89">
        <v>6</v>
      </c>
      <c r="T12" s="89">
        <v>0</v>
      </c>
      <c r="Z12" s="89">
        <f t="shared" ref="Z12:Z75" si="86">20*3600</f>
        <v>72000</v>
      </c>
      <c r="AE12" s="89">
        <v>7</v>
      </c>
      <c r="AF12" s="89">
        <f t="shared" si="0"/>
        <v>30</v>
      </c>
      <c r="AG12" s="89">
        <f t="shared" si="1"/>
        <v>22.878787878787648</v>
      </c>
      <c r="AH12" s="89">
        <f t="shared" si="2"/>
        <v>15.612244897959954</v>
      </c>
      <c r="AI12" s="89">
        <f t="shared" si="3"/>
        <v>8.1958762886591217</v>
      </c>
      <c r="AJ12" s="89">
        <f t="shared" si="4"/>
        <v>-7.1052631578945125</v>
      </c>
      <c r="AL12" s="89">
        <v>7</v>
      </c>
      <c r="AM12" s="89">
        <f t="shared" si="5"/>
        <v>3600</v>
      </c>
      <c r="AN12" s="89">
        <f t="shared" si="6"/>
        <v>2745.4545454545187</v>
      </c>
      <c r="AO12" s="89">
        <f t="shared" si="7"/>
        <v>1873.4693877551945</v>
      </c>
      <c r="AP12" s="89">
        <f t="shared" si="8"/>
        <v>983.50515463909505</v>
      </c>
      <c r="AQ12" s="89">
        <f t="shared" si="9"/>
        <v>-852.63157894734104</v>
      </c>
      <c r="AR12" s="89">
        <f t="shared" si="10"/>
        <v>5400</v>
      </c>
      <c r="AS12" s="89">
        <f t="shared" si="11"/>
        <v>4118.1818181817762</v>
      </c>
      <c r="AT12" s="89">
        <f t="shared" si="12"/>
        <v>2810.2040816327917</v>
      </c>
      <c r="AU12" s="89">
        <f t="shared" si="13"/>
        <v>1475.2577319586417</v>
      </c>
      <c r="AV12" s="89">
        <f t="shared" si="14"/>
        <v>-1278.9473684210134</v>
      </c>
      <c r="AW12" s="89">
        <f t="shared" si="15"/>
        <v>0</v>
      </c>
      <c r="AX12" s="89">
        <f t="shared" si="16"/>
        <v>0</v>
      </c>
      <c r="AY12" s="89">
        <f t="shared" si="17"/>
        <v>0</v>
      </c>
      <c r="AZ12" s="89">
        <f t="shared" si="18"/>
        <v>0</v>
      </c>
      <c r="BA12" s="89">
        <f t="shared" si="19"/>
        <v>0</v>
      </c>
      <c r="BB12" s="89">
        <f t="shared" si="20"/>
        <v>0</v>
      </c>
      <c r="BC12" s="89">
        <f t="shared" si="21"/>
        <v>0</v>
      </c>
      <c r="BD12" s="89">
        <f t="shared" si="22"/>
        <v>0</v>
      </c>
      <c r="BE12" s="89">
        <f t="shared" si="23"/>
        <v>0</v>
      </c>
      <c r="BF12" s="89">
        <f t="shared" si="24"/>
        <v>0</v>
      </c>
      <c r="BG12" s="89">
        <f t="shared" si="25"/>
        <v>0</v>
      </c>
      <c r="BH12" s="89">
        <f t="shared" si="26"/>
        <v>0</v>
      </c>
      <c r="BI12" s="89">
        <f t="shared" si="27"/>
        <v>0</v>
      </c>
      <c r="BJ12" s="89">
        <f t="shared" si="28"/>
        <v>0</v>
      </c>
      <c r="BK12" s="89">
        <f t="shared" si="29"/>
        <v>0</v>
      </c>
      <c r="BL12" s="89">
        <f t="shared" si="30"/>
        <v>0</v>
      </c>
      <c r="BM12" s="89">
        <f t="shared" si="31"/>
        <v>0</v>
      </c>
      <c r="BN12" s="89">
        <f t="shared" si="32"/>
        <v>0</v>
      </c>
      <c r="BO12" s="89">
        <f t="shared" si="33"/>
        <v>0</v>
      </c>
      <c r="BP12" s="89">
        <f t="shared" si="34"/>
        <v>0</v>
      </c>
      <c r="BQ12" s="89">
        <f t="shared" si="35"/>
        <v>0</v>
      </c>
      <c r="BR12" s="89">
        <f t="shared" si="36"/>
        <v>0</v>
      </c>
      <c r="BS12" s="89">
        <f t="shared" si="37"/>
        <v>0</v>
      </c>
      <c r="BT12" s="89">
        <f t="shared" si="38"/>
        <v>0</v>
      </c>
      <c r="BU12" s="89">
        <f t="shared" si="39"/>
        <v>0</v>
      </c>
      <c r="BV12" s="89">
        <f t="shared" si="40"/>
        <v>0</v>
      </c>
      <c r="BW12" s="89">
        <f t="shared" si="41"/>
        <v>0</v>
      </c>
      <c r="BX12" s="89">
        <f t="shared" si="42"/>
        <v>0</v>
      </c>
      <c r="BY12" s="89">
        <f t="shared" si="43"/>
        <v>0</v>
      </c>
      <c r="BZ12" s="89">
        <f t="shared" si="44"/>
        <v>0</v>
      </c>
      <c r="CA12" s="89">
        <f t="shared" si="45"/>
        <v>0</v>
      </c>
      <c r="CB12" s="89">
        <f t="shared" si="46"/>
        <v>0</v>
      </c>
      <c r="CC12" s="89">
        <f t="shared" si="47"/>
        <v>0</v>
      </c>
      <c r="CD12" s="89">
        <f t="shared" si="48"/>
        <v>0</v>
      </c>
      <c r="CE12" s="89">
        <f t="shared" si="49"/>
        <v>0</v>
      </c>
      <c r="CF12" s="89">
        <f t="shared" si="50"/>
        <v>0</v>
      </c>
      <c r="CG12" s="89">
        <f t="shared" si="51"/>
        <v>0</v>
      </c>
      <c r="CH12" s="89">
        <f t="shared" si="52"/>
        <v>0</v>
      </c>
      <c r="CI12" s="89">
        <f t="shared" si="53"/>
        <v>0</v>
      </c>
      <c r="CJ12" s="89">
        <f t="shared" si="54"/>
        <v>0</v>
      </c>
      <c r="CK12" s="89">
        <f t="shared" si="55"/>
        <v>0</v>
      </c>
      <c r="CL12" s="89">
        <f t="shared" si="56"/>
        <v>0</v>
      </c>
      <c r="CM12" s="89">
        <f t="shared" si="57"/>
        <v>0</v>
      </c>
      <c r="CN12" s="89">
        <f t="shared" si="58"/>
        <v>0</v>
      </c>
      <c r="CO12" s="89">
        <f t="shared" si="59"/>
        <v>0</v>
      </c>
      <c r="CP12" s="89">
        <f t="shared" si="60"/>
        <v>0</v>
      </c>
      <c r="CQ12" s="89">
        <f t="shared" si="61"/>
        <v>0</v>
      </c>
      <c r="CR12" s="89">
        <f t="shared" si="62"/>
        <v>0</v>
      </c>
      <c r="CS12" s="89">
        <f t="shared" si="63"/>
        <v>0</v>
      </c>
      <c r="CT12" s="89">
        <f t="shared" si="64"/>
        <v>0</v>
      </c>
      <c r="CU12" s="89">
        <f t="shared" si="65"/>
        <v>0</v>
      </c>
      <c r="CV12" s="89">
        <f t="shared" si="66"/>
        <v>0</v>
      </c>
      <c r="CW12" s="89">
        <f t="shared" si="67"/>
        <v>0</v>
      </c>
      <c r="CX12" s="89">
        <f t="shared" si="68"/>
        <v>0</v>
      </c>
      <c r="CY12" s="89">
        <f t="shared" si="69"/>
        <v>0</v>
      </c>
      <c r="CZ12" s="89">
        <f t="shared" si="70"/>
        <v>21600</v>
      </c>
      <c r="DA12" s="89">
        <f t="shared" si="71"/>
        <v>16472.727272727105</v>
      </c>
      <c r="DB12" s="89">
        <f t="shared" si="72"/>
        <v>11240.816326531167</v>
      </c>
      <c r="DC12" s="89">
        <f t="shared" si="73"/>
        <v>5901.0309278345667</v>
      </c>
      <c r="DD12" s="89">
        <f t="shared" si="74"/>
        <v>-5115.7894736840535</v>
      </c>
      <c r="DH12" s="89">
        <v>7</v>
      </c>
      <c r="DI12" s="89">
        <f>SUMPRODUCT(AM$6:AM12,[1]节奏总纲!W$4:W10)</f>
        <v>-9999.3734940844552</v>
      </c>
      <c r="DJ12" s="89">
        <f>SUMPRODUCT(AN$6:AN12,[1]节奏总纲!X$4:X10)</f>
        <v>-9045.2254188876905</v>
      </c>
      <c r="DK12" s="89">
        <f>SUMPRODUCT(AO$6:AO12,[1]节奏总纲!Y$4:Y10)</f>
        <v>-7700.0863681259025</v>
      </c>
      <c r="DL12" s="89">
        <f>SUMPRODUCT(AP$6:AP12,[1]节奏总纲!Z$4:Z10)</f>
        <v>-5845.8451342669032</v>
      </c>
      <c r="DM12" s="89">
        <f>SUMPRODUCT(AQ$6:AQ12,[1]节奏总纲!AA$4:AA10)</f>
        <v>-3528.393212606064</v>
      </c>
      <c r="DN12" s="89">
        <f>SUMPRODUCT(AR$6:AR12,[1]节奏总纲!W$4:W10)</f>
        <v>-14999.060241126681</v>
      </c>
      <c r="DO12" s="89">
        <f>SUMPRODUCT(AS$6:AS12,[1]节奏总纲!X$4:X10)</f>
        <v>-13567.838128331536</v>
      </c>
      <c r="DP12" s="89">
        <f>SUMPRODUCT(AT$6:AT12,[1]节奏总纲!Y$4:Y10)</f>
        <v>-11550.129552188853</v>
      </c>
      <c r="DQ12" s="89">
        <f>SUMPRODUCT(AU$6:AU12,[1]节奏总纲!Z$4:Z10)</f>
        <v>-8768.7677014003548</v>
      </c>
      <c r="DR12" s="89">
        <f>SUMPRODUCT(AV$6:AV12,[1]节奏总纲!AA$4:AA10)</f>
        <v>-5292.5898189090949</v>
      </c>
      <c r="DS12" s="89">
        <f>SUMPRODUCT(CZ$6:CZ12,[1]节奏总纲!W$4:W10)</f>
        <v>-59996.240964506724</v>
      </c>
      <c r="DT12" s="89">
        <f>SUMPRODUCT(DA$6:DA12,[1]节奏总纲!X$4:X10)</f>
        <v>-54271.352513326143</v>
      </c>
      <c r="DU12" s="89">
        <f>SUMPRODUCT(DB$6:DB12,[1]节奏总纲!Y$4:Y10)</f>
        <v>-46200.518208755413</v>
      </c>
      <c r="DV12" s="89">
        <f>SUMPRODUCT(DC$6:DC12,[1]节奏总纲!Z$4:Z10)</f>
        <v>-35075.070805601419</v>
      </c>
      <c r="DW12" s="89">
        <f>SUMPRODUCT(DD$6:DD12,[1]节奏总纲!AA$4:AA10)</f>
        <v>-21170.35927563638</v>
      </c>
      <c r="DX12" s="89">
        <f>SUMPRODUCT(AW$6:AW12,[1]节奏总纲!W$4:W10)</f>
        <v>0</v>
      </c>
      <c r="DY12" s="89">
        <f>SUMPRODUCT(AX$6:AX12,[1]节奏总纲!X$4:X10)</f>
        <v>0</v>
      </c>
      <c r="DZ12" s="89">
        <f>SUMPRODUCT(AY$6:AY12,[1]节奏总纲!Y$4:Y10)</f>
        <v>0</v>
      </c>
      <c r="EA12" s="89">
        <f>SUMPRODUCT(AZ$6:AZ12,[1]节奏总纲!Z$4:Z10)</f>
        <v>0</v>
      </c>
      <c r="EB12" s="89">
        <f>SUMPRODUCT(BA$6:BA12,[1]节奏总纲!AA$4:AA10)</f>
        <v>0</v>
      </c>
      <c r="EC12" s="89">
        <f>SUMPRODUCT(BB$6:BB12,[1]节奏总纲!W$4:W10)</f>
        <v>0</v>
      </c>
      <c r="ED12" s="89">
        <f>SUMPRODUCT(BC$6:BC12,[1]节奏总纲!X$4:X10)</f>
        <v>0</v>
      </c>
      <c r="EE12" s="89">
        <f>SUMPRODUCT(BD$6:BD12,[1]节奏总纲!Y$4:Y10)</f>
        <v>0</v>
      </c>
      <c r="EF12" s="89">
        <f>SUMPRODUCT(BE$6:BE12,[1]节奏总纲!Z$4:Z10)</f>
        <v>0</v>
      </c>
      <c r="EG12" s="89">
        <f>SUMPRODUCT(BF$6:BF12,[1]节奏总纲!AA$4:AA10)</f>
        <v>0</v>
      </c>
      <c r="EH12" s="89">
        <f>SUMPRODUCT(BG$6:BG12,[1]节奏总纲!W$4:W10)</f>
        <v>0</v>
      </c>
      <c r="EI12" s="89">
        <f>SUMPRODUCT(BH$6:BH12,[1]节奏总纲!X$4:X10)</f>
        <v>0</v>
      </c>
      <c r="EJ12" s="89">
        <f>SUMPRODUCT(BI$6:BI12,[1]节奏总纲!Y$4:Y10)</f>
        <v>0</v>
      </c>
      <c r="EK12" s="89">
        <f>SUMPRODUCT(BJ$6:BJ12,[1]节奏总纲!Z$4:Z10)</f>
        <v>0</v>
      </c>
      <c r="EL12" s="89">
        <f>SUMPRODUCT(BK$6:BK12,[1]节奏总纲!AA$4:AA10)</f>
        <v>0</v>
      </c>
      <c r="EM12" s="89">
        <f>SUMPRODUCT(BL$6:BL12,[1]节奏总纲!W$4:W10)</f>
        <v>0</v>
      </c>
      <c r="EN12" s="89">
        <f>SUMPRODUCT(BM$6:BM12,[1]节奏总纲!X$4:X10)</f>
        <v>0</v>
      </c>
      <c r="EO12" s="89">
        <f>SUMPRODUCT(BN$6:BN12,[1]节奏总纲!Y$4:Y10)</f>
        <v>0</v>
      </c>
      <c r="EP12" s="89">
        <f>SUMPRODUCT(BO$6:BO12,[1]节奏总纲!Z$4:Z10)</f>
        <v>0</v>
      </c>
      <c r="EQ12" s="89">
        <f>SUMPRODUCT(BP$6:BP12,[1]节奏总纲!AA$4:AA10)</f>
        <v>0</v>
      </c>
      <c r="ER12" s="89">
        <f>SUMPRODUCT(BQ$6:BQ12,[1]节奏总纲!W$4:W10)</f>
        <v>0</v>
      </c>
      <c r="ES12" s="89">
        <f>SUMPRODUCT(BR$6:BR12,[1]节奏总纲!X$4:X10)</f>
        <v>0</v>
      </c>
      <c r="ET12" s="89">
        <f>SUMPRODUCT(BS$6:BS12,[1]节奏总纲!Y$4:Y10)</f>
        <v>0</v>
      </c>
      <c r="EU12" s="89">
        <f>SUMPRODUCT(BT$6:BT12,[1]节奏总纲!Z$4:Z10)</f>
        <v>0</v>
      </c>
      <c r="EV12" s="89">
        <f>SUMPRODUCT(BU$6:BU12,[1]节奏总纲!AA$4:AA10)</f>
        <v>0</v>
      </c>
      <c r="EX12" s="88">
        <v>50</v>
      </c>
      <c r="EY12" s="88">
        <f t="shared" si="75"/>
        <v>0</v>
      </c>
      <c r="EZ12" s="88">
        <f t="shared" si="76"/>
        <v>0</v>
      </c>
      <c r="FA12" s="88">
        <f t="shared" si="77"/>
        <v>0</v>
      </c>
      <c r="FB12" s="88">
        <f t="shared" si="78"/>
        <v>0</v>
      </c>
      <c r="FC12" s="88">
        <f t="shared" si="79"/>
        <v>0</v>
      </c>
      <c r="FE12" s="89">
        <f>SUMPRODUCT(BV$6:BV12,[1]节奏总纲!W$4:W10)</f>
        <v>0</v>
      </c>
      <c r="FF12" s="89">
        <f>SUMPRODUCT(BW$6:BW12,[1]节奏总纲!X$4:X10)</f>
        <v>0</v>
      </c>
      <c r="FG12" s="89">
        <f>SUMPRODUCT(BX$6:BX12,[1]节奏总纲!Y$4:Y10)</f>
        <v>0</v>
      </c>
      <c r="FH12" s="89">
        <f>SUMPRODUCT(BY$6:BY12,[1]节奏总纲!Z$4:Z10)</f>
        <v>0</v>
      </c>
      <c r="FI12" s="89">
        <f>SUMPRODUCT(BZ$6:BZ12,[1]节奏总纲!AA$4:AA10)</f>
        <v>0</v>
      </c>
      <c r="FJ12" s="89">
        <f>SUMPRODUCT(CA$6:CA12,[1]节奏总纲!W$4:W10)</f>
        <v>0</v>
      </c>
      <c r="FK12" s="89">
        <f>SUMPRODUCT(CB$6:CB12,[1]节奏总纲!X$4:X10)</f>
        <v>0</v>
      </c>
      <c r="FL12" s="89">
        <f>SUMPRODUCT(CC$6:CC12,[1]节奏总纲!Y$4:Y10)</f>
        <v>0</v>
      </c>
      <c r="FM12" s="89">
        <f>SUMPRODUCT(CD$6:CD12,[1]节奏总纲!Z$4:Z10)</f>
        <v>0</v>
      </c>
      <c r="FN12" s="89">
        <f>SUMPRODUCT(CE$6:CE12,[1]节奏总纲!AA$4:AA10)</f>
        <v>0</v>
      </c>
      <c r="FO12" s="89">
        <f>SUMPRODUCT(CF$6:CF12,[1]节奏总纲!W$4:W10)</f>
        <v>0</v>
      </c>
      <c r="FP12" s="89">
        <f>SUMPRODUCT(CG$6:CG12,[1]节奏总纲!X$4:X10)</f>
        <v>0</v>
      </c>
      <c r="FQ12" s="89">
        <f>SUMPRODUCT(CH$6:CH12,[1]节奏总纲!Y$4:Y10)</f>
        <v>0</v>
      </c>
      <c r="FR12" s="89">
        <f>SUMPRODUCT(CI$6:CI12,[1]节奏总纲!Z$4:Z10)</f>
        <v>0</v>
      </c>
      <c r="FS12" s="89">
        <f>SUMPRODUCT(CJ$6:CJ12,[1]节奏总纲!AA$4:AA10)</f>
        <v>0</v>
      </c>
      <c r="FT12" s="89">
        <f>SUMPRODUCT(CK$6:CK12,[1]节奏总纲!W$4:W10)</f>
        <v>0</v>
      </c>
      <c r="FU12" s="89">
        <f>SUMPRODUCT(CL$6:CL12,[1]节奏总纲!X$4:X10)</f>
        <v>0</v>
      </c>
      <c r="FV12" s="89">
        <f>SUMPRODUCT(CM$6:CM12,[1]节奏总纲!Y$4:Y10)</f>
        <v>0</v>
      </c>
      <c r="FW12" s="89">
        <f>SUMPRODUCT(CN$6:CN12,[1]节奏总纲!Z$4:Z10)</f>
        <v>0</v>
      </c>
      <c r="FX12" s="89">
        <f>SUMPRODUCT(CO$6:CO12,[1]节奏总纲!AA$4:AA10)</f>
        <v>0</v>
      </c>
      <c r="FY12" s="89">
        <f>SUMPRODUCT(CP$6:CP12,[1]节奏总纲!W$4:W10)</f>
        <v>0</v>
      </c>
      <c r="FZ12" s="89">
        <f>SUMPRODUCT(CQ$6:CQ12,[1]节奏总纲!X$4:X10)</f>
        <v>0</v>
      </c>
      <c r="GA12" s="89">
        <f>SUMPRODUCT(CR$6:CR12,[1]节奏总纲!Y$4:Y10)</f>
        <v>0</v>
      </c>
      <c r="GB12" s="89">
        <f>SUMPRODUCT(CS$6:CS12,[1]节奏总纲!Z$4:Z10)</f>
        <v>0</v>
      </c>
      <c r="GC12" s="89">
        <f>SUMPRODUCT(CT$6:CT12,[1]节奏总纲!AA$4:AA10)</f>
        <v>0</v>
      </c>
      <c r="GD12" s="89">
        <f>SUMPRODUCT(CU$6:CU12,[1]节奏总纲!W$4:W10)</f>
        <v>0</v>
      </c>
      <c r="GE12" s="89">
        <f>SUMPRODUCT(CV$6:CV12,[1]节奏总纲!X$4:X10)</f>
        <v>0</v>
      </c>
      <c r="GF12" s="89">
        <f>SUMPRODUCT(CW$6:CW12,[1]节奏总纲!Y$4:Y10)</f>
        <v>0</v>
      </c>
      <c r="GG12" s="89">
        <f>SUMPRODUCT(CX$6:CX12,[1]节奏总纲!Z$4:Z10)</f>
        <v>0</v>
      </c>
      <c r="GH12" s="89">
        <f>SUMPRODUCT(CY$6:CY12,[1]节奏总纲!AA$4:AA10)</f>
        <v>0</v>
      </c>
      <c r="GJ12" s="88">
        <v>30</v>
      </c>
      <c r="GK12" s="88">
        <f t="shared" si="80"/>
        <v>117.70324919883862</v>
      </c>
      <c r="GL12" s="88">
        <f t="shared" si="81"/>
        <v>66.267387924456159</v>
      </c>
      <c r="GM12" s="88">
        <f t="shared" si="82"/>
        <v>33.392497333335555</v>
      </c>
      <c r="GN12" s="88">
        <f t="shared" si="83"/>
        <v>0</v>
      </c>
      <c r="GO12" s="88">
        <f t="shared" si="84"/>
        <v>0</v>
      </c>
      <c r="GP12" s="88">
        <f t="shared" si="85"/>
        <v>0</v>
      </c>
      <c r="GR12" s="89">
        <f>SUMPRODUCT(CZ$6:CZ12,[1]节奏总纲!W$4:W10)</f>
        <v>-59996.240964506724</v>
      </c>
      <c r="GS12" s="89">
        <f>SUMPRODUCT(DA$6:DA12,[1]节奏总纲!X$4:X10)</f>
        <v>-54271.352513326143</v>
      </c>
      <c r="GT12" s="89">
        <f>SUMPRODUCT(DB$6:DB12,[1]节奏总纲!Y$4:Y10)</f>
        <v>-46200.518208755413</v>
      </c>
      <c r="GU12" s="89">
        <f>SUMPRODUCT(DC$6:DC12,[1]节奏总纲!Z$4:Z10)</f>
        <v>-35075.070805601419</v>
      </c>
      <c r="GV12" s="89">
        <f>SUMPRODUCT(DD$6:DD12,[1]节奏总纲!AA$4:AA10)</f>
        <v>-21170.35927563638</v>
      </c>
    </row>
    <row r="13" spans="2:204" x14ac:dyDescent="0.15">
      <c r="B13" s="89">
        <f>D13-D12</f>
        <v>60</v>
      </c>
      <c r="C13" s="89">
        <v>2</v>
      </c>
      <c r="D13" s="39">
        <f>爵位解锁村镇信息!L10</f>
        <v>-270</v>
      </c>
      <c r="E13" s="39">
        <f>爵位解锁村镇信息!M10</f>
        <v>-280.44993077988022</v>
      </c>
      <c r="F13" s="39">
        <f>爵位解锁村镇信息!N10</f>
        <v>-291.10351357037581</v>
      </c>
      <c r="G13" s="39">
        <f>爵位解锁村镇信息!O10</f>
        <v>-301.96658930210026</v>
      </c>
      <c r="H13" s="39">
        <f>爵位解锁村镇信息!P10</f>
        <v>-324.34566145092435</v>
      </c>
      <c r="I13" s="67">
        <f t="shared" ref="I13:I76" si="87">K13/D13</f>
        <v>-0.55555555555555558</v>
      </c>
      <c r="J13" s="42">
        <v>50</v>
      </c>
      <c r="K13" s="89">
        <f t="shared" ref="K13:K77" si="88">J13+K12</f>
        <v>150</v>
      </c>
      <c r="L13" s="89">
        <v>13000</v>
      </c>
      <c r="M13" s="89">
        <f>ROUND(650/INDEX('[1]功能-付费相关'!BB$6:BB$105,C13,1)/2000,0)*2000</f>
        <v>20000</v>
      </c>
      <c r="S13" s="89">
        <v>6</v>
      </c>
      <c r="T13" s="89">
        <v>0</v>
      </c>
      <c r="Z13" s="89">
        <f t="shared" si="86"/>
        <v>72000</v>
      </c>
      <c r="AE13" s="89">
        <v>8</v>
      </c>
      <c r="AF13" s="89">
        <f t="shared" si="0"/>
        <v>90</v>
      </c>
      <c r="AG13" s="89">
        <f t="shared" si="1"/>
        <v>83.484848484848271</v>
      </c>
      <c r="AH13" s="89">
        <f t="shared" si="2"/>
        <v>76.836734693878384</v>
      </c>
      <c r="AI13" s="89">
        <f t="shared" si="3"/>
        <v>70.051546391752026</v>
      </c>
      <c r="AJ13" s="89">
        <f t="shared" si="4"/>
        <v>56.052631578947626</v>
      </c>
      <c r="AL13" s="89">
        <v>8</v>
      </c>
      <c r="AM13" s="89">
        <f t="shared" si="5"/>
        <v>10800</v>
      </c>
      <c r="AN13" s="89">
        <f t="shared" si="6"/>
        <v>10018.181818181793</v>
      </c>
      <c r="AO13" s="89">
        <f t="shared" si="7"/>
        <v>9220.4081632654052</v>
      </c>
      <c r="AP13" s="89">
        <f t="shared" si="8"/>
        <v>8406.1855670102432</v>
      </c>
      <c r="AQ13" s="89">
        <f t="shared" si="9"/>
        <v>6726.3157894737151</v>
      </c>
      <c r="AR13" s="89">
        <f t="shared" si="10"/>
        <v>16200</v>
      </c>
      <c r="AS13" s="89">
        <f t="shared" si="11"/>
        <v>15027.272727272688</v>
      </c>
      <c r="AT13" s="89">
        <f t="shared" si="12"/>
        <v>13830.61224489811</v>
      </c>
      <c r="AU13" s="89">
        <f t="shared" si="13"/>
        <v>12609.278350515364</v>
      </c>
      <c r="AV13" s="89">
        <f t="shared" si="14"/>
        <v>10089.473684210572</v>
      </c>
      <c r="AW13" s="89">
        <f t="shared" si="15"/>
        <v>0</v>
      </c>
      <c r="AX13" s="89">
        <f t="shared" si="16"/>
        <v>0</v>
      </c>
      <c r="AY13" s="89">
        <f t="shared" si="17"/>
        <v>0</v>
      </c>
      <c r="AZ13" s="89">
        <f t="shared" si="18"/>
        <v>0</v>
      </c>
      <c r="BA13" s="89">
        <f t="shared" si="19"/>
        <v>0</v>
      </c>
      <c r="BB13" s="89">
        <f t="shared" si="20"/>
        <v>0</v>
      </c>
      <c r="BC13" s="89">
        <f t="shared" si="21"/>
        <v>0</v>
      </c>
      <c r="BD13" s="89">
        <f t="shared" si="22"/>
        <v>0</v>
      </c>
      <c r="BE13" s="89">
        <f t="shared" si="23"/>
        <v>0</v>
      </c>
      <c r="BF13" s="89">
        <f t="shared" si="24"/>
        <v>0</v>
      </c>
      <c r="BG13" s="89">
        <f t="shared" si="25"/>
        <v>0</v>
      </c>
      <c r="BH13" s="89">
        <f t="shared" si="26"/>
        <v>0</v>
      </c>
      <c r="BI13" s="89">
        <f t="shared" si="27"/>
        <v>0</v>
      </c>
      <c r="BJ13" s="89">
        <f t="shared" si="28"/>
        <v>0</v>
      </c>
      <c r="BK13" s="89">
        <f t="shared" si="29"/>
        <v>0</v>
      </c>
      <c r="BL13" s="89">
        <f t="shared" si="30"/>
        <v>0</v>
      </c>
      <c r="BM13" s="89">
        <f t="shared" si="31"/>
        <v>0</v>
      </c>
      <c r="BN13" s="89">
        <f t="shared" si="32"/>
        <v>0</v>
      </c>
      <c r="BO13" s="89">
        <f t="shared" si="33"/>
        <v>0</v>
      </c>
      <c r="BP13" s="89">
        <f t="shared" si="34"/>
        <v>0</v>
      </c>
      <c r="BQ13" s="89">
        <f t="shared" si="35"/>
        <v>0</v>
      </c>
      <c r="BR13" s="89">
        <f t="shared" si="36"/>
        <v>0</v>
      </c>
      <c r="BS13" s="89">
        <f t="shared" si="37"/>
        <v>0</v>
      </c>
      <c r="BT13" s="89">
        <f t="shared" si="38"/>
        <v>0</v>
      </c>
      <c r="BU13" s="89">
        <f t="shared" si="39"/>
        <v>0</v>
      </c>
      <c r="BV13" s="89">
        <f t="shared" si="40"/>
        <v>0</v>
      </c>
      <c r="BW13" s="89">
        <f t="shared" si="41"/>
        <v>0</v>
      </c>
      <c r="BX13" s="89">
        <f t="shared" si="42"/>
        <v>0</v>
      </c>
      <c r="BY13" s="89">
        <f t="shared" si="43"/>
        <v>0</v>
      </c>
      <c r="BZ13" s="89">
        <f t="shared" si="44"/>
        <v>0</v>
      </c>
      <c r="CA13" s="89">
        <f t="shared" si="45"/>
        <v>0</v>
      </c>
      <c r="CB13" s="89">
        <f t="shared" si="46"/>
        <v>0</v>
      </c>
      <c r="CC13" s="89">
        <f t="shared" si="47"/>
        <v>0</v>
      </c>
      <c r="CD13" s="89">
        <f t="shared" si="48"/>
        <v>0</v>
      </c>
      <c r="CE13" s="89">
        <f t="shared" si="49"/>
        <v>0</v>
      </c>
      <c r="CF13" s="89">
        <f t="shared" si="50"/>
        <v>0</v>
      </c>
      <c r="CG13" s="89">
        <f t="shared" si="51"/>
        <v>0</v>
      </c>
      <c r="CH13" s="89">
        <f t="shared" si="52"/>
        <v>0</v>
      </c>
      <c r="CI13" s="89">
        <f t="shared" si="53"/>
        <v>0</v>
      </c>
      <c r="CJ13" s="89">
        <f t="shared" si="54"/>
        <v>0</v>
      </c>
      <c r="CK13" s="89">
        <f t="shared" si="55"/>
        <v>0</v>
      </c>
      <c r="CL13" s="89">
        <f t="shared" si="56"/>
        <v>0</v>
      </c>
      <c r="CM13" s="89">
        <f t="shared" si="57"/>
        <v>0</v>
      </c>
      <c r="CN13" s="89">
        <f t="shared" si="58"/>
        <v>0</v>
      </c>
      <c r="CO13" s="89">
        <f t="shared" si="59"/>
        <v>0</v>
      </c>
      <c r="CP13" s="89">
        <f t="shared" si="60"/>
        <v>0</v>
      </c>
      <c r="CQ13" s="89">
        <f t="shared" si="61"/>
        <v>0</v>
      </c>
      <c r="CR13" s="89">
        <f t="shared" si="62"/>
        <v>0</v>
      </c>
      <c r="CS13" s="89">
        <f t="shared" si="63"/>
        <v>0</v>
      </c>
      <c r="CT13" s="89">
        <f t="shared" si="64"/>
        <v>0</v>
      </c>
      <c r="CU13" s="89">
        <f t="shared" si="65"/>
        <v>0</v>
      </c>
      <c r="CV13" s="89">
        <f t="shared" si="66"/>
        <v>0</v>
      </c>
      <c r="CW13" s="89">
        <f t="shared" si="67"/>
        <v>0</v>
      </c>
      <c r="CX13" s="89">
        <f t="shared" si="68"/>
        <v>0</v>
      </c>
      <c r="CY13" s="89">
        <f t="shared" si="69"/>
        <v>0</v>
      </c>
      <c r="CZ13" s="89">
        <f t="shared" si="70"/>
        <v>64800</v>
      </c>
      <c r="DA13" s="89">
        <f t="shared" si="71"/>
        <v>60109.090909090752</v>
      </c>
      <c r="DB13" s="89">
        <f t="shared" si="72"/>
        <v>55322.448979592438</v>
      </c>
      <c r="DC13" s="89">
        <f t="shared" si="73"/>
        <v>50437.113402061455</v>
      </c>
      <c r="DD13" s="89">
        <f t="shared" si="74"/>
        <v>40357.894736842289</v>
      </c>
      <c r="DH13" s="89">
        <v>8</v>
      </c>
      <c r="DI13" s="89">
        <f>SUMPRODUCT(AM$6:AM13,[1]节奏总纲!W$4:W11)</f>
        <v>-8740.1330881828599</v>
      </c>
      <c r="DJ13" s="89">
        <f>SUMPRODUCT(AN$6:AN13,[1]节奏总纲!X$4:X11)</f>
        <v>-8075.8617395529018</v>
      </c>
      <c r="DK13" s="89">
        <f>SUMPRODUCT(AO$6:AO13,[1]节奏总纲!Y$4:Y11)</f>
        <v>-7010.5462307198095</v>
      </c>
      <c r="DL13" s="89">
        <f>SUMPRODUCT(AP$6:AP13,[1]节奏总纲!Z$4:Z11)</f>
        <v>-5404.9473004745687</v>
      </c>
      <c r="DM13" s="89">
        <f>SUMPRODUCT(AQ$6:AQ13,[1]节奏总纲!AA$4:AA11)</f>
        <v>-3334.6326994322289</v>
      </c>
      <c r="DN13" s="89">
        <f>SUMPRODUCT(AR$6:AR13,[1]节奏总纲!W$4:W11)</f>
        <v>-13110.199632274289</v>
      </c>
      <c r="DO13" s="89">
        <f>SUMPRODUCT(AS$6:AS13,[1]节奏总纲!X$4:X11)</f>
        <v>-12113.792609329352</v>
      </c>
      <c r="DP13" s="89">
        <f>SUMPRODUCT(AT$6:AT13,[1]节奏总纲!Y$4:Y11)</f>
        <v>-10515.819346079714</v>
      </c>
      <c r="DQ13" s="89">
        <f>SUMPRODUCT(AU$6:AU13,[1]节奏总纲!Z$4:Z11)</f>
        <v>-8107.420950711853</v>
      </c>
      <c r="DR13" s="89">
        <f>SUMPRODUCT(AV$6:AV13,[1]节奏总纲!AA$4:AA11)</f>
        <v>-5001.9490491483421</v>
      </c>
      <c r="DS13" s="89">
        <f>SUMPRODUCT(CZ$6:CZ13,[1]节奏总纲!W$4:W11)</f>
        <v>-52440.798529097156</v>
      </c>
      <c r="DT13" s="89">
        <f>SUMPRODUCT(DA$6:DA13,[1]节奏总纲!X$4:X11)</f>
        <v>-48455.170437317407</v>
      </c>
      <c r="DU13" s="89">
        <f>SUMPRODUCT(DB$6:DB13,[1]节奏总纲!Y$4:Y11)</f>
        <v>-42063.277384318855</v>
      </c>
      <c r="DV13" s="89">
        <f>SUMPRODUCT(DC$6:DC13,[1]节奏总纲!Z$4:Z11)</f>
        <v>-32429.683802847412</v>
      </c>
      <c r="DW13" s="89">
        <f>SUMPRODUCT(DD$6:DD13,[1]节奏总纲!AA$4:AA11)</f>
        <v>-20007.796196593368</v>
      </c>
      <c r="DX13" s="89">
        <f>SUMPRODUCT(AW$6:AW13,[1]节奏总纲!W$4:W11)</f>
        <v>0</v>
      </c>
      <c r="DY13" s="89">
        <f>SUMPRODUCT(AX$6:AX13,[1]节奏总纲!X$4:X11)</f>
        <v>0</v>
      </c>
      <c r="DZ13" s="89">
        <f>SUMPRODUCT(AY$6:AY13,[1]节奏总纲!Y$4:Y11)</f>
        <v>0</v>
      </c>
      <c r="EA13" s="89">
        <f>SUMPRODUCT(AZ$6:AZ13,[1]节奏总纲!Z$4:Z11)</f>
        <v>0</v>
      </c>
      <c r="EB13" s="89">
        <f>SUMPRODUCT(BA$6:BA13,[1]节奏总纲!AA$4:AA11)</f>
        <v>0</v>
      </c>
      <c r="EC13" s="89">
        <f>SUMPRODUCT(BB$6:BB13,[1]节奏总纲!W$4:W11)</f>
        <v>0</v>
      </c>
      <c r="ED13" s="89">
        <f>SUMPRODUCT(BC$6:BC13,[1]节奏总纲!X$4:X11)</f>
        <v>0</v>
      </c>
      <c r="EE13" s="89">
        <f>SUMPRODUCT(BD$6:BD13,[1]节奏总纲!Y$4:Y11)</f>
        <v>0</v>
      </c>
      <c r="EF13" s="89">
        <f>SUMPRODUCT(BE$6:BE13,[1]节奏总纲!Z$4:Z11)</f>
        <v>0</v>
      </c>
      <c r="EG13" s="89">
        <f>SUMPRODUCT(BF$6:BF13,[1]节奏总纲!AA$4:AA11)</f>
        <v>0</v>
      </c>
      <c r="EH13" s="89">
        <f>SUMPRODUCT(BG$6:BG13,[1]节奏总纲!W$4:W11)</f>
        <v>0</v>
      </c>
      <c r="EI13" s="89">
        <f>SUMPRODUCT(BH$6:BH13,[1]节奏总纲!X$4:X11)</f>
        <v>0</v>
      </c>
      <c r="EJ13" s="89">
        <f>SUMPRODUCT(BI$6:BI13,[1]节奏总纲!Y$4:Y11)</f>
        <v>0</v>
      </c>
      <c r="EK13" s="89">
        <f>SUMPRODUCT(BJ$6:BJ13,[1]节奏总纲!Z$4:Z11)</f>
        <v>0</v>
      </c>
      <c r="EL13" s="89">
        <f>SUMPRODUCT(BK$6:BK13,[1]节奏总纲!AA$4:AA11)</f>
        <v>0</v>
      </c>
      <c r="EM13" s="89">
        <f>SUMPRODUCT(BL$6:BL13,[1]节奏总纲!W$4:W11)</f>
        <v>0</v>
      </c>
      <c r="EN13" s="89">
        <f>SUMPRODUCT(BM$6:BM13,[1]节奏总纲!X$4:X11)</f>
        <v>0</v>
      </c>
      <c r="EO13" s="89">
        <f>SUMPRODUCT(BN$6:BN13,[1]节奏总纲!Y$4:Y11)</f>
        <v>0</v>
      </c>
      <c r="EP13" s="89">
        <f>SUMPRODUCT(BO$6:BO13,[1]节奏总纲!Z$4:Z11)</f>
        <v>0</v>
      </c>
      <c r="EQ13" s="89">
        <f>SUMPRODUCT(BP$6:BP13,[1]节奏总纲!AA$4:AA11)</f>
        <v>0</v>
      </c>
      <c r="ER13" s="89">
        <f>SUMPRODUCT(BQ$6:BQ13,[1]节奏总纲!W$4:W11)</f>
        <v>0</v>
      </c>
      <c r="ES13" s="89">
        <f>SUMPRODUCT(BR$6:BR13,[1]节奏总纲!X$4:X11)</f>
        <v>0</v>
      </c>
      <c r="ET13" s="89">
        <f>SUMPRODUCT(BS$6:BS13,[1]节奏总纲!Y$4:Y11)</f>
        <v>0</v>
      </c>
      <c r="EU13" s="89">
        <f>SUMPRODUCT(BT$6:BT13,[1]节奏总纲!Z$4:Z11)</f>
        <v>0</v>
      </c>
      <c r="EV13" s="89">
        <f>SUMPRODUCT(BU$6:BU13,[1]节奏总纲!AA$4:AA11)</f>
        <v>0</v>
      </c>
      <c r="EX13" s="88">
        <v>60</v>
      </c>
      <c r="EY13" s="88">
        <f t="shared" si="75"/>
        <v>0</v>
      </c>
      <c r="EZ13" s="88">
        <f t="shared" si="76"/>
        <v>0</v>
      </c>
      <c r="FA13" s="88">
        <f t="shared" si="77"/>
        <v>0</v>
      </c>
      <c r="FB13" s="88">
        <f t="shared" si="78"/>
        <v>0</v>
      </c>
      <c r="FC13" s="88">
        <f t="shared" si="79"/>
        <v>0</v>
      </c>
      <c r="FE13" s="89">
        <f>SUMPRODUCT(BV$6:BV13,[1]节奏总纲!W$4:W11)</f>
        <v>0</v>
      </c>
      <c r="FF13" s="89">
        <f>SUMPRODUCT(BW$6:BW13,[1]节奏总纲!X$4:X11)</f>
        <v>0</v>
      </c>
      <c r="FG13" s="89">
        <f>SUMPRODUCT(BX$6:BX13,[1]节奏总纲!Y$4:Y11)</f>
        <v>0</v>
      </c>
      <c r="FH13" s="89">
        <f>SUMPRODUCT(BY$6:BY13,[1]节奏总纲!Z$4:Z11)</f>
        <v>0</v>
      </c>
      <c r="FI13" s="89">
        <f>SUMPRODUCT(BZ$6:BZ13,[1]节奏总纲!AA$4:AA11)</f>
        <v>0</v>
      </c>
      <c r="FJ13" s="89">
        <f>SUMPRODUCT(CA$6:CA13,[1]节奏总纲!W$4:W11)</f>
        <v>0</v>
      </c>
      <c r="FK13" s="89">
        <f>SUMPRODUCT(CB$6:CB13,[1]节奏总纲!X$4:X11)</f>
        <v>0</v>
      </c>
      <c r="FL13" s="89">
        <f>SUMPRODUCT(CC$6:CC13,[1]节奏总纲!Y$4:Y11)</f>
        <v>0</v>
      </c>
      <c r="FM13" s="89">
        <f>SUMPRODUCT(CD$6:CD13,[1]节奏总纲!Z$4:Z11)</f>
        <v>0</v>
      </c>
      <c r="FN13" s="89">
        <f>SUMPRODUCT(CE$6:CE13,[1]节奏总纲!AA$4:AA11)</f>
        <v>0</v>
      </c>
      <c r="FO13" s="89">
        <f>SUMPRODUCT(CF$6:CF13,[1]节奏总纲!W$4:W11)</f>
        <v>0</v>
      </c>
      <c r="FP13" s="89">
        <f>SUMPRODUCT(CG$6:CG13,[1]节奏总纲!X$4:X11)</f>
        <v>0</v>
      </c>
      <c r="FQ13" s="89">
        <f>SUMPRODUCT(CH$6:CH13,[1]节奏总纲!Y$4:Y11)</f>
        <v>0</v>
      </c>
      <c r="FR13" s="89">
        <f>SUMPRODUCT(CI$6:CI13,[1]节奏总纲!Z$4:Z11)</f>
        <v>0</v>
      </c>
      <c r="FS13" s="89">
        <f>SUMPRODUCT(CJ$6:CJ13,[1]节奏总纲!AA$4:AA11)</f>
        <v>0</v>
      </c>
      <c r="FT13" s="89">
        <f>SUMPRODUCT(CK$6:CK13,[1]节奏总纲!W$4:W11)</f>
        <v>0</v>
      </c>
      <c r="FU13" s="89">
        <f>SUMPRODUCT(CL$6:CL13,[1]节奏总纲!X$4:X11)</f>
        <v>0</v>
      </c>
      <c r="FV13" s="89">
        <f>SUMPRODUCT(CM$6:CM13,[1]节奏总纲!Y$4:Y11)</f>
        <v>0</v>
      </c>
      <c r="FW13" s="89">
        <f>SUMPRODUCT(CN$6:CN13,[1]节奏总纲!Z$4:Z11)</f>
        <v>0</v>
      </c>
      <c r="FX13" s="89">
        <f>SUMPRODUCT(CO$6:CO13,[1]节奏总纲!AA$4:AA11)</f>
        <v>0</v>
      </c>
      <c r="FY13" s="89">
        <f>SUMPRODUCT(CP$6:CP13,[1]节奏总纲!W$4:W11)</f>
        <v>0</v>
      </c>
      <c r="FZ13" s="89">
        <f>SUMPRODUCT(CQ$6:CQ13,[1]节奏总纲!X$4:X11)</f>
        <v>0</v>
      </c>
      <c r="GA13" s="89">
        <f>SUMPRODUCT(CR$6:CR13,[1]节奏总纲!Y$4:Y11)</f>
        <v>0</v>
      </c>
      <c r="GB13" s="89">
        <f>SUMPRODUCT(CS$6:CS13,[1]节奏总纲!Z$4:Z11)</f>
        <v>0</v>
      </c>
      <c r="GC13" s="89">
        <f>SUMPRODUCT(CT$6:CT13,[1]节奏总纲!AA$4:AA11)</f>
        <v>0</v>
      </c>
      <c r="GD13" s="89">
        <f>SUMPRODUCT(CU$6:CU13,[1]节奏总纲!W$4:W11)</f>
        <v>0</v>
      </c>
      <c r="GE13" s="89">
        <f>SUMPRODUCT(CV$6:CV13,[1]节奏总纲!X$4:X11)</f>
        <v>0</v>
      </c>
      <c r="GF13" s="89">
        <f>SUMPRODUCT(CW$6:CW13,[1]节奏总纲!Y$4:Y11)</f>
        <v>0</v>
      </c>
      <c r="GG13" s="89">
        <f>SUMPRODUCT(CX$6:CX13,[1]节奏总纲!Z$4:Z11)</f>
        <v>0</v>
      </c>
      <c r="GH13" s="89">
        <f>SUMPRODUCT(CY$6:CY13,[1]节奏总纲!AA$4:AA11)</f>
        <v>0</v>
      </c>
      <c r="GJ13" s="88">
        <v>35</v>
      </c>
      <c r="GK13" s="88">
        <f t="shared" si="80"/>
        <v>183.97741917853381</v>
      </c>
      <c r="GL13" s="88">
        <f t="shared" si="81"/>
        <v>115.97301540922757</v>
      </c>
      <c r="GM13" s="88">
        <f t="shared" si="82"/>
        <v>66.529582323183149</v>
      </c>
      <c r="GN13" s="88">
        <f t="shared" si="83"/>
        <v>36.477318432771725</v>
      </c>
      <c r="GO13" s="88">
        <f t="shared" si="84"/>
        <v>1.5152904256032151</v>
      </c>
      <c r="GP13" s="88">
        <f t="shared" si="85"/>
        <v>0</v>
      </c>
      <c r="GR13" s="89">
        <f>SUMPRODUCT(CZ$6:CZ13,[1]节奏总纲!W$4:W11)</f>
        <v>-52440.798529097156</v>
      </c>
      <c r="GS13" s="89">
        <f>SUMPRODUCT(DA$6:DA13,[1]节奏总纲!X$4:X11)</f>
        <v>-48455.170437317407</v>
      </c>
      <c r="GT13" s="89">
        <f>SUMPRODUCT(DB$6:DB13,[1]节奏总纲!Y$4:Y11)</f>
        <v>-42063.277384318855</v>
      </c>
      <c r="GU13" s="89">
        <f>SUMPRODUCT(DC$6:DC13,[1]节奏总纲!Z$4:Z11)</f>
        <v>-32429.683802847412</v>
      </c>
      <c r="GV13" s="89">
        <f>SUMPRODUCT(DD$6:DD13,[1]节奏总纲!AA$4:AA11)</f>
        <v>-20007.796196593368</v>
      </c>
    </row>
    <row r="14" spans="2:204" x14ac:dyDescent="0.15">
      <c r="B14" s="89">
        <f t="shared" ref="B14:B77" si="89">D14-D13</f>
        <v>60</v>
      </c>
      <c r="C14" s="89">
        <v>3</v>
      </c>
      <c r="D14" s="39">
        <f>爵位解锁村镇信息!L11</f>
        <v>-210</v>
      </c>
      <c r="E14" s="39">
        <f>爵位解锁村镇信息!M11</f>
        <v>-219.54545454545479</v>
      </c>
      <c r="F14" s="39">
        <f>爵位解锁村镇信息!N11</f>
        <v>-229.28571428571348</v>
      </c>
      <c r="G14" s="39">
        <f>爵位解锁村镇信息!O11</f>
        <v>-239.22680412371199</v>
      </c>
      <c r="H14" s="39">
        <f>爵位解锁村镇信息!P11</f>
        <v>-259.73684210526289</v>
      </c>
      <c r="I14" s="67">
        <f t="shared" si="87"/>
        <v>-0.95238095238095233</v>
      </c>
      <c r="J14" s="42">
        <v>50</v>
      </c>
      <c r="K14" s="89">
        <f t="shared" si="88"/>
        <v>200</v>
      </c>
      <c r="L14" s="89">
        <v>14100</v>
      </c>
      <c r="M14" s="89">
        <f>ROUND(650/INDEX('[1]功能-付费相关'!BB$6:BB$105,C14,1)/2000,0)*2000</f>
        <v>24000</v>
      </c>
      <c r="S14" s="89">
        <v>6</v>
      </c>
      <c r="T14" s="89">
        <v>0</v>
      </c>
      <c r="Z14" s="89">
        <f t="shared" si="86"/>
        <v>72000</v>
      </c>
      <c r="AE14" s="89">
        <v>9</v>
      </c>
      <c r="AF14" s="89">
        <f t="shared" si="0"/>
        <v>150</v>
      </c>
      <c r="AG14" s="89">
        <f t="shared" si="1"/>
        <v>144.09090909090878</v>
      </c>
      <c r="AH14" s="89">
        <f t="shared" si="2"/>
        <v>138.0612244897967</v>
      </c>
      <c r="AI14" s="89">
        <f t="shared" si="3"/>
        <v>131.90721649484476</v>
      </c>
      <c r="AJ14" s="89">
        <f t="shared" si="4"/>
        <v>119.21052631578971</v>
      </c>
      <c r="AL14" s="89">
        <v>9</v>
      </c>
      <c r="AM14" s="89">
        <f t="shared" si="5"/>
        <v>13000</v>
      </c>
      <c r="AN14" s="89">
        <f t="shared" si="6"/>
        <v>12881.818181818177</v>
      </c>
      <c r="AO14" s="89">
        <f t="shared" si="7"/>
        <v>12761.224489795934</v>
      </c>
      <c r="AP14" s="89">
        <f t="shared" si="8"/>
        <v>12638.144329896895</v>
      </c>
      <c r="AQ14" s="89">
        <f t="shared" si="9"/>
        <v>12384.210526315794</v>
      </c>
      <c r="AR14" s="89">
        <f t="shared" si="10"/>
        <v>20000</v>
      </c>
      <c r="AS14" s="89">
        <f t="shared" si="11"/>
        <v>19763.636363636353</v>
      </c>
      <c r="AT14" s="89">
        <f t="shared" si="12"/>
        <v>19522.448979591867</v>
      </c>
      <c r="AU14" s="89">
        <f t="shared" si="13"/>
        <v>19276.28865979379</v>
      </c>
      <c r="AV14" s="89">
        <f t="shared" si="14"/>
        <v>18768.421052631587</v>
      </c>
      <c r="AW14" s="89">
        <f t="shared" si="15"/>
        <v>0</v>
      </c>
      <c r="AX14" s="89">
        <f t="shared" si="16"/>
        <v>0</v>
      </c>
      <c r="AY14" s="89">
        <f t="shared" si="17"/>
        <v>0</v>
      </c>
      <c r="AZ14" s="89">
        <f t="shared" si="18"/>
        <v>0</v>
      </c>
      <c r="BA14" s="89">
        <f t="shared" si="19"/>
        <v>0</v>
      </c>
      <c r="BB14" s="89">
        <f t="shared" si="20"/>
        <v>0</v>
      </c>
      <c r="BC14" s="89">
        <f t="shared" si="21"/>
        <v>0</v>
      </c>
      <c r="BD14" s="89">
        <f t="shared" si="22"/>
        <v>0</v>
      </c>
      <c r="BE14" s="89">
        <f t="shared" si="23"/>
        <v>0</v>
      </c>
      <c r="BF14" s="89">
        <f t="shared" si="24"/>
        <v>0</v>
      </c>
      <c r="BG14" s="89">
        <f t="shared" si="25"/>
        <v>0</v>
      </c>
      <c r="BH14" s="89">
        <f t="shared" si="26"/>
        <v>0</v>
      </c>
      <c r="BI14" s="89">
        <f t="shared" si="27"/>
        <v>0</v>
      </c>
      <c r="BJ14" s="89">
        <f t="shared" si="28"/>
        <v>0</v>
      </c>
      <c r="BK14" s="89">
        <f t="shared" si="29"/>
        <v>0</v>
      </c>
      <c r="BL14" s="89">
        <f t="shared" si="30"/>
        <v>0</v>
      </c>
      <c r="BM14" s="89">
        <f t="shared" si="31"/>
        <v>0</v>
      </c>
      <c r="BN14" s="89">
        <f t="shared" si="32"/>
        <v>0</v>
      </c>
      <c r="BO14" s="89">
        <f t="shared" si="33"/>
        <v>0</v>
      </c>
      <c r="BP14" s="89">
        <f t="shared" si="34"/>
        <v>0</v>
      </c>
      <c r="BQ14" s="89">
        <f t="shared" si="35"/>
        <v>0</v>
      </c>
      <c r="BR14" s="89">
        <f t="shared" si="36"/>
        <v>0</v>
      </c>
      <c r="BS14" s="89">
        <f t="shared" si="37"/>
        <v>0</v>
      </c>
      <c r="BT14" s="89">
        <f t="shared" si="38"/>
        <v>0</v>
      </c>
      <c r="BU14" s="89">
        <f t="shared" si="39"/>
        <v>0</v>
      </c>
      <c r="BV14" s="89">
        <f t="shared" si="40"/>
        <v>0</v>
      </c>
      <c r="BW14" s="89">
        <f t="shared" si="41"/>
        <v>0</v>
      </c>
      <c r="BX14" s="89">
        <f t="shared" si="42"/>
        <v>0</v>
      </c>
      <c r="BY14" s="89">
        <f t="shared" si="43"/>
        <v>0</v>
      </c>
      <c r="BZ14" s="89">
        <f t="shared" si="44"/>
        <v>0</v>
      </c>
      <c r="CA14" s="89">
        <f t="shared" si="45"/>
        <v>0</v>
      </c>
      <c r="CB14" s="89">
        <f t="shared" si="46"/>
        <v>0</v>
      </c>
      <c r="CC14" s="89">
        <f t="shared" si="47"/>
        <v>0</v>
      </c>
      <c r="CD14" s="89">
        <f t="shared" si="48"/>
        <v>0</v>
      </c>
      <c r="CE14" s="89">
        <f t="shared" si="49"/>
        <v>0</v>
      </c>
      <c r="CF14" s="89">
        <f t="shared" si="50"/>
        <v>0</v>
      </c>
      <c r="CG14" s="89">
        <f t="shared" si="51"/>
        <v>0</v>
      </c>
      <c r="CH14" s="89">
        <f t="shared" si="52"/>
        <v>0</v>
      </c>
      <c r="CI14" s="89">
        <f t="shared" si="53"/>
        <v>0</v>
      </c>
      <c r="CJ14" s="89">
        <f t="shared" si="54"/>
        <v>0</v>
      </c>
      <c r="CK14" s="89">
        <f t="shared" si="55"/>
        <v>0</v>
      </c>
      <c r="CL14" s="89">
        <f t="shared" si="56"/>
        <v>0</v>
      </c>
      <c r="CM14" s="89">
        <f t="shared" si="57"/>
        <v>0</v>
      </c>
      <c r="CN14" s="89">
        <f t="shared" si="58"/>
        <v>0</v>
      </c>
      <c r="CO14" s="89">
        <f t="shared" si="59"/>
        <v>0</v>
      </c>
      <c r="CP14" s="89">
        <f t="shared" si="60"/>
        <v>0</v>
      </c>
      <c r="CQ14" s="89">
        <f t="shared" si="61"/>
        <v>0</v>
      </c>
      <c r="CR14" s="89">
        <f t="shared" si="62"/>
        <v>0</v>
      </c>
      <c r="CS14" s="89">
        <f t="shared" si="63"/>
        <v>0</v>
      </c>
      <c r="CT14" s="89">
        <f t="shared" si="64"/>
        <v>0</v>
      </c>
      <c r="CU14" s="89">
        <f t="shared" si="65"/>
        <v>0</v>
      </c>
      <c r="CV14" s="89">
        <f t="shared" si="66"/>
        <v>0</v>
      </c>
      <c r="CW14" s="89">
        <f t="shared" si="67"/>
        <v>0</v>
      </c>
      <c r="CX14" s="89">
        <f t="shared" si="68"/>
        <v>0</v>
      </c>
      <c r="CY14" s="89">
        <f t="shared" si="69"/>
        <v>0</v>
      </c>
      <c r="CZ14" s="89">
        <f t="shared" si="70"/>
        <v>72000</v>
      </c>
      <c r="DA14" s="89">
        <f t="shared" si="71"/>
        <v>72000</v>
      </c>
      <c r="DB14" s="89">
        <f t="shared" si="72"/>
        <v>72000</v>
      </c>
      <c r="DC14" s="89">
        <f t="shared" si="73"/>
        <v>72000</v>
      </c>
      <c r="DD14" s="89">
        <f t="shared" si="74"/>
        <v>72000</v>
      </c>
      <c r="DH14" s="89">
        <v>9</v>
      </c>
      <c r="DI14" s="89">
        <f>SUMPRODUCT(AM$6:AM14,[1]节奏总纲!W$4:W12)</f>
        <v>-7115.589953925095</v>
      </c>
      <c r="DJ14" s="89">
        <f>SUMPRODUCT(AN$6:AN14,[1]节奏总纲!X$4:X12)</f>
        <v>-6708.8076077192509</v>
      </c>
      <c r="DK14" s="89">
        <f>SUMPRODUCT(AO$6:AO14,[1]节奏总纲!Y$4:Y12)</f>
        <v>-5896.2732821603677</v>
      </c>
      <c r="DL14" s="89">
        <f>SUMPRODUCT(AP$6:AP14,[1]节奏总纲!Z$4:Z12)</f>
        <v>-4574.4999902141426</v>
      </c>
      <c r="DM14" s="89">
        <f>SUMPRODUCT(AQ$6:AQ14,[1]节奏总纲!AA$4:AA12)</f>
        <v>-2887.1471767045805</v>
      </c>
      <c r="DN14" s="89">
        <f>SUMPRODUCT(AR$6:AR14,[1]节奏总纲!W$4:W12)</f>
        <v>-10610.902502646957</v>
      </c>
      <c r="DO14" s="89">
        <f>SUMPRODUCT(AS$6:AS14,[1]节奏总纲!X$4:X12)</f>
        <v>-10016.420920828041</v>
      </c>
      <c r="DP14" s="89">
        <f>SUMPRODUCT(AT$6:AT14,[1]节奏总纲!Y$4:Y12)</f>
        <v>-8811.1759707527308</v>
      </c>
      <c r="DQ14" s="89">
        <f>SUMPRODUCT(AU$6:AU14,[1]节奏总纲!Z$4:Z12)</f>
        <v>-6840.7838834755821</v>
      </c>
      <c r="DR14" s="89">
        <f>SUMPRODUCT(AV$6:AV14,[1]节奏总纲!AA$4:AA12)</f>
        <v>-4323.7793194216974</v>
      </c>
      <c r="DS14" s="89">
        <f>SUMPRODUCT(CZ$6:CZ14,[1]节奏总纲!W$4:W12)</f>
        <v>-43443.328862438764</v>
      </c>
      <c r="DT14" s="89">
        <f>SUMPRODUCT(DA$6:DA14,[1]节奏总纲!X$4:X12)</f>
        <v>-40814.331535325509</v>
      </c>
      <c r="DU14" s="89">
        <f>SUMPRODUCT(DB$6:DB14,[1]节奏总纲!Y$4:Y12)</f>
        <v>-35776.447122816047</v>
      </c>
      <c r="DV14" s="89">
        <f>SUMPRODUCT(DC$6:DC14,[1]节奏总纲!Z$4:Z12)</f>
        <v>-27698.593163432433</v>
      </c>
      <c r="DW14" s="89">
        <f>SUMPRODUCT(DD$6:DD14,[1]节奏总纲!AA$4:AA12)</f>
        <v>-17406.180407849541</v>
      </c>
      <c r="DX14" s="89">
        <f>SUMPRODUCT(AW$6:AW14,[1]节奏总纲!W$4:W12)</f>
        <v>0</v>
      </c>
      <c r="DY14" s="89">
        <f>SUMPRODUCT(AX$6:AX14,[1]节奏总纲!X$4:X12)</f>
        <v>0</v>
      </c>
      <c r="DZ14" s="89">
        <f>SUMPRODUCT(AY$6:AY14,[1]节奏总纲!Y$4:Y12)</f>
        <v>0</v>
      </c>
      <c r="EA14" s="89">
        <f>SUMPRODUCT(AZ$6:AZ14,[1]节奏总纲!Z$4:Z12)</f>
        <v>0</v>
      </c>
      <c r="EB14" s="89">
        <f>SUMPRODUCT(BA$6:BA14,[1]节奏总纲!AA$4:AA12)</f>
        <v>0</v>
      </c>
      <c r="EC14" s="89">
        <f>SUMPRODUCT(BB$6:BB14,[1]节奏总纲!W$4:W12)</f>
        <v>0</v>
      </c>
      <c r="ED14" s="89">
        <f>SUMPRODUCT(BC$6:BC14,[1]节奏总纲!X$4:X12)</f>
        <v>0</v>
      </c>
      <c r="EE14" s="89">
        <f>SUMPRODUCT(BD$6:BD14,[1]节奏总纲!Y$4:Y12)</f>
        <v>0</v>
      </c>
      <c r="EF14" s="89">
        <f>SUMPRODUCT(BE$6:BE14,[1]节奏总纲!Z$4:Z12)</f>
        <v>0</v>
      </c>
      <c r="EG14" s="89">
        <f>SUMPRODUCT(BF$6:BF14,[1]节奏总纲!AA$4:AA12)</f>
        <v>0</v>
      </c>
      <c r="EH14" s="89">
        <f>SUMPRODUCT(BG$6:BG14,[1]节奏总纲!W$4:W12)</f>
        <v>0</v>
      </c>
      <c r="EI14" s="89">
        <f>SUMPRODUCT(BH$6:BH14,[1]节奏总纲!X$4:X12)</f>
        <v>0</v>
      </c>
      <c r="EJ14" s="89">
        <f>SUMPRODUCT(BI$6:BI14,[1]节奏总纲!Y$4:Y12)</f>
        <v>0</v>
      </c>
      <c r="EK14" s="89">
        <f>SUMPRODUCT(BJ$6:BJ14,[1]节奏总纲!Z$4:Z12)</f>
        <v>0</v>
      </c>
      <c r="EL14" s="89">
        <f>SUMPRODUCT(BK$6:BK14,[1]节奏总纲!AA$4:AA12)</f>
        <v>0</v>
      </c>
      <c r="EM14" s="89">
        <f>SUMPRODUCT(BL$6:BL14,[1]节奏总纲!W$4:W12)</f>
        <v>0</v>
      </c>
      <c r="EN14" s="89">
        <f>SUMPRODUCT(BM$6:BM14,[1]节奏总纲!X$4:X12)</f>
        <v>0</v>
      </c>
      <c r="EO14" s="89">
        <f>SUMPRODUCT(BN$6:BN14,[1]节奏总纲!Y$4:Y12)</f>
        <v>0</v>
      </c>
      <c r="EP14" s="89">
        <f>SUMPRODUCT(BO$6:BO14,[1]节奏总纲!Z$4:Z12)</f>
        <v>0</v>
      </c>
      <c r="EQ14" s="89">
        <f>SUMPRODUCT(BP$6:BP14,[1]节奏总纲!AA$4:AA12)</f>
        <v>0</v>
      </c>
      <c r="ER14" s="89">
        <f>SUMPRODUCT(BQ$6:BQ14,[1]节奏总纲!W$4:W12)</f>
        <v>0</v>
      </c>
      <c r="ES14" s="89">
        <f>SUMPRODUCT(BR$6:BR14,[1]节奏总纲!X$4:X12)</f>
        <v>0</v>
      </c>
      <c r="ET14" s="89">
        <f>SUMPRODUCT(BS$6:BS14,[1]节奏总纲!Y$4:Y12)</f>
        <v>0</v>
      </c>
      <c r="EU14" s="89">
        <f>SUMPRODUCT(BT$6:BT14,[1]节奏总纲!Z$4:Z12)</f>
        <v>0</v>
      </c>
      <c r="EV14" s="89">
        <f>SUMPRODUCT(BU$6:BU14,[1]节奏总纲!AA$4:AA12)</f>
        <v>0</v>
      </c>
      <c r="EX14" s="88">
        <v>70</v>
      </c>
      <c r="EY14" s="88">
        <f t="shared" si="75"/>
        <v>0</v>
      </c>
      <c r="EZ14" s="88">
        <f t="shared" si="76"/>
        <v>0</v>
      </c>
      <c r="FA14" s="88">
        <f t="shared" si="77"/>
        <v>0</v>
      </c>
      <c r="FB14" s="88">
        <f t="shared" si="78"/>
        <v>0</v>
      </c>
      <c r="FC14" s="88">
        <f t="shared" si="79"/>
        <v>0</v>
      </c>
      <c r="FE14" s="89">
        <f>SUMPRODUCT(BV$6:BV14,[1]节奏总纲!W$4:W12)</f>
        <v>0</v>
      </c>
      <c r="FF14" s="89">
        <f>SUMPRODUCT(BW$6:BW14,[1]节奏总纲!X$4:X12)</f>
        <v>0</v>
      </c>
      <c r="FG14" s="89">
        <f>SUMPRODUCT(BX$6:BX14,[1]节奏总纲!Y$4:Y12)</f>
        <v>0</v>
      </c>
      <c r="FH14" s="89">
        <f>SUMPRODUCT(BY$6:BY14,[1]节奏总纲!Z$4:Z12)</f>
        <v>0</v>
      </c>
      <c r="FI14" s="89">
        <f>SUMPRODUCT(BZ$6:BZ14,[1]节奏总纲!AA$4:AA12)</f>
        <v>0</v>
      </c>
      <c r="FJ14" s="89">
        <f>SUMPRODUCT(CA$6:CA14,[1]节奏总纲!W$4:W12)</f>
        <v>0</v>
      </c>
      <c r="FK14" s="89">
        <f>SUMPRODUCT(CB$6:CB14,[1]节奏总纲!X$4:X12)</f>
        <v>0</v>
      </c>
      <c r="FL14" s="89">
        <f>SUMPRODUCT(CC$6:CC14,[1]节奏总纲!Y$4:Y12)</f>
        <v>0</v>
      </c>
      <c r="FM14" s="89">
        <f>SUMPRODUCT(CD$6:CD14,[1]节奏总纲!Z$4:Z12)</f>
        <v>0</v>
      </c>
      <c r="FN14" s="89">
        <f>SUMPRODUCT(CE$6:CE14,[1]节奏总纲!AA$4:AA12)</f>
        <v>0</v>
      </c>
      <c r="FO14" s="89">
        <f>SUMPRODUCT(CF$6:CF14,[1]节奏总纲!W$4:W12)</f>
        <v>0</v>
      </c>
      <c r="FP14" s="89">
        <f>SUMPRODUCT(CG$6:CG14,[1]节奏总纲!X$4:X12)</f>
        <v>0</v>
      </c>
      <c r="FQ14" s="89">
        <f>SUMPRODUCT(CH$6:CH14,[1]节奏总纲!Y$4:Y12)</f>
        <v>0</v>
      </c>
      <c r="FR14" s="89">
        <f>SUMPRODUCT(CI$6:CI14,[1]节奏总纲!Z$4:Z12)</f>
        <v>0</v>
      </c>
      <c r="FS14" s="89">
        <f>SUMPRODUCT(CJ$6:CJ14,[1]节奏总纲!AA$4:AA12)</f>
        <v>0</v>
      </c>
      <c r="FT14" s="89">
        <f>SUMPRODUCT(CK$6:CK14,[1]节奏总纲!W$4:W12)</f>
        <v>0</v>
      </c>
      <c r="FU14" s="89">
        <f>SUMPRODUCT(CL$6:CL14,[1]节奏总纲!X$4:X12)</f>
        <v>0</v>
      </c>
      <c r="FV14" s="89">
        <f>SUMPRODUCT(CM$6:CM14,[1]节奏总纲!Y$4:Y12)</f>
        <v>0</v>
      </c>
      <c r="FW14" s="89">
        <f>SUMPRODUCT(CN$6:CN14,[1]节奏总纲!Z$4:Z12)</f>
        <v>0</v>
      </c>
      <c r="FX14" s="89">
        <f>SUMPRODUCT(CO$6:CO14,[1]节奏总纲!AA$4:AA12)</f>
        <v>0</v>
      </c>
      <c r="FY14" s="89">
        <f>SUMPRODUCT(CP$6:CP14,[1]节奏总纲!W$4:W12)</f>
        <v>0</v>
      </c>
      <c r="FZ14" s="89">
        <f>SUMPRODUCT(CQ$6:CQ14,[1]节奏总纲!X$4:X12)</f>
        <v>0</v>
      </c>
      <c r="GA14" s="89">
        <f>SUMPRODUCT(CR$6:CR14,[1]节奏总纲!Y$4:Y12)</f>
        <v>0</v>
      </c>
      <c r="GB14" s="89">
        <f>SUMPRODUCT(CS$6:CS14,[1]节奏总纲!Z$4:Z12)</f>
        <v>0</v>
      </c>
      <c r="GC14" s="89">
        <f>SUMPRODUCT(CT$6:CT14,[1]节奏总纲!AA$4:AA12)</f>
        <v>0</v>
      </c>
      <c r="GD14" s="89">
        <f>SUMPRODUCT(CU$6:CU14,[1]节奏总纲!W$4:W12)</f>
        <v>0</v>
      </c>
      <c r="GE14" s="89">
        <f>SUMPRODUCT(CV$6:CV14,[1]节奏总纲!X$4:X12)</f>
        <v>0</v>
      </c>
      <c r="GF14" s="89">
        <f>SUMPRODUCT(CW$6:CW14,[1]节奏总纲!Y$4:Y12)</f>
        <v>0</v>
      </c>
      <c r="GG14" s="89">
        <f>SUMPRODUCT(CX$6:CX14,[1]节奏总纲!Z$4:Z12)</f>
        <v>0</v>
      </c>
      <c r="GH14" s="89">
        <f>SUMPRODUCT(CY$6:CY14,[1]节奏总纲!AA$4:AA12)</f>
        <v>0</v>
      </c>
      <c r="GJ14" s="88">
        <v>40</v>
      </c>
      <c r="GK14" s="88">
        <f t="shared" si="80"/>
        <v>277.70324919883859</v>
      </c>
      <c r="GL14" s="88">
        <f t="shared" si="81"/>
        <v>186.26738792445619</v>
      </c>
      <c r="GM14" s="88">
        <f t="shared" si="82"/>
        <v>113.39249733333556</v>
      </c>
      <c r="GN14" s="88">
        <f t="shared" si="83"/>
        <v>106.77169094800034</v>
      </c>
      <c r="GO14" s="88">
        <f t="shared" si="84"/>
        <v>48.378205435755618</v>
      </c>
      <c r="GP14" s="88">
        <f t="shared" si="85"/>
        <v>7.5567421511274677</v>
      </c>
      <c r="GR14" s="89">
        <f>SUMPRODUCT(CZ$6:CZ14,[1]节奏总纲!W$4:W12)</f>
        <v>-43443.328862438764</v>
      </c>
      <c r="GS14" s="89">
        <f>SUMPRODUCT(DA$6:DA14,[1]节奏总纲!X$4:X12)</f>
        <v>-40814.331535325509</v>
      </c>
      <c r="GT14" s="89">
        <f>SUMPRODUCT(DB$6:DB14,[1]节奏总纲!Y$4:Y12)</f>
        <v>-35776.447122816047</v>
      </c>
      <c r="GU14" s="89">
        <f>SUMPRODUCT(DC$6:DC14,[1]节奏总纲!Z$4:Z12)</f>
        <v>-27698.593163432433</v>
      </c>
      <c r="GV14" s="89">
        <f>SUMPRODUCT(DD$6:DD14,[1]节奏总纲!AA$4:AA12)</f>
        <v>-17406.180407849541</v>
      </c>
    </row>
    <row r="15" spans="2:204" x14ac:dyDescent="0.15">
      <c r="B15" s="89">
        <f t="shared" si="89"/>
        <v>60</v>
      </c>
      <c r="C15" s="89">
        <v>4</v>
      </c>
      <c r="D15" s="39">
        <f>爵位解锁村镇信息!L12</f>
        <v>-150</v>
      </c>
      <c r="E15" s="39">
        <f>爵位解锁村镇信息!M12</f>
        <v>-158.93939393939417</v>
      </c>
      <c r="F15" s="39">
        <f>爵位解锁村镇信息!N12</f>
        <v>-168.06122448979511</v>
      </c>
      <c r="G15" s="39">
        <f>爵位解锁村镇信息!O12</f>
        <v>-177.37113402061914</v>
      </c>
      <c r="H15" s="39">
        <f>爵位解锁村镇信息!P12</f>
        <v>-196.57894736842087</v>
      </c>
      <c r="I15" s="67">
        <f t="shared" si="87"/>
        <v>-1.6666666666666667</v>
      </c>
      <c r="J15" s="42">
        <v>50</v>
      </c>
      <c r="K15" s="89">
        <f t="shared" si="88"/>
        <v>250</v>
      </c>
      <c r="L15" s="89">
        <v>15300</v>
      </c>
      <c r="M15" s="89">
        <f>ROUND(650/INDEX('[1]功能-付费相关'!BB$6:BB$105,C15,1)/2000,0)*2000</f>
        <v>30000</v>
      </c>
      <c r="S15" s="89">
        <v>6</v>
      </c>
      <c r="T15" s="89">
        <v>0</v>
      </c>
      <c r="Z15" s="89">
        <f t="shared" si="86"/>
        <v>72000</v>
      </c>
      <c r="AE15" s="89">
        <v>10</v>
      </c>
      <c r="AF15" s="89">
        <f t="shared" si="0"/>
        <v>210</v>
      </c>
      <c r="AG15" s="89">
        <f t="shared" si="1"/>
        <v>204.6969696969694</v>
      </c>
      <c r="AH15" s="89">
        <f t="shared" si="2"/>
        <v>199.28571428571502</v>
      </c>
      <c r="AI15" s="89">
        <f t="shared" si="3"/>
        <v>193.7628865979375</v>
      </c>
      <c r="AJ15" s="89">
        <f t="shared" si="4"/>
        <v>182.36842105263179</v>
      </c>
      <c r="AL15" s="89">
        <v>10</v>
      </c>
      <c r="AM15" s="89">
        <f t="shared" si="5"/>
        <v>14340</v>
      </c>
      <c r="AN15" s="89">
        <f t="shared" si="6"/>
        <v>14212.727272727265</v>
      </c>
      <c r="AO15" s="89">
        <f t="shared" si="7"/>
        <v>14084.28571428573</v>
      </c>
      <c r="AP15" s="89">
        <f t="shared" si="8"/>
        <v>13962.783505154624</v>
      </c>
      <c r="AQ15" s="89">
        <f t="shared" si="9"/>
        <v>13712.105263157899</v>
      </c>
      <c r="AR15" s="89">
        <f t="shared" si="10"/>
        <v>25200</v>
      </c>
      <c r="AS15" s="89">
        <f t="shared" si="11"/>
        <v>24563.636363636328</v>
      </c>
      <c r="AT15" s="89">
        <f t="shared" si="12"/>
        <v>23942.857142857203</v>
      </c>
      <c r="AU15" s="89">
        <f t="shared" si="13"/>
        <v>23501.030927835</v>
      </c>
      <c r="AV15" s="89">
        <f t="shared" si="14"/>
        <v>22589.473684210541</v>
      </c>
      <c r="AW15" s="89">
        <f t="shared" si="15"/>
        <v>0</v>
      </c>
      <c r="AX15" s="89">
        <f t="shared" si="16"/>
        <v>0</v>
      </c>
      <c r="AY15" s="89">
        <f t="shared" si="17"/>
        <v>0</v>
      </c>
      <c r="AZ15" s="89">
        <f t="shared" si="18"/>
        <v>0</v>
      </c>
      <c r="BA15" s="89">
        <f t="shared" si="19"/>
        <v>0</v>
      </c>
      <c r="BB15" s="89">
        <f t="shared" si="20"/>
        <v>0</v>
      </c>
      <c r="BC15" s="89">
        <f t="shared" si="21"/>
        <v>0</v>
      </c>
      <c r="BD15" s="89">
        <f t="shared" si="22"/>
        <v>0</v>
      </c>
      <c r="BE15" s="89">
        <f t="shared" si="23"/>
        <v>0</v>
      </c>
      <c r="BF15" s="89">
        <f t="shared" si="24"/>
        <v>0</v>
      </c>
      <c r="BG15" s="89">
        <f t="shared" si="25"/>
        <v>0</v>
      </c>
      <c r="BH15" s="89">
        <f t="shared" si="26"/>
        <v>0</v>
      </c>
      <c r="BI15" s="89">
        <f t="shared" si="27"/>
        <v>0</v>
      </c>
      <c r="BJ15" s="89">
        <f t="shared" si="28"/>
        <v>0</v>
      </c>
      <c r="BK15" s="89">
        <f t="shared" si="29"/>
        <v>0</v>
      </c>
      <c r="BL15" s="89">
        <f t="shared" si="30"/>
        <v>0</v>
      </c>
      <c r="BM15" s="89">
        <f t="shared" si="31"/>
        <v>0</v>
      </c>
      <c r="BN15" s="89">
        <f t="shared" si="32"/>
        <v>0</v>
      </c>
      <c r="BO15" s="89">
        <f t="shared" si="33"/>
        <v>0</v>
      </c>
      <c r="BP15" s="89">
        <f t="shared" si="34"/>
        <v>0</v>
      </c>
      <c r="BQ15" s="89">
        <f t="shared" si="35"/>
        <v>0</v>
      </c>
      <c r="BR15" s="89">
        <f t="shared" si="36"/>
        <v>0</v>
      </c>
      <c r="BS15" s="89">
        <f t="shared" si="37"/>
        <v>0</v>
      </c>
      <c r="BT15" s="89">
        <f t="shared" si="38"/>
        <v>0</v>
      </c>
      <c r="BU15" s="89">
        <f t="shared" si="39"/>
        <v>0</v>
      </c>
      <c r="BV15" s="89">
        <f t="shared" si="40"/>
        <v>0</v>
      </c>
      <c r="BW15" s="89">
        <f t="shared" si="41"/>
        <v>0</v>
      </c>
      <c r="BX15" s="89">
        <f t="shared" si="42"/>
        <v>0</v>
      </c>
      <c r="BY15" s="89">
        <f t="shared" si="43"/>
        <v>0</v>
      </c>
      <c r="BZ15" s="89">
        <f t="shared" si="44"/>
        <v>0</v>
      </c>
      <c r="CA15" s="89">
        <f t="shared" si="45"/>
        <v>0</v>
      </c>
      <c r="CB15" s="89">
        <f t="shared" si="46"/>
        <v>0</v>
      </c>
      <c r="CC15" s="89">
        <f t="shared" si="47"/>
        <v>0</v>
      </c>
      <c r="CD15" s="89">
        <f t="shared" si="48"/>
        <v>0</v>
      </c>
      <c r="CE15" s="89">
        <f t="shared" si="49"/>
        <v>0</v>
      </c>
      <c r="CF15" s="89">
        <f t="shared" si="50"/>
        <v>0</v>
      </c>
      <c r="CG15" s="89">
        <f t="shared" si="51"/>
        <v>0</v>
      </c>
      <c r="CH15" s="89">
        <f t="shared" si="52"/>
        <v>0</v>
      </c>
      <c r="CI15" s="89">
        <f t="shared" si="53"/>
        <v>0</v>
      </c>
      <c r="CJ15" s="89">
        <f t="shared" si="54"/>
        <v>0</v>
      </c>
      <c r="CK15" s="89">
        <f t="shared" si="55"/>
        <v>0</v>
      </c>
      <c r="CL15" s="89">
        <f t="shared" si="56"/>
        <v>0</v>
      </c>
      <c r="CM15" s="89">
        <f t="shared" si="57"/>
        <v>0</v>
      </c>
      <c r="CN15" s="89">
        <f t="shared" si="58"/>
        <v>0</v>
      </c>
      <c r="CO15" s="89">
        <f t="shared" si="59"/>
        <v>0</v>
      </c>
      <c r="CP15" s="89">
        <f t="shared" si="60"/>
        <v>0</v>
      </c>
      <c r="CQ15" s="89">
        <f t="shared" si="61"/>
        <v>0</v>
      </c>
      <c r="CR15" s="89">
        <f t="shared" si="62"/>
        <v>0</v>
      </c>
      <c r="CS15" s="89">
        <f t="shared" si="63"/>
        <v>0</v>
      </c>
      <c r="CT15" s="89">
        <f t="shared" si="64"/>
        <v>0</v>
      </c>
      <c r="CU15" s="89">
        <f t="shared" si="65"/>
        <v>0</v>
      </c>
      <c r="CV15" s="89">
        <f t="shared" si="66"/>
        <v>0</v>
      </c>
      <c r="CW15" s="89">
        <f t="shared" si="67"/>
        <v>0</v>
      </c>
      <c r="CX15" s="89">
        <f t="shared" si="68"/>
        <v>0</v>
      </c>
      <c r="CY15" s="89">
        <f t="shared" si="69"/>
        <v>0</v>
      </c>
      <c r="CZ15" s="89">
        <f t="shared" si="70"/>
        <v>72000</v>
      </c>
      <c r="DA15" s="89">
        <f t="shared" si="71"/>
        <v>72000</v>
      </c>
      <c r="DB15" s="89">
        <f t="shared" si="72"/>
        <v>72000</v>
      </c>
      <c r="DC15" s="89">
        <f t="shared" si="73"/>
        <v>72000</v>
      </c>
      <c r="DD15" s="89">
        <f t="shared" si="74"/>
        <v>72000</v>
      </c>
      <c r="DH15" s="89">
        <v>10</v>
      </c>
      <c r="DI15" s="89">
        <f>SUMPRODUCT(AM$6:AM15,[1]节奏总纲!W$4:W13)</f>
        <v>-5194.9761512007317</v>
      </c>
      <c r="DJ15" s="89">
        <f>SUMPRODUCT(AN$6:AN15,[1]节奏总纲!X$4:X13)</f>
        <v>-5034.8631695795539</v>
      </c>
      <c r="DK15" s="89">
        <f>SUMPRODUCT(AO$6:AO15,[1]节奏总纲!Y$4:Y13)</f>
        <v>-4534.6350376111304</v>
      </c>
      <c r="DL15" s="89">
        <f>SUMPRODUCT(AP$6:AP15,[1]节奏总纲!Z$4:Z13)</f>
        <v>-3567.2720164541756</v>
      </c>
      <c r="DM15" s="89">
        <f>SUMPRODUCT(AQ$6:AQ15,[1]节奏总纲!AA$4:AA13)</f>
        <v>-2321.28246505675</v>
      </c>
      <c r="DN15" s="89">
        <f>SUMPRODUCT(AR$6:AR15,[1]节奏总纲!W$4:W13)</f>
        <v>-7235.7652761020508</v>
      </c>
      <c r="DO15" s="89">
        <f>SUMPRODUCT(AS$6:AS15,[1]节奏总纲!X$4:X13)</f>
        <v>-7123.3686809320097</v>
      </c>
      <c r="DP15" s="89">
        <f>SUMPRODUCT(AT$6:AT15,[1]节奏总纲!Y$4:Y13)</f>
        <v>-6496.4323883767038</v>
      </c>
      <c r="DQ15" s="89">
        <f>SUMPRODUCT(AU$6:AU15,[1]节奏总纲!Z$4:Z13)</f>
        <v>-5145.4990032097667</v>
      </c>
      <c r="DR15" s="89">
        <f>SUMPRODUCT(AV$6:AV15,[1]节奏总纲!AA$4:AA13)</f>
        <v>-3391.5675425082936</v>
      </c>
      <c r="DS15" s="89">
        <f>SUMPRODUCT(CZ$6:CZ15,[1]节奏总纲!W$4:W13)</f>
        <v>-33800.079643739031</v>
      </c>
      <c r="DT15" s="89">
        <f>SUMPRODUCT(DA$6:DA15,[1]节奏总纲!X$4:X13)</f>
        <v>-32334.326450212036</v>
      </c>
      <c r="DU15" s="89">
        <f>SUMPRODUCT(DB$6:DB15,[1]节奏总纲!Y$4:Y13)</f>
        <v>-28815.643032616077</v>
      </c>
      <c r="DV15" s="89">
        <f>SUMPRODUCT(DC$6:DC15,[1]节奏总纲!Z$4:Z13)</f>
        <v>-22504.756699238504</v>
      </c>
      <c r="DW15" s="89">
        <f>SUMPRODUCT(DD$6:DD15,[1]节奏总纲!AA$4:AA13)</f>
        <v>-14434.91826708175</v>
      </c>
      <c r="DX15" s="89">
        <f>SUMPRODUCT(AW$6:AW15,[1]节奏总纲!W$4:W13)</f>
        <v>0</v>
      </c>
      <c r="DY15" s="89">
        <f>SUMPRODUCT(AX$6:AX15,[1]节奏总纲!X$4:X13)</f>
        <v>0</v>
      </c>
      <c r="DZ15" s="89">
        <f>SUMPRODUCT(AY$6:AY15,[1]节奏总纲!Y$4:Y13)</f>
        <v>0</v>
      </c>
      <c r="EA15" s="89">
        <f>SUMPRODUCT(AZ$6:AZ15,[1]节奏总纲!Z$4:Z13)</f>
        <v>0</v>
      </c>
      <c r="EB15" s="89">
        <f>SUMPRODUCT(BA$6:BA15,[1]节奏总纲!AA$4:AA13)</f>
        <v>0</v>
      </c>
      <c r="EC15" s="89">
        <f>SUMPRODUCT(BB$6:BB15,[1]节奏总纲!W$4:W13)</f>
        <v>0</v>
      </c>
      <c r="ED15" s="89">
        <f>SUMPRODUCT(BC$6:BC15,[1]节奏总纲!X$4:X13)</f>
        <v>0</v>
      </c>
      <c r="EE15" s="89">
        <f>SUMPRODUCT(BD$6:BD15,[1]节奏总纲!Y$4:Y13)</f>
        <v>0</v>
      </c>
      <c r="EF15" s="89">
        <f>SUMPRODUCT(BE$6:BE15,[1]节奏总纲!Z$4:Z13)</f>
        <v>0</v>
      </c>
      <c r="EG15" s="89">
        <f>SUMPRODUCT(BF$6:BF15,[1]节奏总纲!AA$4:AA13)</f>
        <v>0</v>
      </c>
      <c r="EH15" s="89">
        <f>SUMPRODUCT(BG$6:BG15,[1]节奏总纲!W$4:W13)</f>
        <v>0</v>
      </c>
      <c r="EI15" s="89">
        <f>SUMPRODUCT(BH$6:BH15,[1]节奏总纲!X$4:X13)</f>
        <v>0</v>
      </c>
      <c r="EJ15" s="89">
        <f>SUMPRODUCT(BI$6:BI15,[1]节奏总纲!Y$4:Y13)</f>
        <v>0</v>
      </c>
      <c r="EK15" s="89">
        <f>SUMPRODUCT(BJ$6:BJ15,[1]节奏总纲!Z$4:Z13)</f>
        <v>0</v>
      </c>
      <c r="EL15" s="89">
        <f>SUMPRODUCT(BK$6:BK15,[1]节奏总纲!AA$4:AA13)</f>
        <v>0</v>
      </c>
      <c r="EM15" s="89">
        <f>SUMPRODUCT(BL$6:BL15,[1]节奏总纲!W$4:W13)</f>
        <v>0</v>
      </c>
      <c r="EN15" s="89">
        <f>SUMPRODUCT(BM$6:BM15,[1]节奏总纲!X$4:X13)</f>
        <v>0</v>
      </c>
      <c r="EO15" s="89">
        <f>SUMPRODUCT(BN$6:BN15,[1]节奏总纲!Y$4:Y13)</f>
        <v>0</v>
      </c>
      <c r="EP15" s="89">
        <f>SUMPRODUCT(BO$6:BO15,[1]节奏总纲!Z$4:Z13)</f>
        <v>0</v>
      </c>
      <c r="EQ15" s="89">
        <f>SUMPRODUCT(BP$6:BP15,[1]节奏总纲!AA$4:AA13)</f>
        <v>0</v>
      </c>
      <c r="ER15" s="89">
        <f>SUMPRODUCT(BQ$6:BQ15,[1]节奏总纲!W$4:W13)</f>
        <v>0</v>
      </c>
      <c r="ES15" s="89">
        <f>SUMPRODUCT(BR$6:BR15,[1]节奏总纲!X$4:X13)</f>
        <v>0</v>
      </c>
      <c r="ET15" s="89">
        <f>SUMPRODUCT(BS$6:BS15,[1]节奏总纲!Y$4:Y13)</f>
        <v>0</v>
      </c>
      <c r="EU15" s="89">
        <f>SUMPRODUCT(BT$6:BT15,[1]节奏总纲!Z$4:Z13)</f>
        <v>0</v>
      </c>
      <c r="EV15" s="89">
        <f>SUMPRODUCT(BU$6:BU15,[1]节奏总纲!AA$4:AA13)</f>
        <v>0</v>
      </c>
      <c r="EX15" s="88">
        <v>80</v>
      </c>
      <c r="EY15" s="88">
        <f t="shared" si="75"/>
        <v>0</v>
      </c>
      <c r="EZ15" s="88">
        <f t="shared" si="76"/>
        <v>0</v>
      </c>
      <c r="FA15" s="88">
        <f t="shared" si="77"/>
        <v>0</v>
      </c>
      <c r="FB15" s="88">
        <f t="shared" si="78"/>
        <v>0</v>
      </c>
      <c r="FC15" s="88">
        <f t="shared" si="79"/>
        <v>0</v>
      </c>
      <c r="FE15" s="89">
        <f>SUMPRODUCT(BV$6:BV15,[1]节奏总纲!W$4:W13)</f>
        <v>0</v>
      </c>
      <c r="FF15" s="89">
        <f>SUMPRODUCT(BW$6:BW15,[1]节奏总纲!X$4:X13)</f>
        <v>0</v>
      </c>
      <c r="FG15" s="89">
        <f>SUMPRODUCT(BX$6:BX15,[1]节奏总纲!Y$4:Y13)</f>
        <v>0</v>
      </c>
      <c r="FH15" s="89">
        <f>SUMPRODUCT(BY$6:BY15,[1]节奏总纲!Z$4:Z13)</f>
        <v>0</v>
      </c>
      <c r="FI15" s="89">
        <f>SUMPRODUCT(BZ$6:BZ15,[1]节奏总纲!AA$4:AA13)</f>
        <v>0</v>
      </c>
      <c r="FJ15" s="89">
        <f>SUMPRODUCT(CA$6:CA15,[1]节奏总纲!W$4:W13)</f>
        <v>0</v>
      </c>
      <c r="FK15" s="89">
        <f>SUMPRODUCT(CB$6:CB15,[1]节奏总纲!X$4:X13)</f>
        <v>0</v>
      </c>
      <c r="FL15" s="89">
        <f>SUMPRODUCT(CC$6:CC15,[1]节奏总纲!Y$4:Y13)</f>
        <v>0</v>
      </c>
      <c r="FM15" s="89">
        <f>SUMPRODUCT(CD$6:CD15,[1]节奏总纲!Z$4:Z13)</f>
        <v>0</v>
      </c>
      <c r="FN15" s="89">
        <f>SUMPRODUCT(CE$6:CE15,[1]节奏总纲!AA$4:AA13)</f>
        <v>0</v>
      </c>
      <c r="FO15" s="89">
        <f>SUMPRODUCT(CF$6:CF15,[1]节奏总纲!W$4:W13)</f>
        <v>0</v>
      </c>
      <c r="FP15" s="89">
        <f>SUMPRODUCT(CG$6:CG15,[1]节奏总纲!X$4:X13)</f>
        <v>0</v>
      </c>
      <c r="FQ15" s="89">
        <f>SUMPRODUCT(CH$6:CH15,[1]节奏总纲!Y$4:Y13)</f>
        <v>0</v>
      </c>
      <c r="FR15" s="89">
        <f>SUMPRODUCT(CI$6:CI15,[1]节奏总纲!Z$4:Z13)</f>
        <v>0</v>
      </c>
      <c r="FS15" s="89">
        <f>SUMPRODUCT(CJ$6:CJ15,[1]节奏总纲!AA$4:AA13)</f>
        <v>0</v>
      </c>
      <c r="FT15" s="89">
        <f>SUMPRODUCT(CK$6:CK15,[1]节奏总纲!W$4:W13)</f>
        <v>0</v>
      </c>
      <c r="FU15" s="89">
        <f>SUMPRODUCT(CL$6:CL15,[1]节奏总纲!X$4:X13)</f>
        <v>0</v>
      </c>
      <c r="FV15" s="89">
        <f>SUMPRODUCT(CM$6:CM15,[1]节奏总纲!Y$4:Y13)</f>
        <v>0</v>
      </c>
      <c r="FW15" s="89">
        <f>SUMPRODUCT(CN$6:CN15,[1]节奏总纲!Z$4:Z13)</f>
        <v>0</v>
      </c>
      <c r="FX15" s="89">
        <f>SUMPRODUCT(CO$6:CO15,[1]节奏总纲!AA$4:AA13)</f>
        <v>0</v>
      </c>
      <c r="FY15" s="89">
        <f>SUMPRODUCT(CP$6:CP15,[1]节奏总纲!W$4:W13)</f>
        <v>0</v>
      </c>
      <c r="FZ15" s="89">
        <f>SUMPRODUCT(CQ$6:CQ15,[1]节奏总纲!X$4:X13)</f>
        <v>0</v>
      </c>
      <c r="GA15" s="89">
        <f>SUMPRODUCT(CR$6:CR15,[1]节奏总纲!Y$4:Y13)</f>
        <v>0</v>
      </c>
      <c r="GB15" s="89">
        <f>SUMPRODUCT(CS$6:CS15,[1]节奏总纲!Z$4:Z13)</f>
        <v>0</v>
      </c>
      <c r="GC15" s="89">
        <f>SUMPRODUCT(CT$6:CT15,[1]节奏总纲!AA$4:AA13)</f>
        <v>0</v>
      </c>
      <c r="GD15" s="89">
        <f>SUMPRODUCT(CU$6:CU15,[1]节奏总纲!W$4:W13)</f>
        <v>0</v>
      </c>
      <c r="GE15" s="89">
        <f>SUMPRODUCT(CV$6:CV15,[1]节奏总纲!X$4:X13)</f>
        <v>0</v>
      </c>
      <c r="GF15" s="89">
        <f>SUMPRODUCT(CW$6:CW15,[1]节奏总纲!Y$4:Y13)</f>
        <v>0</v>
      </c>
      <c r="GG15" s="89">
        <f>SUMPRODUCT(CX$6:CX15,[1]节奏总纲!Z$4:Z13)</f>
        <v>0</v>
      </c>
      <c r="GH15" s="89">
        <f>SUMPRODUCT(CY$6:CY15,[1]节奏总纲!AA$4:AA13)</f>
        <v>0</v>
      </c>
      <c r="GJ15" s="88">
        <v>45</v>
      </c>
      <c r="GK15" s="88">
        <f t="shared" si="80"/>
        <v>410.25158915822897</v>
      </c>
      <c r="GL15" s="88">
        <f t="shared" si="81"/>
        <v>285.67864289399898</v>
      </c>
      <c r="GM15" s="88">
        <f t="shared" si="82"/>
        <v>179.66666731303076</v>
      </c>
      <c r="GN15" s="88">
        <f t="shared" si="83"/>
        <v>206.18294591754312</v>
      </c>
      <c r="GO15" s="88">
        <f t="shared" si="84"/>
        <v>114.65237541545082</v>
      </c>
      <c r="GP15" s="88">
        <f t="shared" si="85"/>
        <v>40.69382714097506</v>
      </c>
      <c r="GR15" s="89">
        <f>SUMPRODUCT(CZ$6:CZ15,[1]节奏总纲!W$4:W13)</f>
        <v>-33800.079643739031</v>
      </c>
      <c r="GS15" s="89">
        <f>SUMPRODUCT(DA$6:DA15,[1]节奏总纲!X$4:X13)</f>
        <v>-32334.326450212036</v>
      </c>
      <c r="GT15" s="89">
        <f>SUMPRODUCT(DB$6:DB15,[1]节奏总纲!Y$4:Y13)</f>
        <v>-28815.643032616077</v>
      </c>
      <c r="GU15" s="89">
        <f>SUMPRODUCT(DC$6:DC15,[1]节奏总纲!Z$4:Z13)</f>
        <v>-22504.756699238504</v>
      </c>
      <c r="GV15" s="89">
        <f>SUMPRODUCT(DD$6:DD15,[1]节奏总纲!AA$4:AA13)</f>
        <v>-14434.91826708175</v>
      </c>
    </row>
    <row r="16" spans="2:204" x14ac:dyDescent="0.15">
      <c r="B16" s="89">
        <f t="shared" si="89"/>
        <v>60</v>
      </c>
      <c r="C16" s="64">
        <v>5</v>
      </c>
      <c r="D16" s="64">
        <f>爵位解锁村镇信息!L13</f>
        <v>-90</v>
      </c>
      <c r="E16" s="64">
        <f>爵位解锁村镇信息!M13</f>
        <v>-98.333333333333599</v>
      </c>
      <c r="F16" s="64">
        <f>爵位解锁村镇信息!N13</f>
        <v>-106.83673469387679</v>
      </c>
      <c r="G16" s="64">
        <f>爵位解锁村镇信息!O13</f>
        <v>-115.51546391752635</v>
      </c>
      <c r="H16" s="64">
        <f>爵位解锁村镇信息!P13</f>
        <v>-133.42105263157873</v>
      </c>
      <c r="I16" s="67">
        <f t="shared" si="87"/>
        <v>-3.8888888888888888</v>
      </c>
      <c r="J16" s="65">
        <v>100</v>
      </c>
      <c r="K16" s="89">
        <f t="shared" si="88"/>
        <v>350</v>
      </c>
      <c r="L16" s="64">
        <v>16600</v>
      </c>
      <c r="M16" s="64">
        <f>ROUND(650/INDEX('[1]功能-付费相关'!BB$6:BB$105,C16,1)/2000,0)*2000</f>
        <v>36000</v>
      </c>
      <c r="N16" s="64"/>
      <c r="O16" s="64"/>
      <c r="P16" s="64"/>
      <c r="Q16" s="64"/>
      <c r="R16" s="64"/>
      <c r="S16" s="64">
        <v>6</v>
      </c>
      <c r="T16" s="69">
        <v>20</v>
      </c>
      <c r="U16" s="64"/>
      <c r="V16" s="64"/>
      <c r="W16" s="64"/>
      <c r="X16" s="64"/>
      <c r="Y16" s="64"/>
      <c r="Z16" s="64">
        <f t="shared" si="86"/>
        <v>72000</v>
      </c>
      <c r="AE16" s="89">
        <v>11</v>
      </c>
      <c r="AF16" s="89">
        <f t="shared" si="0"/>
        <v>270</v>
      </c>
      <c r="AG16" s="89">
        <f t="shared" si="1"/>
        <v>267.5252525252522</v>
      </c>
      <c r="AH16" s="89">
        <f t="shared" si="2"/>
        <v>265.00000000000091</v>
      </c>
      <c r="AI16" s="89">
        <f t="shared" si="3"/>
        <v>262.42268041237048</v>
      </c>
      <c r="AJ16" s="89">
        <f t="shared" si="4"/>
        <v>257.10526315789502</v>
      </c>
      <c r="AL16" s="89">
        <v>11</v>
      </c>
      <c r="AM16" s="89">
        <f t="shared" si="5"/>
        <v>15560</v>
      </c>
      <c r="AN16" s="89">
        <f t="shared" si="6"/>
        <v>15527.828282828279</v>
      </c>
      <c r="AO16" s="89">
        <f t="shared" si="7"/>
        <v>15495.000000000011</v>
      </c>
      <c r="AP16" s="89">
        <f t="shared" si="8"/>
        <v>15461.494845360816</v>
      </c>
      <c r="AQ16" s="89">
        <f t="shared" si="9"/>
        <v>15392.368421052635</v>
      </c>
      <c r="AR16" s="89">
        <f t="shared" si="10"/>
        <v>31200</v>
      </c>
      <c r="AS16" s="89">
        <f t="shared" si="11"/>
        <v>31051.51515151513</v>
      </c>
      <c r="AT16" s="89">
        <f t="shared" si="12"/>
        <v>30900.000000000055</v>
      </c>
      <c r="AU16" s="89">
        <f t="shared" si="13"/>
        <v>30745.360824742231</v>
      </c>
      <c r="AV16" s="89">
        <f t="shared" si="14"/>
        <v>30426.315789473701</v>
      </c>
      <c r="AW16" s="89">
        <f t="shared" si="15"/>
        <v>0</v>
      </c>
      <c r="AX16" s="89">
        <f t="shared" si="16"/>
        <v>0</v>
      </c>
      <c r="AY16" s="89">
        <f t="shared" si="17"/>
        <v>0</v>
      </c>
      <c r="AZ16" s="89">
        <f t="shared" si="18"/>
        <v>0</v>
      </c>
      <c r="BA16" s="89">
        <f t="shared" si="19"/>
        <v>0</v>
      </c>
      <c r="BB16" s="89">
        <f t="shared" si="20"/>
        <v>0</v>
      </c>
      <c r="BC16" s="89">
        <f t="shared" si="21"/>
        <v>0</v>
      </c>
      <c r="BD16" s="89">
        <f t="shared" si="22"/>
        <v>0</v>
      </c>
      <c r="BE16" s="89">
        <f t="shared" si="23"/>
        <v>0</v>
      </c>
      <c r="BF16" s="89">
        <f t="shared" si="24"/>
        <v>0</v>
      </c>
      <c r="BG16" s="89">
        <f t="shared" si="25"/>
        <v>0</v>
      </c>
      <c r="BH16" s="89">
        <f t="shared" si="26"/>
        <v>0</v>
      </c>
      <c r="BI16" s="89">
        <f t="shared" si="27"/>
        <v>0</v>
      </c>
      <c r="BJ16" s="89">
        <f t="shared" si="28"/>
        <v>0</v>
      </c>
      <c r="BK16" s="89">
        <f t="shared" si="29"/>
        <v>0</v>
      </c>
      <c r="BL16" s="89">
        <f t="shared" si="30"/>
        <v>0</v>
      </c>
      <c r="BM16" s="89">
        <f t="shared" si="31"/>
        <v>0</v>
      </c>
      <c r="BN16" s="89">
        <f t="shared" si="32"/>
        <v>0</v>
      </c>
      <c r="BO16" s="89">
        <f t="shared" si="33"/>
        <v>0</v>
      </c>
      <c r="BP16" s="89">
        <f t="shared" si="34"/>
        <v>0</v>
      </c>
      <c r="BQ16" s="89">
        <f t="shared" si="35"/>
        <v>0</v>
      </c>
      <c r="BR16" s="89">
        <f t="shared" si="36"/>
        <v>0</v>
      </c>
      <c r="BS16" s="89">
        <f t="shared" si="37"/>
        <v>0</v>
      </c>
      <c r="BT16" s="89">
        <f t="shared" si="38"/>
        <v>0</v>
      </c>
      <c r="BU16" s="89">
        <f t="shared" si="39"/>
        <v>0</v>
      </c>
      <c r="BV16" s="89">
        <f t="shared" si="40"/>
        <v>4</v>
      </c>
      <c r="BW16" s="89">
        <f t="shared" si="41"/>
        <v>3.5050505050504399</v>
      </c>
      <c r="BX16" s="89">
        <f t="shared" si="42"/>
        <v>3.0000000000001821</v>
      </c>
      <c r="BY16" s="89">
        <f t="shared" si="43"/>
        <v>2.4845360824740967</v>
      </c>
      <c r="BZ16" s="89">
        <f t="shared" si="44"/>
        <v>1.4210526315790049</v>
      </c>
      <c r="CA16" s="89">
        <f t="shared" si="45"/>
        <v>0</v>
      </c>
      <c r="CB16" s="89">
        <f t="shared" si="46"/>
        <v>0</v>
      </c>
      <c r="CC16" s="89">
        <f t="shared" si="47"/>
        <v>0</v>
      </c>
      <c r="CD16" s="89">
        <f t="shared" si="48"/>
        <v>0</v>
      </c>
      <c r="CE16" s="89">
        <f t="shared" si="49"/>
        <v>0</v>
      </c>
      <c r="CF16" s="89">
        <f t="shared" si="50"/>
        <v>0</v>
      </c>
      <c r="CG16" s="89">
        <f t="shared" si="51"/>
        <v>0</v>
      </c>
      <c r="CH16" s="89">
        <f t="shared" si="52"/>
        <v>0</v>
      </c>
      <c r="CI16" s="89">
        <f t="shared" si="53"/>
        <v>0</v>
      </c>
      <c r="CJ16" s="89">
        <f t="shared" si="54"/>
        <v>0</v>
      </c>
      <c r="CK16" s="89">
        <f t="shared" si="55"/>
        <v>0</v>
      </c>
      <c r="CL16" s="89">
        <f t="shared" si="56"/>
        <v>0</v>
      </c>
      <c r="CM16" s="89">
        <f t="shared" si="57"/>
        <v>0</v>
      </c>
      <c r="CN16" s="89">
        <f t="shared" si="58"/>
        <v>0</v>
      </c>
      <c r="CO16" s="89">
        <f t="shared" si="59"/>
        <v>0</v>
      </c>
      <c r="CP16" s="89">
        <f t="shared" si="60"/>
        <v>0</v>
      </c>
      <c r="CQ16" s="89">
        <f t="shared" si="61"/>
        <v>0</v>
      </c>
      <c r="CR16" s="89">
        <f t="shared" si="62"/>
        <v>0</v>
      </c>
      <c r="CS16" s="89">
        <f t="shared" si="63"/>
        <v>0</v>
      </c>
      <c r="CT16" s="89">
        <f t="shared" si="64"/>
        <v>0</v>
      </c>
      <c r="CU16" s="89">
        <f t="shared" si="65"/>
        <v>0</v>
      </c>
      <c r="CV16" s="89">
        <f t="shared" si="66"/>
        <v>0</v>
      </c>
      <c r="CW16" s="89">
        <f t="shared" si="67"/>
        <v>0</v>
      </c>
      <c r="CX16" s="89">
        <f t="shared" si="68"/>
        <v>0</v>
      </c>
      <c r="CY16" s="89">
        <f t="shared" si="69"/>
        <v>0</v>
      </c>
      <c r="CZ16" s="89">
        <f t="shared" si="70"/>
        <v>72000</v>
      </c>
      <c r="DA16" s="89">
        <f t="shared" si="71"/>
        <v>72000</v>
      </c>
      <c r="DB16" s="89">
        <f t="shared" si="72"/>
        <v>72000</v>
      </c>
      <c r="DC16" s="89">
        <f t="shared" si="73"/>
        <v>72000</v>
      </c>
      <c r="DD16" s="89">
        <f t="shared" si="74"/>
        <v>72000</v>
      </c>
      <c r="DH16" s="89">
        <v>11</v>
      </c>
      <c r="DI16" s="89">
        <f>SUMPRODUCT(AM$6:AM16,[1]节奏总纲!W$4:W14)</f>
        <v>-2961.3859970712892</v>
      </c>
      <c r="DJ16" s="89">
        <f>SUMPRODUCT(AN$6:AN16,[1]节奏总纲!X$4:X14)</f>
        <v>-3085.1459006533159</v>
      </c>
      <c r="DK16" s="89">
        <f>SUMPRODUCT(AO$6:AO16,[1]节奏总纲!Y$4:Y14)</f>
        <v>-2907.0959647521222</v>
      </c>
      <c r="DL16" s="89">
        <f>SUMPRODUCT(AP$6:AP16,[1]节奏总纲!Z$4:Z14)</f>
        <v>-2392.5713893404786</v>
      </c>
      <c r="DM16" s="89">
        <f>SUMPRODUCT(AQ$6:AQ16,[1]节奏总纲!AA$4:AA14)</f>
        <v>-1636.6709262646305</v>
      </c>
      <c r="DN16" s="89">
        <f>SUMPRODUCT(AR$6:AR16,[1]节奏总纲!W$4:W14)</f>
        <v>-2757.1012138373599</v>
      </c>
      <c r="DO16" s="89">
        <f>SUMPRODUCT(AS$6:AS16,[1]节奏总纲!X$4:X14)</f>
        <v>-3224.4541505475613</v>
      </c>
      <c r="DP16" s="89">
        <f>SUMPRODUCT(AT$6:AT16,[1]节奏总纲!Y$4:Y14)</f>
        <v>-3250.8075189773226</v>
      </c>
      <c r="DQ16" s="89">
        <f>SUMPRODUCT(AU$6:AU16,[1]节奏总纲!Z$4:Z14)</f>
        <v>-2809.5932578155375</v>
      </c>
      <c r="DR16" s="89">
        <f>SUMPRODUCT(AV$6:AV16,[1]节奏总纲!AA$4:AA14)</f>
        <v>-2038.2860784344211</v>
      </c>
      <c r="DS16" s="89">
        <f>SUMPRODUCT(CZ$6:CZ16,[1]节奏总纲!W$4:W14)</f>
        <v>-23464.70103851282</v>
      </c>
      <c r="DT16" s="89">
        <f>SUMPRODUCT(DA$6:DA16,[1]节奏总纲!X$4:X14)</f>
        <v>-23293.806371951614</v>
      </c>
      <c r="DU16" s="89">
        <f>SUMPRODUCT(DB$6:DB16,[1]节奏总纲!Y$4:Y14)</f>
        <v>-21253.02197770491</v>
      </c>
      <c r="DV16" s="89">
        <f>SUMPRODUCT(DC$6:DC16,[1]节奏总纲!Z$4:Z14)</f>
        <v>-17034.493571507115</v>
      </c>
      <c r="DW16" s="89">
        <f>SUMPRODUCT(DD$6:DD16,[1]节奏总纲!AA$4:AA14)</f>
        <v>-11232.55009054991</v>
      </c>
      <c r="DX16" s="89">
        <f>SUMPRODUCT(AW$6:AW16,[1]节奏总纲!W$4:W14)</f>
        <v>0</v>
      </c>
      <c r="DY16" s="89">
        <f>SUMPRODUCT(AX$6:AX16,[1]节奏总纲!X$4:X14)</f>
        <v>0</v>
      </c>
      <c r="DZ16" s="89">
        <f>SUMPRODUCT(AY$6:AY16,[1]节奏总纲!Y$4:Y14)</f>
        <v>0</v>
      </c>
      <c r="EA16" s="89">
        <f>SUMPRODUCT(AZ$6:AZ16,[1]节奏总纲!Z$4:Z14)</f>
        <v>0</v>
      </c>
      <c r="EB16" s="89">
        <f>SUMPRODUCT(BA$6:BA16,[1]节奏总纲!AA$4:AA14)</f>
        <v>0</v>
      </c>
      <c r="EC16" s="89">
        <f>SUMPRODUCT(BB$6:BB16,[1]节奏总纲!W$4:W14)</f>
        <v>0</v>
      </c>
      <c r="ED16" s="89">
        <f>SUMPRODUCT(BC$6:BC16,[1]节奏总纲!X$4:X14)</f>
        <v>0</v>
      </c>
      <c r="EE16" s="89">
        <f>SUMPRODUCT(BD$6:BD16,[1]节奏总纲!Y$4:Y14)</f>
        <v>0</v>
      </c>
      <c r="EF16" s="89">
        <f>SUMPRODUCT(BE$6:BE16,[1]节奏总纲!Z$4:Z14)</f>
        <v>0</v>
      </c>
      <c r="EG16" s="89">
        <f>SUMPRODUCT(BF$6:BF16,[1]节奏总纲!AA$4:AA14)</f>
        <v>0</v>
      </c>
      <c r="EH16" s="89">
        <f>SUMPRODUCT(BG$6:BG16,[1]节奏总纲!W$4:W14)</f>
        <v>0</v>
      </c>
      <c r="EI16" s="89">
        <f>SUMPRODUCT(BH$6:BH16,[1]节奏总纲!X$4:X14)</f>
        <v>0</v>
      </c>
      <c r="EJ16" s="89">
        <f>SUMPRODUCT(BI$6:BI16,[1]节奏总纲!Y$4:Y14)</f>
        <v>0</v>
      </c>
      <c r="EK16" s="89">
        <f>SUMPRODUCT(BJ$6:BJ16,[1]节奏总纲!Z$4:Z14)</f>
        <v>0</v>
      </c>
      <c r="EL16" s="89">
        <f>SUMPRODUCT(BK$6:BK16,[1]节奏总纲!AA$4:AA14)</f>
        <v>0</v>
      </c>
      <c r="EM16" s="89">
        <f>SUMPRODUCT(BL$6:BL16,[1]节奏总纲!W$4:W14)</f>
        <v>0</v>
      </c>
      <c r="EN16" s="89">
        <f>SUMPRODUCT(BM$6:BM16,[1]节奏总纲!X$4:X14)</f>
        <v>0</v>
      </c>
      <c r="EO16" s="89">
        <f>SUMPRODUCT(BN$6:BN16,[1]节奏总纲!Y$4:Y14)</f>
        <v>0</v>
      </c>
      <c r="EP16" s="89">
        <f>SUMPRODUCT(BO$6:BO16,[1]节奏总纲!Z$4:Z14)</f>
        <v>0</v>
      </c>
      <c r="EQ16" s="89">
        <f>SUMPRODUCT(BP$6:BP16,[1]节奏总纲!AA$4:AA14)</f>
        <v>0</v>
      </c>
      <c r="ER16" s="89">
        <f>SUMPRODUCT(BQ$6:BQ16,[1]节奏总纲!W$4:W14)</f>
        <v>0</v>
      </c>
      <c r="ES16" s="89">
        <f>SUMPRODUCT(BR$6:BR16,[1]节奏总纲!X$4:X14)</f>
        <v>0</v>
      </c>
      <c r="ET16" s="89">
        <f>SUMPRODUCT(BS$6:BS16,[1]节奏总纲!Y$4:Y14)</f>
        <v>0</v>
      </c>
      <c r="EU16" s="89">
        <f>SUMPRODUCT(BT$6:BT16,[1]节奏总纲!Z$4:Z14)</f>
        <v>0</v>
      </c>
      <c r="EV16" s="89">
        <f>SUMPRODUCT(BU$6:BU16,[1]节奏总纲!AA$4:AA14)</f>
        <v>0</v>
      </c>
      <c r="EX16" s="88">
        <v>90</v>
      </c>
      <c r="EY16" s="88">
        <f t="shared" si="75"/>
        <v>0</v>
      </c>
      <c r="EZ16" s="88">
        <f t="shared" si="76"/>
        <v>0</v>
      </c>
      <c r="FA16" s="88">
        <f t="shared" si="77"/>
        <v>0</v>
      </c>
      <c r="FB16" s="88">
        <f t="shared" si="78"/>
        <v>0</v>
      </c>
      <c r="FC16" s="88">
        <f t="shared" si="79"/>
        <v>0</v>
      </c>
      <c r="FE16" s="89">
        <f>SUMPRODUCT(BV$6:BV16,[1]节奏总纲!W$4:W14)</f>
        <v>0.57418770029034505</v>
      </c>
      <c r="FF16" s="89">
        <f>SUMPRODUCT(BW$6:BW16,[1]节奏总纲!X$4:X14)</f>
        <v>0.44010388147535195</v>
      </c>
      <c r="FG16" s="89">
        <f>SUMPRODUCT(BX$6:BX16,[1]节奏总纲!Y$4:Y14)</f>
        <v>0.31510921062131775</v>
      </c>
      <c r="FH16" s="89">
        <f>SUMPRODUCT(BY$6:BY16,[1]节奏总纲!Z$4:Z14)</f>
        <v>0.18876480724272557</v>
      </c>
      <c r="FI16" s="89">
        <f>SUMPRODUCT(BZ$6:BZ16,[1]节奏总纲!AA$4:AA14)</f>
        <v>6.3204635063130968E-2</v>
      </c>
      <c r="FJ16" s="89">
        <f>SUMPRODUCT(CA$6:CA16,[1]节奏总纲!W$4:W14)</f>
        <v>0</v>
      </c>
      <c r="FK16" s="89">
        <f>SUMPRODUCT(CB$6:CB16,[1]节奏总纲!X$4:X14)</f>
        <v>0</v>
      </c>
      <c r="FL16" s="89">
        <f>SUMPRODUCT(CC$6:CC16,[1]节奏总纲!Y$4:Y14)</f>
        <v>0</v>
      </c>
      <c r="FM16" s="89">
        <f>SUMPRODUCT(CD$6:CD16,[1]节奏总纲!Z$4:Z14)</f>
        <v>0</v>
      </c>
      <c r="FN16" s="89">
        <f>SUMPRODUCT(CE$6:CE16,[1]节奏总纲!AA$4:AA14)</f>
        <v>0</v>
      </c>
      <c r="FO16" s="89">
        <f>SUMPRODUCT(CF$6:CF16,[1]节奏总纲!W$4:W14)</f>
        <v>0</v>
      </c>
      <c r="FP16" s="89">
        <f>SUMPRODUCT(CG$6:CG16,[1]节奏总纲!X$4:X14)</f>
        <v>0</v>
      </c>
      <c r="FQ16" s="89">
        <f>SUMPRODUCT(CH$6:CH16,[1]节奏总纲!Y$4:Y14)</f>
        <v>0</v>
      </c>
      <c r="FR16" s="89">
        <f>SUMPRODUCT(CI$6:CI16,[1]节奏总纲!Z$4:Z14)</f>
        <v>0</v>
      </c>
      <c r="FS16" s="89">
        <f>SUMPRODUCT(CJ$6:CJ16,[1]节奏总纲!AA$4:AA14)</f>
        <v>0</v>
      </c>
      <c r="FT16" s="89">
        <f>SUMPRODUCT(CK$6:CK16,[1]节奏总纲!W$4:W14)</f>
        <v>0</v>
      </c>
      <c r="FU16" s="89">
        <f>SUMPRODUCT(CL$6:CL16,[1]节奏总纲!X$4:X14)</f>
        <v>0</v>
      </c>
      <c r="FV16" s="89">
        <f>SUMPRODUCT(CM$6:CM16,[1]节奏总纲!Y$4:Y14)</f>
        <v>0</v>
      </c>
      <c r="FW16" s="89">
        <f>SUMPRODUCT(CN$6:CN16,[1]节奏总纲!Z$4:Z14)</f>
        <v>0</v>
      </c>
      <c r="FX16" s="89">
        <f>SUMPRODUCT(CO$6:CO16,[1]节奏总纲!AA$4:AA14)</f>
        <v>0</v>
      </c>
      <c r="FY16" s="89">
        <f>SUMPRODUCT(CP$6:CP16,[1]节奏总纲!W$4:W14)</f>
        <v>0</v>
      </c>
      <c r="FZ16" s="89">
        <f>SUMPRODUCT(CQ$6:CQ16,[1]节奏总纲!X$4:X14)</f>
        <v>0</v>
      </c>
      <c r="GA16" s="89">
        <f>SUMPRODUCT(CR$6:CR16,[1]节奏总纲!Y$4:Y14)</f>
        <v>0</v>
      </c>
      <c r="GB16" s="89">
        <f>SUMPRODUCT(CS$6:CS16,[1]节奏总纲!Z$4:Z14)</f>
        <v>0</v>
      </c>
      <c r="GC16" s="89">
        <f>SUMPRODUCT(CT$6:CT16,[1]节奏总纲!AA$4:AA14)</f>
        <v>0</v>
      </c>
      <c r="GD16" s="89">
        <f>SUMPRODUCT(CU$6:CU16,[1]节奏总纲!W$4:W14)</f>
        <v>0</v>
      </c>
      <c r="GE16" s="89">
        <f>SUMPRODUCT(CV$6:CV16,[1]节奏总纲!X$4:X14)</f>
        <v>0</v>
      </c>
      <c r="GF16" s="89">
        <f>SUMPRODUCT(CW$6:CW16,[1]节奏总纲!Y$4:Y14)</f>
        <v>0</v>
      </c>
      <c r="GG16" s="89">
        <f>SUMPRODUCT(CX$6:CX16,[1]节奏总纲!Z$4:Z14)</f>
        <v>0</v>
      </c>
      <c r="GH16" s="89">
        <f>SUMPRODUCT(CY$6:CY16,[1]节奏总纲!AA$4:AA14)</f>
        <v>0</v>
      </c>
      <c r="GJ16" s="88">
        <v>50</v>
      </c>
      <c r="GK16" s="88">
        <f t="shared" si="80"/>
        <v>597.70324919883853</v>
      </c>
      <c r="GL16" s="88">
        <f t="shared" si="81"/>
        <v>426.26738792445622</v>
      </c>
      <c r="GM16" s="88">
        <f t="shared" si="82"/>
        <v>273.3924973333356</v>
      </c>
      <c r="GN16" s="88">
        <f t="shared" si="83"/>
        <v>346.77169094800036</v>
      </c>
      <c r="GO16" s="88">
        <f t="shared" si="84"/>
        <v>208.37820543575566</v>
      </c>
      <c r="GP16" s="88">
        <f t="shared" si="85"/>
        <v>87.55674215112748</v>
      </c>
      <c r="GR16" s="89">
        <f>SUMPRODUCT(CZ$6:CZ16,[1]节奏总纲!W$4:W14)</f>
        <v>-23464.70103851282</v>
      </c>
      <c r="GS16" s="89">
        <f>SUMPRODUCT(DA$6:DA16,[1]节奏总纲!X$4:X14)</f>
        <v>-23293.806371951614</v>
      </c>
      <c r="GT16" s="89">
        <f>SUMPRODUCT(DB$6:DB16,[1]节奏总纲!Y$4:Y14)</f>
        <v>-21253.02197770491</v>
      </c>
      <c r="GU16" s="89">
        <f>SUMPRODUCT(DC$6:DC16,[1]节奏总纲!Z$4:Z14)</f>
        <v>-17034.493571507115</v>
      </c>
      <c r="GV16" s="89">
        <f>SUMPRODUCT(DD$6:DD16,[1]节奏总纲!AA$4:AA14)</f>
        <v>-11232.55009054991</v>
      </c>
    </row>
    <row r="17" spans="2:204" x14ac:dyDescent="0.15">
      <c r="B17" s="89">
        <f t="shared" si="89"/>
        <v>60</v>
      </c>
      <c r="C17" s="89">
        <v>6</v>
      </c>
      <c r="D17" s="39">
        <f>爵位解锁村镇信息!L14</f>
        <v>-30</v>
      </c>
      <c r="E17" s="39">
        <f>爵位解锁村镇信息!M14</f>
        <v>-37.727272727272975</v>
      </c>
      <c r="F17" s="39">
        <f>爵位解锁村镇信息!N14</f>
        <v>-45.612244897958419</v>
      </c>
      <c r="G17" s="39">
        <f>爵位解锁村镇信息!O14</f>
        <v>-53.659793814433613</v>
      </c>
      <c r="H17" s="39">
        <f>爵位解锁村镇信息!P14</f>
        <v>-70.263157894736594</v>
      </c>
      <c r="I17" s="67">
        <f t="shared" si="87"/>
        <v>-13.333333333333334</v>
      </c>
      <c r="J17" s="42">
        <v>50</v>
      </c>
      <c r="K17" s="89">
        <f t="shared" si="88"/>
        <v>400</v>
      </c>
      <c r="L17" s="89">
        <v>18000</v>
      </c>
      <c r="M17" s="89">
        <f>ROUND(650/INDEX('[1]功能-付费相关'!BB$6:BB$105,C17,1)/2000,0)*2000</f>
        <v>42000</v>
      </c>
      <c r="S17" s="89">
        <v>6</v>
      </c>
      <c r="T17" s="69">
        <v>20</v>
      </c>
      <c r="Z17" s="89">
        <f t="shared" si="86"/>
        <v>72000</v>
      </c>
      <c r="AE17" s="89">
        <v>12</v>
      </c>
      <c r="AF17" s="89">
        <f t="shared" si="0"/>
        <v>350</v>
      </c>
      <c r="AG17" s="89">
        <f t="shared" si="1"/>
        <v>348.33333333333314</v>
      </c>
      <c r="AH17" s="89">
        <f t="shared" si="2"/>
        <v>346.63265306122537</v>
      </c>
      <c r="AI17" s="89">
        <f t="shared" si="3"/>
        <v>344.89690721649424</v>
      </c>
      <c r="AJ17" s="89">
        <f t="shared" si="4"/>
        <v>341.3157894736845</v>
      </c>
      <c r="AL17" s="89">
        <v>12</v>
      </c>
      <c r="AM17" s="89">
        <f t="shared" si="5"/>
        <v>16600</v>
      </c>
      <c r="AN17" s="89">
        <f t="shared" si="6"/>
        <v>16578.333333333332</v>
      </c>
      <c r="AO17" s="89">
        <f t="shared" si="7"/>
        <v>16556.224489795932</v>
      </c>
      <c r="AP17" s="89">
        <f t="shared" si="8"/>
        <v>16533.659793814426</v>
      </c>
      <c r="AQ17" s="89">
        <f t="shared" si="9"/>
        <v>16487.1052631579</v>
      </c>
      <c r="AR17" s="89">
        <f t="shared" si="10"/>
        <v>36000</v>
      </c>
      <c r="AS17" s="89">
        <f t="shared" si="11"/>
        <v>35899.999999999985</v>
      </c>
      <c r="AT17" s="89">
        <f t="shared" si="12"/>
        <v>35797.95918367352</v>
      </c>
      <c r="AU17" s="89">
        <f t="shared" si="13"/>
        <v>35693.814432989653</v>
      </c>
      <c r="AV17" s="89">
        <f t="shared" si="14"/>
        <v>35478.947368421068</v>
      </c>
      <c r="AW17" s="89">
        <f t="shared" si="15"/>
        <v>0</v>
      </c>
      <c r="AX17" s="89">
        <f t="shared" si="16"/>
        <v>0</v>
      </c>
      <c r="AY17" s="89">
        <f t="shared" si="17"/>
        <v>0</v>
      </c>
      <c r="AZ17" s="89">
        <f t="shared" si="18"/>
        <v>0</v>
      </c>
      <c r="BA17" s="89">
        <f t="shared" si="19"/>
        <v>0</v>
      </c>
      <c r="BB17" s="89">
        <f t="shared" si="20"/>
        <v>0</v>
      </c>
      <c r="BC17" s="89">
        <f t="shared" si="21"/>
        <v>0</v>
      </c>
      <c r="BD17" s="89">
        <f t="shared" si="22"/>
        <v>0</v>
      </c>
      <c r="BE17" s="89">
        <f t="shared" si="23"/>
        <v>0</v>
      </c>
      <c r="BF17" s="89">
        <f t="shared" si="24"/>
        <v>0</v>
      </c>
      <c r="BG17" s="89">
        <f t="shared" si="25"/>
        <v>0</v>
      </c>
      <c r="BH17" s="89">
        <f t="shared" si="26"/>
        <v>0</v>
      </c>
      <c r="BI17" s="89">
        <f t="shared" si="27"/>
        <v>0</v>
      </c>
      <c r="BJ17" s="89">
        <f t="shared" si="28"/>
        <v>0</v>
      </c>
      <c r="BK17" s="89">
        <f t="shared" si="29"/>
        <v>0</v>
      </c>
      <c r="BL17" s="89">
        <f t="shared" si="30"/>
        <v>0</v>
      </c>
      <c r="BM17" s="89">
        <f t="shared" si="31"/>
        <v>0</v>
      </c>
      <c r="BN17" s="89">
        <f t="shared" si="32"/>
        <v>0</v>
      </c>
      <c r="BO17" s="89">
        <f t="shared" si="33"/>
        <v>0</v>
      </c>
      <c r="BP17" s="89">
        <f t="shared" si="34"/>
        <v>0</v>
      </c>
      <c r="BQ17" s="89">
        <f t="shared" si="35"/>
        <v>0</v>
      </c>
      <c r="BR17" s="89">
        <f t="shared" si="36"/>
        <v>0</v>
      </c>
      <c r="BS17" s="89">
        <f t="shared" si="37"/>
        <v>0</v>
      </c>
      <c r="BT17" s="89">
        <f t="shared" si="38"/>
        <v>0</v>
      </c>
      <c r="BU17" s="89">
        <f t="shared" si="39"/>
        <v>0</v>
      </c>
      <c r="BV17" s="89">
        <f t="shared" si="40"/>
        <v>20</v>
      </c>
      <c r="BW17" s="89">
        <f t="shared" si="41"/>
        <v>19.666666666666629</v>
      </c>
      <c r="BX17" s="89">
        <f t="shared" si="42"/>
        <v>19.326530612245076</v>
      </c>
      <c r="BY17" s="89">
        <f t="shared" si="43"/>
        <v>18.979381443298848</v>
      </c>
      <c r="BZ17" s="89">
        <f t="shared" si="44"/>
        <v>18.263157894736903</v>
      </c>
      <c r="CA17" s="89">
        <f t="shared" si="45"/>
        <v>0</v>
      </c>
      <c r="CB17" s="89">
        <f t="shared" si="46"/>
        <v>0</v>
      </c>
      <c r="CC17" s="89">
        <f t="shared" si="47"/>
        <v>0</v>
      </c>
      <c r="CD17" s="89">
        <f t="shared" si="48"/>
        <v>0</v>
      </c>
      <c r="CE17" s="89">
        <f t="shared" si="49"/>
        <v>0</v>
      </c>
      <c r="CF17" s="89">
        <f t="shared" si="50"/>
        <v>0</v>
      </c>
      <c r="CG17" s="89">
        <f t="shared" si="51"/>
        <v>0</v>
      </c>
      <c r="CH17" s="89">
        <f t="shared" si="52"/>
        <v>0</v>
      </c>
      <c r="CI17" s="89">
        <f t="shared" si="53"/>
        <v>0</v>
      </c>
      <c r="CJ17" s="89">
        <f t="shared" si="54"/>
        <v>0</v>
      </c>
      <c r="CK17" s="89">
        <f t="shared" si="55"/>
        <v>0</v>
      </c>
      <c r="CL17" s="89">
        <f t="shared" si="56"/>
        <v>0</v>
      </c>
      <c r="CM17" s="89">
        <f t="shared" si="57"/>
        <v>0</v>
      </c>
      <c r="CN17" s="89">
        <f t="shared" si="58"/>
        <v>0</v>
      </c>
      <c r="CO17" s="89">
        <f t="shared" si="59"/>
        <v>0</v>
      </c>
      <c r="CP17" s="89">
        <f t="shared" si="60"/>
        <v>0</v>
      </c>
      <c r="CQ17" s="89">
        <f t="shared" si="61"/>
        <v>0</v>
      </c>
      <c r="CR17" s="89">
        <f t="shared" si="62"/>
        <v>0</v>
      </c>
      <c r="CS17" s="89">
        <f t="shared" si="63"/>
        <v>0</v>
      </c>
      <c r="CT17" s="89">
        <f t="shared" si="64"/>
        <v>0</v>
      </c>
      <c r="CU17" s="89">
        <f t="shared" si="65"/>
        <v>0</v>
      </c>
      <c r="CV17" s="89">
        <f t="shared" si="66"/>
        <v>0</v>
      </c>
      <c r="CW17" s="89">
        <f t="shared" si="67"/>
        <v>0</v>
      </c>
      <c r="CX17" s="89">
        <f t="shared" si="68"/>
        <v>0</v>
      </c>
      <c r="CY17" s="89">
        <f t="shared" si="69"/>
        <v>0</v>
      </c>
      <c r="CZ17" s="89">
        <f t="shared" si="70"/>
        <v>72000</v>
      </c>
      <c r="DA17" s="89">
        <f t="shared" si="71"/>
        <v>72000</v>
      </c>
      <c r="DB17" s="89">
        <f t="shared" si="72"/>
        <v>72000</v>
      </c>
      <c r="DC17" s="89">
        <f t="shared" si="73"/>
        <v>72000</v>
      </c>
      <c r="DD17" s="89">
        <f t="shared" si="74"/>
        <v>72000</v>
      </c>
      <c r="DH17" s="89">
        <v>12</v>
      </c>
      <c r="DI17" s="89">
        <f>SUMPRODUCT(AM$6:AM17,[1]节奏总纲!W$4:W15)</f>
        <v>-407.47956737465574</v>
      </c>
      <c r="DJ17" s="89">
        <f>SUMPRODUCT(AN$6:AN17,[1]节奏总纲!X$4:X15)</f>
        <v>-892.08705005052207</v>
      </c>
      <c r="DK17" s="89">
        <f>SUMPRODUCT(AO$6:AO17,[1]节奏总纲!Y$4:Y15)</f>
        <v>-1064.2891831228437</v>
      </c>
      <c r="DL17" s="89">
        <f>SUMPRODUCT(AP$6:AP17,[1]节奏总纲!Z$4:Z15)</f>
        <v>-963.80849854493181</v>
      </c>
      <c r="DM17" s="89">
        <f>SUMPRODUCT(AQ$6:AQ17,[1]节奏总纲!AA$4:AA15)</f>
        <v>-846.45951683869646</v>
      </c>
      <c r="DN17" s="89">
        <f>SUMPRODUCT(AR$6:AR17,[1]节奏总纲!W$4:W15)</f>
        <v>2781.4910433360619</v>
      </c>
      <c r="DO17" s="89">
        <f>SUMPRODUCT(AS$6:AS17,[1]节奏总纲!X$4:X15)</f>
        <v>1524.5644120325292</v>
      </c>
      <c r="DP17" s="89">
        <f>SUMPRODUCT(AT$6:AT17,[1]节奏总纲!Y$4:Y15)</f>
        <v>733.71938767461688</v>
      </c>
      <c r="DQ17" s="89">
        <f>SUMPRODUCT(AU$6:AU17,[1]节奏总纲!Z$4:Z15)</f>
        <v>274.90213695951934</v>
      </c>
      <c r="DR17" s="89">
        <f>SUMPRODUCT(AV$6:AV17,[1]节奏总纲!AA$4:AA15)</f>
        <v>-337.81358447894672</v>
      </c>
      <c r="DS17" s="89">
        <f>SUMPRODUCT(CZ$6:CZ17,[1]节奏总纲!W$4:W15)</f>
        <v>-12387.516524165976</v>
      </c>
      <c r="DT17" s="89">
        <f>SUMPRODUCT(DA$6:DA17,[1]节奏总纲!X$4:X15)</f>
        <v>-13769.312318866192</v>
      </c>
      <c r="DU17" s="89">
        <f>SUMPRODUCT(DB$6:DB17,[1]节奏总纲!Y$4:Y15)</f>
        <v>-13238.991462530164</v>
      </c>
      <c r="DV17" s="89">
        <f>SUMPRODUCT(DC$6:DC17,[1]节奏总纲!Z$4:Z15)</f>
        <v>-10812.584483008424</v>
      </c>
      <c r="DW17" s="89">
        <f>SUMPRODUCT(DD$6:DD17,[1]节奏总纲!AA$4:AA15)</f>
        <v>-7781.6579799860647</v>
      </c>
      <c r="DX17" s="89">
        <f>SUMPRODUCT(AW$6:AW17,[1]节奏总纲!W$4:W15)</f>
        <v>0</v>
      </c>
      <c r="DY17" s="89">
        <f>SUMPRODUCT(AX$6:AX17,[1]节奏总纲!X$4:X15)</f>
        <v>0</v>
      </c>
      <c r="DZ17" s="89">
        <f>SUMPRODUCT(AY$6:AY17,[1]节奏总纲!Y$4:Y15)</f>
        <v>0</v>
      </c>
      <c r="EA17" s="89">
        <f>SUMPRODUCT(AZ$6:AZ17,[1]节奏总纲!Z$4:Z15)</f>
        <v>0</v>
      </c>
      <c r="EB17" s="89">
        <f>SUMPRODUCT(BA$6:BA17,[1]节奏总纲!AA$4:AA15)</f>
        <v>0</v>
      </c>
      <c r="EC17" s="89">
        <f>SUMPRODUCT(BB$6:BB17,[1]节奏总纲!W$4:W15)</f>
        <v>0</v>
      </c>
      <c r="ED17" s="89">
        <f>SUMPRODUCT(BC$6:BC17,[1]节奏总纲!X$4:X15)</f>
        <v>0</v>
      </c>
      <c r="EE17" s="89">
        <f>SUMPRODUCT(BD$6:BD17,[1]节奏总纲!Y$4:Y15)</f>
        <v>0</v>
      </c>
      <c r="EF17" s="89">
        <f>SUMPRODUCT(BE$6:BE17,[1]节奏总纲!Z$4:Z15)</f>
        <v>0</v>
      </c>
      <c r="EG17" s="89">
        <f>SUMPRODUCT(BF$6:BF17,[1]节奏总纲!AA$4:AA15)</f>
        <v>0</v>
      </c>
      <c r="EH17" s="89">
        <f>SUMPRODUCT(BG$6:BG17,[1]节奏总纲!W$4:W15)</f>
        <v>0</v>
      </c>
      <c r="EI17" s="89">
        <f>SUMPRODUCT(BH$6:BH17,[1]节奏总纲!X$4:X15)</f>
        <v>0</v>
      </c>
      <c r="EJ17" s="89">
        <f>SUMPRODUCT(BI$6:BI17,[1]节奏总纲!Y$4:Y15)</f>
        <v>0</v>
      </c>
      <c r="EK17" s="89">
        <f>SUMPRODUCT(BJ$6:BJ17,[1]节奏总纲!Z$4:Z15)</f>
        <v>0</v>
      </c>
      <c r="EL17" s="89">
        <f>SUMPRODUCT(BK$6:BK17,[1]节奏总纲!AA$4:AA15)</f>
        <v>0</v>
      </c>
      <c r="EM17" s="89">
        <f>SUMPRODUCT(BL$6:BL17,[1]节奏总纲!W$4:W15)</f>
        <v>0</v>
      </c>
      <c r="EN17" s="89">
        <f>SUMPRODUCT(BM$6:BM17,[1]节奏总纲!X$4:X15)</f>
        <v>0</v>
      </c>
      <c r="EO17" s="89">
        <f>SUMPRODUCT(BN$6:BN17,[1]节奏总纲!Y$4:Y15)</f>
        <v>0</v>
      </c>
      <c r="EP17" s="89">
        <f>SUMPRODUCT(BO$6:BO17,[1]节奏总纲!Z$4:Z15)</f>
        <v>0</v>
      </c>
      <c r="EQ17" s="89">
        <f>SUMPRODUCT(BP$6:BP17,[1]节奏总纲!AA$4:AA15)</f>
        <v>0</v>
      </c>
      <c r="ER17" s="89">
        <f>SUMPRODUCT(BQ$6:BQ17,[1]节奏总纲!W$4:W15)</f>
        <v>0</v>
      </c>
      <c r="ES17" s="89">
        <f>SUMPRODUCT(BR$6:BR17,[1]节奏总纲!X$4:X15)</f>
        <v>0</v>
      </c>
      <c r="ET17" s="89">
        <f>SUMPRODUCT(BS$6:BS17,[1]节奏总纲!Y$4:Y15)</f>
        <v>0</v>
      </c>
      <c r="EU17" s="89">
        <f>SUMPRODUCT(BT$6:BT17,[1]节奏总纲!Z$4:Z15)</f>
        <v>0</v>
      </c>
      <c r="EV17" s="89">
        <f>SUMPRODUCT(BU$6:BU17,[1]节奏总纲!AA$4:AA15)</f>
        <v>0</v>
      </c>
      <c r="EX17" s="88">
        <v>100</v>
      </c>
      <c r="EY17" s="88">
        <f t="shared" si="75"/>
        <v>0</v>
      </c>
      <c r="EZ17" s="88">
        <f t="shared" si="76"/>
        <v>0</v>
      </c>
      <c r="FA17" s="88">
        <f t="shared" si="77"/>
        <v>0</v>
      </c>
      <c r="FB17" s="88">
        <f t="shared" si="78"/>
        <v>0</v>
      </c>
      <c r="FC17" s="88">
        <f t="shared" si="79"/>
        <v>0</v>
      </c>
      <c r="FE17" s="89">
        <f>SUMPRODUCT(BV$6:BV17,[1]节奏总纲!W$4:W15)</f>
        <v>3.6511833987200237</v>
      </c>
      <c r="FF17" s="89">
        <f>SUMPRODUCT(BW$6:BW17,[1]节奏总纲!X$4:X15)</f>
        <v>3.0417017941236799</v>
      </c>
      <c r="FG17" s="89">
        <f>SUMPRODUCT(BX$6:BX17,[1]节奏总纲!Y$4:Y15)</f>
        <v>2.4662676283850806</v>
      </c>
      <c r="FH17" s="89">
        <f>SUMPRODUCT(BY$6:BY17,[1]节奏总纲!Z$4:Z15)</f>
        <v>1.8288757224669547</v>
      </c>
      <c r="FI17" s="89">
        <f>SUMPRODUCT(BZ$6:BZ17,[1]节奏总纲!AA$4:AA15)</f>
        <v>0.93854057246492806</v>
      </c>
      <c r="FJ17" s="89">
        <f>SUMPRODUCT(CA$6:CA17,[1]节奏总纲!W$4:W15)</f>
        <v>0</v>
      </c>
      <c r="FK17" s="89">
        <f>SUMPRODUCT(CB$6:CB17,[1]节奏总纲!X$4:X15)</f>
        <v>0</v>
      </c>
      <c r="FL17" s="89">
        <f>SUMPRODUCT(CC$6:CC17,[1]节奏总纲!Y$4:Y15)</f>
        <v>0</v>
      </c>
      <c r="FM17" s="89">
        <f>SUMPRODUCT(CD$6:CD17,[1]节奏总纲!Z$4:Z15)</f>
        <v>0</v>
      </c>
      <c r="FN17" s="89">
        <f>SUMPRODUCT(CE$6:CE17,[1]节奏总纲!AA$4:AA15)</f>
        <v>0</v>
      </c>
      <c r="FO17" s="89">
        <f>SUMPRODUCT(CF$6:CF17,[1]节奏总纲!W$4:W15)</f>
        <v>0</v>
      </c>
      <c r="FP17" s="89">
        <f>SUMPRODUCT(CG$6:CG17,[1]节奏总纲!X$4:X15)</f>
        <v>0</v>
      </c>
      <c r="FQ17" s="89">
        <f>SUMPRODUCT(CH$6:CH17,[1]节奏总纲!Y$4:Y15)</f>
        <v>0</v>
      </c>
      <c r="FR17" s="89">
        <f>SUMPRODUCT(CI$6:CI17,[1]节奏总纲!Z$4:Z15)</f>
        <v>0</v>
      </c>
      <c r="FS17" s="89">
        <f>SUMPRODUCT(CJ$6:CJ17,[1]节奏总纲!AA$4:AA15)</f>
        <v>0</v>
      </c>
      <c r="FT17" s="89">
        <f>SUMPRODUCT(CK$6:CK17,[1]节奏总纲!W$4:W15)</f>
        <v>0</v>
      </c>
      <c r="FU17" s="89">
        <f>SUMPRODUCT(CL$6:CL17,[1]节奏总纲!X$4:X15)</f>
        <v>0</v>
      </c>
      <c r="FV17" s="89">
        <f>SUMPRODUCT(CM$6:CM17,[1]节奏总纲!Y$4:Y15)</f>
        <v>0</v>
      </c>
      <c r="FW17" s="89">
        <f>SUMPRODUCT(CN$6:CN17,[1]节奏总纲!Z$4:Z15)</f>
        <v>0</v>
      </c>
      <c r="FX17" s="89">
        <f>SUMPRODUCT(CO$6:CO17,[1]节奏总纲!AA$4:AA15)</f>
        <v>0</v>
      </c>
      <c r="FY17" s="89">
        <f>SUMPRODUCT(CP$6:CP17,[1]节奏总纲!W$4:W15)</f>
        <v>0</v>
      </c>
      <c r="FZ17" s="89">
        <f>SUMPRODUCT(CQ$6:CQ17,[1]节奏总纲!X$4:X15)</f>
        <v>0</v>
      </c>
      <c r="GA17" s="89">
        <f>SUMPRODUCT(CR$6:CR17,[1]节奏总纲!Y$4:Y15)</f>
        <v>0</v>
      </c>
      <c r="GB17" s="89">
        <f>SUMPRODUCT(CS$6:CS17,[1]节奏总纲!Z$4:Z15)</f>
        <v>0</v>
      </c>
      <c r="GC17" s="89">
        <f>SUMPRODUCT(CT$6:CT17,[1]节奏总纲!AA$4:AA15)</f>
        <v>0</v>
      </c>
      <c r="GD17" s="89">
        <f>SUMPRODUCT(CU$6:CU17,[1]节奏总纲!W$4:W15)</f>
        <v>0</v>
      </c>
      <c r="GE17" s="89">
        <f>SUMPRODUCT(CV$6:CV17,[1]节奏总纲!X$4:X15)</f>
        <v>0</v>
      </c>
      <c r="GF17" s="89">
        <f>SUMPRODUCT(CW$6:CW17,[1]节奏总纲!Y$4:Y15)</f>
        <v>0</v>
      </c>
      <c r="GG17" s="89">
        <f>SUMPRODUCT(CX$6:CX17,[1]节奏总纲!Z$4:Z15)</f>
        <v>0</v>
      </c>
      <c r="GH17" s="89">
        <f>SUMPRODUCT(CY$6:CY17,[1]节奏总纲!AA$4:AA15)</f>
        <v>0</v>
      </c>
      <c r="GJ17" s="88">
        <v>55</v>
      </c>
      <c r="GK17" s="88">
        <f t="shared" si="80"/>
        <v>862.7999291176194</v>
      </c>
      <c r="GL17" s="88">
        <f t="shared" si="81"/>
        <v>625.08989786354198</v>
      </c>
      <c r="GM17" s="88">
        <f t="shared" si="82"/>
        <v>405.94083729272603</v>
      </c>
      <c r="GN17" s="88">
        <f t="shared" si="83"/>
        <v>545.594200887086</v>
      </c>
      <c r="GO17" s="88">
        <f t="shared" si="84"/>
        <v>340.92654539514609</v>
      </c>
      <c r="GP17" s="88">
        <f t="shared" si="85"/>
        <v>153.8309121308227</v>
      </c>
      <c r="GR17" s="89">
        <f>SUMPRODUCT(CZ$6:CZ17,[1]节奏总纲!W$4:W15)</f>
        <v>-12387.516524165976</v>
      </c>
      <c r="GS17" s="89">
        <f>SUMPRODUCT(DA$6:DA17,[1]节奏总纲!X$4:X15)</f>
        <v>-13769.312318866192</v>
      </c>
      <c r="GT17" s="89">
        <f>SUMPRODUCT(DB$6:DB17,[1]节奏总纲!Y$4:Y15)</f>
        <v>-13238.991462530164</v>
      </c>
      <c r="GU17" s="89">
        <f>SUMPRODUCT(DC$6:DC17,[1]节奏总纲!Z$4:Z15)</f>
        <v>-10812.584483008424</v>
      </c>
      <c r="GV17" s="89">
        <f>SUMPRODUCT(DD$6:DD17,[1]节奏总纲!AA$4:AA15)</f>
        <v>-7781.6579799860647</v>
      </c>
    </row>
    <row r="18" spans="2:204" x14ac:dyDescent="0.15">
      <c r="B18" s="89">
        <f t="shared" si="89"/>
        <v>60</v>
      </c>
      <c r="C18" s="89">
        <v>7</v>
      </c>
      <c r="D18" s="39">
        <f>爵位解锁村镇信息!L15</f>
        <v>30</v>
      </c>
      <c r="E18" s="39">
        <f>爵位解锁村镇信息!M15</f>
        <v>22.878787878787648</v>
      </c>
      <c r="F18" s="39">
        <f>爵位解锁村镇信息!N15</f>
        <v>15.612244897959954</v>
      </c>
      <c r="G18" s="39">
        <f>爵位解锁村镇信息!O15</f>
        <v>8.1958762886591217</v>
      </c>
      <c r="H18" s="39">
        <f>爵位解锁村镇信息!P15</f>
        <v>-7.1052631578945125</v>
      </c>
      <c r="I18" s="67">
        <f t="shared" si="87"/>
        <v>15</v>
      </c>
      <c r="J18" s="42">
        <v>50</v>
      </c>
      <c r="K18" s="89">
        <f t="shared" si="88"/>
        <v>450</v>
      </c>
      <c r="L18" s="89">
        <v>19500</v>
      </c>
      <c r="M18" s="89">
        <f>ROUND(650/INDEX('[1]功能-付费相关'!BB$6:BB$105,C18,1)/2000,0)*2000</f>
        <v>48000</v>
      </c>
      <c r="S18" s="89">
        <v>6</v>
      </c>
      <c r="T18" s="69">
        <v>20</v>
      </c>
      <c r="Z18" s="89">
        <f t="shared" si="86"/>
        <v>72000</v>
      </c>
      <c r="AE18" s="89">
        <v>13</v>
      </c>
      <c r="AF18" s="89">
        <f t="shared" si="0"/>
        <v>430</v>
      </c>
      <c r="AG18" s="89">
        <f t="shared" si="1"/>
        <v>429.14141414141397</v>
      </c>
      <c r="AH18" s="89">
        <f t="shared" si="2"/>
        <v>428.26530612244983</v>
      </c>
      <c r="AI18" s="89">
        <f t="shared" si="3"/>
        <v>427.37113402061789</v>
      </c>
      <c r="AJ18" s="89">
        <f t="shared" si="4"/>
        <v>425.5263157894741</v>
      </c>
      <c r="AL18" s="89">
        <v>13</v>
      </c>
      <c r="AM18" s="89">
        <f t="shared" si="5"/>
        <v>18900</v>
      </c>
      <c r="AN18" s="89">
        <f t="shared" si="6"/>
        <v>18874.24242424242</v>
      </c>
      <c r="AO18" s="89">
        <f t="shared" si="7"/>
        <v>18847.959183673494</v>
      </c>
      <c r="AP18" s="89">
        <f t="shared" si="8"/>
        <v>18821.134020618538</v>
      </c>
      <c r="AQ18" s="89">
        <f t="shared" si="9"/>
        <v>18765.789473684225</v>
      </c>
      <c r="AR18" s="89">
        <f t="shared" si="10"/>
        <v>45600</v>
      </c>
      <c r="AS18" s="89">
        <f t="shared" si="11"/>
        <v>45496.969696969674</v>
      </c>
      <c r="AT18" s="89">
        <f t="shared" si="12"/>
        <v>45391.836734693978</v>
      </c>
      <c r="AU18" s="89">
        <f t="shared" si="13"/>
        <v>45284.536082474144</v>
      </c>
      <c r="AV18" s="89">
        <f t="shared" si="14"/>
        <v>45063.157894736891</v>
      </c>
      <c r="AW18" s="89">
        <f t="shared" si="15"/>
        <v>0</v>
      </c>
      <c r="AX18" s="89">
        <f t="shared" si="16"/>
        <v>0</v>
      </c>
      <c r="AY18" s="89">
        <f t="shared" si="17"/>
        <v>0</v>
      </c>
      <c r="AZ18" s="89">
        <f t="shared" si="18"/>
        <v>0</v>
      </c>
      <c r="BA18" s="89">
        <f t="shared" si="19"/>
        <v>0</v>
      </c>
      <c r="BB18" s="89">
        <f t="shared" si="20"/>
        <v>0</v>
      </c>
      <c r="BC18" s="89">
        <f t="shared" si="21"/>
        <v>0</v>
      </c>
      <c r="BD18" s="89">
        <f t="shared" si="22"/>
        <v>0</v>
      </c>
      <c r="BE18" s="89">
        <f t="shared" si="23"/>
        <v>0</v>
      </c>
      <c r="BF18" s="89">
        <f t="shared" si="24"/>
        <v>0</v>
      </c>
      <c r="BG18" s="89">
        <f t="shared" si="25"/>
        <v>0</v>
      </c>
      <c r="BH18" s="89">
        <f t="shared" si="26"/>
        <v>0</v>
      </c>
      <c r="BI18" s="89">
        <f t="shared" si="27"/>
        <v>0</v>
      </c>
      <c r="BJ18" s="89">
        <f t="shared" si="28"/>
        <v>0</v>
      </c>
      <c r="BK18" s="89">
        <f t="shared" si="29"/>
        <v>0</v>
      </c>
      <c r="BL18" s="89">
        <f t="shared" si="30"/>
        <v>0</v>
      </c>
      <c r="BM18" s="89">
        <f t="shared" si="31"/>
        <v>0</v>
      </c>
      <c r="BN18" s="89">
        <f t="shared" si="32"/>
        <v>0</v>
      </c>
      <c r="BO18" s="89">
        <f t="shared" si="33"/>
        <v>0</v>
      </c>
      <c r="BP18" s="89">
        <f t="shared" si="34"/>
        <v>0</v>
      </c>
      <c r="BQ18" s="89">
        <f t="shared" si="35"/>
        <v>0</v>
      </c>
      <c r="BR18" s="89">
        <f t="shared" si="36"/>
        <v>0</v>
      </c>
      <c r="BS18" s="89">
        <f t="shared" si="37"/>
        <v>0</v>
      </c>
      <c r="BT18" s="89">
        <f t="shared" si="38"/>
        <v>0</v>
      </c>
      <c r="BU18" s="89">
        <f t="shared" si="39"/>
        <v>0</v>
      </c>
      <c r="BV18" s="89">
        <f t="shared" si="40"/>
        <v>20</v>
      </c>
      <c r="BW18" s="89">
        <f t="shared" si="41"/>
        <v>20</v>
      </c>
      <c r="BX18" s="89">
        <f t="shared" si="42"/>
        <v>20</v>
      </c>
      <c r="BY18" s="89">
        <f t="shared" si="43"/>
        <v>20</v>
      </c>
      <c r="BZ18" s="89">
        <f t="shared" si="44"/>
        <v>20</v>
      </c>
      <c r="CA18" s="89">
        <f t="shared" si="45"/>
        <v>0</v>
      </c>
      <c r="CB18" s="89">
        <f t="shared" si="46"/>
        <v>0</v>
      </c>
      <c r="CC18" s="89">
        <f t="shared" si="47"/>
        <v>0</v>
      </c>
      <c r="CD18" s="89">
        <f t="shared" si="48"/>
        <v>0</v>
      </c>
      <c r="CE18" s="89">
        <f t="shared" si="49"/>
        <v>0</v>
      </c>
      <c r="CF18" s="89">
        <f t="shared" si="50"/>
        <v>0</v>
      </c>
      <c r="CG18" s="89">
        <f t="shared" si="51"/>
        <v>0</v>
      </c>
      <c r="CH18" s="89">
        <f t="shared" si="52"/>
        <v>0</v>
      </c>
      <c r="CI18" s="89">
        <f t="shared" si="53"/>
        <v>0</v>
      </c>
      <c r="CJ18" s="89">
        <f t="shared" si="54"/>
        <v>0</v>
      </c>
      <c r="CK18" s="89">
        <f t="shared" si="55"/>
        <v>0</v>
      </c>
      <c r="CL18" s="89">
        <f t="shared" si="56"/>
        <v>0</v>
      </c>
      <c r="CM18" s="89">
        <f t="shared" si="57"/>
        <v>0</v>
      </c>
      <c r="CN18" s="89">
        <f t="shared" si="58"/>
        <v>0</v>
      </c>
      <c r="CO18" s="89">
        <f t="shared" si="59"/>
        <v>0</v>
      </c>
      <c r="CP18" s="89">
        <f t="shared" si="60"/>
        <v>0</v>
      </c>
      <c r="CQ18" s="89">
        <f t="shared" si="61"/>
        <v>0</v>
      </c>
      <c r="CR18" s="89">
        <f t="shared" si="62"/>
        <v>0</v>
      </c>
      <c r="CS18" s="89">
        <f t="shared" si="63"/>
        <v>0</v>
      </c>
      <c r="CT18" s="89">
        <f t="shared" si="64"/>
        <v>0</v>
      </c>
      <c r="CU18" s="89">
        <f t="shared" si="65"/>
        <v>0</v>
      </c>
      <c r="CV18" s="89">
        <f t="shared" si="66"/>
        <v>0</v>
      </c>
      <c r="CW18" s="89">
        <f t="shared" si="67"/>
        <v>0</v>
      </c>
      <c r="CX18" s="89">
        <f t="shared" si="68"/>
        <v>0</v>
      </c>
      <c r="CY18" s="89">
        <f t="shared" si="69"/>
        <v>0</v>
      </c>
      <c r="CZ18" s="89">
        <f t="shared" si="70"/>
        <v>72000</v>
      </c>
      <c r="DA18" s="89">
        <f t="shared" si="71"/>
        <v>72000</v>
      </c>
      <c r="DB18" s="89">
        <f t="shared" si="72"/>
        <v>72000</v>
      </c>
      <c r="DC18" s="89">
        <f t="shared" si="73"/>
        <v>72000</v>
      </c>
      <c r="DD18" s="89">
        <f t="shared" si="74"/>
        <v>72000</v>
      </c>
      <c r="DH18" s="89">
        <v>13</v>
      </c>
      <c r="DI18" s="89">
        <f>SUMPRODUCT(AM$6:AM18,[1]节奏总纲!W$4:W16)</f>
        <v>2708.981438175254</v>
      </c>
      <c r="DJ18" s="89">
        <f>SUMPRODUCT(AN$6:AN18,[1]节奏总纲!X$4:X16)</f>
        <v>1942.5450542738122</v>
      </c>
      <c r="DK18" s="89">
        <f>SUMPRODUCT(AO$6:AO18,[1]节奏总纲!Y$4:Y16)</f>
        <v>1265.4872814148005</v>
      </c>
      <c r="DL18" s="89">
        <f>SUMPRODUCT(AP$6:AP18,[1]节奏总纲!Z$4:Z16)</f>
        <v>793.58394811502194</v>
      </c>
      <c r="DM18" s="89">
        <f>SUMPRODUCT(AQ$6:AQ18,[1]节奏总纲!AA$4:AA16)</f>
        <v>149.00740710773016</v>
      </c>
      <c r="DN18" s="89">
        <f>SUMPRODUCT(AR$6:AR18,[1]节奏总纲!W$4:W16)</f>
        <v>10300.571564662829</v>
      </c>
      <c r="DO18" s="89">
        <f>SUMPRODUCT(AS$6:AS18,[1]节奏总纲!X$4:X16)</f>
        <v>8357.5364621771132</v>
      </c>
      <c r="DP18" s="89">
        <f>SUMPRODUCT(AT$6:AT18,[1]节奏总纲!Y$4:Y16)</f>
        <v>6344.5567136717291</v>
      </c>
      <c r="DQ18" s="89">
        <f>SUMPRODUCT(AU$6:AU18,[1]节奏总纲!Z$4:Z16)</f>
        <v>4503.2712445094367</v>
      </c>
      <c r="DR18" s="89">
        <f>SUMPRODUCT(AV$6:AV18,[1]节奏总纲!AA$4:AA16)</f>
        <v>2052.6471651576562</v>
      </c>
      <c r="DS18" s="89">
        <f>SUMPRODUCT(CZ$6:CZ18,[1]节奏总纲!W$4:W16)</f>
        <v>-515.28412207108158</v>
      </c>
      <c r="DT18" s="89">
        <f>SUMPRODUCT(DA$6:DA18,[1]节奏总纲!X$4:X16)</f>
        <v>-2955.9770376995875</v>
      </c>
      <c r="DU18" s="89">
        <f>SUMPRODUCT(DB$6:DB18,[1]节奏总纲!Y$4:Y16)</f>
        <v>-4339.1469853618491</v>
      </c>
      <c r="DV18" s="89">
        <f>SUMPRODUCT(DC$6:DC18,[1]节奏总纲!Z$4:Z16)</f>
        <v>-4089.7028531926717</v>
      </c>
      <c r="DW18" s="89">
        <f>SUMPRODUCT(DD$6:DD18,[1]节奏总纲!AA$4:AA16)</f>
        <v>-3962.2813092282172</v>
      </c>
      <c r="DX18" s="89">
        <f>SUMPRODUCT(AW$6:AW18,[1]节奏总纲!W$4:W16)</f>
        <v>0</v>
      </c>
      <c r="DY18" s="89">
        <f>SUMPRODUCT(AX$6:AX18,[1]节奏总纲!X$4:X16)</f>
        <v>0</v>
      </c>
      <c r="DZ18" s="89">
        <f>SUMPRODUCT(AY$6:AY18,[1]节奏总纲!Y$4:Y16)</f>
        <v>0</v>
      </c>
      <c r="EA18" s="89">
        <f>SUMPRODUCT(AZ$6:AZ18,[1]节奏总纲!Z$4:Z16)</f>
        <v>0</v>
      </c>
      <c r="EB18" s="89">
        <f>SUMPRODUCT(BA$6:BA18,[1]节奏总纲!AA$4:AA16)</f>
        <v>0</v>
      </c>
      <c r="EC18" s="89">
        <f>SUMPRODUCT(BB$6:BB18,[1]节奏总纲!W$4:W16)</f>
        <v>0</v>
      </c>
      <c r="ED18" s="89">
        <f>SUMPRODUCT(BC$6:BC18,[1]节奏总纲!X$4:X16)</f>
        <v>0</v>
      </c>
      <c r="EE18" s="89">
        <f>SUMPRODUCT(BD$6:BD18,[1]节奏总纲!Y$4:Y16)</f>
        <v>0</v>
      </c>
      <c r="EF18" s="89">
        <f>SUMPRODUCT(BE$6:BE18,[1]节奏总纲!Z$4:Z16)</f>
        <v>0</v>
      </c>
      <c r="EG18" s="89">
        <f>SUMPRODUCT(BF$6:BF18,[1]节奏总纲!AA$4:AA16)</f>
        <v>0</v>
      </c>
      <c r="EH18" s="89">
        <f>SUMPRODUCT(BG$6:BG18,[1]节奏总纲!W$4:W16)</f>
        <v>0</v>
      </c>
      <c r="EI18" s="89">
        <f>SUMPRODUCT(BH$6:BH18,[1]节奏总纲!X$4:X16)</f>
        <v>0</v>
      </c>
      <c r="EJ18" s="89">
        <f>SUMPRODUCT(BI$6:BI18,[1]节奏总纲!Y$4:Y16)</f>
        <v>0</v>
      </c>
      <c r="EK18" s="89">
        <f>SUMPRODUCT(BJ$6:BJ18,[1]节奏总纲!Z$4:Z16)</f>
        <v>0</v>
      </c>
      <c r="EL18" s="89">
        <f>SUMPRODUCT(BK$6:BK18,[1]节奏总纲!AA$4:AA16)</f>
        <v>0</v>
      </c>
      <c r="EM18" s="89">
        <f>SUMPRODUCT(BL$6:BL18,[1]节奏总纲!W$4:W16)</f>
        <v>0</v>
      </c>
      <c r="EN18" s="89">
        <f>SUMPRODUCT(BM$6:BM18,[1]节奏总纲!X$4:X16)</f>
        <v>0</v>
      </c>
      <c r="EO18" s="89">
        <f>SUMPRODUCT(BN$6:BN18,[1]节奏总纲!Y$4:Y16)</f>
        <v>0</v>
      </c>
      <c r="EP18" s="89">
        <f>SUMPRODUCT(BO$6:BO18,[1]节奏总纲!Z$4:Z16)</f>
        <v>0</v>
      </c>
      <c r="EQ18" s="89">
        <f>SUMPRODUCT(BP$6:BP18,[1]节奏总纲!AA$4:AA16)</f>
        <v>0</v>
      </c>
      <c r="ER18" s="89">
        <f>SUMPRODUCT(BQ$6:BQ18,[1]节奏总纲!W$4:W16)</f>
        <v>0</v>
      </c>
      <c r="ES18" s="89">
        <f>SUMPRODUCT(BR$6:BR18,[1]节奏总纲!X$4:X16)</f>
        <v>0</v>
      </c>
      <c r="ET18" s="89">
        <f>SUMPRODUCT(BS$6:BS18,[1]节奏总纲!Y$4:Y16)</f>
        <v>0</v>
      </c>
      <c r="EU18" s="89">
        <f>SUMPRODUCT(BT$6:BT18,[1]节奏总纲!Z$4:Z16)</f>
        <v>0</v>
      </c>
      <c r="EV18" s="89">
        <f>SUMPRODUCT(BU$6:BU18,[1]节奏总纲!AA$4:AA16)</f>
        <v>0</v>
      </c>
      <c r="FE18" s="89">
        <f>SUMPRODUCT(BV$6:BV18,[1]节奏总纲!W$4:W16)</f>
        <v>6.9490257326352722</v>
      </c>
      <c r="FF18" s="89">
        <f>SUMPRODUCT(BW$6:BW18,[1]节奏总纲!X$4:X16)</f>
        <v>6.0454060388921818</v>
      </c>
      <c r="FG18" s="89">
        <f>SUMPRODUCT(BX$6:BX18,[1]节奏总纲!Y$4:Y16)</f>
        <v>4.9384466498207242</v>
      </c>
      <c r="FH18" s="89">
        <f>SUMPRODUCT(BY$6:BY18,[1]节奏总纲!Z$4:Z16)</f>
        <v>3.6963428418602193</v>
      </c>
      <c r="FI18" s="89">
        <f>SUMPRODUCT(BZ$6:BZ18,[1]节奏总纲!AA$4:AA16)</f>
        <v>1.9994785365643302</v>
      </c>
      <c r="FJ18" s="89">
        <f>SUMPRODUCT(CA$6:CA18,[1]节奏总纲!W$4:W16)</f>
        <v>0</v>
      </c>
      <c r="FK18" s="89">
        <f>SUMPRODUCT(CB$6:CB18,[1]节奏总纲!X$4:X16)</f>
        <v>0</v>
      </c>
      <c r="FL18" s="89">
        <f>SUMPRODUCT(CC$6:CC18,[1]节奏总纲!Y$4:Y16)</f>
        <v>0</v>
      </c>
      <c r="FM18" s="89">
        <f>SUMPRODUCT(CD$6:CD18,[1]节奏总纲!Z$4:Z16)</f>
        <v>0</v>
      </c>
      <c r="FN18" s="89">
        <f>SUMPRODUCT(CE$6:CE18,[1]节奏总纲!AA$4:AA16)</f>
        <v>0</v>
      </c>
      <c r="FO18" s="89">
        <f>SUMPRODUCT(CF$6:CF18,[1]节奏总纲!W$4:W16)</f>
        <v>0</v>
      </c>
      <c r="FP18" s="89">
        <f>SUMPRODUCT(CG$6:CG18,[1]节奏总纲!X$4:X16)</f>
        <v>0</v>
      </c>
      <c r="FQ18" s="89">
        <f>SUMPRODUCT(CH$6:CH18,[1]节奏总纲!Y$4:Y16)</f>
        <v>0</v>
      </c>
      <c r="FR18" s="89">
        <f>SUMPRODUCT(CI$6:CI18,[1]节奏总纲!Z$4:Z16)</f>
        <v>0</v>
      </c>
      <c r="FS18" s="89">
        <f>SUMPRODUCT(CJ$6:CJ18,[1]节奏总纲!AA$4:AA16)</f>
        <v>0</v>
      </c>
      <c r="FT18" s="89">
        <f>SUMPRODUCT(CK$6:CK18,[1]节奏总纲!W$4:W16)</f>
        <v>0</v>
      </c>
      <c r="FU18" s="89">
        <f>SUMPRODUCT(CL$6:CL18,[1]节奏总纲!X$4:X16)</f>
        <v>0</v>
      </c>
      <c r="FV18" s="89">
        <f>SUMPRODUCT(CM$6:CM18,[1]节奏总纲!Y$4:Y16)</f>
        <v>0</v>
      </c>
      <c r="FW18" s="89">
        <f>SUMPRODUCT(CN$6:CN18,[1]节奏总纲!Z$4:Z16)</f>
        <v>0</v>
      </c>
      <c r="FX18" s="89">
        <f>SUMPRODUCT(CO$6:CO18,[1]节奏总纲!AA$4:AA16)</f>
        <v>0</v>
      </c>
      <c r="FY18" s="89">
        <f>SUMPRODUCT(CP$6:CP18,[1]节奏总纲!W$4:W16)</f>
        <v>0</v>
      </c>
      <c r="FZ18" s="89">
        <f>SUMPRODUCT(CQ$6:CQ18,[1]节奏总纲!X$4:X16)</f>
        <v>0</v>
      </c>
      <c r="GA18" s="89">
        <f>SUMPRODUCT(CR$6:CR18,[1]节奏总纲!Y$4:Y16)</f>
        <v>0</v>
      </c>
      <c r="GB18" s="89">
        <f>SUMPRODUCT(CS$6:CS18,[1]节奏总纲!Z$4:Z16)</f>
        <v>0</v>
      </c>
      <c r="GC18" s="89">
        <f>SUMPRODUCT(CT$6:CT18,[1]节奏总纲!AA$4:AA16)</f>
        <v>0</v>
      </c>
      <c r="GD18" s="89">
        <f>SUMPRODUCT(CU$6:CU18,[1]节奏总纲!W$4:W16)</f>
        <v>0</v>
      </c>
      <c r="GE18" s="89">
        <f>SUMPRODUCT(CV$6:CV18,[1]节奏总纲!X$4:X16)</f>
        <v>0</v>
      </c>
      <c r="GF18" s="89">
        <f>SUMPRODUCT(CW$6:CW18,[1]节奏总纲!Y$4:Y16)</f>
        <v>0</v>
      </c>
      <c r="GG18" s="89">
        <f>SUMPRODUCT(CX$6:CX18,[1]节奏总纲!Z$4:Z16)</f>
        <v>0</v>
      </c>
      <c r="GH18" s="89">
        <f>SUMPRODUCT(CY$6:CY18,[1]节奏总纲!AA$4:AA16)</f>
        <v>0</v>
      </c>
      <c r="GJ18" s="88">
        <v>60</v>
      </c>
      <c r="GK18" s="88">
        <f t="shared" si="80"/>
        <v>1237.7032491988384</v>
      </c>
      <c r="GL18" s="88">
        <f t="shared" si="81"/>
        <v>906.26738792445622</v>
      </c>
      <c r="GM18" s="88">
        <f t="shared" si="82"/>
        <v>593.39249733333554</v>
      </c>
      <c r="GN18" s="88">
        <f t="shared" si="83"/>
        <v>826.77169094800024</v>
      </c>
      <c r="GO18" s="88">
        <f t="shared" si="84"/>
        <v>528.3782054357556</v>
      </c>
      <c r="GP18" s="88">
        <f t="shared" si="85"/>
        <v>247.55674215112748</v>
      </c>
      <c r="GR18" s="89">
        <f>SUMPRODUCT(CZ$6:CZ18,[1]节奏总纲!W$4:W16)</f>
        <v>-515.28412207108158</v>
      </c>
      <c r="GS18" s="89">
        <f>SUMPRODUCT(DA$6:DA18,[1]节奏总纲!X$4:X16)</f>
        <v>-2955.9770376995875</v>
      </c>
      <c r="GT18" s="89">
        <f>SUMPRODUCT(DB$6:DB18,[1]节奏总纲!Y$4:Y16)</f>
        <v>-4339.1469853618491</v>
      </c>
      <c r="GU18" s="89">
        <f>SUMPRODUCT(DC$6:DC18,[1]节奏总纲!Z$4:Z16)</f>
        <v>-4089.7028531926717</v>
      </c>
      <c r="GV18" s="89">
        <f>SUMPRODUCT(DD$6:DD18,[1]节奏总纲!AA$4:AA16)</f>
        <v>-3962.2813092282172</v>
      </c>
    </row>
    <row r="19" spans="2:204" x14ac:dyDescent="0.15">
      <c r="B19" s="89">
        <f t="shared" si="89"/>
        <v>60</v>
      </c>
      <c r="C19" s="89">
        <v>8</v>
      </c>
      <c r="D19" s="39">
        <f>爵位解锁村镇信息!L16</f>
        <v>90</v>
      </c>
      <c r="E19" s="39">
        <f>爵位解锁村镇信息!M16</f>
        <v>83.484848484848271</v>
      </c>
      <c r="F19" s="39">
        <f>爵位解锁村镇信息!N16</f>
        <v>76.836734693878384</v>
      </c>
      <c r="G19" s="39">
        <f>爵位解锁村镇信息!O16</f>
        <v>70.051546391752026</v>
      </c>
      <c r="H19" s="39">
        <f>爵位解锁村镇信息!P16</f>
        <v>56.052631578947626</v>
      </c>
      <c r="I19" s="67">
        <f t="shared" si="87"/>
        <v>5.5555555555555554</v>
      </c>
      <c r="J19" s="42">
        <v>50</v>
      </c>
      <c r="K19" s="89">
        <f t="shared" si="88"/>
        <v>500</v>
      </c>
      <c r="L19" s="89">
        <v>21100</v>
      </c>
      <c r="M19" s="89">
        <f>ROUND(650/INDEX('[1]功能-付费相关'!BB$6:BB$105,C19,1)/2000,0)*2000</f>
        <v>56000</v>
      </c>
      <c r="S19" s="89">
        <v>6</v>
      </c>
      <c r="T19" s="69">
        <v>20</v>
      </c>
      <c r="Z19" s="89">
        <f t="shared" si="86"/>
        <v>72000</v>
      </c>
      <c r="AE19" s="89">
        <v>14</v>
      </c>
      <c r="AF19" s="89">
        <f t="shared" si="0"/>
        <v>510</v>
      </c>
      <c r="AG19" s="89">
        <f t="shared" si="1"/>
        <v>509.94949494949481</v>
      </c>
      <c r="AH19" s="89">
        <f t="shared" si="2"/>
        <v>509.8979591836744</v>
      </c>
      <c r="AI19" s="89">
        <f t="shared" si="3"/>
        <v>509.84536082474176</v>
      </c>
      <c r="AJ19" s="89">
        <f t="shared" si="4"/>
        <v>509.73684210526358</v>
      </c>
      <c r="AL19" s="89">
        <v>14</v>
      </c>
      <c r="AM19" s="89">
        <f t="shared" si="5"/>
        <v>21440</v>
      </c>
      <c r="AN19" s="89">
        <f t="shared" si="6"/>
        <v>21438.282828282823</v>
      </c>
      <c r="AO19" s="89">
        <f t="shared" si="7"/>
        <v>21436.530612244929</v>
      </c>
      <c r="AP19" s="89">
        <f t="shared" si="8"/>
        <v>21434.74226804122</v>
      </c>
      <c r="AQ19" s="89">
        <f t="shared" si="9"/>
        <v>21431.052631578961</v>
      </c>
      <c r="AR19" s="89">
        <f t="shared" si="10"/>
        <v>58000</v>
      </c>
      <c r="AS19" s="89">
        <f t="shared" si="11"/>
        <v>57989.89898989896</v>
      </c>
      <c r="AT19" s="89">
        <f t="shared" si="12"/>
        <v>57979.591836734879</v>
      </c>
      <c r="AU19" s="89">
        <f t="shared" si="13"/>
        <v>57969.072164948353</v>
      </c>
      <c r="AV19" s="89">
        <f t="shared" si="14"/>
        <v>57947.368421052714</v>
      </c>
      <c r="AW19" s="89">
        <f t="shared" si="15"/>
        <v>0</v>
      </c>
      <c r="AX19" s="89">
        <f t="shared" si="16"/>
        <v>0</v>
      </c>
      <c r="AY19" s="89">
        <f t="shared" si="17"/>
        <v>0</v>
      </c>
      <c r="AZ19" s="89">
        <f t="shared" si="18"/>
        <v>0</v>
      </c>
      <c r="BA19" s="89">
        <f t="shared" si="19"/>
        <v>0</v>
      </c>
      <c r="BB19" s="89">
        <f t="shared" si="20"/>
        <v>0</v>
      </c>
      <c r="BC19" s="89">
        <f t="shared" si="21"/>
        <v>0</v>
      </c>
      <c r="BD19" s="89">
        <f t="shared" si="22"/>
        <v>0</v>
      </c>
      <c r="BE19" s="89">
        <f t="shared" si="23"/>
        <v>0</v>
      </c>
      <c r="BF19" s="89">
        <f t="shared" si="24"/>
        <v>0</v>
      </c>
      <c r="BG19" s="89">
        <f t="shared" si="25"/>
        <v>0</v>
      </c>
      <c r="BH19" s="89">
        <f t="shared" si="26"/>
        <v>0</v>
      </c>
      <c r="BI19" s="89">
        <f t="shared" si="27"/>
        <v>0</v>
      </c>
      <c r="BJ19" s="89">
        <f t="shared" si="28"/>
        <v>0</v>
      </c>
      <c r="BK19" s="89">
        <f t="shared" si="29"/>
        <v>0</v>
      </c>
      <c r="BL19" s="89">
        <f t="shared" si="30"/>
        <v>0</v>
      </c>
      <c r="BM19" s="89">
        <f t="shared" si="31"/>
        <v>0</v>
      </c>
      <c r="BN19" s="89">
        <f t="shared" si="32"/>
        <v>0</v>
      </c>
      <c r="BO19" s="89">
        <f t="shared" si="33"/>
        <v>0</v>
      </c>
      <c r="BP19" s="89">
        <f t="shared" si="34"/>
        <v>0</v>
      </c>
      <c r="BQ19" s="89">
        <f t="shared" si="35"/>
        <v>0</v>
      </c>
      <c r="BR19" s="89">
        <f t="shared" si="36"/>
        <v>0</v>
      </c>
      <c r="BS19" s="89">
        <f t="shared" si="37"/>
        <v>0</v>
      </c>
      <c r="BT19" s="89">
        <f t="shared" si="38"/>
        <v>0</v>
      </c>
      <c r="BU19" s="89">
        <f t="shared" si="39"/>
        <v>0</v>
      </c>
      <c r="BV19" s="89">
        <f t="shared" si="40"/>
        <v>20</v>
      </c>
      <c r="BW19" s="89">
        <f t="shared" si="41"/>
        <v>20</v>
      </c>
      <c r="BX19" s="89">
        <f t="shared" si="42"/>
        <v>20</v>
      </c>
      <c r="BY19" s="89">
        <f t="shared" si="43"/>
        <v>20</v>
      </c>
      <c r="BZ19" s="89">
        <f t="shared" si="44"/>
        <v>20</v>
      </c>
      <c r="CA19" s="89">
        <f t="shared" si="45"/>
        <v>0</v>
      </c>
      <c r="CB19" s="89">
        <f t="shared" si="46"/>
        <v>0</v>
      </c>
      <c r="CC19" s="89">
        <f t="shared" si="47"/>
        <v>0</v>
      </c>
      <c r="CD19" s="89">
        <f t="shared" si="48"/>
        <v>0</v>
      </c>
      <c r="CE19" s="89">
        <f t="shared" si="49"/>
        <v>0</v>
      </c>
      <c r="CF19" s="89">
        <f t="shared" si="50"/>
        <v>0</v>
      </c>
      <c r="CG19" s="89">
        <f t="shared" si="51"/>
        <v>0</v>
      </c>
      <c r="CH19" s="89">
        <f t="shared" si="52"/>
        <v>0</v>
      </c>
      <c r="CI19" s="89">
        <f t="shared" si="53"/>
        <v>0</v>
      </c>
      <c r="CJ19" s="89">
        <f t="shared" si="54"/>
        <v>0</v>
      </c>
      <c r="CK19" s="89">
        <f t="shared" si="55"/>
        <v>0</v>
      </c>
      <c r="CL19" s="89">
        <f t="shared" si="56"/>
        <v>0</v>
      </c>
      <c r="CM19" s="89">
        <f t="shared" si="57"/>
        <v>0</v>
      </c>
      <c r="CN19" s="89">
        <f t="shared" si="58"/>
        <v>0</v>
      </c>
      <c r="CO19" s="89">
        <f t="shared" si="59"/>
        <v>0</v>
      </c>
      <c r="CP19" s="89">
        <f t="shared" si="60"/>
        <v>0</v>
      </c>
      <c r="CQ19" s="89">
        <f t="shared" si="61"/>
        <v>0</v>
      </c>
      <c r="CR19" s="89">
        <f t="shared" si="62"/>
        <v>0</v>
      </c>
      <c r="CS19" s="89">
        <f t="shared" si="63"/>
        <v>0</v>
      </c>
      <c r="CT19" s="89">
        <f t="shared" si="64"/>
        <v>0</v>
      </c>
      <c r="CU19" s="89">
        <f t="shared" si="65"/>
        <v>0</v>
      </c>
      <c r="CV19" s="89">
        <f t="shared" si="66"/>
        <v>0</v>
      </c>
      <c r="CW19" s="89">
        <f t="shared" si="67"/>
        <v>0</v>
      </c>
      <c r="CX19" s="89">
        <f t="shared" si="68"/>
        <v>0</v>
      </c>
      <c r="CY19" s="89">
        <f t="shared" si="69"/>
        <v>0</v>
      </c>
      <c r="CZ19" s="89">
        <f t="shared" si="70"/>
        <v>72000</v>
      </c>
      <c r="DA19" s="89">
        <f t="shared" si="71"/>
        <v>72000</v>
      </c>
      <c r="DB19" s="89">
        <f t="shared" si="72"/>
        <v>72000</v>
      </c>
      <c r="DC19" s="89">
        <f t="shared" si="73"/>
        <v>72000</v>
      </c>
      <c r="DD19" s="89">
        <f t="shared" si="74"/>
        <v>72000</v>
      </c>
      <c r="DH19" s="89">
        <v>14</v>
      </c>
      <c r="DI19" s="89">
        <f>SUMPRODUCT(AM$6:AM19,[1]节奏总纲!W$4:W17)</f>
        <v>6498.0082078869455</v>
      </c>
      <c r="DJ19" s="89">
        <f>SUMPRODUCT(AN$6:AN19,[1]节奏总纲!X$4:X17)</f>
        <v>5175.8350421725008</v>
      </c>
      <c r="DK19" s="89">
        <f>SUMPRODUCT(AO$6:AO19,[1]节奏总纲!Y$4:Y17)</f>
        <v>3946.5844057565937</v>
      </c>
      <c r="DL19" s="89">
        <f>SUMPRODUCT(AP$6:AP19,[1]节奏总纲!Z$4:Z17)</f>
        <v>2733.328030227678</v>
      </c>
      <c r="DM19" s="89">
        <f>SUMPRODUCT(AQ$6:AQ19,[1]节奏总纲!AA$4:AA17)</f>
        <v>1208.7649777904369</v>
      </c>
      <c r="DN19" s="89">
        <f>SUMPRODUCT(AR$6:AR19,[1]节奏总纲!W$4:W17)</f>
        <v>20550.737266308264</v>
      </c>
      <c r="DO19" s="89">
        <f>SUMPRODUCT(AS$6:AS19,[1]节奏总纲!X$4:X17)</f>
        <v>17103.486933356475</v>
      </c>
      <c r="DP19" s="89">
        <f>SUMPRODUCT(AT$6:AT19,[1]节奏总纲!Y$4:Y17)</f>
        <v>13596.146056920472</v>
      </c>
      <c r="DQ19" s="89">
        <f>SUMPRODUCT(AU$6:AU19,[1]节奏总纲!Z$4:Z17)</f>
        <v>9749.2015790753721</v>
      </c>
      <c r="DR19" s="89">
        <f>SUMPRODUCT(AV$6:AV19,[1]节奏总纲!AA$4:AA17)</f>
        <v>4918.1229512075615</v>
      </c>
      <c r="DS19" s="89">
        <f>SUMPRODUCT(CZ$6:CZ19,[1]节奏总纲!W$4:W17)</f>
        <v>12209.059507557735</v>
      </c>
      <c r="DT19" s="89">
        <f>SUMPRODUCT(DA$6:DA19,[1]节奏总纲!X$4:X17)</f>
        <v>7902.9560677814279</v>
      </c>
      <c r="DU19" s="89">
        <f>SUMPRODUCT(DB$6:DB19,[1]节奏总纲!Y$4:Y17)</f>
        <v>4665.9945855573624</v>
      </c>
      <c r="DV19" s="89">
        <f>SUMPRODUCT(DC$6:DC19,[1]节奏总纲!Z$4:Z17)</f>
        <v>2425.9609306608863</v>
      </c>
      <c r="DW19" s="89">
        <f>SUMPRODUCT(DD$6:DD19,[1]节奏总纲!AA$4:AA17)</f>
        <v>-401.90812547139149</v>
      </c>
      <c r="DX19" s="89">
        <f>SUMPRODUCT(AW$6:AW19,[1]节奏总纲!W$4:W17)</f>
        <v>0</v>
      </c>
      <c r="DY19" s="89">
        <f>SUMPRODUCT(AX$6:AX19,[1]节奏总纲!X$4:X17)</f>
        <v>0</v>
      </c>
      <c r="DZ19" s="89">
        <f>SUMPRODUCT(AY$6:AY19,[1]节奏总纲!Y$4:Y17)</f>
        <v>0</v>
      </c>
      <c r="EA19" s="89">
        <f>SUMPRODUCT(AZ$6:AZ19,[1]节奏总纲!Z$4:Z17)</f>
        <v>0</v>
      </c>
      <c r="EB19" s="89">
        <f>SUMPRODUCT(BA$6:BA19,[1]节奏总纲!AA$4:AA17)</f>
        <v>0</v>
      </c>
      <c r="EC19" s="89">
        <f>SUMPRODUCT(BB$6:BB19,[1]节奏总纲!W$4:W17)</f>
        <v>0</v>
      </c>
      <c r="ED19" s="89">
        <f>SUMPRODUCT(BC$6:BC19,[1]节奏总纲!X$4:X17)</f>
        <v>0</v>
      </c>
      <c r="EE19" s="89">
        <f>SUMPRODUCT(BD$6:BD19,[1]节奏总纲!Y$4:Y17)</f>
        <v>0</v>
      </c>
      <c r="EF19" s="89">
        <f>SUMPRODUCT(BE$6:BE19,[1]节奏总纲!Z$4:Z17)</f>
        <v>0</v>
      </c>
      <c r="EG19" s="89">
        <f>SUMPRODUCT(BF$6:BF19,[1]节奏总纲!AA$4:AA17)</f>
        <v>0</v>
      </c>
      <c r="EH19" s="89">
        <f>SUMPRODUCT(BG$6:BG19,[1]节奏总纲!W$4:W17)</f>
        <v>0</v>
      </c>
      <c r="EI19" s="89">
        <f>SUMPRODUCT(BH$6:BH19,[1]节奏总纲!X$4:X17)</f>
        <v>0</v>
      </c>
      <c r="EJ19" s="89">
        <f>SUMPRODUCT(BI$6:BI19,[1]节奏总纲!Y$4:Y17)</f>
        <v>0</v>
      </c>
      <c r="EK19" s="89">
        <f>SUMPRODUCT(BJ$6:BJ19,[1]节奏总纲!Z$4:Z17)</f>
        <v>0</v>
      </c>
      <c r="EL19" s="89">
        <f>SUMPRODUCT(BK$6:BK19,[1]节奏总纲!AA$4:AA17)</f>
        <v>0</v>
      </c>
      <c r="EM19" s="89">
        <f>SUMPRODUCT(BL$6:BL19,[1]节奏总纲!W$4:W17)</f>
        <v>0</v>
      </c>
      <c r="EN19" s="89">
        <f>SUMPRODUCT(BM$6:BM19,[1]节奏总纲!X$4:X17)</f>
        <v>0</v>
      </c>
      <c r="EO19" s="89">
        <f>SUMPRODUCT(BN$6:BN19,[1]节奏总纲!Y$4:Y17)</f>
        <v>0</v>
      </c>
      <c r="EP19" s="89">
        <f>SUMPRODUCT(BO$6:BO19,[1]节奏总纲!Z$4:Z17)</f>
        <v>0</v>
      </c>
      <c r="EQ19" s="89">
        <f>SUMPRODUCT(BP$6:BP19,[1]节奏总纲!AA$4:AA17)</f>
        <v>0</v>
      </c>
      <c r="ER19" s="89">
        <f>SUMPRODUCT(BQ$6:BQ19,[1]节奏总纲!W$4:W17)</f>
        <v>0</v>
      </c>
      <c r="ES19" s="89">
        <f>SUMPRODUCT(BR$6:BR19,[1]节奏总纲!X$4:X17)</f>
        <v>0</v>
      </c>
      <c r="ET19" s="89">
        <f>SUMPRODUCT(BS$6:BS19,[1]节奏总纲!Y$4:Y17)</f>
        <v>0</v>
      </c>
      <c r="EU19" s="89">
        <f>SUMPRODUCT(BT$6:BT19,[1]节奏总纲!Z$4:Z17)</f>
        <v>0</v>
      </c>
      <c r="EV19" s="89">
        <f>SUMPRODUCT(BU$6:BU19,[1]节奏总纲!AA$4:AA17)</f>
        <v>0</v>
      </c>
      <c r="FE19" s="89">
        <f>SUMPRODUCT(BV$6:BV19,[1]节奏总纲!W$4:W17)</f>
        <v>10.483565629754388</v>
      </c>
      <c r="FF19" s="89">
        <f>SUMPRODUCT(BW$6:BW19,[1]节奏总纲!X$4:X17)</f>
        <v>9.061776345970241</v>
      </c>
      <c r="FG19" s="89">
        <f>SUMPRODUCT(BX$6:BX19,[1]节奏总纲!Y$4:Y17)</f>
        <v>7.4398748639649499</v>
      </c>
      <c r="FH19" s="89">
        <f>SUMPRODUCT(BY$6:BY19,[1]节奏总纲!Z$4:Z17)</f>
        <v>5.5062494484862077</v>
      </c>
      <c r="FI19" s="89">
        <f>SUMPRODUCT(BZ$6:BZ19,[1]节奏总纲!AA$4:AA17)</f>
        <v>2.988471087607893</v>
      </c>
      <c r="FJ19" s="89">
        <f>SUMPRODUCT(CA$6:CA19,[1]节奏总纲!W$4:W17)</f>
        <v>0</v>
      </c>
      <c r="FK19" s="89">
        <f>SUMPRODUCT(CB$6:CB19,[1]节奏总纲!X$4:X17)</f>
        <v>0</v>
      </c>
      <c r="FL19" s="89">
        <f>SUMPRODUCT(CC$6:CC19,[1]节奏总纲!Y$4:Y17)</f>
        <v>0</v>
      </c>
      <c r="FM19" s="89">
        <f>SUMPRODUCT(CD$6:CD19,[1]节奏总纲!Z$4:Z17)</f>
        <v>0</v>
      </c>
      <c r="FN19" s="89">
        <f>SUMPRODUCT(CE$6:CE19,[1]节奏总纲!AA$4:AA17)</f>
        <v>0</v>
      </c>
      <c r="FO19" s="89">
        <f>SUMPRODUCT(CF$6:CF19,[1]节奏总纲!W$4:W17)</f>
        <v>0</v>
      </c>
      <c r="FP19" s="89">
        <f>SUMPRODUCT(CG$6:CG19,[1]节奏总纲!X$4:X17)</f>
        <v>0</v>
      </c>
      <c r="FQ19" s="89">
        <f>SUMPRODUCT(CH$6:CH19,[1]节奏总纲!Y$4:Y17)</f>
        <v>0</v>
      </c>
      <c r="FR19" s="89">
        <f>SUMPRODUCT(CI$6:CI19,[1]节奏总纲!Z$4:Z17)</f>
        <v>0</v>
      </c>
      <c r="FS19" s="89">
        <f>SUMPRODUCT(CJ$6:CJ19,[1]节奏总纲!AA$4:AA17)</f>
        <v>0</v>
      </c>
      <c r="FT19" s="89">
        <f>SUMPRODUCT(CK$6:CK19,[1]节奏总纲!W$4:W17)</f>
        <v>0</v>
      </c>
      <c r="FU19" s="89">
        <f>SUMPRODUCT(CL$6:CL19,[1]节奏总纲!X$4:X17)</f>
        <v>0</v>
      </c>
      <c r="FV19" s="89">
        <f>SUMPRODUCT(CM$6:CM19,[1]节奏总纲!Y$4:Y17)</f>
        <v>0</v>
      </c>
      <c r="FW19" s="89">
        <f>SUMPRODUCT(CN$6:CN19,[1]节奏总纲!Z$4:Z17)</f>
        <v>0</v>
      </c>
      <c r="FX19" s="89">
        <f>SUMPRODUCT(CO$6:CO19,[1]节奏总纲!AA$4:AA17)</f>
        <v>0</v>
      </c>
      <c r="FY19" s="89">
        <f>SUMPRODUCT(CP$6:CP19,[1]节奏总纲!W$4:W17)</f>
        <v>0</v>
      </c>
      <c r="FZ19" s="89">
        <f>SUMPRODUCT(CQ$6:CQ19,[1]节奏总纲!X$4:X17)</f>
        <v>0</v>
      </c>
      <c r="GA19" s="89">
        <f>SUMPRODUCT(CR$6:CR19,[1]节奏总纲!Y$4:Y17)</f>
        <v>0</v>
      </c>
      <c r="GB19" s="89">
        <f>SUMPRODUCT(CS$6:CS19,[1]节奏总纲!Z$4:Z17)</f>
        <v>0</v>
      </c>
      <c r="GC19" s="89">
        <f>SUMPRODUCT(CT$6:CT19,[1]节奏总纲!AA$4:AA17)</f>
        <v>0</v>
      </c>
      <c r="GD19" s="89">
        <f>SUMPRODUCT(CU$6:CU19,[1]节奏总纲!W$4:W17)</f>
        <v>0</v>
      </c>
      <c r="GE19" s="89">
        <f>SUMPRODUCT(CV$6:CV19,[1]节奏总纲!X$4:X17)</f>
        <v>0</v>
      </c>
      <c r="GF19" s="89">
        <f>SUMPRODUCT(CW$6:CW19,[1]节奏总纲!Y$4:Y17)</f>
        <v>0</v>
      </c>
      <c r="GG19" s="89">
        <f>SUMPRODUCT(CX$6:CX19,[1]节奏总纲!Z$4:Z17)</f>
        <v>0</v>
      </c>
      <c r="GH19" s="89">
        <f>SUMPRODUCT(CY$6:CY19,[1]节奏总纲!AA$4:AA17)</f>
        <v>0</v>
      </c>
      <c r="GJ19" s="88">
        <v>65</v>
      </c>
      <c r="GK19" s="88">
        <f t="shared" si="80"/>
        <v>1767.8966090363995</v>
      </c>
      <c r="GL19" s="88">
        <f t="shared" si="81"/>
        <v>1303.9124078026273</v>
      </c>
      <c r="GM19" s="88">
        <f t="shared" si="82"/>
        <v>858.48917725211606</v>
      </c>
      <c r="GN19" s="88">
        <f t="shared" si="83"/>
        <v>1224.4167108261713</v>
      </c>
      <c r="GO19" s="88">
        <f t="shared" si="84"/>
        <v>793.47488535453624</v>
      </c>
      <c r="GP19" s="88">
        <f t="shared" si="85"/>
        <v>380.1050821105178</v>
      </c>
      <c r="GR19" s="89">
        <f>SUMPRODUCT(CZ$6:CZ19,[1]节奏总纲!W$4:W17)</f>
        <v>12209.059507557735</v>
      </c>
      <c r="GS19" s="89">
        <f>SUMPRODUCT(DA$6:DA19,[1]节奏总纲!X$4:X17)</f>
        <v>7902.9560677814279</v>
      </c>
      <c r="GT19" s="89">
        <f>SUMPRODUCT(DB$6:DB19,[1]节奏总纲!Y$4:Y17)</f>
        <v>4665.9945855573624</v>
      </c>
      <c r="GU19" s="89">
        <f>SUMPRODUCT(DC$6:DC19,[1]节奏总纲!Z$4:Z17)</f>
        <v>2425.9609306608863</v>
      </c>
      <c r="GV19" s="89">
        <f>SUMPRODUCT(DD$6:DD19,[1]节奏总纲!AA$4:AA17)</f>
        <v>-401.90812547139149</v>
      </c>
    </row>
    <row r="20" spans="2:204" x14ac:dyDescent="0.15">
      <c r="B20" s="89">
        <f t="shared" si="89"/>
        <v>60</v>
      </c>
      <c r="C20" s="89">
        <v>9</v>
      </c>
      <c r="D20" s="39">
        <f>爵位解锁村镇信息!L17</f>
        <v>150</v>
      </c>
      <c r="E20" s="39">
        <f>爵位解锁村镇信息!M17</f>
        <v>144.09090909090878</v>
      </c>
      <c r="F20" s="39">
        <f>爵位解锁村镇信息!N17</f>
        <v>138.0612244897967</v>
      </c>
      <c r="G20" s="39">
        <f>爵位解锁村镇信息!O17</f>
        <v>131.90721649484476</v>
      </c>
      <c r="H20" s="39">
        <f>爵位解锁村镇信息!P17</f>
        <v>119.21052631578971</v>
      </c>
      <c r="I20" s="67">
        <f t="shared" si="87"/>
        <v>3.6666666666666665</v>
      </c>
      <c r="J20" s="42">
        <v>50</v>
      </c>
      <c r="K20" s="89">
        <f t="shared" si="88"/>
        <v>550</v>
      </c>
      <c r="L20" s="89">
        <v>22800</v>
      </c>
      <c r="M20" s="89">
        <f>ROUND(650/INDEX('[1]功能-付费相关'!BB$6:BB$105,C20,1)/2000,0)*2000</f>
        <v>66000</v>
      </c>
      <c r="S20" s="89">
        <v>6</v>
      </c>
      <c r="T20" s="69">
        <v>20</v>
      </c>
      <c r="Z20" s="89">
        <f t="shared" si="86"/>
        <v>72000</v>
      </c>
      <c r="AE20" s="89">
        <v>15</v>
      </c>
      <c r="AF20" s="89">
        <f t="shared" si="0"/>
        <v>590</v>
      </c>
      <c r="AG20" s="89">
        <f t="shared" si="1"/>
        <v>590.75757575757564</v>
      </c>
      <c r="AH20" s="89">
        <f t="shared" si="2"/>
        <v>591.53061224489886</v>
      </c>
      <c r="AI20" s="89">
        <f t="shared" si="3"/>
        <v>592.31958762886529</v>
      </c>
      <c r="AJ20" s="89">
        <f t="shared" si="4"/>
        <v>593.94736842105283</v>
      </c>
      <c r="AL20" s="89">
        <v>15</v>
      </c>
      <c r="AM20" s="89">
        <f t="shared" si="5"/>
        <v>23520</v>
      </c>
      <c r="AN20" s="89">
        <f t="shared" si="6"/>
        <v>23533.63636363636</v>
      </c>
      <c r="AO20" s="89">
        <f t="shared" si="7"/>
        <v>23547.55102040818</v>
      </c>
      <c r="AP20" s="89">
        <f t="shared" si="8"/>
        <v>23561.752577319574</v>
      </c>
      <c r="AQ20" s="89">
        <f t="shared" si="9"/>
        <v>23591.05263157895</v>
      </c>
      <c r="AR20" s="89">
        <f t="shared" si="10"/>
        <v>70000</v>
      </c>
      <c r="AS20" s="89">
        <f t="shared" si="11"/>
        <v>70075.757575757569</v>
      </c>
      <c r="AT20" s="89">
        <f t="shared" si="12"/>
        <v>70153.06122448988</v>
      </c>
      <c r="AU20" s="89">
        <f t="shared" si="13"/>
        <v>70231.958762886527</v>
      </c>
      <c r="AV20" s="89">
        <f t="shared" si="14"/>
        <v>70394.736842105282</v>
      </c>
      <c r="AW20" s="89">
        <f t="shared" si="15"/>
        <v>0</v>
      </c>
      <c r="AX20" s="89">
        <f t="shared" si="16"/>
        <v>0</v>
      </c>
      <c r="AY20" s="89">
        <f t="shared" si="17"/>
        <v>0</v>
      </c>
      <c r="AZ20" s="89">
        <f t="shared" si="18"/>
        <v>0</v>
      </c>
      <c r="BA20" s="89">
        <f t="shared" si="19"/>
        <v>0</v>
      </c>
      <c r="BB20" s="89">
        <f t="shared" si="20"/>
        <v>0</v>
      </c>
      <c r="BC20" s="89">
        <f t="shared" si="21"/>
        <v>0</v>
      </c>
      <c r="BD20" s="89">
        <f t="shared" si="22"/>
        <v>0</v>
      </c>
      <c r="BE20" s="89">
        <f t="shared" si="23"/>
        <v>0</v>
      </c>
      <c r="BF20" s="89">
        <f t="shared" si="24"/>
        <v>0</v>
      </c>
      <c r="BG20" s="89">
        <f t="shared" si="25"/>
        <v>0</v>
      </c>
      <c r="BH20" s="89">
        <f t="shared" si="26"/>
        <v>0</v>
      </c>
      <c r="BI20" s="89">
        <f t="shared" si="27"/>
        <v>0</v>
      </c>
      <c r="BJ20" s="89">
        <f t="shared" si="28"/>
        <v>0</v>
      </c>
      <c r="BK20" s="89">
        <f t="shared" si="29"/>
        <v>0</v>
      </c>
      <c r="BL20" s="89">
        <f t="shared" si="30"/>
        <v>0</v>
      </c>
      <c r="BM20" s="89">
        <f t="shared" si="31"/>
        <v>0</v>
      </c>
      <c r="BN20" s="89">
        <f t="shared" si="32"/>
        <v>0</v>
      </c>
      <c r="BO20" s="89">
        <f t="shared" si="33"/>
        <v>0</v>
      </c>
      <c r="BP20" s="89">
        <f t="shared" si="34"/>
        <v>0</v>
      </c>
      <c r="BQ20" s="89">
        <f t="shared" si="35"/>
        <v>0</v>
      </c>
      <c r="BR20" s="89">
        <f t="shared" si="36"/>
        <v>0</v>
      </c>
      <c r="BS20" s="89">
        <f t="shared" si="37"/>
        <v>0</v>
      </c>
      <c r="BT20" s="89">
        <f t="shared" si="38"/>
        <v>0</v>
      </c>
      <c r="BU20" s="89">
        <f t="shared" si="39"/>
        <v>0</v>
      </c>
      <c r="BV20" s="89">
        <f t="shared" si="40"/>
        <v>20</v>
      </c>
      <c r="BW20" s="89">
        <f t="shared" si="41"/>
        <v>20</v>
      </c>
      <c r="BX20" s="89">
        <f t="shared" si="42"/>
        <v>20</v>
      </c>
      <c r="BY20" s="89">
        <f t="shared" si="43"/>
        <v>20</v>
      </c>
      <c r="BZ20" s="89">
        <f t="shared" si="44"/>
        <v>20</v>
      </c>
      <c r="CA20" s="89">
        <f t="shared" si="45"/>
        <v>0</v>
      </c>
      <c r="CB20" s="89">
        <f t="shared" si="46"/>
        <v>0</v>
      </c>
      <c r="CC20" s="89">
        <f t="shared" si="47"/>
        <v>0</v>
      </c>
      <c r="CD20" s="89">
        <f t="shared" si="48"/>
        <v>0</v>
      </c>
      <c r="CE20" s="89">
        <f t="shared" si="49"/>
        <v>0</v>
      </c>
      <c r="CF20" s="89">
        <f t="shared" si="50"/>
        <v>0</v>
      </c>
      <c r="CG20" s="89">
        <f t="shared" si="51"/>
        <v>0</v>
      </c>
      <c r="CH20" s="89">
        <f t="shared" si="52"/>
        <v>0</v>
      </c>
      <c r="CI20" s="89">
        <f t="shared" si="53"/>
        <v>0</v>
      </c>
      <c r="CJ20" s="89">
        <f t="shared" si="54"/>
        <v>0</v>
      </c>
      <c r="CK20" s="89">
        <f t="shared" si="55"/>
        <v>0</v>
      </c>
      <c r="CL20" s="89">
        <f t="shared" si="56"/>
        <v>0</v>
      </c>
      <c r="CM20" s="89">
        <f t="shared" si="57"/>
        <v>0</v>
      </c>
      <c r="CN20" s="89">
        <f t="shared" si="58"/>
        <v>0</v>
      </c>
      <c r="CO20" s="89">
        <f t="shared" si="59"/>
        <v>0</v>
      </c>
      <c r="CP20" s="89">
        <f t="shared" si="60"/>
        <v>0</v>
      </c>
      <c r="CQ20" s="89">
        <f t="shared" si="61"/>
        <v>0</v>
      </c>
      <c r="CR20" s="89">
        <f t="shared" si="62"/>
        <v>0</v>
      </c>
      <c r="CS20" s="89">
        <f t="shared" si="63"/>
        <v>0</v>
      </c>
      <c r="CT20" s="89">
        <f t="shared" si="64"/>
        <v>0</v>
      </c>
      <c r="CU20" s="89">
        <f t="shared" si="65"/>
        <v>0</v>
      </c>
      <c r="CV20" s="89">
        <f t="shared" si="66"/>
        <v>0</v>
      </c>
      <c r="CW20" s="89">
        <f t="shared" si="67"/>
        <v>0</v>
      </c>
      <c r="CX20" s="89">
        <f t="shared" si="68"/>
        <v>0</v>
      </c>
      <c r="CY20" s="89">
        <f t="shared" si="69"/>
        <v>0</v>
      </c>
      <c r="CZ20" s="89">
        <f t="shared" si="70"/>
        <v>72000</v>
      </c>
      <c r="DA20" s="89">
        <f t="shared" si="71"/>
        <v>72000</v>
      </c>
      <c r="DB20" s="89">
        <f t="shared" si="72"/>
        <v>72000</v>
      </c>
      <c r="DC20" s="89">
        <f t="shared" si="73"/>
        <v>72000</v>
      </c>
      <c r="DD20" s="89">
        <f t="shared" si="74"/>
        <v>72000</v>
      </c>
      <c r="DH20" s="89">
        <v>15</v>
      </c>
      <c r="DI20" s="89">
        <f>SUMPRODUCT(AM$6:AM20,[1]节奏总纲!W$4:W18)</f>
        <v>10952.962059160387</v>
      </c>
      <c r="DJ20" s="89">
        <f>SUMPRODUCT(AN$6:AN20,[1]节奏总纲!X$4:X18)</f>
        <v>9076.3988749021592</v>
      </c>
      <c r="DK20" s="89">
        <f>SUMPRODUCT(AO$6:AO20,[1]节奏总纲!Y$4:Y18)</f>
        <v>7204.5782408772684</v>
      </c>
      <c r="DL20" s="89">
        <f>SUMPRODUCT(AP$6:AP20,[1]节奏总纲!Z$4:Z18)</f>
        <v>5157.6841825923993</v>
      </c>
      <c r="DM20" s="89">
        <f>SUMPRODUCT(AQ$6:AQ20,[1]节奏总纲!AA$4:AA18)</f>
        <v>2601.4066569456782</v>
      </c>
      <c r="DN20" s="89">
        <f>SUMPRODUCT(AR$6:AR20,[1]节奏总纲!W$4:W18)</f>
        <v>33809.528490336364</v>
      </c>
      <c r="DO20" s="89">
        <f>SUMPRODUCT(AS$6:AS20,[1]节奏总纲!X$4:X18)</f>
        <v>28718.137611544156</v>
      </c>
      <c r="DP20" s="89">
        <f>SUMPRODUCT(AT$6:AT20,[1]节奏总纲!Y$4:Y18)</f>
        <v>23302.388578112783</v>
      </c>
      <c r="DQ20" s="89">
        <f>SUMPRODUCT(AU$6:AU20,[1]节奏总纲!Z$4:Z18)</f>
        <v>16975.628423202739</v>
      </c>
      <c r="DR20" s="89">
        <f>SUMPRODUCT(AV$6:AV20,[1]节奏总纲!AA$4:AA18)</f>
        <v>9073.7088019318235</v>
      </c>
      <c r="DS20" s="89">
        <f>SUMPRODUCT(CZ$6:CZ20,[1]节奏总纲!W$4:W18)</f>
        <v>25846.673337986642</v>
      </c>
      <c r="DT20" s="89">
        <f>SUMPRODUCT(DA$6:DA20,[1]节奏总纲!X$4:X18)</f>
        <v>19836.538775402587</v>
      </c>
      <c r="DU20" s="89">
        <f>SUMPRODUCT(DB$6:DB20,[1]节奏总纲!Y$4:Y18)</f>
        <v>14627.776000762142</v>
      </c>
      <c r="DV20" s="89">
        <f>SUMPRODUCT(DC$6:DC20,[1]节奏总纲!Z$4:Z18)</f>
        <v>9834.3080982771189</v>
      </c>
      <c r="DW20" s="89">
        <f>SUMPRODUCT(DD$6:DD20,[1]节奏总纲!AA$4:AA18)</f>
        <v>3848.4406175497584</v>
      </c>
      <c r="DX20" s="89">
        <f>SUMPRODUCT(AW$6:AW20,[1]节奏总纲!W$4:W18)</f>
        <v>0</v>
      </c>
      <c r="DY20" s="89">
        <f>SUMPRODUCT(AX$6:AX20,[1]节奏总纲!X$4:X18)</f>
        <v>0</v>
      </c>
      <c r="DZ20" s="89">
        <f>SUMPRODUCT(AY$6:AY20,[1]节奏总纲!Y$4:Y18)</f>
        <v>0</v>
      </c>
      <c r="EA20" s="89">
        <f>SUMPRODUCT(AZ$6:AZ20,[1]节奏总纲!Z$4:Z18)</f>
        <v>0</v>
      </c>
      <c r="EB20" s="89">
        <f>SUMPRODUCT(BA$6:BA20,[1]节奏总纲!AA$4:AA18)</f>
        <v>0</v>
      </c>
      <c r="EC20" s="89">
        <f>SUMPRODUCT(BB$6:BB20,[1]节奏总纲!W$4:W18)</f>
        <v>0</v>
      </c>
      <c r="ED20" s="89">
        <f>SUMPRODUCT(BC$6:BC20,[1]节奏总纲!X$4:X18)</f>
        <v>0</v>
      </c>
      <c r="EE20" s="89">
        <f>SUMPRODUCT(BD$6:BD20,[1]节奏总纲!Y$4:Y18)</f>
        <v>0</v>
      </c>
      <c r="EF20" s="89">
        <f>SUMPRODUCT(BE$6:BE20,[1]节奏总纲!Z$4:Z18)</f>
        <v>0</v>
      </c>
      <c r="EG20" s="89">
        <f>SUMPRODUCT(BF$6:BF20,[1]节奏总纲!AA$4:AA18)</f>
        <v>0</v>
      </c>
      <c r="EH20" s="89">
        <f>SUMPRODUCT(BG$6:BG20,[1]节奏总纲!W$4:W18)</f>
        <v>0</v>
      </c>
      <c r="EI20" s="89">
        <f>SUMPRODUCT(BH$6:BH20,[1]节奏总纲!X$4:X18)</f>
        <v>0</v>
      </c>
      <c r="EJ20" s="89">
        <f>SUMPRODUCT(BI$6:BI20,[1]节奏总纲!Y$4:Y18)</f>
        <v>0</v>
      </c>
      <c r="EK20" s="89">
        <f>SUMPRODUCT(BJ$6:BJ20,[1]节奏总纲!Z$4:Z18)</f>
        <v>0</v>
      </c>
      <c r="EL20" s="89">
        <f>SUMPRODUCT(BK$6:BK20,[1]节奏总纲!AA$4:AA18)</f>
        <v>0</v>
      </c>
      <c r="EM20" s="89">
        <f>SUMPRODUCT(BL$6:BL20,[1]节奏总纲!W$4:W18)</f>
        <v>0</v>
      </c>
      <c r="EN20" s="89">
        <f>SUMPRODUCT(BM$6:BM20,[1]节奏总纲!X$4:X18)</f>
        <v>0</v>
      </c>
      <c r="EO20" s="89">
        <f>SUMPRODUCT(BN$6:BN20,[1]节奏总纲!Y$4:Y18)</f>
        <v>0</v>
      </c>
      <c r="EP20" s="89">
        <f>SUMPRODUCT(BO$6:BO20,[1]节奏总纲!Z$4:Z18)</f>
        <v>0</v>
      </c>
      <c r="EQ20" s="89">
        <f>SUMPRODUCT(BP$6:BP20,[1]节奏总纲!AA$4:AA18)</f>
        <v>0</v>
      </c>
      <c r="ER20" s="89">
        <f>SUMPRODUCT(BQ$6:BQ20,[1]节奏总纲!W$4:W18)</f>
        <v>0</v>
      </c>
      <c r="ES20" s="89">
        <f>SUMPRODUCT(BR$6:BR20,[1]节奏总纲!X$4:X18)</f>
        <v>0</v>
      </c>
      <c r="ET20" s="89">
        <f>SUMPRODUCT(BS$6:BS20,[1]节奏总纲!Y$4:Y18)</f>
        <v>0</v>
      </c>
      <c r="EU20" s="89">
        <f>SUMPRODUCT(BT$6:BT20,[1]节奏总纲!Z$4:Z18)</f>
        <v>0</v>
      </c>
      <c r="EV20" s="89">
        <f>SUMPRODUCT(BU$6:BU20,[1]节奏总纲!AA$4:AA18)</f>
        <v>0</v>
      </c>
      <c r="FE20" s="89">
        <f>SUMPRODUCT(BV$6:BV20,[1]节奏总纲!W$4:W18)</f>
        <v>14.271791693762417</v>
      </c>
      <c r="FF20" s="89">
        <f>SUMPRODUCT(BW$6:BW20,[1]节奏总纲!X$4:X18)</f>
        <v>12.376660431420564</v>
      </c>
      <c r="FG20" s="89">
        <f>SUMPRODUCT(BX$6:BX20,[1]节奏总纲!Y$4:Y18)</f>
        <v>10.207036368188501</v>
      </c>
      <c r="FH20" s="89">
        <f>SUMPRODUCT(BY$6:BY20,[1]节奏总纲!Z$4:Z18)</f>
        <v>7.564123661712939</v>
      </c>
      <c r="FI20" s="89">
        <f>SUMPRODUCT(BZ$6:BZ20,[1]节奏总纲!AA$4:AA18)</f>
        <v>4.1691235162248788</v>
      </c>
      <c r="FJ20" s="89">
        <f>SUMPRODUCT(CA$6:CA20,[1]节奏总纲!W$4:W18)</f>
        <v>0</v>
      </c>
      <c r="FK20" s="89">
        <f>SUMPRODUCT(CB$6:CB20,[1]节奏总纲!X$4:X18)</f>
        <v>0</v>
      </c>
      <c r="FL20" s="89">
        <f>SUMPRODUCT(CC$6:CC20,[1]节奏总纲!Y$4:Y18)</f>
        <v>0</v>
      </c>
      <c r="FM20" s="89">
        <f>SUMPRODUCT(CD$6:CD20,[1]节奏总纲!Z$4:Z18)</f>
        <v>0</v>
      </c>
      <c r="FN20" s="89">
        <f>SUMPRODUCT(CE$6:CE20,[1]节奏总纲!AA$4:AA18)</f>
        <v>0</v>
      </c>
      <c r="FO20" s="89">
        <f>SUMPRODUCT(CF$6:CF20,[1]节奏总纲!W$4:W18)</f>
        <v>0</v>
      </c>
      <c r="FP20" s="89">
        <f>SUMPRODUCT(CG$6:CG20,[1]节奏总纲!X$4:X18)</f>
        <v>0</v>
      </c>
      <c r="FQ20" s="89">
        <f>SUMPRODUCT(CH$6:CH20,[1]节奏总纲!Y$4:Y18)</f>
        <v>0</v>
      </c>
      <c r="FR20" s="89">
        <f>SUMPRODUCT(CI$6:CI20,[1]节奏总纲!Z$4:Z18)</f>
        <v>0</v>
      </c>
      <c r="FS20" s="89">
        <f>SUMPRODUCT(CJ$6:CJ20,[1]节奏总纲!AA$4:AA18)</f>
        <v>0</v>
      </c>
      <c r="FT20" s="89">
        <f>SUMPRODUCT(CK$6:CK20,[1]节奏总纲!W$4:W18)</f>
        <v>0</v>
      </c>
      <c r="FU20" s="89">
        <f>SUMPRODUCT(CL$6:CL20,[1]节奏总纲!X$4:X18)</f>
        <v>0</v>
      </c>
      <c r="FV20" s="89">
        <f>SUMPRODUCT(CM$6:CM20,[1]节奏总纲!Y$4:Y18)</f>
        <v>0</v>
      </c>
      <c r="FW20" s="89">
        <f>SUMPRODUCT(CN$6:CN20,[1]节奏总纲!Z$4:Z18)</f>
        <v>0</v>
      </c>
      <c r="FX20" s="89">
        <f>SUMPRODUCT(CO$6:CO20,[1]节奏总纲!AA$4:AA18)</f>
        <v>0</v>
      </c>
      <c r="FY20" s="89">
        <f>SUMPRODUCT(CP$6:CP20,[1]节奏总纲!W$4:W18)</f>
        <v>0</v>
      </c>
      <c r="FZ20" s="89">
        <f>SUMPRODUCT(CQ$6:CQ20,[1]节奏总纲!X$4:X18)</f>
        <v>0</v>
      </c>
      <c r="GA20" s="89">
        <f>SUMPRODUCT(CR$6:CR20,[1]节奏总纲!Y$4:Y18)</f>
        <v>0</v>
      </c>
      <c r="GB20" s="89">
        <f>SUMPRODUCT(CS$6:CS20,[1]节奏总纲!Z$4:Z18)</f>
        <v>0</v>
      </c>
      <c r="GC20" s="89">
        <f>SUMPRODUCT(CT$6:CT20,[1]节奏总纲!AA$4:AA18)</f>
        <v>0</v>
      </c>
      <c r="GD20" s="89">
        <f>SUMPRODUCT(CU$6:CU20,[1]节奏总纲!W$4:W18)</f>
        <v>0</v>
      </c>
      <c r="GE20" s="89">
        <f>SUMPRODUCT(CV$6:CV20,[1]节奏总纲!X$4:X18)</f>
        <v>0</v>
      </c>
      <c r="GF20" s="89">
        <f>SUMPRODUCT(CW$6:CW20,[1]节奏总纲!Y$4:Y18)</f>
        <v>0</v>
      </c>
      <c r="GG20" s="89">
        <f>SUMPRODUCT(CX$6:CX20,[1]节奏总纲!Z$4:Z18)</f>
        <v>0</v>
      </c>
      <c r="GH20" s="89">
        <f>SUMPRODUCT(CY$6:CY20,[1]节奏总纲!AA$4:AA18)</f>
        <v>0</v>
      </c>
      <c r="GJ20" s="88">
        <v>70</v>
      </c>
      <c r="GK20" s="88">
        <f t="shared" si="80"/>
        <v>2517.703249198838</v>
      </c>
      <c r="GL20" s="88">
        <f t="shared" si="81"/>
        <v>1866.2673879244564</v>
      </c>
      <c r="GM20" s="88">
        <f t="shared" si="82"/>
        <v>1233.3924973333353</v>
      </c>
      <c r="GN20" s="88">
        <f t="shared" si="83"/>
        <v>1786.7716909480005</v>
      </c>
      <c r="GO20" s="88">
        <f t="shared" si="84"/>
        <v>1168.3782054357557</v>
      </c>
      <c r="GP20" s="88">
        <f t="shared" si="85"/>
        <v>567.55674215112754</v>
      </c>
      <c r="GR20" s="89">
        <f>SUMPRODUCT(CZ$6:CZ20,[1]节奏总纲!W$4:W18)</f>
        <v>25846.673337986642</v>
      </c>
      <c r="GS20" s="89">
        <f>SUMPRODUCT(DA$6:DA20,[1]节奏总纲!X$4:X18)</f>
        <v>19836.538775402587</v>
      </c>
      <c r="GT20" s="89">
        <f>SUMPRODUCT(DB$6:DB20,[1]节奏总纲!Y$4:Y18)</f>
        <v>14627.776000762142</v>
      </c>
      <c r="GU20" s="89">
        <f>SUMPRODUCT(DC$6:DC20,[1]节奏总纲!Z$4:Z18)</f>
        <v>9834.3080982771189</v>
      </c>
      <c r="GV20" s="89">
        <f>SUMPRODUCT(DD$6:DD20,[1]节奏总纲!AA$4:AA18)</f>
        <v>3848.4406175497584</v>
      </c>
    </row>
    <row r="21" spans="2:204" x14ac:dyDescent="0.15">
      <c r="B21" s="89">
        <f t="shared" si="89"/>
        <v>60</v>
      </c>
      <c r="C21" s="64">
        <v>10</v>
      </c>
      <c r="D21" s="64">
        <f>爵位解锁村镇信息!L18</f>
        <v>210</v>
      </c>
      <c r="E21" s="64">
        <f>爵位解锁村镇信息!M18</f>
        <v>204.6969696969694</v>
      </c>
      <c r="F21" s="64">
        <f>爵位解锁村镇信息!N18</f>
        <v>199.28571428571502</v>
      </c>
      <c r="G21" s="64">
        <f>爵位解锁村镇信息!O18</f>
        <v>193.7628865979375</v>
      </c>
      <c r="H21" s="64">
        <f>爵位解锁村镇信息!P18</f>
        <v>182.36842105263179</v>
      </c>
      <c r="I21" s="67">
        <f t="shared" si="87"/>
        <v>3.0952380952380953</v>
      </c>
      <c r="J21" s="65">
        <v>100</v>
      </c>
      <c r="K21" s="89">
        <f t="shared" si="88"/>
        <v>650</v>
      </c>
      <c r="L21" s="64">
        <v>24600</v>
      </c>
      <c r="M21" s="64">
        <f>ROUND(650/INDEX('[1]功能-付费相关'!BB$6:BB$105,C21,1)/2000,0)*2000</f>
        <v>76000</v>
      </c>
      <c r="N21" s="64"/>
      <c r="O21" s="64"/>
      <c r="P21" s="64"/>
      <c r="Q21" s="64"/>
      <c r="R21" s="64"/>
      <c r="S21" s="64">
        <v>6</v>
      </c>
      <c r="T21" s="69">
        <v>20</v>
      </c>
      <c r="U21" s="64"/>
      <c r="V21" s="64"/>
      <c r="W21" s="64"/>
      <c r="X21" s="64"/>
      <c r="Y21" s="64"/>
      <c r="Z21" s="64">
        <f t="shared" si="86"/>
        <v>72000</v>
      </c>
      <c r="AE21" s="89">
        <v>16</v>
      </c>
      <c r="AF21" s="89">
        <f t="shared" si="0"/>
        <v>670</v>
      </c>
      <c r="AG21" s="89">
        <f t="shared" si="1"/>
        <v>671.56565656565647</v>
      </c>
      <c r="AH21" s="89">
        <f t="shared" si="2"/>
        <v>673.16326530612344</v>
      </c>
      <c r="AI21" s="89">
        <f t="shared" si="3"/>
        <v>674.79381443298917</v>
      </c>
      <c r="AJ21" s="89">
        <f t="shared" si="4"/>
        <v>678.15789473684242</v>
      </c>
      <c r="AL21" s="89">
        <v>16</v>
      </c>
      <c r="AM21" s="89">
        <f t="shared" si="5"/>
        <v>25360</v>
      </c>
      <c r="AN21" s="89">
        <f t="shared" si="6"/>
        <v>25419.494949494947</v>
      </c>
      <c r="AO21" s="89">
        <f t="shared" si="7"/>
        <v>25480.204081632692</v>
      </c>
      <c r="AP21" s="89">
        <f t="shared" si="8"/>
        <v>25542.164948453588</v>
      </c>
      <c r="AQ21" s="89">
        <f t="shared" si="9"/>
        <v>25670.000000000011</v>
      </c>
      <c r="AR21" s="89">
        <f t="shared" si="10"/>
        <v>80800</v>
      </c>
      <c r="AS21" s="89">
        <f t="shared" si="11"/>
        <v>81175.757575757554</v>
      </c>
      <c r="AT21" s="89">
        <f t="shared" si="12"/>
        <v>81559.183673469626</v>
      </c>
      <c r="AU21" s="89">
        <f t="shared" si="13"/>
        <v>81950.5154639174</v>
      </c>
      <c r="AV21" s="89">
        <f t="shared" si="14"/>
        <v>82757.89473684218</v>
      </c>
      <c r="AW21" s="89">
        <f t="shared" si="15"/>
        <v>0</v>
      </c>
      <c r="AX21" s="89">
        <f t="shared" si="16"/>
        <v>0</v>
      </c>
      <c r="AY21" s="89">
        <f t="shared" si="17"/>
        <v>0</v>
      </c>
      <c r="AZ21" s="89">
        <f t="shared" si="18"/>
        <v>0</v>
      </c>
      <c r="BA21" s="89">
        <f t="shared" si="19"/>
        <v>0</v>
      </c>
      <c r="BB21" s="89">
        <f t="shared" si="20"/>
        <v>0</v>
      </c>
      <c r="BC21" s="89">
        <f t="shared" si="21"/>
        <v>0</v>
      </c>
      <c r="BD21" s="89">
        <f t="shared" si="22"/>
        <v>0</v>
      </c>
      <c r="BE21" s="89">
        <f t="shared" si="23"/>
        <v>0</v>
      </c>
      <c r="BF21" s="89">
        <f t="shared" si="24"/>
        <v>0</v>
      </c>
      <c r="BG21" s="89">
        <f t="shared" si="25"/>
        <v>0</v>
      </c>
      <c r="BH21" s="89">
        <f t="shared" si="26"/>
        <v>0</v>
      </c>
      <c r="BI21" s="89">
        <f t="shared" si="27"/>
        <v>0</v>
      </c>
      <c r="BJ21" s="89">
        <f t="shared" si="28"/>
        <v>0</v>
      </c>
      <c r="BK21" s="89">
        <f t="shared" si="29"/>
        <v>0</v>
      </c>
      <c r="BL21" s="89">
        <f t="shared" si="30"/>
        <v>0</v>
      </c>
      <c r="BM21" s="89">
        <f t="shared" si="31"/>
        <v>0</v>
      </c>
      <c r="BN21" s="89">
        <f t="shared" si="32"/>
        <v>0</v>
      </c>
      <c r="BO21" s="89">
        <f t="shared" si="33"/>
        <v>0</v>
      </c>
      <c r="BP21" s="89">
        <f t="shared" si="34"/>
        <v>0</v>
      </c>
      <c r="BQ21" s="89">
        <f t="shared" si="35"/>
        <v>0</v>
      </c>
      <c r="BR21" s="89">
        <f t="shared" si="36"/>
        <v>0</v>
      </c>
      <c r="BS21" s="89">
        <f t="shared" si="37"/>
        <v>0</v>
      </c>
      <c r="BT21" s="89">
        <f t="shared" si="38"/>
        <v>0</v>
      </c>
      <c r="BU21" s="89">
        <f t="shared" si="39"/>
        <v>0</v>
      </c>
      <c r="BV21" s="89">
        <f t="shared" si="40"/>
        <v>20</v>
      </c>
      <c r="BW21" s="89">
        <f t="shared" si="41"/>
        <v>20</v>
      </c>
      <c r="BX21" s="89">
        <f t="shared" si="42"/>
        <v>20</v>
      </c>
      <c r="BY21" s="89">
        <f t="shared" si="43"/>
        <v>20</v>
      </c>
      <c r="BZ21" s="89">
        <f t="shared" si="44"/>
        <v>20</v>
      </c>
      <c r="CA21" s="89">
        <f t="shared" si="45"/>
        <v>0</v>
      </c>
      <c r="CB21" s="89">
        <f t="shared" si="46"/>
        <v>0</v>
      </c>
      <c r="CC21" s="89">
        <f t="shared" si="47"/>
        <v>0</v>
      </c>
      <c r="CD21" s="89">
        <f t="shared" si="48"/>
        <v>0</v>
      </c>
      <c r="CE21" s="89">
        <f t="shared" si="49"/>
        <v>0</v>
      </c>
      <c r="CF21" s="89">
        <f t="shared" si="50"/>
        <v>0</v>
      </c>
      <c r="CG21" s="89">
        <f t="shared" si="51"/>
        <v>0</v>
      </c>
      <c r="CH21" s="89">
        <f t="shared" si="52"/>
        <v>0</v>
      </c>
      <c r="CI21" s="89">
        <f t="shared" si="53"/>
        <v>0</v>
      </c>
      <c r="CJ21" s="89">
        <f t="shared" si="54"/>
        <v>0</v>
      </c>
      <c r="CK21" s="89">
        <f t="shared" si="55"/>
        <v>0</v>
      </c>
      <c r="CL21" s="89">
        <f t="shared" si="56"/>
        <v>0</v>
      </c>
      <c r="CM21" s="89">
        <f t="shared" si="57"/>
        <v>0</v>
      </c>
      <c r="CN21" s="89">
        <f t="shared" si="58"/>
        <v>0</v>
      </c>
      <c r="CO21" s="89">
        <f t="shared" si="59"/>
        <v>0</v>
      </c>
      <c r="CP21" s="89">
        <f t="shared" si="60"/>
        <v>0</v>
      </c>
      <c r="CQ21" s="89">
        <f t="shared" si="61"/>
        <v>0</v>
      </c>
      <c r="CR21" s="89">
        <f t="shared" si="62"/>
        <v>0</v>
      </c>
      <c r="CS21" s="89">
        <f t="shared" si="63"/>
        <v>0</v>
      </c>
      <c r="CT21" s="89">
        <f t="shared" si="64"/>
        <v>0</v>
      </c>
      <c r="CU21" s="89">
        <f t="shared" si="65"/>
        <v>0</v>
      </c>
      <c r="CV21" s="89">
        <f t="shared" si="66"/>
        <v>0</v>
      </c>
      <c r="CW21" s="89">
        <f t="shared" si="67"/>
        <v>0</v>
      </c>
      <c r="CX21" s="89">
        <f t="shared" si="68"/>
        <v>0</v>
      </c>
      <c r="CY21" s="89">
        <f t="shared" si="69"/>
        <v>0</v>
      </c>
      <c r="CZ21" s="89">
        <f t="shared" si="70"/>
        <v>72000</v>
      </c>
      <c r="DA21" s="89">
        <f t="shared" si="71"/>
        <v>72000</v>
      </c>
      <c r="DB21" s="89">
        <f t="shared" si="72"/>
        <v>72000</v>
      </c>
      <c r="DC21" s="89">
        <f t="shared" si="73"/>
        <v>72000</v>
      </c>
      <c r="DD21" s="89">
        <f t="shared" si="74"/>
        <v>72000</v>
      </c>
      <c r="DH21" s="89">
        <v>16</v>
      </c>
      <c r="DI21" s="89">
        <f>SUMPRODUCT(AM$6:AM21,[1]节奏总纲!W$4:W19)</f>
        <v>16101.194429004398</v>
      </c>
      <c r="DJ21" s="89">
        <f>SUMPRODUCT(AN$6:AN21,[1]节奏总纲!X$4:X19)</f>
        <v>13631.987035539569</v>
      </c>
      <c r="DK21" s="89">
        <f>SUMPRODUCT(AO$6:AO21,[1]节奏总纲!Y$4:Y19)</f>
        <v>10950.142372790833</v>
      </c>
      <c r="DL21" s="89">
        <f>SUMPRODUCT(AP$6:AP21,[1]节奏总纲!Z$4:Z19)</f>
        <v>8040.7923436715037</v>
      </c>
      <c r="DM21" s="89">
        <f>SUMPRODUCT(AQ$6:AQ21,[1]节奏总纲!AA$4:AA19)</f>
        <v>4333.2316146576686</v>
      </c>
      <c r="DN21" s="89">
        <f>SUMPRODUCT(AR$6:AR21,[1]节奏总纲!W$4:W19)</f>
        <v>50212.413958924539</v>
      </c>
      <c r="DO21" s="89">
        <f>SUMPRODUCT(AS$6:AS21,[1]节奏总纲!X$4:X19)</f>
        <v>43266.157581163621</v>
      </c>
      <c r="DP21" s="89">
        <f>SUMPRODUCT(AT$6:AT21,[1]节奏总纲!Y$4:Y19)</f>
        <v>35291.50577736261</v>
      </c>
      <c r="DQ21" s="89">
        <f>SUMPRODUCT(AU$6:AU21,[1]节奏总纲!Z$4:Z19)</f>
        <v>26225.909298589708</v>
      </c>
      <c r="DR21" s="89">
        <f>SUMPRODUCT(AV$6:AV21,[1]节奏总纲!AA$4:AA19)</f>
        <v>14656.965036951884</v>
      </c>
      <c r="DS21" s="89">
        <f>SUMPRODUCT(CZ$6:CZ21,[1]节奏总纲!W$4:W19)</f>
        <v>40463.105933758285</v>
      </c>
      <c r="DT21" s="89">
        <f>SUMPRODUCT(DA$6:DA21,[1]节奏总纲!X$4:X19)</f>
        <v>32740.11330422738</v>
      </c>
      <c r="DU21" s="89">
        <f>SUMPRODUCT(DB$6:DB21,[1]节奏总纲!Y$4:Y19)</f>
        <v>25211.702904714017</v>
      </c>
      <c r="DV21" s="89">
        <f>SUMPRODUCT(DC$6:DC21,[1]节奏总纲!Z$4:Z19)</f>
        <v>17961.410402119353</v>
      </c>
      <c r="DW21" s="89">
        <f>SUMPRODUCT(DD$6:DD21,[1]节奏总纲!AA$4:AA19)</f>
        <v>8705.9161514517145</v>
      </c>
      <c r="DX21" s="89">
        <f>SUMPRODUCT(AW$6:AW21,[1]节奏总纲!W$4:W19)</f>
        <v>0</v>
      </c>
      <c r="DY21" s="89">
        <f>SUMPRODUCT(AX$6:AX21,[1]节奏总纲!X$4:X19)</f>
        <v>0</v>
      </c>
      <c r="DZ21" s="89">
        <f>SUMPRODUCT(AY$6:AY21,[1]节奏总纲!Y$4:Y19)</f>
        <v>0</v>
      </c>
      <c r="EA21" s="89">
        <f>SUMPRODUCT(AZ$6:AZ21,[1]节奏总纲!Z$4:Z19)</f>
        <v>0</v>
      </c>
      <c r="EB21" s="89">
        <f>SUMPRODUCT(BA$6:BA21,[1]节奏总纲!AA$4:AA19)</f>
        <v>0</v>
      </c>
      <c r="EC21" s="89">
        <f>SUMPRODUCT(BB$6:BB21,[1]节奏总纲!W$4:W19)</f>
        <v>0</v>
      </c>
      <c r="ED21" s="89">
        <f>SUMPRODUCT(BC$6:BC21,[1]节奏总纲!X$4:X19)</f>
        <v>0</v>
      </c>
      <c r="EE21" s="89">
        <f>SUMPRODUCT(BD$6:BD21,[1]节奏总纲!Y$4:Y19)</f>
        <v>0</v>
      </c>
      <c r="EF21" s="89">
        <f>SUMPRODUCT(BE$6:BE21,[1]节奏总纲!Z$4:Z19)</f>
        <v>0</v>
      </c>
      <c r="EG21" s="89">
        <f>SUMPRODUCT(BF$6:BF21,[1]节奏总纲!AA$4:AA19)</f>
        <v>0</v>
      </c>
      <c r="EH21" s="89">
        <f>SUMPRODUCT(BG$6:BG21,[1]节奏总纲!W$4:W19)</f>
        <v>0</v>
      </c>
      <c r="EI21" s="89">
        <f>SUMPRODUCT(BH$6:BH21,[1]节奏总纲!X$4:X19)</f>
        <v>0</v>
      </c>
      <c r="EJ21" s="89">
        <f>SUMPRODUCT(BI$6:BI21,[1]节奏总纲!Y$4:Y19)</f>
        <v>0</v>
      </c>
      <c r="EK21" s="89">
        <f>SUMPRODUCT(BJ$6:BJ21,[1]节奏总纲!Z$4:Z19)</f>
        <v>0</v>
      </c>
      <c r="EL21" s="89">
        <f>SUMPRODUCT(BK$6:BK21,[1]节奏总纲!AA$4:AA19)</f>
        <v>0</v>
      </c>
      <c r="EM21" s="89">
        <f>SUMPRODUCT(BL$6:BL21,[1]节奏总纲!W$4:W19)</f>
        <v>0</v>
      </c>
      <c r="EN21" s="89">
        <f>SUMPRODUCT(BM$6:BM21,[1]节奏总纲!X$4:X19)</f>
        <v>0</v>
      </c>
      <c r="EO21" s="89">
        <f>SUMPRODUCT(BN$6:BN21,[1]节奏总纲!Y$4:Y19)</f>
        <v>0</v>
      </c>
      <c r="EP21" s="89">
        <f>SUMPRODUCT(BO$6:BO21,[1]节奏总纲!Z$4:Z19)</f>
        <v>0</v>
      </c>
      <c r="EQ21" s="89">
        <f>SUMPRODUCT(BP$6:BP21,[1]节奏总纲!AA$4:AA19)</f>
        <v>0</v>
      </c>
      <c r="ER21" s="89">
        <f>SUMPRODUCT(BQ$6:BQ21,[1]节奏总纲!W$4:W19)</f>
        <v>0</v>
      </c>
      <c r="ES21" s="89">
        <f>SUMPRODUCT(BR$6:BR21,[1]节奏总纲!X$4:X19)</f>
        <v>0</v>
      </c>
      <c r="ET21" s="89">
        <f>SUMPRODUCT(BS$6:BS21,[1]节奏总纲!Y$4:Y19)</f>
        <v>0</v>
      </c>
      <c r="EU21" s="89">
        <f>SUMPRODUCT(BT$6:BT21,[1]节奏总纲!Z$4:Z19)</f>
        <v>0</v>
      </c>
      <c r="EV21" s="89">
        <f>SUMPRODUCT(BU$6:BU21,[1]节奏总纲!AA$4:AA19)</f>
        <v>0</v>
      </c>
      <c r="FE21" s="89">
        <f>SUMPRODUCT(BV$6:BV21,[1]节奏总纲!W$4:W19)</f>
        <v>18.331911859254539</v>
      </c>
      <c r="FF21" s="89">
        <f>SUMPRODUCT(BW$6:BW21,[1]节奏总纲!X$4:X19)</f>
        <v>15.96098668942745</v>
      </c>
      <c r="FG21" s="89">
        <f>SUMPRODUCT(BX$6:BX21,[1]节奏总纲!Y$4:Y19)</f>
        <v>13.147016063730689</v>
      </c>
      <c r="FH21" s="89">
        <f>SUMPRODUCT(BY$6:BY21,[1]节奏总纲!Z$4:Z19)</f>
        <v>9.821652079446892</v>
      </c>
      <c r="FI21" s="89">
        <f>SUMPRODUCT(BZ$6:BZ21,[1]节奏总纲!AA$4:AA19)</f>
        <v>5.5184222756420889</v>
      </c>
      <c r="FJ21" s="89">
        <f>SUMPRODUCT(CA$6:CA21,[1]节奏总纲!W$4:W19)</f>
        <v>0</v>
      </c>
      <c r="FK21" s="89">
        <f>SUMPRODUCT(CB$6:CB21,[1]节奏总纲!X$4:X19)</f>
        <v>0</v>
      </c>
      <c r="FL21" s="89">
        <f>SUMPRODUCT(CC$6:CC21,[1]节奏总纲!Y$4:Y19)</f>
        <v>0</v>
      </c>
      <c r="FM21" s="89">
        <f>SUMPRODUCT(CD$6:CD21,[1]节奏总纲!Z$4:Z19)</f>
        <v>0</v>
      </c>
      <c r="FN21" s="89">
        <f>SUMPRODUCT(CE$6:CE21,[1]节奏总纲!AA$4:AA19)</f>
        <v>0</v>
      </c>
      <c r="FO21" s="89">
        <f>SUMPRODUCT(CF$6:CF21,[1]节奏总纲!W$4:W19)</f>
        <v>0</v>
      </c>
      <c r="FP21" s="89">
        <f>SUMPRODUCT(CG$6:CG21,[1]节奏总纲!X$4:X19)</f>
        <v>0</v>
      </c>
      <c r="FQ21" s="89">
        <f>SUMPRODUCT(CH$6:CH21,[1]节奏总纲!Y$4:Y19)</f>
        <v>0</v>
      </c>
      <c r="FR21" s="89">
        <f>SUMPRODUCT(CI$6:CI21,[1]节奏总纲!Z$4:Z19)</f>
        <v>0</v>
      </c>
      <c r="FS21" s="89">
        <f>SUMPRODUCT(CJ$6:CJ21,[1]节奏总纲!AA$4:AA19)</f>
        <v>0</v>
      </c>
      <c r="FT21" s="89">
        <f>SUMPRODUCT(CK$6:CK21,[1]节奏总纲!W$4:W19)</f>
        <v>0</v>
      </c>
      <c r="FU21" s="89">
        <f>SUMPRODUCT(CL$6:CL21,[1]节奏总纲!X$4:X19)</f>
        <v>0</v>
      </c>
      <c r="FV21" s="89">
        <f>SUMPRODUCT(CM$6:CM21,[1]节奏总纲!Y$4:Y19)</f>
        <v>0</v>
      </c>
      <c r="FW21" s="89">
        <f>SUMPRODUCT(CN$6:CN21,[1]节奏总纲!Z$4:Z19)</f>
        <v>0</v>
      </c>
      <c r="FX21" s="89">
        <f>SUMPRODUCT(CO$6:CO21,[1]节奏总纲!AA$4:AA19)</f>
        <v>0</v>
      </c>
      <c r="FY21" s="89">
        <f>SUMPRODUCT(CP$6:CP21,[1]节奏总纲!W$4:W19)</f>
        <v>0</v>
      </c>
      <c r="FZ21" s="89">
        <f>SUMPRODUCT(CQ$6:CQ21,[1]节奏总纲!X$4:X19)</f>
        <v>0</v>
      </c>
      <c r="GA21" s="89">
        <f>SUMPRODUCT(CR$6:CR21,[1]节奏总纲!Y$4:Y19)</f>
        <v>0</v>
      </c>
      <c r="GB21" s="89">
        <f>SUMPRODUCT(CS$6:CS21,[1]节奏总纲!Z$4:Z19)</f>
        <v>0</v>
      </c>
      <c r="GC21" s="89">
        <f>SUMPRODUCT(CT$6:CT21,[1]节奏总纲!AA$4:AA19)</f>
        <v>0</v>
      </c>
      <c r="GD21" s="89">
        <f>SUMPRODUCT(CU$6:CU21,[1]节奏总纲!W$4:W19)</f>
        <v>0</v>
      </c>
      <c r="GE21" s="89">
        <f>SUMPRODUCT(CV$6:CV21,[1]节奏总纲!X$4:X19)</f>
        <v>0</v>
      </c>
      <c r="GF21" s="89">
        <f>SUMPRODUCT(CW$6:CW21,[1]节奏总纲!Y$4:Y19)</f>
        <v>0</v>
      </c>
      <c r="GG21" s="89">
        <f>SUMPRODUCT(CX$6:CX21,[1]节奏总纲!Z$4:Z19)</f>
        <v>0</v>
      </c>
      <c r="GH21" s="89">
        <f>SUMPRODUCT(CY$6:CY21,[1]节奏总纲!AA$4:AA19)</f>
        <v>0</v>
      </c>
      <c r="GJ21" s="88">
        <v>75</v>
      </c>
      <c r="GK21" s="88">
        <f t="shared" si="80"/>
        <v>3578.0899688739605</v>
      </c>
      <c r="GL21" s="88">
        <f t="shared" si="81"/>
        <v>2661.5574276807988</v>
      </c>
      <c r="GM21" s="88">
        <f t="shared" si="82"/>
        <v>1763.5858571708966</v>
      </c>
      <c r="GN21" s="88">
        <f t="shared" si="83"/>
        <v>2582.0617307043426</v>
      </c>
      <c r="GO21" s="88">
        <f t="shared" si="84"/>
        <v>1698.571565273317</v>
      </c>
      <c r="GP21" s="88">
        <f t="shared" si="85"/>
        <v>832.65342206990817</v>
      </c>
      <c r="GR21" s="89">
        <f>SUMPRODUCT(CZ$6:CZ21,[1]节奏总纲!W$4:W19)</f>
        <v>40463.105933758285</v>
      </c>
      <c r="GS21" s="89">
        <f>SUMPRODUCT(DA$6:DA21,[1]节奏总纲!X$4:X19)</f>
        <v>32740.11330422738</v>
      </c>
      <c r="GT21" s="89">
        <f>SUMPRODUCT(DB$6:DB21,[1]节奏总纲!Y$4:Y19)</f>
        <v>25211.702904714017</v>
      </c>
      <c r="GU21" s="89">
        <f>SUMPRODUCT(DC$6:DC21,[1]节奏总纲!Z$4:Z19)</f>
        <v>17961.410402119353</v>
      </c>
      <c r="GV21" s="89">
        <f>SUMPRODUCT(DD$6:DD21,[1]节奏总纲!AA$4:AA19)</f>
        <v>8705.9161514517145</v>
      </c>
    </row>
    <row r="22" spans="2:204" x14ac:dyDescent="0.15">
      <c r="B22" s="89">
        <f t="shared" si="89"/>
        <v>60</v>
      </c>
      <c r="C22" s="89">
        <v>11</v>
      </c>
      <c r="D22" s="39">
        <f>爵位解锁村镇信息!L19</f>
        <v>270</v>
      </c>
      <c r="E22" s="39">
        <f>爵位解锁村镇信息!M19</f>
        <v>267.5252525252522</v>
      </c>
      <c r="F22" s="39">
        <f>爵位解锁村镇信息!N19</f>
        <v>265.00000000000091</v>
      </c>
      <c r="G22" s="39">
        <f>爵位解锁村镇信息!O19</f>
        <v>262.42268041237048</v>
      </c>
      <c r="H22" s="39">
        <f>爵位解锁村镇信息!P19</f>
        <v>257.10526315789502</v>
      </c>
      <c r="I22" s="67">
        <f t="shared" si="87"/>
        <v>2.5925925925925926</v>
      </c>
      <c r="J22" s="42">
        <v>50</v>
      </c>
      <c r="K22" s="89">
        <f t="shared" si="88"/>
        <v>700</v>
      </c>
      <c r="L22" s="89">
        <v>26500</v>
      </c>
      <c r="M22" s="89">
        <f>ROUND(650/INDEX('[1]功能-付费相关'!BB$6:BB$105,C22,1)/2000,0)*2000</f>
        <v>88000</v>
      </c>
      <c r="S22" s="89">
        <v>6</v>
      </c>
      <c r="T22" s="69">
        <v>20</v>
      </c>
      <c r="Z22" s="89">
        <f t="shared" si="86"/>
        <v>72000</v>
      </c>
      <c r="AE22" s="89">
        <v>17</v>
      </c>
      <c r="AF22" s="89">
        <f t="shared" si="0"/>
        <v>750</v>
      </c>
      <c r="AG22" s="89">
        <f t="shared" si="1"/>
        <v>752.3737373737373</v>
      </c>
      <c r="AH22" s="89">
        <f t="shared" si="2"/>
        <v>754.79591836734778</v>
      </c>
      <c r="AI22" s="89">
        <f t="shared" si="3"/>
        <v>757.26804123711281</v>
      </c>
      <c r="AJ22" s="89">
        <f t="shared" si="4"/>
        <v>762.36842105263202</v>
      </c>
      <c r="AL22" s="89">
        <v>17</v>
      </c>
      <c r="AM22" s="89">
        <f t="shared" si="5"/>
        <v>28500</v>
      </c>
      <c r="AN22" s="89">
        <f t="shared" si="6"/>
        <v>28599.696969696968</v>
      </c>
      <c r="AO22" s="89">
        <f t="shared" si="7"/>
        <v>28701.428571428605</v>
      </c>
      <c r="AP22" s="89">
        <f t="shared" si="8"/>
        <v>28805.257731958736</v>
      </c>
      <c r="AQ22" s="89">
        <f t="shared" si="9"/>
        <v>29019.473684210545</v>
      </c>
      <c r="AR22" s="89">
        <f t="shared" si="10"/>
        <v>102000</v>
      </c>
      <c r="AS22" s="89">
        <f t="shared" si="11"/>
        <v>102664.64646464644</v>
      </c>
      <c r="AT22" s="89">
        <f t="shared" si="12"/>
        <v>103342.85714285738</v>
      </c>
      <c r="AU22" s="89">
        <f t="shared" si="13"/>
        <v>104035.05154639159</v>
      </c>
      <c r="AV22" s="89">
        <f t="shared" si="14"/>
        <v>105463.15789473697</v>
      </c>
      <c r="AW22" s="89">
        <f t="shared" si="15"/>
        <v>0</v>
      </c>
      <c r="AX22" s="89">
        <f t="shared" si="16"/>
        <v>0</v>
      </c>
      <c r="AY22" s="89">
        <f t="shared" si="17"/>
        <v>0</v>
      </c>
      <c r="AZ22" s="89">
        <f t="shared" si="18"/>
        <v>0</v>
      </c>
      <c r="BA22" s="89">
        <f t="shared" si="19"/>
        <v>0</v>
      </c>
      <c r="BB22" s="89">
        <f t="shared" si="20"/>
        <v>0</v>
      </c>
      <c r="BC22" s="89">
        <f t="shared" si="21"/>
        <v>0</v>
      </c>
      <c r="BD22" s="89">
        <f t="shared" si="22"/>
        <v>0</v>
      </c>
      <c r="BE22" s="89">
        <f t="shared" si="23"/>
        <v>0</v>
      </c>
      <c r="BF22" s="89">
        <f t="shared" si="24"/>
        <v>0</v>
      </c>
      <c r="BG22" s="89">
        <f t="shared" si="25"/>
        <v>0</v>
      </c>
      <c r="BH22" s="89">
        <f t="shared" si="26"/>
        <v>0</v>
      </c>
      <c r="BI22" s="89">
        <f t="shared" si="27"/>
        <v>0</v>
      </c>
      <c r="BJ22" s="89">
        <f t="shared" si="28"/>
        <v>0</v>
      </c>
      <c r="BK22" s="89">
        <f t="shared" si="29"/>
        <v>0</v>
      </c>
      <c r="BL22" s="89">
        <f t="shared" si="30"/>
        <v>0</v>
      </c>
      <c r="BM22" s="89">
        <f t="shared" si="31"/>
        <v>0</v>
      </c>
      <c r="BN22" s="89">
        <f t="shared" si="32"/>
        <v>0</v>
      </c>
      <c r="BO22" s="89">
        <f t="shared" si="33"/>
        <v>0</v>
      </c>
      <c r="BP22" s="89">
        <f t="shared" si="34"/>
        <v>0</v>
      </c>
      <c r="BQ22" s="89">
        <f t="shared" si="35"/>
        <v>0</v>
      </c>
      <c r="BR22" s="89">
        <f t="shared" si="36"/>
        <v>0</v>
      </c>
      <c r="BS22" s="89">
        <f t="shared" si="37"/>
        <v>0</v>
      </c>
      <c r="BT22" s="89">
        <f t="shared" si="38"/>
        <v>0</v>
      </c>
      <c r="BU22" s="89">
        <f t="shared" si="39"/>
        <v>0</v>
      </c>
      <c r="BV22" s="89">
        <f t="shared" si="40"/>
        <v>20</v>
      </c>
      <c r="BW22" s="89">
        <f t="shared" si="41"/>
        <v>20</v>
      </c>
      <c r="BX22" s="89">
        <f t="shared" si="42"/>
        <v>20</v>
      </c>
      <c r="BY22" s="89">
        <f t="shared" si="43"/>
        <v>20</v>
      </c>
      <c r="BZ22" s="89">
        <f t="shared" si="44"/>
        <v>20</v>
      </c>
      <c r="CA22" s="89">
        <f t="shared" si="45"/>
        <v>0</v>
      </c>
      <c r="CB22" s="89">
        <f t="shared" si="46"/>
        <v>0</v>
      </c>
      <c r="CC22" s="89">
        <f t="shared" si="47"/>
        <v>0</v>
      </c>
      <c r="CD22" s="89">
        <f t="shared" si="48"/>
        <v>0</v>
      </c>
      <c r="CE22" s="89">
        <f t="shared" si="49"/>
        <v>0</v>
      </c>
      <c r="CF22" s="89">
        <f t="shared" si="50"/>
        <v>0</v>
      </c>
      <c r="CG22" s="89">
        <f t="shared" si="51"/>
        <v>0</v>
      </c>
      <c r="CH22" s="89">
        <f t="shared" si="52"/>
        <v>0</v>
      </c>
      <c r="CI22" s="89">
        <f t="shared" si="53"/>
        <v>0</v>
      </c>
      <c r="CJ22" s="89">
        <f t="shared" si="54"/>
        <v>0</v>
      </c>
      <c r="CK22" s="89">
        <f t="shared" si="55"/>
        <v>0</v>
      </c>
      <c r="CL22" s="89">
        <f t="shared" si="56"/>
        <v>0</v>
      </c>
      <c r="CM22" s="89">
        <f t="shared" si="57"/>
        <v>0</v>
      </c>
      <c r="CN22" s="89">
        <f t="shared" si="58"/>
        <v>0</v>
      </c>
      <c r="CO22" s="89">
        <f t="shared" si="59"/>
        <v>0</v>
      </c>
      <c r="CP22" s="89">
        <f t="shared" si="60"/>
        <v>0</v>
      </c>
      <c r="CQ22" s="89">
        <f t="shared" si="61"/>
        <v>0</v>
      </c>
      <c r="CR22" s="89">
        <f t="shared" si="62"/>
        <v>0</v>
      </c>
      <c r="CS22" s="89">
        <f t="shared" si="63"/>
        <v>0</v>
      </c>
      <c r="CT22" s="89">
        <f t="shared" si="64"/>
        <v>0</v>
      </c>
      <c r="CU22" s="89">
        <f t="shared" si="65"/>
        <v>0</v>
      </c>
      <c r="CV22" s="89">
        <f t="shared" si="66"/>
        <v>0</v>
      </c>
      <c r="CW22" s="89">
        <f t="shared" si="67"/>
        <v>0</v>
      </c>
      <c r="CX22" s="89">
        <f t="shared" si="68"/>
        <v>0</v>
      </c>
      <c r="CY22" s="89">
        <f t="shared" si="69"/>
        <v>0</v>
      </c>
      <c r="CZ22" s="89">
        <f t="shared" si="70"/>
        <v>72000</v>
      </c>
      <c r="DA22" s="89">
        <f t="shared" si="71"/>
        <v>72000</v>
      </c>
      <c r="DB22" s="89">
        <f t="shared" si="72"/>
        <v>72000</v>
      </c>
      <c r="DC22" s="89">
        <f t="shared" si="73"/>
        <v>72000</v>
      </c>
      <c r="DD22" s="89">
        <f t="shared" si="74"/>
        <v>72000</v>
      </c>
      <c r="DH22" s="89">
        <v>17</v>
      </c>
      <c r="DI22" s="89">
        <f>SUMPRODUCT(AM$6:AM22,[1]节奏总纲!W$4:W20)</f>
        <v>22302.123322522555</v>
      </c>
      <c r="DJ22" s="89">
        <f>SUMPRODUCT(AN$6:AN22,[1]节奏总纲!X$4:X20)</f>
        <v>18915.996106386694</v>
      </c>
      <c r="DK22" s="89">
        <f>SUMPRODUCT(AO$6:AO22,[1]节奏总纲!Y$4:Y20)</f>
        <v>15273.145061352503</v>
      </c>
      <c r="DL22" s="89">
        <f>SUMPRODUCT(AP$6:AP22,[1]节奏总纲!Z$4:Z20)</f>
        <v>11277.86400656043</v>
      </c>
      <c r="DM22" s="89">
        <f>SUMPRODUCT(AQ$6:AQ22,[1]节奏总纲!AA$4:AA20)</f>
        <v>6031.2163186236057</v>
      </c>
      <c r="DN22" s="89">
        <f>SUMPRODUCT(AR$6:AR22,[1]节奏总纲!W$4:W20)</f>
        <v>72405.212104147417</v>
      </c>
      <c r="DO22" s="89">
        <f>SUMPRODUCT(AS$6:AS22,[1]节奏总纲!X$4:X20)</f>
        <v>62234.223003300613</v>
      </c>
      <c r="DP22" s="89">
        <f>SUMPRODUCT(AT$6:AT22,[1]节奏总纲!Y$4:Y20)</f>
        <v>50856.983577897758</v>
      </c>
      <c r="DQ22" s="89">
        <f>SUMPRODUCT(AU$6:AU22,[1]节奏总纲!Z$4:Z20)</f>
        <v>37917.140130188069</v>
      </c>
      <c r="DR22" s="89">
        <f>SUMPRODUCT(AV$6:AV22,[1]节奏总纲!AA$4:AA20)</f>
        <v>20827.81537303645</v>
      </c>
      <c r="DS22" s="89">
        <f>SUMPRODUCT(CZ$6:CZ22,[1]节奏总纲!W$4:W20)</f>
        <v>56128.610506856792</v>
      </c>
      <c r="DT22" s="89">
        <f>SUMPRODUCT(DA$6:DA22,[1]节奏总纲!X$4:X20)</f>
        <v>46042.654708917798</v>
      </c>
      <c r="DU22" s="89">
        <f>SUMPRODUCT(DB$6:DB22,[1]节奏总纲!Y$4:Y20)</f>
        <v>36056.326641885287</v>
      </c>
      <c r="DV22" s="89">
        <f>SUMPRODUCT(DC$6:DC22,[1]节奏总纲!Z$4:Z20)</f>
        <v>26052.612428387572</v>
      </c>
      <c r="DW22" s="89">
        <f>SUMPRODUCT(DD$6:DD22,[1]节奏总纲!AA$4:AA20)</f>
        <v>12918.773352651273</v>
      </c>
      <c r="DX22" s="89">
        <f>SUMPRODUCT(AW$6:AW22,[1]节奏总纲!W$4:W20)</f>
        <v>0</v>
      </c>
      <c r="DY22" s="89">
        <f>SUMPRODUCT(AX$6:AX22,[1]节奏总纲!X$4:X20)</f>
        <v>0</v>
      </c>
      <c r="DZ22" s="89">
        <f>SUMPRODUCT(AY$6:AY22,[1]节奏总纲!Y$4:Y20)</f>
        <v>0</v>
      </c>
      <c r="EA22" s="89">
        <f>SUMPRODUCT(AZ$6:AZ22,[1]节奏总纲!Z$4:Z20)</f>
        <v>0</v>
      </c>
      <c r="EB22" s="89">
        <f>SUMPRODUCT(BA$6:BA22,[1]节奏总纲!AA$4:AA20)</f>
        <v>0</v>
      </c>
      <c r="EC22" s="89">
        <f>SUMPRODUCT(BB$6:BB22,[1]节奏总纲!W$4:W20)</f>
        <v>0</v>
      </c>
      <c r="ED22" s="89">
        <f>SUMPRODUCT(BC$6:BC22,[1]节奏总纲!X$4:X20)</f>
        <v>0</v>
      </c>
      <c r="EE22" s="89">
        <f>SUMPRODUCT(BD$6:BD22,[1]节奏总纲!Y$4:Y20)</f>
        <v>0</v>
      </c>
      <c r="EF22" s="89">
        <f>SUMPRODUCT(BE$6:BE22,[1]节奏总纲!Z$4:Z20)</f>
        <v>0</v>
      </c>
      <c r="EG22" s="89">
        <f>SUMPRODUCT(BF$6:BF22,[1]节奏总纲!AA$4:AA20)</f>
        <v>0</v>
      </c>
      <c r="EH22" s="89">
        <f>SUMPRODUCT(BG$6:BG22,[1]节奏总纲!W$4:W20)</f>
        <v>0</v>
      </c>
      <c r="EI22" s="89">
        <f>SUMPRODUCT(BH$6:BH22,[1]节奏总纲!X$4:X20)</f>
        <v>0</v>
      </c>
      <c r="EJ22" s="89">
        <f>SUMPRODUCT(BI$6:BI22,[1]节奏总纲!Y$4:Y20)</f>
        <v>0</v>
      </c>
      <c r="EK22" s="89">
        <f>SUMPRODUCT(BJ$6:BJ22,[1]节奏总纲!Z$4:Z20)</f>
        <v>0</v>
      </c>
      <c r="EL22" s="89">
        <f>SUMPRODUCT(BK$6:BK22,[1]节奏总纲!AA$4:AA20)</f>
        <v>0</v>
      </c>
      <c r="EM22" s="89">
        <f>SUMPRODUCT(BL$6:BL22,[1]节奏总纲!W$4:W20)</f>
        <v>0</v>
      </c>
      <c r="EN22" s="89">
        <f>SUMPRODUCT(BM$6:BM22,[1]节奏总纲!X$4:X20)</f>
        <v>0</v>
      </c>
      <c r="EO22" s="89">
        <f>SUMPRODUCT(BN$6:BN22,[1]节奏总纲!Y$4:Y20)</f>
        <v>0</v>
      </c>
      <c r="EP22" s="89">
        <f>SUMPRODUCT(BO$6:BO22,[1]节奏总纲!Z$4:Z20)</f>
        <v>0</v>
      </c>
      <c r="EQ22" s="89">
        <f>SUMPRODUCT(BP$6:BP22,[1]节奏总纲!AA$4:AA20)</f>
        <v>0</v>
      </c>
      <c r="ER22" s="89">
        <f>SUMPRODUCT(BQ$6:BQ22,[1]节奏总纲!W$4:W20)</f>
        <v>0</v>
      </c>
      <c r="ES22" s="89">
        <f>SUMPRODUCT(BR$6:BR22,[1]节奏总纲!X$4:X20)</f>
        <v>0</v>
      </c>
      <c r="ET22" s="89">
        <f>SUMPRODUCT(BS$6:BS22,[1]节奏总纲!Y$4:Y20)</f>
        <v>0</v>
      </c>
      <c r="EU22" s="89">
        <f>SUMPRODUCT(BT$6:BT22,[1]节奏总纲!Z$4:Z20)</f>
        <v>0</v>
      </c>
      <c r="EV22" s="89">
        <f>SUMPRODUCT(BU$6:BU22,[1]节奏总纲!AA$4:AA20)</f>
        <v>0</v>
      </c>
      <c r="FE22" s="89">
        <f>SUMPRODUCT(BV$6:BV22,[1]节奏总纲!W$4:W20)</f>
        <v>22.683440907337456</v>
      </c>
      <c r="FF22" s="89">
        <f>SUMPRODUCT(BW$6:BW22,[1]节奏总纲!X$4:X20)</f>
        <v>19.656137079619235</v>
      </c>
      <c r="FG22" s="89">
        <f>SUMPRODUCT(BX$6:BX22,[1]节奏总纲!Y$4:Y20)</f>
        <v>16.159411546278264</v>
      </c>
      <c r="FH22" s="89">
        <f>SUMPRODUCT(BY$6:BY22,[1]节奏总纲!Z$4:Z20)</f>
        <v>12.069208197854731</v>
      </c>
      <c r="FI22" s="89">
        <f>SUMPRODUCT(BZ$6:BZ22,[1]节奏总纲!AA$4:AA20)</f>
        <v>6.6886603870864105</v>
      </c>
      <c r="FJ22" s="89">
        <f>SUMPRODUCT(CA$6:CA22,[1]节奏总纲!W$4:W20)</f>
        <v>0</v>
      </c>
      <c r="FK22" s="89">
        <f>SUMPRODUCT(CB$6:CB22,[1]节奏总纲!X$4:X20)</f>
        <v>0</v>
      </c>
      <c r="FL22" s="89">
        <f>SUMPRODUCT(CC$6:CC22,[1]节奏总纲!Y$4:Y20)</f>
        <v>0</v>
      </c>
      <c r="FM22" s="89">
        <f>SUMPRODUCT(CD$6:CD22,[1]节奏总纲!Z$4:Z20)</f>
        <v>0</v>
      </c>
      <c r="FN22" s="89">
        <f>SUMPRODUCT(CE$6:CE22,[1]节奏总纲!AA$4:AA20)</f>
        <v>0</v>
      </c>
      <c r="FO22" s="89">
        <f>SUMPRODUCT(CF$6:CF22,[1]节奏总纲!W$4:W20)</f>
        <v>0</v>
      </c>
      <c r="FP22" s="89">
        <f>SUMPRODUCT(CG$6:CG22,[1]节奏总纲!X$4:X20)</f>
        <v>0</v>
      </c>
      <c r="FQ22" s="89">
        <f>SUMPRODUCT(CH$6:CH22,[1]节奏总纲!Y$4:Y20)</f>
        <v>0</v>
      </c>
      <c r="FR22" s="89">
        <f>SUMPRODUCT(CI$6:CI22,[1]节奏总纲!Z$4:Z20)</f>
        <v>0</v>
      </c>
      <c r="FS22" s="89">
        <f>SUMPRODUCT(CJ$6:CJ22,[1]节奏总纲!AA$4:AA20)</f>
        <v>0</v>
      </c>
      <c r="FT22" s="89">
        <f>SUMPRODUCT(CK$6:CK22,[1]节奏总纲!W$4:W20)</f>
        <v>0</v>
      </c>
      <c r="FU22" s="89">
        <f>SUMPRODUCT(CL$6:CL22,[1]节奏总纲!X$4:X20)</f>
        <v>0</v>
      </c>
      <c r="FV22" s="89">
        <f>SUMPRODUCT(CM$6:CM22,[1]节奏总纲!Y$4:Y20)</f>
        <v>0</v>
      </c>
      <c r="FW22" s="89">
        <f>SUMPRODUCT(CN$6:CN22,[1]节奏总纲!Z$4:Z20)</f>
        <v>0</v>
      </c>
      <c r="FX22" s="89">
        <f>SUMPRODUCT(CO$6:CO22,[1]节奏总纲!AA$4:AA20)</f>
        <v>0</v>
      </c>
      <c r="FY22" s="89">
        <f>SUMPRODUCT(CP$6:CP22,[1]节奏总纲!W$4:W20)</f>
        <v>0</v>
      </c>
      <c r="FZ22" s="89">
        <f>SUMPRODUCT(CQ$6:CQ22,[1]节奏总纲!X$4:X20)</f>
        <v>0</v>
      </c>
      <c r="GA22" s="89">
        <f>SUMPRODUCT(CR$6:CR22,[1]节奏总纲!Y$4:Y20)</f>
        <v>0</v>
      </c>
      <c r="GB22" s="89">
        <f>SUMPRODUCT(CS$6:CS22,[1]节奏总纲!Z$4:Z20)</f>
        <v>0</v>
      </c>
      <c r="GC22" s="89">
        <f>SUMPRODUCT(CT$6:CT22,[1]节奏总纲!AA$4:AA20)</f>
        <v>0</v>
      </c>
      <c r="GD22" s="89">
        <f>SUMPRODUCT(CU$6:CU22,[1]节奏总纲!W$4:W20)</f>
        <v>0</v>
      </c>
      <c r="GE22" s="89">
        <f>SUMPRODUCT(CV$6:CV22,[1]节奏总纲!X$4:X20)</f>
        <v>0</v>
      </c>
      <c r="GF22" s="89">
        <f>SUMPRODUCT(CW$6:CW22,[1]节奏总纲!Y$4:Y20)</f>
        <v>0</v>
      </c>
      <c r="GG22" s="89">
        <f>SUMPRODUCT(CX$6:CX22,[1]节奏总纲!Z$4:Z20)</f>
        <v>0</v>
      </c>
      <c r="GH22" s="89">
        <f>SUMPRODUCT(CY$6:CY22,[1]节奏总纲!AA$4:AA20)</f>
        <v>0</v>
      </c>
      <c r="GJ22" s="88">
        <v>80</v>
      </c>
      <c r="GK22" s="88">
        <f t="shared" si="80"/>
        <v>5077.7032491988384</v>
      </c>
      <c r="GL22" s="88">
        <f t="shared" si="81"/>
        <v>3786.2673879244571</v>
      </c>
      <c r="GM22" s="88">
        <f t="shared" si="82"/>
        <v>2513.3924973333355</v>
      </c>
      <c r="GN22" s="88">
        <f t="shared" si="83"/>
        <v>3706.7716909480009</v>
      </c>
      <c r="GO22" s="88">
        <f t="shared" si="84"/>
        <v>2448.3782054357557</v>
      </c>
      <c r="GP22" s="88">
        <f t="shared" si="85"/>
        <v>1207.5567421511275</v>
      </c>
      <c r="GR22" s="89">
        <f>SUMPRODUCT(CZ$6:CZ22,[1]节奏总纲!W$4:W20)</f>
        <v>56128.610506856792</v>
      </c>
      <c r="GS22" s="89">
        <f>SUMPRODUCT(DA$6:DA22,[1]节奏总纲!X$4:X20)</f>
        <v>46042.654708917798</v>
      </c>
      <c r="GT22" s="89">
        <f>SUMPRODUCT(DB$6:DB22,[1]节奏总纲!Y$4:Y20)</f>
        <v>36056.326641885287</v>
      </c>
      <c r="GU22" s="89">
        <f>SUMPRODUCT(DC$6:DC22,[1]节奏总纲!Z$4:Z20)</f>
        <v>26052.612428387572</v>
      </c>
      <c r="GV22" s="89">
        <f>SUMPRODUCT(DD$6:DD22,[1]节奏总纲!AA$4:AA20)</f>
        <v>12918.773352651273</v>
      </c>
    </row>
    <row r="23" spans="2:204" x14ac:dyDescent="0.15">
      <c r="B23" s="89">
        <f t="shared" si="89"/>
        <v>80</v>
      </c>
      <c r="C23" s="89">
        <v>12</v>
      </c>
      <c r="D23" s="39">
        <f>爵位解锁村镇信息!L20</f>
        <v>350</v>
      </c>
      <c r="E23" s="39">
        <f>爵位解锁村镇信息!M20</f>
        <v>348.33333333333314</v>
      </c>
      <c r="F23" s="39">
        <f>爵位解锁村镇信息!N20</f>
        <v>346.63265306122537</v>
      </c>
      <c r="G23" s="39">
        <f>爵位解锁村镇信息!O20</f>
        <v>344.89690721649424</v>
      </c>
      <c r="H23" s="39">
        <f>爵位解锁村镇信息!P20</f>
        <v>341.3157894736845</v>
      </c>
      <c r="I23" s="67">
        <f t="shared" si="87"/>
        <v>2.1428571428571428</v>
      </c>
      <c r="J23" s="42">
        <v>50</v>
      </c>
      <c r="K23" s="89">
        <f t="shared" si="88"/>
        <v>750</v>
      </c>
      <c r="L23" s="89">
        <v>28500</v>
      </c>
      <c r="M23" s="89">
        <f>ROUND(650/INDEX('[1]功能-付费相关'!BB$6:BB$105,C23,1)/2000,0)*2000</f>
        <v>102000</v>
      </c>
      <c r="S23" s="89">
        <v>6</v>
      </c>
      <c r="T23" s="69">
        <v>20</v>
      </c>
      <c r="Z23" s="89">
        <f t="shared" si="86"/>
        <v>72000</v>
      </c>
      <c r="AE23" s="89">
        <v>18</v>
      </c>
      <c r="AF23" s="89">
        <f t="shared" si="0"/>
        <v>830</v>
      </c>
      <c r="AG23" s="89">
        <f t="shared" si="1"/>
        <v>833.18181818181813</v>
      </c>
      <c r="AH23" s="89">
        <f t="shared" si="2"/>
        <v>836.42857142857213</v>
      </c>
      <c r="AI23" s="89">
        <f t="shared" si="3"/>
        <v>839.74226804123668</v>
      </c>
      <c r="AJ23" s="89">
        <f t="shared" si="4"/>
        <v>846.57894736842115</v>
      </c>
      <c r="AL23" s="89">
        <v>18</v>
      </c>
      <c r="AM23" s="89">
        <f t="shared" si="5"/>
        <v>31920</v>
      </c>
      <c r="AN23" s="89">
        <f t="shared" si="6"/>
        <v>32059.999999999996</v>
      </c>
      <c r="AO23" s="89">
        <f t="shared" si="7"/>
        <v>32202.857142857174</v>
      </c>
      <c r="AP23" s="89">
        <f t="shared" si="8"/>
        <v>32348.659793814415</v>
      </c>
      <c r="AQ23" s="89">
        <f t="shared" si="9"/>
        <v>32649.47368421053</v>
      </c>
      <c r="AR23" s="89">
        <f t="shared" si="10"/>
        <v>126800</v>
      </c>
      <c r="AS23" s="89">
        <f t="shared" si="11"/>
        <v>127945.45454545453</v>
      </c>
      <c r="AT23" s="89">
        <f t="shared" si="12"/>
        <v>129114.28571428597</v>
      </c>
      <c r="AU23" s="89">
        <f t="shared" si="13"/>
        <v>130307.21649484521</v>
      </c>
      <c r="AV23" s="89">
        <f t="shared" si="14"/>
        <v>132768.42105263163</v>
      </c>
      <c r="AW23" s="89">
        <f t="shared" si="15"/>
        <v>0</v>
      </c>
      <c r="AX23" s="89">
        <f t="shared" si="16"/>
        <v>0</v>
      </c>
      <c r="AY23" s="89">
        <f t="shared" si="17"/>
        <v>0</v>
      </c>
      <c r="AZ23" s="89">
        <f t="shared" si="18"/>
        <v>0</v>
      </c>
      <c r="BA23" s="89">
        <f t="shared" si="19"/>
        <v>0</v>
      </c>
      <c r="BB23" s="89">
        <f t="shared" si="20"/>
        <v>0</v>
      </c>
      <c r="BC23" s="89">
        <f t="shared" si="21"/>
        <v>0</v>
      </c>
      <c r="BD23" s="89">
        <f t="shared" si="22"/>
        <v>0</v>
      </c>
      <c r="BE23" s="89">
        <f t="shared" si="23"/>
        <v>0</v>
      </c>
      <c r="BF23" s="89">
        <f t="shared" si="24"/>
        <v>0</v>
      </c>
      <c r="BG23" s="89">
        <f t="shared" si="25"/>
        <v>0</v>
      </c>
      <c r="BH23" s="89">
        <f t="shared" si="26"/>
        <v>0</v>
      </c>
      <c r="BI23" s="89">
        <f t="shared" si="27"/>
        <v>0</v>
      </c>
      <c r="BJ23" s="89">
        <f t="shared" si="28"/>
        <v>0</v>
      </c>
      <c r="BK23" s="89">
        <f t="shared" si="29"/>
        <v>0</v>
      </c>
      <c r="BL23" s="89">
        <f t="shared" si="30"/>
        <v>0</v>
      </c>
      <c r="BM23" s="89">
        <f t="shared" si="31"/>
        <v>0</v>
      </c>
      <c r="BN23" s="89">
        <f t="shared" si="32"/>
        <v>0</v>
      </c>
      <c r="BO23" s="89">
        <f t="shared" si="33"/>
        <v>0</v>
      </c>
      <c r="BP23" s="89">
        <f t="shared" si="34"/>
        <v>0</v>
      </c>
      <c r="BQ23" s="89">
        <f t="shared" si="35"/>
        <v>0</v>
      </c>
      <c r="BR23" s="89">
        <f t="shared" si="36"/>
        <v>0</v>
      </c>
      <c r="BS23" s="89">
        <f t="shared" si="37"/>
        <v>0</v>
      </c>
      <c r="BT23" s="89">
        <f t="shared" si="38"/>
        <v>0</v>
      </c>
      <c r="BU23" s="89">
        <f t="shared" si="39"/>
        <v>0</v>
      </c>
      <c r="BV23" s="89">
        <f t="shared" si="40"/>
        <v>20</v>
      </c>
      <c r="BW23" s="89">
        <f t="shared" si="41"/>
        <v>20</v>
      </c>
      <c r="BX23" s="89">
        <f t="shared" si="42"/>
        <v>20</v>
      </c>
      <c r="BY23" s="89">
        <f t="shared" si="43"/>
        <v>20</v>
      </c>
      <c r="BZ23" s="89">
        <f t="shared" si="44"/>
        <v>20</v>
      </c>
      <c r="CA23" s="89">
        <f t="shared" si="45"/>
        <v>0</v>
      </c>
      <c r="CB23" s="89">
        <f t="shared" si="46"/>
        <v>0</v>
      </c>
      <c r="CC23" s="89">
        <f t="shared" si="47"/>
        <v>0</v>
      </c>
      <c r="CD23" s="89">
        <f t="shared" si="48"/>
        <v>0</v>
      </c>
      <c r="CE23" s="89">
        <f t="shared" si="49"/>
        <v>0</v>
      </c>
      <c r="CF23" s="89">
        <f t="shared" si="50"/>
        <v>0</v>
      </c>
      <c r="CG23" s="89">
        <f t="shared" si="51"/>
        <v>0</v>
      </c>
      <c r="CH23" s="89">
        <f t="shared" si="52"/>
        <v>0</v>
      </c>
      <c r="CI23" s="89">
        <f t="shared" si="53"/>
        <v>0</v>
      </c>
      <c r="CJ23" s="89">
        <f t="shared" si="54"/>
        <v>0</v>
      </c>
      <c r="CK23" s="89">
        <f t="shared" si="55"/>
        <v>0</v>
      </c>
      <c r="CL23" s="89">
        <f t="shared" si="56"/>
        <v>0</v>
      </c>
      <c r="CM23" s="89">
        <f t="shared" si="57"/>
        <v>0</v>
      </c>
      <c r="CN23" s="89">
        <f t="shared" si="58"/>
        <v>0</v>
      </c>
      <c r="CO23" s="89">
        <f t="shared" si="59"/>
        <v>0</v>
      </c>
      <c r="CP23" s="89">
        <f t="shared" si="60"/>
        <v>0</v>
      </c>
      <c r="CQ23" s="89">
        <f t="shared" si="61"/>
        <v>0</v>
      </c>
      <c r="CR23" s="89">
        <f t="shared" si="62"/>
        <v>0</v>
      </c>
      <c r="CS23" s="89">
        <f t="shared" si="63"/>
        <v>0</v>
      </c>
      <c r="CT23" s="89">
        <f t="shared" si="64"/>
        <v>0</v>
      </c>
      <c r="CU23" s="89">
        <f t="shared" si="65"/>
        <v>0</v>
      </c>
      <c r="CV23" s="89">
        <f t="shared" si="66"/>
        <v>0</v>
      </c>
      <c r="CW23" s="89">
        <f t="shared" si="67"/>
        <v>0</v>
      </c>
      <c r="CX23" s="89">
        <f t="shared" si="68"/>
        <v>0</v>
      </c>
      <c r="CY23" s="89">
        <f t="shared" si="69"/>
        <v>0</v>
      </c>
      <c r="CZ23" s="89">
        <f t="shared" si="70"/>
        <v>72000</v>
      </c>
      <c r="DA23" s="89">
        <f t="shared" si="71"/>
        <v>72000</v>
      </c>
      <c r="DB23" s="89">
        <f t="shared" si="72"/>
        <v>72000</v>
      </c>
      <c r="DC23" s="89">
        <f t="shared" si="73"/>
        <v>72000</v>
      </c>
      <c r="DD23" s="89">
        <f t="shared" si="74"/>
        <v>72000</v>
      </c>
      <c r="DH23" s="89">
        <v>18</v>
      </c>
      <c r="DI23" s="89">
        <f>SUMPRODUCT(AM$6:AM23,[1]节奏总纲!W$4:W21)</f>
        <v>29745.633277407538</v>
      </c>
      <c r="DJ23" s="89">
        <f>SUMPRODUCT(AN$6:AN23,[1]节奏总纲!X$4:X21)</f>
        <v>25591.007699632504</v>
      </c>
      <c r="DK23" s="89">
        <f>SUMPRODUCT(AO$6:AO23,[1]节奏总纲!Y$4:Y21)</f>
        <v>21023.479388262458</v>
      </c>
      <c r="DL23" s="89">
        <f>SUMPRODUCT(AP$6:AP23,[1]节奏总纲!Z$4:Z21)</f>
        <v>15561.582277316895</v>
      </c>
      <c r="DM23" s="89">
        <f>SUMPRODUCT(AQ$6:AQ23,[1]节奏总纲!AA$4:AA21)</f>
        <v>8396.191882461666</v>
      </c>
      <c r="DN23" s="89">
        <f>SUMPRODUCT(AR$6:AR23,[1]节奏总纲!W$4:W21)</f>
        <v>101974.04237605893</v>
      </c>
      <c r="DO23" s="89">
        <f>SUMPRODUCT(AS$6:AS23,[1]节奏总纲!X$4:X21)</f>
        <v>88872.943913906158</v>
      </c>
      <c r="DP23" s="89">
        <f>SUMPRODUCT(AT$6:AT23,[1]节奏总纲!Y$4:Y21)</f>
        <v>73912.400864124444</v>
      </c>
      <c r="DQ23" s="89">
        <f>SUMPRODUCT(AU$6:AU23,[1]节奏总纲!Z$4:Z21)</f>
        <v>55172.859769526061</v>
      </c>
      <c r="DR23" s="89">
        <f>SUMPRODUCT(AV$6:AV23,[1]节奏总纲!AA$4:AA21)</f>
        <v>30444.940429195798</v>
      </c>
      <c r="DS23" s="89">
        <f>SUMPRODUCT(CZ$6:CZ23,[1]节奏总纲!W$4:W21)</f>
        <v>72918.482585544727</v>
      </c>
      <c r="DT23" s="89">
        <f>SUMPRODUCT(DA$6:DA23,[1]节奏总纲!X$4:X21)</f>
        <v>61033.323290131098</v>
      </c>
      <c r="DU23" s="89">
        <f>SUMPRODUCT(DB$6:DB23,[1]节奏总纲!Y$4:Y21)</f>
        <v>48913.076268194462</v>
      </c>
      <c r="DV23" s="89">
        <f>SUMPRODUCT(DC$6:DC23,[1]节奏总纲!Z$4:Z21)</f>
        <v>35587.094458256455</v>
      </c>
      <c r="DW23" s="89">
        <f>SUMPRODUCT(DD$6:DD23,[1]节奏总纲!AA$4:AA21)</f>
        <v>18134.117472537891</v>
      </c>
      <c r="DX23" s="89">
        <f>SUMPRODUCT(AW$6:AW23,[1]节奏总纲!W$4:W21)</f>
        <v>0</v>
      </c>
      <c r="DY23" s="89">
        <f>SUMPRODUCT(AX$6:AX23,[1]节奏总纲!X$4:X21)</f>
        <v>0</v>
      </c>
      <c r="DZ23" s="89">
        <f>SUMPRODUCT(AY$6:AY23,[1]节奏总纲!Y$4:Y21)</f>
        <v>0</v>
      </c>
      <c r="EA23" s="89">
        <f>SUMPRODUCT(AZ$6:AZ23,[1]节奏总纲!Z$4:Z21)</f>
        <v>0</v>
      </c>
      <c r="EB23" s="89">
        <f>SUMPRODUCT(BA$6:BA23,[1]节奏总纲!AA$4:AA21)</f>
        <v>0</v>
      </c>
      <c r="EC23" s="89">
        <f>SUMPRODUCT(BB$6:BB23,[1]节奏总纲!W$4:W21)</f>
        <v>0</v>
      </c>
      <c r="ED23" s="89">
        <f>SUMPRODUCT(BC$6:BC23,[1]节奏总纲!X$4:X21)</f>
        <v>0</v>
      </c>
      <c r="EE23" s="89">
        <f>SUMPRODUCT(BD$6:BD23,[1]节奏总纲!Y$4:Y21)</f>
        <v>0</v>
      </c>
      <c r="EF23" s="89">
        <f>SUMPRODUCT(BE$6:BE23,[1]节奏总纲!Z$4:Z21)</f>
        <v>0</v>
      </c>
      <c r="EG23" s="89">
        <f>SUMPRODUCT(BF$6:BF23,[1]节奏总纲!AA$4:AA21)</f>
        <v>0</v>
      </c>
      <c r="EH23" s="89">
        <f>SUMPRODUCT(BG$6:BG23,[1]节奏总纲!W$4:W21)</f>
        <v>0</v>
      </c>
      <c r="EI23" s="89">
        <f>SUMPRODUCT(BH$6:BH23,[1]节奏总纲!X$4:X21)</f>
        <v>0</v>
      </c>
      <c r="EJ23" s="89">
        <f>SUMPRODUCT(BI$6:BI23,[1]节奏总纲!Y$4:Y21)</f>
        <v>0</v>
      </c>
      <c r="EK23" s="89">
        <f>SUMPRODUCT(BJ$6:BJ23,[1]节奏总纲!Z$4:Z21)</f>
        <v>0</v>
      </c>
      <c r="EL23" s="89">
        <f>SUMPRODUCT(BK$6:BK23,[1]节奏总纲!AA$4:AA21)</f>
        <v>0</v>
      </c>
      <c r="EM23" s="89">
        <f>SUMPRODUCT(BL$6:BL23,[1]节奏总纲!W$4:W21)</f>
        <v>0</v>
      </c>
      <c r="EN23" s="89">
        <f>SUMPRODUCT(BM$6:BM23,[1]节奏总纲!X$4:X21)</f>
        <v>0</v>
      </c>
      <c r="EO23" s="89">
        <f>SUMPRODUCT(BN$6:BN23,[1]节奏总纲!Y$4:Y21)</f>
        <v>0</v>
      </c>
      <c r="EP23" s="89">
        <f>SUMPRODUCT(BO$6:BO23,[1]节奏总纲!Z$4:Z21)</f>
        <v>0</v>
      </c>
      <c r="EQ23" s="89">
        <f>SUMPRODUCT(BP$6:BP23,[1]节奏总纲!AA$4:AA21)</f>
        <v>0</v>
      </c>
      <c r="ER23" s="89">
        <f>SUMPRODUCT(BQ$6:BQ23,[1]节奏总纲!W$4:W21)</f>
        <v>0</v>
      </c>
      <c r="ES23" s="89">
        <f>SUMPRODUCT(BR$6:BR23,[1]节奏总纲!X$4:X21)</f>
        <v>0</v>
      </c>
      <c r="ET23" s="89">
        <f>SUMPRODUCT(BS$6:BS23,[1]节奏总纲!Y$4:Y21)</f>
        <v>0</v>
      </c>
      <c r="EU23" s="89">
        <f>SUMPRODUCT(BT$6:BT23,[1]节奏总纲!Z$4:Z21)</f>
        <v>0</v>
      </c>
      <c r="EV23" s="89">
        <f>SUMPRODUCT(BU$6:BU23,[1]节奏总纲!AA$4:AA21)</f>
        <v>0</v>
      </c>
      <c r="FE23" s="89">
        <f>SUMPRODUCT(BV$6:BV23,[1]节奏总纲!W$4:W21)</f>
        <v>27.34729426252855</v>
      </c>
      <c r="FF23" s="89">
        <f>SUMPRODUCT(BW$6:BW23,[1]节奏总纲!X$4:X21)</f>
        <v>23.820211685511818</v>
      </c>
      <c r="FG23" s="89">
        <f>SUMPRODUCT(BX$6:BX23,[1]节奏总纲!Y$4:Y21)</f>
        <v>19.730730886919702</v>
      </c>
      <c r="FH23" s="89">
        <f>SUMPRODUCT(BY$6:BY23,[1]节奏总纲!Z$4:Z21)</f>
        <v>14.717675428373866</v>
      </c>
      <c r="FI23" s="89">
        <f>SUMPRODUCT(BZ$6:BZ23,[1]节奏总纲!AA$4:AA21)</f>
        <v>8.1373670870549155</v>
      </c>
      <c r="FJ23" s="89">
        <f>SUMPRODUCT(CA$6:CA23,[1]节奏总纲!W$4:W21)</f>
        <v>0</v>
      </c>
      <c r="FK23" s="89">
        <f>SUMPRODUCT(CB$6:CB23,[1]节奏总纲!X$4:X21)</f>
        <v>0</v>
      </c>
      <c r="FL23" s="89">
        <f>SUMPRODUCT(CC$6:CC23,[1]节奏总纲!Y$4:Y21)</f>
        <v>0</v>
      </c>
      <c r="FM23" s="89">
        <f>SUMPRODUCT(CD$6:CD23,[1]节奏总纲!Z$4:Z21)</f>
        <v>0</v>
      </c>
      <c r="FN23" s="89">
        <f>SUMPRODUCT(CE$6:CE23,[1]节奏总纲!AA$4:AA21)</f>
        <v>0</v>
      </c>
      <c r="FO23" s="89">
        <f>SUMPRODUCT(CF$6:CF23,[1]节奏总纲!W$4:W21)</f>
        <v>0</v>
      </c>
      <c r="FP23" s="89">
        <f>SUMPRODUCT(CG$6:CG23,[1]节奏总纲!X$4:X21)</f>
        <v>0</v>
      </c>
      <c r="FQ23" s="89">
        <f>SUMPRODUCT(CH$6:CH23,[1]节奏总纲!Y$4:Y21)</f>
        <v>0</v>
      </c>
      <c r="FR23" s="89">
        <f>SUMPRODUCT(CI$6:CI23,[1]节奏总纲!Z$4:Z21)</f>
        <v>0</v>
      </c>
      <c r="FS23" s="89">
        <f>SUMPRODUCT(CJ$6:CJ23,[1]节奏总纲!AA$4:AA21)</f>
        <v>0</v>
      </c>
      <c r="FT23" s="89">
        <f>SUMPRODUCT(CK$6:CK23,[1]节奏总纲!W$4:W21)</f>
        <v>0</v>
      </c>
      <c r="FU23" s="89">
        <f>SUMPRODUCT(CL$6:CL23,[1]节奏总纲!X$4:X21)</f>
        <v>0</v>
      </c>
      <c r="FV23" s="89">
        <f>SUMPRODUCT(CM$6:CM23,[1]节奏总纲!Y$4:Y21)</f>
        <v>0</v>
      </c>
      <c r="FW23" s="89">
        <f>SUMPRODUCT(CN$6:CN23,[1]节奏总纲!Z$4:Z21)</f>
        <v>0</v>
      </c>
      <c r="FX23" s="89">
        <f>SUMPRODUCT(CO$6:CO23,[1]节奏总纲!AA$4:AA21)</f>
        <v>0</v>
      </c>
      <c r="FY23" s="89">
        <f>SUMPRODUCT(CP$6:CP23,[1]节奏总纲!W$4:W21)</f>
        <v>0</v>
      </c>
      <c r="FZ23" s="89">
        <f>SUMPRODUCT(CQ$6:CQ23,[1]节奏总纲!X$4:X21)</f>
        <v>0</v>
      </c>
      <c r="GA23" s="89">
        <f>SUMPRODUCT(CR$6:CR23,[1]节奏总纲!Y$4:Y21)</f>
        <v>0</v>
      </c>
      <c r="GB23" s="89">
        <f>SUMPRODUCT(CS$6:CS23,[1]节奏总纲!Z$4:Z21)</f>
        <v>0</v>
      </c>
      <c r="GC23" s="89">
        <f>SUMPRODUCT(CT$6:CT23,[1]节奏总纲!AA$4:AA21)</f>
        <v>0</v>
      </c>
      <c r="GD23" s="89">
        <f>SUMPRODUCT(CU$6:CU23,[1]节奏总纲!W$4:W21)</f>
        <v>0</v>
      </c>
      <c r="GE23" s="89">
        <f>SUMPRODUCT(CV$6:CV23,[1]节奏总纲!X$4:X21)</f>
        <v>0</v>
      </c>
      <c r="GF23" s="89">
        <f>SUMPRODUCT(CW$6:CW23,[1]节奏总纲!Y$4:Y21)</f>
        <v>0</v>
      </c>
      <c r="GG23" s="89">
        <f>SUMPRODUCT(CX$6:CX23,[1]节奏总纲!Z$4:Z21)</f>
        <v>0</v>
      </c>
      <c r="GH23" s="89">
        <f>SUMPRODUCT(CY$6:CY23,[1]节奏总纲!AA$4:AA21)</f>
        <v>0</v>
      </c>
      <c r="GJ23" s="88">
        <v>85</v>
      </c>
      <c r="GK23" s="88">
        <f t="shared" si="80"/>
        <v>7274.1381438385488</v>
      </c>
      <c r="GL23" s="88">
        <f t="shared" si="81"/>
        <v>5433.5935589042401</v>
      </c>
      <c r="GM23" s="88">
        <f t="shared" si="82"/>
        <v>3611.6099446531907</v>
      </c>
      <c r="GN23" s="88">
        <f t="shared" si="83"/>
        <v>5354.0978619277839</v>
      </c>
      <c r="GO23" s="88">
        <f t="shared" si="84"/>
        <v>3546.5956527556109</v>
      </c>
      <c r="GP23" s="88">
        <f t="shared" si="85"/>
        <v>1756.6654658110551</v>
      </c>
      <c r="GR23" s="89">
        <f>SUMPRODUCT(CZ$6:CZ23,[1]节奏总纲!W$4:W21)</f>
        <v>72918.482585544727</v>
      </c>
      <c r="GS23" s="89">
        <f>SUMPRODUCT(DA$6:DA23,[1]节奏总纲!X$4:X21)</f>
        <v>61033.323290131098</v>
      </c>
      <c r="GT23" s="89">
        <f>SUMPRODUCT(DB$6:DB23,[1]节奏总纲!Y$4:Y21)</f>
        <v>48913.076268194462</v>
      </c>
      <c r="GU23" s="89">
        <f>SUMPRODUCT(DC$6:DC23,[1]节奏总纲!Z$4:Z21)</f>
        <v>35587.094458256455</v>
      </c>
      <c r="GV23" s="89">
        <f>SUMPRODUCT(DD$6:DD23,[1]节奏总纲!AA$4:AA21)</f>
        <v>18134.117472537891</v>
      </c>
    </row>
    <row r="24" spans="2:204" x14ac:dyDescent="0.15">
      <c r="B24" s="89">
        <f t="shared" si="89"/>
        <v>80</v>
      </c>
      <c r="C24" s="89">
        <v>13</v>
      </c>
      <c r="D24" s="39">
        <f>爵位解锁村镇信息!L21</f>
        <v>430</v>
      </c>
      <c r="E24" s="39">
        <f>爵位解锁村镇信息!M21</f>
        <v>429.14141414141397</v>
      </c>
      <c r="F24" s="39">
        <f>爵位解锁村镇信息!N21</f>
        <v>428.26530612244983</v>
      </c>
      <c r="G24" s="39">
        <f>爵位解锁村镇信息!O21</f>
        <v>427.37113402061789</v>
      </c>
      <c r="H24" s="39">
        <f>爵位解锁村镇信息!P21</f>
        <v>425.5263157894741</v>
      </c>
      <c r="I24" s="67">
        <f t="shared" si="87"/>
        <v>1.8604651162790697</v>
      </c>
      <c r="J24" s="42">
        <v>50</v>
      </c>
      <c r="K24" s="89">
        <f t="shared" si="88"/>
        <v>800</v>
      </c>
      <c r="L24" s="89">
        <v>30600</v>
      </c>
      <c r="M24" s="89">
        <f>ROUND(650/INDEX('[1]功能-付费相关'!BB$6:BB$105,C24,1)/2000,0)*2000</f>
        <v>116000</v>
      </c>
      <c r="S24" s="89">
        <v>6</v>
      </c>
      <c r="T24" s="69">
        <v>20</v>
      </c>
      <c r="Z24" s="89">
        <f t="shared" si="86"/>
        <v>72000</v>
      </c>
      <c r="AE24" s="89">
        <v>19</v>
      </c>
      <c r="AF24" s="89">
        <f t="shared" si="0"/>
        <v>910</v>
      </c>
      <c r="AG24" s="89">
        <f t="shared" si="1"/>
        <v>913.98989898989873</v>
      </c>
      <c r="AH24" s="89">
        <f t="shared" si="2"/>
        <v>918.06122448979647</v>
      </c>
      <c r="AI24" s="89">
        <f t="shared" si="3"/>
        <v>922.21649484536033</v>
      </c>
      <c r="AJ24" s="89">
        <f t="shared" si="4"/>
        <v>930.78947368421075</v>
      </c>
      <c r="AL24" s="89">
        <v>19</v>
      </c>
      <c r="AM24" s="89">
        <f t="shared" si="5"/>
        <v>34180</v>
      </c>
      <c r="AN24" s="89">
        <f t="shared" si="6"/>
        <v>34271.767676767668</v>
      </c>
      <c r="AO24" s="89">
        <f t="shared" si="7"/>
        <v>34365.408163265318</v>
      </c>
      <c r="AP24" s="89">
        <f t="shared" si="8"/>
        <v>34460.979381443285</v>
      </c>
      <c r="AQ24" s="89">
        <f t="shared" si="9"/>
        <v>34658.157894736847</v>
      </c>
      <c r="AR24" s="89">
        <f t="shared" si="10"/>
        <v>144800</v>
      </c>
      <c r="AS24" s="89">
        <f t="shared" si="11"/>
        <v>145518.18181818177</v>
      </c>
      <c r="AT24" s="89">
        <f t="shared" si="12"/>
        <v>146251.02040816337</v>
      </c>
      <c r="AU24" s="89">
        <f t="shared" si="13"/>
        <v>146998.96907216485</v>
      </c>
      <c r="AV24" s="89">
        <f t="shared" si="14"/>
        <v>148542.10526315792</v>
      </c>
      <c r="AW24" s="89">
        <f t="shared" si="15"/>
        <v>0</v>
      </c>
      <c r="AX24" s="89">
        <f t="shared" si="16"/>
        <v>0</v>
      </c>
      <c r="AY24" s="89">
        <f t="shared" si="17"/>
        <v>0</v>
      </c>
      <c r="AZ24" s="89">
        <f t="shared" si="18"/>
        <v>0</v>
      </c>
      <c r="BA24" s="89">
        <f t="shared" si="19"/>
        <v>0</v>
      </c>
      <c r="BB24" s="89">
        <f t="shared" si="20"/>
        <v>0</v>
      </c>
      <c r="BC24" s="89">
        <f t="shared" si="21"/>
        <v>0</v>
      </c>
      <c r="BD24" s="89">
        <f t="shared" si="22"/>
        <v>0</v>
      </c>
      <c r="BE24" s="89">
        <f t="shared" si="23"/>
        <v>0</v>
      </c>
      <c r="BF24" s="89">
        <f t="shared" si="24"/>
        <v>0</v>
      </c>
      <c r="BG24" s="89">
        <f t="shared" si="25"/>
        <v>0</v>
      </c>
      <c r="BH24" s="89">
        <f t="shared" si="26"/>
        <v>0</v>
      </c>
      <c r="BI24" s="89">
        <f t="shared" si="27"/>
        <v>0</v>
      </c>
      <c r="BJ24" s="89">
        <f t="shared" si="28"/>
        <v>0</v>
      </c>
      <c r="BK24" s="89">
        <f t="shared" si="29"/>
        <v>0</v>
      </c>
      <c r="BL24" s="89">
        <f t="shared" si="30"/>
        <v>0</v>
      </c>
      <c r="BM24" s="89">
        <f t="shared" si="31"/>
        <v>0</v>
      </c>
      <c r="BN24" s="89">
        <f t="shared" si="32"/>
        <v>0</v>
      </c>
      <c r="BO24" s="89">
        <f t="shared" si="33"/>
        <v>0</v>
      </c>
      <c r="BP24" s="89">
        <f t="shared" si="34"/>
        <v>0</v>
      </c>
      <c r="BQ24" s="89">
        <f t="shared" si="35"/>
        <v>0</v>
      </c>
      <c r="BR24" s="89">
        <f t="shared" si="36"/>
        <v>0</v>
      </c>
      <c r="BS24" s="89">
        <f t="shared" si="37"/>
        <v>0</v>
      </c>
      <c r="BT24" s="89">
        <f t="shared" si="38"/>
        <v>0</v>
      </c>
      <c r="BU24" s="89">
        <f t="shared" si="39"/>
        <v>0</v>
      </c>
      <c r="BV24" s="89">
        <f t="shared" si="40"/>
        <v>20</v>
      </c>
      <c r="BW24" s="89">
        <f t="shared" si="41"/>
        <v>20</v>
      </c>
      <c r="BX24" s="89">
        <f t="shared" si="42"/>
        <v>20</v>
      </c>
      <c r="BY24" s="89">
        <f t="shared" si="43"/>
        <v>20</v>
      </c>
      <c r="BZ24" s="89">
        <f t="shared" si="44"/>
        <v>20</v>
      </c>
      <c r="CA24" s="89">
        <f t="shared" si="45"/>
        <v>9</v>
      </c>
      <c r="CB24" s="89">
        <f t="shared" si="46"/>
        <v>9.5984848484848104</v>
      </c>
      <c r="CC24" s="89">
        <f t="shared" si="47"/>
        <v>10.20918367346947</v>
      </c>
      <c r="CD24" s="89">
        <f t="shared" si="48"/>
        <v>10.832474226804049</v>
      </c>
      <c r="CE24" s="89">
        <f t="shared" si="49"/>
        <v>12.118421052631613</v>
      </c>
      <c r="CF24" s="89">
        <f t="shared" si="50"/>
        <v>0</v>
      </c>
      <c r="CG24" s="89">
        <f t="shared" si="51"/>
        <v>0</v>
      </c>
      <c r="CH24" s="89">
        <f t="shared" si="52"/>
        <v>0</v>
      </c>
      <c r="CI24" s="89">
        <f t="shared" si="53"/>
        <v>0</v>
      </c>
      <c r="CJ24" s="89">
        <f t="shared" si="54"/>
        <v>0</v>
      </c>
      <c r="CK24" s="89">
        <f t="shared" si="55"/>
        <v>0</v>
      </c>
      <c r="CL24" s="89">
        <f t="shared" si="56"/>
        <v>0</v>
      </c>
      <c r="CM24" s="89">
        <f t="shared" si="57"/>
        <v>0</v>
      </c>
      <c r="CN24" s="89">
        <f t="shared" si="58"/>
        <v>0</v>
      </c>
      <c r="CO24" s="89">
        <f t="shared" si="59"/>
        <v>0</v>
      </c>
      <c r="CP24" s="89">
        <f t="shared" si="60"/>
        <v>0</v>
      </c>
      <c r="CQ24" s="89">
        <f t="shared" si="61"/>
        <v>0</v>
      </c>
      <c r="CR24" s="89">
        <f t="shared" si="62"/>
        <v>0</v>
      </c>
      <c r="CS24" s="89">
        <f t="shared" si="63"/>
        <v>0</v>
      </c>
      <c r="CT24" s="89">
        <f t="shared" si="64"/>
        <v>0</v>
      </c>
      <c r="CU24" s="89">
        <f t="shared" si="65"/>
        <v>0</v>
      </c>
      <c r="CV24" s="89">
        <f t="shared" si="66"/>
        <v>0</v>
      </c>
      <c r="CW24" s="89">
        <f t="shared" si="67"/>
        <v>0</v>
      </c>
      <c r="CX24" s="89">
        <f t="shared" si="68"/>
        <v>0</v>
      </c>
      <c r="CY24" s="89">
        <f t="shared" si="69"/>
        <v>0</v>
      </c>
      <c r="CZ24" s="89">
        <f t="shared" si="70"/>
        <v>72000</v>
      </c>
      <c r="DA24" s="89">
        <f t="shared" si="71"/>
        <v>72000</v>
      </c>
      <c r="DB24" s="89">
        <f t="shared" si="72"/>
        <v>72000</v>
      </c>
      <c r="DC24" s="89">
        <f t="shared" si="73"/>
        <v>72000</v>
      </c>
      <c r="DD24" s="89">
        <f t="shared" si="74"/>
        <v>72000</v>
      </c>
      <c r="DH24" s="89">
        <v>19</v>
      </c>
      <c r="DI24" s="89">
        <f>SUMPRODUCT(AM$6:AM24,[1]节奏总纲!W$4:W22)</f>
        <v>38288.230866473757</v>
      </c>
      <c r="DJ24" s="89">
        <f>SUMPRODUCT(AN$6:AN24,[1]节奏总纲!X$4:X22)</f>
        <v>33193.51823927449</v>
      </c>
      <c r="DK24" s="89">
        <f>SUMPRODUCT(AO$6:AO24,[1]节奏总纲!Y$4:Y22)</f>
        <v>27276.261663964244</v>
      </c>
      <c r="DL24" s="89">
        <f>SUMPRODUCT(AP$6:AP24,[1]节奏总纲!Z$4:Z22)</f>
        <v>20142.44811049246</v>
      </c>
      <c r="DM24" s="89">
        <f>SUMPRODUCT(AQ$6:AQ24,[1]节奏总纲!AA$4:AA22)</f>
        <v>11070.160713804991</v>
      </c>
      <c r="DN24" s="89">
        <f>SUMPRODUCT(AR$6:AR24,[1]节奏总纲!W$4:W22)</f>
        <v>138163.86481306268</v>
      </c>
      <c r="DO24" s="89">
        <f>SUMPRODUCT(AS$6:AS24,[1]节奏总纲!X$4:X22)</f>
        <v>121153.26051199666</v>
      </c>
      <c r="DP24" s="89">
        <f>SUMPRODUCT(AT$6:AT24,[1]节奏总纲!Y$4:Y22)</f>
        <v>100522.75811252132</v>
      </c>
      <c r="DQ24" s="89">
        <f>SUMPRODUCT(AU$6:AU24,[1]节奏总纲!Z$4:Z22)</f>
        <v>74713.295561589417</v>
      </c>
      <c r="DR24" s="89">
        <f>SUMPRODUCT(AV$6:AV24,[1]节奏总纲!AA$4:AA22)</f>
        <v>41905.357939617541</v>
      </c>
      <c r="DS24" s="89">
        <f>SUMPRODUCT(CZ$6:CZ24,[1]节奏总纲!W$4:W22)</f>
        <v>90913.42191886151</v>
      </c>
      <c r="DT24" s="89">
        <f>SUMPRODUCT(DA$6:DA24,[1]节奏总纲!X$4:X22)</f>
        <v>77005.092357219051</v>
      </c>
      <c r="DU24" s="89">
        <f>SUMPRODUCT(DB$6:DB24,[1]节奏总纲!Y$4:Y22)</f>
        <v>62013.468433236965</v>
      </c>
      <c r="DV24" s="89">
        <f>SUMPRODUCT(DC$6:DC24,[1]节奏总纲!Z$4:Z22)</f>
        <v>45157.987274095722</v>
      </c>
      <c r="DW24" s="89">
        <f>SUMPRODUCT(DD$6:DD24,[1]节奏总纲!AA$4:AA22)</f>
        <v>23689.108492010288</v>
      </c>
      <c r="DX24" s="89">
        <f>SUMPRODUCT(AW$6:AW24,[1]节奏总纲!W$4:W22)</f>
        <v>0</v>
      </c>
      <c r="DY24" s="89">
        <f>SUMPRODUCT(AX$6:AX24,[1]节奏总纲!X$4:X22)</f>
        <v>0</v>
      </c>
      <c r="DZ24" s="89">
        <f>SUMPRODUCT(AY$6:AY24,[1]节奏总纲!Y$4:Y22)</f>
        <v>0</v>
      </c>
      <c r="EA24" s="89">
        <f>SUMPRODUCT(AZ$6:AZ24,[1]节奏总纲!Z$4:Z22)</f>
        <v>0</v>
      </c>
      <c r="EB24" s="89">
        <f>SUMPRODUCT(BA$6:BA24,[1]节奏总纲!AA$4:AA22)</f>
        <v>0</v>
      </c>
      <c r="EC24" s="89">
        <f>SUMPRODUCT(BB$6:BB24,[1]节奏总纲!W$4:W22)</f>
        <v>0</v>
      </c>
      <c r="ED24" s="89">
        <f>SUMPRODUCT(BC$6:BC24,[1]节奏总纲!X$4:X22)</f>
        <v>0</v>
      </c>
      <c r="EE24" s="89">
        <f>SUMPRODUCT(BD$6:BD24,[1]节奏总纲!Y$4:Y22)</f>
        <v>0</v>
      </c>
      <c r="EF24" s="89">
        <f>SUMPRODUCT(BE$6:BE24,[1]节奏总纲!Z$4:Z22)</f>
        <v>0</v>
      </c>
      <c r="EG24" s="89">
        <f>SUMPRODUCT(BF$6:BF24,[1]节奏总纲!AA$4:AA22)</f>
        <v>0</v>
      </c>
      <c r="EH24" s="89">
        <f>SUMPRODUCT(BG$6:BG24,[1]节奏总纲!W$4:W22)</f>
        <v>0</v>
      </c>
      <c r="EI24" s="89">
        <f>SUMPRODUCT(BH$6:BH24,[1]节奏总纲!X$4:X22)</f>
        <v>0</v>
      </c>
      <c r="EJ24" s="89">
        <f>SUMPRODUCT(BI$6:BI24,[1]节奏总纲!Y$4:Y22)</f>
        <v>0</v>
      </c>
      <c r="EK24" s="89">
        <f>SUMPRODUCT(BJ$6:BJ24,[1]节奏总纲!Z$4:Z22)</f>
        <v>0</v>
      </c>
      <c r="EL24" s="89">
        <f>SUMPRODUCT(BK$6:BK24,[1]节奏总纲!AA$4:AA22)</f>
        <v>0</v>
      </c>
      <c r="EM24" s="89">
        <f>SUMPRODUCT(BL$6:BL24,[1]节奏总纲!W$4:W22)</f>
        <v>0</v>
      </c>
      <c r="EN24" s="89">
        <f>SUMPRODUCT(BM$6:BM24,[1]节奏总纲!X$4:X22)</f>
        <v>0</v>
      </c>
      <c r="EO24" s="89">
        <f>SUMPRODUCT(BN$6:BN24,[1]节奏总纲!Y$4:Y22)</f>
        <v>0</v>
      </c>
      <c r="EP24" s="89">
        <f>SUMPRODUCT(BO$6:BO24,[1]节奏总纲!Z$4:Z22)</f>
        <v>0</v>
      </c>
      <c r="EQ24" s="89">
        <f>SUMPRODUCT(BP$6:BP24,[1]节奏总纲!AA$4:AA22)</f>
        <v>0</v>
      </c>
      <c r="ER24" s="89">
        <f>SUMPRODUCT(BQ$6:BQ24,[1]节奏总纲!W$4:W22)</f>
        <v>0</v>
      </c>
      <c r="ES24" s="89">
        <f>SUMPRODUCT(BR$6:BR24,[1]节奏总纲!X$4:X22)</f>
        <v>0</v>
      </c>
      <c r="ET24" s="89">
        <f>SUMPRODUCT(BS$6:BS24,[1]节奏总纲!Y$4:Y22)</f>
        <v>0</v>
      </c>
      <c r="EU24" s="89">
        <f>SUMPRODUCT(BT$6:BT24,[1]节奏总纲!Z$4:Z22)</f>
        <v>0</v>
      </c>
      <c r="EV24" s="89">
        <f>SUMPRODUCT(BU$6:BU24,[1]节奏总纲!AA$4:AA22)</f>
        <v>0</v>
      </c>
      <c r="FE24" s="89">
        <f>SUMPRODUCT(BV$6:BV24,[1]节奏总纲!W$4:W22)</f>
        <v>32.345888521783209</v>
      </c>
      <c r="FF24" s="89">
        <f>SUMPRODUCT(BW$6:BW24,[1]节奏总纲!X$4:X22)</f>
        <v>28.256814204147361</v>
      </c>
      <c r="FG24" s="89">
        <f>SUMPRODUCT(BX$6:BX24,[1]节奏总纲!Y$4:Y22)</f>
        <v>23.369728710542621</v>
      </c>
      <c r="FH24" s="89">
        <f>SUMPRODUCT(BY$6:BY24,[1]节奏总纲!Z$4:Z22)</f>
        <v>17.376256766106998</v>
      </c>
      <c r="FI24" s="89">
        <f>SUMPRODUCT(BZ$6:BZ24,[1]节奏总纲!AA$4:AA22)</f>
        <v>9.6804201480194703</v>
      </c>
      <c r="FJ24" s="89">
        <f>SUMPRODUCT(CA$6:CA24,[1]节奏总纲!W$4:W22)</f>
        <v>2.2493674166645983</v>
      </c>
      <c r="FK24" s="89">
        <f>SUMPRODUCT(CB$6:CB24,[1]节奏总纲!X$4:X22)</f>
        <v>2.1292331026936409</v>
      </c>
      <c r="FL24" s="89">
        <f>SUMPRODUCT(CC$6:CC24,[1]节奏总纲!Y$4:Y22)</f>
        <v>1.8575598584361015</v>
      </c>
      <c r="FM24" s="89">
        <f>SUMPRODUCT(CD$6:CD24,[1]节奏总纲!Z$4:Z22)</f>
        <v>1.4399506910428181</v>
      </c>
      <c r="FN24" s="89">
        <f>SUMPRODUCT(CE$6:CE24,[1]节奏总纲!AA$4:AA22)</f>
        <v>0.93496833496602527</v>
      </c>
      <c r="FO24" s="89">
        <f>SUMPRODUCT(CF$6:CF24,[1]节奏总纲!W$4:W22)</f>
        <v>0</v>
      </c>
      <c r="FP24" s="89">
        <f>SUMPRODUCT(CG$6:CG24,[1]节奏总纲!X$4:X22)</f>
        <v>0</v>
      </c>
      <c r="FQ24" s="89">
        <f>SUMPRODUCT(CH$6:CH24,[1]节奏总纲!Y$4:Y22)</f>
        <v>0</v>
      </c>
      <c r="FR24" s="89">
        <f>SUMPRODUCT(CI$6:CI24,[1]节奏总纲!Z$4:Z22)</f>
        <v>0</v>
      </c>
      <c r="FS24" s="89">
        <f>SUMPRODUCT(CJ$6:CJ24,[1]节奏总纲!AA$4:AA22)</f>
        <v>0</v>
      </c>
      <c r="FT24" s="89">
        <f>SUMPRODUCT(CK$6:CK24,[1]节奏总纲!W$4:W22)</f>
        <v>0</v>
      </c>
      <c r="FU24" s="89">
        <f>SUMPRODUCT(CL$6:CL24,[1]节奏总纲!X$4:X22)</f>
        <v>0</v>
      </c>
      <c r="FV24" s="89">
        <f>SUMPRODUCT(CM$6:CM24,[1]节奏总纲!Y$4:Y22)</f>
        <v>0</v>
      </c>
      <c r="FW24" s="89">
        <f>SUMPRODUCT(CN$6:CN24,[1]节奏总纲!Z$4:Z22)</f>
        <v>0</v>
      </c>
      <c r="FX24" s="89">
        <f>SUMPRODUCT(CO$6:CO24,[1]节奏总纲!AA$4:AA22)</f>
        <v>0</v>
      </c>
      <c r="FY24" s="89">
        <f>SUMPRODUCT(CP$6:CP24,[1]节奏总纲!W$4:W22)</f>
        <v>0</v>
      </c>
      <c r="FZ24" s="89">
        <f>SUMPRODUCT(CQ$6:CQ24,[1]节奏总纲!X$4:X22)</f>
        <v>0</v>
      </c>
      <c r="GA24" s="89">
        <f>SUMPRODUCT(CR$6:CR24,[1]节奏总纲!Y$4:Y22)</f>
        <v>0</v>
      </c>
      <c r="GB24" s="89">
        <f>SUMPRODUCT(CS$6:CS24,[1]节奏总纲!Z$4:Z22)</f>
        <v>0</v>
      </c>
      <c r="GC24" s="89">
        <f>SUMPRODUCT(CT$6:CT24,[1]节奏总纲!AA$4:AA22)</f>
        <v>0</v>
      </c>
      <c r="GD24" s="89">
        <f>SUMPRODUCT(CU$6:CU24,[1]节奏总纲!W$4:W22)</f>
        <v>0</v>
      </c>
      <c r="GE24" s="89">
        <f>SUMPRODUCT(CV$6:CV24,[1]节奏总纲!X$4:X22)</f>
        <v>0</v>
      </c>
      <c r="GF24" s="89">
        <f>SUMPRODUCT(CW$6:CW24,[1]节奏总纲!Y$4:Y22)</f>
        <v>0</v>
      </c>
      <c r="GG24" s="89">
        <f>SUMPRODUCT(CX$6:CX24,[1]节奏总纲!Z$4:Z22)</f>
        <v>0</v>
      </c>
      <c r="GH24" s="89">
        <f>SUMPRODUCT(CY$6:CY24,[1]节奏总纲!AA$4:AA22)</f>
        <v>0</v>
      </c>
      <c r="GJ24" s="88">
        <v>90</v>
      </c>
      <c r="GK24" s="88">
        <f t="shared" si="80"/>
        <v>10567.176960371953</v>
      </c>
      <c r="GL24" s="88">
        <f t="shared" si="81"/>
        <v>7903.3726713042925</v>
      </c>
      <c r="GM24" s="88">
        <f t="shared" si="82"/>
        <v>5258.1293529198929</v>
      </c>
      <c r="GN24" s="88">
        <f t="shared" si="83"/>
        <v>7823.8769743278363</v>
      </c>
      <c r="GO24" s="88">
        <f t="shared" si="84"/>
        <v>5193.1150610223131</v>
      </c>
      <c r="GP24" s="88">
        <f t="shared" si="85"/>
        <v>2579.9251699444062</v>
      </c>
      <c r="GR24" s="89">
        <f>SUMPRODUCT(CZ$6:CZ24,[1]节奏总纲!W$4:W22)</f>
        <v>90913.42191886151</v>
      </c>
      <c r="GS24" s="89">
        <f>SUMPRODUCT(DA$6:DA24,[1]节奏总纲!X$4:X22)</f>
        <v>77005.092357219051</v>
      </c>
      <c r="GT24" s="89">
        <f>SUMPRODUCT(DB$6:DB24,[1]节奏总纲!Y$4:Y22)</f>
        <v>62013.468433236965</v>
      </c>
      <c r="GU24" s="89">
        <f>SUMPRODUCT(DC$6:DC24,[1]节奏总纲!Z$4:Z22)</f>
        <v>45157.987274095722</v>
      </c>
      <c r="GV24" s="89">
        <f>SUMPRODUCT(DD$6:DD24,[1]节奏总纲!AA$4:AA22)</f>
        <v>23689.108492010288</v>
      </c>
    </row>
    <row r="25" spans="2:204" x14ac:dyDescent="0.15">
      <c r="B25" s="89">
        <f t="shared" si="89"/>
        <v>80</v>
      </c>
      <c r="C25" s="89">
        <v>14</v>
      </c>
      <c r="D25" s="39">
        <f>爵位解锁村镇信息!L22</f>
        <v>510</v>
      </c>
      <c r="E25" s="39">
        <f>爵位解锁村镇信息!M22</f>
        <v>509.94949494949481</v>
      </c>
      <c r="F25" s="39">
        <f>爵位解锁村镇信息!N22</f>
        <v>509.8979591836744</v>
      </c>
      <c r="G25" s="39">
        <f>爵位解锁村镇信息!O22</f>
        <v>509.84536082474176</v>
      </c>
      <c r="H25" s="39">
        <f>爵位解锁村镇信息!P22</f>
        <v>509.73684210526358</v>
      </c>
      <c r="I25" s="67">
        <f t="shared" si="87"/>
        <v>1.6666666666666667</v>
      </c>
      <c r="J25" s="42">
        <v>50</v>
      </c>
      <c r="K25" s="89">
        <f t="shared" si="88"/>
        <v>850</v>
      </c>
      <c r="L25" s="89">
        <v>32800</v>
      </c>
      <c r="M25" s="89">
        <f>ROUND(650/INDEX('[1]功能-付费相关'!BB$6:BB$105,C25,1)/2000,0)*2000</f>
        <v>134000</v>
      </c>
      <c r="S25" s="89">
        <v>6</v>
      </c>
      <c r="T25" s="69">
        <v>20</v>
      </c>
      <c r="Z25" s="89">
        <f t="shared" si="86"/>
        <v>72000</v>
      </c>
      <c r="AE25" s="89">
        <v>20</v>
      </c>
      <c r="AF25" s="89">
        <f t="shared" si="0"/>
        <v>990</v>
      </c>
      <c r="AG25" s="89">
        <f t="shared" si="1"/>
        <v>994.79797979797956</v>
      </c>
      <c r="AH25" s="89">
        <f t="shared" si="2"/>
        <v>999.69387755102105</v>
      </c>
      <c r="AI25" s="89">
        <f t="shared" si="3"/>
        <v>1004.690721649484</v>
      </c>
      <c r="AJ25" s="89">
        <f t="shared" si="4"/>
        <v>1015.0000000000003</v>
      </c>
      <c r="AL25" s="89">
        <v>20</v>
      </c>
      <c r="AM25" s="89">
        <f t="shared" si="5"/>
        <v>37020</v>
      </c>
      <c r="AN25" s="89">
        <f t="shared" si="6"/>
        <v>37250.303030303017</v>
      </c>
      <c r="AO25" s="89">
        <f t="shared" si="7"/>
        <v>37485.306122449008</v>
      </c>
      <c r="AP25" s="89">
        <f t="shared" si="8"/>
        <v>37734.536082474202</v>
      </c>
      <c r="AQ25" s="89">
        <f t="shared" si="9"/>
        <v>38250.000000000015</v>
      </c>
      <c r="AR25" s="89">
        <f t="shared" si="10"/>
        <v>166400</v>
      </c>
      <c r="AS25" s="89">
        <f t="shared" si="11"/>
        <v>168127.27272727265</v>
      </c>
      <c r="AT25" s="89">
        <f t="shared" si="12"/>
        <v>169889.79591836757</v>
      </c>
      <c r="AU25" s="89">
        <f t="shared" si="13"/>
        <v>172063.91752577294</v>
      </c>
      <c r="AV25" s="89">
        <f t="shared" si="14"/>
        <v>176600.00000000015</v>
      </c>
      <c r="AW25" s="89">
        <f t="shared" si="15"/>
        <v>0</v>
      </c>
      <c r="AX25" s="89">
        <f t="shared" si="16"/>
        <v>0</v>
      </c>
      <c r="AY25" s="89">
        <f t="shared" si="17"/>
        <v>0</v>
      </c>
      <c r="AZ25" s="89">
        <f t="shared" si="18"/>
        <v>0</v>
      </c>
      <c r="BA25" s="89">
        <f t="shared" si="19"/>
        <v>0</v>
      </c>
      <c r="BB25" s="89">
        <f t="shared" si="20"/>
        <v>0</v>
      </c>
      <c r="BC25" s="89">
        <f t="shared" si="21"/>
        <v>0</v>
      </c>
      <c r="BD25" s="89">
        <f t="shared" si="22"/>
        <v>0</v>
      </c>
      <c r="BE25" s="89">
        <f t="shared" si="23"/>
        <v>0</v>
      </c>
      <c r="BF25" s="89">
        <f t="shared" si="24"/>
        <v>0</v>
      </c>
      <c r="BG25" s="89">
        <f t="shared" si="25"/>
        <v>0</v>
      </c>
      <c r="BH25" s="89">
        <f t="shared" si="26"/>
        <v>0</v>
      </c>
      <c r="BI25" s="89">
        <f t="shared" si="27"/>
        <v>0</v>
      </c>
      <c r="BJ25" s="89">
        <f t="shared" si="28"/>
        <v>0</v>
      </c>
      <c r="BK25" s="89">
        <f t="shared" si="29"/>
        <v>0</v>
      </c>
      <c r="BL25" s="89">
        <f t="shared" si="30"/>
        <v>0</v>
      </c>
      <c r="BM25" s="89">
        <f t="shared" si="31"/>
        <v>0</v>
      </c>
      <c r="BN25" s="89">
        <f t="shared" si="32"/>
        <v>0</v>
      </c>
      <c r="BO25" s="89">
        <f t="shared" si="33"/>
        <v>0</v>
      </c>
      <c r="BP25" s="89">
        <f t="shared" si="34"/>
        <v>0</v>
      </c>
      <c r="BQ25" s="89">
        <f t="shared" si="35"/>
        <v>0</v>
      </c>
      <c r="BR25" s="89">
        <f t="shared" si="36"/>
        <v>0</v>
      </c>
      <c r="BS25" s="89">
        <f t="shared" si="37"/>
        <v>0</v>
      </c>
      <c r="BT25" s="89">
        <f t="shared" si="38"/>
        <v>0</v>
      </c>
      <c r="BU25" s="89">
        <f t="shared" si="39"/>
        <v>0</v>
      </c>
      <c r="BV25" s="89">
        <f t="shared" si="40"/>
        <v>20</v>
      </c>
      <c r="BW25" s="89">
        <f t="shared" si="41"/>
        <v>20</v>
      </c>
      <c r="BX25" s="89">
        <f t="shared" si="42"/>
        <v>20</v>
      </c>
      <c r="BY25" s="89">
        <f t="shared" si="43"/>
        <v>20</v>
      </c>
      <c r="BZ25" s="89">
        <f t="shared" si="44"/>
        <v>20</v>
      </c>
      <c r="CA25" s="89">
        <f t="shared" si="45"/>
        <v>15</v>
      </c>
      <c r="CB25" s="89">
        <f t="shared" si="46"/>
        <v>15</v>
      </c>
      <c r="CC25" s="89">
        <f t="shared" si="47"/>
        <v>15</v>
      </c>
      <c r="CD25" s="89">
        <f t="shared" si="48"/>
        <v>15</v>
      </c>
      <c r="CE25" s="89">
        <f t="shared" si="49"/>
        <v>15</v>
      </c>
      <c r="CF25" s="89">
        <f t="shared" si="50"/>
        <v>0</v>
      </c>
      <c r="CG25" s="89">
        <f t="shared" si="51"/>
        <v>0</v>
      </c>
      <c r="CH25" s="89">
        <f t="shared" si="52"/>
        <v>0</v>
      </c>
      <c r="CI25" s="89">
        <f t="shared" si="53"/>
        <v>0</v>
      </c>
      <c r="CJ25" s="89">
        <f t="shared" si="54"/>
        <v>0</v>
      </c>
      <c r="CK25" s="89">
        <f t="shared" si="55"/>
        <v>0</v>
      </c>
      <c r="CL25" s="89">
        <f t="shared" si="56"/>
        <v>0</v>
      </c>
      <c r="CM25" s="89">
        <f t="shared" si="57"/>
        <v>0</v>
      </c>
      <c r="CN25" s="89">
        <f t="shared" si="58"/>
        <v>0</v>
      </c>
      <c r="CO25" s="89">
        <f t="shared" si="59"/>
        <v>0</v>
      </c>
      <c r="CP25" s="89">
        <f t="shared" si="60"/>
        <v>0</v>
      </c>
      <c r="CQ25" s="89">
        <f t="shared" si="61"/>
        <v>0</v>
      </c>
      <c r="CR25" s="89">
        <f t="shared" si="62"/>
        <v>0</v>
      </c>
      <c r="CS25" s="89">
        <f t="shared" si="63"/>
        <v>0</v>
      </c>
      <c r="CT25" s="89">
        <f t="shared" si="64"/>
        <v>0</v>
      </c>
      <c r="CU25" s="89">
        <f t="shared" si="65"/>
        <v>0</v>
      </c>
      <c r="CV25" s="89">
        <f t="shared" si="66"/>
        <v>0</v>
      </c>
      <c r="CW25" s="89">
        <f t="shared" si="67"/>
        <v>0</v>
      </c>
      <c r="CX25" s="89">
        <f t="shared" si="68"/>
        <v>0</v>
      </c>
      <c r="CY25" s="89">
        <f t="shared" si="69"/>
        <v>0</v>
      </c>
      <c r="CZ25" s="89">
        <f t="shared" si="70"/>
        <v>72000</v>
      </c>
      <c r="DA25" s="89">
        <f t="shared" si="71"/>
        <v>72000</v>
      </c>
      <c r="DB25" s="89">
        <f t="shared" si="72"/>
        <v>72000</v>
      </c>
      <c r="DC25" s="89">
        <f t="shared" si="73"/>
        <v>72000</v>
      </c>
      <c r="DD25" s="89">
        <f t="shared" si="74"/>
        <v>72000</v>
      </c>
      <c r="DH25" s="89">
        <v>20</v>
      </c>
      <c r="DI25" s="89">
        <f>SUMPRODUCT(AM$6:AM25,[1]节奏总纲!W$4:W23)</f>
        <v>48204.70547970332</v>
      </c>
      <c r="DJ25" s="89">
        <f>SUMPRODUCT(AN$6:AN25,[1]节奏总纲!X$4:X23)</f>
        <v>41772.149823776694</v>
      </c>
      <c r="DK25" s="89">
        <f>SUMPRODUCT(AO$6:AO25,[1]节奏总纲!Y$4:Y23)</f>
        <v>34255.447002328889</v>
      </c>
      <c r="DL25" s="89">
        <f>SUMPRODUCT(AP$6:AP25,[1]节奏总纲!Z$4:Z23)</f>
        <v>25445.647247319968</v>
      </c>
      <c r="DM25" s="89">
        <f>SUMPRODUCT(AQ$6:AQ25,[1]节奏总纲!AA$4:AA23)</f>
        <v>14023.046498037349</v>
      </c>
      <c r="DN25" s="89">
        <f>SUMPRODUCT(AR$6:AR25,[1]节奏总纲!W$4:W23)</f>
        <v>182737.10564616366</v>
      </c>
      <c r="DO25" s="89">
        <f>SUMPRODUCT(AS$6:AS25,[1]节奏总纲!X$4:X23)</f>
        <v>159872.46048363415</v>
      </c>
      <c r="DP25" s="89">
        <f>SUMPRODUCT(AT$6:AT25,[1]节奏总纲!Y$4:Y23)</f>
        <v>132153.61551936937</v>
      </c>
      <c r="DQ25" s="89">
        <f>SUMPRODUCT(AU$6:AU25,[1]节奏总纲!Z$4:Z23)</f>
        <v>98895.101239747586</v>
      </c>
      <c r="DR25" s="89">
        <f>SUMPRODUCT(AV$6:AV25,[1]节奏总纲!AA$4:AA23)</f>
        <v>55538.812305511252</v>
      </c>
      <c r="DS25" s="89">
        <f>SUMPRODUCT(CZ$6:CZ25,[1]节奏总纲!W$4:W23)</f>
        <v>110199.92035626098</v>
      </c>
      <c r="DT25" s="89">
        <f>SUMPRODUCT(DA$6:DA25,[1]节奏总纲!X$4:X23)</f>
        <v>93586.473549787945</v>
      </c>
      <c r="DU25" s="89">
        <f>SUMPRODUCT(DB$6:DB25,[1]节奏总纲!Y$4:Y23)</f>
        <v>75418.756967383932</v>
      </c>
      <c r="DV25" s="89">
        <f>SUMPRODUCT(DC$6:DC25,[1]节奏总纲!Z$4:Z23)</f>
        <v>55276.84330076148</v>
      </c>
      <c r="DW25" s="89">
        <f>SUMPRODUCT(DD$6:DD25,[1]节奏总纲!AA$4:AA23)</f>
        <v>29247.481732918252</v>
      </c>
      <c r="DX25" s="89">
        <f>SUMPRODUCT(AW$6:AW25,[1]节奏总纲!W$4:W23)</f>
        <v>0</v>
      </c>
      <c r="DY25" s="89">
        <f>SUMPRODUCT(AX$6:AX25,[1]节奏总纲!X$4:X23)</f>
        <v>0</v>
      </c>
      <c r="DZ25" s="89">
        <f>SUMPRODUCT(AY$6:AY25,[1]节奏总纲!Y$4:Y23)</f>
        <v>0</v>
      </c>
      <c r="EA25" s="89">
        <f>SUMPRODUCT(AZ$6:AZ25,[1]节奏总纲!Z$4:Z23)</f>
        <v>0</v>
      </c>
      <c r="EB25" s="89">
        <f>SUMPRODUCT(BA$6:BA25,[1]节奏总纲!AA$4:AA23)</f>
        <v>0</v>
      </c>
      <c r="EC25" s="89">
        <f>SUMPRODUCT(BB$6:BB25,[1]节奏总纲!W$4:W23)</f>
        <v>0</v>
      </c>
      <c r="ED25" s="89">
        <f>SUMPRODUCT(BC$6:BC25,[1]节奏总纲!X$4:X23)</f>
        <v>0</v>
      </c>
      <c r="EE25" s="89">
        <f>SUMPRODUCT(BD$6:BD25,[1]节奏总纲!Y$4:Y23)</f>
        <v>0</v>
      </c>
      <c r="EF25" s="89">
        <f>SUMPRODUCT(BE$6:BE25,[1]节奏总纲!Z$4:Z23)</f>
        <v>0</v>
      </c>
      <c r="EG25" s="89">
        <f>SUMPRODUCT(BF$6:BF25,[1]节奏总纲!AA$4:AA23)</f>
        <v>0</v>
      </c>
      <c r="EH25" s="89">
        <f>SUMPRODUCT(BG$6:BG25,[1]节奏总纲!W$4:W23)</f>
        <v>0</v>
      </c>
      <c r="EI25" s="89">
        <f>SUMPRODUCT(BH$6:BH25,[1]节奏总纲!X$4:X23)</f>
        <v>0</v>
      </c>
      <c r="EJ25" s="89">
        <f>SUMPRODUCT(BI$6:BI25,[1]节奏总纲!Y$4:Y23)</f>
        <v>0</v>
      </c>
      <c r="EK25" s="89">
        <f>SUMPRODUCT(BJ$6:BJ25,[1]节奏总纲!Z$4:Z23)</f>
        <v>0</v>
      </c>
      <c r="EL25" s="89">
        <f>SUMPRODUCT(BK$6:BK25,[1]节奏总纲!AA$4:AA23)</f>
        <v>0</v>
      </c>
      <c r="EM25" s="89">
        <f>SUMPRODUCT(BL$6:BL25,[1]节奏总纲!W$4:W23)</f>
        <v>0</v>
      </c>
      <c r="EN25" s="89">
        <f>SUMPRODUCT(BM$6:BM25,[1]节奏总纲!X$4:X23)</f>
        <v>0</v>
      </c>
      <c r="EO25" s="89">
        <f>SUMPRODUCT(BN$6:BN25,[1]节奏总纲!Y$4:Y23)</f>
        <v>0</v>
      </c>
      <c r="EP25" s="89">
        <f>SUMPRODUCT(BO$6:BO25,[1]节奏总纲!Z$4:Z23)</f>
        <v>0</v>
      </c>
      <c r="EQ25" s="89">
        <f>SUMPRODUCT(BP$6:BP25,[1]节奏总纲!AA$4:AA23)</f>
        <v>0</v>
      </c>
      <c r="ER25" s="89">
        <f>SUMPRODUCT(BQ$6:BQ25,[1]节奏总纲!W$4:W23)</f>
        <v>0</v>
      </c>
      <c r="ES25" s="89">
        <f>SUMPRODUCT(BR$6:BR25,[1]节奏总纲!X$4:X23)</f>
        <v>0</v>
      </c>
      <c r="ET25" s="89">
        <f>SUMPRODUCT(BS$6:BS25,[1]节奏总纲!Y$4:Y23)</f>
        <v>0</v>
      </c>
      <c r="EU25" s="89">
        <f>SUMPRODUCT(BT$6:BT25,[1]节奏总纲!Z$4:Z23)</f>
        <v>0</v>
      </c>
      <c r="EV25" s="89">
        <f>SUMPRODUCT(BU$6:BU25,[1]节奏总纲!AA$4:AA23)</f>
        <v>0</v>
      </c>
      <c r="FE25" s="89">
        <f>SUMPRODUCT(BV$6:BV25,[1]节奏总纲!W$4:W23)</f>
        <v>37.70324919883862</v>
      </c>
      <c r="FF25" s="89">
        <f>SUMPRODUCT(BW$6:BW25,[1]节奏总纲!X$4:X23)</f>
        <v>32.862753424305389</v>
      </c>
      <c r="FG25" s="89">
        <f>SUMPRODUCT(BX$6:BX25,[1]节奏总纲!Y$4:Y23)</f>
        <v>27.093419970027888</v>
      </c>
      <c r="FH25" s="89">
        <f>SUMPRODUCT(BY$6:BY25,[1]节奏总纲!Z$4:Z23)</f>
        <v>20.187050106847487</v>
      </c>
      <c r="FI25" s="89">
        <f>SUMPRODUCT(BZ$6:BZ25,[1]节奏总纲!AA$4:AA23)</f>
        <v>11.224412714938349</v>
      </c>
      <c r="FJ25" s="89">
        <f>SUMPRODUCT(CA$6:CA25,[1]节奏总纲!W$4:W23)</f>
        <v>6.2673879244561537</v>
      </c>
      <c r="FK25" s="89">
        <f>SUMPRODUCT(CB$6:CB25,[1]节奏总纲!X$4:X23)</f>
        <v>5.5836875178121606</v>
      </c>
      <c r="FL25" s="89">
        <f>SUMPRODUCT(CC$6:CC25,[1]节奏总纲!Y$4:Y23)</f>
        <v>4.6503283030500508</v>
      </c>
      <c r="FM25" s="89">
        <f>SUMPRODUCT(CD$6:CD25,[1]节奏总纲!Z$4:Z23)</f>
        <v>3.5480456965981855</v>
      </c>
      <c r="FN25" s="89">
        <f>SUMPRODUCT(CE$6:CE25,[1]节奏总纲!AA$4:AA23)</f>
        <v>2.0929627601551846</v>
      </c>
      <c r="FO25" s="89">
        <f>SUMPRODUCT(CF$6:CF25,[1]节奏总纲!W$4:W23)</f>
        <v>0</v>
      </c>
      <c r="FP25" s="89">
        <f>SUMPRODUCT(CG$6:CG25,[1]节奏总纲!X$4:X23)</f>
        <v>0</v>
      </c>
      <c r="FQ25" s="89">
        <f>SUMPRODUCT(CH$6:CH25,[1]节奏总纲!Y$4:Y23)</f>
        <v>0</v>
      </c>
      <c r="FR25" s="89">
        <f>SUMPRODUCT(CI$6:CI25,[1]节奏总纲!Z$4:Z23)</f>
        <v>0</v>
      </c>
      <c r="FS25" s="89">
        <f>SUMPRODUCT(CJ$6:CJ25,[1]节奏总纲!AA$4:AA23)</f>
        <v>0</v>
      </c>
      <c r="FT25" s="89">
        <f>SUMPRODUCT(CK$6:CK25,[1]节奏总纲!W$4:W23)</f>
        <v>0</v>
      </c>
      <c r="FU25" s="89">
        <f>SUMPRODUCT(CL$6:CL25,[1]节奏总纲!X$4:X23)</f>
        <v>0</v>
      </c>
      <c r="FV25" s="89">
        <f>SUMPRODUCT(CM$6:CM25,[1]节奏总纲!Y$4:Y23)</f>
        <v>0</v>
      </c>
      <c r="FW25" s="89">
        <f>SUMPRODUCT(CN$6:CN25,[1]节奏总纲!Z$4:Z23)</f>
        <v>0</v>
      </c>
      <c r="FX25" s="89">
        <f>SUMPRODUCT(CO$6:CO25,[1]节奏总纲!AA$4:AA23)</f>
        <v>0</v>
      </c>
      <c r="FY25" s="89">
        <f>SUMPRODUCT(CP$6:CP25,[1]节奏总纲!W$4:W23)</f>
        <v>0</v>
      </c>
      <c r="FZ25" s="89">
        <f>SUMPRODUCT(CQ$6:CQ25,[1]节奏总纲!X$4:X23)</f>
        <v>0</v>
      </c>
      <c r="GA25" s="89">
        <f>SUMPRODUCT(CR$6:CR25,[1]节奏总纲!Y$4:Y23)</f>
        <v>0</v>
      </c>
      <c r="GB25" s="89">
        <f>SUMPRODUCT(CS$6:CS25,[1]节奏总纲!Z$4:Z23)</f>
        <v>0</v>
      </c>
      <c r="GC25" s="89">
        <f>SUMPRODUCT(CT$6:CT25,[1]节奏总纲!AA$4:AA23)</f>
        <v>0</v>
      </c>
      <c r="GD25" s="89">
        <f>SUMPRODUCT(CU$6:CU25,[1]节奏总纲!W$4:W23)</f>
        <v>0</v>
      </c>
      <c r="GE25" s="89">
        <f>SUMPRODUCT(CV$6:CV25,[1]节奏总纲!X$4:X23)</f>
        <v>0</v>
      </c>
      <c r="GF25" s="89">
        <f>SUMPRODUCT(CW$6:CW25,[1]节奏总纲!Y$4:Y23)</f>
        <v>0</v>
      </c>
      <c r="GG25" s="89">
        <f>SUMPRODUCT(CX$6:CX25,[1]节奏总纲!Z$4:Z23)</f>
        <v>0</v>
      </c>
      <c r="GH25" s="89">
        <f>SUMPRODUCT(CY$6:CY25,[1]节奏总纲!AA$4:AA23)</f>
        <v>0</v>
      </c>
      <c r="GR25" s="89">
        <f>SUMPRODUCT(CZ$6:CZ25,[1]节奏总纲!W$4:W23)</f>
        <v>110199.92035626098</v>
      </c>
      <c r="GS25" s="89">
        <f>SUMPRODUCT(DA$6:DA25,[1]节奏总纲!X$4:X23)</f>
        <v>93586.473549787945</v>
      </c>
      <c r="GT25" s="89">
        <f>SUMPRODUCT(DB$6:DB25,[1]节奏总纲!Y$4:Y23)</f>
        <v>75418.756967383932</v>
      </c>
      <c r="GU25" s="89">
        <f>SUMPRODUCT(DC$6:DC25,[1]节奏总纲!Z$4:Z23)</f>
        <v>55276.84330076148</v>
      </c>
      <c r="GV25" s="89">
        <f>SUMPRODUCT(DD$6:DD25,[1]节奏总纲!AA$4:AA23)</f>
        <v>29247.481732918252</v>
      </c>
    </row>
    <row r="26" spans="2:204" x14ac:dyDescent="0.15">
      <c r="B26" s="89">
        <f t="shared" si="89"/>
        <v>80</v>
      </c>
      <c r="C26" s="64">
        <v>15</v>
      </c>
      <c r="D26" s="64">
        <f>爵位解锁村镇信息!L23</f>
        <v>590</v>
      </c>
      <c r="E26" s="64">
        <f>爵位解锁村镇信息!M23</f>
        <v>590.75757575757564</v>
      </c>
      <c r="F26" s="64">
        <f>爵位解锁村镇信息!N23</f>
        <v>591.53061224489886</v>
      </c>
      <c r="G26" s="64">
        <f>爵位解锁村镇信息!O23</f>
        <v>592.31958762886529</v>
      </c>
      <c r="H26" s="64">
        <f>爵位解锁村镇信息!P23</f>
        <v>593.94736842105283</v>
      </c>
      <c r="I26" s="67">
        <f t="shared" si="87"/>
        <v>1.6101694915254237</v>
      </c>
      <c r="J26" s="65">
        <v>100</v>
      </c>
      <c r="K26" s="89">
        <f t="shared" si="88"/>
        <v>950</v>
      </c>
      <c r="L26" s="64">
        <v>35100</v>
      </c>
      <c r="M26" s="64">
        <f>ROUND(650/INDEX('[1]功能-付费相关'!BB$6:BB$105,C26,1)/2000,0)*2000</f>
        <v>152000</v>
      </c>
      <c r="N26" s="64"/>
      <c r="O26" s="64"/>
      <c r="P26" s="64"/>
      <c r="Q26" s="64"/>
      <c r="R26" s="64"/>
      <c r="S26" s="64">
        <v>6</v>
      </c>
      <c r="T26" s="69">
        <v>20</v>
      </c>
      <c r="U26" s="69">
        <v>15</v>
      </c>
      <c r="V26" s="64"/>
      <c r="W26" s="64"/>
      <c r="X26" s="64"/>
      <c r="Y26" s="64"/>
      <c r="Z26" s="64">
        <f t="shared" si="86"/>
        <v>72000</v>
      </c>
      <c r="AE26" s="89">
        <v>21</v>
      </c>
      <c r="AF26" s="89">
        <f t="shared" si="0"/>
        <v>1070</v>
      </c>
      <c r="AG26" s="89">
        <f t="shared" si="1"/>
        <v>1075.6060606060605</v>
      </c>
      <c r="AH26" s="89">
        <f t="shared" si="2"/>
        <v>1081.3265306122457</v>
      </c>
      <c r="AI26" s="89">
        <f t="shared" si="3"/>
        <v>1087.1649484536078</v>
      </c>
      <c r="AJ26" s="89">
        <f t="shared" si="4"/>
        <v>1099.2105263157896</v>
      </c>
      <c r="AL26" s="89">
        <v>21</v>
      </c>
      <c r="AM26" s="89">
        <f t="shared" si="5"/>
        <v>41040</v>
      </c>
      <c r="AN26" s="89">
        <f t="shared" si="6"/>
        <v>41331.515151515145</v>
      </c>
      <c r="AO26" s="89">
        <f t="shared" si="7"/>
        <v>41628.979591836774</v>
      </c>
      <c r="AP26" s="89">
        <f t="shared" si="8"/>
        <v>41932.57731958761</v>
      </c>
      <c r="AQ26" s="89">
        <f t="shared" si="9"/>
        <v>42558.947368421061</v>
      </c>
      <c r="AR26" s="89">
        <f t="shared" si="10"/>
        <v>201600</v>
      </c>
      <c r="AS26" s="89">
        <f t="shared" si="11"/>
        <v>204290.90909090906</v>
      </c>
      <c r="AT26" s="89">
        <f t="shared" si="12"/>
        <v>207036.73469387795</v>
      </c>
      <c r="AU26" s="89">
        <f t="shared" si="13"/>
        <v>209839.17525773175</v>
      </c>
      <c r="AV26" s="89">
        <f t="shared" si="14"/>
        <v>215621.05263157899</v>
      </c>
      <c r="AW26" s="89">
        <f t="shared" si="15"/>
        <v>0</v>
      </c>
      <c r="AX26" s="89">
        <f t="shared" si="16"/>
        <v>0</v>
      </c>
      <c r="AY26" s="89">
        <f t="shared" si="17"/>
        <v>0</v>
      </c>
      <c r="AZ26" s="89">
        <f t="shared" si="18"/>
        <v>0</v>
      </c>
      <c r="BA26" s="89">
        <f t="shared" si="19"/>
        <v>0</v>
      </c>
      <c r="BB26" s="89">
        <f t="shared" si="20"/>
        <v>0</v>
      </c>
      <c r="BC26" s="89">
        <f t="shared" si="21"/>
        <v>0</v>
      </c>
      <c r="BD26" s="89">
        <f t="shared" si="22"/>
        <v>0</v>
      </c>
      <c r="BE26" s="89">
        <f t="shared" si="23"/>
        <v>0</v>
      </c>
      <c r="BF26" s="89">
        <f t="shared" si="24"/>
        <v>0</v>
      </c>
      <c r="BG26" s="89">
        <f t="shared" si="25"/>
        <v>0</v>
      </c>
      <c r="BH26" s="89">
        <f t="shared" si="26"/>
        <v>0</v>
      </c>
      <c r="BI26" s="89">
        <f t="shared" si="27"/>
        <v>0</v>
      </c>
      <c r="BJ26" s="89">
        <f t="shared" si="28"/>
        <v>0</v>
      </c>
      <c r="BK26" s="89">
        <f t="shared" si="29"/>
        <v>0</v>
      </c>
      <c r="BL26" s="89">
        <f t="shared" si="30"/>
        <v>0</v>
      </c>
      <c r="BM26" s="89">
        <f t="shared" si="31"/>
        <v>0</v>
      </c>
      <c r="BN26" s="89">
        <f t="shared" si="32"/>
        <v>0</v>
      </c>
      <c r="BO26" s="89">
        <f t="shared" si="33"/>
        <v>0</v>
      </c>
      <c r="BP26" s="89">
        <f t="shared" si="34"/>
        <v>0</v>
      </c>
      <c r="BQ26" s="89">
        <f t="shared" si="35"/>
        <v>0</v>
      </c>
      <c r="BR26" s="89">
        <f t="shared" si="36"/>
        <v>0</v>
      </c>
      <c r="BS26" s="89">
        <f t="shared" si="37"/>
        <v>0</v>
      </c>
      <c r="BT26" s="89">
        <f t="shared" si="38"/>
        <v>0</v>
      </c>
      <c r="BU26" s="89">
        <f t="shared" si="39"/>
        <v>0</v>
      </c>
      <c r="BV26" s="89">
        <f t="shared" si="40"/>
        <v>20</v>
      </c>
      <c r="BW26" s="89">
        <f t="shared" si="41"/>
        <v>20</v>
      </c>
      <c r="BX26" s="89">
        <f t="shared" si="42"/>
        <v>20</v>
      </c>
      <c r="BY26" s="89">
        <f t="shared" si="43"/>
        <v>20</v>
      </c>
      <c r="BZ26" s="89">
        <f t="shared" si="44"/>
        <v>20</v>
      </c>
      <c r="CA26" s="89">
        <f t="shared" si="45"/>
        <v>15</v>
      </c>
      <c r="CB26" s="89">
        <f t="shared" si="46"/>
        <v>15</v>
      </c>
      <c r="CC26" s="89">
        <f t="shared" si="47"/>
        <v>15</v>
      </c>
      <c r="CD26" s="89">
        <f t="shared" si="48"/>
        <v>15</v>
      </c>
      <c r="CE26" s="89">
        <f t="shared" si="49"/>
        <v>15</v>
      </c>
      <c r="CF26" s="89">
        <f t="shared" si="50"/>
        <v>0</v>
      </c>
      <c r="CG26" s="89">
        <f t="shared" si="51"/>
        <v>0</v>
      </c>
      <c r="CH26" s="89">
        <f t="shared" si="52"/>
        <v>0</v>
      </c>
      <c r="CI26" s="89">
        <f t="shared" si="53"/>
        <v>0</v>
      </c>
      <c r="CJ26" s="89">
        <f t="shared" si="54"/>
        <v>0</v>
      </c>
      <c r="CK26" s="89">
        <f t="shared" si="55"/>
        <v>0</v>
      </c>
      <c r="CL26" s="89">
        <f t="shared" si="56"/>
        <v>0</v>
      </c>
      <c r="CM26" s="89">
        <f t="shared" si="57"/>
        <v>0</v>
      </c>
      <c r="CN26" s="89">
        <f t="shared" si="58"/>
        <v>0</v>
      </c>
      <c r="CO26" s="89">
        <f t="shared" si="59"/>
        <v>0</v>
      </c>
      <c r="CP26" s="89">
        <f t="shared" si="60"/>
        <v>0</v>
      </c>
      <c r="CQ26" s="89">
        <f t="shared" si="61"/>
        <v>0</v>
      </c>
      <c r="CR26" s="89">
        <f t="shared" si="62"/>
        <v>0</v>
      </c>
      <c r="CS26" s="89">
        <f t="shared" si="63"/>
        <v>0</v>
      </c>
      <c r="CT26" s="89">
        <f t="shared" si="64"/>
        <v>0</v>
      </c>
      <c r="CU26" s="89">
        <f t="shared" si="65"/>
        <v>0</v>
      </c>
      <c r="CV26" s="89">
        <f t="shared" si="66"/>
        <v>0</v>
      </c>
      <c r="CW26" s="89">
        <f t="shared" si="67"/>
        <v>0</v>
      </c>
      <c r="CX26" s="89">
        <f t="shared" si="68"/>
        <v>0</v>
      </c>
      <c r="CY26" s="89">
        <f t="shared" si="69"/>
        <v>0</v>
      </c>
      <c r="CZ26" s="89">
        <f t="shared" si="70"/>
        <v>72000</v>
      </c>
      <c r="DA26" s="89">
        <f t="shared" si="71"/>
        <v>72000</v>
      </c>
      <c r="DB26" s="89">
        <f t="shared" si="72"/>
        <v>72000</v>
      </c>
      <c r="DC26" s="89">
        <f t="shared" si="73"/>
        <v>72000</v>
      </c>
      <c r="DD26" s="89">
        <f t="shared" si="74"/>
        <v>72000</v>
      </c>
      <c r="DH26" s="89">
        <v>21</v>
      </c>
      <c r="DI26" s="89">
        <f>SUMPRODUCT(AM$6:AM26,[1]节奏总纲!W$4:W24)</f>
        <v>59987.0370896612</v>
      </c>
      <c r="DJ26" s="89">
        <f>SUMPRODUCT(AN$6:AN26,[1]节奏总纲!X$4:X24)</f>
        <v>52029.91372392745</v>
      </c>
      <c r="DK26" s="89">
        <f>SUMPRODUCT(AO$6:AO26,[1]节奏总纲!Y$4:Y24)</f>
        <v>42974.899024534847</v>
      </c>
      <c r="DL26" s="89">
        <f>SUMPRODUCT(AP$6:AP26,[1]节奏总纲!Z$4:Z24)</f>
        <v>32006.908110507364</v>
      </c>
      <c r="DM26" s="89">
        <f>SUMPRODUCT(AQ$6:AQ26,[1]节奏总纲!AA$4:AA24)</f>
        <v>17928.465839261422</v>
      </c>
      <c r="DN26" s="89">
        <f>SUMPRODUCT(AR$6:AR26,[1]节奏总纲!W$4:W24)</f>
        <v>240615.22583543044</v>
      </c>
      <c r="DO26" s="89">
        <f>SUMPRODUCT(AS$6:AS26,[1]节奏总纲!X$4:X24)</f>
        <v>210573.91444000785</v>
      </c>
      <c r="DP26" s="89">
        <f>SUMPRODUCT(AT$6:AT26,[1]节奏总纲!Y$4:Y24)</f>
        <v>175518.76385347487</v>
      </c>
      <c r="DQ26" s="89">
        <f>SUMPRODUCT(AU$6:AU26,[1]节奏总纲!Z$4:Z24)</f>
        <v>131728.98973862932</v>
      </c>
      <c r="DR26" s="89">
        <f>SUMPRODUCT(AV$6:AV26,[1]节奏总纲!AA$4:AA24)</f>
        <v>75325.265716417227</v>
      </c>
      <c r="DS26" s="89">
        <f>SUMPRODUCT(CZ$6:CZ26,[1]节奏总纲!W$4:W24)</f>
        <v>130870.67756671339</v>
      </c>
      <c r="DT26" s="89">
        <f>SUMPRODUCT(DA$6:DA26,[1]节奏总纲!X$4:X24)</f>
        <v>111455.62250557647</v>
      </c>
      <c r="DU26" s="89">
        <f>SUMPRODUCT(DB$6:DB26,[1]节奏总纲!Y$4:Y24)</f>
        <v>90499.61053992591</v>
      </c>
      <c r="DV26" s="89">
        <f>SUMPRODUCT(DC$6:DC26,[1]节奏总纲!Z$4:Z24)</f>
        <v>66542.804335043504</v>
      </c>
      <c r="DW26" s="89">
        <f>SUMPRODUCT(DD$6:DD26,[1]节奏总纲!AA$4:AA24)</f>
        <v>35854.557564327974</v>
      </c>
      <c r="DX26" s="89">
        <f>SUMPRODUCT(AW$6:AW26,[1]节奏总纲!W$4:W24)</f>
        <v>0</v>
      </c>
      <c r="DY26" s="89">
        <f>SUMPRODUCT(AX$6:AX26,[1]节奏总纲!X$4:X24)</f>
        <v>0</v>
      </c>
      <c r="DZ26" s="89">
        <f>SUMPRODUCT(AY$6:AY26,[1]节奏总纲!Y$4:Y24)</f>
        <v>0</v>
      </c>
      <c r="EA26" s="89">
        <f>SUMPRODUCT(AZ$6:AZ26,[1]节奏总纲!Z$4:Z24)</f>
        <v>0</v>
      </c>
      <c r="EB26" s="89">
        <f>SUMPRODUCT(BA$6:BA26,[1]节奏总纲!AA$4:AA24)</f>
        <v>0</v>
      </c>
      <c r="EC26" s="89">
        <f>SUMPRODUCT(BB$6:BB26,[1]节奏总纲!W$4:W24)</f>
        <v>0</v>
      </c>
      <c r="ED26" s="89">
        <f>SUMPRODUCT(BC$6:BC26,[1]节奏总纲!X$4:X24)</f>
        <v>0</v>
      </c>
      <c r="EE26" s="89">
        <f>SUMPRODUCT(BD$6:BD26,[1]节奏总纲!Y$4:Y24)</f>
        <v>0</v>
      </c>
      <c r="EF26" s="89">
        <f>SUMPRODUCT(BE$6:BE26,[1]节奏总纲!Z$4:Z24)</f>
        <v>0</v>
      </c>
      <c r="EG26" s="89">
        <f>SUMPRODUCT(BF$6:BF26,[1]节奏总纲!AA$4:AA24)</f>
        <v>0</v>
      </c>
      <c r="EH26" s="89">
        <f>SUMPRODUCT(BG$6:BG26,[1]节奏总纲!W$4:W24)</f>
        <v>0</v>
      </c>
      <c r="EI26" s="89">
        <f>SUMPRODUCT(BH$6:BH26,[1]节奏总纲!X$4:X24)</f>
        <v>0</v>
      </c>
      <c r="EJ26" s="89">
        <f>SUMPRODUCT(BI$6:BI26,[1]节奏总纲!Y$4:Y24)</f>
        <v>0</v>
      </c>
      <c r="EK26" s="89">
        <f>SUMPRODUCT(BJ$6:BJ26,[1]节奏总纲!Z$4:Z24)</f>
        <v>0</v>
      </c>
      <c r="EL26" s="89">
        <f>SUMPRODUCT(BK$6:BK26,[1]节奏总纲!AA$4:AA24)</f>
        <v>0</v>
      </c>
      <c r="EM26" s="89">
        <f>SUMPRODUCT(BL$6:BL26,[1]节奏总纲!W$4:W24)</f>
        <v>0</v>
      </c>
      <c r="EN26" s="89">
        <f>SUMPRODUCT(BM$6:BM26,[1]节奏总纲!X$4:X24)</f>
        <v>0</v>
      </c>
      <c r="EO26" s="89">
        <f>SUMPRODUCT(BN$6:BN26,[1]节奏总纲!Y$4:Y24)</f>
        <v>0</v>
      </c>
      <c r="EP26" s="89">
        <f>SUMPRODUCT(BO$6:BO26,[1]节奏总纲!Z$4:Z24)</f>
        <v>0</v>
      </c>
      <c r="EQ26" s="89">
        <f>SUMPRODUCT(BP$6:BP26,[1]节奏总纲!AA$4:AA24)</f>
        <v>0</v>
      </c>
      <c r="ER26" s="89">
        <f>SUMPRODUCT(BQ$6:BQ26,[1]节奏总纲!W$4:W24)</f>
        <v>0</v>
      </c>
      <c r="ES26" s="89">
        <f>SUMPRODUCT(BR$6:BR26,[1]节奏总纲!X$4:X24)</f>
        <v>0</v>
      </c>
      <c r="ET26" s="89">
        <f>SUMPRODUCT(BS$6:BS26,[1]节奏总纲!Y$4:Y24)</f>
        <v>0</v>
      </c>
      <c r="EU26" s="89">
        <f>SUMPRODUCT(BT$6:BT26,[1]节奏总纲!Z$4:Z24)</f>
        <v>0</v>
      </c>
      <c r="EV26" s="89">
        <f>SUMPRODUCT(BU$6:BU26,[1]节奏总纲!AA$4:AA24)</f>
        <v>0</v>
      </c>
      <c r="FE26" s="89">
        <f>SUMPRODUCT(BV$6:BV26,[1]节奏总纲!W$4:W24)</f>
        <v>43.44512620174207</v>
      </c>
      <c r="FF26" s="89">
        <f>SUMPRODUCT(BW$6:BW26,[1]节奏总纲!X$4:X24)</f>
        <v>37.826405912024427</v>
      </c>
      <c r="FG26" s="89">
        <f>SUMPRODUCT(BX$6:BX26,[1]节奏总纲!Y$4:Y24)</f>
        <v>31.282545962400661</v>
      </c>
      <c r="FH26" s="89">
        <f>SUMPRODUCT(BY$6:BY26,[1]节奏总纲!Z$4:Z24)</f>
        <v>23.316483727481383</v>
      </c>
      <c r="FI26" s="89">
        <f>SUMPRODUCT(BZ$6:BZ26,[1]节奏总纲!AA$4:AA24)</f>
        <v>13.059711556996607</v>
      </c>
      <c r="FJ26" s="89">
        <f>SUMPRODUCT(CA$6:CA26,[1]节奏总纲!W$4:W24)</f>
        <v>10.573795676633742</v>
      </c>
      <c r="FK26" s="89">
        <f>SUMPRODUCT(CB$6:CB26,[1]节奏总纲!X$4:X24)</f>
        <v>9.3064268836014357</v>
      </c>
      <c r="FL26" s="89">
        <f>SUMPRODUCT(CC$6:CC26,[1]节奏总纲!Y$4:Y24)</f>
        <v>7.7921727973296306</v>
      </c>
      <c r="FM26" s="89">
        <f>SUMPRODUCT(CD$6:CD26,[1]节奏总纲!Z$4:Z24)</f>
        <v>5.8951209120736081</v>
      </c>
      <c r="FN26" s="89">
        <f>SUMPRODUCT(CE$6:CE26,[1]节奏总纲!AA$4:AA24)</f>
        <v>3.4694368916988774</v>
      </c>
      <c r="FO26" s="89">
        <f>SUMPRODUCT(CF$6:CF26,[1]节奏总纲!W$4:W24)</f>
        <v>0</v>
      </c>
      <c r="FP26" s="89">
        <f>SUMPRODUCT(CG$6:CG26,[1]节奏总纲!X$4:X24)</f>
        <v>0</v>
      </c>
      <c r="FQ26" s="89">
        <f>SUMPRODUCT(CH$6:CH26,[1]节奏总纲!Y$4:Y24)</f>
        <v>0</v>
      </c>
      <c r="FR26" s="89">
        <f>SUMPRODUCT(CI$6:CI26,[1]节奏总纲!Z$4:Z24)</f>
        <v>0</v>
      </c>
      <c r="FS26" s="89">
        <f>SUMPRODUCT(CJ$6:CJ26,[1]节奏总纲!AA$4:AA24)</f>
        <v>0</v>
      </c>
      <c r="FT26" s="89">
        <f>SUMPRODUCT(CK$6:CK26,[1]节奏总纲!W$4:W24)</f>
        <v>0</v>
      </c>
      <c r="FU26" s="89">
        <f>SUMPRODUCT(CL$6:CL26,[1]节奏总纲!X$4:X24)</f>
        <v>0</v>
      </c>
      <c r="FV26" s="89">
        <f>SUMPRODUCT(CM$6:CM26,[1]节奏总纲!Y$4:Y24)</f>
        <v>0</v>
      </c>
      <c r="FW26" s="89">
        <f>SUMPRODUCT(CN$6:CN26,[1]节奏总纲!Z$4:Z24)</f>
        <v>0</v>
      </c>
      <c r="FX26" s="89">
        <f>SUMPRODUCT(CO$6:CO26,[1]节奏总纲!AA$4:AA24)</f>
        <v>0</v>
      </c>
      <c r="FY26" s="89">
        <f>SUMPRODUCT(CP$6:CP26,[1]节奏总纲!W$4:W24)</f>
        <v>0</v>
      </c>
      <c r="FZ26" s="89">
        <f>SUMPRODUCT(CQ$6:CQ26,[1]节奏总纲!X$4:X24)</f>
        <v>0</v>
      </c>
      <c r="GA26" s="89">
        <f>SUMPRODUCT(CR$6:CR26,[1]节奏总纲!Y$4:Y24)</f>
        <v>0</v>
      </c>
      <c r="GB26" s="89">
        <f>SUMPRODUCT(CS$6:CS26,[1]节奏总纲!Z$4:Z24)</f>
        <v>0</v>
      </c>
      <c r="GC26" s="89">
        <f>SUMPRODUCT(CT$6:CT26,[1]节奏总纲!AA$4:AA24)</f>
        <v>0</v>
      </c>
      <c r="GD26" s="89">
        <f>SUMPRODUCT(CU$6:CU26,[1]节奏总纲!W$4:W24)</f>
        <v>0</v>
      </c>
      <c r="GE26" s="89">
        <f>SUMPRODUCT(CV$6:CV26,[1]节奏总纲!X$4:X24)</f>
        <v>0</v>
      </c>
      <c r="GF26" s="89">
        <f>SUMPRODUCT(CW$6:CW26,[1]节奏总纲!Y$4:Y24)</f>
        <v>0</v>
      </c>
      <c r="GG26" s="89">
        <f>SUMPRODUCT(CX$6:CX26,[1]节奏总纲!Z$4:Z24)</f>
        <v>0</v>
      </c>
      <c r="GH26" s="89">
        <f>SUMPRODUCT(CY$6:CY26,[1]节奏总纲!AA$4:AA24)</f>
        <v>0</v>
      </c>
      <c r="GR26" s="89">
        <f>SUMPRODUCT(CZ$6:CZ26,[1]节奏总纲!W$4:W24)</f>
        <v>130870.67756671339</v>
      </c>
      <c r="GS26" s="89">
        <f>SUMPRODUCT(DA$6:DA26,[1]节奏总纲!X$4:X24)</f>
        <v>111455.62250557647</v>
      </c>
      <c r="GT26" s="89">
        <f>SUMPRODUCT(DB$6:DB26,[1]节奏总纲!Y$4:Y24)</f>
        <v>90499.61053992591</v>
      </c>
      <c r="GU26" s="89">
        <f>SUMPRODUCT(DC$6:DC26,[1]节奏总纲!Z$4:Z24)</f>
        <v>66542.804335043504</v>
      </c>
      <c r="GV26" s="89">
        <f>SUMPRODUCT(DD$6:DD26,[1]节奏总纲!AA$4:AA24)</f>
        <v>35854.557564327974</v>
      </c>
    </row>
    <row r="27" spans="2:204" x14ac:dyDescent="0.15">
      <c r="B27" s="89">
        <f t="shared" si="89"/>
        <v>80</v>
      </c>
      <c r="C27" s="89">
        <v>16</v>
      </c>
      <c r="D27" s="39">
        <f>爵位解锁村镇信息!L24</f>
        <v>670</v>
      </c>
      <c r="E27" s="39">
        <f>爵位解锁村镇信息!M24</f>
        <v>671.56565656565647</v>
      </c>
      <c r="F27" s="39">
        <f>爵位解锁村镇信息!N24</f>
        <v>673.16326530612344</v>
      </c>
      <c r="G27" s="39">
        <f>爵位解锁村镇信息!O24</f>
        <v>674.79381443298917</v>
      </c>
      <c r="H27" s="39">
        <f>爵位解锁村镇信息!P24</f>
        <v>678.15789473684242</v>
      </c>
      <c r="I27" s="67">
        <f t="shared" si="87"/>
        <v>1.4925373134328359</v>
      </c>
      <c r="J27" s="42">
        <v>50</v>
      </c>
      <c r="K27" s="89">
        <f t="shared" si="88"/>
        <v>1000</v>
      </c>
      <c r="L27" s="89">
        <v>37500</v>
      </c>
      <c r="M27" s="89">
        <f>ROUND(650/INDEX('[1]功能-付费相关'!BB$6:BB$105,C27,1)/2000,0)*2000</f>
        <v>170000</v>
      </c>
      <c r="S27" s="89">
        <v>6</v>
      </c>
      <c r="T27" s="69">
        <v>20</v>
      </c>
      <c r="U27" s="69">
        <v>15</v>
      </c>
      <c r="Z27" s="89">
        <f t="shared" si="86"/>
        <v>72000</v>
      </c>
      <c r="AE27" s="89">
        <v>22</v>
      </c>
      <c r="AF27" s="89">
        <f t="shared" si="0"/>
        <v>1150</v>
      </c>
      <c r="AG27" s="89">
        <f t="shared" si="1"/>
        <v>1156.4141414141413</v>
      </c>
      <c r="AH27" s="89">
        <f t="shared" si="2"/>
        <v>1162.9591836734703</v>
      </c>
      <c r="AI27" s="89">
        <f t="shared" si="3"/>
        <v>1169.6391752577315</v>
      </c>
      <c r="AJ27" s="89">
        <f t="shared" si="4"/>
        <v>1186.5789473684217</v>
      </c>
      <c r="AL27" s="89">
        <v>22</v>
      </c>
      <c r="AM27" s="89">
        <f t="shared" si="5"/>
        <v>45300</v>
      </c>
      <c r="AN27" s="89">
        <f t="shared" si="6"/>
        <v>45479.595959595958</v>
      </c>
      <c r="AO27" s="89">
        <f t="shared" si="7"/>
        <v>45662.857142857167</v>
      </c>
      <c r="AP27" s="89">
        <f t="shared" si="8"/>
        <v>45849.896907216484</v>
      </c>
      <c r="AQ27" s="89">
        <f t="shared" si="9"/>
        <v>46324.210526315808</v>
      </c>
      <c r="AR27" s="89">
        <f t="shared" si="10"/>
        <v>242000</v>
      </c>
      <c r="AS27" s="89">
        <f t="shared" si="11"/>
        <v>243795.95959595958</v>
      </c>
      <c r="AT27" s="89">
        <f t="shared" si="12"/>
        <v>245628.57142857168</v>
      </c>
      <c r="AU27" s="89">
        <f t="shared" si="13"/>
        <v>247498.96907216482</v>
      </c>
      <c r="AV27" s="89">
        <f t="shared" si="14"/>
        <v>252242.1052631581</v>
      </c>
      <c r="AW27" s="89">
        <f t="shared" si="15"/>
        <v>0</v>
      </c>
      <c r="AX27" s="89">
        <f t="shared" si="16"/>
        <v>0</v>
      </c>
      <c r="AY27" s="89">
        <f t="shared" si="17"/>
        <v>0</v>
      </c>
      <c r="AZ27" s="89">
        <f t="shared" si="18"/>
        <v>0</v>
      </c>
      <c r="BA27" s="89">
        <f t="shared" si="19"/>
        <v>0</v>
      </c>
      <c r="BB27" s="89">
        <f t="shared" si="20"/>
        <v>0</v>
      </c>
      <c r="BC27" s="89">
        <f t="shared" si="21"/>
        <v>0</v>
      </c>
      <c r="BD27" s="89">
        <f t="shared" si="22"/>
        <v>0</v>
      </c>
      <c r="BE27" s="89">
        <f t="shared" si="23"/>
        <v>0</v>
      </c>
      <c r="BF27" s="89">
        <f t="shared" si="24"/>
        <v>0</v>
      </c>
      <c r="BG27" s="89">
        <f t="shared" si="25"/>
        <v>0</v>
      </c>
      <c r="BH27" s="89">
        <f t="shared" si="26"/>
        <v>0</v>
      </c>
      <c r="BI27" s="89">
        <f t="shared" si="27"/>
        <v>0</v>
      </c>
      <c r="BJ27" s="89">
        <f t="shared" si="28"/>
        <v>0</v>
      </c>
      <c r="BK27" s="89">
        <f t="shared" si="29"/>
        <v>0</v>
      </c>
      <c r="BL27" s="89">
        <f t="shared" si="30"/>
        <v>0</v>
      </c>
      <c r="BM27" s="89">
        <f t="shared" si="31"/>
        <v>0</v>
      </c>
      <c r="BN27" s="89">
        <f t="shared" si="32"/>
        <v>0</v>
      </c>
      <c r="BO27" s="89">
        <f t="shared" si="33"/>
        <v>0</v>
      </c>
      <c r="BP27" s="89">
        <f t="shared" si="34"/>
        <v>0</v>
      </c>
      <c r="BQ27" s="89">
        <f t="shared" si="35"/>
        <v>0</v>
      </c>
      <c r="BR27" s="89">
        <f t="shared" si="36"/>
        <v>0</v>
      </c>
      <c r="BS27" s="89">
        <f t="shared" si="37"/>
        <v>0</v>
      </c>
      <c r="BT27" s="89">
        <f t="shared" si="38"/>
        <v>0</v>
      </c>
      <c r="BU27" s="89">
        <f t="shared" si="39"/>
        <v>0</v>
      </c>
      <c r="BV27" s="89">
        <f t="shared" si="40"/>
        <v>20</v>
      </c>
      <c r="BW27" s="89">
        <f t="shared" si="41"/>
        <v>20</v>
      </c>
      <c r="BX27" s="89">
        <f t="shared" si="42"/>
        <v>20</v>
      </c>
      <c r="BY27" s="89">
        <f t="shared" si="43"/>
        <v>20</v>
      </c>
      <c r="BZ27" s="89">
        <f t="shared" si="44"/>
        <v>20</v>
      </c>
      <c r="CA27" s="89">
        <f t="shared" si="45"/>
        <v>15</v>
      </c>
      <c r="CB27" s="89">
        <f t="shared" si="46"/>
        <v>15</v>
      </c>
      <c r="CC27" s="89">
        <f t="shared" si="47"/>
        <v>15</v>
      </c>
      <c r="CD27" s="89">
        <f t="shared" si="48"/>
        <v>15</v>
      </c>
      <c r="CE27" s="89">
        <f t="shared" si="49"/>
        <v>15</v>
      </c>
      <c r="CF27" s="89">
        <f t="shared" si="50"/>
        <v>0</v>
      </c>
      <c r="CG27" s="89">
        <f t="shared" si="51"/>
        <v>0.64141414141413411</v>
      </c>
      <c r="CH27" s="89">
        <f t="shared" si="52"/>
        <v>1.2959183673470307</v>
      </c>
      <c r="CI27" s="89">
        <f t="shared" si="53"/>
        <v>1.9639175257731496</v>
      </c>
      <c r="CJ27" s="89">
        <f t="shared" si="54"/>
        <v>3.6578947368421724</v>
      </c>
      <c r="CK27" s="89">
        <f t="shared" si="55"/>
        <v>0</v>
      </c>
      <c r="CL27" s="89">
        <f t="shared" si="56"/>
        <v>0</v>
      </c>
      <c r="CM27" s="89">
        <f t="shared" si="57"/>
        <v>0</v>
      </c>
      <c r="CN27" s="89">
        <f t="shared" si="58"/>
        <v>0</v>
      </c>
      <c r="CO27" s="89">
        <f t="shared" si="59"/>
        <v>0</v>
      </c>
      <c r="CP27" s="89">
        <f t="shared" si="60"/>
        <v>0</v>
      </c>
      <c r="CQ27" s="89">
        <f t="shared" si="61"/>
        <v>0</v>
      </c>
      <c r="CR27" s="89">
        <f t="shared" si="62"/>
        <v>0</v>
      </c>
      <c r="CS27" s="89">
        <f t="shared" si="63"/>
        <v>0</v>
      </c>
      <c r="CT27" s="89">
        <f t="shared" si="64"/>
        <v>0</v>
      </c>
      <c r="CU27" s="89">
        <f t="shared" si="65"/>
        <v>0</v>
      </c>
      <c r="CV27" s="89">
        <f t="shared" si="66"/>
        <v>0</v>
      </c>
      <c r="CW27" s="89">
        <f t="shared" si="67"/>
        <v>0</v>
      </c>
      <c r="CX27" s="89">
        <f t="shared" si="68"/>
        <v>0</v>
      </c>
      <c r="CY27" s="89">
        <f t="shared" si="69"/>
        <v>0</v>
      </c>
      <c r="CZ27" s="89">
        <f t="shared" si="70"/>
        <v>72000</v>
      </c>
      <c r="DA27" s="89">
        <f t="shared" si="71"/>
        <v>72000</v>
      </c>
      <c r="DB27" s="89">
        <f t="shared" si="72"/>
        <v>72000</v>
      </c>
      <c r="DC27" s="89">
        <f t="shared" si="73"/>
        <v>72000</v>
      </c>
      <c r="DD27" s="89">
        <f t="shared" si="74"/>
        <v>72000</v>
      </c>
      <c r="DH27" s="89">
        <v>22</v>
      </c>
      <c r="DI27" s="89">
        <f>SUMPRODUCT(AM$6:AM27,[1]节奏总纲!W$4:W25)</f>
        <v>73925.827603547601</v>
      </c>
      <c r="DJ27" s="89">
        <f>SUMPRODUCT(AN$6:AN27,[1]节奏总纲!X$4:X25)</f>
        <v>64416.387965961869</v>
      </c>
      <c r="DK27" s="89">
        <f>SUMPRODUCT(AO$6:AO27,[1]节奏总纲!Y$4:Y25)</f>
        <v>53399.465704002607</v>
      </c>
      <c r="DL27" s="89">
        <f>SUMPRODUCT(AP$6:AP27,[1]节奏总纲!Z$4:Z25)</f>
        <v>39855.731284483038</v>
      </c>
      <c r="DM27" s="89">
        <f>SUMPRODUCT(AQ$6:AQ27,[1]节奏总纲!AA$4:AA25)</f>
        <v>22425.024544686647</v>
      </c>
      <c r="DN27" s="89">
        <f>SUMPRODUCT(AR$6:AR27,[1]节奏总纲!W$4:W25)</f>
        <v>315078.52173742844</v>
      </c>
      <c r="DO27" s="89">
        <f>SUMPRODUCT(AS$6:AS27,[1]节奏总纲!X$4:X25)</f>
        <v>276972.31376902084</v>
      </c>
      <c r="DP27" s="89">
        <f>SUMPRODUCT(AT$6:AT27,[1]节奏总纲!Y$4:Y25)</f>
        <v>231594.3487260718</v>
      </c>
      <c r="DQ27" s="89">
        <f>SUMPRODUCT(AU$6:AU27,[1]节奏总纲!Z$4:Z25)</f>
        <v>174097.14703066778</v>
      </c>
      <c r="DR27" s="89">
        <f>SUMPRODUCT(AV$6:AV27,[1]节奏总纲!AA$4:AA25)</f>
        <v>99809.685880502089</v>
      </c>
      <c r="DS27" s="89">
        <f>SUMPRODUCT(CZ$6:CZ27,[1]节奏总纲!W$4:W25)</f>
        <v>153025.04659540701</v>
      </c>
      <c r="DT27" s="89">
        <f>SUMPRODUCT(DA$6:DA27,[1]节奏总纲!X$4:X25)</f>
        <v>131064.99076422976</v>
      </c>
      <c r="DU27" s="89">
        <f>SUMPRODUCT(DB$6:DB27,[1]节奏总纲!Y$4:Y25)</f>
        <v>106936.79489248426</v>
      </c>
      <c r="DV27" s="89">
        <f>SUMPRODUCT(DC$6:DC27,[1]节奏总纲!Z$4:Z25)</f>
        <v>78868.137795876275</v>
      </c>
      <c r="DW27" s="89">
        <f>SUMPRODUCT(DD$6:DD27,[1]节奏总纲!AA$4:AA25)</f>
        <v>42843.391763816362</v>
      </c>
      <c r="DX27" s="89">
        <f>SUMPRODUCT(AW$6:AW27,[1]节奏总纲!W$4:W25)</f>
        <v>0</v>
      </c>
      <c r="DY27" s="89">
        <f>SUMPRODUCT(AX$6:AX27,[1]节奏总纲!X$4:X25)</f>
        <v>0</v>
      </c>
      <c r="DZ27" s="89">
        <f>SUMPRODUCT(AY$6:AY27,[1]节奏总纲!Y$4:Y25)</f>
        <v>0</v>
      </c>
      <c r="EA27" s="89">
        <f>SUMPRODUCT(AZ$6:AZ27,[1]节奏总纲!Z$4:Z25)</f>
        <v>0</v>
      </c>
      <c r="EB27" s="89">
        <f>SUMPRODUCT(BA$6:BA27,[1]节奏总纲!AA$4:AA25)</f>
        <v>0</v>
      </c>
      <c r="EC27" s="89">
        <f>SUMPRODUCT(BB$6:BB27,[1]节奏总纲!W$4:W25)</f>
        <v>0</v>
      </c>
      <c r="ED27" s="89">
        <f>SUMPRODUCT(BC$6:BC27,[1]节奏总纲!X$4:X25)</f>
        <v>0</v>
      </c>
      <c r="EE27" s="89">
        <f>SUMPRODUCT(BD$6:BD27,[1]节奏总纲!Y$4:Y25)</f>
        <v>0</v>
      </c>
      <c r="EF27" s="89">
        <f>SUMPRODUCT(BE$6:BE27,[1]节奏总纲!Z$4:Z25)</f>
        <v>0</v>
      </c>
      <c r="EG27" s="89">
        <f>SUMPRODUCT(BF$6:BF27,[1]节奏总纲!AA$4:AA25)</f>
        <v>0</v>
      </c>
      <c r="EH27" s="89">
        <f>SUMPRODUCT(BG$6:BG27,[1]节奏总纲!W$4:W25)</f>
        <v>0</v>
      </c>
      <c r="EI27" s="89">
        <f>SUMPRODUCT(BH$6:BH27,[1]节奏总纲!X$4:X25)</f>
        <v>0</v>
      </c>
      <c r="EJ27" s="89">
        <f>SUMPRODUCT(BI$6:BI27,[1]节奏总纲!Y$4:Y25)</f>
        <v>0</v>
      </c>
      <c r="EK27" s="89">
        <f>SUMPRODUCT(BJ$6:BJ27,[1]节奏总纲!Z$4:Z25)</f>
        <v>0</v>
      </c>
      <c r="EL27" s="89">
        <f>SUMPRODUCT(BK$6:BK27,[1]节奏总纲!AA$4:AA25)</f>
        <v>0</v>
      </c>
      <c r="EM27" s="89">
        <f>SUMPRODUCT(BL$6:BL27,[1]节奏总纲!W$4:W25)</f>
        <v>0</v>
      </c>
      <c r="EN27" s="89">
        <f>SUMPRODUCT(BM$6:BM27,[1]节奏总纲!X$4:X25)</f>
        <v>0</v>
      </c>
      <c r="EO27" s="89">
        <f>SUMPRODUCT(BN$6:BN27,[1]节奏总纲!Y$4:Y25)</f>
        <v>0</v>
      </c>
      <c r="EP27" s="89">
        <f>SUMPRODUCT(BO$6:BO27,[1]节奏总纲!Z$4:Z25)</f>
        <v>0</v>
      </c>
      <c r="EQ27" s="89">
        <f>SUMPRODUCT(BP$6:BP27,[1]节奏总纲!AA$4:AA25)</f>
        <v>0</v>
      </c>
      <c r="ER27" s="89">
        <f>SUMPRODUCT(BQ$6:BQ27,[1]节奏总纲!W$4:W25)</f>
        <v>0</v>
      </c>
      <c r="ES27" s="89">
        <f>SUMPRODUCT(BR$6:BR27,[1]节奏总纲!X$4:X25)</f>
        <v>0</v>
      </c>
      <c r="ET27" s="89">
        <f>SUMPRODUCT(BS$6:BS27,[1]节奏总纲!Y$4:Y25)</f>
        <v>0</v>
      </c>
      <c r="EU27" s="89">
        <f>SUMPRODUCT(BT$6:BT27,[1]节奏总纲!Z$4:Z25)</f>
        <v>0</v>
      </c>
      <c r="EV27" s="89">
        <f>SUMPRODUCT(BU$6:BU27,[1]节奏总纲!AA$4:AA25)</f>
        <v>0</v>
      </c>
      <c r="FE27" s="89">
        <f>SUMPRODUCT(BV$6:BV27,[1]节奏总纲!W$4:W25)</f>
        <v>49.59911759860141</v>
      </c>
      <c r="FF27" s="89">
        <f>SUMPRODUCT(BW$6:BW27,[1]节奏总纲!X$4:X25)</f>
        <v>43.273452650539234</v>
      </c>
      <c r="FG27" s="89">
        <f>SUMPRODUCT(BX$6:BX27,[1]节奏总纲!Y$4:Y25)</f>
        <v>35.84843050477798</v>
      </c>
      <c r="FH27" s="89">
        <f>SUMPRODUCT(BY$6:BY27,[1]节奏总纲!Z$4:Z25)</f>
        <v>26.740187466601601</v>
      </c>
      <c r="FI27" s="89">
        <f>SUMPRODUCT(BZ$6:BZ27,[1]节奏总纲!AA$4:AA25)</f>
        <v>15.001054390187827</v>
      </c>
      <c r="FJ27" s="89">
        <f>SUMPRODUCT(CA$6:CA27,[1]节奏总纲!W$4:W25)</f>
        <v>15.189289224278246</v>
      </c>
      <c r="FK27" s="89">
        <f>SUMPRODUCT(CB$6:CB27,[1]节奏总纲!X$4:X25)</f>
        <v>13.391711937487541</v>
      </c>
      <c r="FL27" s="89">
        <f>SUMPRODUCT(CC$6:CC27,[1]节奏总纲!Y$4:Y25)</f>
        <v>11.21658620411262</v>
      </c>
      <c r="FM27" s="89">
        <f>SUMPRODUCT(CD$6:CD27,[1]节奏总纲!Z$4:Z25)</f>
        <v>8.4628987164137701</v>
      </c>
      <c r="FN27" s="89">
        <f>SUMPRODUCT(CE$6:CE27,[1]节奏总纲!AA$4:AA25)</f>
        <v>4.9254440165922926</v>
      </c>
      <c r="FO27" s="89">
        <f>SUMPRODUCT(CF$6:CF27,[1]节奏总纲!W$4:W25)</f>
        <v>0</v>
      </c>
      <c r="FP27" s="89">
        <f>SUMPRODUCT(CG$6:CG27,[1]节奏总纲!X$4:X25)</f>
        <v>0.17469064035135673</v>
      </c>
      <c r="FQ27" s="89">
        <f>SUMPRODUCT(CH$6:CH27,[1]节奏总纲!Y$4:Y25)</f>
        <v>0.29585068208263299</v>
      </c>
      <c r="FR27" s="89">
        <f>SUMPRODUCT(CI$6:CI27,[1]节奏总纲!Z$4:Z25)</f>
        <v>0.3361935888156628</v>
      </c>
      <c r="FS27" s="89">
        <f>SUMPRODUCT(CJ$6:CJ27,[1]节奏总纲!AA$4:AA25)</f>
        <v>0.35506138659682168</v>
      </c>
      <c r="FT27" s="89">
        <f>SUMPRODUCT(CK$6:CK27,[1]节奏总纲!W$4:W25)</f>
        <v>0</v>
      </c>
      <c r="FU27" s="89">
        <f>SUMPRODUCT(CL$6:CL27,[1]节奏总纲!X$4:X25)</f>
        <v>0</v>
      </c>
      <c r="FV27" s="89">
        <f>SUMPRODUCT(CM$6:CM27,[1]节奏总纲!Y$4:Y25)</f>
        <v>0</v>
      </c>
      <c r="FW27" s="89">
        <f>SUMPRODUCT(CN$6:CN27,[1]节奏总纲!Z$4:Z25)</f>
        <v>0</v>
      </c>
      <c r="FX27" s="89">
        <f>SUMPRODUCT(CO$6:CO27,[1]节奏总纲!AA$4:AA25)</f>
        <v>0</v>
      </c>
      <c r="FY27" s="89">
        <f>SUMPRODUCT(CP$6:CP27,[1]节奏总纲!W$4:W25)</f>
        <v>0</v>
      </c>
      <c r="FZ27" s="89">
        <f>SUMPRODUCT(CQ$6:CQ27,[1]节奏总纲!X$4:X25)</f>
        <v>0</v>
      </c>
      <c r="GA27" s="89">
        <f>SUMPRODUCT(CR$6:CR27,[1]节奏总纲!Y$4:Y25)</f>
        <v>0</v>
      </c>
      <c r="GB27" s="89">
        <f>SUMPRODUCT(CS$6:CS27,[1]节奏总纲!Z$4:Z25)</f>
        <v>0</v>
      </c>
      <c r="GC27" s="89">
        <f>SUMPRODUCT(CT$6:CT27,[1]节奏总纲!AA$4:AA25)</f>
        <v>0</v>
      </c>
      <c r="GD27" s="89">
        <f>SUMPRODUCT(CU$6:CU27,[1]节奏总纲!W$4:W25)</f>
        <v>0</v>
      </c>
      <c r="GE27" s="89">
        <f>SUMPRODUCT(CV$6:CV27,[1]节奏总纲!X$4:X25)</f>
        <v>0</v>
      </c>
      <c r="GF27" s="89">
        <f>SUMPRODUCT(CW$6:CW27,[1]节奏总纲!Y$4:Y25)</f>
        <v>0</v>
      </c>
      <c r="GG27" s="89">
        <f>SUMPRODUCT(CX$6:CX27,[1]节奏总纲!Z$4:Z25)</f>
        <v>0</v>
      </c>
      <c r="GH27" s="89">
        <f>SUMPRODUCT(CY$6:CY27,[1]节奏总纲!AA$4:AA25)</f>
        <v>0</v>
      </c>
      <c r="GR27" s="89">
        <f>SUMPRODUCT(CZ$6:CZ27,[1]节奏总纲!W$4:W25)</f>
        <v>153025.04659540701</v>
      </c>
      <c r="GS27" s="89">
        <f>SUMPRODUCT(DA$6:DA27,[1]节奏总纲!X$4:X25)</f>
        <v>131064.99076422976</v>
      </c>
      <c r="GT27" s="89">
        <f>SUMPRODUCT(DB$6:DB27,[1]节奏总纲!Y$4:Y25)</f>
        <v>106936.79489248426</v>
      </c>
      <c r="GU27" s="89">
        <f>SUMPRODUCT(DC$6:DC27,[1]节奏总纲!Z$4:Z25)</f>
        <v>78868.137795876275</v>
      </c>
      <c r="GV27" s="89">
        <f>SUMPRODUCT(DD$6:DD27,[1]节奏总纲!AA$4:AA25)</f>
        <v>42843.391763816362</v>
      </c>
    </row>
    <row r="28" spans="2:204" x14ac:dyDescent="0.15">
      <c r="B28" s="89">
        <f t="shared" si="89"/>
        <v>80</v>
      </c>
      <c r="C28" s="89">
        <v>17</v>
      </c>
      <c r="D28" s="39">
        <f>爵位解锁村镇信息!L25</f>
        <v>750</v>
      </c>
      <c r="E28" s="39">
        <f>爵位解锁村镇信息!M25</f>
        <v>752.3737373737373</v>
      </c>
      <c r="F28" s="39">
        <f>爵位解锁村镇信息!N25</f>
        <v>754.79591836734778</v>
      </c>
      <c r="G28" s="39">
        <f>爵位解锁村镇信息!O25</f>
        <v>757.26804123711281</v>
      </c>
      <c r="H28" s="39">
        <f>爵位解锁村镇信息!P25</f>
        <v>762.36842105263202</v>
      </c>
      <c r="I28" s="67">
        <f t="shared" si="87"/>
        <v>1.4</v>
      </c>
      <c r="J28" s="42">
        <v>50</v>
      </c>
      <c r="K28" s="89">
        <f t="shared" si="88"/>
        <v>1050</v>
      </c>
      <c r="L28" s="89">
        <v>40000</v>
      </c>
      <c r="M28" s="89">
        <f>ROUND(650/INDEX('[1]功能-付费相关'!BB$6:BB$105,C28,1)/2000,0)*2000</f>
        <v>192000</v>
      </c>
      <c r="S28" s="89">
        <v>6</v>
      </c>
      <c r="T28" s="69">
        <v>20</v>
      </c>
      <c r="U28" s="69">
        <v>15</v>
      </c>
      <c r="Z28" s="89">
        <f t="shared" si="86"/>
        <v>72000</v>
      </c>
      <c r="AE28" s="89">
        <v>23</v>
      </c>
      <c r="AF28" s="89">
        <f t="shared" si="0"/>
        <v>1230</v>
      </c>
      <c r="AG28" s="89">
        <f t="shared" si="1"/>
        <v>1241.8686868686868</v>
      </c>
      <c r="AH28" s="89">
        <f t="shared" si="2"/>
        <v>1253.9795918367354</v>
      </c>
      <c r="AI28" s="89">
        <f t="shared" si="3"/>
        <v>1266.3402061855666</v>
      </c>
      <c r="AJ28" s="89">
        <f t="shared" si="4"/>
        <v>1291.8421052631584</v>
      </c>
      <c r="AL28" s="89">
        <v>23</v>
      </c>
      <c r="AM28" s="89">
        <f t="shared" si="5"/>
        <v>47540</v>
      </c>
      <c r="AN28" s="89">
        <f t="shared" si="6"/>
        <v>47872.32323232323</v>
      </c>
      <c r="AO28" s="89">
        <f t="shared" si="7"/>
        <v>48330.81632653065</v>
      </c>
      <c r="AP28" s="89">
        <f t="shared" si="8"/>
        <v>49047.731958762859</v>
      </c>
      <c r="AQ28" s="89">
        <f t="shared" si="9"/>
        <v>50526.842105263189</v>
      </c>
      <c r="AR28" s="89">
        <f t="shared" si="10"/>
        <v>264400</v>
      </c>
      <c r="AS28" s="89">
        <f t="shared" si="11"/>
        <v>267723.23232323234</v>
      </c>
      <c r="AT28" s="89">
        <f t="shared" si="12"/>
        <v>272546.93877551064</v>
      </c>
      <c r="AU28" s="89">
        <f t="shared" si="13"/>
        <v>280457.73195876263</v>
      </c>
      <c r="AV28" s="89">
        <f t="shared" si="14"/>
        <v>296778.94736842136</v>
      </c>
      <c r="AW28" s="89">
        <f t="shared" si="15"/>
        <v>0</v>
      </c>
      <c r="AX28" s="89">
        <f t="shared" si="16"/>
        <v>0</v>
      </c>
      <c r="AY28" s="89">
        <f t="shared" si="17"/>
        <v>0</v>
      </c>
      <c r="AZ28" s="89">
        <f t="shared" si="18"/>
        <v>0</v>
      </c>
      <c r="BA28" s="89">
        <f t="shared" si="19"/>
        <v>0</v>
      </c>
      <c r="BB28" s="89">
        <f t="shared" si="20"/>
        <v>0</v>
      </c>
      <c r="BC28" s="89">
        <f t="shared" si="21"/>
        <v>0</v>
      </c>
      <c r="BD28" s="89">
        <f t="shared" si="22"/>
        <v>0</v>
      </c>
      <c r="BE28" s="89">
        <f t="shared" si="23"/>
        <v>0</v>
      </c>
      <c r="BF28" s="89">
        <f t="shared" si="24"/>
        <v>0</v>
      </c>
      <c r="BG28" s="89">
        <f t="shared" si="25"/>
        <v>0</v>
      </c>
      <c r="BH28" s="89">
        <f t="shared" si="26"/>
        <v>0</v>
      </c>
      <c r="BI28" s="89">
        <f t="shared" si="27"/>
        <v>0</v>
      </c>
      <c r="BJ28" s="89">
        <f t="shared" si="28"/>
        <v>0</v>
      </c>
      <c r="BK28" s="89">
        <f t="shared" si="29"/>
        <v>0</v>
      </c>
      <c r="BL28" s="89">
        <f t="shared" si="30"/>
        <v>0</v>
      </c>
      <c r="BM28" s="89">
        <f t="shared" si="31"/>
        <v>0</v>
      </c>
      <c r="BN28" s="89">
        <f t="shared" si="32"/>
        <v>0</v>
      </c>
      <c r="BO28" s="89">
        <f t="shared" si="33"/>
        <v>0</v>
      </c>
      <c r="BP28" s="89">
        <f t="shared" si="34"/>
        <v>0</v>
      </c>
      <c r="BQ28" s="89">
        <f t="shared" si="35"/>
        <v>0</v>
      </c>
      <c r="BR28" s="89">
        <f t="shared" si="36"/>
        <v>0</v>
      </c>
      <c r="BS28" s="89">
        <f t="shared" si="37"/>
        <v>0</v>
      </c>
      <c r="BT28" s="89">
        <f t="shared" si="38"/>
        <v>0</v>
      </c>
      <c r="BU28" s="89">
        <f t="shared" si="39"/>
        <v>0</v>
      </c>
      <c r="BV28" s="89">
        <f t="shared" si="40"/>
        <v>20</v>
      </c>
      <c r="BW28" s="89">
        <f t="shared" si="41"/>
        <v>20</v>
      </c>
      <c r="BX28" s="89">
        <f t="shared" si="42"/>
        <v>20</v>
      </c>
      <c r="BY28" s="89">
        <f t="shared" si="43"/>
        <v>20</v>
      </c>
      <c r="BZ28" s="89">
        <f t="shared" si="44"/>
        <v>20</v>
      </c>
      <c r="CA28" s="89">
        <f t="shared" si="45"/>
        <v>15</v>
      </c>
      <c r="CB28" s="89">
        <f t="shared" si="46"/>
        <v>15</v>
      </c>
      <c r="CC28" s="89">
        <f t="shared" si="47"/>
        <v>15</v>
      </c>
      <c r="CD28" s="89">
        <f t="shared" si="48"/>
        <v>15</v>
      </c>
      <c r="CE28" s="89">
        <f t="shared" si="49"/>
        <v>15</v>
      </c>
      <c r="CF28" s="89">
        <f t="shared" si="50"/>
        <v>8</v>
      </c>
      <c r="CG28" s="89">
        <f t="shared" si="51"/>
        <v>9.1868686868686833</v>
      </c>
      <c r="CH28" s="89">
        <f t="shared" si="52"/>
        <v>10</v>
      </c>
      <c r="CI28" s="89">
        <f t="shared" si="53"/>
        <v>10</v>
      </c>
      <c r="CJ28" s="89">
        <f t="shared" si="54"/>
        <v>10</v>
      </c>
      <c r="CK28" s="89">
        <f t="shared" si="55"/>
        <v>0</v>
      </c>
      <c r="CL28" s="89">
        <f t="shared" si="56"/>
        <v>0</v>
      </c>
      <c r="CM28" s="89">
        <f t="shared" si="57"/>
        <v>0</v>
      </c>
      <c r="CN28" s="89">
        <f t="shared" si="58"/>
        <v>0</v>
      </c>
      <c r="CO28" s="89">
        <f t="shared" si="59"/>
        <v>0</v>
      </c>
      <c r="CP28" s="89">
        <f t="shared" si="60"/>
        <v>0</v>
      </c>
      <c r="CQ28" s="89">
        <f t="shared" si="61"/>
        <v>0</v>
      </c>
      <c r="CR28" s="89">
        <f t="shared" si="62"/>
        <v>0</v>
      </c>
      <c r="CS28" s="89">
        <f t="shared" si="63"/>
        <v>0</v>
      </c>
      <c r="CT28" s="89">
        <f t="shared" si="64"/>
        <v>0</v>
      </c>
      <c r="CU28" s="89">
        <f t="shared" si="65"/>
        <v>0</v>
      </c>
      <c r="CV28" s="89">
        <f t="shared" si="66"/>
        <v>0</v>
      </c>
      <c r="CW28" s="89">
        <f t="shared" si="67"/>
        <v>0</v>
      </c>
      <c r="CX28" s="89">
        <f t="shared" si="68"/>
        <v>0</v>
      </c>
      <c r="CY28" s="89">
        <f t="shared" si="69"/>
        <v>0</v>
      </c>
      <c r="CZ28" s="89">
        <f t="shared" si="70"/>
        <v>72000</v>
      </c>
      <c r="DA28" s="89">
        <f t="shared" si="71"/>
        <v>72000</v>
      </c>
      <c r="DB28" s="89">
        <f t="shared" si="72"/>
        <v>72000</v>
      </c>
      <c r="DC28" s="89">
        <f t="shared" si="73"/>
        <v>72000</v>
      </c>
      <c r="DD28" s="89">
        <f t="shared" si="74"/>
        <v>72000</v>
      </c>
      <c r="DH28" s="89">
        <v>23</v>
      </c>
      <c r="DI28" s="89">
        <f>SUMPRODUCT(AM$6:AM28,[1]节奏总纲!W$4:W26)</f>
        <v>89603.770058980692</v>
      </c>
      <c r="DJ28" s="89">
        <f>SUMPRODUCT(AN$6:AN28,[1]节奏总纲!X$4:X26)</f>
        <v>78005.821680828158</v>
      </c>
      <c r="DK28" s="89">
        <f>SUMPRODUCT(AO$6:AO28,[1]节奏总纲!Y$4:Y26)</f>
        <v>64588.772383681324</v>
      </c>
      <c r="DL28" s="89">
        <f>SUMPRODUCT(AP$6:AP28,[1]节奏总纲!Z$4:Z26)</f>
        <v>48285.899998641326</v>
      </c>
      <c r="DM28" s="89">
        <f>SUMPRODUCT(AQ$6:AQ28,[1]节奏总纲!AA$4:AA26)</f>
        <v>27081.476557465736</v>
      </c>
      <c r="DN28" s="89">
        <f>SUMPRODUCT(AR$6:AR28,[1]节奏总纲!W$4:W26)</f>
        <v>402273.47304614761</v>
      </c>
      <c r="DO28" s="89">
        <f>SUMPRODUCT(AS$6:AS28,[1]节奏总纲!X$4:X26)</f>
        <v>352970.44533932675</v>
      </c>
      <c r="DP28" s="89">
        <f>SUMPRODUCT(AT$6:AT28,[1]节奏总纲!Y$4:Y26)</f>
        <v>294693.04049993202</v>
      </c>
      <c r="DQ28" s="89">
        <f>SUMPRODUCT(AU$6:AU28,[1]节奏总纲!Z$4:Z26)</f>
        <v>222301.33309966594</v>
      </c>
      <c r="DR28" s="89">
        <f>SUMPRODUCT(AV$6:AV28,[1]节奏总纲!AA$4:AA26)</f>
        <v>127160.23598899964</v>
      </c>
      <c r="DS28" s="89">
        <f>SUMPRODUCT(CZ$6:CZ28,[1]节奏总纲!W$4:W26)</f>
        <v>176769.51139959681</v>
      </c>
      <c r="DT28" s="89">
        <f>SUMPRODUCT(DA$6:DA28,[1]节奏总纲!X$4:X26)</f>
        <v>151503.50641182077</v>
      </c>
      <c r="DU28" s="89">
        <f>SUMPRODUCT(DB$6:DB28,[1]节奏总纲!Y$4:Y26)</f>
        <v>123605.87152247336</v>
      </c>
      <c r="DV28" s="89">
        <f>SUMPRODUCT(DC$6:DC28,[1]节奏总纲!Z$4:Z26)</f>
        <v>91243.269594625133</v>
      </c>
      <c r="DW28" s="89">
        <f>SUMPRODUCT(DD$6:DD28,[1]节奏总纲!AA$4:AA26)</f>
        <v>49478.76676353698</v>
      </c>
      <c r="DX28" s="89">
        <f>SUMPRODUCT(AW$6:AW28,[1]节奏总纲!W$4:W26)</f>
        <v>0</v>
      </c>
      <c r="DY28" s="89">
        <f>SUMPRODUCT(AX$6:AX28,[1]节奏总纲!X$4:X26)</f>
        <v>0</v>
      </c>
      <c r="DZ28" s="89">
        <f>SUMPRODUCT(AY$6:AY28,[1]节奏总纲!Y$4:Y26)</f>
        <v>0</v>
      </c>
      <c r="EA28" s="89">
        <f>SUMPRODUCT(AZ$6:AZ28,[1]节奏总纲!Z$4:Z26)</f>
        <v>0</v>
      </c>
      <c r="EB28" s="89">
        <f>SUMPRODUCT(BA$6:BA28,[1]节奏总纲!AA$4:AA26)</f>
        <v>0</v>
      </c>
      <c r="EC28" s="89">
        <f>SUMPRODUCT(BB$6:BB28,[1]节奏总纲!W$4:W26)</f>
        <v>0</v>
      </c>
      <c r="ED28" s="89">
        <f>SUMPRODUCT(BC$6:BC28,[1]节奏总纲!X$4:X26)</f>
        <v>0</v>
      </c>
      <c r="EE28" s="89">
        <f>SUMPRODUCT(BD$6:BD28,[1]节奏总纲!Y$4:Y26)</f>
        <v>0</v>
      </c>
      <c r="EF28" s="89">
        <f>SUMPRODUCT(BE$6:BE28,[1]节奏总纲!Z$4:Z26)</f>
        <v>0</v>
      </c>
      <c r="EG28" s="89">
        <f>SUMPRODUCT(BF$6:BF28,[1]节奏总纲!AA$4:AA26)</f>
        <v>0</v>
      </c>
      <c r="EH28" s="89">
        <f>SUMPRODUCT(BG$6:BG28,[1]节奏总纲!W$4:W26)</f>
        <v>0</v>
      </c>
      <c r="EI28" s="89">
        <f>SUMPRODUCT(BH$6:BH28,[1]节奏总纲!X$4:X26)</f>
        <v>0</v>
      </c>
      <c r="EJ28" s="89">
        <f>SUMPRODUCT(BI$6:BI28,[1]节奏总纲!Y$4:Y26)</f>
        <v>0</v>
      </c>
      <c r="EK28" s="89">
        <f>SUMPRODUCT(BJ$6:BJ28,[1]节奏总纲!Z$4:Z26)</f>
        <v>0</v>
      </c>
      <c r="EL28" s="89">
        <f>SUMPRODUCT(BK$6:BK28,[1]节奏总纲!AA$4:AA26)</f>
        <v>0</v>
      </c>
      <c r="EM28" s="89">
        <f>SUMPRODUCT(BL$6:BL28,[1]节奏总纲!W$4:W26)</f>
        <v>0</v>
      </c>
      <c r="EN28" s="89">
        <f>SUMPRODUCT(BM$6:BM28,[1]节奏总纲!X$4:X26)</f>
        <v>0</v>
      </c>
      <c r="EO28" s="89">
        <f>SUMPRODUCT(BN$6:BN28,[1]节奏总纲!Y$4:Y26)</f>
        <v>0</v>
      </c>
      <c r="EP28" s="89">
        <f>SUMPRODUCT(BO$6:BO28,[1]节奏总纲!Z$4:Z26)</f>
        <v>0</v>
      </c>
      <c r="EQ28" s="89">
        <f>SUMPRODUCT(BP$6:BP28,[1]节奏总纲!AA$4:AA26)</f>
        <v>0</v>
      </c>
      <c r="ER28" s="89">
        <f>SUMPRODUCT(BQ$6:BQ28,[1]节奏总纲!W$4:W26)</f>
        <v>0</v>
      </c>
      <c r="ES28" s="89">
        <f>SUMPRODUCT(BR$6:BR28,[1]节奏总纲!X$4:X26)</f>
        <v>0</v>
      </c>
      <c r="ET28" s="89">
        <f>SUMPRODUCT(BS$6:BS28,[1]节奏总纲!Y$4:Y26)</f>
        <v>0</v>
      </c>
      <c r="EU28" s="89">
        <f>SUMPRODUCT(BT$6:BT28,[1]节奏总纲!Z$4:Z26)</f>
        <v>0</v>
      </c>
      <c r="EV28" s="89">
        <f>SUMPRODUCT(BU$6:BU28,[1]节奏总纲!AA$4:AA26)</f>
        <v>0</v>
      </c>
      <c r="FE28" s="89">
        <f>SUMPRODUCT(BV$6:BV28,[1]节奏总纲!W$4:W26)</f>
        <v>56.194802266431907</v>
      </c>
      <c r="FF28" s="89">
        <f>SUMPRODUCT(BW$6:BW28,[1]节奏总纲!X$4:X26)</f>
        <v>48.950818108203407</v>
      </c>
      <c r="FG28" s="89">
        <f>SUMPRODUCT(BX$6:BX28,[1]节奏总纲!Y$4:Y26)</f>
        <v>40.478729568663837</v>
      </c>
      <c r="FH28" s="89">
        <f>SUMPRODUCT(BY$6:BY28,[1]节奏总纲!Z$4:Z26)</f>
        <v>30.177724077365173</v>
      </c>
      <c r="FI28" s="89">
        <f>SUMPRODUCT(BZ$6:BZ28,[1]节奏总纲!AA$4:AA26)</f>
        <v>16.844214112332445</v>
      </c>
      <c r="FJ28" s="89">
        <f>SUMPRODUCT(CA$6:CA28,[1]节奏总纲!W$4:W26)</f>
        <v>20.136052725151117</v>
      </c>
      <c r="FK28" s="89">
        <f>SUMPRODUCT(CB$6:CB28,[1]节奏总纲!X$4:X26)</f>
        <v>17.649736030735667</v>
      </c>
      <c r="FL28" s="89">
        <f>SUMPRODUCT(CC$6:CC28,[1]节奏总纲!Y$4:Y26)</f>
        <v>14.689310502027016</v>
      </c>
      <c r="FM28" s="89">
        <f>SUMPRODUCT(CD$6:CD28,[1]节奏总纲!Z$4:Z26)</f>
        <v>11.041051174486448</v>
      </c>
      <c r="FN28" s="89">
        <f>SUMPRODUCT(CE$6:CE28,[1]节奏总纲!AA$4:AA26)</f>
        <v>6.3078138082007547</v>
      </c>
      <c r="FO28" s="89">
        <f>SUMPRODUCT(CF$6:CF28,[1]节奏总纲!W$4:W26)</f>
        <v>2.6382738671321988</v>
      </c>
      <c r="FP28" s="89">
        <f>SUMPRODUCT(CG$6:CG28,[1]节奏总纲!X$4:X26)</f>
        <v>2.7825511876975995</v>
      </c>
      <c r="FQ28" s="89">
        <f>SUMPRODUCT(CH$6:CH28,[1]节奏总纲!Y$4:Y26)</f>
        <v>2.6110002140255633</v>
      </c>
      <c r="FR28" s="89">
        <f>SUMPRODUCT(CI$6:CI28,[1]节奏总纲!Z$4:Z26)</f>
        <v>2.0549618941974486</v>
      </c>
      <c r="FS28" s="89">
        <f>SUMPRODUCT(CJ$6:CJ28,[1]节奏总纲!AA$4:AA26)</f>
        <v>1.2766412476691298</v>
      </c>
      <c r="FT28" s="89">
        <f>SUMPRODUCT(CK$6:CK28,[1]节奏总纲!W$4:W26)</f>
        <v>0</v>
      </c>
      <c r="FU28" s="89">
        <f>SUMPRODUCT(CL$6:CL28,[1]节奏总纲!X$4:X26)</f>
        <v>0</v>
      </c>
      <c r="FV28" s="89">
        <f>SUMPRODUCT(CM$6:CM28,[1]节奏总纲!Y$4:Y26)</f>
        <v>0</v>
      </c>
      <c r="FW28" s="89">
        <f>SUMPRODUCT(CN$6:CN28,[1]节奏总纲!Z$4:Z26)</f>
        <v>0</v>
      </c>
      <c r="FX28" s="89">
        <f>SUMPRODUCT(CO$6:CO28,[1]节奏总纲!AA$4:AA26)</f>
        <v>0</v>
      </c>
      <c r="FY28" s="89">
        <f>SUMPRODUCT(CP$6:CP28,[1]节奏总纲!W$4:W26)</f>
        <v>0</v>
      </c>
      <c r="FZ28" s="89">
        <f>SUMPRODUCT(CQ$6:CQ28,[1]节奏总纲!X$4:X26)</f>
        <v>0</v>
      </c>
      <c r="GA28" s="89">
        <f>SUMPRODUCT(CR$6:CR28,[1]节奏总纲!Y$4:Y26)</f>
        <v>0</v>
      </c>
      <c r="GB28" s="89">
        <f>SUMPRODUCT(CS$6:CS28,[1]节奏总纲!Z$4:Z26)</f>
        <v>0</v>
      </c>
      <c r="GC28" s="89">
        <f>SUMPRODUCT(CT$6:CT28,[1]节奏总纲!AA$4:AA26)</f>
        <v>0</v>
      </c>
      <c r="GD28" s="89">
        <f>SUMPRODUCT(CU$6:CU28,[1]节奏总纲!W$4:W26)</f>
        <v>0</v>
      </c>
      <c r="GE28" s="89">
        <f>SUMPRODUCT(CV$6:CV28,[1]节奏总纲!X$4:X26)</f>
        <v>0</v>
      </c>
      <c r="GF28" s="89">
        <f>SUMPRODUCT(CW$6:CW28,[1]节奏总纲!Y$4:Y26)</f>
        <v>0</v>
      </c>
      <c r="GG28" s="89">
        <f>SUMPRODUCT(CX$6:CX28,[1]节奏总纲!Z$4:Z26)</f>
        <v>0</v>
      </c>
      <c r="GH28" s="89">
        <f>SUMPRODUCT(CY$6:CY28,[1]节奏总纲!AA$4:AA26)</f>
        <v>0</v>
      </c>
      <c r="GR28" s="89">
        <f>SUMPRODUCT(CZ$6:CZ28,[1]节奏总纲!W$4:W26)</f>
        <v>176769.51139959681</v>
      </c>
      <c r="GS28" s="89">
        <f>SUMPRODUCT(DA$6:DA28,[1]节奏总纲!X$4:X26)</f>
        <v>151503.50641182077</v>
      </c>
      <c r="GT28" s="89">
        <f>SUMPRODUCT(DB$6:DB28,[1]节奏总纲!Y$4:Y26)</f>
        <v>123605.87152247336</v>
      </c>
      <c r="GU28" s="89">
        <f>SUMPRODUCT(DC$6:DC28,[1]节奏总纲!Z$4:Z26)</f>
        <v>91243.269594625133</v>
      </c>
      <c r="GV28" s="89">
        <f>SUMPRODUCT(DD$6:DD28,[1]节奏总纲!AA$4:AA26)</f>
        <v>49478.76676353698</v>
      </c>
    </row>
    <row r="29" spans="2:204" x14ac:dyDescent="0.15">
      <c r="B29" s="89">
        <f t="shared" si="89"/>
        <v>80</v>
      </c>
      <c r="C29" s="89">
        <v>18</v>
      </c>
      <c r="D29" s="39">
        <f>爵位解锁村镇信息!L26</f>
        <v>830</v>
      </c>
      <c r="E29" s="39">
        <f>爵位解锁村镇信息!M26</f>
        <v>833.18181818181813</v>
      </c>
      <c r="F29" s="39">
        <f>爵位解锁村镇信息!N26</f>
        <v>836.42857142857213</v>
      </c>
      <c r="G29" s="39">
        <f>爵位解锁村镇信息!O26</f>
        <v>839.74226804123668</v>
      </c>
      <c r="H29" s="39">
        <f>爵位解锁村镇信息!P26</f>
        <v>846.57894736842115</v>
      </c>
      <c r="I29" s="67">
        <f t="shared" si="87"/>
        <v>1.3253012048192772</v>
      </c>
      <c r="J29" s="42">
        <v>50</v>
      </c>
      <c r="K29" s="89">
        <f t="shared" si="88"/>
        <v>1100</v>
      </c>
      <c r="L29" s="89">
        <v>42600</v>
      </c>
      <c r="M29" s="89">
        <f>ROUND(650/INDEX('[1]功能-付费相关'!BB$6:BB$105,C29,1)/2000,0)*2000</f>
        <v>216000</v>
      </c>
      <c r="S29" s="89">
        <v>6</v>
      </c>
      <c r="T29" s="69">
        <v>20</v>
      </c>
      <c r="U29" s="69">
        <v>15</v>
      </c>
      <c r="Z29" s="89">
        <f t="shared" si="86"/>
        <v>72000</v>
      </c>
      <c r="AE29" s="89">
        <v>24</v>
      </c>
      <c r="AF29" s="89">
        <f t="shared" si="0"/>
        <v>1330</v>
      </c>
      <c r="AG29" s="89">
        <f t="shared" si="1"/>
        <v>1342.878787878788</v>
      </c>
      <c r="AH29" s="89">
        <f t="shared" si="2"/>
        <v>1356.020408163266</v>
      </c>
      <c r="AI29" s="89">
        <f t="shared" si="3"/>
        <v>1369.4329896907211</v>
      </c>
      <c r="AJ29" s="89">
        <f t="shared" si="4"/>
        <v>1397.105263157895</v>
      </c>
      <c r="AL29" s="89">
        <v>24</v>
      </c>
      <c r="AM29" s="89">
        <f t="shared" si="5"/>
        <v>52800</v>
      </c>
      <c r="AN29" s="89">
        <f t="shared" si="6"/>
        <v>53572.727272727279</v>
      </c>
      <c r="AO29" s="89">
        <f t="shared" si="7"/>
        <v>54373.265306122492</v>
      </c>
      <c r="AP29" s="89">
        <f t="shared" si="8"/>
        <v>55204.845360824707</v>
      </c>
      <c r="AQ29" s="89">
        <f t="shared" si="9"/>
        <v>56920.526315789495</v>
      </c>
      <c r="AR29" s="89">
        <f t="shared" si="10"/>
        <v>323600</v>
      </c>
      <c r="AS29" s="89">
        <f t="shared" si="11"/>
        <v>332872.72727272735</v>
      </c>
      <c r="AT29" s="89">
        <f t="shared" si="12"/>
        <v>343057.14285714342</v>
      </c>
      <c r="AU29" s="89">
        <f t="shared" si="13"/>
        <v>354323.71134020574</v>
      </c>
      <c r="AV29" s="89">
        <f t="shared" si="14"/>
        <v>377568.42105263181</v>
      </c>
      <c r="AW29" s="89">
        <f t="shared" si="15"/>
        <v>0</v>
      </c>
      <c r="AX29" s="89">
        <f t="shared" si="16"/>
        <v>0</v>
      </c>
      <c r="AY29" s="89">
        <f t="shared" si="17"/>
        <v>0</v>
      </c>
      <c r="AZ29" s="89">
        <f t="shared" si="18"/>
        <v>0</v>
      </c>
      <c r="BA29" s="89">
        <f t="shared" si="19"/>
        <v>0</v>
      </c>
      <c r="BB29" s="89">
        <f t="shared" si="20"/>
        <v>0</v>
      </c>
      <c r="BC29" s="89">
        <f t="shared" si="21"/>
        <v>0</v>
      </c>
      <c r="BD29" s="89">
        <f t="shared" si="22"/>
        <v>0</v>
      </c>
      <c r="BE29" s="89">
        <f t="shared" si="23"/>
        <v>0</v>
      </c>
      <c r="BF29" s="89">
        <f t="shared" si="24"/>
        <v>0</v>
      </c>
      <c r="BG29" s="89">
        <f t="shared" si="25"/>
        <v>0</v>
      </c>
      <c r="BH29" s="89">
        <f t="shared" si="26"/>
        <v>0</v>
      </c>
      <c r="BI29" s="89">
        <f t="shared" si="27"/>
        <v>0</v>
      </c>
      <c r="BJ29" s="89">
        <f t="shared" si="28"/>
        <v>0</v>
      </c>
      <c r="BK29" s="89">
        <f t="shared" si="29"/>
        <v>0</v>
      </c>
      <c r="BL29" s="89">
        <f t="shared" si="30"/>
        <v>0</v>
      </c>
      <c r="BM29" s="89">
        <f t="shared" si="31"/>
        <v>0</v>
      </c>
      <c r="BN29" s="89">
        <f t="shared" si="32"/>
        <v>0</v>
      </c>
      <c r="BO29" s="89">
        <f t="shared" si="33"/>
        <v>0</v>
      </c>
      <c r="BP29" s="89">
        <f t="shared" si="34"/>
        <v>0</v>
      </c>
      <c r="BQ29" s="89">
        <f t="shared" si="35"/>
        <v>0</v>
      </c>
      <c r="BR29" s="89">
        <f t="shared" si="36"/>
        <v>0</v>
      </c>
      <c r="BS29" s="89">
        <f t="shared" si="37"/>
        <v>0</v>
      </c>
      <c r="BT29" s="89">
        <f t="shared" si="38"/>
        <v>0</v>
      </c>
      <c r="BU29" s="89">
        <f t="shared" si="39"/>
        <v>0</v>
      </c>
      <c r="BV29" s="89">
        <f t="shared" si="40"/>
        <v>20</v>
      </c>
      <c r="BW29" s="89">
        <f t="shared" si="41"/>
        <v>20</v>
      </c>
      <c r="BX29" s="89">
        <f t="shared" si="42"/>
        <v>20</v>
      </c>
      <c r="BY29" s="89">
        <f t="shared" si="43"/>
        <v>20</v>
      </c>
      <c r="BZ29" s="89">
        <f t="shared" si="44"/>
        <v>20</v>
      </c>
      <c r="CA29" s="89">
        <f t="shared" si="45"/>
        <v>15</v>
      </c>
      <c r="CB29" s="89">
        <f t="shared" si="46"/>
        <v>15</v>
      </c>
      <c r="CC29" s="89">
        <f t="shared" si="47"/>
        <v>15</v>
      </c>
      <c r="CD29" s="89">
        <f t="shared" si="48"/>
        <v>15</v>
      </c>
      <c r="CE29" s="89">
        <f t="shared" si="49"/>
        <v>15</v>
      </c>
      <c r="CF29" s="89">
        <f t="shared" si="50"/>
        <v>10</v>
      </c>
      <c r="CG29" s="89">
        <f t="shared" si="51"/>
        <v>10</v>
      </c>
      <c r="CH29" s="89">
        <f t="shared" si="52"/>
        <v>10</v>
      </c>
      <c r="CI29" s="89">
        <f t="shared" si="53"/>
        <v>10</v>
      </c>
      <c r="CJ29" s="89">
        <f t="shared" si="54"/>
        <v>10</v>
      </c>
      <c r="CK29" s="89">
        <f t="shared" si="55"/>
        <v>0</v>
      </c>
      <c r="CL29" s="89">
        <f t="shared" si="56"/>
        <v>0</v>
      </c>
      <c r="CM29" s="89">
        <f t="shared" si="57"/>
        <v>0</v>
      </c>
      <c r="CN29" s="89">
        <f t="shared" si="58"/>
        <v>0</v>
      </c>
      <c r="CO29" s="89">
        <f t="shared" si="59"/>
        <v>0</v>
      </c>
      <c r="CP29" s="89">
        <f t="shared" si="60"/>
        <v>0</v>
      </c>
      <c r="CQ29" s="89">
        <f t="shared" si="61"/>
        <v>0</v>
      </c>
      <c r="CR29" s="89">
        <f t="shared" si="62"/>
        <v>0</v>
      </c>
      <c r="CS29" s="89">
        <f t="shared" si="63"/>
        <v>0</v>
      </c>
      <c r="CT29" s="89">
        <f t="shared" si="64"/>
        <v>0</v>
      </c>
      <c r="CU29" s="89">
        <f t="shared" si="65"/>
        <v>0</v>
      </c>
      <c r="CV29" s="89">
        <f t="shared" si="66"/>
        <v>0</v>
      </c>
      <c r="CW29" s="89">
        <f t="shared" si="67"/>
        <v>0</v>
      </c>
      <c r="CX29" s="89">
        <f t="shared" si="68"/>
        <v>0</v>
      </c>
      <c r="CY29" s="89">
        <f t="shared" si="69"/>
        <v>0</v>
      </c>
      <c r="CZ29" s="89">
        <f t="shared" si="70"/>
        <v>72000</v>
      </c>
      <c r="DA29" s="89">
        <f t="shared" si="71"/>
        <v>72000</v>
      </c>
      <c r="DB29" s="89">
        <f t="shared" si="72"/>
        <v>72000</v>
      </c>
      <c r="DC29" s="89">
        <f t="shared" si="73"/>
        <v>72000</v>
      </c>
      <c r="DD29" s="89">
        <f t="shared" si="74"/>
        <v>72000</v>
      </c>
      <c r="DH29" s="89">
        <v>24</v>
      </c>
      <c r="DI29" s="89">
        <f>SUMPRODUCT(AM$6:AM29,[1]节奏总纲!W$4:W27)</f>
        <v>108266.14071576967</v>
      </c>
      <c r="DJ29" s="89">
        <f>SUMPRODUCT(AN$6:AN29,[1]节奏总纲!X$4:X27)</f>
        <v>94793.183572871931</v>
      </c>
      <c r="DK29" s="89">
        <f>SUMPRODUCT(AO$6:AO29,[1]节奏总纲!Y$4:Y27)</f>
        <v>78913.410604852485</v>
      </c>
      <c r="DL29" s="89">
        <f>SUMPRODUCT(AP$6:AP29,[1]节奏总纲!Z$4:Z27)</f>
        <v>59026.992096809103</v>
      </c>
      <c r="DM29" s="89">
        <f>SUMPRODUCT(AQ$6:AQ29,[1]节奏总纲!AA$4:AA27)</f>
        <v>33251.770819843558</v>
      </c>
      <c r="DN29" s="89">
        <f>SUMPRODUCT(AR$6:AR29,[1]节奏总纲!W$4:W27)</f>
        <v>516651.18411692249</v>
      </c>
      <c r="DO29" s="89">
        <f>SUMPRODUCT(AS$6:AS29,[1]节奏总纲!X$4:X27)</f>
        <v>457278.27548340871</v>
      </c>
      <c r="DP29" s="89">
        <f>SUMPRODUCT(AT$6:AT29,[1]节奏总纲!Y$4:Y27)</f>
        <v>385071.45409989415</v>
      </c>
      <c r="DQ29" s="89">
        <f>SUMPRODUCT(AU$6:AU29,[1]节奏总纲!Z$4:Z27)</f>
        <v>291241.36166408809</v>
      </c>
      <c r="DR29" s="89">
        <f>SUMPRODUCT(AV$6:AV29,[1]节奏总纲!AA$4:AA27)</f>
        <v>168089.37724730626</v>
      </c>
      <c r="DS29" s="89">
        <f>SUMPRODUCT(CZ$6:CZ29,[1]节奏总纲!W$4:W27)</f>
        <v>202218.1986588545</v>
      </c>
      <c r="DT29" s="89">
        <f>SUMPRODUCT(DA$6:DA29,[1]节奏总纲!X$4:X27)</f>
        <v>174065.17384521407</v>
      </c>
      <c r="DU29" s="89">
        <f>SUMPRODUCT(DB$6:DB29,[1]节奏总纲!Y$4:Y27)</f>
        <v>142574.27347732504</v>
      </c>
      <c r="DV29" s="89">
        <f>SUMPRODUCT(DC$6:DC29,[1]节奏总纲!Z$4:Z27)</f>
        <v>105252.16004642019</v>
      </c>
      <c r="DW29" s="89">
        <f>SUMPRODUCT(DD$6:DD29,[1]节奏总纲!AA$4:AA27)</f>
        <v>57283.704905297753</v>
      </c>
      <c r="DX29" s="89">
        <f>SUMPRODUCT(AW$6:AW29,[1]节奏总纲!W$4:W27)</f>
        <v>0</v>
      </c>
      <c r="DY29" s="89">
        <f>SUMPRODUCT(AX$6:AX29,[1]节奏总纲!X$4:X27)</f>
        <v>0</v>
      </c>
      <c r="DZ29" s="89">
        <f>SUMPRODUCT(AY$6:AY29,[1]节奏总纲!Y$4:Y27)</f>
        <v>0</v>
      </c>
      <c r="EA29" s="89">
        <f>SUMPRODUCT(AZ$6:AZ29,[1]节奏总纲!Z$4:Z27)</f>
        <v>0</v>
      </c>
      <c r="EB29" s="89">
        <f>SUMPRODUCT(BA$6:BA29,[1]节奏总纲!AA$4:AA27)</f>
        <v>0</v>
      </c>
      <c r="EC29" s="89">
        <f>SUMPRODUCT(BB$6:BB29,[1]节奏总纲!W$4:W27)</f>
        <v>0</v>
      </c>
      <c r="ED29" s="89">
        <f>SUMPRODUCT(BC$6:BC29,[1]节奏总纲!X$4:X27)</f>
        <v>0</v>
      </c>
      <c r="EE29" s="89">
        <f>SUMPRODUCT(BD$6:BD29,[1]节奏总纲!Y$4:Y27)</f>
        <v>0</v>
      </c>
      <c r="EF29" s="89">
        <f>SUMPRODUCT(BE$6:BE29,[1]节奏总纲!Z$4:Z27)</f>
        <v>0</v>
      </c>
      <c r="EG29" s="89">
        <f>SUMPRODUCT(BF$6:BF29,[1]节奏总纲!AA$4:AA27)</f>
        <v>0</v>
      </c>
      <c r="EH29" s="89">
        <f>SUMPRODUCT(BG$6:BG29,[1]节奏总纲!W$4:W27)</f>
        <v>0</v>
      </c>
      <c r="EI29" s="89">
        <f>SUMPRODUCT(BH$6:BH29,[1]节奏总纲!X$4:X27)</f>
        <v>0</v>
      </c>
      <c r="EJ29" s="89">
        <f>SUMPRODUCT(BI$6:BI29,[1]节奏总纲!Y$4:Y27)</f>
        <v>0</v>
      </c>
      <c r="EK29" s="89">
        <f>SUMPRODUCT(BJ$6:BJ29,[1]节奏总纲!Z$4:Z27)</f>
        <v>0</v>
      </c>
      <c r="EL29" s="89">
        <f>SUMPRODUCT(BK$6:BK29,[1]节奏总纲!AA$4:AA27)</f>
        <v>0</v>
      </c>
      <c r="EM29" s="89">
        <f>SUMPRODUCT(BL$6:BL29,[1]节奏总纲!W$4:W27)</f>
        <v>0</v>
      </c>
      <c r="EN29" s="89">
        <f>SUMPRODUCT(BM$6:BM29,[1]节奏总纲!X$4:X27)</f>
        <v>0</v>
      </c>
      <c r="EO29" s="89">
        <f>SUMPRODUCT(BN$6:BN29,[1]节奏总纲!Y$4:Y27)</f>
        <v>0</v>
      </c>
      <c r="EP29" s="89">
        <f>SUMPRODUCT(BO$6:BO29,[1]节奏总纲!Z$4:Z27)</f>
        <v>0</v>
      </c>
      <c r="EQ29" s="89">
        <f>SUMPRODUCT(BP$6:BP29,[1]节奏总纲!AA$4:AA27)</f>
        <v>0</v>
      </c>
      <c r="ER29" s="89">
        <f>SUMPRODUCT(BQ$6:BQ29,[1]节奏总纲!W$4:W27)</f>
        <v>0</v>
      </c>
      <c r="ES29" s="89">
        <f>SUMPRODUCT(BR$6:BR29,[1]节奏总纲!X$4:X27)</f>
        <v>0</v>
      </c>
      <c r="ET29" s="89">
        <f>SUMPRODUCT(BS$6:BS29,[1]节奏总纲!Y$4:Y27)</f>
        <v>0</v>
      </c>
      <c r="EU29" s="89">
        <f>SUMPRODUCT(BT$6:BT29,[1]节奏总纲!Z$4:Z27)</f>
        <v>0</v>
      </c>
      <c r="EV29" s="89">
        <f>SUMPRODUCT(BU$6:BU29,[1]节奏总纲!AA$4:AA27)</f>
        <v>0</v>
      </c>
      <c r="EX29" s="88" t="s">
        <v>18</v>
      </c>
      <c r="EY29" s="214" t="s">
        <v>155</v>
      </c>
      <c r="EZ29" s="214"/>
      <c r="FA29" s="214"/>
      <c r="FB29" s="214"/>
      <c r="FC29" s="214"/>
      <c r="FE29" s="89">
        <f>SUMPRODUCT(BV$6:BV29,[1]节奏总纲!W$4:W27)</f>
        <v>63.263882060670156</v>
      </c>
      <c r="FF29" s="89">
        <f>SUMPRODUCT(BW$6:BW29,[1]节奏总纲!X$4:X27)</f>
        <v>55.217947950812658</v>
      </c>
      <c r="FG29" s="89">
        <f>SUMPRODUCT(BX$6:BX29,[1]节奏总纲!Y$4:Y27)</f>
        <v>45.747730111678194</v>
      </c>
      <c r="FH29" s="89">
        <f>SUMPRODUCT(BY$6:BY29,[1]节奏总纲!Z$4:Z27)</f>
        <v>34.069082536197129</v>
      </c>
      <c r="FI29" s="89">
        <f>SUMPRODUCT(BZ$6:BZ29,[1]节奏总纲!AA$4:AA27)</f>
        <v>19.012252485043771</v>
      </c>
      <c r="FJ29" s="89">
        <f>SUMPRODUCT(CA$6:CA29,[1]节奏总纲!W$4:W27)</f>
        <v>25.437862570829804</v>
      </c>
      <c r="FK29" s="89">
        <f>SUMPRODUCT(CB$6:CB29,[1]节奏总纲!X$4:X27)</f>
        <v>22.350083412692602</v>
      </c>
      <c r="FL29" s="89">
        <f>SUMPRODUCT(CC$6:CC29,[1]节奏总纲!Y$4:Y27)</f>
        <v>18.641060909287784</v>
      </c>
      <c r="FM29" s="89">
        <f>SUMPRODUCT(CD$6:CD29,[1]节奏总纲!Z$4:Z27)</f>
        <v>13.959570018610417</v>
      </c>
      <c r="FN29" s="89">
        <f>SUMPRODUCT(CE$6:CE29,[1]节奏总纲!AA$4:AA27)</f>
        <v>7.9338425877342482</v>
      </c>
      <c r="FO29" s="89">
        <f>SUMPRODUCT(CF$6:CF29,[1]节奏总纲!W$4:W27)</f>
        <v>6.1728137642513232</v>
      </c>
      <c r="FP29" s="89">
        <f>SUMPRODUCT(CG$6:CG29,[1]节奏总纲!X$4:X27)</f>
        <v>5.916116109002223</v>
      </c>
      <c r="FQ29" s="89">
        <f>SUMPRODUCT(CH$6:CH29,[1]节奏总纲!Y$4:Y27)</f>
        <v>5.2455004855327418</v>
      </c>
      <c r="FR29" s="89">
        <f>SUMPRODUCT(CI$6:CI29,[1]节奏总纲!Z$4:Z27)</f>
        <v>4.0006411236134287</v>
      </c>
      <c r="FS29" s="89">
        <f>SUMPRODUCT(CJ$6:CJ29,[1]节奏总纲!AA$4:AA27)</f>
        <v>2.3606604340247923</v>
      </c>
      <c r="FT29" s="89">
        <f>SUMPRODUCT(CK$6:CK29,[1]节奏总纲!W$4:W27)</f>
        <v>0</v>
      </c>
      <c r="FU29" s="89">
        <f>SUMPRODUCT(CL$6:CL29,[1]节奏总纲!X$4:X27)</f>
        <v>0</v>
      </c>
      <c r="FV29" s="89">
        <f>SUMPRODUCT(CM$6:CM29,[1]节奏总纲!Y$4:Y27)</f>
        <v>0</v>
      </c>
      <c r="FW29" s="89">
        <f>SUMPRODUCT(CN$6:CN29,[1]节奏总纲!Z$4:Z27)</f>
        <v>0</v>
      </c>
      <c r="FX29" s="89">
        <f>SUMPRODUCT(CO$6:CO29,[1]节奏总纲!AA$4:AA27)</f>
        <v>0</v>
      </c>
      <c r="FY29" s="89">
        <f>SUMPRODUCT(CP$6:CP29,[1]节奏总纲!W$4:W27)</f>
        <v>0</v>
      </c>
      <c r="FZ29" s="89">
        <f>SUMPRODUCT(CQ$6:CQ29,[1]节奏总纲!X$4:X27)</f>
        <v>0</v>
      </c>
      <c r="GA29" s="89">
        <f>SUMPRODUCT(CR$6:CR29,[1]节奏总纲!Y$4:Y27)</f>
        <v>0</v>
      </c>
      <c r="GB29" s="89">
        <f>SUMPRODUCT(CS$6:CS29,[1]节奏总纲!Z$4:Z27)</f>
        <v>0</v>
      </c>
      <c r="GC29" s="89">
        <f>SUMPRODUCT(CT$6:CT29,[1]节奏总纲!AA$4:AA27)</f>
        <v>0</v>
      </c>
      <c r="GD29" s="89">
        <f>SUMPRODUCT(CU$6:CU29,[1]节奏总纲!W$4:W27)</f>
        <v>0</v>
      </c>
      <c r="GE29" s="89">
        <f>SUMPRODUCT(CV$6:CV29,[1]节奏总纲!X$4:X27)</f>
        <v>0</v>
      </c>
      <c r="GF29" s="89">
        <f>SUMPRODUCT(CW$6:CW29,[1]节奏总纲!Y$4:Y27)</f>
        <v>0</v>
      </c>
      <c r="GG29" s="89">
        <f>SUMPRODUCT(CX$6:CX29,[1]节奏总纲!Z$4:Z27)</f>
        <v>0</v>
      </c>
      <c r="GH29" s="89">
        <f>SUMPRODUCT(CY$6:CY29,[1]节奏总纲!AA$4:AA27)</f>
        <v>0</v>
      </c>
      <c r="GJ29" s="88" t="s">
        <v>18</v>
      </c>
      <c r="GK29" s="214" t="s">
        <v>160</v>
      </c>
      <c r="GL29" s="214"/>
      <c r="GM29" s="214"/>
      <c r="GN29" s="214"/>
      <c r="GO29" s="214"/>
      <c r="GP29" s="214"/>
      <c r="GR29" s="89">
        <f>SUMPRODUCT(CZ$6:CZ29,[1]节奏总纲!W$4:W27)</f>
        <v>202218.1986588545</v>
      </c>
      <c r="GS29" s="89">
        <f>SUMPRODUCT(DA$6:DA29,[1]节奏总纲!X$4:X27)</f>
        <v>174065.17384521407</v>
      </c>
      <c r="GT29" s="89">
        <f>SUMPRODUCT(DB$6:DB29,[1]节奏总纲!Y$4:Y27)</f>
        <v>142574.27347732504</v>
      </c>
      <c r="GU29" s="89">
        <f>SUMPRODUCT(DC$6:DC29,[1]节奏总纲!Z$4:Z27)</f>
        <v>105252.16004642019</v>
      </c>
      <c r="GV29" s="89">
        <f>SUMPRODUCT(DD$6:DD29,[1]节奏总纲!AA$4:AA27)</f>
        <v>57283.704905297753</v>
      </c>
    </row>
    <row r="30" spans="2:204" x14ac:dyDescent="0.15">
      <c r="B30" s="89">
        <f t="shared" si="89"/>
        <v>80</v>
      </c>
      <c r="C30" s="89">
        <v>19</v>
      </c>
      <c r="D30" s="39">
        <f>爵位解锁村镇信息!L27</f>
        <v>910</v>
      </c>
      <c r="E30" s="39">
        <f>爵位解锁村镇信息!M27</f>
        <v>913.98989898989873</v>
      </c>
      <c r="F30" s="39">
        <f>爵位解锁村镇信息!N27</f>
        <v>918.06122448979647</v>
      </c>
      <c r="G30" s="39">
        <f>爵位解锁村镇信息!O27</f>
        <v>922.21649484536033</v>
      </c>
      <c r="H30" s="39">
        <f>爵位解锁村镇信息!P27</f>
        <v>930.78947368421075</v>
      </c>
      <c r="I30" s="67">
        <f t="shared" si="87"/>
        <v>1.2637362637362637</v>
      </c>
      <c r="J30" s="42">
        <v>50</v>
      </c>
      <c r="K30" s="89">
        <f t="shared" si="88"/>
        <v>1150</v>
      </c>
      <c r="L30" s="89">
        <v>45300</v>
      </c>
      <c r="M30" s="89">
        <f>ROUND(650/INDEX('[1]功能-付费相关'!BB$6:BB$105,C30,1)/2000,0)*2000</f>
        <v>242000</v>
      </c>
      <c r="S30" s="89">
        <v>6</v>
      </c>
      <c r="T30" s="69">
        <v>20</v>
      </c>
      <c r="U30" s="69">
        <v>15</v>
      </c>
      <c r="Z30" s="89">
        <f t="shared" si="86"/>
        <v>72000</v>
      </c>
      <c r="AE30" s="89">
        <v>25</v>
      </c>
      <c r="AF30" s="89">
        <f t="shared" si="0"/>
        <v>1430</v>
      </c>
      <c r="AG30" s="89">
        <f t="shared" si="1"/>
        <v>1443.8888888888887</v>
      </c>
      <c r="AH30" s="89">
        <f t="shared" si="2"/>
        <v>1458.0612244897966</v>
      </c>
      <c r="AI30" s="89">
        <f t="shared" si="3"/>
        <v>1472.5257731958757</v>
      </c>
      <c r="AJ30" s="89">
        <f t="shared" si="4"/>
        <v>1502.3684210526317</v>
      </c>
      <c r="AL30" s="89">
        <v>25</v>
      </c>
      <c r="AM30" s="89">
        <f t="shared" si="5"/>
        <v>59020</v>
      </c>
      <c r="AN30" s="89">
        <f t="shared" si="6"/>
        <v>59908.888888888876</v>
      </c>
      <c r="AO30" s="89">
        <f t="shared" si="7"/>
        <v>60566.020408163284</v>
      </c>
      <c r="AP30" s="89">
        <f t="shared" si="8"/>
        <v>61043.350515463899</v>
      </c>
      <c r="AQ30" s="89">
        <f t="shared" si="9"/>
        <v>62028.157894736847</v>
      </c>
      <c r="AR30" s="89">
        <f t="shared" si="10"/>
        <v>406400</v>
      </c>
      <c r="AS30" s="89">
        <f t="shared" si="11"/>
        <v>418622.22222222202</v>
      </c>
      <c r="AT30" s="89">
        <f t="shared" si="12"/>
        <v>428191.8367346942</v>
      </c>
      <c r="AU30" s="89">
        <f t="shared" si="13"/>
        <v>435713.40206185536</v>
      </c>
      <c r="AV30" s="89">
        <f t="shared" si="14"/>
        <v>451231.57894736849</v>
      </c>
      <c r="AW30" s="89">
        <f t="shared" si="15"/>
        <v>0</v>
      </c>
      <c r="AX30" s="89">
        <f t="shared" si="16"/>
        <v>0</v>
      </c>
      <c r="AY30" s="89">
        <f t="shared" si="17"/>
        <v>0</v>
      </c>
      <c r="AZ30" s="89">
        <f t="shared" si="18"/>
        <v>0</v>
      </c>
      <c r="BA30" s="89">
        <f t="shared" si="19"/>
        <v>0</v>
      </c>
      <c r="BB30" s="89">
        <f t="shared" si="20"/>
        <v>0</v>
      </c>
      <c r="BC30" s="89">
        <f t="shared" si="21"/>
        <v>0</v>
      </c>
      <c r="BD30" s="89">
        <f t="shared" si="22"/>
        <v>0</v>
      </c>
      <c r="BE30" s="89">
        <f t="shared" si="23"/>
        <v>0</v>
      </c>
      <c r="BF30" s="89">
        <f t="shared" si="24"/>
        <v>0</v>
      </c>
      <c r="BG30" s="89">
        <f t="shared" si="25"/>
        <v>0</v>
      </c>
      <c r="BH30" s="89">
        <f t="shared" si="26"/>
        <v>0</v>
      </c>
      <c r="BI30" s="89">
        <f t="shared" si="27"/>
        <v>0</v>
      </c>
      <c r="BJ30" s="89">
        <f t="shared" si="28"/>
        <v>0</v>
      </c>
      <c r="BK30" s="89">
        <f t="shared" si="29"/>
        <v>0</v>
      </c>
      <c r="BL30" s="89">
        <f t="shared" si="30"/>
        <v>0</v>
      </c>
      <c r="BM30" s="89">
        <f t="shared" si="31"/>
        <v>0</v>
      </c>
      <c r="BN30" s="89">
        <f t="shared" si="32"/>
        <v>0</v>
      </c>
      <c r="BO30" s="89">
        <f t="shared" si="33"/>
        <v>0</v>
      </c>
      <c r="BP30" s="89">
        <f t="shared" si="34"/>
        <v>0</v>
      </c>
      <c r="BQ30" s="89">
        <f t="shared" si="35"/>
        <v>0</v>
      </c>
      <c r="BR30" s="89">
        <f t="shared" si="36"/>
        <v>0</v>
      </c>
      <c r="BS30" s="89">
        <f t="shared" si="37"/>
        <v>0</v>
      </c>
      <c r="BT30" s="89">
        <f t="shared" si="38"/>
        <v>0</v>
      </c>
      <c r="BU30" s="89">
        <f t="shared" si="39"/>
        <v>0</v>
      </c>
      <c r="BV30" s="89">
        <f t="shared" si="40"/>
        <v>20</v>
      </c>
      <c r="BW30" s="89">
        <f t="shared" si="41"/>
        <v>20</v>
      </c>
      <c r="BX30" s="89">
        <f t="shared" si="42"/>
        <v>20</v>
      </c>
      <c r="BY30" s="89">
        <f t="shared" si="43"/>
        <v>20</v>
      </c>
      <c r="BZ30" s="89">
        <f t="shared" si="44"/>
        <v>20</v>
      </c>
      <c r="CA30" s="89">
        <f t="shared" si="45"/>
        <v>15</v>
      </c>
      <c r="CB30" s="89">
        <f t="shared" si="46"/>
        <v>15</v>
      </c>
      <c r="CC30" s="89">
        <f t="shared" si="47"/>
        <v>15</v>
      </c>
      <c r="CD30" s="89">
        <f t="shared" si="48"/>
        <v>15</v>
      </c>
      <c r="CE30" s="89">
        <f t="shared" si="49"/>
        <v>15</v>
      </c>
      <c r="CF30" s="89">
        <f t="shared" si="50"/>
        <v>10</v>
      </c>
      <c r="CG30" s="89">
        <f t="shared" si="51"/>
        <v>10</v>
      </c>
      <c r="CH30" s="89">
        <f t="shared" si="52"/>
        <v>10</v>
      </c>
      <c r="CI30" s="89">
        <f t="shared" si="53"/>
        <v>10</v>
      </c>
      <c r="CJ30" s="89">
        <f t="shared" si="54"/>
        <v>10</v>
      </c>
      <c r="CK30" s="89">
        <f t="shared" si="55"/>
        <v>0</v>
      </c>
      <c r="CL30" s="89">
        <f t="shared" si="56"/>
        <v>0</v>
      </c>
      <c r="CM30" s="89">
        <f t="shared" si="57"/>
        <v>0</v>
      </c>
      <c r="CN30" s="89">
        <f t="shared" si="58"/>
        <v>0</v>
      </c>
      <c r="CO30" s="89">
        <f t="shared" si="59"/>
        <v>0</v>
      </c>
      <c r="CP30" s="89">
        <f t="shared" si="60"/>
        <v>0</v>
      </c>
      <c r="CQ30" s="89">
        <f t="shared" si="61"/>
        <v>0</v>
      </c>
      <c r="CR30" s="89">
        <f t="shared" si="62"/>
        <v>0</v>
      </c>
      <c r="CS30" s="89">
        <f t="shared" si="63"/>
        <v>0</v>
      </c>
      <c r="CT30" s="89">
        <f t="shared" si="64"/>
        <v>0</v>
      </c>
      <c r="CU30" s="89">
        <f t="shared" si="65"/>
        <v>0</v>
      </c>
      <c r="CV30" s="89">
        <f t="shared" si="66"/>
        <v>0</v>
      </c>
      <c r="CW30" s="89">
        <f t="shared" si="67"/>
        <v>0</v>
      </c>
      <c r="CX30" s="89">
        <f t="shared" si="68"/>
        <v>0</v>
      </c>
      <c r="CY30" s="89">
        <f t="shared" si="69"/>
        <v>0</v>
      </c>
      <c r="CZ30" s="89">
        <f t="shared" si="70"/>
        <v>72000</v>
      </c>
      <c r="DA30" s="89">
        <f t="shared" si="71"/>
        <v>72000</v>
      </c>
      <c r="DB30" s="89">
        <f t="shared" si="72"/>
        <v>72000</v>
      </c>
      <c r="DC30" s="89">
        <f t="shared" si="73"/>
        <v>72000</v>
      </c>
      <c r="DD30" s="89">
        <f t="shared" si="74"/>
        <v>72000</v>
      </c>
      <c r="DH30" s="89">
        <v>25</v>
      </c>
      <c r="DI30" s="89">
        <f>SUMPRODUCT(AM$6:AM30,[1]节奏总纲!W$4:W28)</f>
        <v>130624.25094554511</v>
      </c>
      <c r="DJ30" s="89">
        <f>SUMPRODUCT(AN$6:AN30,[1]节奏总纲!X$4:X28)</f>
        <v>114730.7170122462</v>
      </c>
      <c r="DK30" s="89">
        <f>SUMPRODUCT(AO$6:AO30,[1]节奏总纲!Y$4:Y28)</f>
        <v>95547.093767503393</v>
      </c>
      <c r="DL30" s="89">
        <f>SUMPRODUCT(AP$6:AP30,[1]节奏总纲!Z$4:Z28)</f>
        <v>71490.592057617076</v>
      </c>
      <c r="DM30" s="89">
        <f>SUMPRODUCT(AQ$6:AQ30,[1]节奏总纲!AA$4:AA28)</f>
        <v>40136.872219951947</v>
      </c>
      <c r="DN30" s="89">
        <f>SUMPRODUCT(AR$6:AR30,[1]节奏总纲!W$4:W28)</f>
        <v>670604.69135820912</v>
      </c>
      <c r="DO30" s="89">
        <f>SUMPRODUCT(AS$6:AS30,[1]节奏总纲!X$4:X28)</f>
        <v>596594.73934739933</v>
      </c>
      <c r="DP30" s="89">
        <f>SUMPRODUCT(AT$6:AT30,[1]节奏总纲!Y$4:Y28)</f>
        <v>502668.86758487305</v>
      </c>
      <c r="DQ30" s="89">
        <f>SUMPRODUCT(AU$6:AU30,[1]节奏总纲!Z$4:Z28)</f>
        <v>380203.67279224197</v>
      </c>
      <c r="DR30" s="89">
        <f>SUMPRODUCT(AV$6:AV30,[1]节奏总纲!AA$4:AA28)</f>
        <v>218175.90700135625</v>
      </c>
      <c r="DS30" s="89">
        <f>SUMPRODUCT(CZ$6:CZ30,[1]节奏总纲!W$4:W28)</f>
        <v>229493.42631971237</v>
      </c>
      <c r="DT30" s="89">
        <f>SUMPRODUCT(DA$6:DA30,[1]节奏总纲!X$4:X28)</f>
        <v>198026.59984156876</v>
      </c>
      <c r="DU30" s="89">
        <f>SUMPRODUCT(DB$6:DB30,[1]节奏总纲!Y$4:Y28)</f>
        <v>162348.15295033471</v>
      </c>
      <c r="DV30" s="89">
        <f>SUMPRODUCT(DC$6:DC30,[1]节奏总纲!Z$4:Z28)</f>
        <v>119952.84717451033</v>
      </c>
      <c r="DW30" s="89">
        <f>SUMPRODUCT(DD$6:DD30,[1]节奏总纲!AA$4:AA28)</f>
        <v>65275.676900485232</v>
      </c>
      <c r="DX30" s="89">
        <f>SUMPRODUCT(AW$6:AW30,[1]节奏总纲!W$4:W28)</f>
        <v>0</v>
      </c>
      <c r="DY30" s="89">
        <f>SUMPRODUCT(AX$6:AX30,[1]节奏总纲!X$4:X28)</f>
        <v>0</v>
      </c>
      <c r="DZ30" s="89">
        <f>SUMPRODUCT(AY$6:AY30,[1]节奏总纲!Y$4:Y28)</f>
        <v>0</v>
      </c>
      <c r="EA30" s="89">
        <f>SUMPRODUCT(AZ$6:AZ30,[1]节奏总纲!Z$4:Z28)</f>
        <v>0</v>
      </c>
      <c r="EB30" s="89">
        <f>SUMPRODUCT(BA$6:BA30,[1]节奏总纲!AA$4:AA28)</f>
        <v>0</v>
      </c>
      <c r="EC30" s="89">
        <f>SUMPRODUCT(BB$6:BB30,[1]节奏总纲!W$4:W28)</f>
        <v>0</v>
      </c>
      <c r="ED30" s="89">
        <f>SUMPRODUCT(BC$6:BC30,[1]节奏总纲!X$4:X28)</f>
        <v>0</v>
      </c>
      <c r="EE30" s="89">
        <f>SUMPRODUCT(BD$6:BD30,[1]节奏总纲!Y$4:Y28)</f>
        <v>0</v>
      </c>
      <c r="EF30" s="89">
        <f>SUMPRODUCT(BE$6:BE30,[1]节奏总纲!Z$4:Z28)</f>
        <v>0</v>
      </c>
      <c r="EG30" s="89">
        <f>SUMPRODUCT(BF$6:BF30,[1]节奏总纲!AA$4:AA28)</f>
        <v>0</v>
      </c>
      <c r="EH30" s="89">
        <f>SUMPRODUCT(BG$6:BG30,[1]节奏总纲!W$4:W28)</f>
        <v>0</v>
      </c>
      <c r="EI30" s="89">
        <f>SUMPRODUCT(BH$6:BH30,[1]节奏总纲!X$4:X28)</f>
        <v>0</v>
      </c>
      <c r="EJ30" s="89">
        <f>SUMPRODUCT(BI$6:BI30,[1]节奏总纲!Y$4:Y28)</f>
        <v>0</v>
      </c>
      <c r="EK30" s="89">
        <f>SUMPRODUCT(BJ$6:BJ30,[1]节奏总纲!Z$4:Z28)</f>
        <v>0</v>
      </c>
      <c r="EL30" s="89">
        <f>SUMPRODUCT(BK$6:BK30,[1]节奏总纲!AA$4:AA28)</f>
        <v>0</v>
      </c>
      <c r="EM30" s="89">
        <f>SUMPRODUCT(BL$6:BL30,[1]节奏总纲!W$4:W28)</f>
        <v>0</v>
      </c>
      <c r="EN30" s="89">
        <f>SUMPRODUCT(BM$6:BM30,[1]节奏总纲!X$4:X28)</f>
        <v>0</v>
      </c>
      <c r="EO30" s="89">
        <f>SUMPRODUCT(BN$6:BN30,[1]节奏总纲!Y$4:Y28)</f>
        <v>0</v>
      </c>
      <c r="EP30" s="89">
        <f>SUMPRODUCT(BO$6:BO30,[1]节奏总纲!Z$4:Z28)</f>
        <v>0</v>
      </c>
      <c r="EQ30" s="89">
        <f>SUMPRODUCT(BP$6:BP30,[1]节奏总纲!AA$4:AA28)</f>
        <v>0</v>
      </c>
      <c r="ER30" s="89">
        <f>SUMPRODUCT(BQ$6:BQ30,[1]节奏总纲!W$4:W28)</f>
        <v>0</v>
      </c>
      <c r="ES30" s="89">
        <f>SUMPRODUCT(BR$6:BR30,[1]节奏总纲!X$4:X28)</f>
        <v>0</v>
      </c>
      <c r="ET30" s="89">
        <f>SUMPRODUCT(BS$6:BS30,[1]节奏总纲!Y$4:Y28)</f>
        <v>0</v>
      </c>
      <c r="EU30" s="89">
        <f>SUMPRODUCT(BT$6:BT30,[1]节奏总纲!Z$4:Z28)</f>
        <v>0</v>
      </c>
      <c r="EV30" s="89">
        <f>SUMPRODUCT(BU$6:BU30,[1]节奏总纲!AA$4:AA28)</f>
        <v>0</v>
      </c>
      <c r="EX30" s="88" t="s">
        <v>357</v>
      </c>
      <c r="EY30" s="88" t="s">
        <v>133</v>
      </c>
      <c r="EZ30" s="88" t="s">
        <v>149</v>
      </c>
      <c r="FA30" s="88" t="s">
        <v>150</v>
      </c>
      <c r="FB30" s="88" t="s">
        <v>151</v>
      </c>
      <c r="FC30" s="88" t="s">
        <v>152</v>
      </c>
      <c r="FE30" s="89">
        <f>SUMPRODUCT(BV$6:BV30,[1]节奏总纲!W$4:W28)</f>
        <v>70.840334188686228</v>
      </c>
      <c r="FF30" s="89">
        <f>SUMPRODUCT(BW$6:BW30,[1]节奏总纲!X$4:X28)</f>
        <v>61.873899616466744</v>
      </c>
      <c r="FG30" s="89">
        <f>SUMPRODUCT(BX$6:BX30,[1]节奏总纲!Y$4:Y28)</f>
        <v>51.240474409736436</v>
      </c>
      <c r="FH30" s="89">
        <f>SUMPRODUCT(BY$6:BY30,[1]节奏总纲!Z$4:Z28)</f>
        <v>38.152606738444391</v>
      </c>
      <c r="FI30" s="89">
        <f>SUMPRODUCT(BZ$6:BZ30,[1]节奏总纲!AA$4:AA28)</f>
        <v>21.232244705929183</v>
      </c>
      <c r="FJ30" s="89">
        <f>SUMPRODUCT(CA$6:CA30,[1]节奏总纲!W$4:W28)</f>
        <v>31.120201666841862</v>
      </c>
      <c r="FK30" s="89">
        <f>SUMPRODUCT(CB$6:CB30,[1]节奏总纲!X$4:X28)</f>
        <v>27.342047161933163</v>
      </c>
      <c r="FL30" s="89">
        <f>SUMPRODUCT(CC$6:CC30,[1]节奏总纲!Y$4:Y28)</f>
        <v>22.760619132831465</v>
      </c>
      <c r="FM30" s="89">
        <f>SUMPRODUCT(CD$6:CD30,[1]节奏总纲!Z$4:Z28)</f>
        <v>17.022213170295863</v>
      </c>
      <c r="FN30" s="89">
        <f>SUMPRODUCT(CE$6:CE30,[1]节奏总纲!AA$4:AA28)</f>
        <v>9.5988367533983077</v>
      </c>
      <c r="FO30" s="89">
        <f>SUMPRODUCT(CF$6:CF30,[1]节奏总纲!W$4:W28)</f>
        <v>9.9610398282593611</v>
      </c>
      <c r="FP30" s="89">
        <f>SUMPRODUCT(CG$6:CG30,[1]节奏总纲!X$4:X28)</f>
        <v>9.2440919418292644</v>
      </c>
      <c r="FQ30" s="89">
        <f>SUMPRODUCT(CH$6:CH30,[1]节奏总纲!Y$4:Y28)</f>
        <v>7.9918726345618634</v>
      </c>
      <c r="FR30" s="89">
        <f>SUMPRODUCT(CI$6:CI30,[1]节奏总纲!Z$4:Z28)</f>
        <v>6.0424032247370585</v>
      </c>
      <c r="FS30" s="89">
        <f>SUMPRODUCT(CJ$6:CJ30,[1]节奏总纲!AA$4:AA28)</f>
        <v>3.4706565444674982</v>
      </c>
      <c r="FT30" s="89">
        <f>SUMPRODUCT(CK$6:CK30,[1]节奏总纲!W$4:W28)</f>
        <v>0</v>
      </c>
      <c r="FU30" s="89">
        <f>SUMPRODUCT(CL$6:CL30,[1]节奏总纲!X$4:X28)</f>
        <v>0</v>
      </c>
      <c r="FV30" s="89">
        <f>SUMPRODUCT(CM$6:CM30,[1]节奏总纲!Y$4:Y28)</f>
        <v>0</v>
      </c>
      <c r="FW30" s="89">
        <f>SUMPRODUCT(CN$6:CN30,[1]节奏总纲!Z$4:Z28)</f>
        <v>0</v>
      </c>
      <c r="FX30" s="89">
        <f>SUMPRODUCT(CO$6:CO30,[1]节奏总纲!AA$4:AA28)</f>
        <v>0</v>
      </c>
      <c r="FY30" s="89">
        <f>SUMPRODUCT(CP$6:CP30,[1]节奏总纲!W$4:W28)</f>
        <v>0</v>
      </c>
      <c r="FZ30" s="89">
        <f>SUMPRODUCT(CQ$6:CQ30,[1]节奏总纲!X$4:X28)</f>
        <v>0</v>
      </c>
      <c r="GA30" s="89">
        <f>SUMPRODUCT(CR$6:CR30,[1]节奏总纲!Y$4:Y28)</f>
        <v>0</v>
      </c>
      <c r="GB30" s="89">
        <f>SUMPRODUCT(CS$6:CS30,[1]节奏总纲!Z$4:Z28)</f>
        <v>0</v>
      </c>
      <c r="GC30" s="89">
        <f>SUMPRODUCT(CT$6:CT30,[1]节奏总纲!AA$4:AA28)</f>
        <v>0</v>
      </c>
      <c r="GD30" s="89">
        <f>SUMPRODUCT(CU$6:CU30,[1]节奏总纲!W$4:W28)</f>
        <v>0</v>
      </c>
      <c r="GE30" s="89">
        <f>SUMPRODUCT(CV$6:CV30,[1]节奏总纲!X$4:X28)</f>
        <v>0</v>
      </c>
      <c r="GF30" s="89">
        <f>SUMPRODUCT(CW$6:CW30,[1]节奏总纲!Y$4:Y28)</f>
        <v>0</v>
      </c>
      <c r="GG30" s="89">
        <f>SUMPRODUCT(CX$6:CX30,[1]节奏总纲!Z$4:Z28)</f>
        <v>0</v>
      </c>
      <c r="GH30" s="89">
        <f>SUMPRODUCT(CY$6:CY30,[1]节奏总纲!AA$4:AA28)</f>
        <v>0</v>
      </c>
      <c r="GJ30" s="88" t="s">
        <v>357</v>
      </c>
      <c r="GK30" s="43" t="s">
        <v>78</v>
      </c>
      <c r="GL30" s="43" t="s">
        <v>79</v>
      </c>
      <c r="GM30" s="43" t="s">
        <v>80</v>
      </c>
      <c r="GN30" s="43" t="s">
        <v>81</v>
      </c>
      <c r="GO30" s="43" t="s">
        <v>82</v>
      </c>
      <c r="GP30" s="43" t="s">
        <v>83</v>
      </c>
      <c r="GR30" s="89">
        <f>SUMPRODUCT(CZ$6:CZ30,[1]节奏总纲!W$4:W28)</f>
        <v>229493.42631971237</v>
      </c>
      <c r="GS30" s="89">
        <f>SUMPRODUCT(DA$6:DA30,[1]节奏总纲!X$4:X28)</f>
        <v>198026.59984156876</v>
      </c>
      <c r="GT30" s="89">
        <f>SUMPRODUCT(DB$6:DB30,[1]节奏总纲!Y$4:Y28)</f>
        <v>162348.15295033471</v>
      </c>
      <c r="GU30" s="89">
        <f>SUMPRODUCT(DC$6:DC30,[1]节奏总纲!Z$4:Z28)</f>
        <v>119952.84717451033</v>
      </c>
      <c r="GV30" s="89">
        <f>SUMPRODUCT(DD$6:DD30,[1]节奏总纲!AA$4:AA28)</f>
        <v>65275.676900485232</v>
      </c>
    </row>
    <row r="31" spans="2:204" x14ac:dyDescent="0.15">
      <c r="B31" s="89">
        <f t="shared" si="89"/>
        <v>80</v>
      </c>
      <c r="C31" s="64">
        <v>20</v>
      </c>
      <c r="D31" s="64">
        <f>爵位解锁村镇信息!L28</f>
        <v>990</v>
      </c>
      <c r="E31" s="64">
        <f>爵位解锁村镇信息!M28</f>
        <v>994.79797979797956</v>
      </c>
      <c r="F31" s="64">
        <f>爵位解锁村镇信息!N28</f>
        <v>999.69387755102105</v>
      </c>
      <c r="G31" s="64">
        <f>爵位解锁村镇信息!O28</f>
        <v>1004.690721649484</v>
      </c>
      <c r="H31" s="64">
        <f>爵位解锁村镇信息!P28</f>
        <v>1015.0000000000003</v>
      </c>
      <c r="I31" s="67">
        <f t="shared" si="87"/>
        <v>1.2626262626262625</v>
      </c>
      <c r="J31" s="65">
        <v>100</v>
      </c>
      <c r="K31" s="89">
        <f t="shared" si="88"/>
        <v>1250</v>
      </c>
      <c r="L31" s="64">
        <v>48100</v>
      </c>
      <c r="M31" s="64">
        <f>ROUND(650/INDEX('[1]功能-付费相关'!BB$6:BB$105,C31,1)/2000,0)*2000</f>
        <v>270000</v>
      </c>
      <c r="N31" s="64"/>
      <c r="O31" s="64"/>
      <c r="P31" s="64"/>
      <c r="Q31" s="64"/>
      <c r="R31" s="64"/>
      <c r="S31" s="64">
        <v>6</v>
      </c>
      <c r="T31" s="69">
        <v>20</v>
      </c>
      <c r="U31" s="69">
        <v>15</v>
      </c>
      <c r="V31" s="69">
        <v>10</v>
      </c>
      <c r="W31" s="64"/>
      <c r="X31" s="64"/>
      <c r="Y31" s="64"/>
      <c r="Z31" s="64">
        <f t="shared" si="86"/>
        <v>72000</v>
      </c>
      <c r="AE31" s="89">
        <v>26</v>
      </c>
      <c r="AF31" s="89">
        <f t="shared" si="0"/>
        <v>1530</v>
      </c>
      <c r="AG31" s="89">
        <f t="shared" si="1"/>
        <v>1544.8989898989898</v>
      </c>
      <c r="AH31" s="89">
        <f t="shared" si="2"/>
        <v>1560.1020408163272</v>
      </c>
      <c r="AI31" s="89">
        <f t="shared" si="3"/>
        <v>1575.6185567010305</v>
      </c>
      <c r="AJ31" s="89">
        <f t="shared" si="4"/>
        <v>1607.6315789473688</v>
      </c>
      <c r="AL31" s="89">
        <v>26</v>
      </c>
      <c r="AM31" s="89">
        <f t="shared" si="5"/>
        <v>62940</v>
      </c>
      <c r="AN31" s="89">
        <f t="shared" si="6"/>
        <v>63431.666666666664</v>
      </c>
      <c r="AO31" s="89">
        <f t="shared" si="7"/>
        <v>64286.938775510251</v>
      </c>
      <c r="AP31" s="89">
        <f t="shared" si="8"/>
        <v>65342.061855670072</v>
      </c>
      <c r="AQ31" s="89">
        <f t="shared" si="9"/>
        <v>67534.210526315816</v>
      </c>
      <c r="AR31" s="89">
        <f t="shared" si="10"/>
        <v>465600</v>
      </c>
      <c r="AS31" s="89">
        <f t="shared" si="11"/>
        <v>473347.47474747471</v>
      </c>
      <c r="AT31" s="89">
        <f t="shared" si="12"/>
        <v>487718.36734693951</v>
      </c>
      <c r="AU31" s="89">
        <f t="shared" si="13"/>
        <v>505717.52577319532</v>
      </c>
      <c r="AV31" s="89">
        <f t="shared" si="14"/>
        <v>543768.42105263204</v>
      </c>
      <c r="AW31" s="89">
        <f t="shared" si="15"/>
        <v>0</v>
      </c>
      <c r="AX31" s="89">
        <f t="shared" si="16"/>
        <v>0</v>
      </c>
      <c r="AY31" s="89">
        <f t="shared" si="17"/>
        <v>0</v>
      </c>
      <c r="AZ31" s="89">
        <f t="shared" si="18"/>
        <v>0</v>
      </c>
      <c r="BA31" s="89">
        <f t="shared" si="19"/>
        <v>0</v>
      </c>
      <c r="BB31" s="89">
        <f t="shared" si="20"/>
        <v>0</v>
      </c>
      <c r="BC31" s="89">
        <f t="shared" si="21"/>
        <v>0</v>
      </c>
      <c r="BD31" s="89">
        <f t="shared" si="22"/>
        <v>0</v>
      </c>
      <c r="BE31" s="89">
        <f t="shared" si="23"/>
        <v>0</v>
      </c>
      <c r="BF31" s="89">
        <f t="shared" si="24"/>
        <v>0</v>
      </c>
      <c r="BG31" s="89">
        <f t="shared" si="25"/>
        <v>0</v>
      </c>
      <c r="BH31" s="89">
        <f t="shared" si="26"/>
        <v>0</v>
      </c>
      <c r="BI31" s="89">
        <f t="shared" si="27"/>
        <v>0</v>
      </c>
      <c r="BJ31" s="89">
        <f t="shared" si="28"/>
        <v>0</v>
      </c>
      <c r="BK31" s="89">
        <f t="shared" si="29"/>
        <v>0</v>
      </c>
      <c r="BL31" s="89">
        <f t="shared" si="30"/>
        <v>0</v>
      </c>
      <c r="BM31" s="89">
        <f t="shared" si="31"/>
        <v>0</v>
      </c>
      <c r="BN31" s="89">
        <f t="shared" si="32"/>
        <v>0</v>
      </c>
      <c r="BO31" s="89">
        <f t="shared" si="33"/>
        <v>0</v>
      </c>
      <c r="BP31" s="89">
        <f t="shared" si="34"/>
        <v>0</v>
      </c>
      <c r="BQ31" s="89">
        <f t="shared" si="35"/>
        <v>0</v>
      </c>
      <c r="BR31" s="89">
        <f t="shared" si="36"/>
        <v>0</v>
      </c>
      <c r="BS31" s="89">
        <f t="shared" si="37"/>
        <v>0</v>
      </c>
      <c r="BT31" s="89">
        <f t="shared" si="38"/>
        <v>0</v>
      </c>
      <c r="BU31" s="89">
        <f t="shared" si="39"/>
        <v>0</v>
      </c>
      <c r="BV31" s="89">
        <f t="shared" si="40"/>
        <v>20</v>
      </c>
      <c r="BW31" s="89">
        <f t="shared" si="41"/>
        <v>20</v>
      </c>
      <c r="BX31" s="89">
        <f t="shared" si="42"/>
        <v>20</v>
      </c>
      <c r="BY31" s="89">
        <f t="shared" si="43"/>
        <v>20</v>
      </c>
      <c r="BZ31" s="89">
        <f t="shared" si="44"/>
        <v>20</v>
      </c>
      <c r="CA31" s="89">
        <f t="shared" si="45"/>
        <v>15</v>
      </c>
      <c r="CB31" s="89">
        <f t="shared" si="46"/>
        <v>15</v>
      </c>
      <c r="CC31" s="89">
        <f t="shared" si="47"/>
        <v>15</v>
      </c>
      <c r="CD31" s="89">
        <f t="shared" si="48"/>
        <v>15</v>
      </c>
      <c r="CE31" s="89">
        <f t="shared" si="49"/>
        <v>15</v>
      </c>
      <c r="CF31" s="89">
        <f t="shared" si="50"/>
        <v>10</v>
      </c>
      <c r="CG31" s="89">
        <f t="shared" si="51"/>
        <v>10</v>
      </c>
      <c r="CH31" s="89">
        <f t="shared" si="52"/>
        <v>10</v>
      </c>
      <c r="CI31" s="89">
        <f t="shared" si="53"/>
        <v>10</v>
      </c>
      <c r="CJ31" s="89">
        <f t="shared" si="54"/>
        <v>10</v>
      </c>
      <c r="CK31" s="89">
        <f t="shared" si="55"/>
        <v>0</v>
      </c>
      <c r="CL31" s="89">
        <f t="shared" si="56"/>
        <v>0</v>
      </c>
      <c r="CM31" s="89">
        <f t="shared" si="57"/>
        <v>0</v>
      </c>
      <c r="CN31" s="89">
        <f t="shared" si="58"/>
        <v>0</v>
      </c>
      <c r="CO31" s="89">
        <f t="shared" si="59"/>
        <v>0</v>
      </c>
      <c r="CP31" s="89">
        <f t="shared" si="60"/>
        <v>0</v>
      </c>
      <c r="CQ31" s="89">
        <f t="shared" si="61"/>
        <v>0</v>
      </c>
      <c r="CR31" s="89">
        <f t="shared" si="62"/>
        <v>0</v>
      </c>
      <c r="CS31" s="89">
        <f t="shared" si="63"/>
        <v>0</v>
      </c>
      <c r="CT31" s="89">
        <f t="shared" si="64"/>
        <v>0</v>
      </c>
      <c r="CU31" s="89">
        <f t="shared" si="65"/>
        <v>0</v>
      </c>
      <c r="CV31" s="89">
        <f t="shared" si="66"/>
        <v>0</v>
      </c>
      <c r="CW31" s="89">
        <f t="shared" si="67"/>
        <v>0</v>
      </c>
      <c r="CX31" s="89">
        <f t="shared" si="68"/>
        <v>0</v>
      </c>
      <c r="CY31" s="89">
        <f t="shared" si="69"/>
        <v>0</v>
      </c>
      <c r="CZ31" s="89">
        <f t="shared" si="70"/>
        <v>72000</v>
      </c>
      <c r="DA31" s="89">
        <f t="shared" si="71"/>
        <v>72000</v>
      </c>
      <c r="DB31" s="89">
        <f t="shared" si="72"/>
        <v>72000</v>
      </c>
      <c r="DC31" s="89">
        <f t="shared" si="73"/>
        <v>72000</v>
      </c>
      <c r="DD31" s="89">
        <f t="shared" si="74"/>
        <v>72000</v>
      </c>
      <c r="DH31" s="89">
        <v>26</v>
      </c>
      <c r="DI31" s="89">
        <f>SUMPRODUCT(AM$6:AM31,[1]节奏总纲!W$4:W29)</f>
        <v>156178.64726715247</v>
      </c>
      <c r="DJ31" s="89">
        <f>SUMPRODUCT(AN$6:AN31,[1]节奏总纲!X$4:X29)</f>
        <v>137216.39507253442</v>
      </c>
      <c r="DK31" s="89">
        <f>SUMPRODUCT(AO$6:AO31,[1]节奏总纲!Y$4:Y29)</f>
        <v>114358.12086488295</v>
      </c>
      <c r="DL31" s="89">
        <f>SUMPRODUCT(AP$6:AP31,[1]节奏总纲!Z$4:Z29)</f>
        <v>85411.187460979418</v>
      </c>
      <c r="DM31" s="89">
        <f>SUMPRODUCT(AQ$6:AQ31,[1]节奏总纲!AA$4:AA29)</f>
        <v>48195.688261644362</v>
      </c>
      <c r="DN31" s="89">
        <f>SUMPRODUCT(AR$6:AR31,[1]节奏总纲!W$4:W29)</f>
        <v>859643.88626352197</v>
      </c>
      <c r="DO31" s="89">
        <f>SUMPRODUCT(AS$6:AS31,[1]节奏总纲!X$4:X29)</f>
        <v>764390.09279056056</v>
      </c>
      <c r="DP31" s="89">
        <f>SUMPRODUCT(AT$6:AT31,[1]节奏总纲!Y$4:Y29)</f>
        <v>645380.3358675713</v>
      </c>
      <c r="DQ31" s="89">
        <f>SUMPRODUCT(AU$6:AU31,[1]节奏总纲!Z$4:Z29)</f>
        <v>487942.68292981747</v>
      </c>
      <c r="DR31" s="89">
        <f>SUMPRODUCT(AV$6:AV31,[1]节奏总纲!AA$4:AA29)</f>
        <v>283063.46014506457</v>
      </c>
      <c r="DS31" s="89">
        <f>SUMPRODUCT(CZ$6:CZ31,[1]节奏总纲!W$4:W29)</f>
        <v>258726.29151125558</v>
      </c>
      <c r="DT31" s="89">
        <f>SUMPRODUCT(DA$6:DA31,[1]节奏总纲!X$4:X29)</f>
        <v>223549.63755155724</v>
      </c>
      <c r="DU31" s="89">
        <f>SUMPRODUCT(DB$6:DB31,[1]节奏总纲!Y$4:Y29)</f>
        <v>183416.10200513207</v>
      </c>
      <c r="DV31" s="89">
        <f>SUMPRODUCT(DC$6:DC31,[1]节奏总纲!Z$4:Z29)</f>
        <v>135291.8622067566</v>
      </c>
      <c r="DW31" s="89">
        <f>SUMPRODUCT(DD$6:DD31,[1]节奏总纲!AA$4:AA29)</f>
        <v>73867.392869027652</v>
      </c>
      <c r="DX31" s="89">
        <f>SUMPRODUCT(AW$6:AW31,[1]节奏总纲!W$4:W29)</f>
        <v>0</v>
      </c>
      <c r="DY31" s="89">
        <f>SUMPRODUCT(AX$6:AX31,[1]节奏总纲!X$4:X29)</f>
        <v>0</v>
      </c>
      <c r="DZ31" s="89">
        <f>SUMPRODUCT(AY$6:AY31,[1]节奏总纲!Y$4:Y29)</f>
        <v>0</v>
      </c>
      <c r="EA31" s="89">
        <f>SUMPRODUCT(AZ$6:AZ31,[1]节奏总纲!Z$4:Z29)</f>
        <v>0</v>
      </c>
      <c r="EB31" s="89">
        <f>SUMPRODUCT(BA$6:BA31,[1]节奏总纲!AA$4:AA29)</f>
        <v>0</v>
      </c>
      <c r="EC31" s="89">
        <f>SUMPRODUCT(BB$6:BB31,[1]节奏总纲!W$4:W29)</f>
        <v>0</v>
      </c>
      <c r="ED31" s="89">
        <f>SUMPRODUCT(BC$6:BC31,[1]节奏总纲!X$4:X29)</f>
        <v>0</v>
      </c>
      <c r="EE31" s="89">
        <f>SUMPRODUCT(BD$6:BD31,[1]节奏总纲!Y$4:Y29)</f>
        <v>0</v>
      </c>
      <c r="EF31" s="89">
        <f>SUMPRODUCT(BE$6:BE31,[1]节奏总纲!Z$4:Z29)</f>
        <v>0</v>
      </c>
      <c r="EG31" s="89">
        <f>SUMPRODUCT(BF$6:BF31,[1]节奏总纲!AA$4:AA29)</f>
        <v>0</v>
      </c>
      <c r="EH31" s="89">
        <f>SUMPRODUCT(BG$6:BG31,[1]节奏总纲!W$4:W29)</f>
        <v>0</v>
      </c>
      <c r="EI31" s="89">
        <f>SUMPRODUCT(BH$6:BH31,[1]节奏总纲!X$4:X29)</f>
        <v>0</v>
      </c>
      <c r="EJ31" s="89">
        <f>SUMPRODUCT(BI$6:BI31,[1]节奏总纲!Y$4:Y29)</f>
        <v>0</v>
      </c>
      <c r="EK31" s="89">
        <f>SUMPRODUCT(BJ$6:BJ31,[1]节奏总纲!Z$4:Z29)</f>
        <v>0</v>
      </c>
      <c r="EL31" s="89">
        <f>SUMPRODUCT(BK$6:BK31,[1]节奏总纲!AA$4:AA29)</f>
        <v>0</v>
      </c>
      <c r="EM31" s="89">
        <f>SUMPRODUCT(BL$6:BL31,[1]节奏总纲!W$4:W29)</f>
        <v>0</v>
      </c>
      <c r="EN31" s="89">
        <f>SUMPRODUCT(BM$6:BM31,[1]节奏总纲!X$4:X29)</f>
        <v>0</v>
      </c>
      <c r="EO31" s="89">
        <f>SUMPRODUCT(BN$6:BN31,[1]节奏总纲!Y$4:Y29)</f>
        <v>0</v>
      </c>
      <c r="EP31" s="89">
        <f>SUMPRODUCT(BO$6:BO31,[1]节奏总纲!Z$4:Z29)</f>
        <v>0</v>
      </c>
      <c r="EQ31" s="89">
        <f>SUMPRODUCT(BP$6:BP31,[1]节奏总纲!AA$4:AA29)</f>
        <v>0</v>
      </c>
      <c r="ER31" s="89">
        <f>SUMPRODUCT(BQ$6:BQ31,[1]节奏总纲!W$4:W29)</f>
        <v>0</v>
      </c>
      <c r="ES31" s="89">
        <f>SUMPRODUCT(BR$6:BR31,[1]节奏总纲!X$4:X29)</f>
        <v>0</v>
      </c>
      <c r="ET31" s="89">
        <f>SUMPRODUCT(BS$6:BS31,[1]节奏总纲!Y$4:Y29)</f>
        <v>0</v>
      </c>
      <c r="EU31" s="89">
        <f>SUMPRODUCT(BT$6:BT31,[1]节奏总纲!Z$4:Z29)</f>
        <v>0</v>
      </c>
      <c r="EV31" s="89">
        <f>SUMPRODUCT(BU$6:BU31,[1]节奏总纲!AA$4:AA29)</f>
        <v>0</v>
      </c>
      <c r="EX31" s="88">
        <v>10</v>
      </c>
      <c r="EY31" s="88">
        <f t="shared" ref="EY31:EY40" si="90">INDEX($DX$6:$EB$105,$EX31,2)</f>
        <v>0</v>
      </c>
      <c r="EZ31" s="88">
        <f t="shared" ref="EZ31:EZ40" si="91">INDEX($EC$6:$EG$105,$EX31,2)</f>
        <v>0</v>
      </c>
      <c r="FA31" s="88">
        <f t="shared" ref="FA31:FA40" si="92">INDEX($EH$6:$EL$105,$EX31,2)</f>
        <v>0</v>
      </c>
      <c r="FB31" s="88">
        <f t="shared" ref="FB31:FB40" si="93">INDEX($EM$6:$EQ$105,$EX31,2)</f>
        <v>0</v>
      </c>
      <c r="FC31" s="88">
        <f t="shared" ref="FC31:FC40" si="94">INDEX($ER$6:$EV$105,$EX31,2)</f>
        <v>0</v>
      </c>
      <c r="FE31" s="89">
        <f>SUMPRODUCT(BV$6:BV31,[1]节奏总纲!W$4:W29)</f>
        <v>78.960574519670459</v>
      </c>
      <c r="FF31" s="89">
        <f>SUMPRODUCT(BW$6:BW31,[1]节奏总纲!X$4:X29)</f>
        <v>68.963632313685764</v>
      </c>
      <c r="FG31" s="89">
        <f>SUMPRODUCT(BX$6:BX31,[1]节奏总纲!Y$4:Y29)</f>
        <v>57.092682480513481</v>
      </c>
      <c r="FH31" s="89">
        <f>SUMPRODUCT(BY$6:BY31,[1]节奏总纲!Z$4:Z29)</f>
        <v>42.413444247401685</v>
      </c>
      <c r="FI31" s="89">
        <f>SUMPRODUCT(BZ$6:BZ31,[1]节奏总纲!AA$4:AA29)</f>
        <v>23.618832474968748</v>
      </c>
      <c r="FJ31" s="89">
        <f>SUMPRODUCT(CA$6:CA31,[1]节奏总纲!W$4:W29)</f>
        <v>37.210381915080035</v>
      </c>
      <c r="FK31" s="89">
        <f>SUMPRODUCT(CB$6:CB31,[1]节奏总纲!X$4:X29)</f>
        <v>32.659346684847428</v>
      </c>
      <c r="FL31" s="89">
        <f>SUMPRODUCT(CC$6:CC31,[1]节奏总纲!Y$4:Y29)</f>
        <v>27.149775185914251</v>
      </c>
      <c r="FM31" s="89">
        <f>SUMPRODUCT(CD$6:CD31,[1]节奏总纲!Z$4:Z29)</f>
        <v>20.217841302013838</v>
      </c>
      <c r="FN31" s="89">
        <f>SUMPRODUCT(CE$6:CE31,[1]节奏总纲!AA$4:AA29)</f>
        <v>11.38877758017798</v>
      </c>
      <c r="FO31" s="89">
        <f>SUMPRODUCT(CF$6:CF31,[1]节奏总纲!W$4:W29)</f>
        <v>14.021159993751475</v>
      </c>
      <c r="FP31" s="89">
        <f>SUMPRODUCT(CG$6:CG31,[1]节奏总纲!X$4:X29)</f>
        <v>12.788958290438774</v>
      </c>
      <c r="FQ31" s="89">
        <f>SUMPRODUCT(CH$6:CH31,[1]节奏总纲!Y$4:Y29)</f>
        <v>10.917976669950388</v>
      </c>
      <c r="FR31" s="89">
        <f>SUMPRODUCT(CI$6:CI31,[1]节奏总纲!Z$4:Z29)</f>
        <v>8.1728219792157084</v>
      </c>
      <c r="FS31" s="89">
        <f>SUMPRODUCT(CJ$6:CJ31,[1]节奏总纲!AA$4:AA29)</f>
        <v>4.6639504289872793</v>
      </c>
      <c r="FT31" s="89">
        <f>SUMPRODUCT(CK$6:CK31,[1]节奏总纲!W$4:W29)</f>
        <v>0</v>
      </c>
      <c r="FU31" s="89">
        <f>SUMPRODUCT(CL$6:CL31,[1]节奏总纲!X$4:X29)</f>
        <v>0</v>
      </c>
      <c r="FV31" s="89">
        <f>SUMPRODUCT(CM$6:CM31,[1]节奏总纲!Y$4:Y29)</f>
        <v>0</v>
      </c>
      <c r="FW31" s="89">
        <f>SUMPRODUCT(CN$6:CN31,[1]节奏总纲!Z$4:Z29)</f>
        <v>0</v>
      </c>
      <c r="FX31" s="89">
        <f>SUMPRODUCT(CO$6:CO31,[1]节奏总纲!AA$4:AA29)</f>
        <v>0</v>
      </c>
      <c r="FY31" s="89">
        <f>SUMPRODUCT(CP$6:CP31,[1]节奏总纲!W$4:W29)</f>
        <v>0</v>
      </c>
      <c r="FZ31" s="89">
        <f>SUMPRODUCT(CQ$6:CQ31,[1]节奏总纲!X$4:X29)</f>
        <v>0</v>
      </c>
      <c r="GA31" s="89">
        <f>SUMPRODUCT(CR$6:CR31,[1]节奏总纲!Y$4:Y29)</f>
        <v>0</v>
      </c>
      <c r="GB31" s="89">
        <f>SUMPRODUCT(CS$6:CS31,[1]节奏总纲!Z$4:Z29)</f>
        <v>0</v>
      </c>
      <c r="GC31" s="89">
        <f>SUMPRODUCT(CT$6:CT31,[1]节奏总纲!AA$4:AA29)</f>
        <v>0</v>
      </c>
      <c r="GD31" s="89">
        <f>SUMPRODUCT(CU$6:CU31,[1]节奏总纲!W$4:W29)</f>
        <v>0</v>
      </c>
      <c r="GE31" s="89">
        <f>SUMPRODUCT(CV$6:CV31,[1]节奏总纲!X$4:X29)</f>
        <v>0</v>
      </c>
      <c r="GF31" s="89">
        <f>SUMPRODUCT(CW$6:CW31,[1]节奏总纲!Y$4:Y29)</f>
        <v>0</v>
      </c>
      <c r="GG31" s="89">
        <f>SUMPRODUCT(CX$6:CX31,[1]节奏总纲!Z$4:Z29)</f>
        <v>0</v>
      </c>
      <c r="GH31" s="89">
        <f>SUMPRODUCT(CY$6:CY31,[1]节奏总纲!AA$4:AA29)</f>
        <v>0</v>
      </c>
      <c r="GJ31" s="88">
        <v>10</v>
      </c>
      <c r="GK31" s="88">
        <f t="shared" ref="GK31:GK47" si="95">INDEX($FE$6:$FI$115,MATCH($GJ31,$DH$6:$DH$115,0),2)</f>
        <v>0</v>
      </c>
      <c r="GL31" s="88">
        <f t="shared" ref="GL31:GL47" si="96">INDEX($FJ$6:$FN$115,MATCH($GJ31,$DH$6:$DH$115,0),2)</f>
        <v>0</v>
      </c>
      <c r="GM31" s="88">
        <f t="shared" ref="GM31:GM47" si="97">INDEX($FO$6:$FS$115,MATCH($GJ31,$DH$6:$DH$115,0),2)</f>
        <v>0</v>
      </c>
      <c r="GN31" s="88">
        <f t="shared" ref="GN31:GN47" si="98">INDEX($FT$6:$FX$115,MATCH($GJ31,$DH$6:$DH$115,0),2)</f>
        <v>0</v>
      </c>
      <c r="GO31" s="88">
        <f t="shared" ref="GO31:GO47" si="99">INDEX($FY$6:$GC$115,MATCH($GJ31,$DH$6:$DH$115,0),2)</f>
        <v>0</v>
      </c>
      <c r="GP31" s="88">
        <f t="shared" ref="GP31:GP47" si="100">INDEX($GD$6:$GH$115,MATCH($GJ31,$DH$6:$DH$115,0),2)</f>
        <v>0</v>
      </c>
      <c r="GR31" s="89">
        <f>SUMPRODUCT(CZ$6:CZ31,[1]节奏总纲!W$4:W29)</f>
        <v>258726.29151125558</v>
      </c>
      <c r="GS31" s="89">
        <f>SUMPRODUCT(DA$6:DA31,[1]节奏总纲!X$4:X29)</f>
        <v>223549.63755155724</v>
      </c>
      <c r="GT31" s="89">
        <f>SUMPRODUCT(DB$6:DB31,[1]节奏总纲!Y$4:Y29)</f>
        <v>183416.10200513207</v>
      </c>
      <c r="GU31" s="89">
        <f>SUMPRODUCT(DC$6:DC31,[1]节奏总纲!Z$4:Z29)</f>
        <v>135291.8622067566</v>
      </c>
      <c r="GV31" s="89">
        <f>SUMPRODUCT(DD$6:DD31,[1]节奏总纲!AA$4:AA29)</f>
        <v>73867.392869027652</v>
      </c>
    </row>
    <row r="32" spans="2:204" x14ac:dyDescent="0.15">
      <c r="B32" s="89">
        <f t="shared" si="89"/>
        <v>80</v>
      </c>
      <c r="C32" s="89">
        <v>21</v>
      </c>
      <c r="D32" s="39">
        <f>爵位解锁村镇信息!L29</f>
        <v>1070</v>
      </c>
      <c r="E32" s="39">
        <f>爵位解锁村镇信息!M29</f>
        <v>1075.6060606060605</v>
      </c>
      <c r="F32" s="39">
        <f>爵位解锁村镇信息!N29</f>
        <v>1081.3265306122457</v>
      </c>
      <c r="G32" s="39">
        <f>爵位解锁村镇信息!O29</f>
        <v>1087.1649484536078</v>
      </c>
      <c r="H32" s="39">
        <f>爵位解锁村镇信息!P29</f>
        <v>1099.2105263157896</v>
      </c>
      <c r="I32" s="67">
        <f t="shared" si="87"/>
        <v>1.2149532710280373</v>
      </c>
      <c r="J32" s="42">
        <v>50</v>
      </c>
      <c r="K32" s="89">
        <f t="shared" si="88"/>
        <v>1300</v>
      </c>
      <c r="L32" s="89">
        <v>51000</v>
      </c>
      <c r="M32" s="89">
        <f>ROUND(650/INDEX('[1]功能-付费相关'!BB$6:BB$105,C32,1)/2000,0)*2000</f>
        <v>302000</v>
      </c>
      <c r="S32" s="89">
        <v>6</v>
      </c>
      <c r="T32" s="69">
        <v>20</v>
      </c>
      <c r="U32" s="69">
        <v>15</v>
      </c>
      <c r="V32" s="69">
        <v>10</v>
      </c>
      <c r="Z32" s="89">
        <f t="shared" si="86"/>
        <v>72000</v>
      </c>
      <c r="AE32" s="89">
        <v>27</v>
      </c>
      <c r="AF32" s="89">
        <f t="shared" si="0"/>
        <v>1630</v>
      </c>
      <c r="AG32" s="89">
        <f t="shared" si="1"/>
        <v>1645.909090909091</v>
      </c>
      <c r="AH32" s="89">
        <f t="shared" si="2"/>
        <v>1662.1428571428582</v>
      </c>
      <c r="AI32" s="89">
        <f t="shared" si="3"/>
        <v>1678.7113402061852</v>
      </c>
      <c r="AJ32" s="89">
        <f t="shared" si="4"/>
        <v>1712.8947368421059</v>
      </c>
      <c r="AL32" s="89">
        <v>27</v>
      </c>
      <c r="AM32" s="89">
        <f t="shared" si="5"/>
        <v>69100</v>
      </c>
      <c r="AN32" s="89">
        <f t="shared" si="6"/>
        <v>70213.636363636368</v>
      </c>
      <c r="AO32" s="89">
        <f t="shared" si="7"/>
        <v>71374.285714285797</v>
      </c>
      <c r="AP32" s="89">
        <f t="shared" si="8"/>
        <v>72567.216494845343</v>
      </c>
      <c r="AQ32" s="89">
        <f t="shared" si="9"/>
        <v>75054.21052631583</v>
      </c>
      <c r="AR32" s="89">
        <f t="shared" si="10"/>
        <v>572400</v>
      </c>
      <c r="AS32" s="89">
        <f t="shared" si="11"/>
        <v>592763.63636363647</v>
      </c>
      <c r="AT32" s="89">
        <f t="shared" si="12"/>
        <v>615000.00000000151</v>
      </c>
      <c r="AU32" s="89">
        <f t="shared" si="13"/>
        <v>638195.87628865929</v>
      </c>
      <c r="AV32" s="89">
        <f t="shared" si="14"/>
        <v>688631.57894736947</v>
      </c>
      <c r="AW32" s="89">
        <f t="shared" si="15"/>
        <v>0</v>
      </c>
      <c r="AX32" s="89">
        <f t="shared" si="16"/>
        <v>0</v>
      </c>
      <c r="AY32" s="89">
        <f t="shared" si="17"/>
        <v>0</v>
      </c>
      <c r="AZ32" s="89">
        <f t="shared" si="18"/>
        <v>0</v>
      </c>
      <c r="BA32" s="89">
        <f t="shared" si="19"/>
        <v>0</v>
      </c>
      <c r="BB32" s="89">
        <f t="shared" si="20"/>
        <v>0</v>
      </c>
      <c r="BC32" s="89">
        <f t="shared" si="21"/>
        <v>0</v>
      </c>
      <c r="BD32" s="89">
        <f t="shared" si="22"/>
        <v>0</v>
      </c>
      <c r="BE32" s="89">
        <f t="shared" si="23"/>
        <v>0</v>
      </c>
      <c r="BF32" s="89">
        <f t="shared" si="24"/>
        <v>0</v>
      </c>
      <c r="BG32" s="89">
        <f t="shared" si="25"/>
        <v>0</v>
      </c>
      <c r="BH32" s="89">
        <f t="shared" si="26"/>
        <v>0</v>
      </c>
      <c r="BI32" s="89">
        <f t="shared" si="27"/>
        <v>0</v>
      </c>
      <c r="BJ32" s="89">
        <f t="shared" si="28"/>
        <v>0</v>
      </c>
      <c r="BK32" s="89">
        <f t="shared" si="29"/>
        <v>0</v>
      </c>
      <c r="BL32" s="89">
        <f t="shared" si="30"/>
        <v>0</v>
      </c>
      <c r="BM32" s="89">
        <f t="shared" si="31"/>
        <v>0</v>
      </c>
      <c r="BN32" s="89">
        <f t="shared" si="32"/>
        <v>0</v>
      </c>
      <c r="BO32" s="89">
        <f t="shared" si="33"/>
        <v>0</v>
      </c>
      <c r="BP32" s="89">
        <f t="shared" si="34"/>
        <v>0</v>
      </c>
      <c r="BQ32" s="89">
        <f t="shared" si="35"/>
        <v>0</v>
      </c>
      <c r="BR32" s="89">
        <f t="shared" si="36"/>
        <v>0</v>
      </c>
      <c r="BS32" s="89">
        <f t="shared" si="37"/>
        <v>0</v>
      </c>
      <c r="BT32" s="89">
        <f t="shared" si="38"/>
        <v>0</v>
      </c>
      <c r="BU32" s="89">
        <f t="shared" si="39"/>
        <v>0</v>
      </c>
      <c r="BV32" s="89">
        <f t="shared" si="40"/>
        <v>20</v>
      </c>
      <c r="BW32" s="89">
        <f t="shared" si="41"/>
        <v>20</v>
      </c>
      <c r="BX32" s="89">
        <f t="shared" si="42"/>
        <v>20</v>
      </c>
      <c r="BY32" s="89">
        <f t="shared" si="43"/>
        <v>20</v>
      </c>
      <c r="BZ32" s="89">
        <f t="shared" si="44"/>
        <v>20</v>
      </c>
      <c r="CA32" s="89">
        <f t="shared" si="45"/>
        <v>15</v>
      </c>
      <c r="CB32" s="89">
        <f t="shared" si="46"/>
        <v>15</v>
      </c>
      <c r="CC32" s="89">
        <f t="shared" si="47"/>
        <v>15</v>
      </c>
      <c r="CD32" s="89">
        <f t="shared" si="48"/>
        <v>15</v>
      </c>
      <c r="CE32" s="89">
        <f t="shared" si="49"/>
        <v>15</v>
      </c>
      <c r="CF32" s="89">
        <f t="shared" si="50"/>
        <v>10</v>
      </c>
      <c r="CG32" s="89">
        <f t="shared" si="51"/>
        <v>10</v>
      </c>
      <c r="CH32" s="89">
        <f t="shared" si="52"/>
        <v>10</v>
      </c>
      <c r="CI32" s="89">
        <f t="shared" si="53"/>
        <v>10</v>
      </c>
      <c r="CJ32" s="89">
        <f t="shared" si="54"/>
        <v>10</v>
      </c>
      <c r="CK32" s="89">
        <f t="shared" si="55"/>
        <v>0</v>
      </c>
      <c r="CL32" s="89">
        <f t="shared" si="56"/>
        <v>0</v>
      </c>
      <c r="CM32" s="89">
        <f t="shared" si="57"/>
        <v>0</v>
      </c>
      <c r="CN32" s="89">
        <f t="shared" si="58"/>
        <v>0</v>
      </c>
      <c r="CO32" s="89">
        <f t="shared" si="59"/>
        <v>0</v>
      </c>
      <c r="CP32" s="89">
        <f t="shared" si="60"/>
        <v>0</v>
      </c>
      <c r="CQ32" s="89">
        <f t="shared" si="61"/>
        <v>0</v>
      </c>
      <c r="CR32" s="89">
        <f t="shared" si="62"/>
        <v>0</v>
      </c>
      <c r="CS32" s="89">
        <f t="shared" si="63"/>
        <v>0</v>
      </c>
      <c r="CT32" s="89">
        <f t="shared" si="64"/>
        <v>0</v>
      </c>
      <c r="CU32" s="89">
        <f t="shared" si="65"/>
        <v>0</v>
      </c>
      <c r="CV32" s="89">
        <f t="shared" si="66"/>
        <v>0</v>
      </c>
      <c r="CW32" s="89">
        <f t="shared" si="67"/>
        <v>0</v>
      </c>
      <c r="CX32" s="89">
        <f t="shared" si="68"/>
        <v>0</v>
      </c>
      <c r="CY32" s="89">
        <f t="shared" si="69"/>
        <v>0</v>
      </c>
      <c r="CZ32" s="89">
        <f t="shared" si="70"/>
        <v>72000</v>
      </c>
      <c r="DA32" s="89">
        <f t="shared" si="71"/>
        <v>72000</v>
      </c>
      <c r="DB32" s="89">
        <f t="shared" si="72"/>
        <v>72000</v>
      </c>
      <c r="DC32" s="89">
        <f t="shared" si="73"/>
        <v>72000</v>
      </c>
      <c r="DD32" s="89">
        <f t="shared" si="74"/>
        <v>72000</v>
      </c>
      <c r="DH32" s="89">
        <v>27</v>
      </c>
      <c r="DI32" s="89">
        <f>SUMPRODUCT(AM$6:AM32,[1]节奏总纲!W$4:W30)</f>
        <v>186247.7129894055</v>
      </c>
      <c r="DJ32" s="89">
        <f>SUMPRODUCT(AN$6:AN32,[1]节奏总纲!X$4:X30)</f>
        <v>163861.1326027562</v>
      </c>
      <c r="DK32" s="89">
        <f>SUMPRODUCT(AO$6:AO32,[1]节奏总纲!Y$4:Y30)</f>
        <v>136631.46916653088</v>
      </c>
      <c r="DL32" s="89">
        <f>SUMPRODUCT(AP$6:AP32,[1]节奏总纲!Z$4:Z30)</f>
        <v>102038.37419541605</v>
      </c>
      <c r="DM32" s="89">
        <f>SUMPRODUCT(AQ$6:AQ32,[1]节奏总纲!AA$4:AA30)</f>
        <v>57910.862309694101</v>
      </c>
      <c r="DN32" s="89">
        <f>SUMPRODUCT(AR$6:AR32,[1]节奏总纲!W$4:W30)</f>
        <v>1108725.4089757886</v>
      </c>
      <c r="DO32" s="89">
        <f>SUMPRODUCT(AS$6:AS32,[1]节奏总纲!X$4:X30)</f>
        <v>989332.60148747021</v>
      </c>
      <c r="DP32" s="89">
        <f>SUMPRODUCT(AT$6:AT32,[1]节奏总纲!Y$4:Y30)</f>
        <v>837299.72347934521</v>
      </c>
      <c r="DQ32" s="89">
        <f>SUMPRODUCT(AU$6:AU32,[1]节奏总纲!Z$4:Z30)</f>
        <v>634171.27651177905</v>
      </c>
      <c r="DR32" s="89">
        <f>SUMPRODUCT(AV$6:AV32,[1]节奏总纲!AA$4:AA30)</f>
        <v>372201.3725625333</v>
      </c>
      <c r="DS32" s="89">
        <f>SUMPRODUCT(CZ$6:CZ32,[1]节奏总纲!W$4:W30)</f>
        <v>290057.30065745267</v>
      </c>
      <c r="DT32" s="89">
        <f>SUMPRODUCT(DA$6:DA32,[1]节奏总纲!X$4:X30)</f>
        <v>250872.26605409579</v>
      </c>
      <c r="DU32" s="89">
        <f>SUMPRODUCT(DB$6:DB32,[1]节奏总纲!Y$4:Y30)</f>
        <v>205884.71323772991</v>
      </c>
      <c r="DV32" s="89">
        <f>SUMPRODUCT(DC$6:DC32,[1]节奏总纲!Z$4:Z30)</f>
        <v>151789.08371675451</v>
      </c>
      <c r="DW32" s="89">
        <f>SUMPRODUCT(DD$6:DD32,[1]节奏总纲!AA$4:AA30)</f>
        <v>83187.223516161335</v>
      </c>
      <c r="DX32" s="89">
        <f>SUMPRODUCT(AW$6:AW32,[1]节奏总纲!W$4:W30)</f>
        <v>0</v>
      </c>
      <c r="DY32" s="89">
        <f>SUMPRODUCT(AX$6:AX32,[1]节奏总纲!X$4:X30)</f>
        <v>0</v>
      </c>
      <c r="DZ32" s="89">
        <f>SUMPRODUCT(AY$6:AY32,[1]节奏总纲!Y$4:Y30)</f>
        <v>0</v>
      </c>
      <c r="EA32" s="89">
        <f>SUMPRODUCT(AZ$6:AZ32,[1]节奏总纲!Z$4:Z30)</f>
        <v>0</v>
      </c>
      <c r="EB32" s="89">
        <f>SUMPRODUCT(BA$6:BA32,[1]节奏总纲!AA$4:AA30)</f>
        <v>0</v>
      </c>
      <c r="EC32" s="89">
        <f>SUMPRODUCT(BB$6:BB32,[1]节奏总纲!W$4:W30)</f>
        <v>0</v>
      </c>
      <c r="ED32" s="89">
        <f>SUMPRODUCT(BC$6:BC32,[1]节奏总纲!X$4:X30)</f>
        <v>0</v>
      </c>
      <c r="EE32" s="89">
        <f>SUMPRODUCT(BD$6:BD32,[1]节奏总纲!Y$4:Y30)</f>
        <v>0</v>
      </c>
      <c r="EF32" s="89">
        <f>SUMPRODUCT(BE$6:BE32,[1]节奏总纲!Z$4:Z30)</f>
        <v>0</v>
      </c>
      <c r="EG32" s="89">
        <f>SUMPRODUCT(BF$6:BF32,[1]节奏总纲!AA$4:AA30)</f>
        <v>0</v>
      </c>
      <c r="EH32" s="89">
        <f>SUMPRODUCT(BG$6:BG32,[1]节奏总纲!W$4:W30)</f>
        <v>0</v>
      </c>
      <c r="EI32" s="89">
        <f>SUMPRODUCT(BH$6:BH32,[1]节奏总纲!X$4:X30)</f>
        <v>0</v>
      </c>
      <c r="EJ32" s="89">
        <f>SUMPRODUCT(BI$6:BI32,[1]节奏总纲!Y$4:Y30)</f>
        <v>0</v>
      </c>
      <c r="EK32" s="89">
        <f>SUMPRODUCT(BJ$6:BJ32,[1]节奏总纲!Z$4:Z30)</f>
        <v>0</v>
      </c>
      <c r="EL32" s="89">
        <f>SUMPRODUCT(BK$6:BK32,[1]节奏总纲!AA$4:AA30)</f>
        <v>0</v>
      </c>
      <c r="EM32" s="89">
        <f>SUMPRODUCT(BL$6:BL32,[1]节奏总纲!W$4:W30)</f>
        <v>0</v>
      </c>
      <c r="EN32" s="89">
        <f>SUMPRODUCT(BM$6:BM32,[1]节奏总纲!X$4:X30)</f>
        <v>0</v>
      </c>
      <c r="EO32" s="89">
        <f>SUMPRODUCT(BN$6:BN32,[1]节奏总纲!Y$4:Y30)</f>
        <v>0</v>
      </c>
      <c r="EP32" s="89">
        <f>SUMPRODUCT(BO$6:BO32,[1]节奏总纲!Z$4:Z30)</f>
        <v>0</v>
      </c>
      <c r="EQ32" s="89">
        <f>SUMPRODUCT(BP$6:BP32,[1]节奏总纲!AA$4:AA30)</f>
        <v>0</v>
      </c>
      <c r="ER32" s="89">
        <f>SUMPRODUCT(BQ$6:BQ32,[1]节奏总纲!W$4:W30)</f>
        <v>0</v>
      </c>
      <c r="ES32" s="89">
        <f>SUMPRODUCT(BR$6:BR32,[1]节奏总纲!X$4:X30)</f>
        <v>0</v>
      </c>
      <c r="ET32" s="89">
        <f>SUMPRODUCT(BS$6:BS32,[1]节奏总纲!Y$4:Y30)</f>
        <v>0</v>
      </c>
      <c r="EU32" s="89">
        <f>SUMPRODUCT(BT$6:BT32,[1]节奏总纲!Z$4:Z30)</f>
        <v>0</v>
      </c>
      <c r="EV32" s="89">
        <f>SUMPRODUCT(BU$6:BU32,[1]节奏总纲!AA$4:AA30)</f>
        <v>0</v>
      </c>
      <c r="EX32" s="88">
        <v>20</v>
      </c>
      <c r="EY32" s="88">
        <f t="shared" si="90"/>
        <v>0</v>
      </c>
      <c r="EZ32" s="88">
        <f t="shared" si="91"/>
        <v>0</v>
      </c>
      <c r="FA32" s="88">
        <f t="shared" si="92"/>
        <v>0</v>
      </c>
      <c r="FB32" s="88">
        <f t="shared" si="93"/>
        <v>0</v>
      </c>
      <c r="FC32" s="88">
        <f t="shared" si="94"/>
        <v>0</v>
      </c>
      <c r="FE32" s="89">
        <f>SUMPRODUCT(BV$6:BV32,[1]节奏总纲!W$4:W30)</f>
        <v>87.66363261583632</v>
      </c>
      <c r="FF32" s="89">
        <f>SUMPRODUCT(BW$6:BW32,[1]节奏总纲!X$4:X30)</f>
        <v>76.553251342168693</v>
      </c>
      <c r="FG32" s="89">
        <f>SUMPRODUCT(BX$6:BX32,[1]节奏总纲!Y$4:Y30)</f>
        <v>63.333963378457334</v>
      </c>
      <c r="FH32" s="89">
        <f>SUMPRODUCT(BY$6:BY32,[1]节奏总纲!Z$4:Z30)</f>
        <v>46.996005777956661</v>
      </c>
      <c r="FI32" s="89">
        <f>SUMPRODUCT(BZ$6:BZ32,[1]节奏总纲!AA$4:AA30)</f>
        <v>26.207674321394769</v>
      </c>
      <c r="FJ32" s="89">
        <f>SUMPRODUCT(CA$6:CA32,[1]节奏总纲!W$4:W30)</f>
        <v>43.737675487204427</v>
      </c>
      <c r="FK32" s="89">
        <f>SUMPRODUCT(CB$6:CB32,[1]节奏总纲!X$4:X30)</f>
        <v>38.351560956209624</v>
      </c>
      <c r="FL32" s="89">
        <f>SUMPRODUCT(CC$6:CC32,[1]节奏总纲!Y$4:Y30)</f>
        <v>31.83073585937214</v>
      </c>
      <c r="FM32" s="89">
        <f>SUMPRODUCT(CD$6:CD32,[1]节奏总纲!Z$4:Z30)</f>
        <v>23.654762449930068</v>
      </c>
      <c r="FN32" s="89">
        <f>SUMPRODUCT(CE$6:CE32,[1]节奏总纲!AA$4:AA30)</f>
        <v>13.330408964997496</v>
      </c>
      <c r="FO32" s="89">
        <f>SUMPRODUCT(CF$6:CF32,[1]节奏总纲!W$4:W30)</f>
        <v>18.372689041834402</v>
      </c>
      <c r="FP32" s="89">
        <f>SUMPRODUCT(CG$6:CG32,[1]节奏总纲!X$4:X30)</f>
        <v>16.583767804680242</v>
      </c>
      <c r="FQ32" s="89">
        <f>SUMPRODUCT(CH$6:CH32,[1]节奏总纲!Y$4:Y30)</f>
        <v>14.038617118922314</v>
      </c>
      <c r="FR32" s="89">
        <f>SUMPRODUCT(CI$6:CI32,[1]节奏总纲!Z$4:Z30)</f>
        <v>10.464102744493196</v>
      </c>
      <c r="FS32" s="89">
        <f>SUMPRODUCT(CJ$6:CJ32,[1]节奏总纲!AA$4:AA30)</f>
        <v>5.9583713522002899</v>
      </c>
      <c r="FT32" s="89">
        <f>SUMPRODUCT(CK$6:CK32,[1]节奏总纲!W$4:W30)</f>
        <v>0</v>
      </c>
      <c r="FU32" s="89">
        <f>SUMPRODUCT(CL$6:CL32,[1]节奏总纲!X$4:X30)</f>
        <v>0</v>
      </c>
      <c r="FV32" s="89">
        <f>SUMPRODUCT(CM$6:CM32,[1]节奏总纲!Y$4:Y30)</f>
        <v>0</v>
      </c>
      <c r="FW32" s="89">
        <f>SUMPRODUCT(CN$6:CN32,[1]节奏总纲!Z$4:Z30)</f>
        <v>0</v>
      </c>
      <c r="FX32" s="89">
        <f>SUMPRODUCT(CO$6:CO32,[1]节奏总纲!AA$4:AA30)</f>
        <v>0</v>
      </c>
      <c r="FY32" s="89">
        <f>SUMPRODUCT(CP$6:CP32,[1]节奏总纲!W$4:W30)</f>
        <v>0</v>
      </c>
      <c r="FZ32" s="89">
        <f>SUMPRODUCT(CQ$6:CQ32,[1]节奏总纲!X$4:X30)</f>
        <v>0</v>
      </c>
      <c r="GA32" s="89">
        <f>SUMPRODUCT(CR$6:CR32,[1]节奏总纲!Y$4:Y30)</f>
        <v>0</v>
      </c>
      <c r="GB32" s="89">
        <f>SUMPRODUCT(CS$6:CS32,[1]节奏总纲!Z$4:Z30)</f>
        <v>0</v>
      </c>
      <c r="GC32" s="89">
        <f>SUMPRODUCT(CT$6:CT32,[1]节奏总纲!AA$4:AA30)</f>
        <v>0</v>
      </c>
      <c r="GD32" s="89">
        <f>SUMPRODUCT(CU$6:CU32,[1]节奏总纲!W$4:W30)</f>
        <v>0</v>
      </c>
      <c r="GE32" s="89">
        <f>SUMPRODUCT(CV$6:CV32,[1]节奏总纲!X$4:X30)</f>
        <v>0</v>
      </c>
      <c r="GF32" s="89">
        <f>SUMPRODUCT(CW$6:CW32,[1]节奏总纲!Y$4:Y30)</f>
        <v>0</v>
      </c>
      <c r="GG32" s="89">
        <f>SUMPRODUCT(CX$6:CX32,[1]节奏总纲!Z$4:Z30)</f>
        <v>0</v>
      </c>
      <c r="GH32" s="89">
        <f>SUMPRODUCT(CY$6:CY32,[1]节奏总纲!AA$4:AA30)</f>
        <v>0</v>
      </c>
      <c r="GJ32" s="88">
        <v>15</v>
      </c>
      <c r="GK32" s="88">
        <f t="shared" si="95"/>
        <v>12.376660431420564</v>
      </c>
      <c r="GL32" s="88">
        <f t="shared" si="96"/>
        <v>0</v>
      </c>
      <c r="GM32" s="88">
        <f t="shared" si="97"/>
        <v>0</v>
      </c>
      <c r="GN32" s="88">
        <f t="shared" si="98"/>
        <v>0</v>
      </c>
      <c r="GO32" s="88">
        <f t="shared" si="99"/>
        <v>0</v>
      </c>
      <c r="GP32" s="88">
        <f t="shared" si="100"/>
        <v>0</v>
      </c>
      <c r="GR32" s="89">
        <f>SUMPRODUCT(CZ$6:CZ32,[1]节奏总纲!W$4:W30)</f>
        <v>290057.30065745267</v>
      </c>
      <c r="GS32" s="89">
        <f>SUMPRODUCT(DA$6:DA32,[1]节奏总纲!X$4:X30)</f>
        <v>250872.26605409579</v>
      </c>
      <c r="GT32" s="89">
        <f>SUMPRODUCT(DB$6:DB32,[1]节奏总纲!Y$4:Y30)</f>
        <v>205884.71323772991</v>
      </c>
      <c r="GU32" s="89">
        <f>SUMPRODUCT(DC$6:DC32,[1]节奏总纲!Z$4:Z30)</f>
        <v>151789.08371675451</v>
      </c>
      <c r="GV32" s="89">
        <f>SUMPRODUCT(DD$6:DD32,[1]节奏总纲!AA$4:AA30)</f>
        <v>83187.223516161335</v>
      </c>
    </row>
    <row r="33" spans="2:204" x14ac:dyDescent="0.15">
      <c r="B33" s="89">
        <f t="shared" si="89"/>
        <v>80</v>
      </c>
      <c r="C33" s="89">
        <v>22</v>
      </c>
      <c r="D33" s="39">
        <f>爵位解锁村镇信息!L30</f>
        <v>1150</v>
      </c>
      <c r="E33" s="39">
        <f>爵位解锁村镇信息!M30</f>
        <v>1156.4141414141413</v>
      </c>
      <c r="F33" s="39">
        <f>爵位解锁村镇信息!N30</f>
        <v>1162.9591836734703</v>
      </c>
      <c r="G33" s="39">
        <f>爵位解锁村镇信息!O30</f>
        <v>1169.6391752577315</v>
      </c>
      <c r="H33" s="39">
        <f>爵位解锁村镇信息!P30</f>
        <v>1186.5789473684217</v>
      </c>
      <c r="I33" s="67">
        <f t="shared" si="87"/>
        <v>1.173913043478261</v>
      </c>
      <c r="J33" s="42">
        <v>50</v>
      </c>
      <c r="K33" s="89">
        <f t="shared" si="88"/>
        <v>1350</v>
      </c>
      <c r="L33" s="89">
        <v>54000</v>
      </c>
      <c r="M33" s="89">
        <f>ROUND(650/INDEX('[1]功能-付费相关'!BB$6:BB$105,C33,1)/2000,0)*2000</f>
        <v>338000</v>
      </c>
      <c r="S33" s="89">
        <v>6</v>
      </c>
      <c r="T33" s="69">
        <v>20</v>
      </c>
      <c r="U33" s="69">
        <v>15</v>
      </c>
      <c r="V33" s="69">
        <v>10</v>
      </c>
      <c r="Z33" s="89">
        <f t="shared" si="86"/>
        <v>72000</v>
      </c>
      <c r="AE33" s="89">
        <v>28</v>
      </c>
      <c r="AF33" s="89">
        <f t="shared" si="0"/>
        <v>1730</v>
      </c>
      <c r="AG33" s="89">
        <f t="shared" si="1"/>
        <v>1746.9191919191917</v>
      </c>
      <c r="AH33" s="89">
        <f t="shared" si="2"/>
        <v>1764.1836734693889</v>
      </c>
      <c r="AI33" s="89">
        <f t="shared" si="3"/>
        <v>1781.80412371134</v>
      </c>
      <c r="AJ33" s="89">
        <f t="shared" si="4"/>
        <v>1813.4210526315796</v>
      </c>
      <c r="AL33" s="89">
        <v>28</v>
      </c>
      <c r="AM33" s="89">
        <f t="shared" si="5"/>
        <v>76320</v>
      </c>
      <c r="AN33" s="89">
        <f t="shared" si="6"/>
        <v>77572.020202020183</v>
      </c>
      <c r="AO33" s="89">
        <f t="shared" si="7"/>
        <v>78338.979591836774</v>
      </c>
      <c r="AP33" s="89">
        <f t="shared" si="8"/>
        <v>79008.556701030917</v>
      </c>
      <c r="AQ33" s="89">
        <f t="shared" si="9"/>
        <v>80210.000000000029</v>
      </c>
      <c r="AR33" s="89">
        <f t="shared" si="10"/>
        <v>716000</v>
      </c>
      <c r="AS33" s="89">
        <f t="shared" si="11"/>
        <v>743070.70707070665</v>
      </c>
      <c r="AT33" s="89">
        <f t="shared" si="12"/>
        <v>760765.30612244993</v>
      </c>
      <c r="AU33" s="89">
        <f t="shared" si="13"/>
        <v>776623.71134020598</v>
      </c>
      <c r="AV33" s="89">
        <f t="shared" si="14"/>
        <v>805078.94736842171</v>
      </c>
      <c r="AW33" s="89">
        <f t="shared" si="15"/>
        <v>0</v>
      </c>
      <c r="AX33" s="89">
        <f t="shared" si="16"/>
        <v>0</v>
      </c>
      <c r="AY33" s="89">
        <f t="shared" si="17"/>
        <v>0</v>
      </c>
      <c r="AZ33" s="89">
        <f t="shared" si="18"/>
        <v>0</v>
      </c>
      <c r="BA33" s="89">
        <f t="shared" si="19"/>
        <v>0</v>
      </c>
      <c r="BB33" s="89">
        <f t="shared" si="20"/>
        <v>0</v>
      </c>
      <c r="BC33" s="89">
        <f t="shared" si="21"/>
        <v>0</v>
      </c>
      <c r="BD33" s="89">
        <f t="shared" si="22"/>
        <v>0</v>
      </c>
      <c r="BE33" s="89">
        <f t="shared" si="23"/>
        <v>0</v>
      </c>
      <c r="BF33" s="89">
        <f t="shared" si="24"/>
        <v>0</v>
      </c>
      <c r="BG33" s="89">
        <f t="shared" si="25"/>
        <v>0</v>
      </c>
      <c r="BH33" s="89">
        <f t="shared" si="26"/>
        <v>0</v>
      </c>
      <c r="BI33" s="89">
        <f t="shared" si="27"/>
        <v>0</v>
      </c>
      <c r="BJ33" s="89">
        <f t="shared" si="28"/>
        <v>0</v>
      </c>
      <c r="BK33" s="89">
        <f t="shared" si="29"/>
        <v>0</v>
      </c>
      <c r="BL33" s="89">
        <f t="shared" si="30"/>
        <v>0</v>
      </c>
      <c r="BM33" s="89">
        <f t="shared" si="31"/>
        <v>0</v>
      </c>
      <c r="BN33" s="89">
        <f t="shared" si="32"/>
        <v>0</v>
      </c>
      <c r="BO33" s="89">
        <f t="shared" si="33"/>
        <v>0</v>
      </c>
      <c r="BP33" s="89">
        <f t="shared" si="34"/>
        <v>0</v>
      </c>
      <c r="BQ33" s="89">
        <f t="shared" si="35"/>
        <v>0</v>
      </c>
      <c r="BR33" s="89">
        <f t="shared" si="36"/>
        <v>0</v>
      </c>
      <c r="BS33" s="89">
        <f t="shared" si="37"/>
        <v>0</v>
      </c>
      <c r="BT33" s="89">
        <f t="shared" si="38"/>
        <v>0</v>
      </c>
      <c r="BU33" s="89">
        <f t="shared" si="39"/>
        <v>0</v>
      </c>
      <c r="BV33" s="89">
        <f t="shared" si="40"/>
        <v>20</v>
      </c>
      <c r="BW33" s="89">
        <f t="shared" si="41"/>
        <v>20</v>
      </c>
      <c r="BX33" s="89">
        <f t="shared" si="42"/>
        <v>20</v>
      </c>
      <c r="BY33" s="89">
        <f t="shared" si="43"/>
        <v>20</v>
      </c>
      <c r="BZ33" s="89">
        <f t="shared" si="44"/>
        <v>20</v>
      </c>
      <c r="CA33" s="89">
        <f t="shared" si="45"/>
        <v>15</v>
      </c>
      <c r="CB33" s="89">
        <f t="shared" si="46"/>
        <v>15</v>
      </c>
      <c r="CC33" s="89">
        <f t="shared" si="47"/>
        <v>15</v>
      </c>
      <c r="CD33" s="89">
        <f t="shared" si="48"/>
        <v>15</v>
      </c>
      <c r="CE33" s="89">
        <f t="shared" si="49"/>
        <v>15</v>
      </c>
      <c r="CF33" s="89">
        <f t="shared" si="50"/>
        <v>10</v>
      </c>
      <c r="CG33" s="89">
        <f t="shared" si="51"/>
        <v>10</v>
      </c>
      <c r="CH33" s="89">
        <f t="shared" si="52"/>
        <v>10</v>
      </c>
      <c r="CI33" s="89">
        <f t="shared" si="53"/>
        <v>10</v>
      </c>
      <c r="CJ33" s="89">
        <f t="shared" si="54"/>
        <v>10</v>
      </c>
      <c r="CK33" s="89">
        <f t="shared" si="55"/>
        <v>0</v>
      </c>
      <c r="CL33" s="89">
        <f t="shared" si="56"/>
        <v>0</v>
      </c>
      <c r="CM33" s="89">
        <f t="shared" si="57"/>
        <v>0</v>
      </c>
      <c r="CN33" s="89">
        <f t="shared" si="58"/>
        <v>0</v>
      </c>
      <c r="CO33" s="89">
        <f t="shared" si="59"/>
        <v>0</v>
      </c>
      <c r="CP33" s="89">
        <f t="shared" si="60"/>
        <v>0</v>
      </c>
      <c r="CQ33" s="89">
        <f t="shared" si="61"/>
        <v>0</v>
      </c>
      <c r="CR33" s="89">
        <f t="shared" si="62"/>
        <v>0</v>
      </c>
      <c r="CS33" s="89">
        <f t="shared" si="63"/>
        <v>0</v>
      </c>
      <c r="CT33" s="89">
        <f t="shared" si="64"/>
        <v>0</v>
      </c>
      <c r="CU33" s="89">
        <f t="shared" si="65"/>
        <v>0</v>
      </c>
      <c r="CV33" s="89">
        <f t="shared" si="66"/>
        <v>0</v>
      </c>
      <c r="CW33" s="89">
        <f t="shared" si="67"/>
        <v>0</v>
      </c>
      <c r="CX33" s="89">
        <f t="shared" si="68"/>
        <v>0</v>
      </c>
      <c r="CY33" s="89">
        <f t="shared" si="69"/>
        <v>0</v>
      </c>
      <c r="CZ33" s="89">
        <f t="shared" si="70"/>
        <v>72000</v>
      </c>
      <c r="DA33" s="89">
        <f t="shared" si="71"/>
        <v>72000</v>
      </c>
      <c r="DB33" s="89">
        <f t="shared" si="72"/>
        <v>72000</v>
      </c>
      <c r="DC33" s="89">
        <f t="shared" si="73"/>
        <v>72000</v>
      </c>
      <c r="DD33" s="89">
        <f t="shared" si="74"/>
        <v>72000</v>
      </c>
      <c r="DH33" s="89">
        <v>28</v>
      </c>
      <c r="DI33" s="89">
        <f>SUMPRODUCT(AM$6:AM33,[1]节奏总纲!W$4:W31)</f>
        <v>221842.24179622377</v>
      </c>
      <c r="DJ33" s="89">
        <f>SUMPRODUCT(AN$6:AN33,[1]节奏总纲!X$4:X31)</f>
        <v>195137.61157859588</v>
      </c>
      <c r="DK33" s="89">
        <f>SUMPRODUCT(AO$6:AO33,[1]节奏总纲!Y$4:Y31)</f>
        <v>162174.51858743763</v>
      </c>
      <c r="DL33" s="89">
        <f>SUMPRODUCT(AP$6:AP33,[1]节奏总纲!Z$4:Z31)</f>
        <v>121376.6418979945</v>
      </c>
      <c r="DM33" s="89">
        <f>SUMPRODUCT(AQ$6:AQ33,[1]节奏总纲!AA$4:AA31)</f>
        <v>69521.325571572481</v>
      </c>
      <c r="DN33" s="89">
        <f>SUMPRODUCT(AR$6:AR33,[1]节奏总纲!W$4:W31)</f>
        <v>1442657.3092074697</v>
      </c>
      <c r="DO33" s="89">
        <f>SUMPRODUCT(AS$6:AS33,[1]节奏总纲!X$4:X31)</f>
        <v>1288933.3504009817</v>
      </c>
      <c r="DP33" s="89">
        <f>SUMPRODUCT(AT$6:AT33,[1]节奏总纲!Y$4:Y31)</f>
        <v>1085353.3222528209</v>
      </c>
      <c r="DQ33" s="89">
        <f>SUMPRODUCT(AU$6:AU33,[1]节奏总纲!Z$4:Z31)</f>
        <v>824259.00702047907</v>
      </c>
      <c r="DR33" s="89">
        <f>SUMPRODUCT(AV$6:AV33,[1]节奏总纲!AA$4:AA31)</f>
        <v>488737.21025524958</v>
      </c>
      <c r="DS33" s="89">
        <f>SUMPRODUCT(CZ$6:CZ33,[1]节奏总纲!W$4:W31)</f>
        <v>323637.04481482843</v>
      </c>
      <c r="DT33" s="89">
        <f>SUMPRODUCT(DA$6:DA33,[1]节奏总纲!X$4:X31)</f>
        <v>279902.14667852502</v>
      </c>
      <c r="DU33" s="89">
        <f>SUMPRODUCT(DB$6:DB33,[1]节奏总纲!Y$4:Y31)</f>
        <v>229360.88777928503</v>
      </c>
      <c r="DV33" s="89">
        <f>SUMPRODUCT(DC$6:DC33,[1]节奏总纲!Z$4:Z31)</f>
        <v>169411.92525092317</v>
      </c>
      <c r="DW33" s="89">
        <f>SUMPRODUCT(DD$6:DD33,[1]节奏总纲!AA$4:AA31)</f>
        <v>93609.282546896196</v>
      </c>
      <c r="DX33" s="89">
        <f>SUMPRODUCT(AW$6:AW33,[1]节奏总纲!W$4:W31)</f>
        <v>0</v>
      </c>
      <c r="DY33" s="89">
        <f>SUMPRODUCT(AX$6:AX33,[1]节奏总纲!X$4:X31)</f>
        <v>0</v>
      </c>
      <c r="DZ33" s="89">
        <f>SUMPRODUCT(AY$6:AY33,[1]节奏总纲!Y$4:Y31)</f>
        <v>0</v>
      </c>
      <c r="EA33" s="89">
        <f>SUMPRODUCT(AZ$6:AZ33,[1]节奏总纲!Z$4:Z31)</f>
        <v>0</v>
      </c>
      <c r="EB33" s="89">
        <f>SUMPRODUCT(BA$6:BA33,[1]节奏总纲!AA$4:AA31)</f>
        <v>0</v>
      </c>
      <c r="EC33" s="89">
        <f>SUMPRODUCT(BB$6:BB33,[1]节奏总纲!W$4:W31)</f>
        <v>0</v>
      </c>
      <c r="ED33" s="89">
        <f>SUMPRODUCT(BC$6:BC33,[1]节奏总纲!X$4:X31)</f>
        <v>0</v>
      </c>
      <c r="EE33" s="89">
        <f>SUMPRODUCT(BD$6:BD33,[1]节奏总纲!Y$4:Y31)</f>
        <v>0</v>
      </c>
      <c r="EF33" s="89">
        <f>SUMPRODUCT(BE$6:BE33,[1]节奏总纲!Z$4:Z31)</f>
        <v>0</v>
      </c>
      <c r="EG33" s="89">
        <f>SUMPRODUCT(BF$6:BF33,[1]节奏总纲!AA$4:AA31)</f>
        <v>0</v>
      </c>
      <c r="EH33" s="89">
        <f>SUMPRODUCT(BG$6:BG33,[1]节奏总纲!W$4:W31)</f>
        <v>0</v>
      </c>
      <c r="EI33" s="89">
        <f>SUMPRODUCT(BH$6:BH33,[1]节奏总纲!X$4:X31)</f>
        <v>0</v>
      </c>
      <c r="EJ33" s="89">
        <f>SUMPRODUCT(BI$6:BI33,[1]节奏总纲!Y$4:Y31)</f>
        <v>0</v>
      </c>
      <c r="EK33" s="89">
        <f>SUMPRODUCT(BJ$6:BJ33,[1]节奏总纲!Z$4:Z31)</f>
        <v>0</v>
      </c>
      <c r="EL33" s="89">
        <f>SUMPRODUCT(BK$6:BK33,[1]节奏总纲!AA$4:AA31)</f>
        <v>0</v>
      </c>
      <c r="EM33" s="89">
        <f>SUMPRODUCT(BL$6:BL33,[1]节奏总纲!W$4:W31)</f>
        <v>0</v>
      </c>
      <c r="EN33" s="89">
        <f>SUMPRODUCT(BM$6:BM33,[1]节奏总纲!X$4:X31)</f>
        <v>0</v>
      </c>
      <c r="EO33" s="89">
        <f>SUMPRODUCT(BN$6:BN33,[1]节奏总纲!Y$4:Y31)</f>
        <v>0</v>
      </c>
      <c r="EP33" s="89">
        <f>SUMPRODUCT(BO$6:BO33,[1]节奏总纲!Z$4:Z31)</f>
        <v>0</v>
      </c>
      <c r="EQ33" s="89">
        <f>SUMPRODUCT(BP$6:BP33,[1]节奏总纲!AA$4:AA31)</f>
        <v>0</v>
      </c>
      <c r="ER33" s="89">
        <f>SUMPRODUCT(BQ$6:BQ33,[1]节奏总纲!W$4:W31)</f>
        <v>0</v>
      </c>
      <c r="ES33" s="89">
        <f>SUMPRODUCT(BR$6:BR33,[1]节奏总纲!X$4:X31)</f>
        <v>0</v>
      </c>
      <c r="ET33" s="89">
        <f>SUMPRODUCT(BS$6:BS33,[1]节奏总纲!Y$4:Y31)</f>
        <v>0</v>
      </c>
      <c r="EU33" s="89">
        <f>SUMPRODUCT(BT$6:BT33,[1]节奏总纲!Z$4:Z31)</f>
        <v>0</v>
      </c>
      <c r="EV33" s="89">
        <f>SUMPRODUCT(BU$6:BU33,[1]节奏总纲!AA$4:AA31)</f>
        <v>0</v>
      </c>
      <c r="EX33" s="88">
        <v>30</v>
      </c>
      <c r="EY33" s="88">
        <f t="shared" si="90"/>
        <v>0</v>
      </c>
      <c r="EZ33" s="88">
        <f t="shared" si="91"/>
        <v>0</v>
      </c>
      <c r="FA33" s="88">
        <f t="shared" si="92"/>
        <v>0</v>
      </c>
      <c r="FB33" s="88">
        <f t="shared" si="93"/>
        <v>0</v>
      </c>
      <c r="FC33" s="88">
        <f t="shared" si="94"/>
        <v>0</v>
      </c>
      <c r="FE33" s="89">
        <f>SUMPRODUCT(BV$6:BV33,[1]节奏总纲!W$4:W31)</f>
        <v>96.991339326218466</v>
      </c>
      <c r="FF33" s="89">
        <f>SUMPRODUCT(BW$6:BW33,[1]节奏总纲!X$4:X31)</f>
        <v>84.617107071176804</v>
      </c>
      <c r="FG33" s="89">
        <f>SUMPRODUCT(BX$6:BX33,[1]节奏总纲!Y$4:Y31)</f>
        <v>69.855122973333764</v>
      </c>
      <c r="FH33" s="89">
        <f>SUMPRODUCT(BY$6:BY33,[1]节奏总纲!Z$4:Z31)</f>
        <v>51.891239537447959</v>
      </c>
      <c r="FI33" s="89">
        <f>SUMPRODUCT(BZ$6:BZ33,[1]节奏总纲!AA$4:AA31)</f>
        <v>29.102690718821119</v>
      </c>
      <c r="FJ33" s="89">
        <f>SUMPRODUCT(CA$6:CA33,[1]节奏总纲!W$4:W31)</f>
        <v>50.73345551999104</v>
      </c>
      <c r="FK33" s="89">
        <f>SUMPRODUCT(CB$6:CB33,[1]节奏总纲!X$4:X31)</f>
        <v>44.399452752965715</v>
      </c>
      <c r="FL33" s="89">
        <f>SUMPRODUCT(CC$6:CC33,[1]节奏总纲!Y$4:Y31)</f>
        <v>36.721605555529457</v>
      </c>
      <c r="FM33" s="89">
        <f>SUMPRODUCT(CD$6:CD33,[1]节奏总纲!Z$4:Z31)</f>
        <v>27.32618776954854</v>
      </c>
      <c r="FN33" s="89">
        <f>SUMPRODUCT(CE$6:CE33,[1]节奏总纲!AA$4:AA31)</f>
        <v>15.501671263067257</v>
      </c>
      <c r="FO33" s="89">
        <f>SUMPRODUCT(CF$6:CF33,[1]节奏总纲!W$4:W31)</f>
        <v>23.036542397025478</v>
      </c>
      <c r="FP33" s="89">
        <f>SUMPRODUCT(CG$6:CG33,[1]节奏总纲!X$4:X31)</f>
        <v>20.615695669184301</v>
      </c>
      <c r="FQ33" s="89">
        <f>SUMPRODUCT(CH$6:CH33,[1]节奏总纲!Y$4:Y31)</f>
        <v>17.299196916360525</v>
      </c>
      <c r="FR33" s="89">
        <f>SUMPRODUCT(CI$6:CI33,[1]节奏总纲!Z$4:Z31)</f>
        <v>12.911719624238845</v>
      </c>
      <c r="FS33" s="89">
        <f>SUMPRODUCT(CJ$6:CJ33,[1]节奏总纲!AA$4:AA31)</f>
        <v>7.4058795509134647</v>
      </c>
      <c r="FT33" s="89">
        <f>SUMPRODUCT(CK$6:CK33,[1]节奏总纲!W$4:W31)</f>
        <v>0</v>
      </c>
      <c r="FU33" s="89">
        <f>SUMPRODUCT(CL$6:CL33,[1]节奏总纲!X$4:X31)</f>
        <v>0</v>
      </c>
      <c r="FV33" s="89">
        <f>SUMPRODUCT(CM$6:CM33,[1]节奏总纲!Y$4:Y31)</f>
        <v>0</v>
      </c>
      <c r="FW33" s="89">
        <f>SUMPRODUCT(CN$6:CN33,[1]节奏总纲!Z$4:Z31)</f>
        <v>0</v>
      </c>
      <c r="FX33" s="89">
        <f>SUMPRODUCT(CO$6:CO33,[1]节奏总纲!AA$4:AA31)</f>
        <v>0</v>
      </c>
      <c r="FY33" s="89">
        <f>SUMPRODUCT(CP$6:CP33,[1]节奏总纲!W$4:W31)</f>
        <v>0</v>
      </c>
      <c r="FZ33" s="89">
        <f>SUMPRODUCT(CQ$6:CQ33,[1]节奏总纲!X$4:X31)</f>
        <v>0</v>
      </c>
      <c r="GA33" s="89">
        <f>SUMPRODUCT(CR$6:CR33,[1]节奏总纲!Y$4:Y31)</f>
        <v>0</v>
      </c>
      <c r="GB33" s="89">
        <f>SUMPRODUCT(CS$6:CS33,[1]节奏总纲!Z$4:Z31)</f>
        <v>0</v>
      </c>
      <c r="GC33" s="89">
        <f>SUMPRODUCT(CT$6:CT33,[1]节奏总纲!AA$4:AA31)</f>
        <v>0</v>
      </c>
      <c r="GD33" s="89">
        <f>SUMPRODUCT(CU$6:CU33,[1]节奏总纲!W$4:W31)</f>
        <v>0</v>
      </c>
      <c r="GE33" s="89">
        <f>SUMPRODUCT(CV$6:CV33,[1]节奏总纲!X$4:X31)</f>
        <v>0</v>
      </c>
      <c r="GF33" s="89">
        <f>SUMPRODUCT(CW$6:CW33,[1]节奏总纲!Y$4:Y31)</f>
        <v>0</v>
      </c>
      <c r="GG33" s="89">
        <f>SUMPRODUCT(CX$6:CX33,[1]节奏总纲!Z$4:Z31)</f>
        <v>0</v>
      </c>
      <c r="GH33" s="89">
        <f>SUMPRODUCT(CY$6:CY33,[1]节奏总纲!AA$4:AA31)</f>
        <v>0</v>
      </c>
      <c r="GJ33" s="88">
        <v>20</v>
      </c>
      <c r="GK33" s="88">
        <f t="shared" si="95"/>
        <v>32.862753424305389</v>
      </c>
      <c r="GL33" s="88">
        <f t="shared" si="96"/>
        <v>5.5836875178121606</v>
      </c>
      <c r="GM33" s="88">
        <f t="shared" si="97"/>
        <v>0</v>
      </c>
      <c r="GN33" s="88">
        <f t="shared" si="98"/>
        <v>0</v>
      </c>
      <c r="GO33" s="88">
        <f t="shared" si="99"/>
        <v>0</v>
      </c>
      <c r="GP33" s="88">
        <f t="shared" si="100"/>
        <v>0</v>
      </c>
      <c r="GR33" s="89">
        <f>SUMPRODUCT(CZ$6:CZ33,[1]节奏总纲!W$4:W31)</f>
        <v>323637.04481482843</v>
      </c>
      <c r="GS33" s="89">
        <f>SUMPRODUCT(DA$6:DA33,[1]节奏总纲!X$4:X31)</f>
        <v>279902.14667852502</v>
      </c>
      <c r="GT33" s="89">
        <f>SUMPRODUCT(DB$6:DB33,[1]节奏总纲!Y$4:Y31)</f>
        <v>229360.88777928503</v>
      </c>
      <c r="GU33" s="89">
        <f>SUMPRODUCT(DC$6:DC33,[1]节奏总纲!Z$4:Z31)</f>
        <v>169411.92525092317</v>
      </c>
      <c r="GV33" s="89">
        <f>SUMPRODUCT(DD$6:DD33,[1]节奏总纲!AA$4:AA31)</f>
        <v>93609.282546896196</v>
      </c>
    </row>
    <row r="34" spans="2:204" x14ac:dyDescent="0.15">
      <c r="B34" s="89">
        <f t="shared" si="89"/>
        <v>80</v>
      </c>
      <c r="C34" s="89">
        <v>23</v>
      </c>
      <c r="D34" s="39">
        <f>爵位解锁村镇信息!L31</f>
        <v>1230</v>
      </c>
      <c r="E34" s="39">
        <f>爵位解锁村镇信息!M31</f>
        <v>1241.8686868686868</v>
      </c>
      <c r="F34" s="39">
        <f>爵位解锁村镇信息!N31</f>
        <v>1253.9795918367354</v>
      </c>
      <c r="G34" s="39">
        <f>爵位解锁村镇信息!O31</f>
        <v>1266.3402061855666</v>
      </c>
      <c r="H34" s="39">
        <f>爵位解锁村镇信息!P31</f>
        <v>1291.8421052631584</v>
      </c>
      <c r="I34" s="67">
        <f t="shared" si="87"/>
        <v>1.1382113821138211</v>
      </c>
      <c r="J34" s="42">
        <v>50</v>
      </c>
      <c r="K34" s="89">
        <f t="shared" si="88"/>
        <v>1400</v>
      </c>
      <c r="L34" s="89">
        <v>57100</v>
      </c>
      <c r="M34" s="89">
        <f>ROUND(650/INDEX('[1]功能-付费相关'!BB$6:BB$105,C34,1)/2000,0)*2000</f>
        <v>380000</v>
      </c>
      <c r="S34" s="89">
        <v>6</v>
      </c>
      <c r="T34" s="69">
        <v>20</v>
      </c>
      <c r="U34" s="69">
        <v>15</v>
      </c>
      <c r="V34" s="69">
        <v>10</v>
      </c>
      <c r="Z34" s="89">
        <f t="shared" si="86"/>
        <v>72000</v>
      </c>
      <c r="AE34" s="89">
        <v>29</v>
      </c>
      <c r="AF34" s="89">
        <f t="shared" si="0"/>
        <v>1830</v>
      </c>
      <c r="AG34" s="89">
        <f t="shared" si="1"/>
        <v>1844.9999999999995</v>
      </c>
      <c r="AH34" s="89">
        <f t="shared" si="2"/>
        <v>1860.3061224489807</v>
      </c>
      <c r="AI34" s="89">
        <f t="shared" si="3"/>
        <v>1875.9278350515458</v>
      </c>
      <c r="AJ34" s="89">
        <f t="shared" si="4"/>
        <v>1908.1578947368425</v>
      </c>
      <c r="AL34" s="89">
        <v>29</v>
      </c>
      <c r="AM34" s="89">
        <f t="shared" si="5"/>
        <v>80840</v>
      </c>
      <c r="AN34" s="89">
        <f t="shared" si="6"/>
        <v>81409.999999999985</v>
      </c>
      <c r="AO34" s="89">
        <f t="shared" si="7"/>
        <v>82403.877551020487</v>
      </c>
      <c r="AP34" s="89">
        <f t="shared" si="8"/>
        <v>83622.371134020577</v>
      </c>
      <c r="AQ34" s="89">
        <f t="shared" si="9"/>
        <v>86152.631578947403</v>
      </c>
      <c r="AR34" s="89">
        <f t="shared" si="10"/>
        <v>820000</v>
      </c>
      <c r="AS34" s="89">
        <f t="shared" si="11"/>
        <v>833499.99999999953</v>
      </c>
      <c r="AT34" s="89">
        <f t="shared" si="12"/>
        <v>858200.0000000021</v>
      </c>
      <c r="AU34" s="89">
        <f t="shared" si="13"/>
        <v>888818.55670102977</v>
      </c>
      <c r="AV34" s="89">
        <f t="shared" si="14"/>
        <v>952642.1052631588</v>
      </c>
      <c r="AW34" s="89">
        <f t="shared" si="15"/>
        <v>0</v>
      </c>
      <c r="AX34" s="89">
        <f t="shared" si="16"/>
        <v>0</v>
      </c>
      <c r="AY34" s="89">
        <f t="shared" si="17"/>
        <v>0</v>
      </c>
      <c r="AZ34" s="89">
        <f t="shared" si="18"/>
        <v>0</v>
      </c>
      <c r="BA34" s="89">
        <f t="shared" si="19"/>
        <v>0</v>
      </c>
      <c r="BB34" s="89">
        <f t="shared" si="20"/>
        <v>0</v>
      </c>
      <c r="BC34" s="89">
        <f t="shared" si="21"/>
        <v>0</v>
      </c>
      <c r="BD34" s="89">
        <f t="shared" si="22"/>
        <v>0</v>
      </c>
      <c r="BE34" s="89">
        <f t="shared" si="23"/>
        <v>0</v>
      </c>
      <c r="BF34" s="89">
        <f t="shared" si="24"/>
        <v>0</v>
      </c>
      <c r="BG34" s="89">
        <f t="shared" si="25"/>
        <v>0</v>
      </c>
      <c r="BH34" s="89">
        <f t="shared" si="26"/>
        <v>0</v>
      </c>
      <c r="BI34" s="89">
        <f t="shared" si="27"/>
        <v>0</v>
      </c>
      <c r="BJ34" s="89">
        <f t="shared" si="28"/>
        <v>0</v>
      </c>
      <c r="BK34" s="89">
        <f t="shared" si="29"/>
        <v>0</v>
      </c>
      <c r="BL34" s="89">
        <f t="shared" si="30"/>
        <v>0</v>
      </c>
      <c r="BM34" s="89">
        <f t="shared" si="31"/>
        <v>0</v>
      </c>
      <c r="BN34" s="89">
        <f t="shared" si="32"/>
        <v>0</v>
      </c>
      <c r="BO34" s="89">
        <f t="shared" si="33"/>
        <v>0</v>
      </c>
      <c r="BP34" s="89">
        <f t="shared" si="34"/>
        <v>0</v>
      </c>
      <c r="BQ34" s="89">
        <f t="shared" si="35"/>
        <v>0</v>
      </c>
      <c r="BR34" s="89">
        <f t="shared" si="36"/>
        <v>0</v>
      </c>
      <c r="BS34" s="89">
        <f t="shared" si="37"/>
        <v>0</v>
      </c>
      <c r="BT34" s="89">
        <f t="shared" si="38"/>
        <v>0</v>
      </c>
      <c r="BU34" s="89">
        <f t="shared" si="39"/>
        <v>0</v>
      </c>
      <c r="BV34" s="89">
        <f t="shared" si="40"/>
        <v>20</v>
      </c>
      <c r="BW34" s="89">
        <f t="shared" si="41"/>
        <v>20</v>
      </c>
      <c r="BX34" s="89">
        <f t="shared" si="42"/>
        <v>20</v>
      </c>
      <c r="BY34" s="89">
        <f t="shared" si="43"/>
        <v>20</v>
      </c>
      <c r="BZ34" s="89">
        <f t="shared" si="44"/>
        <v>20</v>
      </c>
      <c r="CA34" s="89">
        <f t="shared" si="45"/>
        <v>15</v>
      </c>
      <c r="CB34" s="89">
        <f t="shared" si="46"/>
        <v>15</v>
      </c>
      <c r="CC34" s="89">
        <f t="shared" si="47"/>
        <v>15</v>
      </c>
      <c r="CD34" s="89">
        <f t="shared" si="48"/>
        <v>15</v>
      </c>
      <c r="CE34" s="89">
        <f t="shared" si="49"/>
        <v>15</v>
      </c>
      <c r="CF34" s="89">
        <f t="shared" si="50"/>
        <v>10</v>
      </c>
      <c r="CG34" s="89">
        <f t="shared" si="51"/>
        <v>10</v>
      </c>
      <c r="CH34" s="89">
        <f t="shared" si="52"/>
        <v>10</v>
      </c>
      <c r="CI34" s="89">
        <f t="shared" si="53"/>
        <v>10</v>
      </c>
      <c r="CJ34" s="89">
        <f t="shared" si="54"/>
        <v>10</v>
      </c>
      <c r="CK34" s="89">
        <f t="shared" si="55"/>
        <v>0</v>
      </c>
      <c r="CL34" s="89">
        <f t="shared" si="56"/>
        <v>0</v>
      </c>
      <c r="CM34" s="89">
        <f t="shared" si="57"/>
        <v>0</v>
      </c>
      <c r="CN34" s="89">
        <f t="shared" si="58"/>
        <v>0</v>
      </c>
      <c r="CO34" s="89">
        <f t="shared" si="59"/>
        <v>0</v>
      </c>
      <c r="CP34" s="89">
        <f t="shared" si="60"/>
        <v>0</v>
      </c>
      <c r="CQ34" s="89">
        <f t="shared" si="61"/>
        <v>0</v>
      </c>
      <c r="CR34" s="89">
        <f t="shared" si="62"/>
        <v>0</v>
      </c>
      <c r="CS34" s="89">
        <f t="shared" si="63"/>
        <v>0</v>
      </c>
      <c r="CT34" s="89">
        <f t="shared" si="64"/>
        <v>0</v>
      </c>
      <c r="CU34" s="89">
        <f t="shared" si="65"/>
        <v>0</v>
      </c>
      <c r="CV34" s="89">
        <f t="shared" si="66"/>
        <v>0</v>
      </c>
      <c r="CW34" s="89">
        <f t="shared" si="67"/>
        <v>0</v>
      </c>
      <c r="CX34" s="89">
        <f t="shared" si="68"/>
        <v>0</v>
      </c>
      <c r="CY34" s="89">
        <f t="shared" si="69"/>
        <v>0</v>
      </c>
      <c r="CZ34" s="89">
        <f t="shared" si="70"/>
        <v>72000</v>
      </c>
      <c r="DA34" s="89">
        <f t="shared" si="71"/>
        <v>72000</v>
      </c>
      <c r="DB34" s="89">
        <f t="shared" si="72"/>
        <v>72000</v>
      </c>
      <c r="DC34" s="89">
        <f t="shared" si="73"/>
        <v>72000</v>
      </c>
      <c r="DD34" s="89">
        <f t="shared" si="74"/>
        <v>72000</v>
      </c>
      <c r="DH34" s="89">
        <v>29</v>
      </c>
      <c r="DI34" s="89">
        <f>SUMPRODUCT(AM$6:AM34,[1]节奏总纲!W$4:W32)</f>
        <v>262250.8777880384</v>
      </c>
      <c r="DJ34" s="89">
        <f>SUMPRODUCT(AN$6:AN34,[1]节奏总纲!X$4:X32)</f>
        <v>231030.91275719216</v>
      </c>
      <c r="DK34" s="89">
        <f>SUMPRODUCT(AO$6:AO34,[1]节奏总纲!Y$4:Y32)</f>
        <v>193138.00211542827</v>
      </c>
      <c r="DL34" s="89">
        <f>SUMPRODUCT(AP$6:AP34,[1]节奏总纲!Z$4:Z32)</f>
        <v>145451.54939876252</v>
      </c>
      <c r="DM34" s="89">
        <f>SUMPRODUCT(AQ$6:AQ34,[1]节奏总纲!AA$4:AA32)</f>
        <v>83553.829495348546</v>
      </c>
      <c r="DN34" s="89">
        <f>SUMPRODUCT(AR$6:AR34,[1]节奏总纲!W$4:W32)</f>
        <v>1852542.0384663513</v>
      </c>
      <c r="DO34" s="89">
        <f>SUMPRODUCT(AS$6:AS34,[1]节奏总纲!X$4:X32)</f>
        <v>1656419.7345351176</v>
      </c>
      <c r="DP34" s="89">
        <f>SUMPRODUCT(AT$6:AT34,[1]节奏总纲!Y$4:Y32)</f>
        <v>1407824.3315480936</v>
      </c>
      <c r="DQ34" s="89">
        <f>SUMPRODUCT(AU$6:AU34,[1]节奏总纲!Z$4:Z32)</f>
        <v>1080150.1548958332</v>
      </c>
      <c r="DR34" s="89">
        <f>SUMPRODUCT(AV$6:AV34,[1]节奏总纲!AA$4:AA32)</f>
        <v>643903.15045998513</v>
      </c>
      <c r="DS34" s="89">
        <f>SUMPRODUCT(CZ$6:CZ34,[1]节奏总纲!W$4:W32)</f>
        <v>359626.92348146194</v>
      </c>
      <c r="DT34" s="89">
        <f>SUMPRODUCT(DA$6:DA34,[1]节奏总纲!X$4:X32)</f>
        <v>311646.62137277552</v>
      </c>
      <c r="DU34" s="89">
        <f>SUMPRODUCT(DB$6:DB34,[1]节奏总纲!Y$4:Y32)</f>
        <v>256415.08571596595</v>
      </c>
      <c r="DV34" s="89">
        <f>SUMPRODUCT(DC$6:DC34,[1]节奏总纲!Z$4:Z32)</f>
        <v>190140.74837024382</v>
      </c>
      <c r="DW34" s="89">
        <f>SUMPRODUCT(DD$6:DD34,[1]节奏总纲!AA$4:AA32)</f>
        <v>105336.61186922844</v>
      </c>
      <c r="DX34" s="89">
        <f>SUMPRODUCT(AW$6:AW34,[1]节奏总纲!W$4:W32)</f>
        <v>0</v>
      </c>
      <c r="DY34" s="89">
        <f>SUMPRODUCT(AX$6:AX34,[1]节奏总纲!X$4:X32)</f>
        <v>0</v>
      </c>
      <c r="DZ34" s="89">
        <f>SUMPRODUCT(AY$6:AY34,[1]节奏总纲!Y$4:Y32)</f>
        <v>0</v>
      </c>
      <c r="EA34" s="89">
        <f>SUMPRODUCT(AZ$6:AZ34,[1]节奏总纲!Z$4:Z32)</f>
        <v>0</v>
      </c>
      <c r="EB34" s="89">
        <f>SUMPRODUCT(BA$6:BA34,[1]节奏总纲!AA$4:AA32)</f>
        <v>0</v>
      </c>
      <c r="EC34" s="89">
        <f>SUMPRODUCT(BB$6:BB34,[1]节奏总纲!W$4:W32)</f>
        <v>0</v>
      </c>
      <c r="ED34" s="89">
        <f>SUMPRODUCT(BC$6:BC34,[1]节奏总纲!X$4:X32)</f>
        <v>0</v>
      </c>
      <c r="EE34" s="89">
        <f>SUMPRODUCT(BD$6:BD34,[1]节奏总纲!Y$4:Y32)</f>
        <v>0</v>
      </c>
      <c r="EF34" s="89">
        <f>SUMPRODUCT(BE$6:BE34,[1]节奏总纲!Z$4:Z32)</f>
        <v>0</v>
      </c>
      <c r="EG34" s="89">
        <f>SUMPRODUCT(BF$6:BF34,[1]节奏总纲!AA$4:AA32)</f>
        <v>0</v>
      </c>
      <c r="EH34" s="89">
        <f>SUMPRODUCT(BG$6:BG34,[1]节奏总纲!W$4:W32)</f>
        <v>0</v>
      </c>
      <c r="EI34" s="89">
        <f>SUMPRODUCT(BH$6:BH34,[1]节奏总纲!X$4:X32)</f>
        <v>0</v>
      </c>
      <c r="EJ34" s="89">
        <f>SUMPRODUCT(BI$6:BI34,[1]节奏总纲!Y$4:Y32)</f>
        <v>0</v>
      </c>
      <c r="EK34" s="89">
        <f>SUMPRODUCT(BJ$6:BJ34,[1]节奏总纲!Z$4:Z32)</f>
        <v>0</v>
      </c>
      <c r="EL34" s="89">
        <f>SUMPRODUCT(BK$6:BK34,[1]节奏总纲!AA$4:AA32)</f>
        <v>0</v>
      </c>
      <c r="EM34" s="89">
        <f>SUMPRODUCT(BL$6:BL34,[1]节奏总纲!W$4:W32)</f>
        <v>0</v>
      </c>
      <c r="EN34" s="89">
        <f>SUMPRODUCT(BM$6:BM34,[1]节奏总纲!X$4:X32)</f>
        <v>0</v>
      </c>
      <c r="EO34" s="89">
        <f>SUMPRODUCT(BN$6:BN34,[1]节奏总纲!Y$4:Y32)</f>
        <v>0</v>
      </c>
      <c r="EP34" s="89">
        <f>SUMPRODUCT(BO$6:BO34,[1]节奏总纲!Z$4:Z32)</f>
        <v>0</v>
      </c>
      <c r="EQ34" s="89">
        <f>SUMPRODUCT(BP$6:BP34,[1]节奏总纲!AA$4:AA32)</f>
        <v>0</v>
      </c>
      <c r="ER34" s="89">
        <f>SUMPRODUCT(BQ$6:BQ34,[1]节奏总纲!W$4:W32)</f>
        <v>0</v>
      </c>
      <c r="ES34" s="89">
        <f>SUMPRODUCT(BR$6:BR34,[1]节奏总纲!X$4:X32)</f>
        <v>0</v>
      </c>
      <c r="ET34" s="89">
        <f>SUMPRODUCT(BS$6:BS34,[1]节奏总纲!Y$4:Y32)</f>
        <v>0</v>
      </c>
      <c r="EU34" s="89">
        <f>SUMPRODUCT(BT$6:BT34,[1]节奏总纲!Z$4:Z32)</f>
        <v>0</v>
      </c>
      <c r="EV34" s="89">
        <f>SUMPRODUCT(BU$6:BU34,[1]节奏总纲!AA$4:AA32)</f>
        <v>0</v>
      </c>
      <c r="EX34" s="88">
        <v>40</v>
      </c>
      <c r="EY34" s="88">
        <f t="shared" si="90"/>
        <v>0</v>
      </c>
      <c r="EZ34" s="88">
        <f t="shared" si="91"/>
        <v>0</v>
      </c>
      <c r="FA34" s="88">
        <f t="shared" si="92"/>
        <v>0</v>
      </c>
      <c r="FB34" s="88">
        <f t="shared" si="93"/>
        <v>0</v>
      </c>
      <c r="FC34" s="88">
        <f t="shared" si="94"/>
        <v>0</v>
      </c>
      <c r="FE34" s="89">
        <f>SUMPRODUCT(BV$6:BV34,[1]节奏总纲!W$4:W32)</f>
        <v>106.98852784472777</v>
      </c>
      <c r="FF34" s="89">
        <f>SUMPRODUCT(BW$6:BW34,[1]节奏总纲!X$4:X32)</f>
        <v>93.435016708468609</v>
      </c>
      <c r="FG34" s="89">
        <f>SUMPRODUCT(BX$6:BX34,[1]节奏总纲!Y$4:Y32)</f>
        <v>77.370177955745135</v>
      </c>
      <c r="FH34" s="89">
        <f>SUMPRODUCT(BY$6:BY34,[1]节奏总纲!Z$4:Z32)</f>
        <v>57.649245959481469</v>
      </c>
      <c r="FI34" s="89">
        <f>SUMPRODUCT(BZ$6:BZ34,[1]节奏总纲!AA$4:AA32)</f>
        <v>32.36028219724674</v>
      </c>
      <c r="FJ34" s="89">
        <f>SUMPRODUCT(CA$6:CA34,[1]节奏总纲!W$4:W32)</f>
        <v>58.231346908873022</v>
      </c>
      <c r="FK34" s="89">
        <f>SUMPRODUCT(CB$6:CB34,[1]节奏总纲!X$4:X32)</f>
        <v>51.012884980934572</v>
      </c>
      <c r="FL34" s="89">
        <f>SUMPRODUCT(CC$6:CC34,[1]节奏总纲!Y$4:Y32)</f>
        <v>42.357896792337982</v>
      </c>
      <c r="FM34" s="89">
        <f>SUMPRODUCT(CD$6:CD34,[1]节奏总纲!Z$4:Z32)</f>
        <v>31.644692586073674</v>
      </c>
      <c r="FN34" s="89">
        <f>SUMPRODUCT(CE$6:CE34,[1]节奏总纲!AA$4:AA32)</f>
        <v>17.944864871886473</v>
      </c>
      <c r="FO34" s="89">
        <f>SUMPRODUCT(CF$6:CF34,[1]节奏总纲!W$4:W32)</f>
        <v>28.03513665628013</v>
      </c>
      <c r="FP34" s="89">
        <f>SUMPRODUCT(CG$6:CG34,[1]节奏总纲!X$4:X32)</f>
        <v>25.024650487830204</v>
      </c>
      <c r="FQ34" s="89">
        <f>SUMPRODUCT(CH$6:CH34,[1]节奏总纲!Y$4:Y32)</f>
        <v>21.056724407566211</v>
      </c>
      <c r="FR34" s="89">
        <f>SUMPRODUCT(CI$6:CI34,[1]节奏总纲!Z$4:Z32)</f>
        <v>15.7907228352556</v>
      </c>
      <c r="FS34" s="89">
        <f>SUMPRODUCT(CJ$6:CJ34,[1]节奏总纲!AA$4:AA32)</f>
        <v>9.0346752901262768</v>
      </c>
      <c r="FT34" s="89">
        <f>SUMPRODUCT(CK$6:CK34,[1]节奏总纲!W$4:W32)</f>
        <v>0</v>
      </c>
      <c r="FU34" s="89">
        <f>SUMPRODUCT(CL$6:CL34,[1]节奏总纲!X$4:X32)</f>
        <v>0</v>
      </c>
      <c r="FV34" s="89">
        <f>SUMPRODUCT(CM$6:CM34,[1]节奏总纲!Y$4:Y32)</f>
        <v>0</v>
      </c>
      <c r="FW34" s="89">
        <f>SUMPRODUCT(CN$6:CN34,[1]节奏总纲!Z$4:Z32)</f>
        <v>0</v>
      </c>
      <c r="FX34" s="89">
        <f>SUMPRODUCT(CO$6:CO34,[1]节奏总纲!AA$4:AA32)</f>
        <v>0</v>
      </c>
      <c r="FY34" s="89">
        <f>SUMPRODUCT(CP$6:CP34,[1]节奏总纲!W$4:W32)</f>
        <v>0</v>
      </c>
      <c r="FZ34" s="89">
        <f>SUMPRODUCT(CQ$6:CQ34,[1]节奏总纲!X$4:X32)</f>
        <v>0</v>
      </c>
      <c r="GA34" s="89">
        <f>SUMPRODUCT(CR$6:CR34,[1]节奏总纲!Y$4:Y32)</f>
        <v>0</v>
      </c>
      <c r="GB34" s="89">
        <f>SUMPRODUCT(CS$6:CS34,[1]节奏总纲!Z$4:Z32)</f>
        <v>0</v>
      </c>
      <c r="GC34" s="89">
        <f>SUMPRODUCT(CT$6:CT34,[1]节奏总纲!AA$4:AA32)</f>
        <v>0</v>
      </c>
      <c r="GD34" s="89">
        <f>SUMPRODUCT(CU$6:CU34,[1]节奏总纲!W$4:W32)</f>
        <v>0</v>
      </c>
      <c r="GE34" s="89">
        <f>SUMPRODUCT(CV$6:CV34,[1]节奏总纲!X$4:X32)</f>
        <v>0</v>
      </c>
      <c r="GF34" s="89">
        <f>SUMPRODUCT(CW$6:CW34,[1]节奏总纲!Y$4:Y32)</f>
        <v>0</v>
      </c>
      <c r="GG34" s="89">
        <f>SUMPRODUCT(CX$6:CX34,[1]节奏总纲!Z$4:Z32)</f>
        <v>0</v>
      </c>
      <c r="GH34" s="89">
        <f>SUMPRODUCT(CY$6:CY34,[1]节奏总纲!AA$4:AA32)</f>
        <v>0</v>
      </c>
      <c r="GJ34" s="88">
        <v>25</v>
      </c>
      <c r="GK34" s="88">
        <f t="shared" si="95"/>
        <v>61.873899616466744</v>
      </c>
      <c r="GL34" s="88">
        <f t="shared" si="96"/>
        <v>27.342047161933163</v>
      </c>
      <c r="GM34" s="88">
        <f t="shared" si="97"/>
        <v>9.2440919418292644</v>
      </c>
      <c r="GN34" s="88">
        <f t="shared" si="98"/>
        <v>0</v>
      </c>
      <c r="GO34" s="88">
        <f t="shared" si="99"/>
        <v>0</v>
      </c>
      <c r="GP34" s="88">
        <f t="shared" si="100"/>
        <v>0</v>
      </c>
      <c r="GR34" s="89">
        <f>SUMPRODUCT(CZ$6:CZ34,[1]节奏总纲!W$4:W32)</f>
        <v>359626.92348146194</v>
      </c>
      <c r="GS34" s="89">
        <f>SUMPRODUCT(DA$6:DA34,[1]节奏总纲!X$4:X32)</f>
        <v>311646.62137277552</v>
      </c>
      <c r="GT34" s="89">
        <f>SUMPRODUCT(DB$6:DB34,[1]节奏总纲!Y$4:Y32)</f>
        <v>256415.08571596595</v>
      </c>
      <c r="GU34" s="89">
        <f>SUMPRODUCT(DC$6:DC34,[1]节奏总纲!Z$4:Z32)</f>
        <v>190140.74837024382</v>
      </c>
      <c r="GV34" s="89">
        <f>SUMPRODUCT(DD$6:DD34,[1]节奏总纲!AA$4:AA32)</f>
        <v>105336.61186922844</v>
      </c>
    </row>
    <row r="35" spans="2:204" x14ac:dyDescent="0.15">
      <c r="B35" s="89">
        <f t="shared" si="89"/>
        <v>100</v>
      </c>
      <c r="C35" s="89">
        <v>24</v>
      </c>
      <c r="D35" s="39">
        <f>爵位解锁村镇信息!L32</f>
        <v>1330</v>
      </c>
      <c r="E35" s="39">
        <f>爵位解锁村镇信息!M32</f>
        <v>1342.878787878788</v>
      </c>
      <c r="F35" s="39">
        <f>爵位解锁村镇信息!N32</f>
        <v>1356.020408163266</v>
      </c>
      <c r="G35" s="39">
        <f>爵位解锁村镇信息!O32</f>
        <v>1369.4329896907211</v>
      </c>
      <c r="H35" s="39">
        <f>爵位解锁村镇信息!P32</f>
        <v>1397.105263157895</v>
      </c>
      <c r="I35" s="67">
        <f t="shared" si="87"/>
        <v>1.0902255639097744</v>
      </c>
      <c r="J35" s="42">
        <v>50</v>
      </c>
      <c r="K35" s="89">
        <f t="shared" si="88"/>
        <v>1450</v>
      </c>
      <c r="L35" s="89">
        <v>60300</v>
      </c>
      <c r="M35" s="89">
        <f>ROUND(650/INDEX('[1]功能-付费相关'!BB$6:BB$105,C35,1)/2000,0)*2000</f>
        <v>424000</v>
      </c>
      <c r="S35" s="89">
        <v>6</v>
      </c>
      <c r="T35" s="69">
        <v>20</v>
      </c>
      <c r="U35" s="69">
        <v>15</v>
      </c>
      <c r="V35" s="69">
        <v>10</v>
      </c>
      <c r="Z35" s="89">
        <f t="shared" si="86"/>
        <v>72000</v>
      </c>
      <c r="AE35" s="89">
        <v>30</v>
      </c>
      <c r="AF35" s="89">
        <f t="shared" si="0"/>
        <v>1920</v>
      </c>
      <c r="AG35" s="89">
        <f t="shared" si="1"/>
        <v>1935.9090909090905</v>
      </c>
      <c r="AH35" s="89">
        <f t="shared" si="2"/>
        <v>1952.1428571428582</v>
      </c>
      <c r="AI35" s="89">
        <f t="shared" si="3"/>
        <v>1968.7113402061852</v>
      </c>
      <c r="AJ35" s="89">
        <f t="shared" si="4"/>
        <v>2002.8947368421059</v>
      </c>
      <c r="AL35" s="89">
        <v>30</v>
      </c>
      <c r="AM35" s="89">
        <f t="shared" si="5"/>
        <v>87100</v>
      </c>
      <c r="AN35" s="89">
        <f t="shared" si="6"/>
        <v>88372.727272727236</v>
      </c>
      <c r="AO35" s="89">
        <f t="shared" si="7"/>
        <v>89675.714285714377</v>
      </c>
      <c r="AP35" s="89">
        <f t="shared" si="8"/>
        <v>91034.329896907191</v>
      </c>
      <c r="AQ35" s="89">
        <f t="shared" si="9"/>
        <v>93843.157894736898</v>
      </c>
      <c r="AR35" s="89">
        <f t="shared" si="10"/>
        <v>976800</v>
      </c>
      <c r="AS35" s="89">
        <f t="shared" si="11"/>
        <v>1009254.5454545447</v>
      </c>
      <c r="AT35" s="89">
        <f t="shared" si="12"/>
        <v>1042714.2857142881</v>
      </c>
      <c r="AU35" s="89">
        <f t="shared" si="13"/>
        <v>1079164.9484536075</v>
      </c>
      <c r="AV35" s="89">
        <f t="shared" si="14"/>
        <v>1154600.0000000014</v>
      </c>
      <c r="AW35" s="89">
        <f t="shared" si="15"/>
        <v>0</v>
      </c>
      <c r="AX35" s="89">
        <f t="shared" si="16"/>
        <v>0</v>
      </c>
      <c r="AY35" s="89">
        <f t="shared" si="17"/>
        <v>0</v>
      </c>
      <c r="AZ35" s="89">
        <f t="shared" si="18"/>
        <v>0</v>
      </c>
      <c r="BA35" s="89">
        <f t="shared" si="19"/>
        <v>0</v>
      </c>
      <c r="BB35" s="89">
        <f t="shared" si="20"/>
        <v>0</v>
      </c>
      <c r="BC35" s="89">
        <f t="shared" si="21"/>
        <v>0</v>
      </c>
      <c r="BD35" s="89">
        <f t="shared" si="22"/>
        <v>0</v>
      </c>
      <c r="BE35" s="89">
        <f t="shared" si="23"/>
        <v>0</v>
      </c>
      <c r="BF35" s="89">
        <f t="shared" si="24"/>
        <v>0</v>
      </c>
      <c r="BG35" s="89">
        <f t="shared" si="25"/>
        <v>0</v>
      </c>
      <c r="BH35" s="89">
        <f t="shared" si="26"/>
        <v>0</v>
      </c>
      <c r="BI35" s="89">
        <f t="shared" si="27"/>
        <v>0</v>
      </c>
      <c r="BJ35" s="89">
        <f t="shared" si="28"/>
        <v>0</v>
      </c>
      <c r="BK35" s="89">
        <f t="shared" si="29"/>
        <v>0</v>
      </c>
      <c r="BL35" s="89">
        <f t="shared" si="30"/>
        <v>0</v>
      </c>
      <c r="BM35" s="89">
        <f t="shared" si="31"/>
        <v>0</v>
      </c>
      <c r="BN35" s="89">
        <f t="shared" si="32"/>
        <v>0</v>
      </c>
      <c r="BO35" s="89">
        <f t="shared" si="33"/>
        <v>0</v>
      </c>
      <c r="BP35" s="89">
        <f t="shared" si="34"/>
        <v>0</v>
      </c>
      <c r="BQ35" s="89">
        <f t="shared" si="35"/>
        <v>0</v>
      </c>
      <c r="BR35" s="89">
        <f t="shared" si="36"/>
        <v>0</v>
      </c>
      <c r="BS35" s="89">
        <f t="shared" si="37"/>
        <v>0</v>
      </c>
      <c r="BT35" s="89">
        <f t="shared" si="38"/>
        <v>0</v>
      </c>
      <c r="BU35" s="89">
        <f t="shared" si="39"/>
        <v>0</v>
      </c>
      <c r="BV35" s="89">
        <f t="shared" si="40"/>
        <v>20</v>
      </c>
      <c r="BW35" s="89">
        <f t="shared" si="41"/>
        <v>20</v>
      </c>
      <c r="BX35" s="89">
        <f t="shared" si="42"/>
        <v>20</v>
      </c>
      <c r="BY35" s="89">
        <f t="shared" si="43"/>
        <v>20</v>
      </c>
      <c r="BZ35" s="89">
        <f t="shared" si="44"/>
        <v>20</v>
      </c>
      <c r="CA35" s="89">
        <f t="shared" si="45"/>
        <v>15</v>
      </c>
      <c r="CB35" s="89">
        <f t="shared" si="46"/>
        <v>15</v>
      </c>
      <c r="CC35" s="89">
        <f t="shared" si="47"/>
        <v>15</v>
      </c>
      <c r="CD35" s="89">
        <f t="shared" si="48"/>
        <v>15</v>
      </c>
      <c r="CE35" s="89">
        <f t="shared" si="49"/>
        <v>15</v>
      </c>
      <c r="CF35" s="89">
        <f t="shared" si="50"/>
        <v>10</v>
      </c>
      <c r="CG35" s="89">
        <f t="shared" si="51"/>
        <v>10</v>
      </c>
      <c r="CH35" s="89">
        <f t="shared" si="52"/>
        <v>10</v>
      </c>
      <c r="CI35" s="89">
        <f t="shared" si="53"/>
        <v>10</v>
      </c>
      <c r="CJ35" s="89">
        <f t="shared" si="54"/>
        <v>10</v>
      </c>
      <c r="CK35" s="89">
        <f t="shared" si="55"/>
        <v>0</v>
      </c>
      <c r="CL35" s="89">
        <f t="shared" si="56"/>
        <v>0</v>
      </c>
      <c r="CM35" s="89">
        <f t="shared" si="57"/>
        <v>0</v>
      </c>
      <c r="CN35" s="89">
        <f t="shared" si="58"/>
        <v>0</v>
      </c>
      <c r="CO35" s="89">
        <f t="shared" si="59"/>
        <v>0</v>
      </c>
      <c r="CP35" s="89">
        <f t="shared" si="60"/>
        <v>0</v>
      </c>
      <c r="CQ35" s="89">
        <f t="shared" si="61"/>
        <v>0</v>
      </c>
      <c r="CR35" s="89">
        <f t="shared" si="62"/>
        <v>0</v>
      </c>
      <c r="CS35" s="89">
        <f t="shared" si="63"/>
        <v>0</v>
      </c>
      <c r="CT35" s="89">
        <f t="shared" si="64"/>
        <v>0</v>
      </c>
      <c r="CU35" s="89">
        <f t="shared" si="65"/>
        <v>0</v>
      </c>
      <c r="CV35" s="89">
        <f t="shared" si="66"/>
        <v>0</v>
      </c>
      <c r="CW35" s="89">
        <f t="shared" si="67"/>
        <v>0</v>
      </c>
      <c r="CX35" s="89">
        <f t="shared" si="68"/>
        <v>0</v>
      </c>
      <c r="CY35" s="89">
        <f t="shared" si="69"/>
        <v>0</v>
      </c>
      <c r="CZ35" s="89">
        <f t="shared" si="70"/>
        <v>72000</v>
      </c>
      <c r="DA35" s="89">
        <f t="shared" si="71"/>
        <v>72000</v>
      </c>
      <c r="DB35" s="89">
        <f t="shared" si="72"/>
        <v>72000</v>
      </c>
      <c r="DC35" s="89">
        <f t="shared" si="73"/>
        <v>72000</v>
      </c>
      <c r="DD35" s="89">
        <f t="shared" si="74"/>
        <v>72000</v>
      </c>
      <c r="DH35" s="89">
        <v>30</v>
      </c>
      <c r="DI35" s="89">
        <f>SUMPRODUCT(AM$6:AM35,[1]节奏总纲!W$4:W33)</f>
        <v>308913.48928519117</v>
      </c>
      <c r="DJ35" s="89">
        <f>SUMPRODUCT(AN$6:AN35,[1]节奏总纲!X$4:X33)</f>
        <v>272591.44303657819</v>
      </c>
      <c r="DK35" s="89">
        <f>SUMPRODUCT(AO$6:AO35,[1]节奏总纲!Y$4:Y33)</f>
        <v>228206.77532704058</v>
      </c>
      <c r="DL35" s="89">
        <f>SUMPRODUCT(AP$6:AP35,[1]节奏总纲!Z$4:Z33)</f>
        <v>171823.30330423184</v>
      </c>
      <c r="DM35" s="89">
        <f>SUMPRODUCT(AQ$6:AQ35,[1]节奏总纲!AA$4:AA33)</f>
        <v>98944.719799702478</v>
      </c>
      <c r="DN35" s="89">
        <f>SUMPRODUCT(AR$6:AR35,[1]节奏总纲!W$4:W33)</f>
        <v>2375849.0294011254</v>
      </c>
      <c r="DO35" s="89">
        <f>SUMPRODUCT(AS$6:AS35,[1]节奏总纲!X$4:X33)</f>
        <v>2131058.8612254662</v>
      </c>
      <c r="DP35" s="89">
        <f>SUMPRODUCT(AT$6:AT35,[1]节奏总纲!Y$4:Y33)</f>
        <v>1815590.3705641651</v>
      </c>
      <c r="DQ35" s="89">
        <f>SUMPRODUCT(AU$6:AU35,[1]节奏总纲!Z$4:Z33)</f>
        <v>1392773.6725979601</v>
      </c>
      <c r="DR35" s="89">
        <f>SUMPRODUCT(AV$6:AV35,[1]节奏总纲!AA$4:AA33)</f>
        <v>833265.08524632198</v>
      </c>
      <c r="DS35" s="89">
        <f>SUMPRODUCT(CZ$6:CZ35,[1]节奏总纲!W$4:W33)</f>
        <v>398199.92035626102</v>
      </c>
      <c r="DT35" s="89">
        <f>SUMPRODUCT(DA$6:DA35,[1]节奏总纲!X$4:X33)</f>
        <v>345507.27354978793</v>
      </c>
      <c r="DU35" s="89">
        <f>SUMPRODUCT(DB$6:DB35,[1]节奏总纲!Y$4:Y33)</f>
        <v>284571.55696738389</v>
      </c>
      <c r="DV35" s="89">
        <f>SUMPRODUCT(DC$6:DC35,[1]节奏总纲!Z$4:Z33)</f>
        <v>210998.44330076146</v>
      </c>
      <c r="DW35" s="89">
        <f>SUMPRODUCT(DD$6:DD35,[1]节奏总纲!AA$4:AA33)</f>
        <v>117145.08173291823</v>
      </c>
      <c r="DX35" s="89">
        <f>SUMPRODUCT(AW$6:AW35,[1]节奏总纲!W$4:W33)</f>
        <v>0</v>
      </c>
      <c r="DY35" s="89">
        <f>SUMPRODUCT(AX$6:AX35,[1]节奏总纲!X$4:X33)</f>
        <v>0</v>
      </c>
      <c r="DZ35" s="89">
        <f>SUMPRODUCT(AY$6:AY35,[1]节奏总纲!Y$4:Y33)</f>
        <v>0</v>
      </c>
      <c r="EA35" s="89">
        <f>SUMPRODUCT(AZ$6:AZ35,[1]节奏总纲!Z$4:Z33)</f>
        <v>0</v>
      </c>
      <c r="EB35" s="89">
        <f>SUMPRODUCT(BA$6:BA35,[1]节奏总纲!AA$4:AA33)</f>
        <v>0</v>
      </c>
      <c r="EC35" s="89">
        <f>SUMPRODUCT(BB$6:BB35,[1]节奏总纲!W$4:W33)</f>
        <v>0</v>
      </c>
      <c r="ED35" s="89">
        <f>SUMPRODUCT(BC$6:BC35,[1]节奏总纲!X$4:X33)</f>
        <v>0</v>
      </c>
      <c r="EE35" s="89">
        <f>SUMPRODUCT(BD$6:BD35,[1]节奏总纲!Y$4:Y33)</f>
        <v>0</v>
      </c>
      <c r="EF35" s="89">
        <f>SUMPRODUCT(BE$6:BE35,[1]节奏总纲!Z$4:Z33)</f>
        <v>0</v>
      </c>
      <c r="EG35" s="89">
        <f>SUMPRODUCT(BF$6:BF35,[1]节奏总纲!AA$4:AA33)</f>
        <v>0</v>
      </c>
      <c r="EH35" s="89">
        <f>SUMPRODUCT(BG$6:BG35,[1]节奏总纲!W$4:W33)</f>
        <v>0</v>
      </c>
      <c r="EI35" s="89">
        <f>SUMPRODUCT(BH$6:BH35,[1]节奏总纲!X$4:X33)</f>
        <v>0</v>
      </c>
      <c r="EJ35" s="89">
        <f>SUMPRODUCT(BI$6:BI35,[1]节奏总纲!Y$4:Y33)</f>
        <v>0</v>
      </c>
      <c r="EK35" s="89">
        <f>SUMPRODUCT(BJ$6:BJ35,[1]节奏总纲!Z$4:Z33)</f>
        <v>0</v>
      </c>
      <c r="EL35" s="89">
        <f>SUMPRODUCT(BK$6:BK35,[1]节奏总纲!AA$4:AA33)</f>
        <v>0</v>
      </c>
      <c r="EM35" s="89">
        <f>SUMPRODUCT(BL$6:BL35,[1]节奏总纲!W$4:W33)</f>
        <v>0</v>
      </c>
      <c r="EN35" s="89">
        <f>SUMPRODUCT(BM$6:BM35,[1]节奏总纲!X$4:X33)</f>
        <v>0</v>
      </c>
      <c r="EO35" s="89">
        <f>SUMPRODUCT(BN$6:BN35,[1]节奏总纲!Y$4:Y33)</f>
        <v>0</v>
      </c>
      <c r="EP35" s="89">
        <f>SUMPRODUCT(BO$6:BO35,[1]节奏总纲!Z$4:Z33)</f>
        <v>0</v>
      </c>
      <c r="EQ35" s="89">
        <f>SUMPRODUCT(BP$6:BP35,[1]节奏总纲!AA$4:AA33)</f>
        <v>0</v>
      </c>
      <c r="ER35" s="89">
        <f>SUMPRODUCT(BQ$6:BQ35,[1]节奏总纲!W$4:W33)</f>
        <v>0</v>
      </c>
      <c r="ES35" s="89">
        <f>SUMPRODUCT(BR$6:BR35,[1]节奏总纲!X$4:X33)</f>
        <v>0</v>
      </c>
      <c r="ET35" s="89">
        <f>SUMPRODUCT(BS$6:BS35,[1]节奏总纲!Y$4:Y33)</f>
        <v>0</v>
      </c>
      <c r="EU35" s="89">
        <f>SUMPRODUCT(BT$6:BT35,[1]节奏总纲!Z$4:Z33)</f>
        <v>0</v>
      </c>
      <c r="EV35" s="89">
        <f>SUMPRODUCT(BU$6:BU35,[1]节奏总纲!AA$4:AA33)</f>
        <v>0</v>
      </c>
      <c r="EX35" s="88">
        <v>50</v>
      </c>
      <c r="EY35" s="88">
        <f t="shared" si="90"/>
        <v>0</v>
      </c>
      <c r="EZ35" s="88">
        <f t="shared" si="91"/>
        <v>0</v>
      </c>
      <c r="FA35" s="88">
        <f t="shared" si="92"/>
        <v>0</v>
      </c>
      <c r="FB35" s="88">
        <f t="shared" si="93"/>
        <v>0</v>
      </c>
      <c r="FC35" s="88">
        <f t="shared" si="94"/>
        <v>0</v>
      </c>
      <c r="FE35" s="89">
        <f>SUMPRODUCT(BV$6:BV35,[1]节奏总纲!W$4:W33)</f>
        <v>117.70324919883862</v>
      </c>
      <c r="FF35" s="89">
        <f>SUMPRODUCT(BW$6:BW35,[1]节奏总纲!X$4:X33)</f>
        <v>102.84075342430539</v>
      </c>
      <c r="FG35" s="89">
        <f>SUMPRODUCT(BX$6:BX35,[1]节奏总纲!Y$4:Y33)</f>
        <v>85.191419970027894</v>
      </c>
      <c r="FH35" s="89">
        <f>SUMPRODUCT(BY$6:BY35,[1]节奏总纲!Z$4:Z33)</f>
        <v>63.44305010684748</v>
      </c>
      <c r="FI35" s="89">
        <f>SUMPRODUCT(BZ$6:BZ35,[1]节奏总纲!AA$4:AA33)</f>
        <v>35.64041271493835</v>
      </c>
      <c r="FJ35" s="89">
        <f>SUMPRODUCT(CA$6:CA35,[1]节奏总纲!W$4:W33)</f>
        <v>66.267387924456159</v>
      </c>
      <c r="FK35" s="89">
        <f>SUMPRODUCT(CB$6:CB35,[1]节奏总纲!X$4:X33)</f>
        <v>58.067187517812158</v>
      </c>
      <c r="FL35" s="89">
        <f>SUMPRODUCT(CC$6:CC35,[1]节奏总纲!Y$4:Y33)</f>
        <v>48.223828303050055</v>
      </c>
      <c r="FM35" s="89">
        <f>SUMPRODUCT(CD$6:CD35,[1]节奏总纲!Z$4:Z33)</f>
        <v>35.99004569659818</v>
      </c>
      <c r="FN35" s="89">
        <f>SUMPRODUCT(CE$6:CE35,[1]节奏总纲!AA$4:AA33)</f>
        <v>20.404962760155179</v>
      </c>
      <c r="FO35" s="89">
        <f>SUMPRODUCT(CF$6:CF35,[1]节奏总纲!W$4:W33)</f>
        <v>33.392497333335555</v>
      </c>
      <c r="FP35" s="89">
        <f>SUMPRODUCT(CG$6:CG35,[1]节奏总纲!X$4:X33)</f>
        <v>29.727518845748595</v>
      </c>
      <c r="FQ35" s="89">
        <f>SUMPRODUCT(CH$6:CH35,[1]节奏总纲!Y$4:Y33)</f>
        <v>24.967345414707594</v>
      </c>
      <c r="FR35" s="89">
        <f>SUMPRODUCT(CI$6:CI35,[1]节奏总纲!Z$4:Z33)</f>
        <v>18.687624908938606</v>
      </c>
      <c r="FS35" s="89">
        <f>SUMPRODUCT(CJ$6:CJ35,[1]节奏总纲!AA$4:AA33)</f>
        <v>10.674740548972082</v>
      </c>
      <c r="FT35" s="89">
        <f>SUMPRODUCT(CK$6:CK35,[1]节奏总纲!W$4:W33)</f>
        <v>0</v>
      </c>
      <c r="FU35" s="89">
        <f>SUMPRODUCT(CL$6:CL35,[1]节奏总纲!X$4:X33)</f>
        <v>0</v>
      </c>
      <c r="FV35" s="89">
        <f>SUMPRODUCT(CM$6:CM35,[1]节奏总纲!Y$4:Y33)</f>
        <v>0</v>
      </c>
      <c r="FW35" s="89">
        <f>SUMPRODUCT(CN$6:CN35,[1]节奏总纲!Z$4:Z33)</f>
        <v>0</v>
      </c>
      <c r="FX35" s="89">
        <f>SUMPRODUCT(CO$6:CO35,[1]节奏总纲!AA$4:AA33)</f>
        <v>0</v>
      </c>
      <c r="FY35" s="89">
        <f>SUMPRODUCT(CP$6:CP35,[1]节奏总纲!W$4:W33)</f>
        <v>0</v>
      </c>
      <c r="FZ35" s="89">
        <f>SUMPRODUCT(CQ$6:CQ35,[1]节奏总纲!X$4:X33)</f>
        <v>0</v>
      </c>
      <c r="GA35" s="89">
        <f>SUMPRODUCT(CR$6:CR35,[1]节奏总纲!Y$4:Y33)</f>
        <v>0</v>
      </c>
      <c r="GB35" s="89">
        <f>SUMPRODUCT(CS$6:CS35,[1]节奏总纲!Z$4:Z33)</f>
        <v>0</v>
      </c>
      <c r="GC35" s="89">
        <f>SUMPRODUCT(CT$6:CT35,[1]节奏总纲!AA$4:AA33)</f>
        <v>0</v>
      </c>
      <c r="GD35" s="89">
        <f>SUMPRODUCT(CU$6:CU35,[1]节奏总纲!W$4:W33)</f>
        <v>0</v>
      </c>
      <c r="GE35" s="89">
        <f>SUMPRODUCT(CV$6:CV35,[1]节奏总纲!X$4:X33)</f>
        <v>0</v>
      </c>
      <c r="GF35" s="89">
        <f>SUMPRODUCT(CW$6:CW35,[1]节奏总纲!Y$4:Y33)</f>
        <v>0</v>
      </c>
      <c r="GG35" s="89">
        <f>SUMPRODUCT(CX$6:CX35,[1]节奏总纲!Z$4:Z33)</f>
        <v>0</v>
      </c>
      <c r="GH35" s="89">
        <f>SUMPRODUCT(CY$6:CY35,[1]节奏总纲!AA$4:AA33)</f>
        <v>0</v>
      </c>
      <c r="GJ35" s="88">
        <v>30</v>
      </c>
      <c r="GK35" s="88">
        <f t="shared" si="95"/>
        <v>102.84075342430539</v>
      </c>
      <c r="GL35" s="88">
        <f t="shared" si="96"/>
        <v>58.067187517812158</v>
      </c>
      <c r="GM35" s="88">
        <f t="shared" si="97"/>
        <v>29.727518845748595</v>
      </c>
      <c r="GN35" s="88">
        <f t="shared" si="98"/>
        <v>0</v>
      </c>
      <c r="GO35" s="88">
        <f t="shared" si="99"/>
        <v>0</v>
      </c>
      <c r="GP35" s="88">
        <f t="shared" si="100"/>
        <v>0</v>
      </c>
      <c r="GR35" s="89">
        <f>SUMPRODUCT(CZ$6:CZ35,[1]节奏总纲!W$4:W33)</f>
        <v>398199.92035626102</v>
      </c>
      <c r="GS35" s="89">
        <f>SUMPRODUCT(DA$6:DA35,[1]节奏总纲!X$4:X33)</f>
        <v>345507.27354978793</v>
      </c>
      <c r="GT35" s="89">
        <f>SUMPRODUCT(DB$6:DB35,[1]节奏总纲!Y$4:Y33)</f>
        <v>284571.55696738389</v>
      </c>
      <c r="GU35" s="89">
        <f>SUMPRODUCT(DC$6:DC35,[1]节奏总纲!Z$4:Z33)</f>
        <v>210998.44330076146</v>
      </c>
      <c r="GV35" s="89">
        <f>SUMPRODUCT(DD$6:DD35,[1]节奏总纲!AA$4:AA33)</f>
        <v>117145.08173291823</v>
      </c>
    </row>
    <row r="36" spans="2:204" x14ac:dyDescent="0.15">
      <c r="B36" s="89">
        <f t="shared" si="89"/>
        <v>100</v>
      </c>
      <c r="C36" s="64">
        <v>25</v>
      </c>
      <c r="D36" s="64">
        <f>爵位解锁村镇信息!L33</f>
        <v>1430</v>
      </c>
      <c r="E36" s="64">
        <f>爵位解锁村镇信息!M33</f>
        <v>1443.8888888888887</v>
      </c>
      <c r="F36" s="64">
        <f>爵位解锁村镇信息!N33</f>
        <v>1458.0612244897966</v>
      </c>
      <c r="G36" s="64">
        <f>爵位解锁村镇信息!O33</f>
        <v>1472.5257731958757</v>
      </c>
      <c r="H36" s="64">
        <f>爵位解锁村镇信息!P33</f>
        <v>1502.3684210526317</v>
      </c>
      <c r="I36" s="67">
        <f t="shared" si="87"/>
        <v>1.083916083916084</v>
      </c>
      <c r="J36" s="65">
        <v>100</v>
      </c>
      <c r="K36" s="89">
        <f t="shared" si="88"/>
        <v>1550</v>
      </c>
      <c r="L36" s="64">
        <v>63600</v>
      </c>
      <c r="M36" s="64">
        <f>ROUND(650/INDEX('[1]功能-付费相关'!BB$6:BB$105,C36,1)/2000,0)*2000</f>
        <v>476000</v>
      </c>
      <c r="N36" s="64"/>
      <c r="O36" s="64"/>
      <c r="P36" s="64"/>
      <c r="Q36" s="64"/>
      <c r="R36" s="64"/>
      <c r="S36" s="64">
        <v>6</v>
      </c>
      <c r="T36" s="69">
        <v>20</v>
      </c>
      <c r="U36" s="69">
        <v>15</v>
      </c>
      <c r="V36" s="69">
        <v>10</v>
      </c>
      <c r="W36" s="64"/>
      <c r="X36" s="64"/>
      <c r="Y36" s="64"/>
      <c r="Z36" s="64">
        <f t="shared" si="86"/>
        <v>72000</v>
      </c>
      <c r="AE36" s="89">
        <v>31</v>
      </c>
      <c r="AF36" s="89">
        <f t="shared" si="0"/>
        <v>2010</v>
      </c>
      <c r="AG36" s="89">
        <f t="shared" si="1"/>
        <v>2026.8181818181815</v>
      </c>
      <c r="AH36" s="89">
        <f t="shared" si="2"/>
        <v>2043.9795918367358</v>
      </c>
      <c r="AI36" s="89">
        <f t="shared" si="3"/>
        <v>2061.494845360824</v>
      </c>
      <c r="AJ36" s="89">
        <f t="shared" si="4"/>
        <v>2097.6315789473692</v>
      </c>
      <c r="AL36" s="89">
        <v>31</v>
      </c>
      <c r="AM36" s="89">
        <f t="shared" si="5"/>
        <v>94440</v>
      </c>
      <c r="AN36" s="89">
        <f t="shared" si="6"/>
        <v>95852.72727272725</v>
      </c>
      <c r="AO36" s="89">
        <f t="shared" si="7"/>
        <v>97294.285714285812</v>
      </c>
      <c r="AP36" s="89">
        <f t="shared" si="8"/>
        <v>98294.278350515437</v>
      </c>
      <c r="AQ36" s="89">
        <f t="shared" si="9"/>
        <v>99848.157894736883</v>
      </c>
      <c r="AR36" s="89">
        <f t="shared" si="10"/>
        <v>1170800</v>
      </c>
      <c r="AS36" s="89">
        <f t="shared" si="11"/>
        <v>1209145.4545454539</v>
      </c>
      <c r="AT36" s="89">
        <f t="shared" si="12"/>
        <v>1248273.4693877576</v>
      </c>
      <c r="AU36" s="89">
        <f t="shared" si="13"/>
        <v>1276483.5051546383</v>
      </c>
      <c r="AV36" s="89">
        <f t="shared" si="14"/>
        <v>1322015.7894736852</v>
      </c>
      <c r="AW36" s="89">
        <f t="shared" si="15"/>
        <v>0</v>
      </c>
      <c r="AX36" s="89">
        <f t="shared" si="16"/>
        <v>0</v>
      </c>
      <c r="AY36" s="89">
        <f t="shared" si="17"/>
        <v>0</v>
      </c>
      <c r="AZ36" s="89">
        <f t="shared" si="18"/>
        <v>0</v>
      </c>
      <c r="BA36" s="89">
        <f t="shared" si="19"/>
        <v>0</v>
      </c>
      <c r="BB36" s="89">
        <f t="shared" si="20"/>
        <v>0</v>
      </c>
      <c r="BC36" s="89">
        <f t="shared" si="21"/>
        <v>0</v>
      </c>
      <c r="BD36" s="89">
        <f t="shared" si="22"/>
        <v>0</v>
      </c>
      <c r="BE36" s="89">
        <f t="shared" si="23"/>
        <v>0</v>
      </c>
      <c r="BF36" s="89">
        <f t="shared" si="24"/>
        <v>0</v>
      </c>
      <c r="BG36" s="89">
        <f t="shared" si="25"/>
        <v>0</v>
      </c>
      <c r="BH36" s="89">
        <f t="shared" si="26"/>
        <v>0</v>
      </c>
      <c r="BI36" s="89">
        <f t="shared" si="27"/>
        <v>0</v>
      </c>
      <c r="BJ36" s="89">
        <f t="shared" si="28"/>
        <v>0</v>
      </c>
      <c r="BK36" s="89">
        <f t="shared" si="29"/>
        <v>0</v>
      </c>
      <c r="BL36" s="89">
        <f t="shared" si="30"/>
        <v>0</v>
      </c>
      <c r="BM36" s="89">
        <f t="shared" si="31"/>
        <v>0</v>
      </c>
      <c r="BN36" s="89">
        <f t="shared" si="32"/>
        <v>0</v>
      </c>
      <c r="BO36" s="89">
        <f t="shared" si="33"/>
        <v>0</v>
      </c>
      <c r="BP36" s="89">
        <f t="shared" si="34"/>
        <v>0</v>
      </c>
      <c r="BQ36" s="89">
        <f t="shared" si="35"/>
        <v>0</v>
      </c>
      <c r="BR36" s="89">
        <f t="shared" si="36"/>
        <v>0</v>
      </c>
      <c r="BS36" s="89">
        <f t="shared" si="37"/>
        <v>0</v>
      </c>
      <c r="BT36" s="89">
        <f t="shared" si="38"/>
        <v>0</v>
      </c>
      <c r="BU36" s="89">
        <f t="shared" si="39"/>
        <v>0</v>
      </c>
      <c r="BV36" s="89">
        <f t="shared" si="40"/>
        <v>20</v>
      </c>
      <c r="BW36" s="89">
        <f t="shared" si="41"/>
        <v>20</v>
      </c>
      <c r="BX36" s="89">
        <f t="shared" si="42"/>
        <v>20</v>
      </c>
      <c r="BY36" s="89">
        <f t="shared" si="43"/>
        <v>20</v>
      </c>
      <c r="BZ36" s="89">
        <f t="shared" si="44"/>
        <v>20</v>
      </c>
      <c r="CA36" s="89">
        <f t="shared" si="45"/>
        <v>15</v>
      </c>
      <c r="CB36" s="89">
        <f t="shared" si="46"/>
        <v>15</v>
      </c>
      <c r="CC36" s="89">
        <f t="shared" si="47"/>
        <v>15</v>
      </c>
      <c r="CD36" s="89">
        <f t="shared" si="48"/>
        <v>15</v>
      </c>
      <c r="CE36" s="89">
        <f t="shared" si="49"/>
        <v>15</v>
      </c>
      <c r="CF36" s="89">
        <f t="shared" si="50"/>
        <v>10</v>
      </c>
      <c r="CG36" s="89">
        <f t="shared" si="51"/>
        <v>10</v>
      </c>
      <c r="CH36" s="89">
        <f t="shared" si="52"/>
        <v>10</v>
      </c>
      <c r="CI36" s="89">
        <f t="shared" si="53"/>
        <v>10</v>
      </c>
      <c r="CJ36" s="89">
        <f t="shared" si="54"/>
        <v>10</v>
      </c>
      <c r="CK36" s="89">
        <f t="shared" si="55"/>
        <v>0</v>
      </c>
      <c r="CL36" s="89">
        <f t="shared" si="56"/>
        <v>0</v>
      </c>
      <c r="CM36" s="89">
        <f t="shared" si="57"/>
        <v>0</v>
      </c>
      <c r="CN36" s="89">
        <f t="shared" si="58"/>
        <v>1.7242268041236002</v>
      </c>
      <c r="CO36" s="89">
        <f t="shared" si="59"/>
        <v>7.1447368421053854</v>
      </c>
      <c r="CP36" s="89">
        <f t="shared" si="60"/>
        <v>0</v>
      </c>
      <c r="CQ36" s="89">
        <f t="shared" si="61"/>
        <v>0</v>
      </c>
      <c r="CR36" s="89">
        <f t="shared" si="62"/>
        <v>0</v>
      </c>
      <c r="CS36" s="89">
        <f t="shared" si="63"/>
        <v>0</v>
      </c>
      <c r="CT36" s="89">
        <f t="shared" si="64"/>
        <v>0</v>
      </c>
      <c r="CU36" s="89">
        <f t="shared" si="65"/>
        <v>0</v>
      </c>
      <c r="CV36" s="89">
        <f t="shared" si="66"/>
        <v>0</v>
      </c>
      <c r="CW36" s="89">
        <f t="shared" si="67"/>
        <v>0</v>
      </c>
      <c r="CX36" s="89">
        <f t="shared" si="68"/>
        <v>0</v>
      </c>
      <c r="CY36" s="89">
        <f t="shared" si="69"/>
        <v>0</v>
      </c>
      <c r="CZ36" s="89">
        <f t="shared" si="70"/>
        <v>72000</v>
      </c>
      <c r="DA36" s="89">
        <f t="shared" si="71"/>
        <v>72000</v>
      </c>
      <c r="DB36" s="89">
        <f t="shared" si="72"/>
        <v>72000</v>
      </c>
      <c r="DC36" s="89">
        <f t="shared" si="73"/>
        <v>72000</v>
      </c>
      <c r="DD36" s="89">
        <f t="shared" si="74"/>
        <v>72000</v>
      </c>
      <c r="DH36" s="89">
        <v>31</v>
      </c>
      <c r="DI36" s="89">
        <f>SUMPRODUCT(AM$6:AM36,[1]节奏总纲!W$4:W34)</f>
        <v>363139.77570061118</v>
      </c>
      <c r="DJ36" s="89">
        <f>SUMPRODUCT(AN$6:AN36,[1]节奏总纲!X$4:X34)</f>
        <v>321371.70528616989</v>
      </c>
      <c r="DK36" s="89">
        <f>SUMPRODUCT(AO$6:AO36,[1]节奏总纲!Y$4:Y34)</f>
        <v>269183.39122314367</v>
      </c>
      <c r="DL36" s="89">
        <f>SUMPRODUCT(AP$6:AP36,[1]节奏总纲!Z$4:Z34)</f>
        <v>202224.78190498101</v>
      </c>
      <c r="DM36" s="89">
        <f>SUMPRODUCT(AQ$6:AQ36,[1]节奏总纲!AA$4:AA34)</f>
        <v>116679.31628865641</v>
      </c>
      <c r="DN36" s="89">
        <f>SUMPRODUCT(AR$6:AR36,[1]节奏总纲!W$4:W34)</f>
        <v>3048107.9889010591</v>
      </c>
      <c r="DO36" s="89">
        <f>SUMPRODUCT(AS$6:AS36,[1]节奏总纲!X$4:X34)</f>
        <v>2746403.1925641857</v>
      </c>
      <c r="DP36" s="89">
        <f>SUMPRODUCT(AT$6:AT36,[1]节奏总纲!Y$4:Y34)</f>
        <v>2341315.2074636845</v>
      </c>
      <c r="DQ36" s="89">
        <f>SUMPRODUCT(AU$6:AU36,[1]节奏总纲!Z$4:Z34)</f>
        <v>1787577.7915903502</v>
      </c>
      <c r="DR36" s="89">
        <f>SUMPRODUCT(AV$6:AV36,[1]节奏总纲!AA$4:AA34)</f>
        <v>1068075.7925510935</v>
      </c>
      <c r="DS36" s="89">
        <f>SUMPRODUCT(CZ$6:CZ36,[1]节奏总纲!W$4:W34)</f>
        <v>439541.43477716576</v>
      </c>
      <c r="DT36" s="89">
        <f>SUMPRODUCT(DA$6:DA36,[1]节奏总纲!X$4:X34)</f>
        <v>382148.68148779566</v>
      </c>
      <c r="DU36" s="89">
        <f>SUMPRODUCT(DB$6:DB36,[1]节奏总纲!Y$4:Y34)</f>
        <v>314895.19131918246</v>
      </c>
      <c r="DV36" s="89">
        <f>SUMPRODUCT(DC$6:DC36,[1]节奏总纲!Z$4:Z34)</f>
        <v>233267.35351594552</v>
      </c>
      <c r="DW36" s="89">
        <f>SUMPRODUCT(DD$6:DD36,[1]节奏总纲!AA$4:AA34)</f>
        <v>129933.40927072641</v>
      </c>
      <c r="DX36" s="89">
        <f>SUMPRODUCT(AW$6:AW36,[1]节奏总纲!W$4:W34)</f>
        <v>0</v>
      </c>
      <c r="DY36" s="89">
        <f>SUMPRODUCT(AX$6:AX36,[1]节奏总纲!X$4:X34)</f>
        <v>0</v>
      </c>
      <c r="DZ36" s="89">
        <f>SUMPRODUCT(AY$6:AY36,[1]节奏总纲!Y$4:Y34)</f>
        <v>0</v>
      </c>
      <c r="EA36" s="89">
        <f>SUMPRODUCT(AZ$6:AZ36,[1]节奏总纲!Z$4:Z34)</f>
        <v>0</v>
      </c>
      <c r="EB36" s="89">
        <f>SUMPRODUCT(BA$6:BA36,[1]节奏总纲!AA$4:AA34)</f>
        <v>0</v>
      </c>
      <c r="EC36" s="89">
        <f>SUMPRODUCT(BB$6:BB36,[1]节奏总纲!W$4:W34)</f>
        <v>0</v>
      </c>
      <c r="ED36" s="89">
        <f>SUMPRODUCT(BC$6:BC36,[1]节奏总纲!X$4:X34)</f>
        <v>0</v>
      </c>
      <c r="EE36" s="89">
        <f>SUMPRODUCT(BD$6:BD36,[1]节奏总纲!Y$4:Y34)</f>
        <v>0</v>
      </c>
      <c r="EF36" s="89">
        <f>SUMPRODUCT(BE$6:BE36,[1]节奏总纲!Z$4:Z34)</f>
        <v>0</v>
      </c>
      <c r="EG36" s="89">
        <f>SUMPRODUCT(BF$6:BF36,[1]节奏总纲!AA$4:AA34)</f>
        <v>0</v>
      </c>
      <c r="EH36" s="89">
        <f>SUMPRODUCT(BG$6:BG36,[1]节奏总纲!W$4:W34)</f>
        <v>0</v>
      </c>
      <c r="EI36" s="89">
        <f>SUMPRODUCT(BH$6:BH36,[1]节奏总纲!X$4:X34)</f>
        <v>0</v>
      </c>
      <c r="EJ36" s="89">
        <f>SUMPRODUCT(BI$6:BI36,[1]节奏总纲!Y$4:Y34)</f>
        <v>0</v>
      </c>
      <c r="EK36" s="89">
        <f>SUMPRODUCT(BJ$6:BJ36,[1]节奏总纲!Z$4:Z34)</f>
        <v>0</v>
      </c>
      <c r="EL36" s="89">
        <f>SUMPRODUCT(BK$6:BK36,[1]节奏总纲!AA$4:AA34)</f>
        <v>0</v>
      </c>
      <c r="EM36" s="89">
        <f>SUMPRODUCT(BL$6:BL36,[1]节奏总纲!W$4:W34)</f>
        <v>0</v>
      </c>
      <c r="EN36" s="89">
        <f>SUMPRODUCT(BM$6:BM36,[1]节奏总纲!X$4:X34)</f>
        <v>0</v>
      </c>
      <c r="EO36" s="89">
        <f>SUMPRODUCT(BN$6:BN36,[1]节奏总纲!Y$4:Y34)</f>
        <v>0</v>
      </c>
      <c r="EP36" s="89">
        <f>SUMPRODUCT(BO$6:BO36,[1]节奏总纲!Z$4:Z34)</f>
        <v>0</v>
      </c>
      <c r="EQ36" s="89">
        <f>SUMPRODUCT(BP$6:BP36,[1]节奏总纲!AA$4:AA34)</f>
        <v>0</v>
      </c>
      <c r="ER36" s="89">
        <f>SUMPRODUCT(BQ$6:BQ36,[1]节奏总纲!W$4:W34)</f>
        <v>0</v>
      </c>
      <c r="ES36" s="89">
        <f>SUMPRODUCT(BR$6:BR36,[1]节奏总纲!X$4:X34)</f>
        <v>0</v>
      </c>
      <c r="ET36" s="89">
        <f>SUMPRODUCT(BS$6:BS36,[1]节奏总纲!Y$4:Y34)</f>
        <v>0</v>
      </c>
      <c r="EU36" s="89">
        <f>SUMPRODUCT(BT$6:BT36,[1]节奏总纲!Z$4:Z34)</f>
        <v>0</v>
      </c>
      <c r="EV36" s="89">
        <f>SUMPRODUCT(BU$6:BU36,[1]节奏总纲!AA$4:AA34)</f>
        <v>0</v>
      </c>
      <c r="EX36" s="88">
        <v>60</v>
      </c>
      <c r="EY36" s="88">
        <f t="shared" si="90"/>
        <v>0</v>
      </c>
      <c r="EZ36" s="88">
        <f t="shared" si="91"/>
        <v>0</v>
      </c>
      <c r="FA36" s="88">
        <f t="shared" si="92"/>
        <v>0</v>
      </c>
      <c r="FB36" s="88">
        <f t="shared" si="93"/>
        <v>0</v>
      </c>
      <c r="FC36" s="88">
        <f t="shared" si="94"/>
        <v>0</v>
      </c>
      <c r="FE36" s="89">
        <f>SUMPRODUCT(BV$6:BV36,[1]节奏总纲!W$4:W34)</f>
        <v>129.18700320464549</v>
      </c>
      <c r="FF36" s="89">
        <f>SUMPRODUCT(BW$6:BW36,[1]节奏总纲!X$4:X34)</f>
        <v>113.01892229597421</v>
      </c>
      <c r="FG36" s="89">
        <f>SUMPRODUCT(BX$6:BX36,[1]节奏总纲!Y$4:Y34)</f>
        <v>93.614651734416384</v>
      </c>
      <c r="FH36" s="89">
        <f>SUMPRODUCT(BY$6:BY36,[1]节奏总纲!Z$4:Z34)</f>
        <v>69.628858499954163</v>
      </c>
      <c r="FI36" s="89">
        <f>SUMPRODUCT(BZ$6:BZ36,[1]节奏总纲!AA$4:AA34)</f>
        <v>39.192725919885063</v>
      </c>
      <c r="FJ36" s="89">
        <f>SUMPRODUCT(CA$6:CA36,[1]节奏总纲!W$4:W34)</f>
        <v>74.880203428811313</v>
      </c>
      <c r="FK36" s="89">
        <f>SUMPRODUCT(CB$6:CB36,[1]节奏总纲!X$4:X34)</f>
        <v>65.700814171563778</v>
      </c>
      <c r="FL36" s="89">
        <f>SUMPRODUCT(CC$6:CC36,[1]节奏总纲!Y$4:Y34)</f>
        <v>54.541252126341426</v>
      </c>
      <c r="FM36" s="89">
        <f>SUMPRODUCT(CD$6:CD36,[1]节奏总纲!Z$4:Z34)</f>
        <v>40.629401991428196</v>
      </c>
      <c r="FN36" s="89">
        <f>SUMPRODUCT(CE$6:CE36,[1]节奏总纲!AA$4:AA34)</f>
        <v>23.069197663865214</v>
      </c>
      <c r="FO36" s="89">
        <f>SUMPRODUCT(CF$6:CF36,[1]节奏总纲!W$4:W34)</f>
        <v>39.134374336238992</v>
      </c>
      <c r="FP36" s="89">
        <f>SUMPRODUCT(CG$6:CG36,[1]节奏总纲!X$4:X34)</f>
        <v>34.816603281583006</v>
      </c>
      <c r="FQ36" s="89">
        <f>SUMPRODUCT(CH$6:CH36,[1]节奏总纲!Y$4:Y34)</f>
        <v>29.178961296901843</v>
      </c>
      <c r="FR36" s="89">
        <f>SUMPRODUCT(CI$6:CI36,[1]节奏总纲!Z$4:Z34)</f>
        <v>21.780529105491951</v>
      </c>
      <c r="FS36" s="89">
        <f>SUMPRODUCT(CJ$6:CJ36,[1]节奏总纲!AA$4:AA34)</f>
        <v>12.450897151445439</v>
      </c>
      <c r="FT36" s="89">
        <f>SUMPRODUCT(CK$6:CK36,[1]节奏总纲!W$4:W34)</f>
        <v>0</v>
      </c>
      <c r="FU36" s="89">
        <f>SUMPRODUCT(CL$6:CL36,[1]节奏总纲!X$4:X34)</f>
        <v>0</v>
      </c>
      <c r="FV36" s="89">
        <f>SUMPRODUCT(CM$6:CM36,[1]节奏总纲!Y$4:Y34)</f>
        <v>0</v>
      </c>
      <c r="FW36" s="89">
        <f>SUMPRODUCT(CN$6:CN36,[1]节奏总纲!Z$4:Z34)</f>
        <v>0.53328683182836423</v>
      </c>
      <c r="FX36" s="89">
        <f>SUMPRODUCT(CO$6:CO36,[1]节奏总纲!AA$4:AA34)</f>
        <v>1.2690171515040127</v>
      </c>
      <c r="FY36" s="89">
        <f>SUMPRODUCT(CP$6:CP36,[1]节奏总纲!W$4:W34)</f>
        <v>0</v>
      </c>
      <c r="FZ36" s="89">
        <f>SUMPRODUCT(CQ$6:CQ36,[1]节奏总纲!X$4:X34)</f>
        <v>0</v>
      </c>
      <c r="GA36" s="89">
        <f>SUMPRODUCT(CR$6:CR36,[1]节奏总纲!Y$4:Y34)</f>
        <v>0</v>
      </c>
      <c r="GB36" s="89">
        <f>SUMPRODUCT(CS$6:CS36,[1]节奏总纲!Z$4:Z34)</f>
        <v>0</v>
      </c>
      <c r="GC36" s="89">
        <f>SUMPRODUCT(CT$6:CT36,[1]节奏总纲!AA$4:AA34)</f>
        <v>0</v>
      </c>
      <c r="GD36" s="89">
        <f>SUMPRODUCT(CU$6:CU36,[1]节奏总纲!W$4:W34)</f>
        <v>0</v>
      </c>
      <c r="GE36" s="89">
        <f>SUMPRODUCT(CV$6:CV36,[1]节奏总纲!X$4:X34)</f>
        <v>0</v>
      </c>
      <c r="GF36" s="89">
        <f>SUMPRODUCT(CW$6:CW36,[1]节奏总纲!Y$4:Y34)</f>
        <v>0</v>
      </c>
      <c r="GG36" s="89">
        <f>SUMPRODUCT(CX$6:CX36,[1]节奏总纲!Z$4:Z34)</f>
        <v>0</v>
      </c>
      <c r="GH36" s="89">
        <f>SUMPRODUCT(CY$6:CY36,[1]节奏总纲!AA$4:AA34)</f>
        <v>0</v>
      </c>
      <c r="GJ36" s="88">
        <v>35</v>
      </c>
      <c r="GK36" s="88">
        <f t="shared" si="95"/>
        <v>160.88673123357725</v>
      </c>
      <c r="GL36" s="88">
        <f t="shared" si="96"/>
        <v>101.60167087476606</v>
      </c>
      <c r="GM36" s="88">
        <f t="shared" si="97"/>
        <v>58.750507750384529</v>
      </c>
      <c r="GN36" s="88">
        <f t="shared" si="98"/>
        <v>33.284549898144306</v>
      </c>
      <c r="GO36" s="88">
        <f t="shared" si="99"/>
        <v>2.7263245301659662</v>
      </c>
      <c r="GP36" s="88">
        <f t="shared" si="100"/>
        <v>0</v>
      </c>
      <c r="GR36" s="89">
        <f>SUMPRODUCT(CZ$6:CZ36,[1]节奏总纲!W$4:W34)</f>
        <v>439541.43477716576</v>
      </c>
      <c r="GS36" s="89">
        <f>SUMPRODUCT(DA$6:DA36,[1]节奏总纲!X$4:X34)</f>
        <v>382148.68148779566</v>
      </c>
      <c r="GT36" s="89">
        <f>SUMPRODUCT(DB$6:DB36,[1]节奏总纲!Y$4:Y34)</f>
        <v>314895.19131918246</v>
      </c>
      <c r="GU36" s="89">
        <f>SUMPRODUCT(DC$6:DC36,[1]节奏总纲!Z$4:Z34)</f>
        <v>233267.35351594552</v>
      </c>
      <c r="GV36" s="89">
        <f>SUMPRODUCT(DD$6:DD36,[1]节奏总纲!AA$4:AA34)</f>
        <v>129933.40927072641</v>
      </c>
    </row>
    <row r="37" spans="2:204" x14ac:dyDescent="0.15">
      <c r="B37" s="89">
        <f t="shared" si="89"/>
        <v>100</v>
      </c>
      <c r="C37" s="89">
        <v>26</v>
      </c>
      <c r="D37" s="39">
        <f>爵位解锁村镇信息!L34</f>
        <v>1530</v>
      </c>
      <c r="E37" s="39">
        <f>爵位解锁村镇信息!M34</f>
        <v>1544.8989898989898</v>
      </c>
      <c r="F37" s="39">
        <f>爵位解锁村镇信息!N34</f>
        <v>1560.1020408163272</v>
      </c>
      <c r="G37" s="39">
        <f>爵位解锁村镇信息!O34</f>
        <v>1575.6185567010305</v>
      </c>
      <c r="H37" s="39">
        <f>爵位解锁村镇信息!P34</f>
        <v>1607.6315789473688</v>
      </c>
      <c r="I37" s="67">
        <f t="shared" si="87"/>
        <v>1.0457516339869282</v>
      </c>
      <c r="J37" s="42">
        <v>50</v>
      </c>
      <c r="K37" s="89">
        <f t="shared" si="88"/>
        <v>1600</v>
      </c>
      <c r="L37" s="89">
        <v>67000</v>
      </c>
      <c r="M37" s="89">
        <f>ROUND(650/INDEX('[1]功能-付费相关'!BB$6:BB$105,C37,1)/2000,0)*2000</f>
        <v>534000</v>
      </c>
      <c r="S37" s="89">
        <v>6</v>
      </c>
      <c r="T37" s="69">
        <v>20</v>
      </c>
      <c r="U37" s="69">
        <v>15</v>
      </c>
      <c r="V37" s="69">
        <v>10</v>
      </c>
      <c r="Z37" s="89">
        <f t="shared" si="86"/>
        <v>72000</v>
      </c>
      <c r="AE37" s="89">
        <v>32</v>
      </c>
      <c r="AF37" s="89">
        <f t="shared" si="0"/>
        <v>2100</v>
      </c>
      <c r="AG37" s="89">
        <f t="shared" si="1"/>
        <v>2117.7272727272725</v>
      </c>
      <c r="AH37" s="89">
        <f t="shared" si="2"/>
        <v>2135.8163265306134</v>
      </c>
      <c r="AI37" s="89">
        <f t="shared" si="3"/>
        <v>2154.278350515463</v>
      </c>
      <c r="AJ37" s="89">
        <f t="shared" si="4"/>
        <v>2192.3684210526321</v>
      </c>
      <c r="AL37" s="89">
        <v>32</v>
      </c>
      <c r="AM37" s="89">
        <f t="shared" si="5"/>
        <v>99950</v>
      </c>
      <c r="AN37" s="89">
        <f t="shared" si="6"/>
        <v>100712.27272727272</v>
      </c>
      <c r="AO37" s="89">
        <f t="shared" si="7"/>
        <v>101490.10204081637</v>
      </c>
      <c r="AP37" s="89">
        <f t="shared" si="8"/>
        <v>102476.49484536075</v>
      </c>
      <c r="AQ37" s="89">
        <f t="shared" si="9"/>
        <v>105828.42105263163</v>
      </c>
      <c r="AR37" s="89">
        <f t="shared" si="10"/>
        <v>1325000</v>
      </c>
      <c r="AS37" s="89">
        <f t="shared" si="11"/>
        <v>1347336.3636363633</v>
      </c>
      <c r="AT37" s="89">
        <f t="shared" si="12"/>
        <v>1370128.571428573</v>
      </c>
      <c r="AU37" s="89">
        <f t="shared" si="13"/>
        <v>1399808.2474226779</v>
      </c>
      <c r="AV37" s="89">
        <f t="shared" si="14"/>
        <v>1504936.8421052648</v>
      </c>
      <c r="AW37" s="89">
        <f t="shared" si="15"/>
        <v>0</v>
      </c>
      <c r="AX37" s="89">
        <f t="shared" si="16"/>
        <v>0</v>
      </c>
      <c r="AY37" s="89">
        <f t="shared" si="17"/>
        <v>0</v>
      </c>
      <c r="AZ37" s="89">
        <f t="shared" si="18"/>
        <v>0</v>
      </c>
      <c r="BA37" s="89">
        <f t="shared" si="19"/>
        <v>0</v>
      </c>
      <c r="BB37" s="89">
        <f t="shared" si="20"/>
        <v>0</v>
      </c>
      <c r="BC37" s="89">
        <f t="shared" si="21"/>
        <v>0</v>
      </c>
      <c r="BD37" s="89">
        <f t="shared" si="22"/>
        <v>0</v>
      </c>
      <c r="BE37" s="89">
        <f t="shared" si="23"/>
        <v>0</v>
      </c>
      <c r="BF37" s="89">
        <f t="shared" si="24"/>
        <v>0</v>
      </c>
      <c r="BG37" s="89">
        <f t="shared" si="25"/>
        <v>0</v>
      </c>
      <c r="BH37" s="89">
        <f t="shared" si="26"/>
        <v>0</v>
      </c>
      <c r="BI37" s="89">
        <f t="shared" si="27"/>
        <v>0</v>
      </c>
      <c r="BJ37" s="89">
        <f t="shared" si="28"/>
        <v>0</v>
      </c>
      <c r="BK37" s="89">
        <f t="shared" si="29"/>
        <v>0</v>
      </c>
      <c r="BL37" s="89">
        <f t="shared" si="30"/>
        <v>0</v>
      </c>
      <c r="BM37" s="89">
        <f t="shared" si="31"/>
        <v>0</v>
      </c>
      <c r="BN37" s="89">
        <f t="shared" si="32"/>
        <v>0</v>
      </c>
      <c r="BO37" s="89">
        <f t="shared" si="33"/>
        <v>0</v>
      </c>
      <c r="BP37" s="89">
        <f t="shared" si="34"/>
        <v>0</v>
      </c>
      <c r="BQ37" s="89">
        <f t="shared" si="35"/>
        <v>0</v>
      </c>
      <c r="BR37" s="89">
        <f t="shared" si="36"/>
        <v>0</v>
      </c>
      <c r="BS37" s="89">
        <f t="shared" si="37"/>
        <v>0</v>
      </c>
      <c r="BT37" s="89">
        <f t="shared" si="38"/>
        <v>0</v>
      </c>
      <c r="BU37" s="89">
        <f t="shared" si="39"/>
        <v>0</v>
      </c>
      <c r="BV37" s="89">
        <f t="shared" si="40"/>
        <v>20</v>
      </c>
      <c r="BW37" s="89">
        <f t="shared" si="41"/>
        <v>20</v>
      </c>
      <c r="BX37" s="89">
        <f t="shared" si="42"/>
        <v>20</v>
      </c>
      <c r="BY37" s="89">
        <f t="shared" si="43"/>
        <v>20</v>
      </c>
      <c r="BZ37" s="89">
        <f t="shared" si="44"/>
        <v>20</v>
      </c>
      <c r="CA37" s="89">
        <f t="shared" si="45"/>
        <v>15</v>
      </c>
      <c r="CB37" s="89">
        <f t="shared" si="46"/>
        <v>15</v>
      </c>
      <c r="CC37" s="89">
        <f t="shared" si="47"/>
        <v>15</v>
      </c>
      <c r="CD37" s="89">
        <f t="shared" si="48"/>
        <v>15</v>
      </c>
      <c r="CE37" s="89">
        <f t="shared" si="49"/>
        <v>15</v>
      </c>
      <c r="CF37" s="89">
        <f t="shared" si="50"/>
        <v>10</v>
      </c>
      <c r="CG37" s="89">
        <f t="shared" si="51"/>
        <v>10</v>
      </c>
      <c r="CH37" s="89">
        <f t="shared" si="52"/>
        <v>10</v>
      </c>
      <c r="CI37" s="89">
        <f t="shared" si="53"/>
        <v>10</v>
      </c>
      <c r="CJ37" s="89">
        <f t="shared" si="54"/>
        <v>10</v>
      </c>
      <c r="CK37" s="89">
        <f t="shared" si="55"/>
        <v>7.5</v>
      </c>
      <c r="CL37" s="89">
        <f t="shared" si="56"/>
        <v>10.159090909090878</v>
      </c>
      <c r="CM37" s="89">
        <f t="shared" si="57"/>
        <v>12.872448979592013</v>
      </c>
      <c r="CN37" s="89">
        <f t="shared" si="58"/>
        <v>15</v>
      </c>
      <c r="CO37" s="89">
        <f t="shared" si="59"/>
        <v>15</v>
      </c>
      <c r="CP37" s="89">
        <f t="shared" si="60"/>
        <v>0</v>
      </c>
      <c r="CQ37" s="89">
        <f t="shared" si="61"/>
        <v>0</v>
      </c>
      <c r="CR37" s="89">
        <f t="shared" si="62"/>
        <v>0</v>
      </c>
      <c r="CS37" s="89">
        <f t="shared" si="63"/>
        <v>0</v>
      </c>
      <c r="CT37" s="89">
        <f t="shared" si="64"/>
        <v>0</v>
      </c>
      <c r="CU37" s="89">
        <f t="shared" si="65"/>
        <v>0</v>
      </c>
      <c r="CV37" s="89">
        <f t="shared" si="66"/>
        <v>0</v>
      </c>
      <c r="CW37" s="89">
        <f t="shared" si="67"/>
        <v>0</v>
      </c>
      <c r="CX37" s="89">
        <f t="shared" si="68"/>
        <v>0</v>
      </c>
      <c r="CY37" s="89">
        <f t="shared" si="69"/>
        <v>0</v>
      </c>
      <c r="CZ37" s="89">
        <f t="shared" si="70"/>
        <v>72000</v>
      </c>
      <c r="DA37" s="89">
        <f t="shared" si="71"/>
        <v>72000</v>
      </c>
      <c r="DB37" s="89">
        <f t="shared" si="72"/>
        <v>72000</v>
      </c>
      <c r="DC37" s="89">
        <f t="shared" si="73"/>
        <v>72000</v>
      </c>
      <c r="DD37" s="89">
        <f t="shared" si="74"/>
        <v>72000</v>
      </c>
      <c r="DH37" s="89">
        <v>32</v>
      </c>
      <c r="DI37" s="89">
        <f>SUMPRODUCT(AM$6:AM37,[1]节奏总纲!W$4:W35)</f>
        <v>424648.91971222044</v>
      </c>
      <c r="DJ37" s="89">
        <f>SUMPRODUCT(AN$6:AN37,[1]节奏总纲!X$4:X35)</f>
        <v>375802.43297408347</v>
      </c>
      <c r="DK37" s="89">
        <f>SUMPRODUCT(AO$6:AO37,[1]节奏总纲!Y$4:Y35)</f>
        <v>314150.45248810522</v>
      </c>
      <c r="DL37" s="89">
        <f>SUMPRODUCT(AP$6:AP37,[1]节奏总纲!Z$4:Z35)</f>
        <v>236383.61350151512</v>
      </c>
      <c r="DM37" s="89">
        <f>SUMPRODUCT(AQ$6:AQ37,[1]节奏总纲!AA$4:AA35)</f>
        <v>136442.77165397524</v>
      </c>
      <c r="DN37" s="89">
        <f>SUMPRODUCT(AR$6:AR37,[1]节奏总纲!W$4:W35)</f>
        <v>3863511.8489849241</v>
      </c>
      <c r="DO37" s="89">
        <f>SUMPRODUCT(AS$6:AS37,[1]节奏总纲!X$4:X35)</f>
        <v>3474581.5637514656</v>
      </c>
      <c r="DP37" s="89">
        <f>SUMPRODUCT(AT$6:AT37,[1]节奏总纲!Y$4:Y35)</f>
        <v>2948375.9372629793</v>
      </c>
      <c r="DQ37" s="89">
        <f>SUMPRODUCT(AU$6:AU37,[1]节奏总纲!Z$4:Z35)</f>
        <v>2254180.5404773597</v>
      </c>
      <c r="DR37" s="89">
        <f>SUMPRODUCT(AV$6:AV37,[1]节奏总纲!AA$4:AA35)</f>
        <v>1349122.7155868185</v>
      </c>
      <c r="DS37" s="89">
        <f>SUMPRODUCT(CZ$6:CZ37,[1]节奏总纲!W$4:W35)</f>
        <v>483850.17283455312</v>
      </c>
      <c r="DT37" s="89">
        <f>SUMPRODUCT(DA$6:DA37,[1]节奏总纲!X$4:X35)</f>
        <v>421061.63903908042</v>
      </c>
      <c r="DU37" s="89">
        <f>SUMPRODUCT(DB$6:DB37,[1]节奏总纲!Y$4:Y35)</f>
        <v>346796.11905472807</v>
      </c>
      <c r="DV37" s="89">
        <f>SUMPRODUCT(DC$6:DC37,[1]节奏总纲!Z$4:Z35)</f>
        <v>257267.35350288689</v>
      </c>
      <c r="DW37" s="89">
        <f>SUMPRODUCT(DD$6:DD37,[1]节奏总纲!AA$4:AA35)</f>
        <v>143379.40772888417</v>
      </c>
      <c r="DX37" s="89">
        <f>SUMPRODUCT(AW$6:AW37,[1]节奏总纲!W$4:W35)</f>
        <v>0</v>
      </c>
      <c r="DY37" s="89">
        <f>SUMPRODUCT(AX$6:AX37,[1]节奏总纲!X$4:X35)</f>
        <v>0</v>
      </c>
      <c r="DZ37" s="89">
        <f>SUMPRODUCT(AY$6:AY37,[1]节奏总纲!Y$4:Y35)</f>
        <v>0</v>
      </c>
      <c r="EA37" s="89">
        <f>SUMPRODUCT(AZ$6:AZ37,[1]节奏总纲!Z$4:Z35)</f>
        <v>0</v>
      </c>
      <c r="EB37" s="89">
        <f>SUMPRODUCT(BA$6:BA37,[1]节奏总纲!AA$4:AA35)</f>
        <v>0</v>
      </c>
      <c r="EC37" s="89">
        <f>SUMPRODUCT(BB$6:BB37,[1]节奏总纲!W$4:W35)</f>
        <v>0</v>
      </c>
      <c r="ED37" s="89">
        <f>SUMPRODUCT(BC$6:BC37,[1]节奏总纲!X$4:X35)</f>
        <v>0</v>
      </c>
      <c r="EE37" s="89">
        <f>SUMPRODUCT(BD$6:BD37,[1]节奏总纲!Y$4:Y35)</f>
        <v>0</v>
      </c>
      <c r="EF37" s="89">
        <f>SUMPRODUCT(BE$6:BE37,[1]节奏总纲!Z$4:Z35)</f>
        <v>0</v>
      </c>
      <c r="EG37" s="89">
        <f>SUMPRODUCT(BF$6:BF37,[1]节奏总纲!AA$4:AA35)</f>
        <v>0</v>
      </c>
      <c r="EH37" s="89">
        <f>SUMPRODUCT(BG$6:BG37,[1]节奏总纲!W$4:W35)</f>
        <v>0</v>
      </c>
      <c r="EI37" s="89">
        <f>SUMPRODUCT(BH$6:BH37,[1]节奏总纲!X$4:X35)</f>
        <v>0</v>
      </c>
      <c r="EJ37" s="89">
        <f>SUMPRODUCT(BI$6:BI37,[1]节奏总纲!Y$4:Y35)</f>
        <v>0</v>
      </c>
      <c r="EK37" s="89">
        <f>SUMPRODUCT(BJ$6:BJ37,[1]节奏总纲!Z$4:Z35)</f>
        <v>0</v>
      </c>
      <c r="EL37" s="89">
        <f>SUMPRODUCT(BK$6:BK37,[1]节奏总纲!AA$4:AA35)</f>
        <v>0</v>
      </c>
      <c r="EM37" s="89">
        <f>SUMPRODUCT(BL$6:BL37,[1]节奏总纲!W$4:W35)</f>
        <v>0</v>
      </c>
      <c r="EN37" s="89">
        <f>SUMPRODUCT(BM$6:BM37,[1]节奏总纲!X$4:X35)</f>
        <v>0</v>
      </c>
      <c r="EO37" s="89">
        <f>SUMPRODUCT(BN$6:BN37,[1]节奏总纲!Y$4:Y35)</f>
        <v>0</v>
      </c>
      <c r="EP37" s="89">
        <f>SUMPRODUCT(BO$6:BO37,[1]节奏总纲!Z$4:Z35)</f>
        <v>0</v>
      </c>
      <c r="EQ37" s="89">
        <f>SUMPRODUCT(BP$6:BP37,[1]节奏总纲!AA$4:AA35)</f>
        <v>0</v>
      </c>
      <c r="ER37" s="89">
        <f>SUMPRODUCT(BQ$6:BQ37,[1]节奏总纲!W$4:W35)</f>
        <v>0</v>
      </c>
      <c r="ES37" s="89">
        <f>SUMPRODUCT(BR$6:BR37,[1]节奏总纲!X$4:X35)</f>
        <v>0</v>
      </c>
      <c r="ET37" s="89">
        <f>SUMPRODUCT(BS$6:BS37,[1]节奏总纲!Y$4:Y35)</f>
        <v>0</v>
      </c>
      <c r="EU37" s="89">
        <f>SUMPRODUCT(BT$6:BT37,[1]节奏总纲!Z$4:Z35)</f>
        <v>0</v>
      </c>
      <c r="EV37" s="89">
        <f>SUMPRODUCT(BU$6:BU37,[1]节奏总纲!AA$4:AA35)</f>
        <v>0</v>
      </c>
      <c r="EX37" s="88">
        <v>70</v>
      </c>
      <c r="EY37" s="88">
        <f t="shared" si="90"/>
        <v>0</v>
      </c>
      <c r="EZ37" s="88">
        <f t="shared" si="91"/>
        <v>0</v>
      </c>
      <c r="FA37" s="88">
        <f t="shared" si="92"/>
        <v>0</v>
      </c>
      <c r="FB37" s="88">
        <f t="shared" si="93"/>
        <v>0</v>
      </c>
      <c r="FC37" s="88">
        <f t="shared" si="94"/>
        <v>0</v>
      </c>
      <c r="FE37" s="89">
        <f>SUMPRODUCT(BV$6:BV37,[1]节奏总纲!W$4:W35)</f>
        <v>141.4949859983642</v>
      </c>
      <c r="FF37" s="89">
        <f>SUMPRODUCT(BW$6:BW37,[1]节奏总纲!X$4:X35)</f>
        <v>123.82807717133107</v>
      </c>
      <c r="FG37" s="89">
        <f>SUMPRODUCT(BX$6:BX37,[1]节奏总纲!Y$4:Y35)</f>
        <v>102.47602054984571</v>
      </c>
      <c r="FH37" s="89">
        <f>SUMPRODUCT(BY$6:BY37,[1]节奏总纲!Z$4:Z35)</f>
        <v>76.295525162993428</v>
      </c>
      <c r="FI37" s="89">
        <f>SUMPRODUCT(BZ$6:BZ37,[1]节奏总纲!AA$4:AA35)</f>
        <v>42.927725491595552</v>
      </c>
      <c r="FJ37" s="89">
        <f>SUMPRODUCT(CA$6:CA37,[1]节奏总纲!W$4:W35)</f>
        <v>84.111190524100351</v>
      </c>
      <c r="FK37" s="89">
        <f>SUMPRODUCT(CB$6:CB37,[1]节奏总纲!X$4:X35)</f>
        <v>73.807680328081432</v>
      </c>
      <c r="FL37" s="89">
        <f>SUMPRODUCT(CC$6:CC37,[1]节奏总纲!Y$4:Y35)</f>
        <v>61.187278737913424</v>
      </c>
      <c r="FM37" s="89">
        <f>SUMPRODUCT(CD$6:CD37,[1]节奏总纲!Z$4:Z35)</f>
        <v>45.629401988707649</v>
      </c>
      <c r="FN37" s="89">
        <f>SUMPRODUCT(CE$6:CE37,[1]节奏总纲!AA$4:AA35)</f>
        <v>25.870447342648081</v>
      </c>
      <c r="FO37" s="89">
        <f>SUMPRODUCT(CF$6:CF37,[1]节奏总纲!W$4:W35)</f>
        <v>45.288365733098345</v>
      </c>
      <c r="FP37" s="89">
        <f>SUMPRODUCT(CG$6:CG37,[1]节奏总纲!X$4:X35)</f>
        <v>40.22118071926144</v>
      </c>
      <c r="FQ37" s="89">
        <f>SUMPRODUCT(CH$6:CH37,[1]节奏总纲!Y$4:Y35)</f>
        <v>33.609645704616511</v>
      </c>
      <c r="FR37" s="89">
        <f>SUMPRODUCT(CI$6:CI37,[1]节奏总纲!Z$4:Z35)</f>
        <v>25.113862437011583</v>
      </c>
      <c r="FS37" s="89">
        <f>SUMPRODUCT(CJ$6:CJ37,[1]节奏总纲!AA$4:AA35)</f>
        <v>14.318396937300683</v>
      </c>
      <c r="FT37" s="89">
        <f>SUMPRODUCT(CK$6:CK37,[1]节奏总纲!W$4:W35)</f>
        <v>4.615493547644518</v>
      </c>
      <c r="FU37" s="89">
        <f>SUMPRODUCT(CL$6:CL37,[1]节奏总纲!X$4:X35)</f>
        <v>5.4905593514596687</v>
      </c>
      <c r="FV37" s="89">
        <f>SUMPRODUCT(CM$6:CM37,[1]节奏总纲!Y$4:Y35)</f>
        <v>5.7033758982980904</v>
      </c>
      <c r="FW37" s="89">
        <f>SUMPRODUCT(CN$6:CN37,[1]节奏总纲!Z$4:Z35)</f>
        <v>5.5332868291078157</v>
      </c>
      <c r="FX37" s="89">
        <f>SUMPRODUCT(CO$6:CO37,[1]节奏总纲!AA$4:AA35)</f>
        <v>4.0702668302868794</v>
      </c>
      <c r="FY37" s="89">
        <f>SUMPRODUCT(CP$6:CP37,[1]节奏总纲!W$4:W35)</f>
        <v>0</v>
      </c>
      <c r="FZ37" s="89">
        <f>SUMPRODUCT(CQ$6:CQ37,[1]节奏总纲!X$4:X35)</f>
        <v>0</v>
      </c>
      <c r="GA37" s="89">
        <f>SUMPRODUCT(CR$6:CR37,[1]节奏总纲!Y$4:Y35)</f>
        <v>0</v>
      </c>
      <c r="GB37" s="89">
        <f>SUMPRODUCT(CS$6:CS37,[1]节奏总纲!Z$4:Z35)</f>
        <v>0</v>
      </c>
      <c r="GC37" s="89">
        <f>SUMPRODUCT(CT$6:CT37,[1]节奏总纲!AA$4:AA35)</f>
        <v>0</v>
      </c>
      <c r="GD37" s="89">
        <f>SUMPRODUCT(CU$6:CU37,[1]节奏总纲!W$4:W35)</f>
        <v>0</v>
      </c>
      <c r="GE37" s="89">
        <f>SUMPRODUCT(CV$6:CV37,[1]节奏总纲!X$4:X35)</f>
        <v>0</v>
      </c>
      <c r="GF37" s="89">
        <f>SUMPRODUCT(CW$6:CW37,[1]节奏总纲!Y$4:Y35)</f>
        <v>0</v>
      </c>
      <c r="GG37" s="89">
        <f>SUMPRODUCT(CX$6:CX37,[1]节奏总纲!Z$4:Z35)</f>
        <v>0</v>
      </c>
      <c r="GH37" s="89">
        <f>SUMPRODUCT(CY$6:CY37,[1]节奏总纲!AA$4:AA35)</f>
        <v>0</v>
      </c>
      <c r="GJ37" s="88">
        <v>40</v>
      </c>
      <c r="GK37" s="88">
        <f t="shared" si="95"/>
        <v>241.96875342430542</v>
      </c>
      <c r="GL37" s="88">
        <f t="shared" si="96"/>
        <v>162.41318751781216</v>
      </c>
      <c r="GM37" s="88">
        <f t="shared" si="97"/>
        <v>99.291518845748612</v>
      </c>
      <c r="GN37" s="88">
        <f t="shared" si="98"/>
        <v>94.09606654119041</v>
      </c>
      <c r="GO37" s="88">
        <f t="shared" si="99"/>
        <v>43.267335625530038</v>
      </c>
      <c r="GP37" s="88">
        <f t="shared" si="100"/>
        <v>7.1675486913570836</v>
      </c>
      <c r="GR37" s="89">
        <f>SUMPRODUCT(CZ$6:CZ37,[1]节奏总纲!W$4:W35)</f>
        <v>483850.17283455312</v>
      </c>
      <c r="GS37" s="89">
        <f>SUMPRODUCT(DA$6:DA37,[1]节奏总纲!X$4:X35)</f>
        <v>421061.63903908042</v>
      </c>
      <c r="GT37" s="89">
        <f>SUMPRODUCT(DB$6:DB37,[1]节奏总纲!Y$4:Y35)</f>
        <v>346796.11905472807</v>
      </c>
      <c r="GU37" s="89">
        <f>SUMPRODUCT(DC$6:DC37,[1]节奏总纲!Z$4:Z35)</f>
        <v>257267.35350288689</v>
      </c>
      <c r="GV37" s="89">
        <f>SUMPRODUCT(DD$6:DD37,[1]节奏总纲!AA$4:AA35)</f>
        <v>143379.40772888417</v>
      </c>
    </row>
    <row r="38" spans="2:204" x14ac:dyDescent="0.15">
      <c r="B38" s="89">
        <f t="shared" si="89"/>
        <v>100</v>
      </c>
      <c r="C38" s="89">
        <v>27</v>
      </c>
      <c r="D38" s="39">
        <f>爵位解锁村镇信息!L35</f>
        <v>1630</v>
      </c>
      <c r="E38" s="39">
        <f>爵位解锁村镇信息!M35</f>
        <v>1645.909090909091</v>
      </c>
      <c r="F38" s="39">
        <f>爵位解锁村镇信息!N35</f>
        <v>1662.1428571428582</v>
      </c>
      <c r="G38" s="39">
        <f>爵位解锁村镇信息!O35</f>
        <v>1678.7113402061852</v>
      </c>
      <c r="H38" s="39">
        <f>爵位解锁村镇信息!P35</f>
        <v>1712.8947368421059</v>
      </c>
      <c r="I38" s="67">
        <f t="shared" si="87"/>
        <v>1.0122699386503067</v>
      </c>
      <c r="J38" s="42">
        <v>50</v>
      </c>
      <c r="K38" s="89">
        <f t="shared" si="88"/>
        <v>1650</v>
      </c>
      <c r="L38" s="89">
        <v>70500</v>
      </c>
      <c r="M38" s="89">
        <f>ROUND(650/INDEX('[1]功能-付费相关'!BB$6:BB$105,C38,1)/2000,0)*2000</f>
        <v>598000</v>
      </c>
      <c r="S38" s="89">
        <v>6</v>
      </c>
      <c r="T38" s="69">
        <v>20</v>
      </c>
      <c r="U38" s="69">
        <v>15</v>
      </c>
      <c r="V38" s="69">
        <v>10</v>
      </c>
      <c r="Z38" s="89">
        <f t="shared" si="86"/>
        <v>72000</v>
      </c>
      <c r="AE38" s="89">
        <v>33</v>
      </c>
      <c r="AF38" s="89">
        <f t="shared" ref="AF38:AF69" si="101">求节点($C$12:$C$91,D$12:D$91,$AE38)</f>
        <v>2190</v>
      </c>
      <c r="AG38" s="89">
        <f t="shared" ref="AG38:AG69" si="102">求节点($C$12:$C$91,E$12:E$91,$AE38)</f>
        <v>2208.6363636363635</v>
      </c>
      <c r="AH38" s="89">
        <f t="shared" ref="AH38:AH69" si="103">求节点($C$12:$C$91,F$12:F$91,$AE38)</f>
        <v>2227.653061224491</v>
      </c>
      <c r="AI38" s="89">
        <f t="shared" ref="AI38:AI69" si="104">求节点($C$12:$C$91,G$12:G$91,$AE38)</f>
        <v>2247.0618556701029</v>
      </c>
      <c r="AJ38" s="89">
        <f t="shared" ref="AJ38:AJ69" si="105">求节点($C$12:$C$91,H$12:H$91,$AE38)</f>
        <v>2287.105263157895</v>
      </c>
      <c r="AL38" s="89">
        <v>33</v>
      </c>
      <c r="AM38" s="89">
        <f t="shared" ref="AM38:AM69" si="106">求节点($K$12:$K$91,$L$12:$L$91,AF38)</f>
        <v>105620</v>
      </c>
      <c r="AN38" s="89">
        <f t="shared" ref="AN38:AN69" si="107">求节点($K$12:$K$91,$L$12:$L$91,AG38)</f>
        <v>107277.27272727272</v>
      </c>
      <c r="AO38" s="89">
        <f t="shared" ref="AO38:AO69" si="108">求节点($K$12:$K$91,$L$12:$L$91,AH38)</f>
        <v>108988.77551020418</v>
      </c>
      <c r="AP38" s="89">
        <f t="shared" ref="AP38:AP69" si="109">求节点($K$12:$K$91,$L$12:$L$91,AI38)</f>
        <v>110735.56701030926</v>
      </c>
      <c r="AQ38" s="89">
        <f t="shared" ref="AQ38:AQ69" si="110">求节点($K$12:$K$91,$L$12:$L$91,AJ38)</f>
        <v>114413.68421052635</v>
      </c>
      <c r="AR38" s="89">
        <f t="shared" ref="AR38:AR69" si="111">求节点($K$12:$K$91,$M$12:$M$91,AF38)</f>
        <v>1498400</v>
      </c>
      <c r="AS38" s="89">
        <f t="shared" ref="AS38:AS69" si="112">求节点($K$12:$K$91,$M$12:$M$91,AG38)</f>
        <v>1552599.9999999995</v>
      </c>
      <c r="AT38" s="89">
        <f t="shared" ref="AT38:AT69" si="113">求节点($K$12:$K$91,$M$12:$M$91,AH38)</f>
        <v>1611171.4285714324</v>
      </c>
      <c r="AU38" s="89">
        <f t="shared" ref="AU38:AU69" si="114">求节点($K$12:$K$91,$M$12:$M$91,AI38)</f>
        <v>1670950.5154639168</v>
      </c>
      <c r="AV38" s="89">
        <f t="shared" ref="AV38:AV69" si="115">求节点($K$12:$K$91,$M$12:$M$91,AJ38)</f>
        <v>1804673.6842105272</v>
      </c>
      <c r="AW38" s="89">
        <f t="shared" ref="AW38:AW69" si="116">求节点($K$12:$K$91,$N$12:$N$91,AF38)</f>
        <v>0</v>
      </c>
      <c r="AX38" s="89">
        <f t="shared" ref="AX38:AX69" si="117">求节点($K$12:$K$91,$N$12:$N$91,AG38)</f>
        <v>0</v>
      </c>
      <c r="AY38" s="89">
        <f t="shared" ref="AY38:AY69" si="118">求节点($K$12:$K$91,$N$12:$N$91,AH38)</f>
        <v>0</v>
      </c>
      <c r="AZ38" s="89">
        <f t="shared" ref="AZ38:AZ69" si="119">求节点($K$12:$K$91,$N$12:$N$91,AI38)</f>
        <v>0</v>
      </c>
      <c r="BA38" s="89">
        <f t="shared" ref="BA38:BA69" si="120">求节点($K$12:$K$91,$N$12:$N$91,AJ38)</f>
        <v>0</v>
      </c>
      <c r="BB38" s="89">
        <f t="shared" ref="BB38:BB69" si="121">求节点($K$12:$K$91,$O$12:$O$91,AF38)</f>
        <v>0</v>
      </c>
      <c r="BC38" s="89">
        <f t="shared" ref="BC38:BC69" si="122">求节点($K$12:$K$91,$O$12:$O$91,AG38)</f>
        <v>0</v>
      </c>
      <c r="BD38" s="89">
        <f t="shared" ref="BD38:BD69" si="123">求节点($K$12:$K$91,$O$12:$O$91,AH38)</f>
        <v>0</v>
      </c>
      <c r="BE38" s="89">
        <f t="shared" ref="BE38:BE69" si="124">求节点($K$12:$K$91,$O$12:$O$91,AI38)</f>
        <v>0</v>
      </c>
      <c r="BF38" s="89">
        <f t="shared" ref="BF38:BF69" si="125">求节点($K$12:$K$91,$O$12:$O$91,AJ38)</f>
        <v>0</v>
      </c>
      <c r="BG38" s="89">
        <f t="shared" ref="BG38:BG69" si="126">求节点($K$12:$K$91,$P$12:$P$91,AF38)</f>
        <v>0</v>
      </c>
      <c r="BH38" s="89">
        <f t="shared" ref="BH38:BH69" si="127">求节点($K$12:$K$91,$P$12:$P$91,AG38)</f>
        <v>0</v>
      </c>
      <c r="BI38" s="89">
        <f t="shared" ref="BI38:BI69" si="128">求节点($K$12:$K$91,$P$12:$P$91,AH38)</f>
        <v>0</v>
      </c>
      <c r="BJ38" s="89">
        <f t="shared" ref="BJ38:BJ69" si="129">求节点($K$12:$K$91,$P$12:$P$91,AI38)</f>
        <v>0</v>
      </c>
      <c r="BK38" s="89">
        <f t="shared" ref="BK38:BK69" si="130">求节点($K$12:$K$91,$P$12:$P$91,AJ38)</f>
        <v>0</v>
      </c>
      <c r="BL38" s="89">
        <f t="shared" ref="BL38:BL69" si="131">求节点($K$12:$K$91,$Q$12:$Q$91,AF38)</f>
        <v>0</v>
      </c>
      <c r="BM38" s="89">
        <f t="shared" ref="BM38:BM69" si="132">求节点($K$12:$K$91,$Q$12:$Q$91,AG38)</f>
        <v>0</v>
      </c>
      <c r="BN38" s="89">
        <f t="shared" ref="BN38:BN69" si="133">求节点($K$12:$K$91,$Q$12:$Q$91,AH38)</f>
        <v>0</v>
      </c>
      <c r="BO38" s="89">
        <f t="shared" ref="BO38:BO69" si="134">求节点($K$12:$K$91,$Q$12:$Q$91,AI38)</f>
        <v>0</v>
      </c>
      <c r="BP38" s="89">
        <f t="shared" ref="BP38:BP69" si="135">求节点($K$12:$K$91,$Q$12:$Q$91,AJ38)</f>
        <v>0</v>
      </c>
      <c r="BQ38" s="89">
        <f t="shared" ref="BQ38:BQ69" si="136">求节点($K$12:$K$91,$R$12:$R$91,AF38)</f>
        <v>0</v>
      </c>
      <c r="BR38" s="89">
        <f t="shared" ref="BR38:BR69" si="137">求节点($K$12:$K$91,$R$12:$R$91,AG38)</f>
        <v>0</v>
      </c>
      <c r="BS38" s="89">
        <f t="shared" ref="BS38:BS69" si="138">求节点($K$12:$K$91,$R$12:$R$91,AH38)</f>
        <v>0</v>
      </c>
      <c r="BT38" s="89">
        <f t="shared" ref="BT38:BT69" si="139">求节点($K$12:$K$91,$R$12:$R$91,AI38)</f>
        <v>0</v>
      </c>
      <c r="BU38" s="89">
        <f t="shared" ref="BU38:BU69" si="140">求节点($K$12:$K$91,$R$12:$R$91,AJ38)</f>
        <v>0</v>
      </c>
      <c r="BV38" s="89">
        <f t="shared" ref="BV38:BV69" si="141">求节点($K$12:$K$91,$T$12:$T$91,AF38)</f>
        <v>20</v>
      </c>
      <c r="BW38" s="89">
        <f t="shared" ref="BW38:BW69" si="142">求节点($K$12:$K$91,$T$12:$T$91,AG38)</f>
        <v>20</v>
      </c>
      <c r="BX38" s="89">
        <f t="shared" ref="BX38:BX69" si="143">求节点($K$12:$K$91,$T$12:$T$91,AH38)</f>
        <v>20</v>
      </c>
      <c r="BY38" s="89">
        <f t="shared" ref="BY38:BY69" si="144">求节点($K$12:$K$91,$T$12:$T$91,AI38)</f>
        <v>20</v>
      </c>
      <c r="BZ38" s="89">
        <f t="shared" ref="BZ38:BZ69" si="145">求节点($K$12:$K$91,$T$12:$T$91,AJ38)</f>
        <v>20</v>
      </c>
      <c r="CA38" s="89">
        <f t="shared" ref="CA38:CA69" si="146">求节点($K$12:$K$91,$U$12:$U$91,AF38)</f>
        <v>15</v>
      </c>
      <c r="CB38" s="89">
        <f t="shared" ref="CB38:CB69" si="147">求节点($K$12:$K$91,$U$12:$U$91,AG38)</f>
        <v>15</v>
      </c>
      <c r="CC38" s="89">
        <f t="shared" ref="CC38:CC69" si="148">求节点($K$12:$K$91,$U$12:$U$91,AH38)</f>
        <v>15</v>
      </c>
      <c r="CD38" s="89">
        <f t="shared" ref="CD38:CD69" si="149">求节点($K$12:$K$91,$U$12:$U$91,AI38)</f>
        <v>15</v>
      </c>
      <c r="CE38" s="89">
        <f t="shared" ref="CE38:CE69" si="150">求节点($K$12:$K$91,$U$12:$U$91,AJ38)</f>
        <v>15</v>
      </c>
      <c r="CF38" s="89">
        <f t="shared" ref="CF38:CF69" si="151">求节点($K$12:$K$91,$V$12:$V$91,AF38)</f>
        <v>10</v>
      </c>
      <c r="CG38" s="89">
        <f t="shared" ref="CG38:CG69" si="152">求节点($K$12:$K$91,$V$12:$V$91,AG38)</f>
        <v>10</v>
      </c>
      <c r="CH38" s="89">
        <f t="shared" ref="CH38:CH69" si="153">求节点($K$12:$K$91,$V$12:$V$91,AH38)</f>
        <v>10</v>
      </c>
      <c r="CI38" s="89">
        <f t="shared" ref="CI38:CI69" si="154">求节点($K$12:$K$91,$V$12:$V$91,AI38)</f>
        <v>10</v>
      </c>
      <c r="CJ38" s="89">
        <f t="shared" ref="CJ38:CJ69" si="155">求节点($K$12:$K$91,$V$12:$V$91,AJ38)</f>
        <v>10</v>
      </c>
      <c r="CK38" s="89">
        <f t="shared" ref="CK38:CK69" si="156">求节点($K$12:$K$91,$W$12:$W$91,AF38)</f>
        <v>15</v>
      </c>
      <c r="CL38" s="89">
        <f t="shared" ref="CL38:CL69" si="157">求节点($K$12:$K$91,$W$12:$W$91,AG38)</f>
        <v>15</v>
      </c>
      <c r="CM38" s="89">
        <f t="shared" ref="CM38:CM69" si="158">求节点($K$12:$K$91,$W$12:$W$91,AH38)</f>
        <v>15</v>
      </c>
      <c r="CN38" s="89">
        <f t="shared" ref="CN38:CN69" si="159">求节点($K$12:$K$91,$W$12:$W$91,AI38)</f>
        <v>15</v>
      </c>
      <c r="CO38" s="89">
        <f t="shared" ref="CO38:CO69" si="160">求节点($K$12:$K$91,$W$12:$W$91,AJ38)</f>
        <v>15</v>
      </c>
      <c r="CP38" s="89">
        <f t="shared" ref="CP38:CP69" si="161">求节点($K$12:$K$91,$X$12:$X$91,AF38)</f>
        <v>0</v>
      </c>
      <c r="CQ38" s="89">
        <f t="shared" ref="CQ38:CQ69" si="162">求节点($K$12:$K$91,$X$12:$X$91,AG38)</f>
        <v>0</v>
      </c>
      <c r="CR38" s="89">
        <f t="shared" ref="CR38:CR69" si="163">求节点($K$12:$K$91,$X$12:$X$91,AH38)</f>
        <v>0</v>
      </c>
      <c r="CS38" s="89">
        <f t="shared" ref="CS38:CS69" si="164">求节点($K$12:$K$91,$X$12:$X$91,AI38)</f>
        <v>0</v>
      </c>
      <c r="CT38" s="89">
        <f t="shared" ref="CT38:CT69" si="165">求节点($K$12:$K$91,$X$12:$X$91,AJ38)</f>
        <v>0</v>
      </c>
      <c r="CU38" s="89">
        <f t="shared" ref="CU38:CU69" si="166">求节点($K$12:$K$91,$Y$12:$Y$91,AF38)</f>
        <v>0</v>
      </c>
      <c r="CV38" s="89">
        <f t="shared" ref="CV38:CV69" si="167">求节点($K$12:$K$91,$Y$12:$Y$91,AG38)</f>
        <v>0</v>
      </c>
      <c r="CW38" s="89">
        <f t="shared" ref="CW38:CW69" si="168">求节点($K$12:$K$91,$Y$12:$Y$91,AH38)</f>
        <v>0</v>
      </c>
      <c r="CX38" s="89">
        <f t="shared" ref="CX38:CX69" si="169">求节点($K$12:$K$91,$Y$12:$Y$91,AI38)</f>
        <v>0</v>
      </c>
      <c r="CY38" s="89">
        <f t="shared" ref="CY38:CY69" si="170">求节点($K$12:$K$91,$Y$12:$Y$91,AJ38)</f>
        <v>0</v>
      </c>
      <c r="CZ38" s="89">
        <f t="shared" ref="CZ38:CZ69" si="171">求节点($K$12:$K$91,$Z$12:$Z$91,AF38)</f>
        <v>72000</v>
      </c>
      <c r="DA38" s="89">
        <f t="shared" ref="DA38:DA69" si="172">求节点($K$12:$K$91,$Z$12:$Z$91,AG38)</f>
        <v>72000</v>
      </c>
      <c r="DB38" s="89">
        <f t="shared" ref="DB38:DB69" si="173">求节点($K$12:$K$91,$Z$12:$Z$91,AH38)</f>
        <v>72000</v>
      </c>
      <c r="DC38" s="89">
        <f t="shared" ref="DC38:DC69" si="174">求节点($K$12:$K$91,$Z$12:$Z$91,AI38)</f>
        <v>72000</v>
      </c>
      <c r="DD38" s="89">
        <f t="shared" ref="DD38:DD69" si="175">求节点($K$12:$K$91,$Z$12:$Z$91,AJ38)</f>
        <v>72000</v>
      </c>
      <c r="DH38" s="89">
        <v>33</v>
      </c>
      <c r="DI38" s="89">
        <f>SUMPRODUCT(AM$6:AM38,[1]节奏总纲!W$4:W36)</f>
        <v>494312.54117384611</v>
      </c>
      <c r="DJ38" s="89">
        <f>SUMPRODUCT(AN$6:AN38,[1]节奏总纲!X$4:X36)</f>
        <v>435885.50073505624</v>
      </c>
      <c r="DK38" s="89">
        <f>SUMPRODUCT(AO$6:AO38,[1]节奏总纲!Y$4:Y36)</f>
        <v>364644.07600099617</v>
      </c>
      <c r="DL38" s="89">
        <f>SUMPRODUCT(AP$6:AP38,[1]节奏总纲!Z$4:Z36)</f>
        <v>275201.32063742157</v>
      </c>
      <c r="DM38" s="89">
        <f>SUMPRODUCT(AQ$6:AQ38,[1]节奏总纲!AA$4:AA36)</f>
        <v>159056.08634829029</v>
      </c>
      <c r="DN38" s="89">
        <f>SUMPRODUCT(AR$6:AR38,[1]节奏总纲!W$4:W36)</f>
        <v>4851809.2396126455</v>
      </c>
      <c r="DO38" s="89">
        <f>SUMPRODUCT(AS$6:AS38,[1]节奏总纲!X$4:X36)</f>
        <v>4344150.3795326184</v>
      </c>
      <c r="DP38" s="89">
        <f>SUMPRODUCT(AT$6:AT38,[1]节奏总纲!Y$4:Y36)</f>
        <v>3694818.707614094</v>
      </c>
      <c r="DQ38" s="89">
        <f>SUMPRODUCT(AU$6:AU38,[1]节奏总纲!Z$4:Z36)</f>
        <v>2839922.4976376249</v>
      </c>
      <c r="DR38" s="89">
        <f>SUMPRODUCT(AV$6:AV38,[1]节奏总纲!AA$4:AA36)</f>
        <v>1705807.7941523332</v>
      </c>
      <c r="DS38" s="89">
        <f>SUMPRODUCT(CZ$6:CZ38,[1]节奏总纲!W$4:W36)</f>
        <v>531339.10244293266</v>
      </c>
      <c r="DT38" s="89">
        <f>SUMPRODUCT(DA$6:DA38,[1]节奏总纲!X$4:X36)</f>
        <v>461386.87073832232</v>
      </c>
      <c r="DU38" s="89">
        <f>SUMPRODUCT(DB$6:DB38,[1]节奏总纲!Y$4:Y36)</f>
        <v>380153.14023337013</v>
      </c>
      <c r="DV38" s="89">
        <f>SUMPRODUCT(DC$6:DC38,[1]节奏总纲!Z$4:Z36)</f>
        <v>282506.53355354816</v>
      </c>
      <c r="DW38" s="89">
        <f>SUMPRODUCT(DD$6:DD38,[1]节奏总纲!AA$4:AA36)</f>
        <v>157609.86162279773</v>
      </c>
      <c r="DX38" s="89">
        <f>SUMPRODUCT(AW$6:AW38,[1]节奏总纲!W$4:W36)</f>
        <v>0</v>
      </c>
      <c r="DY38" s="89">
        <f>SUMPRODUCT(AX$6:AX38,[1]节奏总纲!X$4:X36)</f>
        <v>0</v>
      </c>
      <c r="DZ38" s="89">
        <f>SUMPRODUCT(AY$6:AY38,[1]节奏总纲!Y$4:Y36)</f>
        <v>0</v>
      </c>
      <c r="EA38" s="89">
        <f>SUMPRODUCT(AZ$6:AZ38,[1]节奏总纲!Z$4:Z36)</f>
        <v>0</v>
      </c>
      <c r="EB38" s="89">
        <f>SUMPRODUCT(BA$6:BA38,[1]节奏总纲!AA$4:AA36)</f>
        <v>0</v>
      </c>
      <c r="EC38" s="89">
        <f>SUMPRODUCT(BB$6:BB38,[1]节奏总纲!W$4:W36)</f>
        <v>0</v>
      </c>
      <c r="ED38" s="89">
        <f>SUMPRODUCT(BC$6:BC38,[1]节奏总纲!X$4:X36)</f>
        <v>0</v>
      </c>
      <c r="EE38" s="89">
        <f>SUMPRODUCT(BD$6:BD38,[1]节奏总纲!Y$4:Y36)</f>
        <v>0</v>
      </c>
      <c r="EF38" s="89">
        <f>SUMPRODUCT(BE$6:BE38,[1]节奏总纲!Z$4:Z36)</f>
        <v>0</v>
      </c>
      <c r="EG38" s="89">
        <f>SUMPRODUCT(BF$6:BF38,[1]节奏总纲!AA$4:AA36)</f>
        <v>0</v>
      </c>
      <c r="EH38" s="89">
        <f>SUMPRODUCT(BG$6:BG38,[1]节奏总纲!W$4:W36)</f>
        <v>0</v>
      </c>
      <c r="EI38" s="89">
        <f>SUMPRODUCT(BH$6:BH38,[1]节奏总纲!X$4:X36)</f>
        <v>0</v>
      </c>
      <c r="EJ38" s="89">
        <f>SUMPRODUCT(BI$6:BI38,[1]节奏总纲!Y$4:Y36)</f>
        <v>0</v>
      </c>
      <c r="EK38" s="89">
        <f>SUMPRODUCT(BJ$6:BJ38,[1]节奏总纲!Z$4:Z36)</f>
        <v>0</v>
      </c>
      <c r="EL38" s="89">
        <f>SUMPRODUCT(BK$6:BK38,[1]节奏总纲!AA$4:AA36)</f>
        <v>0</v>
      </c>
      <c r="EM38" s="89">
        <f>SUMPRODUCT(BL$6:BL38,[1]节奏总纲!W$4:W36)</f>
        <v>0</v>
      </c>
      <c r="EN38" s="89">
        <f>SUMPRODUCT(BM$6:BM38,[1]节奏总纲!X$4:X36)</f>
        <v>0</v>
      </c>
      <c r="EO38" s="89">
        <f>SUMPRODUCT(BN$6:BN38,[1]节奏总纲!Y$4:Y36)</f>
        <v>0</v>
      </c>
      <c r="EP38" s="89">
        <f>SUMPRODUCT(BO$6:BO38,[1]节奏总纲!Z$4:Z36)</f>
        <v>0</v>
      </c>
      <c r="EQ38" s="89">
        <f>SUMPRODUCT(BP$6:BP38,[1]节奏总纲!AA$4:AA36)</f>
        <v>0</v>
      </c>
      <c r="ER38" s="89">
        <f>SUMPRODUCT(BQ$6:BQ38,[1]节奏总纲!W$4:W36)</f>
        <v>0</v>
      </c>
      <c r="ES38" s="89">
        <f>SUMPRODUCT(BR$6:BR38,[1]节奏总纲!X$4:X36)</f>
        <v>0</v>
      </c>
      <c r="ET38" s="89">
        <f>SUMPRODUCT(BS$6:BS38,[1]节奏总纲!Y$4:Y36)</f>
        <v>0</v>
      </c>
      <c r="EU38" s="89">
        <f>SUMPRODUCT(BT$6:BT38,[1]节奏总纲!Z$4:Z36)</f>
        <v>0</v>
      </c>
      <c r="EV38" s="89">
        <f>SUMPRODUCT(BU$6:BU38,[1]节奏总纲!AA$4:AA36)</f>
        <v>0</v>
      </c>
      <c r="EX38" s="88">
        <v>80</v>
      </c>
      <c r="EY38" s="88">
        <f t="shared" si="90"/>
        <v>0</v>
      </c>
      <c r="EZ38" s="88">
        <f t="shared" si="91"/>
        <v>0</v>
      </c>
      <c r="FA38" s="88">
        <f t="shared" si="92"/>
        <v>0</v>
      </c>
      <c r="FB38" s="88">
        <f t="shared" si="93"/>
        <v>0</v>
      </c>
      <c r="FC38" s="88">
        <f t="shared" si="94"/>
        <v>0</v>
      </c>
      <c r="FE38" s="89">
        <f>SUMPRODUCT(BV$6:BV38,[1]节奏总纲!W$4:W36)</f>
        <v>154.68635533402519</v>
      </c>
      <c r="FF38" s="89">
        <f>SUMPRODUCT(BW$6:BW38,[1]节奏总纲!X$4:X36)</f>
        <v>135.02953042112051</v>
      </c>
      <c r="FG38" s="89">
        <f>SUMPRODUCT(BX$6:BX38,[1]节奏总纲!Y$4:Y36)</f>
        <v>111.74185976613518</v>
      </c>
      <c r="FH38" s="89">
        <f>SUMPRODUCT(BY$6:BY38,[1]节奏总纲!Z$4:Z36)</f>
        <v>83.306408510399336</v>
      </c>
      <c r="FI38" s="89">
        <f>SUMPRODUCT(BZ$6:BZ38,[1]节奏总纲!AA$4:AA36)</f>
        <v>46.88062935101599</v>
      </c>
      <c r="FJ38" s="89">
        <f>SUMPRODUCT(CA$6:CA38,[1]节奏总纲!W$4:W36)</f>
        <v>94.004717525846104</v>
      </c>
      <c r="FK38" s="89">
        <f>SUMPRODUCT(CB$6:CB38,[1]节奏总纲!X$4:X36)</f>
        <v>82.208770265423496</v>
      </c>
      <c r="FL38" s="89">
        <f>SUMPRODUCT(CC$6:CC38,[1]节奏总纲!Y$4:Y36)</f>
        <v>68.136658150130529</v>
      </c>
      <c r="FM38" s="89">
        <f>SUMPRODUCT(CD$6:CD38,[1]节奏总纲!Z$4:Z36)</f>
        <v>50.887564499262083</v>
      </c>
      <c r="FN38" s="89">
        <f>SUMPRODUCT(CE$6:CE38,[1]节奏总纲!AA$4:AA36)</f>
        <v>28.835125237213411</v>
      </c>
      <c r="FO38" s="89">
        <f>SUMPRODUCT(CF$6:CF38,[1]节奏总纲!W$4:W36)</f>
        <v>51.884050400928842</v>
      </c>
      <c r="FP38" s="89">
        <f>SUMPRODUCT(CG$6:CG38,[1]节奏总纲!X$4:X36)</f>
        <v>45.821907344156152</v>
      </c>
      <c r="FQ38" s="89">
        <f>SUMPRODUCT(CH$6:CH38,[1]节奏总纲!Y$4:Y36)</f>
        <v>38.242565312761243</v>
      </c>
      <c r="FR38" s="89">
        <f>SUMPRODUCT(CI$6:CI38,[1]节奏总纲!Z$4:Z36)</f>
        <v>28.619304110714538</v>
      </c>
      <c r="FS38" s="89">
        <f>SUMPRODUCT(CJ$6:CJ38,[1]节奏总纲!AA$4:AA36)</f>
        <v>16.294848867010902</v>
      </c>
      <c r="FT38" s="89">
        <f>SUMPRODUCT(CK$6:CK38,[1]节奏总纲!W$4:W36)</f>
        <v>14.509020549390264</v>
      </c>
      <c r="FU38" s="89">
        <f>SUMPRODUCT(CL$6:CL38,[1]节奏总纲!X$4:X36)</f>
        <v>13.891649288801737</v>
      </c>
      <c r="FV38" s="89">
        <f>SUMPRODUCT(CM$6:CM38,[1]节奏总纲!Y$4:Y36)</f>
        <v>12.65275531051519</v>
      </c>
      <c r="FW38" s="89">
        <f>SUMPRODUCT(CN$6:CN38,[1]节奏总纲!Z$4:Z36)</f>
        <v>10.79144933966225</v>
      </c>
      <c r="FX38" s="89">
        <f>SUMPRODUCT(CO$6:CO38,[1]节奏总纲!AA$4:AA36)</f>
        <v>7.0349447248522079</v>
      </c>
      <c r="FY38" s="89">
        <f>SUMPRODUCT(CP$6:CP38,[1]节奏总纲!W$4:W36)</f>
        <v>0</v>
      </c>
      <c r="FZ38" s="89">
        <f>SUMPRODUCT(CQ$6:CQ38,[1]节奏总纲!X$4:X36)</f>
        <v>0</v>
      </c>
      <c r="GA38" s="89">
        <f>SUMPRODUCT(CR$6:CR38,[1]节奏总纲!Y$4:Y36)</f>
        <v>0</v>
      </c>
      <c r="GB38" s="89">
        <f>SUMPRODUCT(CS$6:CS38,[1]节奏总纲!Z$4:Z36)</f>
        <v>0</v>
      </c>
      <c r="GC38" s="89">
        <f>SUMPRODUCT(CT$6:CT38,[1]节奏总纲!AA$4:AA36)</f>
        <v>0</v>
      </c>
      <c r="GD38" s="89">
        <f>SUMPRODUCT(CU$6:CU38,[1]节奏总纲!W$4:W36)</f>
        <v>0</v>
      </c>
      <c r="GE38" s="89">
        <f>SUMPRODUCT(CV$6:CV38,[1]节奏总纲!X$4:X36)</f>
        <v>0</v>
      </c>
      <c r="GF38" s="89">
        <f>SUMPRODUCT(CW$6:CW38,[1]节奏总纲!Y$4:Y36)</f>
        <v>0</v>
      </c>
      <c r="GG38" s="89">
        <f>SUMPRODUCT(CX$6:CX38,[1]节奏总纲!Z$4:Z36)</f>
        <v>0</v>
      </c>
      <c r="GH38" s="89">
        <f>SUMPRODUCT(CY$6:CY38,[1]节奏总纲!AA$4:AA36)</f>
        <v>0</v>
      </c>
      <c r="GJ38" s="88">
        <v>45</v>
      </c>
      <c r="GK38" s="88">
        <f t="shared" si="95"/>
        <v>358.79274771481676</v>
      </c>
      <c r="GL38" s="88">
        <f t="shared" si="96"/>
        <v>250.03118323569558</v>
      </c>
      <c r="GM38" s="88">
        <f t="shared" si="97"/>
        <v>157.70351599100422</v>
      </c>
      <c r="GN38" s="88">
        <f t="shared" si="98"/>
        <v>181.71406225907384</v>
      </c>
      <c r="GO38" s="88">
        <f t="shared" si="99"/>
        <v>101.67933277078565</v>
      </c>
      <c r="GP38" s="88">
        <f t="shared" si="100"/>
        <v>36.373547263984889</v>
      </c>
      <c r="GR38" s="89">
        <f>SUMPRODUCT(CZ$6:CZ38,[1]节奏总纲!W$4:W36)</f>
        <v>531339.10244293266</v>
      </c>
      <c r="GS38" s="89">
        <f>SUMPRODUCT(DA$6:DA38,[1]节奏总纲!X$4:X36)</f>
        <v>461386.87073832232</v>
      </c>
      <c r="GT38" s="89">
        <f>SUMPRODUCT(DB$6:DB38,[1]节奏总纲!Y$4:Y36)</f>
        <v>380153.14023337013</v>
      </c>
      <c r="GU38" s="89">
        <f>SUMPRODUCT(DC$6:DC38,[1]节奏总纲!Z$4:Z36)</f>
        <v>282506.53355354816</v>
      </c>
      <c r="GV38" s="89">
        <f>SUMPRODUCT(DD$6:DD38,[1]节奏总纲!AA$4:AA36)</f>
        <v>157609.86162279773</v>
      </c>
    </row>
    <row r="39" spans="2:204" x14ac:dyDescent="0.15">
      <c r="B39" s="89">
        <f t="shared" si="89"/>
        <v>100</v>
      </c>
      <c r="C39" s="89">
        <v>28</v>
      </c>
      <c r="D39" s="39">
        <f>爵位解锁村镇信息!L36</f>
        <v>1730</v>
      </c>
      <c r="E39" s="39">
        <f>爵位解锁村镇信息!M36</f>
        <v>1746.9191919191917</v>
      </c>
      <c r="F39" s="39">
        <f>爵位解锁村镇信息!N36</f>
        <v>1764.1836734693889</v>
      </c>
      <c r="G39" s="39">
        <f>爵位解锁村镇信息!O36</f>
        <v>1781.80412371134</v>
      </c>
      <c r="H39" s="39">
        <f>爵位解锁村镇信息!P36</f>
        <v>1813.4210526315796</v>
      </c>
      <c r="I39" s="67">
        <f t="shared" si="87"/>
        <v>0.98265895953757221</v>
      </c>
      <c r="J39" s="42">
        <v>50</v>
      </c>
      <c r="K39" s="89">
        <f t="shared" si="88"/>
        <v>1700</v>
      </c>
      <c r="L39" s="89">
        <v>74100</v>
      </c>
      <c r="M39" s="89">
        <f>ROUND(650/INDEX('[1]功能-付费相关'!BB$6:BB$105,C39,1)/2000,0)*2000</f>
        <v>668000</v>
      </c>
      <c r="S39" s="89">
        <v>6</v>
      </c>
      <c r="T39" s="69">
        <v>20</v>
      </c>
      <c r="U39" s="69">
        <v>15</v>
      </c>
      <c r="V39" s="69">
        <v>10</v>
      </c>
      <c r="Z39" s="89">
        <f t="shared" si="86"/>
        <v>72000</v>
      </c>
      <c r="AE39" s="89">
        <v>34</v>
      </c>
      <c r="AF39" s="89">
        <f t="shared" si="101"/>
        <v>2280</v>
      </c>
      <c r="AG39" s="89">
        <f t="shared" si="102"/>
        <v>2299.5454545454545</v>
      </c>
      <c r="AH39" s="89">
        <f t="shared" si="103"/>
        <v>2319.4897959183686</v>
      </c>
      <c r="AI39" s="89">
        <f t="shared" si="104"/>
        <v>2339.8453608247419</v>
      </c>
      <c r="AJ39" s="89">
        <f t="shared" si="105"/>
        <v>2381.8421052631584</v>
      </c>
      <c r="AL39" s="89">
        <v>34</v>
      </c>
      <c r="AM39" s="89">
        <f t="shared" si="106"/>
        <v>113760</v>
      </c>
      <c r="AN39" s="89">
        <f t="shared" si="107"/>
        <v>115558.18181818181</v>
      </c>
      <c r="AO39" s="89">
        <f t="shared" si="108"/>
        <v>117432.04081632665</v>
      </c>
      <c r="AP39" s="89">
        <f t="shared" si="109"/>
        <v>119345.46391752573</v>
      </c>
      <c r="AQ39" s="89">
        <f t="shared" si="110"/>
        <v>121828.4210526316</v>
      </c>
      <c r="AR39" s="89">
        <f t="shared" si="111"/>
        <v>1780800</v>
      </c>
      <c r="AS39" s="89">
        <f t="shared" si="112"/>
        <v>1846472.7272727271</v>
      </c>
      <c r="AT39" s="89">
        <f t="shared" si="113"/>
        <v>1919722.4489795964</v>
      </c>
      <c r="AU39" s="89">
        <f t="shared" si="114"/>
        <v>1994630.92783505</v>
      </c>
      <c r="AV39" s="89">
        <f t="shared" si="115"/>
        <v>2096957.8947368432</v>
      </c>
      <c r="AW39" s="89">
        <f t="shared" si="116"/>
        <v>0</v>
      </c>
      <c r="AX39" s="89">
        <f t="shared" si="117"/>
        <v>0</v>
      </c>
      <c r="AY39" s="89">
        <f t="shared" si="118"/>
        <v>0</v>
      </c>
      <c r="AZ39" s="89">
        <f t="shared" si="119"/>
        <v>0</v>
      </c>
      <c r="BA39" s="89">
        <f t="shared" si="120"/>
        <v>0</v>
      </c>
      <c r="BB39" s="89">
        <f t="shared" si="121"/>
        <v>0</v>
      </c>
      <c r="BC39" s="89">
        <f t="shared" si="122"/>
        <v>0</v>
      </c>
      <c r="BD39" s="89">
        <f t="shared" si="123"/>
        <v>0</v>
      </c>
      <c r="BE39" s="89">
        <f t="shared" si="124"/>
        <v>0</v>
      </c>
      <c r="BF39" s="89">
        <f t="shared" si="125"/>
        <v>0</v>
      </c>
      <c r="BG39" s="89">
        <f t="shared" si="126"/>
        <v>0</v>
      </c>
      <c r="BH39" s="89">
        <f t="shared" si="127"/>
        <v>0</v>
      </c>
      <c r="BI39" s="89">
        <f t="shared" si="128"/>
        <v>0</v>
      </c>
      <c r="BJ39" s="89">
        <f t="shared" si="129"/>
        <v>0</v>
      </c>
      <c r="BK39" s="89">
        <f t="shared" si="130"/>
        <v>0</v>
      </c>
      <c r="BL39" s="89">
        <f t="shared" si="131"/>
        <v>0</v>
      </c>
      <c r="BM39" s="89">
        <f t="shared" si="132"/>
        <v>0</v>
      </c>
      <c r="BN39" s="89">
        <f t="shared" si="133"/>
        <v>0</v>
      </c>
      <c r="BO39" s="89">
        <f t="shared" si="134"/>
        <v>0</v>
      </c>
      <c r="BP39" s="89">
        <f t="shared" si="135"/>
        <v>0</v>
      </c>
      <c r="BQ39" s="89">
        <f t="shared" si="136"/>
        <v>0</v>
      </c>
      <c r="BR39" s="89">
        <f t="shared" si="137"/>
        <v>0</v>
      </c>
      <c r="BS39" s="89">
        <f t="shared" si="138"/>
        <v>0</v>
      </c>
      <c r="BT39" s="89">
        <f t="shared" si="139"/>
        <v>0</v>
      </c>
      <c r="BU39" s="89">
        <f t="shared" si="140"/>
        <v>0</v>
      </c>
      <c r="BV39" s="89">
        <f t="shared" si="141"/>
        <v>20</v>
      </c>
      <c r="BW39" s="89">
        <f t="shared" si="142"/>
        <v>20</v>
      </c>
      <c r="BX39" s="89">
        <f t="shared" si="143"/>
        <v>20</v>
      </c>
      <c r="BY39" s="89">
        <f t="shared" si="144"/>
        <v>20</v>
      </c>
      <c r="BZ39" s="89">
        <f t="shared" si="145"/>
        <v>20</v>
      </c>
      <c r="CA39" s="89">
        <f t="shared" si="146"/>
        <v>15</v>
      </c>
      <c r="CB39" s="89">
        <f t="shared" si="147"/>
        <v>15</v>
      </c>
      <c r="CC39" s="89">
        <f t="shared" si="148"/>
        <v>15</v>
      </c>
      <c r="CD39" s="89">
        <f t="shared" si="149"/>
        <v>15</v>
      </c>
      <c r="CE39" s="89">
        <f t="shared" si="150"/>
        <v>15</v>
      </c>
      <c r="CF39" s="89">
        <f t="shared" si="151"/>
        <v>10</v>
      </c>
      <c r="CG39" s="89">
        <f t="shared" si="152"/>
        <v>10</v>
      </c>
      <c r="CH39" s="89">
        <f t="shared" si="153"/>
        <v>10</v>
      </c>
      <c r="CI39" s="89">
        <f t="shared" si="154"/>
        <v>10</v>
      </c>
      <c r="CJ39" s="89">
        <f t="shared" si="155"/>
        <v>10</v>
      </c>
      <c r="CK39" s="89">
        <f t="shared" si="156"/>
        <v>15</v>
      </c>
      <c r="CL39" s="89">
        <f t="shared" si="157"/>
        <v>15</v>
      </c>
      <c r="CM39" s="89">
        <f t="shared" si="158"/>
        <v>15</v>
      </c>
      <c r="CN39" s="89">
        <f t="shared" si="159"/>
        <v>15</v>
      </c>
      <c r="CO39" s="89">
        <f t="shared" si="160"/>
        <v>15</v>
      </c>
      <c r="CP39" s="89">
        <f t="shared" si="161"/>
        <v>0</v>
      </c>
      <c r="CQ39" s="89">
        <f t="shared" si="162"/>
        <v>0</v>
      </c>
      <c r="CR39" s="89">
        <f t="shared" si="163"/>
        <v>0</v>
      </c>
      <c r="CS39" s="89">
        <f t="shared" si="164"/>
        <v>0</v>
      </c>
      <c r="CT39" s="89">
        <f t="shared" si="165"/>
        <v>3.1842105263158373</v>
      </c>
      <c r="CU39" s="89">
        <f t="shared" si="166"/>
        <v>0</v>
      </c>
      <c r="CV39" s="89">
        <f t="shared" si="167"/>
        <v>0</v>
      </c>
      <c r="CW39" s="89">
        <f t="shared" si="168"/>
        <v>0</v>
      </c>
      <c r="CX39" s="89">
        <f t="shared" si="169"/>
        <v>0</v>
      </c>
      <c r="CY39" s="89">
        <f t="shared" si="170"/>
        <v>0</v>
      </c>
      <c r="CZ39" s="89">
        <f t="shared" si="171"/>
        <v>72000</v>
      </c>
      <c r="DA39" s="89">
        <f t="shared" si="172"/>
        <v>72000</v>
      </c>
      <c r="DB39" s="89">
        <f t="shared" si="173"/>
        <v>72000</v>
      </c>
      <c r="DC39" s="89">
        <f t="shared" si="174"/>
        <v>72000</v>
      </c>
      <c r="DD39" s="89">
        <f t="shared" si="175"/>
        <v>72000</v>
      </c>
      <c r="DH39" s="89">
        <v>34</v>
      </c>
      <c r="DI39" s="89">
        <f>SUMPRODUCT(AM$6:AM39,[1]节奏总纲!W$4:W37)</f>
        <v>574730.39291310019</v>
      </c>
      <c r="DJ39" s="89">
        <f>SUMPRODUCT(AN$6:AN39,[1]节奏总纲!X$4:X37)</f>
        <v>507408.74933491985</v>
      </c>
      <c r="DK39" s="89">
        <f>SUMPRODUCT(AO$6:AO39,[1]节奏总纲!Y$4:Y37)</f>
        <v>425968.36211009196</v>
      </c>
      <c r="DL39" s="89">
        <f>SUMPRODUCT(AP$6:AP39,[1]节奏总纲!Z$4:Z37)</f>
        <v>322064.85260070907</v>
      </c>
      <c r="DM39" s="89">
        <f>SUMPRODUCT(AQ$6:AQ39,[1]节奏总纲!AA$4:AA37)</f>
        <v>185668.56063275071</v>
      </c>
      <c r="DN39" s="89">
        <f>SUMPRODUCT(AR$6:AR39,[1]节奏总纲!W$4:W37)</f>
        <v>6110670.9693705896</v>
      </c>
      <c r="DO39" s="89">
        <f>SUMPRODUCT(AS$6:AS39,[1]节奏总纲!X$4:X37)</f>
        <v>5487000.8971479479</v>
      </c>
      <c r="DP39" s="89">
        <f>SUMPRODUCT(AT$6:AT39,[1]节奏总纲!Y$4:Y37)</f>
        <v>4697318.6036638562</v>
      </c>
      <c r="DQ39" s="89">
        <f>SUMPRODUCT(AU$6:AU39,[1]节奏总纲!Z$4:Z37)</f>
        <v>3623156.7084171511</v>
      </c>
      <c r="DR39" s="89">
        <f>SUMPRODUCT(AV$6:AV39,[1]节奏总纲!AA$4:AA37)</f>
        <v>2163871.9926957246</v>
      </c>
      <c r="DS39" s="89">
        <f>SUMPRODUCT(CZ$6:CZ39,[1]节奏总纲!W$4:W37)</f>
        <v>582236.47696144797</v>
      </c>
      <c r="DT39" s="89">
        <f>SUMPRODUCT(DA$6:DA39,[1]节奏总纲!X$4:X37)</f>
        <v>505950.34359818982</v>
      </c>
      <c r="DU39" s="89">
        <f>SUMPRODUCT(DB$6:DB39,[1]节奏总纲!Y$4:Y37)</f>
        <v>417752.3215910446</v>
      </c>
      <c r="DV39" s="89">
        <f>SUMPRODUCT(DC$6:DC39,[1]节奏总纲!Z$4:Z37)</f>
        <v>310778.86323076522</v>
      </c>
      <c r="DW39" s="89">
        <f>SUMPRODUCT(DD$6:DD39,[1]节奏总纲!AA$4:AA37)</f>
        <v>173337.70354938207</v>
      </c>
      <c r="DX39" s="89">
        <f>SUMPRODUCT(AW$6:AW39,[1]节奏总纲!W$4:W37)</f>
        <v>0</v>
      </c>
      <c r="DY39" s="89">
        <f>SUMPRODUCT(AX$6:AX39,[1]节奏总纲!X$4:X37)</f>
        <v>0</v>
      </c>
      <c r="DZ39" s="89">
        <f>SUMPRODUCT(AY$6:AY39,[1]节奏总纲!Y$4:Y37)</f>
        <v>0</v>
      </c>
      <c r="EA39" s="89">
        <f>SUMPRODUCT(AZ$6:AZ39,[1]节奏总纲!Z$4:Z37)</f>
        <v>0</v>
      </c>
      <c r="EB39" s="89">
        <f>SUMPRODUCT(BA$6:BA39,[1]节奏总纲!AA$4:AA37)</f>
        <v>0</v>
      </c>
      <c r="EC39" s="89">
        <f>SUMPRODUCT(BB$6:BB39,[1]节奏总纲!W$4:W37)</f>
        <v>0</v>
      </c>
      <c r="ED39" s="89">
        <f>SUMPRODUCT(BC$6:BC39,[1]节奏总纲!X$4:X37)</f>
        <v>0</v>
      </c>
      <c r="EE39" s="89">
        <f>SUMPRODUCT(BD$6:BD39,[1]节奏总纲!Y$4:Y37)</f>
        <v>0</v>
      </c>
      <c r="EF39" s="89">
        <f>SUMPRODUCT(BE$6:BE39,[1]节奏总纲!Z$4:Z37)</f>
        <v>0</v>
      </c>
      <c r="EG39" s="89">
        <f>SUMPRODUCT(BF$6:BF39,[1]节奏总纲!AA$4:AA37)</f>
        <v>0</v>
      </c>
      <c r="EH39" s="89">
        <f>SUMPRODUCT(BG$6:BG39,[1]节奏总纲!W$4:W37)</f>
        <v>0</v>
      </c>
      <c r="EI39" s="89">
        <f>SUMPRODUCT(BH$6:BH39,[1]节奏总纲!X$4:X37)</f>
        <v>0</v>
      </c>
      <c r="EJ39" s="89">
        <f>SUMPRODUCT(BI$6:BI39,[1]节奏总纲!Y$4:Y37)</f>
        <v>0</v>
      </c>
      <c r="EK39" s="89">
        <f>SUMPRODUCT(BJ$6:BJ39,[1]节奏总纲!Z$4:Z37)</f>
        <v>0</v>
      </c>
      <c r="EL39" s="89">
        <f>SUMPRODUCT(BK$6:BK39,[1]节奏总纲!AA$4:AA37)</f>
        <v>0</v>
      </c>
      <c r="EM39" s="89">
        <f>SUMPRODUCT(BL$6:BL39,[1]节奏总纲!W$4:W37)</f>
        <v>0</v>
      </c>
      <c r="EN39" s="89">
        <f>SUMPRODUCT(BM$6:BM39,[1]节奏总纲!X$4:X37)</f>
        <v>0</v>
      </c>
      <c r="EO39" s="89">
        <f>SUMPRODUCT(BN$6:BN39,[1]节奏总纲!Y$4:Y37)</f>
        <v>0</v>
      </c>
      <c r="EP39" s="89">
        <f>SUMPRODUCT(BO$6:BO39,[1]节奏总纲!Z$4:Z37)</f>
        <v>0</v>
      </c>
      <c r="EQ39" s="89">
        <f>SUMPRODUCT(BP$6:BP39,[1]节奏总纲!AA$4:AA37)</f>
        <v>0</v>
      </c>
      <c r="ER39" s="89">
        <f>SUMPRODUCT(BQ$6:BQ39,[1]节奏总纲!W$4:W37)</f>
        <v>0</v>
      </c>
      <c r="ES39" s="89">
        <f>SUMPRODUCT(BR$6:BR39,[1]节奏总纲!X$4:X37)</f>
        <v>0</v>
      </c>
      <c r="ET39" s="89">
        <f>SUMPRODUCT(BS$6:BS39,[1]节奏总纲!Y$4:Y37)</f>
        <v>0</v>
      </c>
      <c r="EU39" s="89">
        <f>SUMPRODUCT(BT$6:BT39,[1]节奏总纲!Z$4:Z37)</f>
        <v>0</v>
      </c>
      <c r="EV39" s="89">
        <f>SUMPRODUCT(BU$6:BU39,[1]节奏总纲!AA$4:AA37)</f>
        <v>0</v>
      </c>
      <c r="EX39" s="88">
        <v>90</v>
      </c>
      <c r="EY39" s="88">
        <f t="shared" si="90"/>
        <v>0</v>
      </c>
      <c r="EZ39" s="88">
        <f t="shared" si="91"/>
        <v>0</v>
      </c>
      <c r="FA39" s="88">
        <f t="shared" si="92"/>
        <v>0</v>
      </c>
      <c r="FB39" s="88">
        <f t="shared" si="93"/>
        <v>0</v>
      </c>
      <c r="FC39" s="88">
        <f t="shared" si="94"/>
        <v>0</v>
      </c>
      <c r="FE39" s="89">
        <f>SUMPRODUCT(BV$6:BV39,[1]节奏总纲!W$4:W37)</f>
        <v>168.82451492250166</v>
      </c>
      <c r="FF39" s="89">
        <f>SUMPRODUCT(BW$6:BW39,[1]节奏总纲!X$4:X37)</f>
        <v>147.40827288219481</v>
      </c>
      <c r="FG39" s="89">
        <f>SUMPRODUCT(BX$6:BX39,[1]节奏总纲!Y$4:Y37)</f>
        <v>122.18607680993364</v>
      </c>
      <c r="FH39" s="89">
        <f>SUMPRODUCT(BY$6:BY39,[1]节奏总纲!Z$4:Z37)</f>
        <v>91.159833420737414</v>
      </c>
      <c r="FI39" s="89">
        <f>SUMPRODUCT(BZ$6:BZ39,[1]节奏总纲!AA$4:AA37)</f>
        <v>51.249474330622753</v>
      </c>
      <c r="FJ39" s="89">
        <f>SUMPRODUCT(CA$6:CA39,[1]节奏总纲!W$4:W37)</f>
        <v>104.60833721720346</v>
      </c>
      <c r="FK39" s="89">
        <f>SUMPRODUCT(CB$6:CB39,[1]节奏总纲!X$4:X37)</f>
        <v>91.492827111229232</v>
      </c>
      <c r="FL39" s="89">
        <f>SUMPRODUCT(CC$6:CC39,[1]节奏总纲!Y$4:Y37)</f>
        <v>75.969820932979374</v>
      </c>
      <c r="FM39" s="89">
        <f>SUMPRODUCT(CD$6:CD39,[1]节奏总纲!Z$4:Z37)</f>
        <v>56.777633182015641</v>
      </c>
      <c r="FN39" s="89">
        <f>SUMPRODUCT(CE$6:CE39,[1]节奏总纲!AA$4:AA37)</f>
        <v>32.111758971918483</v>
      </c>
      <c r="FO39" s="89">
        <f>SUMPRODUCT(CF$6:CF39,[1]节奏总纲!W$4:W37)</f>
        <v>58.953130195167077</v>
      </c>
      <c r="FP39" s="89">
        <f>SUMPRODUCT(CG$6:CG39,[1]节奏总纲!X$4:X37)</f>
        <v>52.011278574693307</v>
      </c>
      <c r="FQ39" s="89">
        <f>SUMPRODUCT(CH$6:CH39,[1]节奏总纲!Y$4:Y37)</f>
        <v>43.464673834660474</v>
      </c>
      <c r="FR39" s="89">
        <f>SUMPRODUCT(CI$6:CI39,[1]节奏总纲!Z$4:Z37)</f>
        <v>32.546016565883576</v>
      </c>
      <c r="FS39" s="89">
        <f>SUMPRODUCT(CJ$6:CJ39,[1]节奏总纲!AA$4:AA37)</f>
        <v>18.479271356814284</v>
      </c>
      <c r="FT39" s="89">
        <f>SUMPRODUCT(CK$6:CK39,[1]节奏总纲!W$4:W37)</f>
        <v>25.112640240747609</v>
      </c>
      <c r="FU39" s="89">
        <f>SUMPRODUCT(CL$6:CL39,[1]节奏总纲!X$4:X37)</f>
        <v>23.17570613460747</v>
      </c>
      <c r="FV39" s="89">
        <f>SUMPRODUCT(CM$6:CM39,[1]节奏总纲!Y$4:Y37)</f>
        <v>20.485918093364042</v>
      </c>
      <c r="FW39" s="89">
        <f>SUMPRODUCT(CN$6:CN39,[1]节奏总纲!Z$4:Z37)</f>
        <v>16.681518022415805</v>
      </c>
      <c r="FX39" s="89">
        <f>SUMPRODUCT(CO$6:CO39,[1]节奏总纲!AA$4:AA37)</f>
        <v>10.31157845955728</v>
      </c>
      <c r="FY39" s="89">
        <f>SUMPRODUCT(CP$6:CP39,[1]节奏总纲!W$4:W37)</f>
        <v>0</v>
      </c>
      <c r="FZ39" s="89">
        <f>SUMPRODUCT(CQ$6:CQ39,[1]节奏总纲!X$4:X37)</f>
        <v>0</v>
      </c>
      <c r="GA39" s="89">
        <f>SUMPRODUCT(CR$6:CR39,[1]节奏总纲!Y$4:Y37)</f>
        <v>0</v>
      </c>
      <c r="GB39" s="89">
        <f>SUMPRODUCT(CS$6:CS39,[1]节奏总纲!Z$4:Z37)</f>
        <v>0</v>
      </c>
      <c r="GC39" s="89">
        <f>SUMPRODUCT(CT$6:CT39,[1]节奏总纲!AA$4:AA37)</f>
        <v>0.69556610859529777</v>
      </c>
      <c r="GD39" s="89">
        <f>SUMPRODUCT(CU$6:CU39,[1]节奏总纲!W$4:W37)</f>
        <v>0</v>
      </c>
      <c r="GE39" s="89">
        <f>SUMPRODUCT(CV$6:CV39,[1]节奏总纲!X$4:X37)</f>
        <v>0</v>
      </c>
      <c r="GF39" s="89">
        <f>SUMPRODUCT(CW$6:CW39,[1]节奏总纲!Y$4:Y37)</f>
        <v>0</v>
      </c>
      <c r="GG39" s="89">
        <f>SUMPRODUCT(CX$6:CX39,[1]节奏总纲!Z$4:Z37)</f>
        <v>0</v>
      </c>
      <c r="GH39" s="89">
        <f>SUMPRODUCT(CY$6:CY39,[1]节奏总纲!AA$4:AA37)</f>
        <v>0</v>
      </c>
      <c r="GJ39" s="88">
        <v>50</v>
      </c>
      <c r="GK39" s="88">
        <f t="shared" si="95"/>
        <v>521.49075342430547</v>
      </c>
      <c r="GL39" s="88">
        <f t="shared" si="96"/>
        <v>372.05468751781223</v>
      </c>
      <c r="GM39" s="88">
        <f t="shared" si="97"/>
        <v>239.05251884574858</v>
      </c>
      <c r="GN39" s="88">
        <f t="shared" si="98"/>
        <v>303.7375665411904</v>
      </c>
      <c r="GO39" s="88">
        <f t="shared" si="99"/>
        <v>183.02833562553002</v>
      </c>
      <c r="GP39" s="88">
        <f t="shared" si="100"/>
        <v>77.048048691357081</v>
      </c>
      <c r="GR39" s="89">
        <f>SUMPRODUCT(CZ$6:CZ39,[1]节奏总纲!W$4:W37)</f>
        <v>582236.47696144797</v>
      </c>
      <c r="GS39" s="89">
        <f>SUMPRODUCT(DA$6:DA39,[1]节奏总纲!X$4:X37)</f>
        <v>505950.34359818982</v>
      </c>
      <c r="GT39" s="89">
        <f>SUMPRODUCT(DB$6:DB39,[1]节奏总纲!Y$4:Y37)</f>
        <v>417752.3215910446</v>
      </c>
      <c r="GU39" s="89">
        <f>SUMPRODUCT(DC$6:DC39,[1]节奏总纲!Z$4:Z37)</f>
        <v>310778.86323076522</v>
      </c>
      <c r="GV39" s="89">
        <f>SUMPRODUCT(DD$6:DD39,[1]节奏总纲!AA$4:AA37)</f>
        <v>173337.70354938207</v>
      </c>
    </row>
    <row r="40" spans="2:204" x14ac:dyDescent="0.15">
      <c r="B40" s="89">
        <f t="shared" si="89"/>
        <v>100</v>
      </c>
      <c r="C40" s="89">
        <v>29</v>
      </c>
      <c r="D40" s="39">
        <f>爵位解锁村镇信息!L37</f>
        <v>1830</v>
      </c>
      <c r="E40" s="39">
        <f>爵位解锁村镇信息!M37</f>
        <v>1844.9999999999995</v>
      </c>
      <c r="F40" s="39">
        <f>爵位解锁村镇信息!N37</f>
        <v>1860.3061224489807</v>
      </c>
      <c r="G40" s="39">
        <f>爵位解锁村镇信息!O37</f>
        <v>1875.9278350515458</v>
      </c>
      <c r="H40" s="39">
        <f>爵位解锁村镇信息!P37</f>
        <v>1908.1578947368425</v>
      </c>
      <c r="I40" s="67">
        <f t="shared" si="87"/>
        <v>0.95628415300546443</v>
      </c>
      <c r="J40" s="42">
        <v>50</v>
      </c>
      <c r="K40" s="89">
        <f t="shared" si="88"/>
        <v>1750</v>
      </c>
      <c r="L40" s="89">
        <v>77800</v>
      </c>
      <c r="M40" s="89">
        <f>ROUND(650/INDEX('[1]功能-付费相关'!BB$6:BB$105,C40,1)/2000,0)*2000</f>
        <v>748000</v>
      </c>
      <c r="S40" s="89">
        <v>6</v>
      </c>
      <c r="T40" s="69">
        <v>20</v>
      </c>
      <c r="U40" s="69">
        <v>15</v>
      </c>
      <c r="V40" s="69">
        <v>10</v>
      </c>
      <c r="Z40" s="89">
        <f t="shared" si="86"/>
        <v>72000</v>
      </c>
      <c r="AE40" s="89">
        <v>35</v>
      </c>
      <c r="AF40" s="89">
        <f t="shared" si="101"/>
        <v>2370</v>
      </c>
      <c r="AG40" s="89">
        <f t="shared" si="102"/>
        <v>2390.454545454545</v>
      </c>
      <c r="AH40" s="89">
        <f t="shared" si="103"/>
        <v>2411.3265306122462</v>
      </c>
      <c r="AI40" s="89">
        <f t="shared" si="104"/>
        <v>2432.6288659793809</v>
      </c>
      <c r="AJ40" s="89">
        <f t="shared" si="105"/>
        <v>2476.5789473684213</v>
      </c>
      <c r="AL40" s="89">
        <v>35</v>
      </c>
      <c r="AM40" s="89">
        <f t="shared" si="106"/>
        <v>121260</v>
      </c>
      <c r="AN40" s="89">
        <f t="shared" si="107"/>
        <v>122241.81818181816</v>
      </c>
      <c r="AO40" s="89">
        <f t="shared" si="108"/>
        <v>123243.67346938781</v>
      </c>
      <c r="AP40" s="89">
        <f t="shared" si="109"/>
        <v>124266.18556701028</v>
      </c>
      <c r="AQ40" s="89">
        <f t="shared" si="110"/>
        <v>127704.73684210528</v>
      </c>
      <c r="AR40" s="89">
        <f t="shared" si="111"/>
        <v>2072800</v>
      </c>
      <c r="AS40" s="89">
        <f t="shared" si="112"/>
        <v>2114527.272727272</v>
      </c>
      <c r="AT40" s="89">
        <f t="shared" si="113"/>
        <v>2157106.1224489822</v>
      </c>
      <c r="AU40" s="89">
        <f t="shared" si="114"/>
        <v>2200562.886597937</v>
      </c>
      <c r="AV40" s="89">
        <f t="shared" si="115"/>
        <v>2354010.5263157906</v>
      </c>
      <c r="AW40" s="89">
        <f t="shared" si="116"/>
        <v>0</v>
      </c>
      <c r="AX40" s="89">
        <f t="shared" si="117"/>
        <v>0</v>
      </c>
      <c r="AY40" s="89">
        <f t="shared" si="118"/>
        <v>0</v>
      </c>
      <c r="AZ40" s="89">
        <f t="shared" si="119"/>
        <v>0</v>
      </c>
      <c r="BA40" s="89">
        <f t="shared" si="120"/>
        <v>0</v>
      </c>
      <c r="BB40" s="89">
        <f t="shared" si="121"/>
        <v>0</v>
      </c>
      <c r="BC40" s="89">
        <f t="shared" si="122"/>
        <v>0</v>
      </c>
      <c r="BD40" s="89">
        <f t="shared" si="123"/>
        <v>0</v>
      </c>
      <c r="BE40" s="89">
        <f t="shared" si="124"/>
        <v>0</v>
      </c>
      <c r="BF40" s="89">
        <f t="shared" si="125"/>
        <v>0</v>
      </c>
      <c r="BG40" s="89">
        <f t="shared" si="126"/>
        <v>0</v>
      </c>
      <c r="BH40" s="89">
        <f t="shared" si="127"/>
        <v>0</v>
      </c>
      <c r="BI40" s="89">
        <f t="shared" si="128"/>
        <v>0</v>
      </c>
      <c r="BJ40" s="89">
        <f t="shared" si="129"/>
        <v>0</v>
      </c>
      <c r="BK40" s="89">
        <f t="shared" si="130"/>
        <v>0</v>
      </c>
      <c r="BL40" s="89">
        <f t="shared" si="131"/>
        <v>0</v>
      </c>
      <c r="BM40" s="89">
        <f t="shared" si="132"/>
        <v>0</v>
      </c>
      <c r="BN40" s="89">
        <f t="shared" si="133"/>
        <v>0</v>
      </c>
      <c r="BO40" s="89">
        <f t="shared" si="134"/>
        <v>0</v>
      </c>
      <c r="BP40" s="89">
        <f t="shared" si="135"/>
        <v>0</v>
      </c>
      <c r="BQ40" s="89">
        <f t="shared" si="136"/>
        <v>0</v>
      </c>
      <c r="BR40" s="89">
        <f t="shared" si="137"/>
        <v>0</v>
      </c>
      <c r="BS40" s="89">
        <f t="shared" si="138"/>
        <v>0</v>
      </c>
      <c r="BT40" s="89">
        <f t="shared" si="139"/>
        <v>0</v>
      </c>
      <c r="BU40" s="89">
        <f t="shared" si="140"/>
        <v>0</v>
      </c>
      <c r="BV40" s="89">
        <f t="shared" si="141"/>
        <v>20</v>
      </c>
      <c r="BW40" s="89">
        <f t="shared" si="142"/>
        <v>20</v>
      </c>
      <c r="BX40" s="89">
        <f t="shared" si="143"/>
        <v>20</v>
      </c>
      <c r="BY40" s="89">
        <f t="shared" si="144"/>
        <v>20</v>
      </c>
      <c r="BZ40" s="89">
        <f t="shared" si="145"/>
        <v>20</v>
      </c>
      <c r="CA40" s="89">
        <f t="shared" si="146"/>
        <v>15</v>
      </c>
      <c r="CB40" s="89">
        <f t="shared" si="147"/>
        <v>15</v>
      </c>
      <c r="CC40" s="89">
        <f t="shared" si="148"/>
        <v>15</v>
      </c>
      <c r="CD40" s="89">
        <f t="shared" si="149"/>
        <v>15</v>
      </c>
      <c r="CE40" s="89">
        <f t="shared" si="150"/>
        <v>15</v>
      </c>
      <c r="CF40" s="89">
        <f t="shared" si="151"/>
        <v>10</v>
      </c>
      <c r="CG40" s="89">
        <f t="shared" si="152"/>
        <v>10</v>
      </c>
      <c r="CH40" s="89">
        <f t="shared" si="153"/>
        <v>10</v>
      </c>
      <c r="CI40" s="89">
        <f t="shared" si="154"/>
        <v>10</v>
      </c>
      <c r="CJ40" s="89">
        <f t="shared" si="155"/>
        <v>10</v>
      </c>
      <c r="CK40" s="89">
        <f t="shared" si="156"/>
        <v>15</v>
      </c>
      <c r="CL40" s="89">
        <f t="shared" si="157"/>
        <v>15</v>
      </c>
      <c r="CM40" s="89">
        <f t="shared" si="158"/>
        <v>15</v>
      </c>
      <c r="CN40" s="89">
        <f t="shared" si="159"/>
        <v>15</v>
      </c>
      <c r="CO40" s="89">
        <f t="shared" si="160"/>
        <v>15</v>
      </c>
      <c r="CP40" s="89">
        <f t="shared" si="161"/>
        <v>2</v>
      </c>
      <c r="CQ40" s="89">
        <f t="shared" si="162"/>
        <v>4.0454545454545041</v>
      </c>
      <c r="CR40" s="89">
        <f t="shared" si="163"/>
        <v>6.1326530612246195</v>
      </c>
      <c r="CS40" s="89">
        <f t="shared" si="164"/>
        <v>8.2628865979380866</v>
      </c>
      <c r="CT40" s="89">
        <f t="shared" si="165"/>
        <v>10</v>
      </c>
      <c r="CU40" s="89">
        <f t="shared" si="166"/>
        <v>0</v>
      </c>
      <c r="CV40" s="89">
        <f t="shared" si="167"/>
        <v>0</v>
      </c>
      <c r="CW40" s="89">
        <f t="shared" si="168"/>
        <v>0</v>
      </c>
      <c r="CX40" s="89">
        <f t="shared" si="169"/>
        <v>0</v>
      </c>
      <c r="CY40" s="89">
        <f t="shared" si="170"/>
        <v>0</v>
      </c>
      <c r="CZ40" s="89">
        <f t="shared" si="171"/>
        <v>72000</v>
      </c>
      <c r="DA40" s="89">
        <f t="shared" si="172"/>
        <v>72000</v>
      </c>
      <c r="DB40" s="89">
        <f t="shared" si="173"/>
        <v>72000</v>
      </c>
      <c r="DC40" s="89">
        <f t="shared" si="174"/>
        <v>72000</v>
      </c>
      <c r="DD40" s="89">
        <f t="shared" si="175"/>
        <v>72000</v>
      </c>
      <c r="DH40" s="89">
        <v>35</v>
      </c>
      <c r="DI40" s="89">
        <f>SUMPRODUCT(AM$6:AM40,[1]节奏总纲!W$4:W38)</f>
        <v>666602.45141742309</v>
      </c>
      <c r="DJ40" s="89">
        <f>SUMPRODUCT(AN$6:AN40,[1]节奏总纲!X$4:X38)</f>
        <v>589790.31209296489</v>
      </c>
      <c r="DK40" s="89">
        <f>SUMPRODUCT(AO$6:AO40,[1]节奏总纲!Y$4:Y38)</f>
        <v>495344.15603391791</v>
      </c>
      <c r="DL40" s="89">
        <f>SUMPRODUCT(AP$6:AP40,[1]节奏总纲!Z$4:Z38)</f>
        <v>373235.80879011162</v>
      </c>
      <c r="DM40" s="89">
        <f>SUMPRODUCT(AQ$6:AQ40,[1]节奏总纲!AA$4:AA38)</f>
        <v>214971.86865565742</v>
      </c>
      <c r="DN40" s="89">
        <f>SUMPRODUCT(AR$6:AR40,[1]节奏总纲!W$4:W38)</f>
        <v>7681117.9664657619</v>
      </c>
      <c r="DO40" s="89">
        <f>SUMPRODUCT(AS$6:AS40,[1]节奏总纲!X$4:X38)</f>
        <v>6912029.2860637903</v>
      </c>
      <c r="DP40" s="89">
        <f>SUMPRODUCT(AT$6:AT40,[1]节奏总纲!Y$4:Y38)</f>
        <v>5911587.4225823004</v>
      </c>
      <c r="DQ40" s="89">
        <f>SUMPRODUCT(AU$6:AU40,[1]节奏总纲!Z$4:Z38)</f>
        <v>4529315.5846096314</v>
      </c>
      <c r="DR40" s="89">
        <f>SUMPRODUCT(AV$6:AV40,[1]节奏总纲!AA$4:AA38)</f>
        <v>2704026.5495864679</v>
      </c>
      <c r="DS40" s="89">
        <f>SUMPRODUCT(CZ$6:CZ40,[1]节奏总纲!W$4:W38)</f>
        <v>636786.93228316377</v>
      </c>
      <c r="DT40" s="89">
        <f>SUMPRODUCT(DA$6:DA40,[1]节奏总纲!X$4:X38)</f>
        <v>554472.79366316658</v>
      </c>
      <c r="DU40" s="89">
        <f>SUMPRODUCT(DB$6:DB40,[1]节奏总纲!Y$4:Y38)</f>
        <v>458282.24918814906</v>
      </c>
      <c r="DV40" s="89">
        <f>SUMPRODUCT(DC$6:DC40,[1]节奏总纲!Z$4:Z38)</f>
        <v>340427.3861078936</v>
      </c>
      <c r="DW40" s="89">
        <f>SUMPRODUCT(DD$6:DD40,[1]节奏总纲!AA$4:AA38)</f>
        <v>189858.92453007205</v>
      </c>
      <c r="DX40" s="89">
        <f>SUMPRODUCT(AW$6:AW40,[1]节奏总纲!W$4:W38)</f>
        <v>0</v>
      </c>
      <c r="DY40" s="89">
        <f>SUMPRODUCT(AX$6:AX40,[1]节奏总纲!X$4:X38)</f>
        <v>0</v>
      </c>
      <c r="DZ40" s="89">
        <f>SUMPRODUCT(AY$6:AY40,[1]节奏总纲!Y$4:Y38)</f>
        <v>0</v>
      </c>
      <c r="EA40" s="89">
        <f>SUMPRODUCT(AZ$6:AZ40,[1]节奏总纲!Z$4:Z38)</f>
        <v>0</v>
      </c>
      <c r="EB40" s="89">
        <f>SUMPRODUCT(BA$6:BA40,[1]节奏总纲!AA$4:AA38)</f>
        <v>0</v>
      </c>
      <c r="EC40" s="89">
        <f>SUMPRODUCT(BB$6:BB40,[1]节奏总纲!W$4:W38)</f>
        <v>0</v>
      </c>
      <c r="ED40" s="89">
        <f>SUMPRODUCT(BC$6:BC40,[1]节奏总纲!X$4:X38)</f>
        <v>0</v>
      </c>
      <c r="EE40" s="89">
        <f>SUMPRODUCT(BD$6:BD40,[1]节奏总纲!Y$4:Y38)</f>
        <v>0</v>
      </c>
      <c r="EF40" s="89">
        <f>SUMPRODUCT(BE$6:BE40,[1]节奏总纲!Z$4:Z38)</f>
        <v>0</v>
      </c>
      <c r="EG40" s="89">
        <f>SUMPRODUCT(BF$6:BF40,[1]节奏总纲!AA$4:AA38)</f>
        <v>0</v>
      </c>
      <c r="EH40" s="89">
        <f>SUMPRODUCT(BG$6:BG40,[1]节奏总纲!W$4:W38)</f>
        <v>0</v>
      </c>
      <c r="EI40" s="89">
        <f>SUMPRODUCT(BH$6:BH40,[1]节奏总纲!X$4:X38)</f>
        <v>0</v>
      </c>
      <c r="EJ40" s="89">
        <f>SUMPRODUCT(BI$6:BI40,[1]节奏总纲!Y$4:Y38)</f>
        <v>0</v>
      </c>
      <c r="EK40" s="89">
        <f>SUMPRODUCT(BJ$6:BJ40,[1]节奏总纲!Z$4:Z38)</f>
        <v>0</v>
      </c>
      <c r="EL40" s="89">
        <f>SUMPRODUCT(BK$6:BK40,[1]节奏总纲!AA$4:AA38)</f>
        <v>0</v>
      </c>
      <c r="EM40" s="89">
        <f>SUMPRODUCT(BL$6:BL40,[1]节奏总纲!W$4:W38)</f>
        <v>0</v>
      </c>
      <c r="EN40" s="89">
        <f>SUMPRODUCT(BM$6:BM40,[1]节奏总纲!X$4:X38)</f>
        <v>0</v>
      </c>
      <c r="EO40" s="89">
        <f>SUMPRODUCT(BN$6:BN40,[1]节奏总纲!Y$4:Y38)</f>
        <v>0</v>
      </c>
      <c r="EP40" s="89">
        <f>SUMPRODUCT(BO$6:BO40,[1]节奏总纲!Z$4:Z38)</f>
        <v>0</v>
      </c>
      <c r="EQ40" s="89">
        <f>SUMPRODUCT(BP$6:BP40,[1]节奏总纲!AA$4:AA38)</f>
        <v>0</v>
      </c>
      <c r="ER40" s="89">
        <f>SUMPRODUCT(BQ$6:BQ40,[1]节奏总纲!W$4:W38)</f>
        <v>0</v>
      </c>
      <c r="ES40" s="89">
        <f>SUMPRODUCT(BR$6:BR40,[1]节奏总纲!X$4:X38)</f>
        <v>0</v>
      </c>
      <c r="ET40" s="89">
        <f>SUMPRODUCT(BS$6:BS40,[1]节奏总纲!Y$4:Y38)</f>
        <v>0</v>
      </c>
      <c r="EU40" s="89">
        <f>SUMPRODUCT(BT$6:BT40,[1]节奏总纲!Z$4:Z38)</f>
        <v>0</v>
      </c>
      <c r="EV40" s="89">
        <f>SUMPRODUCT(BU$6:BU40,[1]节奏总纲!AA$4:AA38)</f>
        <v>0</v>
      </c>
      <c r="EX40" s="88">
        <v>100</v>
      </c>
      <c r="EY40" s="88">
        <f t="shared" si="90"/>
        <v>0</v>
      </c>
      <c r="EZ40" s="88">
        <f t="shared" si="91"/>
        <v>0</v>
      </c>
      <c r="FA40" s="88">
        <f t="shared" si="92"/>
        <v>0</v>
      </c>
      <c r="FB40" s="88">
        <f t="shared" si="93"/>
        <v>0</v>
      </c>
      <c r="FC40" s="88">
        <f t="shared" si="94"/>
        <v>0</v>
      </c>
      <c r="FE40" s="89">
        <f>SUMPRODUCT(BV$6:BV40,[1]节奏总纲!W$4:W38)</f>
        <v>183.97741917853381</v>
      </c>
      <c r="FF40" s="89">
        <f>SUMPRODUCT(BW$6:BW40,[1]节奏总纲!X$4:X38)</f>
        <v>160.88673123357725</v>
      </c>
      <c r="FG40" s="89">
        <f>SUMPRODUCT(BX$6:BX40,[1]节奏总纲!Y$4:Y38)</f>
        <v>133.44439003135153</v>
      </c>
      <c r="FH40" s="89">
        <f>SUMPRODUCT(BY$6:BY40,[1]节奏总纲!Z$4:Z38)</f>
        <v>99.395534219939734</v>
      </c>
      <c r="FI40" s="89">
        <f>SUMPRODUCT(BZ$6:BZ40,[1]节奏总纲!AA$4:AA38)</f>
        <v>55.838702380814418</v>
      </c>
      <c r="FJ40" s="89">
        <f>SUMPRODUCT(CA$6:CA40,[1]节奏总纲!W$4:W38)</f>
        <v>115.97301540922757</v>
      </c>
      <c r="FK40" s="89">
        <f>SUMPRODUCT(CB$6:CB40,[1]节奏总纲!X$4:X38)</f>
        <v>101.60167087476606</v>
      </c>
      <c r="FL40" s="89">
        <f>SUMPRODUCT(CC$6:CC40,[1]节奏总纲!Y$4:Y38)</f>
        <v>84.413555849042808</v>
      </c>
      <c r="FM40" s="89">
        <f>SUMPRODUCT(CD$6:CD40,[1]节奏总纲!Z$4:Z38)</f>
        <v>62.954408781417385</v>
      </c>
      <c r="FN40" s="89">
        <f>SUMPRODUCT(CE$6:CE40,[1]节奏总纲!AA$4:AA38)</f>
        <v>35.553680009562228</v>
      </c>
      <c r="FO40" s="89">
        <f>SUMPRODUCT(CF$6:CF40,[1]节奏总纲!W$4:W38)</f>
        <v>66.529582323183149</v>
      </c>
      <c r="FP40" s="89">
        <f>SUMPRODUCT(CG$6:CG40,[1]节奏总纲!X$4:X38)</f>
        <v>58.750507750384529</v>
      </c>
      <c r="FQ40" s="89">
        <f>SUMPRODUCT(CH$6:CH40,[1]节奏总纲!Y$4:Y38)</f>
        <v>49.093830445369427</v>
      </c>
      <c r="FR40" s="89">
        <f>SUMPRODUCT(CI$6:CI40,[1]节奏总纲!Z$4:Z38)</f>
        <v>36.663866965484736</v>
      </c>
      <c r="FS40" s="89">
        <f>SUMPRODUCT(CJ$6:CJ40,[1]节奏总纲!AA$4:AA38)</f>
        <v>20.773885381910116</v>
      </c>
      <c r="FT40" s="89">
        <f>SUMPRODUCT(CK$6:CK40,[1]节奏总纲!W$4:W38)</f>
        <v>36.477318432771725</v>
      </c>
      <c r="FU40" s="89">
        <f>SUMPRODUCT(CL$6:CL40,[1]节奏总纲!X$4:X38)</f>
        <v>33.284549898144306</v>
      </c>
      <c r="FV40" s="89">
        <f>SUMPRODUCT(CM$6:CM40,[1]节奏总纲!Y$4:Y38)</f>
        <v>28.929653009427469</v>
      </c>
      <c r="FW40" s="89">
        <f>SUMPRODUCT(CN$6:CN40,[1]节奏总纲!Z$4:Z38)</f>
        <v>22.858293621817548</v>
      </c>
      <c r="FX40" s="89">
        <f>SUMPRODUCT(CO$6:CO40,[1]节奏总纲!AA$4:AA38)</f>
        <v>13.753499497201027</v>
      </c>
      <c r="FY40" s="89">
        <f>SUMPRODUCT(CP$6:CP40,[1]节奏总纲!W$4:W38)</f>
        <v>1.5152904256032151</v>
      </c>
      <c r="FZ40" s="89">
        <f>SUMPRODUCT(CQ$6:CQ40,[1]节奏总纲!X$4:X38)</f>
        <v>2.7263245301659662</v>
      </c>
      <c r="GA40" s="89">
        <f>SUMPRODUCT(CR$6:CR40,[1]节奏总纲!Y$4:Y38)</f>
        <v>3.4521664520777056</v>
      </c>
      <c r="GB40" s="89">
        <f>SUMPRODUCT(CS$6:CS40,[1]节奏总纲!Z$4:Z38)</f>
        <v>3.4025330879178433</v>
      </c>
      <c r="GC40" s="89">
        <f>SUMPRODUCT(CT$6:CT40,[1]节奏总纲!AA$4:AA38)</f>
        <v>2.9901801336911289</v>
      </c>
      <c r="GD40" s="89">
        <f>SUMPRODUCT(CU$6:CU40,[1]节奏总纲!W$4:W38)</f>
        <v>0</v>
      </c>
      <c r="GE40" s="89">
        <f>SUMPRODUCT(CV$6:CV40,[1]节奏总纲!X$4:X38)</f>
        <v>0</v>
      </c>
      <c r="GF40" s="89">
        <f>SUMPRODUCT(CW$6:CW40,[1]节奏总纲!Y$4:Y38)</f>
        <v>0</v>
      </c>
      <c r="GG40" s="89">
        <f>SUMPRODUCT(CX$6:CX40,[1]节奏总纲!Z$4:Z38)</f>
        <v>0</v>
      </c>
      <c r="GH40" s="89">
        <f>SUMPRODUCT(CY$6:CY40,[1]节奏总纲!AA$4:AA38)</f>
        <v>0</v>
      </c>
      <c r="GJ40" s="88">
        <v>55</v>
      </c>
      <c r="GK40" s="88">
        <f t="shared" si="95"/>
        <v>751.44243262958798</v>
      </c>
      <c r="GL40" s="88">
        <f t="shared" si="96"/>
        <v>544.51844692177417</v>
      </c>
      <c r="GM40" s="88">
        <f t="shared" si="97"/>
        <v>354.02835844838989</v>
      </c>
      <c r="GN40" s="88">
        <f t="shared" si="98"/>
        <v>476.20132594515235</v>
      </c>
      <c r="GO40" s="88">
        <f t="shared" si="99"/>
        <v>298.00417522817133</v>
      </c>
      <c r="GP40" s="88">
        <f t="shared" si="100"/>
        <v>134.53596849267774</v>
      </c>
      <c r="GR40" s="89">
        <f>SUMPRODUCT(CZ$6:CZ40,[1]节奏总纲!W$4:W38)</f>
        <v>636786.93228316377</v>
      </c>
      <c r="GS40" s="89">
        <f>SUMPRODUCT(DA$6:DA40,[1]节奏总纲!X$4:X38)</f>
        <v>554472.79366316658</v>
      </c>
      <c r="GT40" s="89">
        <f>SUMPRODUCT(DB$6:DB40,[1]节奏总纲!Y$4:Y38)</f>
        <v>458282.24918814906</v>
      </c>
      <c r="GU40" s="89">
        <f>SUMPRODUCT(DC$6:DC40,[1]节奏总纲!Z$4:Z38)</f>
        <v>340427.3861078936</v>
      </c>
      <c r="GV40" s="89">
        <f>SUMPRODUCT(DD$6:DD40,[1]节奏总纲!AA$4:AA38)</f>
        <v>189858.92453007205</v>
      </c>
    </row>
    <row r="41" spans="2:204" x14ac:dyDescent="0.15">
      <c r="B41" s="89">
        <f t="shared" si="89"/>
        <v>90</v>
      </c>
      <c r="C41" s="64">
        <v>30</v>
      </c>
      <c r="D41" s="64">
        <f>爵位解锁村镇信息!L38</f>
        <v>1920</v>
      </c>
      <c r="E41" s="64">
        <f>爵位解锁村镇信息!M38</f>
        <v>1935.9090909090905</v>
      </c>
      <c r="F41" s="64">
        <f>爵位解锁村镇信息!N38</f>
        <v>1952.1428571428582</v>
      </c>
      <c r="G41" s="64">
        <f>爵位解锁村镇信息!O38</f>
        <v>1968.7113402061852</v>
      </c>
      <c r="H41" s="64">
        <f>爵位解锁村镇信息!P38</f>
        <v>2002.8947368421059</v>
      </c>
      <c r="I41" s="67">
        <f t="shared" si="87"/>
        <v>0.96354166666666663</v>
      </c>
      <c r="J41" s="65">
        <v>100</v>
      </c>
      <c r="K41" s="89">
        <f t="shared" si="88"/>
        <v>1850</v>
      </c>
      <c r="L41" s="64">
        <v>81600</v>
      </c>
      <c r="M41" s="64">
        <f>ROUND(650/INDEX('[1]功能-付费相关'!BB$6:BB$105,C41,1)/2000,0)*2000</f>
        <v>838000</v>
      </c>
      <c r="N41" s="64"/>
      <c r="O41" s="64"/>
      <c r="P41" s="64"/>
      <c r="Q41" s="64"/>
      <c r="R41" s="64"/>
      <c r="S41" s="64">
        <v>6</v>
      </c>
      <c r="T41" s="69">
        <v>20</v>
      </c>
      <c r="U41" s="69">
        <v>15</v>
      </c>
      <c r="V41" s="69">
        <v>10</v>
      </c>
      <c r="W41" s="64"/>
      <c r="X41" s="64"/>
      <c r="Y41" s="64"/>
      <c r="Z41" s="64">
        <f t="shared" si="86"/>
        <v>72000</v>
      </c>
      <c r="AE41" s="89">
        <v>36</v>
      </c>
      <c r="AF41" s="89">
        <f t="shared" si="101"/>
        <v>2460</v>
      </c>
      <c r="AG41" s="89">
        <f t="shared" si="102"/>
        <v>2481.363636363636</v>
      </c>
      <c r="AH41" s="89">
        <f t="shared" si="103"/>
        <v>2503.1632653061238</v>
      </c>
      <c r="AI41" s="89">
        <f t="shared" si="104"/>
        <v>2523.3711340206182</v>
      </c>
      <c r="AJ41" s="89">
        <f t="shared" si="105"/>
        <v>2555.21052631579</v>
      </c>
      <c r="AL41" s="89">
        <v>36</v>
      </c>
      <c r="AM41" s="89">
        <f t="shared" si="106"/>
        <v>126080</v>
      </c>
      <c r="AN41" s="89">
        <f t="shared" si="107"/>
        <v>128173.63636363632</v>
      </c>
      <c r="AO41" s="89">
        <f t="shared" si="108"/>
        <v>130316.32653061238</v>
      </c>
      <c r="AP41" s="89">
        <f t="shared" si="109"/>
        <v>132337.11340206183</v>
      </c>
      <c r="AQ41" s="89">
        <f t="shared" si="110"/>
        <v>135531.47368421059</v>
      </c>
      <c r="AR41" s="89">
        <f t="shared" si="111"/>
        <v>2280400</v>
      </c>
      <c r="AS41" s="89">
        <f t="shared" si="112"/>
        <v>2375254.545454544</v>
      </c>
      <c r="AT41" s="89">
        <f t="shared" si="113"/>
        <v>2473563.2653061291</v>
      </c>
      <c r="AU41" s="89">
        <f t="shared" si="114"/>
        <v>2572985.9793814416</v>
      </c>
      <c r="AV41" s="89">
        <f t="shared" si="115"/>
        <v>2732345.2631578976</v>
      </c>
      <c r="AW41" s="89">
        <f t="shared" si="116"/>
        <v>0</v>
      </c>
      <c r="AX41" s="89">
        <f t="shared" si="117"/>
        <v>0</v>
      </c>
      <c r="AY41" s="89">
        <f t="shared" si="118"/>
        <v>0</v>
      </c>
      <c r="AZ41" s="89">
        <f t="shared" si="119"/>
        <v>0</v>
      </c>
      <c r="BA41" s="89">
        <f t="shared" si="120"/>
        <v>0</v>
      </c>
      <c r="BB41" s="89">
        <f t="shared" si="121"/>
        <v>0</v>
      </c>
      <c r="BC41" s="89">
        <f t="shared" si="122"/>
        <v>0</v>
      </c>
      <c r="BD41" s="89">
        <f t="shared" si="123"/>
        <v>0</v>
      </c>
      <c r="BE41" s="89">
        <f t="shared" si="124"/>
        <v>0</v>
      </c>
      <c r="BF41" s="89">
        <f t="shared" si="125"/>
        <v>0</v>
      </c>
      <c r="BG41" s="89">
        <f t="shared" si="126"/>
        <v>0</v>
      </c>
      <c r="BH41" s="89">
        <f t="shared" si="127"/>
        <v>0</v>
      </c>
      <c r="BI41" s="89">
        <f t="shared" si="128"/>
        <v>0</v>
      </c>
      <c r="BJ41" s="89">
        <f t="shared" si="129"/>
        <v>0</v>
      </c>
      <c r="BK41" s="89">
        <f t="shared" si="130"/>
        <v>0</v>
      </c>
      <c r="BL41" s="89">
        <f t="shared" si="131"/>
        <v>0</v>
      </c>
      <c r="BM41" s="89">
        <f t="shared" si="132"/>
        <v>0</v>
      </c>
      <c r="BN41" s="89">
        <f t="shared" si="133"/>
        <v>0</v>
      </c>
      <c r="BO41" s="89">
        <f t="shared" si="134"/>
        <v>0</v>
      </c>
      <c r="BP41" s="89">
        <f t="shared" si="135"/>
        <v>0</v>
      </c>
      <c r="BQ41" s="89">
        <f t="shared" si="136"/>
        <v>0</v>
      </c>
      <c r="BR41" s="89">
        <f t="shared" si="137"/>
        <v>0</v>
      </c>
      <c r="BS41" s="89">
        <f t="shared" si="138"/>
        <v>0</v>
      </c>
      <c r="BT41" s="89">
        <f t="shared" si="139"/>
        <v>0</v>
      </c>
      <c r="BU41" s="89">
        <f t="shared" si="140"/>
        <v>0</v>
      </c>
      <c r="BV41" s="89">
        <f t="shared" si="141"/>
        <v>20</v>
      </c>
      <c r="BW41" s="89">
        <f t="shared" si="142"/>
        <v>20</v>
      </c>
      <c r="BX41" s="89">
        <f t="shared" si="143"/>
        <v>20</v>
      </c>
      <c r="BY41" s="89">
        <f t="shared" si="144"/>
        <v>20</v>
      </c>
      <c r="BZ41" s="89">
        <f t="shared" si="145"/>
        <v>20</v>
      </c>
      <c r="CA41" s="89">
        <f t="shared" si="146"/>
        <v>15</v>
      </c>
      <c r="CB41" s="89">
        <f t="shared" si="147"/>
        <v>15</v>
      </c>
      <c r="CC41" s="89">
        <f t="shared" si="148"/>
        <v>15</v>
      </c>
      <c r="CD41" s="89">
        <f t="shared" si="149"/>
        <v>15</v>
      </c>
      <c r="CE41" s="89">
        <f t="shared" si="150"/>
        <v>15</v>
      </c>
      <c r="CF41" s="89">
        <f t="shared" si="151"/>
        <v>10</v>
      </c>
      <c r="CG41" s="89">
        <f t="shared" si="152"/>
        <v>10</v>
      </c>
      <c r="CH41" s="89">
        <f t="shared" si="153"/>
        <v>10</v>
      </c>
      <c r="CI41" s="89">
        <f t="shared" si="154"/>
        <v>10</v>
      </c>
      <c r="CJ41" s="89">
        <f t="shared" si="155"/>
        <v>10</v>
      </c>
      <c r="CK41" s="89">
        <f t="shared" si="156"/>
        <v>15</v>
      </c>
      <c r="CL41" s="89">
        <f t="shared" si="157"/>
        <v>15</v>
      </c>
      <c r="CM41" s="89">
        <f t="shared" si="158"/>
        <v>15</v>
      </c>
      <c r="CN41" s="89">
        <f t="shared" si="159"/>
        <v>15</v>
      </c>
      <c r="CO41" s="89">
        <f t="shared" si="160"/>
        <v>15</v>
      </c>
      <c r="CP41" s="89">
        <f t="shared" si="161"/>
        <v>10</v>
      </c>
      <c r="CQ41" s="89">
        <f t="shared" si="162"/>
        <v>10</v>
      </c>
      <c r="CR41" s="89">
        <f t="shared" si="163"/>
        <v>10</v>
      </c>
      <c r="CS41" s="89">
        <f t="shared" si="164"/>
        <v>10</v>
      </c>
      <c r="CT41" s="89">
        <f t="shared" si="165"/>
        <v>10</v>
      </c>
      <c r="CU41" s="89">
        <f t="shared" si="166"/>
        <v>0</v>
      </c>
      <c r="CV41" s="89">
        <f t="shared" si="167"/>
        <v>0</v>
      </c>
      <c r="CW41" s="89">
        <f t="shared" si="168"/>
        <v>0</v>
      </c>
      <c r="CX41" s="89">
        <f t="shared" si="169"/>
        <v>0</v>
      </c>
      <c r="CY41" s="89">
        <f t="shared" si="170"/>
        <v>0</v>
      </c>
      <c r="CZ41" s="89">
        <f t="shared" si="171"/>
        <v>72000</v>
      </c>
      <c r="DA41" s="89">
        <f t="shared" si="172"/>
        <v>72000</v>
      </c>
      <c r="DB41" s="89">
        <f t="shared" si="173"/>
        <v>72000</v>
      </c>
      <c r="DC41" s="89">
        <f t="shared" si="174"/>
        <v>72000</v>
      </c>
      <c r="DD41" s="89">
        <f t="shared" si="175"/>
        <v>72000</v>
      </c>
      <c r="DH41" s="89">
        <v>36</v>
      </c>
      <c r="DI41" s="89">
        <f>SUMPRODUCT(AM$6:AM41,[1]节奏总纲!W$4:W39)</f>
        <v>768982.44151047245</v>
      </c>
      <c r="DJ41" s="89">
        <f>SUMPRODUCT(AN$6:AN41,[1]节奏总纲!X$4:X39)</f>
        <v>682231.25210421521</v>
      </c>
      <c r="DK41" s="89">
        <f>SUMPRODUCT(AO$6:AO41,[1]节奏总纲!Y$4:Y39)</f>
        <v>571685.85765842837</v>
      </c>
      <c r="DL41" s="89">
        <f>SUMPRODUCT(AP$6:AP41,[1]节奏总纲!Z$4:Z39)</f>
        <v>430080.40476590133</v>
      </c>
      <c r="DM41" s="89">
        <f>SUMPRODUCT(AQ$6:AQ41,[1]节奏总纲!AA$4:AA39)</f>
        <v>245902.57013086724</v>
      </c>
      <c r="DN41" s="89">
        <f>SUMPRODUCT(AR$6:AR41,[1]节奏总纲!W$4:W39)</f>
        <v>9532857.5715434086</v>
      </c>
      <c r="DO41" s="89">
        <f>SUMPRODUCT(AS$6:AS41,[1]节奏总纲!X$4:X39)</f>
        <v>8625102.0300162025</v>
      </c>
      <c r="DP41" s="89">
        <f>SUMPRODUCT(AT$6:AT41,[1]节奏总纲!Y$4:Y39)</f>
        <v>7360646.291694846</v>
      </c>
      <c r="DQ41" s="89">
        <f>SUMPRODUCT(AU$6:AU41,[1]节奏总纲!Z$4:Z39)</f>
        <v>5634525.942379388</v>
      </c>
      <c r="DR41" s="89">
        <f>SUMPRODUCT(AV$6:AV41,[1]节奏总纲!AA$4:AA39)</f>
        <v>3327596.5098663759</v>
      </c>
      <c r="DS41" s="89">
        <f>SUMPRODUCT(CZ$6:CZ41,[1]节奏总纲!W$4:W39)</f>
        <v>695252.66266625037</v>
      </c>
      <c r="DT41" s="89">
        <f>SUMPRODUCT(DA$6:DA41,[1]节奏总纲!X$4:X39)</f>
        <v>606400.38087718049</v>
      </c>
      <c r="DU41" s="89">
        <f>SUMPRODUCT(DB$6:DB41,[1]节奏总纲!Y$4:Y39)</f>
        <v>500461.173834813</v>
      </c>
      <c r="DV41" s="89">
        <f>SUMPRODUCT(DC$6:DC41,[1]节奏总纲!Z$4:Z39)</f>
        <v>371354.54482430167</v>
      </c>
      <c r="DW41" s="89">
        <f>SUMPRODUCT(DD$6:DD41,[1]节奏总纲!AA$4:AA39)</f>
        <v>206290.60970014599</v>
      </c>
      <c r="DX41" s="89">
        <f>SUMPRODUCT(AW$6:AW41,[1]节奏总纲!W$4:W39)</f>
        <v>0</v>
      </c>
      <c r="DY41" s="89">
        <f>SUMPRODUCT(AX$6:AX41,[1]节奏总纲!X$4:X39)</f>
        <v>0</v>
      </c>
      <c r="DZ41" s="89">
        <f>SUMPRODUCT(AY$6:AY41,[1]节奏总纲!Y$4:Y39)</f>
        <v>0</v>
      </c>
      <c r="EA41" s="89">
        <f>SUMPRODUCT(AZ$6:AZ41,[1]节奏总纲!Z$4:Z39)</f>
        <v>0</v>
      </c>
      <c r="EB41" s="89">
        <f>SUMPRODUCT(BA$6:BA41,[1]节奏总纲!AA$4:AA39)</f>
        <v>0</v>
      </c>
      <c r="EC41" s="89">
        <f>SUMPRODUCT(BB$6:BB41,[1]节奏总纲!W$4:W39)</f>
        <v>0</v>
      </c>
      <c r="ED41" s="89">
        <f>SUMPRODUCT(BC$6:BC41,[1]节奏总纲!X$4:X39)</f>
        <v>0</v>
      </c>
      <c r="EE41" s="89">
        <f>SUMPRODUCT(BD$6:BD41,[1]节奏总纲!Y$4:Y39)</f>
        <v>0</v>
      </c>
      <c r="EF41" s="89">
        <f>SUMPRODUCT(BE$6:BE41,[1]节奏总纲!Z$4:Z39)</f>
        <v>0</v>
      </c>
      <c r="EG41" s="89">
        <f>SUMPRODUCT(BF$6:BF41,[1]节奏总纲!AA$4:AA39)</f>
        <v>0</v>
      </c>
      <c r="EH41" s="89">
        <f>SUMPRODUCT(BG$6:BG41,[1]节奏总纲!W$4:W39)</f>
        <v>0</v>
      </c>
      <c r="EI41" s="89">
        <f>SUMPRODUCT(BH$6:BH41,[1]节奏总纲!X$4:X39)</f>
        <v>0</v>
      </c>
      <c r="EJ41" s="89">
        <f>SUMPRODUCT(BI$6:BI41,[1]节奏总纲!Y$4:Y39)</f>
        <v>0</v>
      </c>
      <c r="EK41" s="89">
        <f>SUMPRODUCT(BJ$6:BJ41,[1]节奏总纲!Z$4:Z39)</f>
        <v>0</v>
      </c>
      <c r="EL41" s="89">
        <f>SUMPRODUCT(BK$6:BK41,[1]节奏总纲!AA$4:AA39)</f>
        <v>0</v>
      </c>
      <c r="EM41" s="89">
        <f>SUMPRODUCT(BL$6:BL41,[1]节奏总纲!W$4:W39)</f>
        <v>0</v>
      </c>
      <c r="EN41" s="89">
        <f>SUMPRODUCT(BM$6:BM41,[1]节奏总纲!X$4:X39)</f>
        <v>0</v>
      </c>
      <c r="EO41" s="89">
        <f>SUMPRODUCT(BN$6:BN41,[1]节奏总纲!Y$4:Y39)</f>
        <v>0</v>
      </c>
      <c r="EP41" s="89">
        <f>SUMPRODUCT(BO$6:BO41,[1]节奏总纲!Z$4:Z39)</f>
        <v>0</v>
      </c>
      <c r="EQ41" s="89">
        <f>SUMPRODUCT(BP$6:BP41,[1]节奏总纲!AA$4:AA39)</f>
        <v>0</v>
      </c>
      <c r="ER41" s="89">
        <f>SUMPRODUCT(BQ$6:BQ41,[1]节奏总纲!W$4:W39)</f>
        <v>0</v>
      </c>
      <c r="ES41" s="89">
        <f>SUMPRODUCT(BR$6:BR41,[1]节奏总纲!X$4:X39)</f>
        <v>0</v>
      </c>
      <c r="ET41" s="89">
        <f>SUMPRODUCT(BS$6:BS41,[1]节奏总纲!Y$4:Y39)</f>
        <v>0</v>
      </c>
      <c r="EU41" s="89">
        <f>SUMPRODUCT(BT$6:BT41,[1]节奏总纲!Z$4:Z39)</f>
        <v>0</v>
      </c>
      <c r="EV41" s="89">
        <f>SUMPRODUCT(BU$6:BU41,[1]节奏总纲!AA$4:AA39)</f>
        <v>0</v>
      </c>
      <c r="FE41" s="89">
        <f>SUMPRODUCT(BV$6:BV41,[1]节奏总纲!W$4:W39)</f>
        <v>200.2178998405023</v>
      </c>
      <c r="FF41" s="89">
        <f>SUMPRODUCT(BW$6:BW41,[1]节奏总纲!X$4:X39)</f>
        <v>175.31106101524776</v>
      </c>
      <c r="FG41" s="89">
        <f>SUMPRODUCT(BX$6:BX41,[1]节奏总纲!Y$4:Y39)</f>
        <v>145.16075798875818</v>
      </c>
      <c r="FH41" s="89">
        <f>SUMPRODUCT(BY$6:BY41,[1]节奏总纲!Z$4:Z39)</f>
        <v>107.9864116411642</v>
      </c>
      <c r="FI41" s="89">
        <f>SUMPRODUCT(BZ$6:BZ41,[1]节奏总纲!AA$4:AA39)</f>
        <v>60.403059372501616</v>
      </c>
      <c r="FJ41" s="89">
        <f>SUMPRODUCT(CA$6:CA41,[1]节奏总纲!W$4:W39)</f>
        <v>128.15337590570394</v>
      </c>
      <c r="FK41" s="89">
        <f>SUMPRODUCT(CB$6:CB41,[1]节奏总纲!X$4:X39)</f>
        <v>112.41991821101894</v>
      </c>
      <c r="FL41" s="89">
        <f>SUMPRODUCT(CC$6:CC41,[1]节奏总纲!Y$4:Y39)</f>
        <v>93.200831817097793</v>
      </c>
      <c r="FM41" s="89">
        <f>SUMPRODUCT(CD$6:CD41,[1]节奏总纲!Z$4:Z39)</f>
        <v>69.397566847335725</v>
      </c>
      <c r="FN41" s="89">
        <f>SUMPRODUCT(CE$6:CE41,[1]节奏总纲!AA$4:AA39)</f>
        <v>38.976947753327629</v>
      </c>
      <c r="FO41" s="89">
        <f>SUMPRODUCT(CF$6:CF41,[1]节奏总纲!W$4:W39)</f>
        <v>74.649822654167394</v>
      </c>
      <c r="FP41" s="89">
        <f>SUMPRODUCT(CG$6:CG41,[1]节奏总纲!X$4:X39)</f>
        <v>65.962672641219783</v>
      </c>
      <c r="FQ41" s="89">
        <f>SUMPRODUCT(CH$6:CH41,[1]节奏总纲!Y$4:Y39)</f>
        <v>54.952014424072757</v>
      </c>
      <c r="FR41" s="89">
        <f>SUMPRODUCT(CI$6:CI41,[1]节奏总纲!Z$4:Z39)</f>
        <v>40.959305676096967</v>
      </c>
      <c r="FS41" s="89">
        <f>SUMPRODUCT(CJ$6:CJ41,[1]节奏总纲!AA$4:AA39)</f>
        <v>23.056063877753715</v>
      </c>
      <c r="FT41" s="89">
        <f>SUMPRODUCT(CK$6:CK41,[1]节奏总纲!W$4:W39)</f>
        <v>48.657678929248092</v>
      </c>
      <c r="FU41" s="89">
        <f>SUMPRODUCT(CL$6:CL41,[1]节奏总纲!X$4:X39)</f>
        <v>44.102797234397194</v>
      </c>
      <c r="FV41" s="89">
        <f>SUMPRODUCT(CM$6:CM41,[1]节奏总纲!Y$4:Y39)</f>
        <v>37.716928977482461</v>
      </c>
      <c r="FW41" s="89">
        <f>SUMPRODUCT(CN$6:CN41,[1]节奏总纲!Z$4:Z39)</f>
        <v>29.301451687735891</v>
      </c>
      <c r="FX41" s="89">
        <f>SUMPRODUCT(CO$6:CO41,[1]节奏总纲!AA$4:AA39)</f>
        <v>17.176767240966427</v>
      </c>
      <c r="FY41" s="89">
        <f>SUMPRODUCT(CP$6:CP41,[1]节奏总纲!W$4:W39)</f>
        <v>9.6355307565874604</v>
      </c>
      <c r="FZ41" s="89">
        <f>SUMPRODUCT(CQ$6:CQ41,[1]节奏总纲!X$4:X39)</f>
        <v>9.9384894210012238</v>
      </c>
      <c r="GA41" s="89">
        <f>SUMPRODUCT(CR$6:CR41,[1]节奏总纲!Y$4:Y39)</f>
        <v>9.3103504307810336</v>
      </c>
      <c r="GB41" s="89">
        <f>SUMPRODUCT(CS$6:CS41,[1]节奏总纲!Z$4:Z39)</f>
        <v>7.6979717985300731</v>
      </c>
      <c r="GC41" s="89">
        <f>SUMPRODUCT(CT$6:CT41,[1]节奏总纲!AA$4:AA39)</f>
        <v>5.2723586295347298</v>
      </c>
      <c r="GD41" s="89">
        <f>SUMPRODUCT(CU$6:CU41,[1]节奏总纲!W$4:W39)</f>
        <v>0</v>
      </c>
      <c r="GE41" s="89">
        <f>SUMPRODUCT(CV$6:CV41,[1]节奏总纲!X$4:X39)</f>
        <v>0</v>
      </c>
      <c r="GF41" s="89">
        <f>SUMPRODUCT(CW$6:CW41,[1]节奏总纲!Y$4:Y39)</f>
        <v>0</v>
      </c>
      <c r="GG41" s="89">
        <f>SUMPRODUCT(CX$6:CX41,[1]节奏总纲!Z$4:Z39)</f>
        <v>0</v>
      </c>
      <c r="GH41" s="89">
        <f>SUMPRODUCT(CY$6:CY41,[1]节奏总纲!AA$4:AA39)</f>
        <v>0</v>
      </c>
      <c r="GJ41" s="88">
        <v>60</v>
      </c>
      <c r="GK41" s="88">
        <f t="shared" si="95"/>
        <v>1072.5787534243054</v>
      </c>
      <c r="GL41" s="88">
        <f t="shared" si="96"/>
        <v>785.37068751781214</v>
      </c>
      <c r="GM41" s="88">
        <f t="shared" si="97"/>
        <v>514.59651884574862</v>
      </c>
      <c r="GN41" s="88">
        <f t="shared" si="98"/>
        <v>717.05356654119032</v>
      </c>
      <c r="GO41" s="88">
        <f t="shared" si="99"/>
        <v>458.57233562553006</v>
      </c>
      <c r="GP41" s="88">
        <f t="shared" si="100"/>
        <v>214.8200486913571</v>
      </c>
      <c r="GR41" s="89">
        <f>SUMPRODUCT(CZ$6:CZ41,[1]节奏总纲!W$4:W39)</f>
        <v>695252.66266625037</v>
      </c>
      <c r="GS41" s="89">
        <f>SUMPRODUCT(DA$6:DA41,[1]节奏总纲!X$4:X39)</f>
        <v>606400.38087718049</v>
      </c>
      <c r="GT41" s="89">
        <f>SUMPRODUCT(DB$6:DB41,[1]节奏总纲!Y$4:Y39)</f>
        <v>500461.173834813</v>
      </c>
      <c r="GU41" s="89">
        <f>SUMPRODUCT(DC$6:DC41,[1]节奏总纲!Z$4:Z39)</f>
        <v>371354.54482430167</v>
      </c>
      <c r="GV41" s="89">
        <f>SUMPRODUCT(DD$6:DD41,[1]节奏总纲!AA$4:AA39)</f>
        <v>206290.60970014599</v>
      </c>
    </row>
    <row r="42" spans="2:204" x14ac:dyDescent="0.15">
      <c r="B42" s="89">
        <f t="shared" si="89"/>
        <v>90</v>
      </c>
      <c r="C42" s="89">
        <v>31</v>
      </c>
      <c r="D42" s="39">
        <f>爵位解锁村镇信息!L39</f>
        <v>2010</v>
      </c>
      <c r="E42" s="39">
        <f>爵位解锁村镇信息!M39</f>
        <v>2026.8181818181815</v>
      </c>
      <c r="F42" s="39">
        <f>爵位解锁村镇信息!N39</f>
        <v>2043.9795918367358</v>
      </c>
      <c r="G42" s="39">
        <f>爵位解锁村镇信息!O39</f>
        <v>2061.494845360824</v>
      </c>
      <c r="H42" s="39">
        <f>爵位解锁村镇信息!P39</f>
        <v>2097.6315789473692</v>
      </c>
      <c r="I42" s="67">
        <f t="shared" si="87"/>
        <v>0.94527363184079605</v>
      </c>
      <c r="J42" s="42">
        <v>50</v>
      </c>
      <c r="K42" s="89">
        <f t="shared" si="88"/>
        <v>1900</v>
      </c>
      <c r="L42" s="89">
        <v>85500</v>
      </c>
      <c r="M42" s="89">
        <f>ROUND(650/INDEX('[1]功能-付费相关'!BB$6:BB$105,C42,1)/2000,0)*2000</f>
        <v>936000</v>
      </c>
      <c r="S42" s="89">
        <v>6</v>
      </c>
      <c r="T42" s="69">
        <v>20</v>
      </c>
      <c r="U42" s="69">
        <v>15</v>
      </c>
      <c r="V42" s="69">
        <v>10</v>
      </c>
      <c r="Z42" s="89">
        <f t="shared" si="86"/>
        <v>72000</v>
      </c>
      <c r="AE42" s="89">
        <v>37</v>
      </c>
      <c r="AF42" s="89">
        <f t="shared" si="101"/>
        <v>2550</v>
      </c>
      <c r="AG42" s="89">
        <f t="shared" si="102"/>
        <v>2565.545454545454</v>
      </c>
      <c r="AH42" s="89">
        <f t="shared" si="103"/>
        <v>2581.4081632653074</v>
      </c>
      <c r="AI42" s="89">
        <f t="shared" si="104"/>
        <v>2597.5979381443294</v>
      </c>
      <c r="AJ42" s="89">
        <f t="shared" si="105"/>
        <v>2631.0000000000005</v>
      </c>
      <c r="AL42" s="89">
        <v>37</v>
      </c>
      <c r="AM42" s="89">
        <f t="shared" si="106"/>
        <v>135000</v>
      </c>
      <c r="AN42" s="89">
        <f t="shared" si="107"/>
        <v>136585.63636363632</v>
      </c>
      <c r="AO42" s="89">
        <f t="shared" si="108"/>
        <v>138203.63265306136</v>
      </c>
      <c r="AP42" s="89">
        <f t="shared" si="109"/>
        <v>139854.98969072159</v>
      </c>
      <c r="AQ42" s="89">
        <f t="shared" si="110"/>
        <v>143324.00000000006</v>
      </c>
      <c r="AR42" s="89">
        <f t="shared" si="111"/>
        <v>2704000</v>
      </c>
      <c r="AS42" s="89">
        <f t="shared" si="112"/>
        <v>2788567.2727272701</v>
      </c>
      <c r="AT42" s="89">
        <f t="shared" si="113"/>
        <v>2874860.4081632723</v>
      </c>
      <c r="AU42" s="89">
        <f t="shared" si="114"/>
        <v>2962932.783505152</v>
      </c>
      <c r="AV42" s="89">
        <f t="shared" si="115"/>
        <v>3159520.0000000028</v>
      </c>
      <c r="AW42" s="89">
        <f t="shared" si="116"/>
        <v>0</v>
      </c>
      <c r="AX42" s="89">
        <f t="shared" si="117"/>
        <v>0</v>
      </c>
      <c r="AY42" s="89">
        <f t="shared" si="118"/>
        <v>0</v>
      </c>
      <c r="AZ42" s="89">
        <f t="shared" si="119"/>
        <v>0</v>
      </c>
      <c r="BA42" s="89">
        <f t="shared" si="120"/>
        <v>0</v>
      </c>
      <c r="BB42" s="89">
        <f t="shared" si="121"/>
        <v>0</v>
      </c>
      <c r="BC42" s="89">
        <f t="shared" si="122"/>
        <v>0</v>
      </c>
      <c r="BD42" s="89">
        <f t="shared" si="123"/>
        <v>0</v>
      </c>
      <c r="BE42" s="89">
        <f t="shared" si="124"/>
        <v>0</v>
      </c>
      <c r="BF42" s="89">
        <f t="shared" si="125"/>
        <v>0</v>
      </c>
      <c r="BG42" s="89">
        <f t="shared" si="126"/>
        <v>0</v>
      </c>
      <c r="BH42" s="89">
        <f t="shared" si="127"/>
        <v>0</v>
      </c>
      <c r="BI42" s="89">
        <f t="shared" si="128"/>
        <v>0</v>
      </c>
      <c r="BJ42" s="89">
        <f t="shared" si="129"/>
        <v>0</v>
      </c>
      <c r="BK42" s="89">
        <f t="shared" si="130"/>
        <v>0</v>
      </c>
      <c r="BL42" s="89">
        <f t="shared" si="131"/>
        <v>0</v>
      </c>
      <c r="BM42" s="89">
        <f t="shared" si="132"/>
        <v>0</v>
      </c>
      <c r="BN42" s="89">
        <f t="shared" si="133"/>
        <v>0</v>
      </c>
      <c r="BO42" s="89">
        <f t="shared" si="134"/>
        <v>0</v>
      </c>
      <c r="BP42" s="89">
        <f t="shared" si="135"/>
        <v>0</v>
      </c>
      <c r="BQ42" s="89">
        <f t="shared" si="136"/>
        <v>0</v>
      </c>
      <c r="BR42" s="89">
        <f t="shared" si="137"/>
        <v>0</v>
      </c>
      <c r="BS42" s="89">
        <f t="shared" si="138"/>
        <v>0</v>
      </c>
      <c r="BT42" s="89">
        <f t="shared" si="139"/>
        <v>0</v>
      </c>
      <c r="BU42" s="89">
        <f t="shared" si="140"/>
        <v>0</v>
      </c>
      <c r="BV42" s="89">
        <f t="shared" si="141"/>
        <v>20</v>
      </c>
      <c r="BW42" s="89">
        <f t="shared" si="142"/>
        <v>20</v>
      </c>
      <c r="BX42" s="89">
        <f t="shared" si="143"/>
        <v>20</v>
      </c>
      <c r="BY42" s="89">
        <f t="shared" si="144"/>
        <v>20</v>
      </c>
      <c r="BZ42" s="89">
        <f t="shared" si="145"/>
        <v>20</v>
      </c>
      <c r="CA42" s="89">
        <f t="shared" si="146"/>
        <v>15</v>
      </c>
      <c r="CB42" s="89">
        <f t="shared" si="147"/>
        <v>15</v>
      </c>
      <c r="CC42" s="89">
        <f t="shared" si="148"/>
        <v>15</v>
      </c>
      <c r="CD42" s="89">
        <f t="shared" si="149"/>
        <v>15</v>
      </c>
      <c r="CE42" s="89">
        <f t="shared" si="150"/>
        <v>15</v>
      </c>
      <c r="CF42" s="89">
        <f t="shared" si="151"/>
        <v>10</v>
      </c>
      <c r="CG42" s="89">
        <f t="shared" si="152"/>
        <v>10</v>
      </c>
      <c r="CH42" s="89">
        <f t="shared" si="153"/>
        <v>10</v>
      </c>
      <c r="CI42" s="89">
        <f t="shared" si="154"/>
        <v>10</v>
      </c>
      <c r="CJ42" s="89">
        <f t="shared" si="155"/>
        <v>10</v>
      </c>
      <c r="CK42" s="89">
        <f t="shared" si="156"/>
        <v>15</v>
      </c>
      <c r="CL42" s="89">
        <f t="shared" si="157"/>
        <v>15</v>
      </c>
      <c r="CM42" s="89">
        <f t="shared" si="158"/>
        <v>15</v>
      </c>
      <c r="CN42" s="89">
        <f t="shared" si="159"/>
        <v>15</v>
      </c>
      <c r="CO42" s="89">
        <f t="shared" si="160"/>
        <v>15</v>
      </c>
      <c r="CP42" s="89">
        <f t="shared" si="161"/>
        <v>10</v>
      </c>
      <c r="CQ42" s="89">
        <f t="shared" si="162"/>
        <v>10</v>
      </c>
      <c r="CR42" s="89">
        <f t="shared" si="163"/>
        <v>10</v>
      </c>
      <c r="CS42" s="89">
        <f t="shared" si="164"/>
        <v>10</v>
      </c>
      <c r="CT42" s="89">
        <f t="shared" si="165"/>
        <v>10</v>
      </c>
      <c r="CU42" s="89">
        <f t="shared" si="166"/>
        <v>0</v>
      </c>
      <c r="CV42" s="89">
        <f t="shared" si="167"/>
        <v>0</v>
      </c>
      <c r="CW42" s="89">
        <f t="shared" si="168"/>
        <v>0</v>
      </c>
      <c r="CX42" s="89">
        <f t="shared" si="169"/>
        <v>0</v>
      </c>
      <c r="CY42" s="89">
        <f t="shared" si="170"/>
        <v>0</v>
      </c>
      <c r="CZ42" s="89">
        <f t="shared" si="171"/>
        <v>72000</v>
      </c>
      <c r="DA42" s="89">
        <f t="shared" si="172"/>
        <v>72000</v>
      </c>
      <c r="DB42" s="89">
        <f t="shared" si="173"/>
        <v>72000</v>
      </c>
      <c r="DC42" s="89">
        <f t="shared" si="174"/>
        <v>72000</v>
      </c>
      <c r="DD42" s="89">
        <f t="shared" si="175"/>
        <v>72000</v>
      </c>
      <c r="DH42" s="89">
        <v>37</v>
      </c>
      <c r="DI42" s="89">
        <f>SUMPRODUCT(AM$6:AM42,[1]节奏总纲!W$4:W40)</f>
        <v>886473.72580871126</v>
      </c>
      <c r="DJ42" s="89">
        <f>SUMPRODUCT(AN$6:AN42,[1]节奏总纲!X$4:X40)</f>
        <v>785656.97285949159</v>
      </c>
      <c r="DK42" s="89">
        <f>SUMPRODUCT(AO$6:AO42,[1]节奏总纲!Y$4:Y40)</f>
        <v>658280.21846289106</v>
      </c>
      <c r="DL42" s="89">
        <f>SUMPRODUCT(AP$6:AP42,[1]节奏总纲!Z$4:Z40)</f>
        <v>492541.4378172796</v>
      </c>
      <c r="DM42" s="89">
        <f>SUMPRODUCT(AQ$6:AQ42,[1]节奏总纲!AA$4:AA40)</f>
        <v>283335.75665909919</v>
      </c>
      <c r="DN42" s="89">
        <f>SUMPRODUCT(AR$6:AR42,[1]节奏总纲!W$4:W40)</f>
        <v>11886164.480746651</v>
      </c>
      <c r="DO42" s="89">
        <f>SUMPRODUCT(AS$6:AS42,[1]节奏总纲!X$4:X40)</f>
        <v>10736667.987717282</v>
      </c>
      <c r="DP42" s="89">
        <f>SUMPRODUCT(AT$6:AT42,[1]节奏总纲!Y$4:Y40)</f>
        <v>9161949.880232906</v>
      </c>
      <c r="DQ42" s="89">
        <f>SUMPRODUCT(AU$6:AU42,[1]节奏总纲!Z$4:Z40)</f>
        <v>6957809.744614765</v>
      </c>
      <c r="DR42" s="89">
        <f>SUMPRODUCT(AV$6:AV42,[1]节奏总纲!AA$4:AA40)</f>
        <v>4152796.068207473</v>
      </c>
      <c r="DS42" s="89">
        <f>SUMPRODUCT(CZ$6:CZ42,[1]节奏总纲!W$4:W40)</f>
        <v>757914.68095864437</v>
      </c>
      <c r="DT42" s="89">
        <f>SUMPRODUCT(DA$6:DA42,[1]节奏总纲!X$4:X40)</f>
        <v>660920.40284021059</v>
      </c>
      <c r="DU42" s="89">
        <f>SUMPRODUCT(DB$6:DB42,[1]节奏总纲!Y$4:Y40)</f>
        <v>545574.27150260576</v>
      </c>
      <c r="DV42" s="89">
        <f>SUMPRODUCT(DC$6:DC42,[1]节奏总纲!Z$4:Z40)</f>
        <v>403510.66874697636</v>
      </c>
      <c r="DW42" s="89">
        <f>SUMPRODUCT(DD$6:DD42,[1]节奏总纲!AA$4:AA40)</f>
        <v>225095.48138969342</v>
      </c>
      <c r="DX42" s="89">
        <f>SUMPRODUCT(AW$6:AW42,[1]节奏总纲!W$4:W40)</f>
        <v>0</v>
      </c>
      <c r="DY42" s="89">
        <f>SUMPRODUCT(AX$6:AX42,[1]节奏总纲!X$4:X40)</f>
        <v>0</v>
      </c>
      <c r="DZ42" s="89">
        <f>SUMPRODUCT(AY$6:AY42,[1]节奏总纲!Y$4:Y40)</f>
        <v>0</v>
      </c>
      <c r="EA42" s="89">
        <f>SUMPRODUCT(AZ$6:AZ42,[1]节奏总纲!Z$4:Z40)</f>
        <v>0</v>
      </c>
      <c r="EB42" s="89">
        <f>SUMPRODUCT(BA$6:BA42,[1]节奏总纲!AA$4:AA40)</f>
        <v>0</v>
      </c>
      <c r="EC42" s="89">
        <f>SUMPRODUCT(BB$6:BB42,[1]节奏总纲!W$4:W40)</f>
        <v>0</v>
      </c>
      <c r="ED42" s="89">
        <f>SUMPRODUCT(BC$6:BC42,[1]节奏总纲!X$4:X40)</f>
        <v>0</v>
      </c>
      <c r="EE42" s="89">
        <f>SUMPRODUCT(BD$6:BD42,[1]节奏总纲!Y$4:Y40)</f>
        <v>0</v>
      </c>
      <c r="EF42" s="89">
        <f>SUMPRODUCT(BE$6:BE42,[1]节奏总纲!Z$4:Z40)</f>
        <v>0</v>
      </c>
      <c r="EG42" s="89">
        <f>SUMPRODUCT(BF$6:BF42,[1]节奏总纲!AA$4:AA40)</f>
        <v>0</v>
      </c>
      <c r="EH42" s="89">
        <f>SUMPRODUCT(BG$6:BG42,[1]节奏总纲!W$4:W40)</f>
        <v>0</v>
      </c>
      <c r="EI42" s="89">
        <f>SUMPRODUCT(BH$6:BH42,[1]节奏总纲!X$4:X40)</f>
        <v>0</v>
      </c>
      <c r="EJ42" s="89">
        <f>SUMPRODUCT(BI$6:BI42,[1]节奏总纲!Y$4:Y40)</f>
        <v>0</v>
      </c>
      <c r="EK42" s="89">
        <f>SUMPRODUCT(BJ$6:BJ42,[1]节奏总纲!Z$4:Z40)</f>
        <v>0</v>
      </c>
      <c r="EL42" s="89">
        <f>SUMPRODUCT(BK$6:BK42,[1]节奏总纲!AA$4:AA40)</f>
        <v>0</v>
      </c>
      <c r="EM42" s="89">
        <f>SUMPRODUCT(BL$6:BL42,[1]节奏总纲!W$4:W40)</f>
        <v>0</v>
      </c>
      <c r="EN42" s="89">
        <f>SUMPRODUCT(BM$6:BM42,[1]节奏总纲!X$4:X40)</f>
        <v>0</v>
      </c>
      <c r="EO42" s="89">
        <f>SUMPRODUCT(BN$6:BN42,[1]节奏总纲!Y$4:Y40)</f>
        <v>0</v>
      </c>
      <c r="EP42" s="89">
        <f>SUMPRODUCT(BO$6:BO42,[1]节奏总纲!Z$4:Z40)</f>
        <v>0</v>
      </c>
      <c r="EQ42" s="89">
        <f>SUMPRODUCT(BP$6:BP42,[1]节奏总纲!AA$4:AA40)</f>
        <v>0</v>
      </c>
      <c r="ER42" s="89">
        <f>SUMPRODUCT(BQ$6:BQ42,[1]节奏总纲!W$4:W40)</f>
        <v>0</v>
      </c>
      <c r="ES42" s="89">
        <f>SUMPRODUCT(BR$6:BR42,[1]节奏总纲!X$4:X40)</f>
        <v>0</v>
      </c>
      <c r="ET42" s="89">
        <f>SUMPRODUCT(BS$6:BS42,[1]节奏总纲!Y$4:Y40)</f>
        <v>0</v>
      </c>
      <c r="EU42" s="89">
        <f>SUMPRODUCT(BT$6:BT42,[1]节奏总纲!Z$4:Z40)</f>
        <v>0</v>
      </c>
      <c r="EV42" s="89">
        <f>SUMPRODUCT(BU$6:BU42,[1]节奏总纲!AA$4:AA40)</f>
        <v>0</v>
      </c>
      <c r="FE42" s="89">
        <f>SUMPRODUCT(BV$6:BV42,[1]节奏总纲!W$4:W40)</f>
        <v>217.62401603283396</v>
      </c>
      <c r="FF42" s="89">
        <f>SUMPRODUCT(BW$6:BW42,[1]节奏总纲!X$4:X40)</f>
        <v>190.45551156053392</v>
      </c>
      <c r="FG42" s="89">
        <f>SUMPRODUCT(BX$6:BX42,[1]节奏总纲!Y$4:Y40)</f>
        <v>157.6921740075895</v>
      </c>
      <c r="FH42" s="89">
        <f>SUMPRODUCT(BY$6:BY42,[1]节奏总纲!Z$4:Z40)</f>
        <v>116.91866828635162</v>
      </c>
      <c r="FI42" s="89">
        <f>SUMPRODUCT(BZ$6:BZ42,[1]节奏总纲!AA$4:AA40)</f>
        <v>65.626634841820348</v>
      </c>
      <c r="FJ42" s="89">
        <f>SUMPRODUCT(CA$6:CA42,[1]节奏总纲!W$4:W40)</f>
        <v>141.2079630499527</v>
      </c>
      <c r="FK42" s="89">
        <f>SUMPRODUCT(CB$6:CB42,[1]节奏总纲!X$4:X40)</f>
        <v>123.77825611998355</v>
      </c>
      <c r="FL42" s="89">
        <f>SUMPRODUCT(CC$6:CC42,[1]节奏总纲!Y$4:Y40)</f>
        <v>102.59939383122129</v>
      </c>
      <c r="FM42" s="89">
        <f>SUMPRODUCT(CD$6:CD42,[1]节奏总纲!Z$4:Z40)</f>
        <v>76.096759331226281</v>
      </c>
      <c r="FN42" s="89">
        <f>SUMPRODUCT(CE$6:CE42,[1]节奏总纲!AA$4:AA40)</f>
        <v>42.894629355316681</v>
      </c>
      <c r="FO42" s="89">
        <f>SUMPRODUCT(CF$6:CF42,[1]节奏总纲!W$4:W40)</f>
        <v>83.352880750333227</v>
      </c>
      <c r="FP42" s="89">
        <f>SUMPRODUCT(CG$6:CG42,[1]节奏总纲!X$4:X40)</f>
        <v>73.534897913862864</v>
      </c>
      <c r="FQ42" s="89">
        <f>SUMPRODUCT(CH$6:CH42,[1]节奏总纲!Y$4:Y40)</f>
        <v>61.217722433488419</v>
      </c>
      <c r="FR42" s="89">
        <f>SUMPRODUCT(CI$6:CI42,[1]节奏总纲!Z$4:Z40)</f>
        <v>45.425433998690679</v>
      </c>
      <c r="FS42" s="89">
        <f>SUMPRODUCT(CJ$6:CJ42,[1]节奏总纲!AA$4:AA40)</f>
        <v>25.667851612413081</v>
      </c>
      <c r="FT42" s="89">
        <f>SUMPRODUCT(CK$6:CK42,[1]节奏总纲!W$4:W40)</f>
        <v>61.712266073496849</v>
      </c>
      <c r="FU42" s="89">
        <f>SUMPRODUCT(CL$6:CL42,[1]节奏总纲!X$4:X40)</f>
        <v>55.461135143361801</v>
      </c>
      <c r="FV42" s="89">
        <f>SUMPRODUCT(CM$6:CM42,[1]节奏总纲!Y$4:Y40)</f>
        <v>47.115490991605959</v>
      </c>
      <c r="FW42" s="89">
        <f>SUMPRODUCT(CN$6:CN42,[1]节奏总纲!Z$4:Z40)</f>
        <v>36.000644171626455</v>
      </c>
      <c r="FX42" s="89">
        <f>SUMPRODUCT(CO$6:CO42,[1]节奏总纲!AA$4:AA40)</f>
        <v>21.09444884295548</v>
      </c>
      <c r="FY42" s="89">
        <f>SUMPRODUCT(CP$6:CP42,[1]节奏总纲!W$4:W40)</f>
        <v>18.338588852753297</v>
      </c>
      <c r="FZ42" s="89">
        <f>SUMPRODUCT(CQ$6:CQ42,[1]节奏总纲!X$4:X40)</f>
        <v>17.510714693644296</v>
      </c>
      <c r="GA42" s="89">
        <f>SUMPRODUCT(CR$6:CR42,[1]节奏总纲!Y$4:Y40)</f>
        <v>15.576058440196698</v>
      </c>
      <c r="GB42" s="89">
        <f>SUMPRODUCT(CS$6:CS42,[1]节奏总纲!Z$4:Z40)</f>
        <v>12.164100121123781</v>
      </c>
      <c r="GC42" s="89">
        <f>SUMPRODUCT(CT$6:CT42,[1]节奏总纲!AA$4:AA40)</f>
        <v>7.8841463641940974</v>
      </c>
      <c r="GD42" s="89">
        <f>SUMPRODUCT(CU$6:CU42,[1]节奏总纲!W$4:W40)</f>
        <v>0</v>
      </c>
      <c r="GE42" s="89">
        <f>SUMPRODUCT(CV$6:CV42,[1]节奏总纲!X$4:X40)</f>
        <v>0</v>
      </c>
      <c r="GF42" s="89">
        <f>SUMPRODUCT(CW$6:CW42,[1]节奏总纲!Y$4:Y40)</f>
        <v>0</v>
      </c>
      <c r="GG42" s="89">
        <f>SUMPRODUCT(CX$6:CX42,[1]节奏总纲!Z$4:Z40)</f>
        <v>0</v>
      </c>
      <c r="GH42" s="89">
        <f>SUMPRODUCT(CY$6:CY42,[1]节奏总纲!AA$4:AA40)</f>
        <v>0</v>
      </c>
      <c r="GJ42" s="88">
        <v>65</v>
      </c>
      <c r="GK42" s="88">
        <f t="shared" si="95"/>
        <v>1533.7814930833899</v>
      </c>
      <c r="GL42" s="88">
        <f t="shared" si="96"/>
        <v>1131.2727422621253</v>
      </c>
      <c r="GM42" s="88">
        <f t="shared" si="97"/>
        <v>745.19788867529087</v>
      </c>
      <c r="GN42" s="88">
        <f t="shared" si="98"/>
        <v>1062.9556212855036</v>
      </c>
      <c r="GO42" s="88">
        <f t="shared" si="99"/>
        <v>689.17370545507231</v>
      </c>
      <c r="GP42" s="88">
        <f t="shared" si="100"/>
        <v>330.12073360612823</v>
      </c>
      <c r="GR42" s="89">
        <f>SUMPRODUCT(CZ$6:CZ42,[1]节奏总纲!W$4:W40)</f>
        <v>757914.68095864437</v>
      </c>
      <c r="GS42" s="89">
        <f>SUMPRODUCT(DA$6:DA42,[1]节奏总纲!X$4:X40)</f>
        <v>660920.40284021059</v>
      </c>
      <c r="GT42" s="89">
        <f>SUMPRODUCT(DB$6:DB42,[1]节奏总纲!Y$4:Y40)</f>
        <v>545574.27150260576</v>
      </c>
      <c r="GU42" s="89">
        <f>SUMPRODUCT(DC$6:DC42,[1]节奏总纲!Z$4:Z40)</f>
        <v>403510.66874697636</v>
      </c>
      <c r="GV42" s="89">
        <f>SUMPRODUCT(DD$6:DD42,[1]节奏总纲!AA$4:AA40)</f>
        <v>225095.48138969342</v>
      </c>
    </row>
    <row r="43" spans="2:204" x14ac:dyDescent="0.15">
      <c r="B43" s="89">
        <f t="shared" si="89"/>
        <v>90</v>
      </c>
      <c r="C43" s="89">
        <v>32</v>
      </c>
      <c r="D43" s="39">
        <f>爵位解锁村镇信息!L40</f>
        <v>2100</v>
      </c>
      <c r="E43" s="39">
        <f>爵位解锁村镇信息!M40</f>
        <v>2117.7272727272725</v>
      </c>
      <c r="F43" s="39">
        <f>爵位解锁村镇信息!N40</f>
        <v>2135.8163265306134</v>
      </c>
      <c r="G43" s="39">
        <f>爵位解锁村镇信息!O40</f>
        <v>2154.278350515463</v>
      </c>
      <c r="H43" s="39">
        <f>爵位解锁村镇信息!P40</f>
        <v>2192.3684210526321</v>
      </c>
      <c r="I43" s="67">
        <f t="shared" si="87"/>
        <v>0.9285714285714286</v>
      </c>
      <c r="J43" s="42">
        <v>50</v>
      </c>
      <c r="K43" s="89">
        <f t="shared" si="88"/>
        <v>1950</v>
      </c>
      <c r="L43" s="89">
        <v>89500</v>
      </c>
      <c r="M43" s="89">
        <f>ROUND(650/INDEX('[1]功能-付费相关'!BB$6:BB$105,C43,1)/2000,0)*2000</f>
        <v>1038000</v>
      </c>
      <c r="S43" s="89">
        <v>6</v>
      </c>
      <c r="T43" s="69">
        <v>20</v>
      </c>
      <c r="U43" s="69">
        <v>15</v>
      </c>
      <c r="V43" s="69">
        <v>10</v>
      </c>
      <c r="Z43" s="89">
        <f t="shared" si="86"/>
        <v>72000</v>
      </c>
      <c r="AE43" s="89">
        <v>38</v>
      </c>
      <c r="AF43" s="89">
        <f t="shared" si="101"/>
        <v>2622</v>
      </c>
      <c r="AG43" s="89">
        <f t="shared" si="102"/>
        <v>2638.272727272727</v>
      </c>
      <c r="AH43" s="89">
        <f t="shared" si="103"/>
        <v>2654.8775510204091</v>
      </c>
      <c r="AI43" s="89">
        <f t="shared" si="104"/>
        <v>2671.8247422680406</v>
      </c>
      <c r="AJ43" s="89">
        <f t="shared" si="105"/>
        <v>2706.7894736842109</v>
      </c>
      <c r="AL43" s="89">
        <v>38</v>
      </c>
      <c r="AM43" s="89">
        <f t="shared" si="106"/>
        <v>142388</v>
      </c>
      <c r="AN43" s="89">
        <f t="shared" si="107"/>
        <v>144080.36363636362</v>
      </c>
      <c r="AO43" s="89">
        <f t="shared" si="108"/>
        <v>145558.51020408169</v>
      </c>
      <c r="AP43" s="89">
        <f t="shared" si="109"/>
        <v>146456.71134020615</v>
      </c>
      <c r="AQ43" s="89">
        <f t="shared" si="110"/>
        <v>148309.84210526317</v>
      </c>
      <c r="AR43" s="89">
        <f t="shared" si="111"/>
        <v>3106240</v>
      </c>
      <c r="AS43" s="89">
        <f t="shared" si="112"/>
        <v>3202574.545454544</v>
      </c>
      <c r="AT43" s="89">
        <f t="shared" si="113"/>
        <v>3287998.367346942</v>
      </c>
      <c r="AU43" s="89">
        <f t="shared" si="114"/>
        <v>3343585.1546391733</v>
      </c>
      <c r="AV43" s="89">
        <f t="shared" si="115"/>
        <v>3458269.4736842117</v>
      </c>
      <c r="AW43" s="89">
        <f t="shared" si="116"/>
        <v>0</v>
      </c>
      <c r="AX43" s="89">
        <f t="shared" si="117"/>
        <v>0</v>
      </c>
      <c r="AY43" s="89">
        <f t="shared" si="118"/>
        <v>0</v>
      </c>
      <c r="AZ43" s="89">
        <f t="shared" si="119"/>
        <v>0</v>
      </c>
      <c r="BA43" s="89">
        <f t="shared" si="120"/>
        <v>0</v>
      </c>
      <c r="BB43" s="89">
        <f t="shared" si="121"/>
        <v>0</v>
      </c>
      <c r="BC43" s="89">
        <f t="shared" si="122"/>
        <v>0</v>
      </c>
      <c r="BD43" s="89">
        <f t="shared" si="123"/>
        <v>0</v>
      </c>
      <c r="BE43" s="89">
        <f t="shared" si="124"/>
        <v>0</v>
      </c>
      <c r="BF43" s="89">
        <f t="shared" si="125"/>
        <v>0</v>
      </c>
      <c r="BG43" s="89">
        <f t="shared" si="126"/>
        <v>0</v>
      </c>
      <c r="BH43" s="89">
        <f t="shared" si="127"/>
        <v>0</v>
      </c>
      <c r="BI43" s="89">
        <f t="shared" si="128"/>
        <v>0</v>
      </c>
      <c r="BJ43" s="89">
        <f t="shared" si="129"/>
        <v>0</v>
      </c>
      <c r="BK43" s="89">
        <f t="shared" si="130"/>
        <v>0</v>
      </c>
      <c r="BL43" s="89">
        <f t="shared" si="131"/>
        <v>0</v>
      </c>
      <c r="BM43" s="89">
        <f t="shared" si="132"/>
        <v>0</v>
      </c>
      <c r="BN43" s="89">
        <f t="shared" si="133"/>
        <v>0</v>
      </c>
      <c r="BO43" s="89">
        <f t="shared" si="134"/>
        <v>0</v>
      </c>
      <c r="BP43" s="89">
        <f t="shared" si="135"/>
        <v>0</v>
      </c>
      <c r="BQ43" s="89">
        <f t="shared" si="136"/>
        <v>0</v>
      </c>
      <c r="BR43" s="89">
        <f t="shared" si="137"/>
        <v>0</v>
      </c>
      <c r="BS43" s="89">
        <f t="shared" si="138"/>
        <v>0</v>
      </c>
      <c r="BT43" s="89">
        <f t="shared" si="139"/>
        <v>0</v>
      </c>
      <c r="BU43" s="89">
        <f t="shared" si="140"/>
        <v>0</v>
      </c>
      <c r="BV43" s="89">
        <f t="shared" si="141"/>
        <v>20</v>
      </c>
      <c r="BW43" s="89">
        <f t="shared" si="142"/>
        <v>20</v>
      </c>
      <c r="BX43" s="89">
        <f t="shared" si="143"/>
        <v>20</v>
      </c>
      <c r="BY43" s="89">
        <f t="shared" si="144"/>
        <v>20</v>
      </c>
      <c r="BZ43" s="89">
        <f t="shared" si="145"/>
        <v>20</v>
      </c>
      <c r="CA43" s="89">
        <f t="shared" si="146"/>
        <v>15</v>
      </c>
      <c r="CB43" s="89">
        <f t="shared" si="147"/>
        <v>15</v>
      </c>
      <c r="CC43" s="89">
        <f t="shared" si="148"/>
        <v>15</v>
      </c>
      <c r="CD43" s="89">
        <f t="shared" si="149"/>
        <v>15</v>
      </c>
      <c r="CE43" s="89">
        <f t="shared" si="150"/>
        <v>15</v>
      </c>
      <c r="CF43" s="89">
        <f t="shared" si="151"/>
        <v>10</v>
      </c>
      <c r="CG43" s="89">
        <f t="shared" si="152"/>
        <v>10</v>
      </c>
      <c r="CH43" s="89">
        <f t="shared" si="153"/>
        <v>10</v>
      </c>
      <c r="CI43" s="89">
        <f t="shared" si="154"/>
        <v>10</v>
      </c>
      <c r="CJ43" s="89">
        <f t="shared" si="155"/>
        <v>10</v>
      </c>
      <c r="CK43" s="89">
        <f t="shared" si="156"/>
        <v>15</v>
      </c>
      <c r="CL43" s="89">
        <f t="shared" si="157"/>
        <v>15</v>
      </c>
      <c r="CM43" s="89">
        <f t="shared" si="158"/>
        <v>15</v>
      </c>
      <c r="CN43" s="89">
        <f t="shared" si="159"/>
        <v>15</v>
      </c>
      <c r="CO43" s="89">
        <f t="shared" si="160"/>
        <v>15</v>
      </c>
      <c r="CP43" s="89">
        <f t="shared" si="161"/>
        <v>10</v>
      </c>
      <c r="CQ43" s="89">
        <f t="shared" si="162"/>
        <v>10</v>
      </c>
      <c r="CR43" s="89">
        <f t="shared" si="163"/>
        <v>10</v>
      </c>
      <c r="CS43" s="89">
        <f t="shared" si="164"/>
        <v>10</v>
      </c>
      <c r="CT43" s="89">
        <f t="shared" si="165"/>
        <v>10</v>
      </c>
      <c r="CU43" s="89">
        <f t="shared" si="166"/>
        <v>0</v>
      </c>
      <c r="CV43" s="89">
        <f t="shared" si="167"/>
        <v>0</v>
      </c>
      <c r="CW43" s="89">
        <f t="shared" si="168"/>
        <v>0.24387755102045505</v>
      </c>
      <c r="CX43" s="89">
        <f t="shared" si="169"/>
        <v>1.0912371134020304</v>
      </c>
      <c r="CY43" s="89">
        <f t="shared" si="170"/>
        <v>2.8394736842105432</v>
      </c>
      <c r="CZ43" s="89">
        <f t="shared" si="171"/>
        <v>72000</v>
      </c>
      <c r="DA43" s="89">
        <f t="shared" si="172"/>
        <v>72000</v>
      </c>
      <c r="DB43" s="89">
        <f t="shared" si="173"/>
        <v>72000</v>
      </c>
      <c r="DC43" s="89">
        <f t="shared" si="174"/>
        <v>72000</v>
      </c>
      <c r="DD43" s="89">
        <f t="shared" si="175"/>
        <v>72000</v>
      </c>
      <c r="DH43" s="89">
        <v>38</v>
      </c>
      <c r="DI43" s="89">
        <f>SUMPRODUCT(AM$6:AM43,[1]节奏总纲!W$4:W41)</f>
        <v>1019289.0761165009</v>
      </c>
      <c r="DJ43" s="89">
        <f>SUMPRODUCT(AN$6:AN43,[1]节奏总纲!X$4:X41)</f>
        <v>902172.44106475776</v>
      </c>
      <c r="DK43" s="89">
        <f>SUMPRODUCT(AO$6:AO43,[1]节奏总纲!Y$4:Y41)</f>
        <v>753176.77398399136</v>
      </c>
      <c r="DL43" s="89">
        <f>SUMPRODUCT(AP$6:AP43,[1]节奏总纲!Z$4:Z41)</f>
        <v>562774.1413199082</v>
      </c>
      <c r="DM43" s="89">
        <f>SUMPRODUCT(AQ$6:AQ43,[1]节奏总纲!AA$4:AA41)</f>
        <v>323509.0831125211</v>
      </c>
      <c r="DN43" s="89">
        <f>SUMPRODUCT(AR$6:AR43,[1]节奏总纲!W$4:W41)</f>
        <v>14783574.049952401</v>
      </c>
      <c r="DO43" s="89">
        <f>SUMPRODUCT(AS$6:AS43,[1]节奏总纲!X$4:X41)</f>
        <v>13326538.412861923</v>
      </c>
      <c r="DP43" s="89">
        <f>SUMPRODUCT(AT$6:AT43,[1]节奏总纲!Y$4:Y41)</f>
        <v>11305553.295675645</v>
      </c>
      <c r="DQ43" s="89">
        <f>SUMPRODUCT(AU$6:AU43,[1]节奏总纲!Z$4:Z41)</f>
        <v>8561212.0240506064</v>
      </c>
      <c r="DR43" s="89">
        <f>SUMPRODUCT(AV$6:AV43,[1]节奏总纲!AA$4:AA41)</f>
        <v>5089552.4328431627</v>
      </c>
      <c r="DS43" s="89">
        <f>SUMPRODUCT(CZ$6:CZ43,[1]节奏总纲!W$4:W41)</f>
        <v>825074.16927339602</v>
      </c>
      <c r="DT43" s="89">
        <f>SUMPRODUCT(DA$6:DA43,[1]节奏总纲!X$4:X41)</f>
        <v>719145.64255401352</v>
      </c>
      <c r="DU43" s="89">
        <f>SUMPRODUCT(DB$6:DB43,[1]节奏总纲!Y$4:Y41)</f>
        <v>592514.51558685466</v>
      </c>
      <c r="DV43" s="89">
        <f>SUMPRODUCT(DC$6:DC43,[1]节奏总纲!Z$4:Z41)</f>
        <v>438037.96767316118</v>
      </c>
      <c r="DW43" s="89">
        <f>SUMPRODUCT(DD$6:DD43,[1]节奏总纲!AA$4:AA41)</f>
        <v>244598.43185870838</v>
      </c>
      <c r="DX43" s="89">
        <f>SUMPRODUCT(AW$6:AW43,[1]节奏总纲!W$4:W41)</f>
        <v>0</v>
      </c>
      <c r="DY43" s="89">
        <f>SUMPRODUCT(AX$6:AX43,[1]节奏总纲!X$4:X41)</f>
        <v>0</v>
      </c>
      <c r="DZ43" s="89">
        <f>SUMPRODUCT(AY$6:AY43,[1]节奏总纲!Y$4:Y41)</f>
        <v>0</v>
      </c>
      <c r="EA43" s="89">
        <f>SUMPRODUCT(AZ$6:AZ43,[1]节奏总纲!Z$4:Z41)</f>
        <v>0</v>
      </c>
      <c r="EB43" s="89">
        <f>SUMPRODUCT(BA$6:BA43,[1]节奏总纲!AA$4:AA41)</f>
        <v>0</v>
      </c>
      <c r="EC43" s="89">
        <f>SUMPRODUCT(BB$6:BB43,[1]节奏总纲!W$4:W41)</f>
        <v>0</v>
      </c>
      <c r="ED43" s="89">
        <f>SUMPRODUCT(BC$6:BC43,[1]节奏总纲!X$4:X41)</f>
        <v>0</v>
      </c>
      <c r="EE43" s="89">
        <f>SUMPRODUCT(BD$6:BD43,[1]节奏总纲!Y$4:Y41)</f>
        <v>0</v>
      </c>
      <c r="EF43" s="89">
        <f>SUMPRODUCT(BE$6:BE43,[1]节奏总纲!Z$4:Z41)</f>
        <v>0</v>
      </c>
      <c r="EG43" s="89">
        <f>SUMPRODUCT(BF$6:BF43,[1]节奏总纲!AA$4:AA41)</f>
        <v>0</v>
      </c>
      <c r="EH43" s="89">
        <f>SUMPRODUCT(BG$6:BG43,[1]节奏总纲!W$4:W41)</f>
        <v>0</v>
      </c>
      <c r="EI43" s="89">
        <f>SUMPRODUCT(BH$6:BH43,[1]节奏总纲!X$4:X41)</f>
        <v>0</v>
      </c>
      <c r="EJ43" s="89">
        <f>SUMPRODUCT(BI$6:BI43,[1]节奏总纲!Y$4:Y41)</f>
        <v>0</v>
      </c>
      <c r="EK43" s="89">
        <f>SUMPRODUCT(BJ$6:BJ43,[1]节奏总纲!Z$4:Z41)</f>
        <v>0</v>
      </c>
      <c r="EL43" s="89">
        <f>SUMPRODUCT(BK$6:BK43,[1]节奏总纲!AA$4:AA41)</f>
        <v>0</v>
      </c>
      <c r="EM43" s="89">
        <f>SUMPRODUCT(BL$6:BL43,[1]节奏总纲!W$4:W41)</f>
        <v>0</v>
      </c>
      <c r="EN43" s="89">
        <f>SUMPRODUCT(BM$6:BM43,[1]节奏总纲!X$4:X41)</f>
        <v>0</v>
      </c>
      <c r="EO43" s="89">
        <f>SUMPRODUCT(BN$6:BN43,[1]节奏总纲!Y$4:Y41)</f>
        <v>0</v>
      </c>
      <c r="EP43" s="89">
        <f>SUMPRODUCT(BO$6:BO43,[1]节奏总纲!Z$4:Z41)</f>
        <v>0</v>
      </c>
      <c r="EQ43" s="89">
        <f>SUMPRODUCT(BP$6:BP43,[1]节奏总纲!AA$4:AA41)</f>
        <v>0</v>
      </c>
      <c r="ER43" s="89">
        <f>SUMPRODUCT(BQ$6:BQ43,[1]节奏总纲!W$4:W41)</f>
        <v>0</v>
      </c>
      <c r="ES43" s="89">
        <f>SUMPRODUCT(BR$6:BR43,[1]节奏总纲!X$4:X41)</f>
        <v>0</v>
      </c>
      <c r="ET43" s="89">
        <f>SUMPRODUCT(BS$6:BS43,[1]节奏总纲!Y$4:Y41)</f>
        <v>0</v>
      </c>
      <c r="EU43" s="89">
        <f>SUMPRODUCT(BT$6:BT43,[1]节奏总纲!Z$4:Z41)</f>
        <v>0</v>
      </c>
      <c r="EV43" s="89">
        <f>SUMPRODUCT(BU$6:BU43,[1]节奏总纲!AA$4:AA41)</f>
        <v>0</v>
      </c>
      <c r="FE43" s="89">
        <f>SUMPRODUCT(BV$6:BV43,[1]节奏总纲!W$4:W41)</f>
        <v>236.27942945359831</v>
      </c>
      <c r="FF43" s="89">
        <f>SUMPRODUCT(BW$6:BW43,[1]节奏总纲!X$4:X41)</f>
        <v>206.62918925881252</v>
      </c>
      <c r="FG43" s="89">
        <f>SUMPRODUCT(BX$6:BX43,[1]节奏总纲!Y$4:Y41)</f>
        <v>170.73113069765861</v>
      </c>
      <c r="FH43" s="89">
        <f>SUMPRODUCT(BY$6:BY43,[1]节奏总纲!Z$4:Z41)</f>
        <v>126.50958465473629</v>
      </c>
      <c r="FI43" s="89">
        <f>SUMPRODUCT(BZ$6:BZ43,[1]节奏总纲!AA$4:AA41)</f>
        <v>71.044121083213398</v>
      </c>
      <c r="FJ43" s="89">
        <f>SUMPRODUCT(CA$6:CA43,[1]节奏总纲!W$4:W41)</f>
        <v>155.19952311552595</v>
      </c>
      <c r="FK43" s="89">
        <f>SUMPRODUCT(CB$6:CB43,[1]节奏总纲!X$4:X41)</f>
        <v>135.90851439369249</v>
      </c>
      <c r="FL43" s="89">
        <f>SUMPRODUCT(CC$6:CC43,[1]节奏总纲!Y$4:Y41)</f>
        <v>112.37861134877313</v>
      </c>
      <c r="FM43" s="89">
        <f>SUMPRODUCT(CD$6:CD43,[1]节奏总纲!Z$4:Z41)</f>
        <v>83.289946607514779</v>
      </c>
      <c r="FN43" s="89">
        <f>SUMPRODUCT(CE$6:CE43,[1]节奏总纲!AA$4:AA41)</f>
        <v>46.957744036361468</v>
      </c>
      <c r="FO43" s="89">
        <f>SUMPRODUCT(CF$6:CF43,[1]节奏总纲!W$4:W41)</f>
        <v>92.680587460715401</v>
      </c>
      <c r="FP43" s="89">
        <f>SUMPRODUCT(CG$6:CG43,[1]节奏总纲!X$4:X41)</f>
        <v>81.621736763002161</v>
      </c>
      <c r="FQ43" s="89">
        <f>SUMPRODUCT(CH$6:CH43,[1]节奏总纲!Y$4:Y41)</f>
        <v>67.737200778522975</v>
      </c>
      <c r="FR43" s="89">
        <f>SUMPRODUCT(CI$6:CI43,[1]节奏总纲!Z$4:Z41)</f>
        <v>50.220892182883013</v>
      </c>
      <c r="FS43" s="89">
        <f>SUMPRODUCT(CJ$6:CJ43,[1]节奏总纲!AA$4:AA41)</f>
        <v>28.376594733109606</v>
      </c>
      <c r="FT43" s="89">
        <f>SUMPRODUCT(CK$6:CK43,[1]节奏总纲!W$4:W41)</f>
        <v>75.703826139070102</v>
      </c>
      <c r="FU43" s="89">
        <f>SUMPRODUCT(CL$6:CL43,[1]节奏总纲!X$4:X41)</f>
        <v>67.591393417070734</v>
      </c>
      <c r="FV43" s="89">
        <f>SUMPRODUCT(CM$6:CM43,[1]节奏总纲!Y$4:Y41)</f>
        <v>56.894708509157809</v>
      </c>
      <c r="FW43" s="89">
        <f>SUMPRODUCT(CN$6:CN43,[1]节奏总纲!Z$4:Z41)</f>
        <v>43.19383144791496</v>
      </c>
      <c r="FX43" s="89">
        <f>SUMPRODUCT(CO$6:CO43,[1]节奏总纲!AA$4:AA41)</f>
        <v>25.157563524000267</v>
      </c>
      <c r="FY43" s="89">
        <f>SUMPRODUCT(CP$6:CP43,[1]节奏总纲!W$4:W41)</f>
        <v>27.666295563135463</v>
      </c>
      <c r="FZ43" s="89">
        <f>SUMPRODUCT(CQ$6:CQ43,[1]节奏总纲!X$4:X41)</f>
        <v>25.597553542783587</v>
      </c>
      <c r="GA43" s="89">
        <f>SUMPRODUCT(CR$6:CR43,[1]节奏总纲!Y$4:Y41)</f>
        <v>22.095536785231261</v>
      </c>
      <c r="GB43" s="89">
        <f>SUMPRODUCT(CS$6:CS43,[1]节奏总纲!Z$4:Z41)</f>
        <v>16.959558305316115</v>
      </c>
      <c r="GC43" s="89">
        <f>SUMPRODUCT(CT$6:CT43,[1]节奏总纲!AA$4:AA41)</f>
        <v>10.592889484890621</v>
      </c>
      <c r="GD43" s="89">
        <f>SUMPRODUCT(CU$6:CU43,[1]节奏总纲!W$4:W41)</f>
        <v>0</v>
      </c>
      <c r="GE43" s="89">
        <f>SUMPRODUCT(CV$6:CV43,[1]节奏总纲!X$4:X41)</f>
        <v>0</v>
      </c>
      <c r="GF43" s="89">
        <f>SUMPRODUCT(CW$6:CW43,[1]节奏总纲!Y$4:Y41)</f>
        <v>0.15899544127179188</v>
      </c>
      <c r="GG43" s="89">
        <f>SUMPRODUCT(CX$6:CX43,[1]节奏总纲!Z$4:Z41)</f>
        <v>0.52329819463581873</v>
      </c>
      <c r="GH43" s="89">
        <f>SUMPRODUCT(CY$6:CY43,[1]节奏总纲!AA$4:AA41)</f>
        <v>0.76914048085041231</v>
      </c>
      <c r="GJ43" s="88">
        <v>70</v>
      </c>
      <c r="GK43" s="88">
        <f t="shared" si="95"/>
        <v>2180.1747534243054</v>
      </c>
      <c r="GL43" s="88">
        <f t="shared" si="96"/>
        <v>1616.0676875178121</v>
      </c>
      <c r="GM43" s="88">
        <f t="shared" si="97"/>
        <v>1068.3945188457487</v>
      </c>
      <c r="GN43" s="88">
        <f t="shared" si="98"/>
        <v>1547.7505665411904</v>
      </c>
      <c r="GO43" s="88">
        <f t="shared" si="99"/>
        <v>1012.3703356255299</v>
      </c>
      <c r="GP43" s="88">
        <f t="shared" si="100"/>
        <v>491.71904869135705</v>
      </c>
      <c r="GR43" s="89">
        <f>SUMPRODUCT(CZ$6:CZ43,[1]节奏总纲!W$4:W41)</f>
        <v>825074.16927339602</v>
      </c>
      <c r="GS43" s="89">
        <f>SUMPRODUCT(DA$6:DA43,[1]节奏总纲!X$4:X41)</f>
        <v>719145.64255401352</v>
      </c>
      <c r="GT43" s="89">
        <f>SUMPRODUCT(DB$6:DB43,[1]节奏总纲!Y$4:Y41)</f>
        <v>592514.51558685466</v>
      </c>
      <c r="GU43" s="89">
        <f>SUMPRODUCT(DC$6:DC43,[1]节奏总纲!Z$4:Z41)</f>
        <v>438037.96767316118</v>
      </c>
      <c r="GV43" s="89">
        <f>SUMPRODUCT(DD$6:DD43,[1]节奏总纲!AA$4:AA41)</f>
        <v>244598.43185870838</v>
      </c>
    </row>
    <row r="44" spans="2:204" x14ac:dyDescent="0.15">
      <c r="B44" s="89">
        <f t="shared" si="89"/>
        <v>90</v>
      </c>
      <c r="C44" s="89">
        <v>33</v>
      </c>
      <c r="D44" s="39">
        <f>爵位解锁村镇信息!L41</f>
        <v>2190</v>
      </c>
      <c r="E44" s="39">
        <f>爵位解锁村镇信息!M41</f>
        <v>2208.6363636363635</v>
      </c>
      <c r="F44" s="39">
        <f>爵位解锁村镇信息!N41</f>
        <v>2227.653061224491</v>
      </c>
      <c r="G44" s="39">
        <f>爵位解锁村镇信息!O41</f>
        <v>2247.0618556701029</v>
      </c>
      <c r="H44" s="39">
        <f>爵位解锁村镇信息!P41</f>
        <v>2287.105263157895</v>
      </c>
      <c r="I44" s="67">
        <f t="shared" si="87"/>
        <v>0.91324200913242004</v>
      </c>
      <c r="J44" s="42">
        <v>50</v>
      </c>
      <c r="K44" s="89">
        <f t="shared" si="88"/>
        <v>2000</v>
      </c>
      <c r="L44" s="89">
        <v>93600</v>
      </c>
      <c r="M44" s="89">
        <f>ROUND(650/INDEX('[1]功能-付费相关'!BB$6:BB$105,C44,1)/2000,0)*2000</f>
        <v>1148000</v>
      </c>
      <c r="S44" s="89">
        <v>6</v>
      </c>
      <c r="T44" s="69">
        <v>20</v>
      </c>
      <c r="U44" s="69">
        <v>15</v>
      </c>
      <c r="V44" s="69">
        <v>10</v>
      </c>
      <c r="Z44" s="89">
        <f t="shared" si="86"/>
        <v>72000</v>
      </c>
      <c r="AE44" s="89">
        <v>39</v>
      </c>
      <c r="AF44" s="89">
        <f t="shared" si="101"/>
        <v>2694</v>
      </c>
      <c r="AG44" s="89">
        <f t="shared" si="102"/>
        <v>2711</v>
      </c>
      <c r="AH44" s="89">
        <f t="shared" si="103"/>
        <v>2728.3469387755113</v>
      </c>
      <c r="AI44" s="89">
        <f t="shared" si="104"/>
        <v>2746.0515463917518</v>
      </c>
      <c r="AJ44" s="89">
        <f t="shared" si="105"/>
        <v>2782.5789473684217</v>
      </c>
      <c r="AL44" s="89">
        <v>39</v>
      </c>
      <c r="AM44" s="89">
        <f t="shared" si="106"/>
        <v>147632</v>
      </c>
      <c r="AN44" s="89">
        <f t="shared" si="107"/>
        <v>148533</v>
      </c>
      <c r="AO44" s="89">
        <f t="shared" si="108"/>
        <v>149452.3877551021</v>
      </c>
      <c r="AP44" s="89">
        <f t="shared" si="109"/>
        <v>150390.73195876286</v>
      </c>
      <c r="AQ44" s="89">
        <f t="shared" si="110"/>
        <v>154118.52631578955</v>
      </c>
      <c r="AR44" s="89">
        <f t="shared" si="111"/>
        <v>3416320</v>
      </c>
      <c r="AS44" s="89">
        <f t="shared" si="112"/>
        <v>3472080</v>
      </c>
      <c r="AT44" s="89">
        <f t="shared" si="113"/>
        <v>3528977.9591836771</v>
      </c>
      <c r="AU44" s="89">
        <f t="shared" si="114"/>
        <v>3587049.0721649458</v>
      </c>
      <c r="AV44" s="89">
        <f t="shared" si="115"/>
        <v>3834568.4210526366</v>
      </c>
      <c r="AW44" s="89">
        <f t="shared" si="116"/>
        <v>0</v>
      </c>
      <c r="AX44" s="89">
        <f t="shared" si="117"/>
        <v>0</v>
      </c>
      <c r="AY44" s="89">
        <f t="shared" si="118"/>
        <v>0</v>
      </c>
      <c r="AZ44" s="89">
        <f t="shared" si="119"/>
        <v>0</v>
      </c>
      <c r="BA44" s="89">
        <f t="shared" si="120"/>
        <v>0</v>
      </c>
      <c r="BB44" s="89">
        <f t="shared" si="121"/>
        <v>0</v>
      </c>
      <c r="BC44" s="89">
        <f t="shared" si="122"/>
        <v>0</v>
      </c>
      <c r="BD44" s="89">
        <f t="shared" si="123"/>
        <v>0</v>
      </c>
      <c r="BE44" s="89">
        <f t="shared" si="124"/>
        <v>0</v>
      </c>
      <c r="BF44" s="89">
        <f t="shared" si="125"/>
        <v>0</v>
      </c>
      <c r="BG44" s="89">
        <f t="shared" si="126"/>
        <v>0</v>
      </c>
      <c r="BH44" s="89">
        <f t="shared" si="127"/>
        <v>0</v>
      </c>
      <c r="BI44" s="89">
        <f t="shared" si="128"/>
        <v>0</v>
      </c>
      <c r="BJ44" s="89">
        <f t="shared" si="129"/>
        <v>0</v>
      </c>
      <c r="BK44" s="89">
        <f t="shared" si="130"/>
        <v>0</v>
      </c>
      <c r="BL44" s="89">
        <f t="shared" si="131"/>
        <v>0</v>
      </c>
      <c r="BM44" s="89">
        <f t="shared" si="132"/>
        <v>0</v>
      </c>
      <c r="BN44" s="89">
        <f t="shared" si="133"/>
        <v>0</v>
      </c>
      <c r="BO44" s="89">
        <f t="shared" si="134"/>
        <v>0</v>
      </c>
      <c r="BP44" s="89">
        <f t="shared" si="135"/>
        <v>0</v>
      </c>
      <c r="BQ44" s="89">
        <f t="shared" si="136"/>
        <v>0</v>
      </c>
      <c r="BR44" s="89">
        <f t="shared" si="137"/>
        <v>0</v>
      </c>
      <c r="BS44" s="89">
        <f t="shared" si="138"/>
        <v>0</v>
      </c>
      <c r="BT44" s="89">
        <f t="shared" si="139"/>
        <v>0</v>
      </c>
      <c r="BU44" s="89">
        <f t="shared" si="140"/>
        <v>0</v>
      </c>
      <c r="BV44" s="89">
        <f t="shared" si="141"/>
        <v>20</v>
      </c>
      <c r="BW44" s="89">
        <f t="shared" si="142"/>
        <v>20</v>
      </c>
      <c r="BX44" s="89">
        <f t="shared" si="143"/>
        <v>20</v>
      </c>
      <c r="BY44" s="89">
        <f t="shared" si="144"/>
        <v>20</v>
      </c>
      <c r="BZ44" s="89">
        <f t="shared" si="145"/>
        <v>20</v>
      </c>
      <c r="CA44" s="89">
        <f t="shared" si="146"/>
        <v>15</v>
      </c>
      <c r="CB44" s="89">
        <f t="shared" si="147"/>
        <v>15</v>
      </c>
      <c r="CC44" s="89">
        <f t="shared" si="148"/>
        <v>15</v>
      </c>
      <c r="CD44" s="89">
        <f t="shared" si="149"/>
        <v>15</v>
      </c>
      <c r="CE44" s="89">
        <f t="shared" si="150"/>
        <v>15</v>
      </c>
      <c r="CF44" s="89">
        <f t="shared" si="151"/>
        <v>10</v>
      </c>
      <c r="CG44" s="89">
        <f t="shared" si="152"/>
        <v>10</v>
      </c>
      <c r="CH44" s="89">
        <f t="shared" si="153"/>
        <v>10</v>
      </c>
      <c r="CI44" s="89">
        <f t="shared" si="154"/>
        <v>10</v>
      </c>
      <c r="CJ44" s="89">
        <f t="shared" si="155"/>
        <v>10</v>
      </c>
      <c r="CK44" s="89">
        <f t="shared" si="156"/>
        <v>15</v>
      </c>
      <c r="CL44" s="89">
        <f t="shared" si="157"/>
        <v>15</v>
      </c>
      <c r="CM44" s="89">
        <f t="shared" si="158"/>
        <v>15</v>
      </c>
      <c r="CN44" s="89">
        <f t="shared" si="159"/>
        <v>15</v>
      </c>
      <c r="CO44" s="89">
        <f t="shared" si="160"/>
        <v>15</v>
      </c>
      <c r="CP44" s="89">
        <f t="shared" si="161"/>
        <v>10</v>
      </c>
      <c r="CQ44" s="89">
        <f t="shared" si="162"/>
        <v>10</v>
      </c>
      <c r="CR44" s="89">
        <f t="shared" si="163"/>
        <v>10</v>
      </c>
      <c r="CS44" s="89">
        <f t="shared" si="164"/>
        <v>10</v>
      </c>
      <c r="CT44" s="89">
        <f t="shared" si="165"/>
        <v>10</v>
      </c>
      <c r="CU44" s="89">
        <f t="shared" si="166"/>
        <v>2.2000000000000002</v>
      </c>
      <c r="CV44" s="89">
        <f t="shared" si="167"/>
        <v>3.0500000000000003</v>
      </c>
      <c r="CW44" s="89">
        <f t="shared" si="168"/>
        <v>3.9173469387755633</v>
      </c>
      <c r="CX44" s="89">
        <f t="shared" si="169"/>
        <v>4.8025773195875905</v>
      </c>
      <c r="CY44" s="89">
        <f t="shared" si="170"/>
        <v>5</v>
      </c>
      <c r="CZ44" s="89">
        <f t="shared" si="171"/>
        <v>72000</v>
      </c>
      <c r="DA44" s="89">
        <f t="shared" si="172"/>
        <v>72000</v>
      </c>
      <c r="DB44" s="89">
        <f t="shared" si="173"/>
        <v>72000</v>
      </c>
      <c r="DC44" s="89">
        <f t="shared" si="174"/>
        <v>72000</v>
      </c>
      <c r="DD44" s="89">
        <f t="shared" si="175"/>
        <v>72000</v>
      </c>
      <c r="DH44" s="89">
        <v>39</v>
      </c>
      <c r="DI44" s="89">
        <f>SUMPRODUCT(AM$6:AM44,[1]节奏总纲!W$4:W42)</f>
        <v>1166879.5696529578</v>
      </c>
      <c r="DJ44" s="89">
        <f>SUMPRODUCT(AN$6:AN44,[1]节奏总纲!X$4:X42)</f>
        <v>1029175.190436526</v>
      </c>
      <c r="DK44" s="89">
        <f>SUMPRODUCT(AO$6:AO44,[1]节奏总纲!Y$4:Y42)</f>
        <v>857332.96034411178</v>
      </c>
      <c r="DL44" s="89">
        <f>SUMPRODUCT(AP$6:AP44,[1]节奏总纲!Z$4:Z42)</f>
        <v>641503.69943694829</v>
      </c>
      <c r="DM44" s="89">
        <f>SUMPRODUCT(AQ$6:AQ44,[1]节奏总纲!AA$4:AA42)</f>
        <v>369639.19684802834</v>
      </c>
      <c r="DN44" s="89">
        <f>SUMPRODUCT(AR$6:AR44,[1]节奏总纲!W$4:W42)</f>
        <v>18198933.557907779</v>
      </c>
      <c r="DO44" s="89">
        <f>SUMPRODUCT(AS$6:AS44,[1]节奏总纲!X$4:X42)</f>
        <v>16295331.247038361</v>
      </c>
      <c r="DP44" s="89">
        <f>SUMPRODUCT(AT$6:AT44,[1]节奏总纲!Y$4:Y42)</f>
        <v>13764964.560350768</v>
      </c>
      <c r="DQ44" s="89">
        <f>SUMPRODUCT(AU$6:AU44,[1]节奏总纲!Z$4:Z42)</f>
        <v>10439032.450332731</v>
      </c>
      <c r="DR44" s="89">
        <f>SUMPRODUCT(AV$6:AV44,[1]节奏总纲!AA$4:AA42)</f>
        <v>6237299.4404111952</v>
      </c>
      <c r="DS44" s="89">
        <f>SUMPRODUCT(CZ$6:CZ44,[1]节奏总纲!W$4:W42)</f>
        <v>897053.92660666315</v>
      </c>
      <c r="DT44" s="89">
        <f>SUMPRODUCT(DA$6:DA44,[1]节奏总纲!X$4:X42)</f>
        <v>780709.0524007635</v>
      </c>
      <c r="DU44" s="89">
        <f>SUMPRODUCT(DB$6:DB44,[1]节奏总纲!Y$4:Y42)</f>
        <v>642692.6728620478</v>
      </c>
      <c r="DV44" s="89">
        <f>SUMPRODUCT(DC$6:DC44,[1]节奏总纲!Z$4:Z42)</f>
        <v>475729.97243035061</v>
      </c>
      <c r="DW44" s="89">
        <f>SUMPRODUCT(DD$6:DD44,[1]节奏总纲!AA$4:AA42)</f>
        <v>266149.17120428861</v>
      </c>
      <c r="DX44" s="89">
        <f>SUMPRODUCT(AW$6:AW44,[1]节奏总纲!W$4:W42)</f>
        <v>0</v>
      </c>
      <c r="DY44" s="89">
        <f>SUMPRODUCT(AX$6:AX44,[1]节奏总纲!X$4:X42)</f>
        <v>0</v>
      </c>
      <c r="DZ44" s="89">
        <f>SUMPRODUCT(AY$6:AY44,[1]节奏总纲!Y$4:Y42)</f>
        <v>0</v>
      </c>
      <c r="EA44" s="89">
        <f>SUMPRODUCT(AZ$6:AZ44,[1]节奏总纲!Z$4:Z42)</f>
        <v>0</v>
      </c>
      <c r="EB44" s="89">
        <f>SUMPRODUCT(BA$6:BA44,[1]节奏总纲!AA$4:AA42)</f>
        <v>0</v>
      </c>
      <c r="EC44" s="89">
        <f>SUMPRODUCT(BB$6:BB44,[1]节奏总纲!W$4:W42)</f>
        <v>0</v>
      </c>
      <c r="ED44" s="89">
        <f>SUMPRODUCT(BC$6:BC44,[1]节奏总纲!X$4:X42)</f>
        <v>0</v>
      </c>
      <c r="EE44" s="89">
        <f>SUMPRODUCT(BD$6:BD44,[1]节奏总纲!Y$4:Y42)</f>
        <v>0</v>
      </c>
      <c r="EF44" s="89">
        <f>SUMPRODUCT(BE$6:BE44,[1]节奏总纲!Z$4:Z42)</f>
        <v>0</v>
      </c>
      <c r="EG44" s="89">
        <f>SUMPRODUCT(BF$6:BF44,[1]节奏总纲!AA$4:AA42)</f>
        <v>0</v>
      </c>
      <c r="EH44" s="89">
        <f>SUMPRODUCT(BG$6:BG44,[1]节奏总纲!W$4:W42)</f>
        <v>0</v>
      </c>
      <c r="EI44" s="89">
        <f>SUMPRODUCT(BH$6:BH44,[1]节奏总纲!X$4:X42)</f>
        <v>0</v>
      </c>
      <c r="EJ44" s="89">
        <f>SUMPRODUCT(BI$6:BI44,[1]节奏总纲!Y$4:Y42)</f>
        <v>0</v>
      </c>
      <c r="EK44" s="89">
        <f>SUMPRODUCT(BJ$6:BJ44,[1]节奏总纲!Z$4:Z42)</f>
        <v>0</v>
      </c>
      <c r="EL44" s="89">
        <f>SUMPRODUCT(BK$6:BK44,[1]节奏总纲!AA$4:AA42)</f>
        <v>0</v>
      </c>
      <c r="EM44" s="89">
        <f>SUMPRODUCT(BL$6:BL44,[1]节奏总纲!W$4:W42)</f>
        <v>0</v>
      </c>
      <c r="EN44" s="89">
        <f>SUMPRODUCT(BM$6:BM44,[1]节奏总纲!X$4:X42)</f>
        <v>0</v>
      </c>
      <c r="EO44" s="89">
        <f>SUMPRODUCT(BN$6:BN44,[1]节奏总纲!Y$4:Y42)</f>
        <v>0</v>
      </c>
      <c r="EP44" s="89">
        <f>SUMPRODUCT(BO$6:BO44,[1]节奏总纲!Z$4:Z42)</f>
        <v>0</v>
      </c>
      <c r="EQ44" s="89">
        <f>SUMPRODUCT(BP$6:BP44,[1]节奏总纲!AA$4:AA42)</f>
        <v>0</v>
      </c>
      <c r="ER44" s="89">
        <f>SUMPRODUCT(BQ$6:BQ44,[1]节奏总纲!W$4:W42)</f>
        <v>0</v>
      </c>
      <c r="ES44" s="89">
        <f>SUMPRODUCT(BR$6:BR44,[1]节奏总纲!X$4:X42)</f>
        <v>0</v>
      </c>
      <c r="ET44" s="89">
        <f>SUMPRODUCT(BS$6:BS44,[1]节奏总纲!Y$4:Y42)</f>
        <v>0</v>
      </c>
      <c r="EU44" s="89">
        <f>SUMPRODUCT(BT$6:BT44,[1]节奏总纲!Z$4:Z42)</f>
        <v>0</v>
      </c>
      <c r="EV44" s="89">
        <f>SUMPRODUCT(BU$6:BU44,[1]节奏总纲!AA$4:AA42)</f>
        <v>0</v>
      </c>
      <c r="FE44" s="89">
        <f>SUMPRODUCT(BV$6:BV44,[1]节奏总纲!W$4:W42)</f>
        <v>256.27380649061695</v>
      </c>
      <c r="FF44" s="89">
        <f>SUMPRODUCT(BW$6:BW44,[1]节奏总纲!X$4:X42)</f>
        <v>223.73013643846528</v>
      </c>
      <c r="FG44" s="89">
        <f>SUMPRODUCT(BX$6:BX44,[1]节奏总纲!Y$4:Y42)</f>
        <v>184.66950771854562</v>
      </c>
      <c r="FH44" s="89">
        <f>SUMPRODUCT(BY$6:BY44,[1]节奏总纲!Z$4:Z42)</f>
        <v>136.97958597617779</v>
      </c>
      <c r="FI44" s="89">
        <f>SUMPRODUCT(BZ$6:BZ44,[1]节奏总纲!AA$4:AA42)</f>
        <v>77.030437568096787</v>
      </c>
      <c r="FJ44" s="89">
        <f>SUMPRODUCT(CA$6:CA44,[1]节奏总纲!W$4:W42)</f>
        <v>170.19530589328994</v>
      </c>
      <c r="FK44" s="89">
        <f>SUMPRODUCT(CB$6:CB44,[1]节奏总纲!X$4:X42)</f>
        <v>148.73422477843206</v>
      </c>
      <c r="FL44" s="89">
        <f>SUMPRODUCT(CC$6:CC44,[1]节奏总纲!Y$4:Y42)</f>
        <v>122.83239411443839</v>
      </c>
      <c r="FM44" s="89">
        <f>SUMPRODUCT(CD$6:CD44,[1]节奏总纲!Z$4:Z42)</f>
        <v>91.142447598595908</v>
      </c>
      <c r="FN44" s="89">
        <f>SUMPRODUCT(CE$6:CE44,[1]节奏总纲!AA$4:AA42)</f>
        <v>51.44748140002401</v>
      </c>
      <c r="FO44" s="89">
        <f>SUMPRODUCT(CF$6:CF44,[1]节奏总纲!W$4:W42)</f>
        <v>102.67777597922472</v>
      </c>
      <c r="FP44" s="89">
        <f>SUMPRODUCT(CG$6:CG44,[1]节奏总纲!X$4:X42)</f>
        <v>90.172210352828543</v>
      </c>
      <c r="FQ44" s="89">
        <f>SUMPRODUCT(CH$6:CH44,[1]节奏总纲!Y$4:Y42)</f>
        <v>74.706389288966477</v>
      </c>
      <c r="FR44" s="89">
        <f>SUMPRODUCT(CI$6:CI44,[1]节奏总纲!Z$4:Z42)</f>
        <v>55.455892843603763</v>
      </c>
      <c r="FS44" s="89">
        <f>SUMPRODUCT(CJ$6:CJ44,[1]节奏总纲!AA$4:AA42)</f>
        <v>31.3697529755513</v>
      </c>
      <c r="FT44" s="89">
        <f>SUMPRODUCT(CK$6:CK44,[1]节奏总纲!W$4:W42)</f>
        <v>90.699608916834094</v>
      </c>
      <c r="FU44" s="89">
        <f>SUMPRODUCT(CL$6:CL44,[1]节奏总纲!X$4:X42)</f>
        <v>80.417103801810299</v>
      </c>
      <c r="FV44" s="89">
        <f>SUMPRODUCT(CM$6:CM44,[1]节奏总纲!Y$4:Y42)</f>
        <v>67.348491274823061</v>
      </c>
      <c r="FW44" s="89">
        <f>SUMPRODUCT(CN$6:CN44,[1]节奏总纲!Z$4:Z42)</f>
        <v>51.046332438996089</v>
      </c>
      <c r="FX44" s="89">
        <f>SUMPRODUCT(CO$6:CO44,[1]节奏总纲!AA$4:AA42)</f>
        <v>29.647300887662809</v>
      </c>
      <c r="FY44" s="89">
        <f>SUMPRODUCT(CP$6:CP44,[1]节奏总纲!W$4:W42)</f>
        <v>37.663484081644789</v>
      </c>
      <c r="FZ44" s="89">
        <f>SUMPRODUCT(CQ$6:CQ44,[1]节奏总纲!X$4:X42)</f>
        <v>34.148027132609968</v>
      </c>
      <c r="GA44" s="89">
        <f>SUMPRODUCT(CR$6:CR44,[1]节奏总纲!Y$4:Y42)</f>
        <v>29.064725295674759</v>
      </c>
      <c r="GB44" s="89">
        <f>SUMPRODUCT(CS$6:CS44,[1]节奏总纲!Z$4:Z42)</f>
        <v>22.194558966036865</v>
      </c>
      <c r="GC44" s="89">
        <f>SUMPRODUCT(CT$6:CT44,[1]节奏总纲!AA$4:AA42)</f>
        <v>13.586047727332314</v>
      </c>
      <c r="GD44" s="89">
        <f>SUMPRODUCT(CU$6:CU44,[1]节奏总纲!W$4:W42)</f>
        <v>2.1993814740720516</v>
      </c>
      <c r="GE44" s="89">
        <f>SUMPRODUCT(CV$6:CV44,[1]节奏总纲!X$4:X42)</f>
        <v>2.6078944448970467</v>
      </c>
      <c r="GF44" s="89">
        <f>SUMPRODUCT(CW$6:CW44,[1]节奏总纲!Y$4:Y42)</f>
        <v>2.8890683689853587</v>
      </c>
      <c r="GG44" s="89">
        <f>SUMPRODUCT(CX$6:CX44,[1]节奏总纲!Z$4:Z42)</f>
        <v>3.037447738756172</v>
      </c>
      <c r="GH44" s="89">
        <f>SUMPRODUCT(CY$6:CY44,[1]节奏总纲!AA$4:AA42)</f>
        <v>2.2657196020712593</v>
      </c>
      <c r="GJ44" s="88">
        <v>75</v>
      </c>
      <c r="GK44" s="88">
        <f t="shared" si="95"/>
        <v>3095.8433432872207</v>
      </c>
      <c r="GL44" s="88">
        <f t="shared" si="96"/>
        <v>2302.8191299149985</v>
      </c>
      <c r="GM44" s="88">
        <f t="shared" si="97"/>
        <v>1526.2288137772064</v>
      </c>
      <c r="GN44" s="88">
        <f t="shared" si="98"/>
        <v>2234.502008938377</v>
      </c>
      <c r="GO44" s="88">
        <f t="shared" si="99"/>
        <v>1470.2046305569877</v>
      </c>
      <c r="GP44" s="88">
        <f t="shared" si="100"/>
        <v>720.63619615708592</v>
      </c>
      <c r="GR44" s="89">
        <f>SUMPRODUCT(CZ$6:CZ44,[1]节奏总纲!W$4:W42)</f>
        <v>897053.92660666315</v>
      </c>
      <c r="GS44" s="89">
        <f>SUMPRODUCT(DA$6:DA44,[1]节奏总纲!X$4:X42)</f>
        <v>780709.0524007635</v>
      </c>
      <c r="GT44" s="89">
        <f>SUMPRODUCT(DB$6:DB44,[1]节奏总纲!Y$4:Y42)</f>
        <v>642692.6728620478</v>
      </c>
      <c r="GU44" s="89">
        <f>SUMPRODUCT(DC$6:DC44,[1]节奏总纲!Z$4:Z42)</f>
        <v>475729.97243035061</v>
      </c>
      <c r="GV44" s="89">
        <f>SUMPRODUCT(DD$6:DD44,[1]节奏总纲!AA$4:AA42)</f>
        <v>266149.17120428861</v>
      </c>
    </row>
    <row r="45" spans="2:204" x14ac:dyDescent="0.15">
      <c r="B45" s="89">
        <f t="shared" si="89"/>
        <v>90</v>
      </c>
      <c r="C45" s="89">
        <v>34</v>
      </c>
      <c r="D45" s="39">
        <f>爵位解锁村镇信息!L42</f>
        <v>2280</v>
      </c>
      <c r="E45" s="39">
        <f>爵位解锁村镇信息!M42</f>
        <v>2299.5454545454545</v>
      </c>
      <c r="F45" s="39">
        <f>爵位解锁村镇信息!N42</f>
        <v>2319.4897959183686</v>
      </c>
      <c r="G45" s="39">
        <f>爵位解锁村镇信息!O42</f>
        <v>2339.8453608247419</v>
      </c>
      <c r="H45" s="39">
        <f>爵位解锁村镇信息!P42</f>
        <v>2381.8421052631584</v>
      </c>
      <c r="I45" s="67">
        <f t="shared" si="87"/>
        <v>0.89912280701754388</v>
      </c>
      <c r="J45" s="42">
        <v>50</v>
      </c>
      <c r="K45" s="89">
        <f t="shared" si="88"/>
        <v>2050</v>
      </c>
      <c r="L45" s="89">
        <v>97800</v>
      </c>
      <c r="M45" s="89">
        <f>ROUND(650/INDEX('[1]功能-付费相关'!BB$6:BB$105,C45,1)/2000,0)*2000</f>
        <v>1262000</v>
      </c>
      <c r="S45" s="89">
        <v>6</v>
      </c>
      <c r="T45" s="69">
        <v>20</v>
      </c>
      <c r="U45" s="69">
        <v>15</v>
      </c>
      <c r="V45" s="69">
        <v>10</v>
      </c>
      <c r="Z45" s="89">
        <f t="shared" si="86"/>
        <v>72000</v>
      </c>
      <c r="AE45" s="89">
        <v>40</v>
      </c>
      <c r="AF45" s="89">
        <f t="shared" si="101"/>
        <v>2766</v>
      </c>
      <c r="AG45" s="89">
        <f t="shared" si="102"/>
        <v>2783.7272727272725</v>
      </c>
      <c r="AH45" s="89">
        <f t="shared" si="103"/>
        <v>2801.8163265306134</v>
      </c>
      <c r="AI45" s="89">
        <f t="shared" si="104"/>
        <v>2820.278350515463</v>
      </c>
      <c r="AJ45" s="89">
        <f t="shared" si="105"/>
        <v>2857.105263157895</v>
      </c>
      <c r="AL45" s="89">
        <v>40</v>
      </c>
      <c r="AM45" s="89">
        <f t="shared" si="106"/>
        <v>152328</v>
      </c>
      <c r="AN45" s="89">
        <f t="shared" si="107"/>
        <v>154242.54545454544</v>
      </c>
      <c r="AO45" s="89">
        <f t="shared" si="108"/>
        <v>156199.79591836748</v>
      </c>
      <c r="AP45" s="89">
        <f t="shared" si="109"/>
        <v>158230.61855670094</v>
      </c>
      <c r="AQ45" s="89">
        <f t="shared" si="110"/>
        <v>162295.78947368424</v>
      </c>
      <c r="AR45" s="89">
        <f t="shared" si="111"/>
        <v>3715200</v>
      </c>
      <c r="AS45" s="89">
        <f t="shared" si="112"/>
        <v>3842836.3636363624</v>
      </c>
      <c r="AT45" s="89">
        <f t="shared" si="113"/>
        <v>3974385.3061224585</v>
      </c>
      <c r="AU45" s="89">
        <f t="shared" si="114"/>
        <v>4120604.5360824671</v>
      </c>
      <c r="AV45" s="89">
        <f t="shared" si="115"/>
        <v>4417957.894736845</v>
      </c>
      <c r="AW45" s="89">
        <f t="shared" si="116"/>
        <v>0</v>
      </c>
      <c r="AX45" s="89">
        <f t="shared" si="117"/>
        <v>0</v>
      </c>
      <c r="AY45" s="89">
        <f t="shared" si="118"/>
        <v>0</v>
      </c>
      <c r="AZ45" s="89">
        <f t="shared" si="119"/>
        <v>0</v>
      </c>
      <c r="BA45" s="89">
        <f t="shared" si="120"/>
        <v>0</v>
      </c>
      <c r="BB45" s="89">
        <f t="shared" si="121"/>
        <v>0</v>
      </c>
      <c r="BC45" s="89">
        <f t="shared" si="122"/>
        <v>0</v>
      </c>
      <c r="BD45" s="89">
        <f t="shared" si="123"/>
        <v>0</v>
      </c>
      <c r="BE45" s="89">
        <f t="shared" si="124"/>
        <v>0</v>
      </c>
      <c r="BF45" s="89">
        <f t="shared" si="125"/>
        <v>0</v>
      </c>
      <c r="BG45" s="89">
        <f t="shared" si="126"/>
        <v>0</v>
      </c>
      <c r="BH45" s="89">
        <f t="shared" si="127"/>
        <v>0</v>
      </c>
      <c r="BI45" s="89">
        <f t="shared" si="128"/>
        <v>0</v>
      </c>
      <c r="BJ45" s="89">
        <f t="shared" si="129"/>
        <v>0</v>
      </c>
      <c r="BK45" s="89">
        <f t="shared" si="130"/>
        <v>0</v>
      </c>
      <c r="BL45" s="89">
        <f t="shared" si="131"/>
        <v>0</v>
      </c>
      <c r="BM45" s="89">
        <f t="shared" si="132"/>
        <v>0</v>
      </c>
      <c r="BN45" s="89">
        <f t="shared" si="133"/>
        <v>0</v>
      </c>
      <c r="BO45" s="89">
        <f t="shared" si="134"/>
        <v>0</v>
      </c>
      <c r="BP45" s="89">
        <f t="shared" si="135"/>
        <v>0</v>
      </c>
      <c r="BQ45" s="89">
        <f t="shared" si="136"/>
        <v>0</v>
      </c>
      <c r="BR45" s="89">
        <f t="shared" si="137"/>
        <v>0</v>
      </c>
      <c r="BS45" s="89">
        <f t="shared" si="138"/>
        <v>0</v>
      </c>
      <c r="BT45" s="89">
        <f t="shared" si="139"/>
        <v>0</v>
      </c>
      <c r="BU45" s="89">
        <f t="shared" si="140"/>
        <v>0</v>
      </c>
      <c r="BV45" s="89">
        <f t="shared" si="141"/>
        <v>20</v>
      </c>
      <c r="BW45" s="89">
        <f t="shared" si="142"/>
        <v>20</v>
      </c>
      <c r="BX45" s="89">
        <f t="shared" si="143"/>
        <v>20</v>
      </c>
      <c r="BY45" s="89">
        <f t="shared" si="144"/>
        <v>20</v>
      </c>
      <c r="BZ45" s="89">
        <f t="shared" si="145"/>
        <v>20</v>
      </c>
      <c r="CA45" s="89">
        <f t="shared" si="146"/>
        <v>15</v>
      </c>
      <c r="CB45" s="89">
        <f t="shared" si="147"/>
        <v>15</v>
      </c>
      <c r="CC45" s="89">
        <f t="shared" si="148"/>
        <v>15</v>
      </c>
      <c r="CD45" s="89">
        <f t="shared" si="149"/>
        <v>15</v>
      </c>
      <c r="CE45" s="89">
        <f t="shared" si="150"/>
        <v>15</v>
      </c>
      <c r="CF45" s="89">
        <f t="shared" si="151"/>
        <v>10</v>
      </c>
      <c r="CG45" s="89">
        <f t="shared" si="152"/>
        <v>10</v>
      </c>
      <c r="CH45" s="89">
        <f t="shared" si="153"/>
        <v>10</v>
      </c>
      <c r="CI45" s="89">
        <f t="shared" si="154"/>
        <v>10</v>
      </c>
      <c r="CJ45" s="89">
        <f t="shared" si="155"/>
        <v>10</v>
      </c>
      <c r="CK45" s="89">
        <f t="shared" si="156"/>
        <v>15</v>
      </c>
      <c r="CL45" s="89">
        <f t="shared" si="157"/>
        <v>15</v>
      </c>
      <c r="CM45" s="89">
        <f t="shared" si="158"/>
        <v>15</v>
      </c>
      <c r="CN45" s="89">
        <f t="shared" si="159"/>
        <v>15</v>
      </c>
      <c r="CO45" s="89">
        <f t="shared" si="160"/>
        <v>15</v>
      </c>
      <c r="CP45" s="89">
        <f t="shared" si="161"/>
        <v>10</v>
      </c>
      <c r="CQ45" s="89">
        <f t="shared" si="162"/>
        <v>10</v>
      </c>
      <c r="CR45" s="89">
        <f t="shared" si="163"/>
        <v>10</v>
      </c>
      <c r="CS45" s="89">
        <f t="shared" si="164"/>
        <v>10</v>
      </c>
      <c r="CT45" s="89">
        <f t="shared" si="165"/>
        <v>10</v>
      </c>
      <c r="CU45" s="89">
        <f t="shared" si="166"/>
        <v>5</v>
      </c>
      <c r="CV45" s="89">
        <f t="shared" si="167"/>
        <v>5</v>
      </c>
      <c r="CW45" s="89">
        <f t="shared" si="168"/>
        <v>5</v>
      </c>
      <c r="CX45" s="89">
        <f t="shared" si="169"/>
        <v>5</v>
      </c>
      <c r="CY45" s="89">
        <f t="shared" si="170"/>
        <v>5</v>
      </c>
      <c r="CZ45" s="89">
        <f t="shared" si="171"/>
        <v>72000</v>
      </c>
      <c r="DA45" s="89">
        <f t="shared" si="172"/>
        <v>72000</v>
      </c>
      <c r="DB45" s="89">
        <f t="shared" si="173"/>
        <v>72000</v>
      </c>
      <c r="DC45" s="89">
        <f t="shared" si="174"/>
        <v>72000</v>
      </c>
      <c r="DD45" s="89">
        <f t="shared" si="175"/>
        <v>72000</v>
      </c>
      <c r="DH45" s="89">
        <v>40</v>
      </c>
      <c r="DI45" s="89">
        <f>SUMPRODUCT(AM$6:AM45,[1]节奏总纲!W$4:W43)</f>
        <v>1330094.7770958573</v>
      </c>
      <c r="DJ45" s="89">
        <f>SUMPRODUCT(AN$6:AN45,[1]节奏总纲!X$4:X43)</f>
        <v>1169833.7259098506</v>
      </c>
      <c r="DK45" s="89">
        <f>SUMPRODUCT(AO$6:AO45,[1]节奏总纲!Y$4:Y43)</f>
        <v>976981.3187025527</v>
      </c>
      <c r="DL45" s="89">
        <f>SUMPRODUCT(AP$6:AP45,[1]节奏总纲!Z$4:Z43)</f>
        <v>733478.9184571784</v>
      </c>
      <c r="DM45" s="89">
        <f>SUMPRODUCT(AQ$6:AQ45,[1]节奏总纲!AA$4:AA43)</f>
        <v>423164.14653830091</v>
      </c>
      <c r="DN45" s="89">
        <f>SUMPRODUCT(AR$6:AR45,[1]节奏总纲!W$4:W43)</f>
        <v>22179666.835387036</v>
      </c>
      <c r="DO45" s="89">
        <f>SUMPRODUCT(AS$6:AS45,[1]节奏总纲!X$4:X43)</f>
        <v>19799732.275819477</v>
      </c>
      <c r="DP45" s="89">
        <f>SUMPRODUCT(AT$6:AT45,[1]节奏总纲!Y$4:Y43)</f>
        <v>16809326.267519586</v>
      </c>
      <c r="DQ45" s="89">
        <f>SUMPRODUCT(AU$6:AU45,[1]节奏总纲!Z$4:Z43)</f>
        <v>12834229.461877806</v>
      </c>
      <c r="DR45" s="89">
        <f>SUMPRODUCT(AV$6:AV45,[1]节奏总纲!AA$4:AA43)</f>
        <v>7694336.4640850304</v>
      </c>
      <c r="DS45" s="89">
        <f>SUMPRODUCT(CZ$6:CZ45,[1]节奏总纲!W$4:W43)</f>
        <v>974199.92035626119</v>
      </c>
      <c r="DT45" s="89">
        <f>SUMPRODUCT(DA$6:DA45,[1]节奏总纲!X$4:X43)</f>
        <v>846368.07354978798</v>
      </c>
      <c r="DU45" s="89">
        <f>SUMPRODUCT(DB$6:DB45,[1]节奏总纲!Y$4:Y43)</f>
        <v>697844.35696738376</v>
      </c>
      <c r="DV45" s="89">
        <f>SUMPRODUCT(DC$6:DC45,[1]节奏总纲!Z$4:Z43)</f>
        <v>517581.64330076147</v>
      </c>
      <c r="DW45" s="89">
        <f>SUMPRODUCT(DD$6:DD45,[1]节奏总纲!AA$4:AA43)</f>
        <v>289894.68173291825</v>
      </c>
      <c r="DX45" s="89">
        <f>SUMPRODUCT(AW$6:AW45,[1]节奏总纲!W$4:W43)</f>
        <v>0</v>
      </c>
      <c r="DY45" s="89">
        <f>SUMPRODUCT(AX$6:AX45,[1]节奏总纲!X$4:X43)</f>
        <v>0</v>
      </c>
      <c r="DZ45" s="89">
        <f>SUMPRODUCT(AY$6:AY45,[1]节奏总纲!Y$4:Y43)</f>
        <v>0</v>
      </c>
      <c r="EA45" s="89">
        <f>SUMPRODUCT(AZ$6:AZ45,[1]节奏总纲!Z$4:Z43)</f>
        <v>0</v>
      </c>
      <c r="EB45" s="89">
        <f>SUMPRODUCT(BA$6:BA45,[1]节奏总纲!AA$4:AA43)</f>
        <v>0</v>
      </c>
      <c r="EC45" s="89">
        <f>SUMPRODUCT(BB$6:BB45,[1]节奏总纲!W$4:W43)</f>
        <v>0</v>
      </c>
      <c r="ED45" s="89">
        <f>SUMPRODUCT(BC$6:BC45,[1]节奏总纲!X$4:X43)</f>
        <v>0</v>
      </c>
      <c r="EE45" s="89">
        <f>SUMPRODUCT(BD$6:BD45,[1]节奏总纲!Y$4:Y43)</f>
        <v>0</v>
      </c>
      <c r="EF45" s="89">
        <f>SUMPRODUCT(BE$6:BE45,[1]节奏总纲!Z$4:Z43)</f>
        <v>0</v>
      </c>
      <c r="EG45" s="89">
        <f>SUMPRODUCT(BF$6:BF45,[1]节奏总纲!AA$4:AA43)</f>
        <v>0</v>
      </c>
      <c r="EH45" s="89">
        <f>SUMPRODUCT(BG$6:BG45,[1]节奏总纲!W$4:W43)</f>
        <v>0</v>
      </c>
      <c r="EI45" s="89">
        <f>SUMPRODUCT(BH$6:BH45,[1]节奏总纲!X$4:X43)</f>
        <v>0</v>
      </c>
      <c r="EJ45" s="89">
        <f>SUMPRODUCT(BI$6:BI45,[1]节奏总纲!Y$4:Y43)</f>
        <v>0</v>
      </c>
      <c r="EK45" s="89">
        <f>SUMPRODUCT(BJ$6:BJ45,[1]节奏总纲!Z$4:Z43)</f>
        <v>0</v>
      </c>
      <c r="EL45" s="89">
        <f>SUMPRODUCT(BK$6:BK45,[1]节奏总纲!AA$4:AA43)</f>
        <v>0</v>
      </c>
      <c r="EM45" s="89">
        <f>SUMPRODUCT(BL$6:BL45,[1]节奏总纲!W$4:W43)</f>
        <v>0</v>
      </c>
      <c r="EN45" s="89">
        <f>SUMPRODUCT(BM$6:BM45,[1]节奏总纲!X$4:X43)</f>
        <v>0</v>
      </c>
      <c r="EO45" s="89">
        <f>SUMPRODUCT(BN$6:BN45,[1]节奏总纲!Y$4:Y43)</f>
        <v>0</v>
      </c>
      <c r="EP45" s="89">
        <f>SUMPRODUCT(BO$6:BO45,[1]节奏总纲!Z$4:Z43)</f>
        <v>0</v>
      </c>
      <c r="EQ45" s="89">
        <f>SUMPRODUCT(BP$6:BP45,[1]节奏总纲!AA$4:AA43)</f>
        <v>0</v>
      </c>
      <c r="ER45" s="89">
        <f>SUMPRODUCT(BQ$6:BQ45,[1]节奏总纲!W$4:W43)</f>
        <v>0</v>
      </c>
      <c r="ES45" s="89">
        <f>SUMPRODUCT(BR$6:BR45,[1]节奏总纲!X$4:X43)</f>
        <v>0</v>
      </c>
      <c r="ET45" s="89">
        <f>SUMPRODUCT(BS$6:BS45,[1]节奏总纲!Y$4:Y43)</f>
        <v>0</v>
      </c>
      <c r="EU45" s="89">
        <f>SUMPRODUCT(BT$6:BT45,[1]节奏总纲!Z$4:Z43)</f>
        <v>0</v>
      </c>
      <c r="EV45" s="89">
        <f>SUMPRODUCT(BU$6:BU45,[1]节奏总纲!AA$4:AA43)</f>
        <v>0</v>
      </c>
      <c r="FE45" s="89">
        <f>SUMPRODUCT(BV$6:BV45,[1]节奏总纲!W$4:W43)</f>
        <v>277.70324919883859</v>
      </c>
      <c r="FF45" s="89">
        <f>SUMPRODUCT(BW$6:BW45,[1]节奏总纲!X$4:X43)</f>
        <v>241.96875342430542</v>
      </c>
      <c r="FG45" s="89">
        <f>SUMPRODUCT(BX$6:BX45,[1]节奏总纲!Y$4:Y43)</f>
        <v>199.98941997002783</v>
      </c>
      <c r="FH45" s="89">
        <f>SUMPRODUCT(BY$6:BY45,[1]节奏总纲!Z$4:Z43)</f>
        <v>148.60505010684747</v>
      </c>
      <c r="FI45" s="89">
        <f>SUMPRODUCT(BZ$6:BZ45,[1]节奏总纲!AA$4:AA43)</f>
        <v>83.626412714938354</v>
      </c>
      <c r="FJ45" s="89">
        <f>SUMPRODUCT(CA$6:CA45,[1]节奏总纲!W$4:W43)</f>
        <v>186.26738792445619</v>
      </c>
      <c r="FK45" s="89">
        <f>SUMPRODUCT(CB$6:CB45,[1]节奏总纲!X$4:X43)</f>
        <v>162.41318751781216</v>
      </c>
      <c r="FL45" s="89">
        <f>SUMPRODUCT(CC$6:CC45,[1]节奏总纲!Y$4:Y43)</f>
        <v>134.32232830305006</v>
      </c>
      <c r="FM45" s="89">
        <f>SUMPRODUCT(CD$6:CD45,[1]节奏总纲!Z$4:Z43)</f>
        <v>99.861545696598171</v>
      </c>
      <c r="FN45" s="89">
        <f>SUMPRODUCT(CE$6:CE45,[1]节奏总纲!AA$4:AA43)</f>
        <v>56.394462760155186</v>
      </c>
      <c r="FO45" s="89">
        <f>SUMPRODUCT(CF$6:CF45,[1]节奏总纲!W$4:W43)</f>
        <v>113.39249733333556</v>
      </c>
      <c r="FP45" s="89">
        <f>SUMPRODUCT(CG$6:CG45,[1]节奏总纲!X$4:X43)</f>
        <v>99.291518845748612</v>
      </c>
      <c r="FQ45" s="89">
        <f>SUMPRODUCT(CH$6:CH45,[1]节奏总纲!Y$4:Y43)</f>
        <v>82.366345414707581</v>
      </c>
      <c r="FR45" s="89">
        <f>SUMPRODUCT(CI$6:CI45,[1]节奏总纲!Z$4:Z43)</f>
        <v>61.268624908938605</v>
      </c>
      <c r="FS45" s="89">
        <f>SUMPRODUCT(CJ$6:CJ45,[1]节奏总纲!AA$4:AA43)</f>
        <v>34.667740548972084</v>
      </c>
      <c r="FT45" s="89">
        <f>SUMPRODUCT(CK$6:CK45,[1]节奏总纲!W$4:W43)</f>
        <v>106.77169094800034</v>
      </c>
      <c r="FU45" s="89">
        <f>SUMPRODUCT(CL$6:CL45,[1]节奏总纲!X$4:X43)</f>
        <v>94.09606654119041</v>
      </c>
      <c r="FV45" s="89">
        <f>SUMPRODUCT(CM$6:CM45,[1]节奏总纲!Y$4:Y43)</f>
        <v>78.838425463434717</v>
      </c>
      <c r="FW45" s="89">
        <f>SUMPRODUCT(CN$6:CN45,[1]节奏总纲!Z$4:Z43)</f>
        <v>59.765430536998352</v>
      </c>
      <c r="FX45" s="89">
        <f>SUMPRODUCT(CO$6:CO45,[1]节奏总纲!AA$4:AA43)</f>
        <v>34.594282247793984</v>
      </c>
      <c r="FY45" s="89">
        <f>SUMPRODUCT(CP$6:CP45,[1]节奏总纲!W$4:W43)</f>
        <v>48.378205435755618</v>
      </c>
      <c r="FZ45" s="89">
        <f>SUMPRODUCT(CQ$6:CQ45,[1]节奏总纲!X$4:X43)</f>
        <v>43.267335625530038</v>
      </c>
      <c r="GA45" s="89">
        <f>SUMPRODUCT(CR$6:CR45,[1]节奏总纲!Y$4:Y43)</f>
        <v>36.724681421415866</v>
      </c>
      <c r="GB45" s="89">
        <f>SUMPRODUCT(CS$6:CS45,[1]节奏总纲!Z$4:Z43)</f>
        <v>28.007291031371707</v>
      </c>
      <c r="GC45" s="89">
        <f>SUMPRODUCT(CT$6:CT45,[1]节奏总纲!AA$4:AA43)</f>
        <v>16.884035300753098</v>
      </c>
      <c r="GD45" s="89">
        <f>SUMPRODUCT(CU$6:CU45,[1]节奏总纲!W$4:W43)</f>
        <v>7.5567421511274677</v>
      </c>
      <c r="GE45" s="89">
        <f>SUMPRODUCT(CV$6:CV45,[1]节奏总纲!X$4:X43)</f>
        <v>7.1675486913570836</v>
      </c>
      <c r="GF45" s="89">
        <f>SUMPRODUCT(CW$6:CW45,[1]节奏总纲!Y$4:Y43)</f>
        <v>6.7190464318559124</v>
      </c>
      <c r="GG45" s="89">
        <f>SUMPRODUCT(CX$6:CX45,[1]节奏总纲!Z$4:Z43)</f>
        <v>5.9438137714235921</v>
      </c>
      <c r="GH45" s="89">
        <f>SUMPRODUCT(CY$6:CY45,[1]节奏总纲!AA$4:AA43)</f>
        <v>3.9147133887816503</v>
      </c>
      <c r="GJ45" s="88">
        <v>80</v>
      </c>
      <c r="GK45" s="88">
        <f t="shared" si="95"/>
        <v>4404.1962678061436</v>
      </c>
      <c r="GL45" s="88">
        <f t="shared" si="96"/>
        <v>3284.0838233041904</v>
      </c>
      <c r="GM45" s="88">
        <f t="shared" si="97"/>
        <v>2180.4052760366681</v>
      </c>
      <c r="GN45" s="88">
        <f t="shared" si="98"/>
        <v>3215.766702327569</v>
      </c>
      <c r="GO45" s="88">
        <f t="shared" si="99"/>
        <v>2124.3810928164494</v>
      </c>
      <c r="GP45" s="88">
        <f t="shared" si="100"/>
        <v>1047.7244272868168</v>
      </c>
      <c r="GR45" s="89">
        <f>SUMPRODUCT(CZ$6:CZ45,[1]节奏总纲!W$4:W43)</f>
        <v>974199.92035626119</v>
      </c>
      <c r="GS45" s="89">
        <f>SUMPRODUCT(DA$6:DA45,[1]节奏总纲!X$4:X43)</f>
        <v>846368.07354978798</v>
      </c>
      <c r="GT45" s="89">
        <f>SUMPRODUCT(DB$6:DB45,[1]节奏总纲!Y$4:Y43)</f>
        <v>697844.35696738376</v>
      </c>
      <c r="GU45" s="89">
        <f>SUMPRODUCT(DC$6:DC45,[1]节奏总纲!Z$4:Z43)</f>
        <v>517581.64330076147</v>
      </c>
      <c r="GV45" s="89">
        <f>SUMPRODUCT(DD$6:DD45,[1]节奏总纲!AA$4:AA43)</f>
        <v>289894.68173291825</v>
      </c>
    </row>
    <row r="46" spans="2:204" x14ac:dyDescent="0.15">
      <c r="B46" s="89">
        <f t="shared" si="89"/>
        <v>90</v>
      </c>
      <c r="C46" s="64">
        <v>35</v>
      </c>
      <c r="D46" s="64">
        <f>爵位解锁村镇信息!L43</f>
        <v>2370</v>
      </c>
      <c r="E46" s="64">
        <f>爵位解锁村镇信息!M43</f>
        <v>2390.454545454545</v>
      </c>
      <c r="F46" s="64">
        <f>爵位解锁村镇信息!N43</f>
        <v>2411.3265306122462</v>
      </c>
      <c r="G46" s="64">
        <f>爵位解锁村镇信息!O43</f>
        <v>2432.6288659793809</v>
      </c>
      <c r="H46" s="64">
        <f>爵位解锁村镇信息!P43</f>
        <v>2476.5789473684213</v>
      </c>
      <c r="I46" s="67">
        <f t="shared" si="87"/>
        <v>0.90717299578059074</v>
      </c>
      <c r="J46" s="65">
        <v>100</v>
      </c>
      <c r="K46" s="89">
        <f t="shared" si="88"/>
        <v>2150</v>
      </c>
      <c r="L46" s="64">
        <v>102100</v>
      </c>
      <c r="M46" s="64">
        <f>ROUND(650/INDEX('[1]功能-付费相关'!BB$6:BB$105,C46,1)/2000,0)*2000</f>
        <v>1388000</v>
      </c>
      <c r="N46" s="64"/>
      <c r="O46" s="64"/>
      <c r="P46" s="64"/>
      <c r="Q46" s="64"/>
      <c r="R46" s="64"/>
      <c r="S46" s="64">
        <v>6</v>
      </c>
      <c r="T46" s="69">
        <v>20</v>
      </c>
      <c r="U46" s="69">
        <v>15</v>
      </c>
      <c r="V46" s="69">
        <v>10</v>
      </c>
      <c r="W46" s="69">
        <v>15</v>
      </c>
      <c r="X46" s="64"/>
      <c r="Y46" s="64"/>
      <c r="Z46" s="64">
        <f t="shared" si="86"/>
        <v>72000</v>
      </c>
      <c r="AE46" s="89">
        <v>41</v>
      </c>
      <c r="AF46" s="89">
        <f t="shared" si="101"/>
        <v>2838</v>
      </c>
      <c r="AG46" s="89">
        <f t="shared" si="102"/>
        <v>2856.4545454545455</v>
      </c>
      <c r="AH46" s="89">
        <f t="shared" si="103"/>
        <v>2875.2857142857156</v>
      </c>
      <c r="AI46" s="89">
        <f t="shared" si="104"/>
        <v>2891.2886597938141</v>
      </c>
      <c r="AJ46" s="89">
        <f t="shared" si="105"/>
        <v>2920.2631578947376</v>
      </c>
      <c r="AL46" s="89">
        <v>41</v>
      </c>
      <c r="AM46" s="89">
        <f t="shared" si="106"/>
        <v>160180</v>
      </c>
      <c r="AN46" s="89">
        <f t="shared" si="107"/>
        <v>162222.90909090909</v>
      </c>
      <c r="AO46" s="89">
        <f t="shared" si="108"/>
        <v>164332.00000000015</v>
      </c>
      <c r="AP46" s="89">
        <f t="shared" si="109"/>
        <v>166124.32989690718</v>
      </c>
      <c r="AQ46" s="89">
        <f t="shared" si="110"/>
        <v>169410.00000000009</v>
      </c>
      <c r="AR46" s="89">
        <f t="shared" si="111"/>
        <v>4260960</v>
      </c>
      <c r="AS46" s="89">
        <f t="shared" si="112"/>
        <v>4412283.6363636367</v>
      </c>
      <c r="AT46" s="89">
        <f t="shared" si="113"/>
        <v>4576491.4285714403</v>
      </c>
      <c r="AU46" s="89">
        <f t="shared" si="114"/>
        <v>4716037.1134020584</v>
      </c>
      <c r="AV46" s="89">
        <f t="shared" si="115"/>
        <v>4985715.789473691</v>
      </c>
      <c r="AW46" s="89">
        <f t="shared" si="116"/>
        <v>0</v>
      </c>
      <c r="AX46" s="89">
        <f t="shared" si="117"/>
        <v>0</v>
      </c>
      <c r="AY46" s="89">
        <f t="shared" si="118"/>
        <v>0</v>
      </c>
      <c r="AZ46" s="89">
        <f t="shared" si="119"/>
        <v>0</v>
      </c>
      <c r="BA46" s="89">
        <f t="shared" si="120"/>
        <v>0</v>
      </c>
      <c r="BB46" s="89">
        <f t="shared" si="121"/>
        <v>0</v>
      </c>
      <c r="BC46" s="89">
        <f t="shared" si="122"/>
        <v>0</v>
      </c>
      <c r="BD46" s="89">
        <f t="shared" si="123"/>
        <v>0</v>
      </c>
      <c r="BE46" s="89">
        <f t="shared" si="124"/>
        <v>0</v>
      </c>
      <c r="BF46" s="89">
        <f t="shared" si="125"/>
        <v>0</v>
      </c>
      <c r="BG46" s="89">
        <f t="shared" si="126"/>
        <v>0</v>
      </c>
      <c r="BH46" s="89">
        <f t="shared" si="127"/>
        <v>0</v>
      </c>
      <c r="BI46" s="89">
        <f t="shared" si="128"/>
        <v>0</v>
      </c>
      <c r="BJ46" s="89">
        <f t="shared" si="129"/>
        <v>0</v>
      </c>
      <c r="BK46" s="89">
        <f t="shared" si="130"/>
        <v>0</v>
      </c>
      <c r="BL46" s="89">
        <f t="shared" si="131"/>
        <v>0</v>
      </c>
      <c r="BM46" s="89">
        <f t="shared" si="132"/>
        <v>0</v>
      </c>
      <c r="BN46" s="89">
        <f t="shared" si="133"/>
        <v>0</v>
      </c>
      <c r="BO46" s="89">
        <f t="shared" si="134"/>
        <v>0</v>
      </c>
      <c r="BP46" s="89">
        <f t="shared" si="135"/>
        <v>0</v>
      </c>
      <c r="BQ46" s="89">
        <f t="shared" si="136"/>
        <v>0</v>
      </c>
      <c r="BR46" s="89">
        <f t="shared" si="137"/>
        <v>0</v>
      </c>
      <c r="BS46" s="89">
        <f t="shared" si="138"/>
        <v>0</v>
      </c>
      <c r="BT46" s="89">
        <f t="shared" si="139"/>
        <v>0</v>
      </c>
      <c r="BU46" s="89">
        <f t="shared" si="140"/>
        <v>0</v>
      </c>
      <c r="BV46" s="89">
        <f t="shared" si="141"/>
        <v>20</v>
      </c>
      <c r="BW46" s="89">
        <f t="shared" si="142"/>
        <v>20</v>
      </c>
      <c r="BX46" s="89">
        <f t="shared" si="143"/>
        <v>20</v>
      </c>
      <c r="BY46" s="89">
        <f t="shared" si="144"/>
        <v>20</v>
      </c>
      <c r="BZ46" s="89">
        <f t="shared" si="145"/>
        <v>20</v>
      </c>
      <c r="CA46" s="89">
        <f t="shared" si="146"/>
        <v>15</v>
      </c>
      <c r="CB46" s="89">
        <f t="shared" si="147"/>
        <v>15</v>
      </c>
      <c r="CC46" s="89">
        <f t="shared" si="148"/>
        <v>15</v>
      </c>
      <c r="CD46" s="89">
        <f t="shared" si="149"/>
        <v>15</v>
      </c>
      <c r="CE46" s="89">
        <f t="shared" si="150"/>
        <v>15</v>
      </c>
      <c r="CF46" s="89">
        <f t="shared" si="151"/>
        <v>10</v>
      </c>
      <c r="CG46" s="89">
        <f t="shared" si="152"/>
        <v>10</v>
      </c>
      <c r="CH46" s="89">
        <f t="shared" si="153"/>
        <v>10</v>
      </c>
      <c r="CI46" s="89">
        <f t="shared" si="154"/>
        <v>10</v>
      </c>
      <c r="CJ46" s="89">
        <f t="shared" si="155"/>
        <v>10</v>
      </c>
      <c r="CK46" s="89">
        <f t="shared" si="156"/>
        <v>15</v>
      </c>
      <c r="CL46" s="89">
        <f t="shared" si="157"/>
        <v>15</v>
      </c>
      <c r="CM46" s="89">
        <f t="shared" si="158"/>
        <v>15</v>
      </c>
      <c r="CN46" s="89">
        <f t="shared" si="159"/>
        <v>15</v>
      </c>
      <c r="CO46" s="89">
        <f t="shared" si="160"/>
        <v>15</v>
      </c>
      <c r="CP46" s="89">
        <f t="shared" si="161"/>
        <v>10</v>
      </c>
      <c r="CQ46" s="89">
        <f t="shared" si="162"/>
        <v>10</v>
      </c>
      <c r="CR46" s="89">
        <f t="shared" si="163"/>
        <v>10</v>
      </c>
      <c r="CS46" s="89">
        <f t="shared" si="164"/>
        <v>10</v>
      </c>
      <c r="CT46" s="89">
        <f t="shared" si="165"/>
        <v>10</v>
      </c>
      <c r="CU46" s="89">
        <f t="shared" si="166"/>
        <v>5</v>
      </c>
      <c r="CV46" s="89">
        <f t="shared" si="167"/>
        <v>5</v>
      </c>
      <c r="CW46" s="89">
        <f t="shared" si="168"/>
        <v>5</v>
      </c>
      <c r="CX46" s="89">
        <f t="shared" si="169"/>
        <v>5</v>
      </c>
      <c r="CY46" s="89">
        <f t="shared" si="170"/>
        <v>5</v>
      </c>
      <c r="CZ46" s="89">
        <f t="shared" si="171"/>
        <v>72000</v>
      </c>
      <c r="DA46" s="89">
        <f t="shared" si="172"/>
        <v>72000</v>
      </c>
      <c r="DB46" s="89">
        <f t="shared" si="173"/>
        <v>72000</v>
      </c>
      <c r="DC46" s="89">
        <f t="shared" si="174"/>
        <v>72000</v>
      </c>
      <c r="DD46" s="89">
        <f t="shared" si="175"/>
        <v>72000</v>
      </c>
      <c r="DH46" s="89">
        <v>41</v>
      </c>
      <c r="DI46" s="89">
        <f>SUMPRODUCT(AM$6:AM46,[1]节奏总纲!W$4:W44)</f>
        <v>1514041.5487608712</v>
      </c>
      <c r="DJ46" s="89">
        <f>SUMPRODUCT(AN$6:AN46,[1]节奏总纲!X$4:X44)</f>
        <v>1333068.0906058601</v>
      </c>
      <c r="DK46" s="89">
        <f>SUMPRODUCT(AO$6:AO46,[1]节奏总纲!Y$4:Y44)</f>
        <v>1115017.861210976</v>
      </c>
      <c r="DL46" s="89">
        <f>SUMPRODUCT(AP$6:AP46,[1]节奏总纲!Z$4:Z44)</f>
        <v>837919.9247812808</v>
      </c>
      <c r="DM46" s="89">
        <f>SUMPRODUCT(AQ$6:AQ46,[1]节奏总纲!AA$4:AA44)</f>
        <v>484263.72579862532</v>
      </c>
      <c r="DN46" s="89">
        <f>SUMPRODUCT(AR$6:AR46,[1]节奏总纲!W$4:W44)</f>
        <v>27072848.482245304</v>
      </c>
      <c r="DO46" s="89">
        <f>SUMPRODUCT(AS$6:AS46,[1]节奏总纲!X$4:X44)</f>
        <v>24239526.385520712</v>
      </c>
      <c r="DP46" s="89">
        <f>SUMPRODUCT(AT$6:AT46,[1]节奏总纲!Y$4:Y44)</f>
        <v>20653513.970580686</v>
      </c>
      <c r="DQ46" s="89">
        <f>SUMPRODUCT(AU$6:AU46,[1]节奏总纲!Z$4:Z44)</f>
        <v>15799163.389925487</v>
      </c>
      <c r="DR46" s="89">
        <f>SUMPRODUCT(AV$6:AV46,[1]节奏总纲!AA$4:AA44)</f>
        <v>9492489.6843695398</v>
      </c>
      <c r="DS46" s="89">
        <f>SUMPRODUCT(CZ$6:CZ46,[1]节奏总纲!W$4:W44)</f>
        <v>1056882.9491980704</v>
      </c>
      <c r="DT46" s="89">
        <f>SUMPRODUCT(DA$6:DA46,[1]节奏总纲!X$4:X44)</f>
        <v>918816.99167100363</v>
      </c>
      <c r="DU46" s="89">
        <f>SUMPRODUCT(DB$6:DB46,[1]节奏总纲!Y$4:Y44)</f>
        <v>758323.33282483381</v>
      </c>
      <c r="DV46" s="89">
        <f>SUMPRODUCT(DC$6:DC46,[1]节奏总纲!Z$4:Z44)</f>
        <v>562847.45391382428</v>
      </c>
      <c r="DW46" s="89">
        <f>SUMPRODUCT(DD$6:DD46,[1]节奏总纲!AA$4:AA44)</f>
        <v>315862.27341430279</v>
      </c>
      <c r="DX46" s="89">
        <f>SUMPRODUCT(AW$6:AW46,[1]节奏总纲!W$4:W44)</f>
        <v>0</v>
      </c>
      <c r="DY46" s="89">
        <f>SUMPRODUCT(AX$6:AX46,[1]节奏总纲!X$4:X44)</f>
        <v>0</v>
      </c>
      <c r="DZ46" s="89">
        <f>SUMPRODUCT(AY$6:AY46,[1]节奏总纲!Y$4:Y44)</f>
        <v>0</v>
      </c>
      <c r="EA46" s="89">
        <f>SUMPRODUCT(AZ$6:AZ46,[1]节奏总纲!Z$4:Z44)</f>
        <v>0</v>
      </c>
      <c r="EB46" s="89">
        <f>SUMPRODUCT(BA$6:BA46,[1]节奏总纲!AA$4:AA44)</f>
        <v>0</v>
      </c>
      <c r="EC46" s="89">
        <f>SUMPRODUCT(BB$6:BB46,[1]节奏总纲!W$4:W44)</f>
        <v>0</v>
      </c>
      <c r="ED46" s="89">
        <f>SUMPRODUCT(BC$6:BC46,[1]节奏总纲!X$4:X44)</f>
        <v>0</v>
      </c>
      <c r="EE46" s="89">
        <f>SUMPRODUCT(BD$6:BD46,[1]节奏总纲!Y$4:Y44)</f>
        <v>0</v>
      </c>
      <c r="EF46" s="89">
        <f>SUMPRODUCT(BE$6:BE46,[1]节奏总纲!Z$4:Z44)</f>
        <v>0</v>
      </c>
      <c r="EG46" s="89">
        <f>SUMPRODUCT(BF$6:BF46,[1]节奏总纲!AA$4:AA44)</f>
        <v>0</v>
      </c>
      <c r="EH46" s="89">
        <f>SUMPRODUCT(BG$6:BG46,[1]节奏总纲!W$4:W44)</f>
        <v>0</v>
      </c>
      <c r="EI46" s="89">
        <f>SUMPRODUCT(BH$6:BH46,[1]节奏总纲!X$4:X44)</f>
        <v>0</v>
      </c>
      <c r="EJ46" s="89">
        <f>SUMPRODUCT(BI$6:BI46,[1]节奏总纲!Y$4:Y44)</f>
        <v>0</v>
      </c>
      <c r="EK46" s="89">
        <f>SUMPRODUCT(BJ$6:BJ46,[1]节奏总纲!Z$4:Z44)</f>
        <v>0</v>
      </c>
      <c r="EL46" s="89">
        <f>SUMPRODUCT(BK$6:BK46,[1]节奏总纲!AA$4:AA44)</f>
        <v>0</v>
      </c>
      <c r="EM46" s="89">
        <f>SUMPRODUCT(BL$6:BL46,[1]节奏总纲!W$4:W44)</f>
        <v>0</v>
      </c>
      <c r="EN46" s="89">
        <f>SUMPRODUCT(BM$6:BM46,[1]节奏总纲!X$4:X44)</f>
        <v>0</v>
      </c>
      <c r="EO46" s="89">
        <f>SUMPRODUCT(BN$6:BN46,[1]节奏总纲!Y$4:Y44)</f>
        <v>0</v>
      </c>
      <c r="EP46" s="89">
        <f>SUMPRODUCT(BO$6:BO46,[1]节奏总纲!Z$4:Z44)</f>
        <v>0</v>
      </c>
      <c r="EQ46" s="89">
        <f>SUMPRODUCT(BP$6:BP46,[1]节奏总纲!AA$4:AA44)</f>
        <v>0</v>
      </c>
      <c r="ER46" s="89">
        <f>SUMPRODUCT(BQ$6:BQ46,[1]节奏总纲!W$4:W44)</f>
        <v>0</v>
      </c>
      <c r="ES46" s="89">
        <f>SUMPRODUCT(BR$6:BR46,[1]节奏总纲!X$4:X44)</f>
        <v>0</v>
      </c>
      <c r="ET46" s="89">
        <f>SUMPRODUCT(BS$6:BS46,[1]节奏总纲!Y$4:Y44)</f>
        <v>0</v>
      </c>
      <c r="EU46" s="89">
        <f>SUMPRODUCT(BT$6:BT46,[1]节奏总纲!Z$4:Z44)</f>
        <v>0</v>
      </c>
      <c r="EV46" s="89">
        <f>SUMPRODUCT(BU$6:BU46,[1]节奏总纲!AA$4:AA44)</f>
        <v>0</v>
      </c>
      <c r="FE46" s="89">
        <f>SUMPRODUCT(BV$6:BV46,[1]节奏总纲!W$4:W44)</f>
        <v>300.67075721045228</v>
      </c>
      <c r="FF46" s="89">
        <f>SUMPRODUCT(BW$6:BW46,[1]节奏总纲!X$4:X44)</f>
        <v>262.09345290242089</v>
      </c>
      <c r="FG46" s="89">
        <f>SUMPRODUCT(BX$6:BX46,[1]节奏总纲!Y$4:Y44)</f>
        <v>216.78913548598615</v>
      </c>
      <c r="FH46" s="89">
        <f>SUMPRODUCT(BY$6:BY46,[1]节奏总纲!Z$4:Z44)</f>
        <v>161.1788863882538</v>
      </c>
      <c r="FI46" s="89">
        <f>SUMPRODUCT(BZ$6:BZ46,[1]节奏总纲!AA$4:AA44)</f>
        <v>90.839632626434067</v>
      </c>
      <c r="FJ46" s="89">
        <f>SUMPRODUCT(CA$6:CA46,[1]节奏总纲!W$4:W44)</f>
        <v>203.49301893316644</v>
      </c>
      <c r="FK46" s="89">
        <f>SUMPRODUCT(CB$6:CB46,[1]节奏总纲!X$4:X44)</f>
        <v>177.50671212639875</v>
      </c>
      <c r="FL46" s="89">
        <f>SUMPRODUCT(CC$6:CC46,[1]节奏总纲!Y$4:Y44)</f>
        <v>146.92211494001882</v>
      </c>
      <c r="FM46" s="89">
        <f>SUMPRODUCT(CD$6:CD46,[1]节奏总纲!Z$4:Z44)</f>
        <v>109.29192290765292</v>
      </c>
      <c r="FN46" s="89">
        <f>SUMPRODUCT(CE$6:CE46,[1]节奏总纲!AA$4:AA44)</f>
        <v>61.804377693776971</v>
      </c>
      <c r="FO46" s="89">
        <f>SUMPRODUCT(CF$6:CF46,[1]节奏总纲!W$4:W44)</f>
        <v>124.87625133914239</v>
      </c>
      <c r="FP46" s="89">
        <f>SUMPRODUCT(CG$6:CG46,[1]节奏总纲!X$4:X44)</f>
        <v>109.35386858480635</v>
      </c>
      <c r="FQ46" s="89">
        <f>SUMPRODUCT(CH$6:CH46,[1]节奏总纲!Y$4:Y44)</f>
        <v>90.766203172686744</v>
      </c>
      <c r="FR46" s="89">
        <f>SUMPRODUCT(CI$6:CI46,[1]节奏总纲!Z$4:Z44)</f>
        <v>67.55554304964177</v>
      </c>
      <c r="FS46" s="89">
        <f>SUMPRODUCT(CJ$6:CJ46,[1]节奏总纲!AA$4:AA44)</f>
        <v>38.274350504719941</v>
      </c>
      <c r="FT46" s="89">
        <f>SUMPRODUCT(CK$6:CK46,[1]节奏总纲!W$4:W44)</f>
        <v>123.99732195671058</v>
      </c>
      <c r="FU46" s="89">
        <f>SUMPRODUCT(CL$6:CL46,[1]节奏总纲!X$4:X44)</f>
        <v>109.189591149777</v>
      </c>
      <c r="FV46" s="89">
        <f>SUMPRODUCT(CM$6:CM46,[1]节奏总纲!Y$4:Y44)</f>
        <v>91.438212100403476</v>
      </c>
      <c r="FW46" s="89">
        <f>SUMPRODUCT(CN$6:CN46,[1]节奏总纲!Z$4:Z44)</f>
        <v>69.195807748053099</v>
      </c>
      <c r="FX46" s="89">
        <f>SUMPRODUCT(CO$6:CO46,[1]节奏总纲!AA$4:AA44)</f>
        <v>40.004197181415769</v>
      </c>
      <c r="FY46" s="89">
        <f>SUMPRODUCT(CP$6:CP46,[1]节奏总纲!W$4:W44)</f>
        <v>59.861959441562448</v>
      </c>
      <c r="FZ46" s="89">
        <f>SUMPRODUCT(CQ$6:CQ46,[1]节奏总纲!X$4:X44)</f>
        <v>53.329685364587768</v>
      </c>
      <c r="GA46" s="89">
        <f>SUMPRODUCT(CR$6:CR46,[1]节奏总纲!Y$4:Y44)</f>
        <v>45.124539179395036</v>
      </c>
      <c r="GB46" s="89">
        <f>SUMPRODUCT(CS$6:CS46,[1]节奏总纲!Z$4:Z44)</f>
        <v>34.294209172074872</v>
      </c>
      <c r="GC46" s="89">
        <f>SUMPRODUCT(CT$6:CT46,[1]节奏总纲!AA$4:AA44)</f>
        <v>20.490645256500954</v>
      </c>
      <c r="GD46" s="89">
        <f>SUMPRODUCT(CU$6:CU46,[1]节奏总纲!W$4:W44)</f>
        <v>13.298619154030883</v>
      </c>
      <c r="GE46" s="89">
        <f>SUMPRODUCT(CV$6:CV46,[1]节奏总纲!X$4:X44)</f>
        <v>12.198723560885949</v>
      </c>
      <c r="GF46" s="89">
        <f>SUMPRODUCT(CW$6:CW46,[1]节奏总纲!Y$4:Y44)</f>
        <v>10.918975310845497</v>
      </c>
      <c r="GG46" s="89">
        <f>SUMPRODUCT(CX$6:CX46,[1]节奏总纲!Z$4:Z44)</f>
        <v>9.0872728417751762</v>
      </c>
      <c r="GH46" s="89">
        <f>SUMPRODUCT(CY$6:CY46,[1]节奏总纲!AA$4:AA44)</f>
        <v>5.7180183666555777</v>
      </c>
      <c r="GJ46" s="88">
        <v>85</v>
      </c>
      <c r="GK46" s="88">
        <f t="shared" si="95"/>
        <v>6298.9333178755614</v>
      </c>
      <c r="GL46" s="88">
        <f t="shared" si="96"/>
        <v>4705.1366108562524</v>
      </c>
      <c r="GM46" s="88">
        <f t="shared" si="97"/>
        <v>3127.773801071377</v>
      </c>
      <c r="GN46" s="88">
        <f t="shared" si="98"/>
        <v>4636.819489879631</v>
      </c>
      <c r="GO46" s="88">
        <f t="shared" si="99"/>
        <v>3071.7496178511583</v>
      </c>
      <c r="GP46" s="88">
        <f t="shared" si="100"/>
        <v>1521.4086898041712</v>
      </c>
      <c r="GR46" s="89">
        <f>SUMPRODUCT(CZ$6:CZ46,[1]节奏总纲!W$4:W44)</f>
        <v>1056882.9491980704</v>
      </c>
      <c r="GS46" s="89">
        <f>SUMPRODUCT(DA$6:DA46,[1]节奏总纲!X$4:X44)</f>
        <v>918816.99167100363</v>
      </c>
      <c r="GT46" s="89">
        <f>SUMPRODUCT(DB$6:DB46,[1]节奏总纲!Y$4:Y44)</f>
        <v>758323.33282483381</v>
      </c>
      <c r="GU46" s="89">
        <f>SUMPRODUCT(DC$6:DC46,[1]节奏总纲!Z$4:Z44)</f>
        <v>562847.45391382428</v>
      </c>
      <c r="GV46" s="89">
        <f>SUMPRODUCT(DD$6:DD46,[1]节奏总纲!AA$4:AA44)</f>
        <v>315862.27341430279</v>
      </c>
    </row>
    <row r="47" spans="2:204" x14ac:dyDescent="0.15">
      <c r="B47" s="89">
        <f t="shared" si="89"/>
        <v>90</v>
      </c>
      <c r="C47" s="89">
        <v>36</v>
      </c>
      <c r="D47" s="39">
        <f>爵位解锁村镇信息!L44</f>
        <v>2460</v>
      </c>
      <c r="E47" s="39">
        <f>爵位解锁村镇信息!M44</f>
        <v>2481.363636363636</v>
      </c>
      <c r="F47" s="39">
        <f>爵位解锁村镇信息!N44</f>
        <v>2503.1632653061238</v>
      </c>
      <c r="G47" s="39">
        <f>爵位解锁村镇信息!O44</f>
        <v>2523.3711340206182</v>
      </c>
      <c r="H47" s="39">
        <f>爵位解锁村镇信息!P44</f>
        <v>2555.21052631579</v>
      </c>
      <c r="I47" s="67">
        <f t="shared" si="87"/>
        <v>0.89430894308943087</v>
      </c>
      <c r="J47" s="42">
        <v>50</v>
      </c>
      <c r="K47" s="89">
        <f t="shared" si="88"/>
        <v>2200</v>
      </c>
      <c r="L47" s="89">
        <v>106500</v>
      </c>
      <c r="M47" s="89">
        <f>ROUND(650/INDEX('[1]功能-付费相关'!BB$6:BB$105,C47,1)/2000,0)*2000</f>
        <v>1526000</v>
      </c>
      <c r="S47" s="89">
        <v>6</v>
      </c>
      <c r="T47" s="69">
        <v>20</v>
      </c>
      <c r="U47" s="69">
        <v>15</v>
      </c>
      <c r="V47" s="69">
        <v>10</v>
      </c>
      <c r="W47" s="69">
        <v>15</v>
      </c>
      <c r="Z47" s="89">
        <f t="shared" si="86"/>
        <v>72000</v>
      </c>
      <c r="AE47" s="89">
        <v>42</v>
      </c>
      <c r="AF47" s="89">
        <f t="shared" si="101"/>
        <v>2910</v>
      </c>
      <c r="AG47" s="89">
        <f t="shared" si="102"/>
        <v>2924.0909090909095</v>
      </c>
      <c r="AH47" s="89">
        <f t="shared" si="103"/>
        <v>2938.4693877551031</v>
      </c>
      <c r="AI47" s="89">
        <f t="shared" si="104"/>
        <v>2953.1443298969061</v>
      </c>
      <c r="AJ47" s="89">
        <f t="shared" si="105"/>
        <v>2983.4210526315796</v>
      </c>
      <c r="AL47" s="89">
        <v>42</v>
      </c>
      <c r="AM47" s="89">
        <f t="shared" si="106"/>
        <v>168240</v>
      </c>
      <c r="AN47" s="89">
        <f t="shared" si="107"/>
        <v>169846.36363636368</v>
      </c>
      <c r="AO47" s="89">
        <f t="shared" si="108"/>
        <v>171485.51020408174</v>
      </c>
      <c r="AP47" s="89">
        <f t="shared" si="109"/>
        <v>172982.37113402056</v>
      </c>
      <c r="AQ47" s="89">
        <f t="shared" si="110"/>
        <v>174738.42105263163</v>
      </c>
      <c r="AR47" s="89">
        <f t="shared" si="111"/>
        <v>4887600</v>
      </c>
      <c r="AS47" s="89">
        <f t="shared" si="112"/>
        <v>5022309.0909090945</v>
      </c>
      <c r="AT47" s="89">
        <f t="shared" si="113"/>
        <v>5159767.3469387852</v>
      </c>
      <c r="AU47" s="89">
        <f t="shared" si="114"/>
        <v>5286602.0618556645</v>
      </c>
      <c r="AV47" s="89">
        <f t="shared" si="115"/>
        <v>5446463.1578947408</v>
      </c>
      <c r="AW47" s="89">
        <f t="shared" si="116"/>
        <v>0</v>
      </c>
      <c r="AX47" s="89">
        <f t="shared" si="117"/>
        <v>0</v>
      </c>
      <c r="AY47" s="89">
        <f t="shared" si="118"/>
        <v>0</v>
      </c>
      <c r="AZ47" s="89">
        <f t="shared" si="119"/>
        <v>0</v>
      </c>
      <c r="BA47" s="89">
        <f t="shared" si="120"/>
        <v>0</v>
      </c>
      <c r="BB47" s="89">
        <f t="shared" si="121"/>
        <v>0</v>
      </c>
      <c r="BC47" s="89">
        <f t="shared" si="122"/>
        <v>0</v>
      </c>
      <c r="BD47" s="89">
        <f t="shared" si="123"/>
        <v>0</v>
      </c>
      <c r="BE47" s="89">
        <f t="shared" si="124"/>
        <v>0</v>
      </c>
      <c r="BF47" s="89">
        <f t="shared" si="125"/>
        <v>0</v>
      </c>
      <c r="BG47" s="89">
        <f t="shared" si="126"/>
        <v>0</v>
      </c>
      <c r="BH47" s="89">
        <f t="shared" si="127"/>
        <v>0</v>
      </c>
      <c r="BI47" s="89">
        <f t="shared" si="128"/>
        <v>0</v>
      </c>
      <c r="BJ47" s="89">
        <f t="shared" si="129"/>
        <v>0</v>
      </c>
      <c r="BK47" s="89">
        <f t="shared" si="130"/>
        <v>0</v>
      </c>
      <c r="BL47" s="89">
        <f t="shared" si="131"/>
        <v>0</v>
      </c>
      <c r="BM47" s="89">
        <f t="shared" si="132"/>
        <v>0</v>
      </c>
      <c r="BN47" s="89">
        <f t="shared" si="133"/>
        <v>0</v>
      </c>
      <c r="BO47" s="89">
        <f t="shared" si="134"/>
        <v>0</v>
      </c>
      <c r="BP47" s="89">
        <f t="shared" si="135"/>
        <v>0</v>
      </c>
      <c r="BQ47" s="89">
        <f t="shared" si="136"/>
        <v>0</v>
      </c>
      <c r="BR47" s="89">
        <f t="shared" si="137"/>
        <v>0</v>
      </c>
      <c r="BS47" s="89">
        <f t="shared" si="138"/>
        <v>0</v>
      </c>
      <c r="BT47" s="89">
        <f t="shared" si="139"/>
        <v>0</v>
      </c>
      <c r="BU47" s="89">
        <f t="shared" si="140"/>
        <v>0</v>
      </c>
      <c r="BV47" s="89">
        <f t="shared" si="141"/>
        <v>20</v>
      </c>
      <c r="BW47" s="89">
        <f t="shared" si="142"/>
        <v>20</v>
      </c>
      <c r="BX47" s="89">
        <f t="shared" si="143"/>
        <v>20</v>
      </c>
      <c r="BY47" s="89">
        <f t="shared" si="144"/>
        <v>20</v>
      </c>
      <c r="BZ47" s="89">
        <f t="shared" si="145"/>
        <v>20</v>
      </c>
      <c r="CA47" s="89">
        <f t="shared" si="146"/>
        <v>15</v>
      </c>
      <c r="CB47" s="89">
        <f t="shared" si="147"/>
        <v>15</v>
      </c>
      <c r="CC47" s="89">
        <f t="shared" si="148"/>
        <v>15</v>
      </c>
      <c r="CD47" s="89">
        <f t="shared" si="149"/>
        <v>15</v>
      </c>
      <c r="CE47" s="89">
        <f t="shared" si="150"/>
        <v>15</v>
      </c>
      <c r="CF47" s="89">
        <f t="shared" si="151"/>
        <v>10</v>
      </c>
      <c r="CG47" s="89">
        <f t="shared" si="152"/>
        <v>10</v>
      </c>
      <c r="CH47" s="89">
        <f t="shared" si="153"/>
        <v>10</v>
      </c>
      <c r="CI47" s="89">
        <f t="shared" si="154"/>
        <v>10</v>
      </c>
      <c r="CJ47" s="89">
        <f t="shared" si="155"/>
        <v>10</v>
      </c>
      <c r="CK47" s="89">
        <f t="shared" si="156"/>
        <v>15</v>
      </c>
      <c r="CL47" s="89">
        <f t="shared" si="157"/>
        <v>15</v>
      </c>
      <c r="CM47" s="89">
        <f t="shared" si="158"/>
        <v>15</v>
      </c>
      <c r="CN47" s="89">
        <f t="shared" si="159"/>
        <v>15</v>
      </c>
      <c r="CO47" s="89">
        <f t="shared" si="160"/>
        <v>15</v>
      </c>
      <c r="CP47" s="89">
        <f t="shared" si="161"/>
        <v>10</v>
      </c>
      <c r="CQ47" s="89">
        <f t="shared" si="162"/>
        <v>10</v>
      </c>
      <c r="CR47" s="89">
        <f t="shared" si="163"/>
        <v>10</v>
      </c>
      <c r="CS47" s="89">
        <f t="shared" si="164"/>
        <v>10</v>
      </c>
      <c r="CT47" s="89">
        <f t="shared" si="165"/>
        <v>10</v>
      </c>
      <c r="CU47" s="89">
        <f t="shared" si="166"/>
        <v>5</v>
      </c>
      <c r="CV47" s="89">
        <f t="shared" si="167"/>
        <v>5</v>
      </c>
      <c r="CW47" s="89">
        <f t="shared" si="168"/>
        <v>5</v>
      </c>
      <c r="CX47" s="89">
        <f t="shared" si="169"/>
        <v>5</v>
      </c>
      <c r="CY47" s="89">
        <f t="shared" si="170"/>
        <v>5</v>
      </c>
      <c r="CZ47" s="89">
        <f t="shared" si="171"/>
        <v>72000</v>
      </c>
      <c r="DA47" s="89">
        <f t="shared" si="172"/>
        <v>72000</v>
      </c>
      <c r="DB47" s="89">
        <f t="shared" si="173"/>
        <v>72000</v>
      </c>
      <c r="DC47" s="89">
        <f t="shared" si="174"/>
        <v>72000</v>
      </c>
      <c r="DD47" s="89">
        <f t="shared" si="175"/>
        <v>72000</v>
      </c>
      <c r="DH47" s="89">
        <v>42</v>
      </c>
      <c r="DI47" s="89">
        <f>SUMPRODUCT(AM$6:AM47,[1]节奏总纲!W$4:W45)</f>
        <v>1721111.0512823954</v>
      </c>
      <c r="DJ47" s="89">
        <f>SUMPRODUCT(AN$6:AN47,[1]节奏总纲!X$4:X45)</f>
        <v>1522822.3423400472</v>
      </c>
      <c r="DK47" s="89">
        <f>SUMPRODUCT(AO$6:AO47,[1]节奏总纲!Y$4:Y45)</f>
        <v>1273775.3089056031</v>
      </c>
      <c r="DL47" s="89">
        <f>SUMPRODUCT(AP$6:AP47,[1]节奏总纲!Z$4:Z45)</f>
        <v>957709.68882452475</v>
      </c>
      <c r="DM47" s="89">
        <f>SUMPRODUCT(AQ$6:AQ47,[1]节奏总纲!AA$4:AA45)</f>
        <v>552035.92730615265</v>
      </c>
      <c r="DN47" s="89">
        <f>SUMPRODUCT(AR$6:AR47,[1]节奏总纲!W$4:W45)</f>
        <v>33088498.152503282</v>
      </c>
      <c r="DO47" s="89">
        <f>SUMPRODUCT(AS$6:AS47,[1]节奏总纲!X$4:X45)</f>
        <v>29850506.115199335</v>
      </c>
      <c r="DP47" s="89">
        <f>SUMPRODUCT(AT$6:AT47,[1]节奏总纲!Y$4:Y45)</f>
        <v>25430311.110602729</v>
      </c>
      <c r="DQ47" s="89">
        <f>SUMPRODUCT(AU$6:AU47,[1]节奏总纲!Z$4:Z45)</f>
        <v>19460119.18229102</v>
      </c>
      <c r="DR47" s="89">
        <f>SUMPRODUCT(AV$6:AV47,[1]节奏总纲!AA$4:AA45)</f>
        <v>11604897.456035201</v>
      </c>
      <c r="DS47" s="89">
        <f>SUMPRODUCT(CZ$6:CZ47,[1]节奏总纲!W$4:W45)</f>
        <v>1145500.4253128455</v>
      </c>
      <c r="DT47" s="89">
        <f>SUMPRODUCT(DA$6:DA47,[1]节奏总纲!X$4:X45)</f>
        <v>999256.19467985991</v>
      </c>
      <c r="DU47" s="89">
        <f>SUMPRODUCT(DB$6:DB47,[1]节奏总纲!Y$4:Y45)</f>
        <v>824979.32154603756</v>
      </c>
      <c r="DV47" s="89">
        <f>SUMPRODUCT(DC$6:DC47,[1]节奏总纲!Z$4:Z45)</f>
        <v>612707.23415947333</v>
      </c>
      <c r="DW47" s="89">
        <f>SUMPRODUCT(DD$6:DD47,[1]节奏总纲!AA$4:AA45)</f>
        <v>343787.43422980665</v>
      </c>
      <c r="DX47" s="89">
        <f>SUMPRODUCT(AW$6:AW47,[1]节奏总纲!W$4:W45)</f>
        <v>0</v>
      </c>
      <c r="DY47" s="89">
        <f>SUMPRODUCT(AX$6:AX47,[1]节奏总纲!X$4:X45)</f>
        <v>0</v>
      </c>
      <c r="DZ47" s="89">
        <f>SUMPRODUCT(AY$6:AY47,[1]节奏总纲!Y$4:Y45)</f>
        <v>0</v>
      </c>
      <c r="EA47" s="89">
        <f>SUMPRODUCT(AZ$6:AZ47,[1]节奏总纲!Z$4:Z45)</f>
        <v>0</v>
      </c>
      <c r="EB47" s="89">
        <f>SUMPRODUCT(BA$6:BA47,[1]节奏总纲!AA$4:AA45)</f>
        <v>0</v>
      </c>
      <c r="EC47" s="89">
        <f>SUMPRODUCT(BB$6:BB47,[1]节奏总纲!W$4:W45)</f>
        <v>0</v>
      </c>
      <c r="ED47" s="89">
        <f>SUMPRODUCT(BC$6:BC47,[1]节奏总纲!X$4:X45)</f>
        <v>0</v>
      </c>
      <c r="EE47" s="89">
        <f>SUMPRODUCT(BD$6:BD47,[1]节奏总纲!Y$4:Y45)</f>
        <v>0</v>
      </c>
      <c r="EF47" s="89">
        <f>SUMPRODUCT(BE$6:BE47,[1]节奏总纲!Z$4:Z45)</f>
        <v>0</v>
      </c>
      <c r="EG47" s="89">
        <f>SUMPRODUCT(BF$6:BF47,[1]节奏总纲!AA$4:AA45)</f>
        <v>0</v>
      </c>
      <c r="EH47" s="89">
        <f>SUMPRODUCT(BG$6:BG47,[1]节奏总纲!W$4:W45)</f>
        <v>0</v>
      </c>
      <c r="EI47" s="89">
        <f>SUMPRODUCT(BH$6:BH47,[1]节奏总纲!X$4:X45)</f>
        <v>0</v>
      </c>
      <c r="EJ47" s="89">
        <f>SUMPRODUCT(BI$6:BI47,[1]节奏总纲!Y$4:Y45)</f>
        <v>0</v>
      </c>
      <c r="EK47" s="89">
        <f>SUMPRODUCT(BJ$6:BJ47,[1]节奏总纲!Z$4:Z45)</f>
        <v>0</v>
      </c>
      <c r="EL47" s="89">
        <f>SUMPRODUCT(BK$6:BK47,[1]节奏总纲!AA$4:AA45)</f>
        <v>0</v>
      </c>
      <c r="EM47" s="89">
        <f>SUMPRODUCT(BL$6:BL47,[1]节奏总纲!W$4:W45)</f>
        <v>0</v>
      </c>
      <c r="EN47" s="89">
        <f>SUMPRODUCT(BM$6:BM47,[1]节奏总纲!X$4:X45)</f>
        <v>0</v>
      </c>
      <c r="EO47" s="89">
        <f>SUMPRODUCT(BN$6:BN47,[1]节奏总纲!Y$4:Y45)</f>
        <v>0</v>
      </c>
      <c r="EP47" s="89">
        <f>SUMPRODUCT(BO$6:BO47,[1]节奏总纲!Z$4:Z45)</f>
        <v>0</v>
      </c>
      <c r="EQ47" s="89">
        <f>SUMPRODUCT(BP$6:BP47,[1]节奏总纲!AA$4:AA45)</f>
        <v>0</v>
      </c>
      <c r="ER47" s="89">
        <f>SUMPRODUCT(BQ$6:BQ47,[1]节奏总纲!W$4:W45)</f>
        <v>0</v>
      </c>
      <c r="ES47" s="89">
        <f>SUMPRODUCT(BR$6:BR47,[1]节奏总纲!X$4:X45)</f>
        <v>0</v>
      </c>
      <c r="ET47" s="89">
        <f>SUMPRODUCT(BS$6:BS47,[1]节奏总纲!Y$4:Y45)</f>
        <v>0</v>
      </c>
      <c r="EU47" s="89">
        <f>SUMPRODUCT(BT$6:BT47,[1]节奏总纲!Z$4:Z45)</f>
        <v>0</v>
      </c>
      <c r="EV47" s="89">
        <f>SUMPRODUCT(BU$6:BU47,[1]节奏总纲!AA$4:AA45)</f>
        <v>0</v>
      </c>
      <c r="FE47" s="89">
        <f>SUMPRODUCT(BV$6:BV47,[1]节奏总纲!W$4:W45)</f>
        <v>325.28672279788975</v>
      </c>
      <c r="FF47" s="89">
        <f>SUMPRODUCT(BW$6:BW47,[1]节奏总纲!X$4:X45)</f>
        <v>284.43767596043654</v>
      </c>
      <c r="FG47" s="89">
        <f>SUMPRODUCT(BX$6:BX47,[1]节奏总纲!Y$4:Y45)</f>
        <v>235.30468790854275</v>
      </c>
      <c r="FH47" s="89">
        <f>SUMPRODUCT(BY$6:BY47,[1]节奏总纲!Z$4:Z45)</f>
        <v>175.02882534537852</v>
      </c>
      <c r="FI47" s="89">
        <f>SUMPRODUCT(BZ$6:BZ47,[1]节奏总纲!AA$4:AA45)</f>
        <v>98.596621741851806</v>
      </c>
      <c r="FJ47" s="89">
        <f>SUMPRODUCT(CA$6:CA47,[1]节奏总纲!W$4:W45)</f>
        <v>221.95499312374457</v>
      </c>
      <c r="FK47" s="89">
        <f>SUMPRODUCT(CB$6:CB47,[1]节奏总纲!X$4:X45)</f>
        <v>194.26487941991047</v>
      </c>
      <c r="FL47" s="89">
        <f>SUMPRODUCT(CC$6:CC47,[1]节奏总纲!Y$4:Y45)</f>
        <v>160.80877925693628</v>
      </c>
      <c r="FM47" s="89">
        <f>SUMPRODUCT(CD$6:CD47,[1]节奏总纲!Z$4:Z45)</f>
        <v>119.67937712549646</v>
      </c>
      <c r="FN47" s="89">
        <f>SUMPRODUCT(CE$6:CE47,[1]节奏总纲!AA$4:AA45)</f>
        <v>67.622119530340271</v>
      </c>
      <c r="FO47" s="89">
        <f>SUMPRODUCT(CF$6:CF47,[1]节奏总纲!W$4:W45)</f>
        <v>137.18423413286115</v>
      </c>
      <c r="FP47" s="89">
        <f>SUMPRODUCT(CG$6:CG47,[1]节奏总纲!X$4:X45)</f>
        <v>120.52598011381416</v>
      </c>
      <c r="FQ47" s="89">
        <f>SUMPRODUCT(CH$6:CH47,[1]节奏总纲!Y$4:Y45)</f>
        <v>100.02397938396504</v>
      </c>
      <c r="FR47" s="89">
        <f>SUMPRODUCT(CI$6:CI47,[1]节奏总纲!Z$4:Z45)</f>
        <v>74.48051252820413</v>
      </c>
      <c r="FS47" s="89">
        <f>SUMPRODUCT(CJ$6:CJ47,[1]节奏总纲!AA$4:AA45)</f>
        <v>42.15284506242881</v>
      </c>
      <c r="FT47" s="89">
        <f>SUMPRODUCT(CK$6:CK47,[1]节奏总纲!W$4:W45)</f>
        <v>142.45929614728871</v>
      </c>
      <c r="FU47" s="89">
        <f>SUMPRODUCT(CL$6:CL47,[1]节奏总纲!X$4:X45)</f>
        <v>125.94775844328872</v>
      </c>
      <c r="FV47" s="89">
        <f>SUMPRODUCT(CM$6:CM47,[1]节奏总纲!Y$4:Y45)</f>
        <v>105.32487641732092</v>
      </c>
      <c r="FW47" s="89">
        <f>SUMPRODUCT(CN$6:CN47,[1]节奏总纲!Z$4:Z45)</f>
        <v>79.583261965896639</v>
      </c>
      <c r="FX47" s="89">
        <f>SUMPRODUCT(CO$6:CO47,[1]节奏总纲!AA$4:AA45)</f>
        <v>45.821939017979076</v>
      </c>
      <c r="FY47" s="89">
        <f>SUMPRODUCT(CP$6:CP47,[1]节奏总纲!W$4:W45)</f>
        <v>72.169942235281198</v>
      </c>
      <c r="FZ47" s="89">
        <f>SUMPRODUCT(CQ$6:CQ47,[1]节奏总纲!X$4:X45)</f>
        <v>64.501796893595582</v>
      </c>
      <c r="GA47" s="89">
        <f>SUMPRODUCT(CR$6:CR47,[1]节奏总纲!Y$4:Y45)</f>
        <v>54.382315390673341</v>
      </c>
      <c r="GB47" s="89">
        <f>SUMPRODUCT(CS$6:CS47,[1]节奏总纲!Z$4:Z45)</f>
        <v>41.219178650637232</v>
      </c>
      <c r="GC47" s="89">
        <f>SUMPRODUCT(CT$6:CT47,[1]节奏总纲!AA$4:AA45)</f>
        <v>24.369139814209824</v>
      </c>
      <c r="GD47" s="89">
        <f>SUMPRODUCT(CU$6:CU47,[1]节奏总纲!W$4:W45)</f>
        <v>19.452610550890256</v>
      </c>
      <c r="GE47" s="89">
        <f>SUMPRODUCT(CV$6:CV47,[1]节奏总纲!X$4:X45)</f>
        <v>17.784779325389856</v>
      </c>
      <c r="GF47" s="89">
        <f>SUMPRODUCT(CW$6:CW47,[1]节奏总纲!Y$4:Y45)</f>
        <v>15.547863416484647</v>
      </c>
      <c r="GG47" s="89">
        <f>SUMPRODUCT(CX$6:CX47,[1]节奏总纲!Z$4:Z45)</f>
        <v>12.549757581056358</v>
      </c>
      <c r="GH47" s="89">
        <f>SUMPRODUCT(CY$6:CY47,[1]节奏总纲!AA$4:AA45)</f>
        <v>7.6572656455100123</v>
      </c>
      <c r="GJ47" s="88">
        <v>90</v>
      </c>
      <c r="GK47" s="88">
        <f t="shared" si="95"/>
        <v>9098.5196980797464</v>
      </c>
      <c r="GL47" s="88">
        <f t="shared" si="96"/>
        <v>6804.8263960093909</v>
      </c>
      <c r="GM47" s="88">
        <f t="shared" si="97"/>
        <v>4527.5669911734694</v>
      </c>
      <c r="GN47" s="88">
        <f t="shared" si="98"/>
        <v>6736.5092750327694</v>
      </c>
      <c r="GO47" s="88">
        <f t="shared" si="99"/>
        <v>4471.5428079532503</v>
      </c>
      <c r="GP47" s="88">
        <f t="shared" si="100"/>
        <v>2221.3052848552175</v>
      </c>
      <c r="GR47" s="89">
        <f>SUMPRODUCT(CZ$6:CZ47,[1]节奏总纲!W$4:W45)</f>
        <v>1145500.4253128455</v>
      </c>
      <c r="GS47" s="89">
        <f>SUMPRODUCT(DA$6:DA47,[1]节奏总纲!X$4:X45)</f>
        <v>999256.19467985991</v>
      </c>
      <c r="GT47" s="89">
        <f>SUMPRODUCT(DB$6:DB47,[1]节奏总纲!Y$4:Y45)</f>
        <v>824979.32154603756</v>
      </c>
      <c r="GU47" s="89">
        <f>SUMPRODUCT(DC$6:DC47,[1]节奏总纲!Z$4:Z45)</f>
        <v>612707.23415947333</v>
      </c>
      <c r="GV47" s="89">
        <f>SUMPRODUCT(DD$6:DD47,[1]节奏总纲!AA$4:AA45)</f>
        <v>343787.43422980665</v>
      </c>
    </row>
    <row r="48" spans="2:204" x14ac:dyDescent="0.15">
      <c r="B48" s="89">
        <f t="shared" si="89"/>
        <v>90</v>
      </c>
      <c r="C48" s="89">
        <v>37</v>
      </c>
      <c r="D48" s="39">
        <f>爵位解锁村镇信息!L45</f>
        <v>2550</v>
      </c>
      <c r="E48" s="39">
        <f>爵位解锁村镇信息!M45</f>
        <v>2565.545454545454</v>
      </c>
      <c r="F48" s="39">
        <f>爵位解锁村镇信息!N45</f>
        <v>2581.4081632653074</v>
      </c>
      <c r="G48" s="39">
        <f>爵位解锁村镇信息!O45</f>
        <v>2597.5979381443294</v>
      </c>
      <c r="H48" s="39">
        <f>爵位解锁村镇信息!P45</f>
        <v>2631.0000000000005</v>
      </c>
      <c r="I48" s="67">
        <f t="shared" si="87"/>
        <v>0.88235294117647056</v>
      </c>
      <c r="J48" s="42">
        <v>50</v>
      </c>
      <c r="K48" s="89">
        <f t="shared" si="88"/>
        <v>2250</v>
      </c>
      <c r="L48" s="89">
        <v>111000</v>
      </c>
      <c r="M48" s="89">
        <f>ROUND(650/INDEX('[1]功能-付费相关'!BB$6:BB$105,C48,1)/2000,0)*2000</f>
        <v>1680000</v>
      </c>
      <c r="S48" s="89">
        <v>6</v>
      </c>
      <c r="T48" s="69">
        <v>20</v>
      </c>
      <c r="U48" s="69">
        <v>15</v>
      </c>
      <c r="V48" s="69">
        <v>10</v>
      </c>
      <c r="W48" s="69">
        <v>15</v>
      </c>
      <c r="Z48" s="89">
        <f t="shared" si="86"/>
        <v>72000</v>
      </c>
      <c r="AE48" s="89">
        <v>43</v>
      </c>
      <c r="AF48" s="89">
        <f t="shared" si="101"/>
        <v>2970</v>
      </c>
      <c r="AG48" s="89">
        <f t="shared" si="102"/>
        <v>2984.69696969697</v>
      </c>
      <c r="AH48" s="89">
        <f t="shared" si="103"/>
        <v>2999.6938775510212</v>
      </c>
      <c r="AI48" s="89">
        <f t="shared" si="104"/>
        <v>3014.9999999999991</v>
      </c>
      <c r="AJ48" s="89">
        <f t="shared" si="105"/>
        <v>3046.5789473684217</v>
      </c>
      <c r="AL48" s="89">
        <v>43</v>
      </c>
      <c r="AM48" s="89">
        <f t="shared" si="106"/>
        <v>173960</v>
      </c>
      <c r="AN48" s="89">
        <f t="shared" si="107"/>
        <v>174812.42424242425</v>
      </c>
      <c r="AO48" s="89">
        <f t="shared" si="108"/>
        <v>175682.24489795923</v>
      </c>
      <c r="AP48" s="89">
        <f t="shared" si="109"/>
        <v>176569.99999999994</v>
      </c>
      <c r="AQ48" s="89">
        <f t="shared" si="110"/>
        <v>178401.57894736846</v>
      </c>
      <c r="AR48" s="89">
        <f t="shared" si="111"/>
        <v>5375600</v>
      </c>
      <c r="AS48" s="89">
        <f t="shared" si="112"/>
        <v>5453200.0000000019</v>
      </c>
      <c r="AT48" s="89">
        <f t="shared" si="113"/>
        <v>5532383.6734693917</v>
      </c>
      <c r="AU48" s="89">
        <f t="shared" si="114"/>
        <v>5613199.9999999953</v>
      </c>
      <c r="AV48" s="89">
        <f t="shared" si="115"/>
        <v>5779936.8421052666</v>
      </c>
      <c r="AW48" s="89">
        <f t="shared" si="116"/>
        <v>0</v>
      </c>
      <c r="AX48" s="89">
        <f t="shared" si="117"/>
        <v>0</v>
      </c>
      <c r="AY48" s="89">
        <f t="shared" si="118"/>
        <v>0</v>
      </c>
      <c r="AZ48" s="89">
        <f t="shared" si="119"/>
        <v>0</v>
      </c>
      <c r="BA48" s="89">
        <f t="shared" si="120"/>
        <v>0</v>
      </c>
      <c r="BB48" s="89">
        <f t="shared" si="121"/>
        <v>0</v>
      </c>
      <c r="BC48" s="89">
        <f t="shared" si="122"/>
        <v>0</v>
      </c>
      <c r="BD48" s="89">
        <f t="shared" si="123"/>
        <v>0</v>
      </c>
      <c r="BE48" s="89">
        <f t="shared" si="124"/>
        <v>0</v>
      </c>
      <c r="BF48" s="89">
        <f t="shared" si="125"/>
        <v>0</v>
      </c>
      <c r="BG48" s="89">
        <f t="shared" si="126"/>
        <v>0</v>
      </c>
      <c r="BH48" s="89">
        <f t="shared" si="127"/>
        <v>0</v>
      </c>
      <c r="BI48" s="89">
        <f t="shared" si="128"/>
        <v>0</v>
      </c>
      <c r="BJ48" s="89">
        <f t="shared" si="129"/>
        <v>0</v>
      </c>
      <c r="BK48" s="89">
        <f t="shared" si="130"/>
        <v>0</v>
      </c>
      <c r="BL48" s="89">
        <f t="shared" si="131"/>
        <v>0</v>
      </c>
      <c r="BM48" s="89">
        <f t="shared" si="132"/>
        <v>0</v>
      </c>
      <c r="BN48" s="89">
        <f t="shared" si="133"/>
        <v>0</v>
      </c>
      <c r="BO48" s="89">
        <f t="shared" si="134"/>
        <v>0</v>
      </c>
      <c r="BP48" s="89">
        <f t="shared" si="135"/>
        <v>0</v>
      </c>
      <c r="BQ48" s="89">
        <f t="shared" si="136"/>
        <v>0</v>
      </c>
      <c r="BR48" s="89">
        <f t="shared" si="137"/>
        <v>0</v>
      </c>
      <c r="BS48" s="89">
        <f t="shared" si="138"/>
        <v>0</v>
      </c>
      <c r="BT48" s="89">
        <f t="shared" si="139"/>
        <v>0</v>
      </c>
      <c r="BU48" s="89">
        <f t="shared" si="140"/>
        <v>0</v>
      </c>
      <c r="BV48" s="89">
        <f t="shared" si="141"/>
        <v>20</v>
      </c>
      <c r="BW48" s="89">
        <f t="shared" si="142"/>
        <v>20</v>
      </c>
      <c r="BX48" s="89">
        <f t="shared" si="143"/>
        <v>20</v>
      </c>
      <c r="BY48" s="89">
        <f t="shared" si="144"/>
        <v>20</v>
      </c>
      <c r="BZ48" s="89">
        <f t="shared" si="145"/>
        <v>20</v>
      </c>
      <c r="CA48" s="89">
        <f t="shared" si="146"/>
        <v>15</v>
      </c>
      <c r="CB48" s="89">
        <f t="shared" si="147"/>
        <v>15</v>
      </c>
      <c r="CC48" s="89">
        <f t="shared" si="148"/>
        <v>15</v>
      </c>
      <c r="CD48" s="89">
        <f t="shared" si="149"/>
        <v>15</v>
      </c>
      <c r="CE48" s="89">
        <f t="shared" si="150"/>
        <v>15</v>
      </c>
      <c r="CF48" s="89">
        <f t="shared" si="151"/>
        <v>10</v>
      </c>
      <c r="CG48" s="89">
        <f t="shared" si="152"/>
        <v>10</v>
      </c>
      <c r="CH48" s="89">
        <f t="shared" si="153"/>
        <v>10</v>
      </c>
      <c r="CI48" s="89">
        <f t="shared" si="154"/>
        <v>10</v>
      </c>
      <c r="CJ48" s="89">
        <f t="shared" si="155"/>
        <v>10</v>
      </c>
      <c r="CK48" s="89">
        <f t="shared" si="156"/>
        <v>15</v>
      </c>
      <c r="CL48" s="89">
        <f t="shared" si="157"/>
        <v>15</v>
      </c>
      <c r="CM48" s="89">
        <f t="shared" si="158"/>
        <v>15</v>
      </c>
      <c r="CN48" s="89">
        <f t="shared" si="159"/>
        <v>15</v>
      </c>
      <c r="CO48" s="89">
        <f t="shared" si="160"/>
        <v>15</v>
      </c>
      <c r="CP48" s="89">
        <f t="shared" si="161"/>
        <v>10</v>
      </c>
      <c r="CQ48" s="89">
        <f t="shared" si="162"/>
        <v>10</v>
      </c>
      <c r="CR48" s="89">
        <f t="shared" si="163"/>
        <v>10</v>
      </c>
      <c r="CS48" s="89">
        <f t="shared" si="164"/>
        <v>10</v>
      </c>
      <c r="CT48" s="89">
        <f t="shared" si="165"/>
        <v>10</v>
      </c>
      <c r="CU48" s="89">
        <f t="shared" si="166"/>
        <v>5</v>
      </c>
      <c r="CV48" s="89">
        <f t="shared" si="167"/>
        <v>5</v>
      </c>
      <c r="CW48" s="89">
        <f t="shared" si="168"/>
        <v>5</v>
      </c>
      <c r="CX48" s="89">
        <f t="shared" si="169"/>
        <v>5</v>
      </c>
      <c r="CY48" s="89">
        <f t="shared" si="170"/>
        <v>5</v>
      </c>
      <c r="CZ48" s="89">
        <f t="shared" si="171"/>
        <v>72000</v>
      </c>
      <c r="DA48" s="89">
        <f t="shared" si="172"/>
        <v>72000</v>
      </c>
      <c r="DB48" s="89">
        <f t="shared" si="173"/>
        <v>72000</v>
      </c>
      <c r="DC48" s="89">
        <f t="shared" si="174"/>
        <v>72000</v>
      </c>
      <c r="DD48" s="89">
        <f t="shared" si="175"/>
        <v>72000</v>
      </c>
      <c r="DH48" s="89">
        <v>43</v>
      </c>
      <c r="DI48" s="89">
        <f>SUMPRODUCT(AM$6:AM48,[1]节奏总纲!W$4:W46)</f>
        <v>1950588.1122455546</v>
      </c>
      <c r="DJ48" s="89">
        <f>SUMPRODUCT(AN$6:AN48,[1]节奏总纲!X$4:X46)</f>
        <v>1724929.5742125513</v>
      </c>
      <c r="DK48" s="89">
        <f>SUMPRODUCT(AO$6:AO48,[1]节奏总纲!Y$4:Y46)</f>
        <v>1442740.5226014541</v>
      </c>
      <c r="DL48" s="89">
        <f>SUMPRODUCT(AP$6:AP48,[1]节奏总纲!Z$4:Z46)</f>
        <v>1080997.2009561893</v>
      </c>
      <c r="DM48" s="89">
        <f>SUMPRODUCT(AQ$6:AQ48,[1]节奏总纲!AA$4:AA46)</f>
        <v>621773.10981369927</v>
      </c>
      <c r="DN48" s="89">
        <f>SUMPRODUCT(AR$6:AR48,[1]节奏总纲!W$4:W46)</f>
        <v>40179650.652581222</v>
      </c>
      <c r="DO48" s="89">
        <f>SUMPRODUCT(AS$6:AS48,[1]节奏总纲!X$4:X46)</f>
        <v>36155156.151507623</v>
      </c>
      <c r="DP48" s="89">
        <f>SUMPRODUCT(AT$6:AT48,[1]节奏总纲!Y$4:Y46)</f>
        <v>30751169.744769979</v>
      </c>
      <c r="DQ48" s="89">
        <f>SUMPRODUCT(AU$6:AU48,[1]节奏总纲!Z$4:Z46)</f>
        <v>23379456.912921697</v>
      </c>
      <c r="DR48" s="89">
        <f>SUMPRODUCT(AV$6:AV48,[1]节奏总纲!AA$4:AA46)</f>
        <v>13864274.939229462</v>
      </c>
      <c r="DS48" s="89">
        <f>SUMPRODUCT(CZ$6:CZ48,[1]节奏总纲!W$4:W46)</f>
        <v>1240478.2845296049</v>
      </c>
      <c r="DT48" s="89">
        <f>SUMPRODUCT(DA$6:DA48,[1]节奏总纲!X$4:X46)</f>
        <v>1082498.1081644555</v>
      </c>
      <c r="DU48" s="89">
        <f>SUMPRODUCT(DB$6:DB48,[1]节奏总纲!Y$4:Y46)</f>
        <v>894226.47508262459</v>
      </c>
      <c r="DV48" s="89">
        <f>SUMPRODUCT(DC$6:DC48,[1]节奏总纲!Z$4:Z46)</f>
        <v>662980.21866125648</v>
      </c>
      <c r="DW48" s="89">
        <f>SUMPRODUCT(DD$6:DD48,[1]节奏总纲!AA$4:AA46)</f>
        <v>371932.23636759864</v>
      </c>
      <c r="DX48" s="89">
        <f>SUMPRODUCT(AW$6:AW48,[1]节奏总纲!W$4:W46)</f>
        <v>0</v>
      </c>
      <c r="DY48" s="89">
        <f>SUMPRODUCT(AX$6:AX48,[1]节奏总纲!X$4:X46)</f>
        <v>0</v>
      </c>
      <c r="DZ48" s="89">
        <f>SUMPRODUCT(AY$6:AY48,[1]节奏总纲!Y$4:Y46)</f>
        <v>0</v>
      </c>
      <c r="EA48" s="89">
        <f>SUMPRODUCT(AZ$6:AZ48,[1]节奏总纲!Z$4:Z46)</f>
        <v>0</v>
      </c>
      <c r="EB48" s="89">
        <f>SUMPRODUCT(BA$6:BA48,[1]节奏总纲!AA$4:AA46)</f>
        <v>0</v>
      </c>
      <c r="EC48" s="89">
        <f>SUMPRODUCT(BB$6:BB48,[1]节奏总纲!W$4:W46)</f>
        <v>0</v>
      </c>
      <c r="ED48" s="89">
        <f>SUMPRODUCT(BC$6:BC48,[1]节奏总纲!X$4:X46)</f>
        <v>0</v>
      </c>
      <c r="EE48" s="89">
        <f>SUMPRODUCT(BD$6:BD48,[1]节奏总纲!Y$4:Y46)</f>
        <v>0</v>
      </c>
      <c r="EF48" s="89">
        <f>SUMPRODUCT(BE$6:BE48,[1]节奏总纲!Z$4:Z46)</f>
        <v>0</v>
      </c>
      <c r="EG48" s="89">
        <f>SUMPRODUCT(BF$6:BF48,[1]节奏总纲!AA$4:AA46)</f>
        <v>0</v>
      </c>
      <c r="EH48" s="89">
        <f>SUMPRODUCT(BG$6:BG48,[1]节奏总纲!W$4:W46)</f>
        <v>0</v>
      </c>
      <c r="EI48" s="89">
        <f>SUMPRODUCT(BH$6:BH48,[1]节奏总纲!X$4:X46)</f>
        <v>0</v>
      </c>
      <c r="EJ48" s="89">
        <f>SUMPRODUCT(BI$6:BI48,[1]节奏总纲!Y$4:Y46)</f>
        <v>0</v>
      </c>
      <c r="EK48" s="89">
        <f>SUMPRODUCT(BJ$6:BJ48,[1]节奏总纲!Z$4:Z46)</f>
        <v>0</v>
      </c>
      <c r="EL48" s="89">
        <f>SUMPRODUCT(BK$6:BK48,[1]节奏总纲!AA$4:AA46)</f>
        <v>0</v>
      </c>
      <c r="EM48" s="89">
        <f>SUMPRODUCT(BL$6:BL48,[1]节奏总纲!W$4:W46)</f>
        <v>0</v>
      </c>
      <c r="EN48" s="89">
        <f>SUMPRODUCT(BM$6:BM48,[1]节奏总纲!X$4:X46)</f>
        <v>0</v>
      </c>
      <c r="EO48" s="89">
        <f>SUMPRODUCT(BN$6:BN48,[1]节奏总纲!Y$4:Y46)</f>
        <v>0</v>
      </c>
      <c r="EP48" s="89">
        <f>SUMPRODUCT(BO$6:BO48,[1]节奏总纲!Z$4:Z46)</f>
        <v>0</v>
      </c>
      <c r="EQ48" s="89">
        <f>SUMPRODUCT(BP$6:BP48,[1]节奏总纲!AA$4:AA46)</f>
        <v>0</v>
      </c>
      <c r="ER48" s="89">
        <f>SUMPRODUCT(BQ$6:BQ48,[1]节奏总纲!W$4:W46)</f>
        <v>0</v>
      </c>
      <c r="ES48" s="89">
        <f>SUMPRODUCT(BR$6:BR48,[1]节奏总纲!X$4:X46)</f>
        <v>0</v>
      </c>
      <c r="ET48" s="89">
        <f>SUMPRODUCT(BS$6:BS48,[1]节奏总纲!Y$4:Y46)</f>
        <v>0</v>
      </c>
      <c r="EU48" s="89">
        <f>SUMPRODUCT(BT$6:BT48,[1]节奏总纲!Z$4:Z46)</f>
        <v>0</v>
      </c>
      <c r="EV48" s="89">
        <f>SUMPRODUCT(BU$6:BU48,[1]节奏总纲!AA$4:AA46)</f>
        <v>0</v>
      </c>
      <c r="FE48" s="89">
        <f>SUMPRODUCT(BV$6:BV48,[1]节奏总纲!W$4:W46)</f>
        <v>351.6694614692118</v>
      </c>
      <c r="FF48" s="89">
        <f>SUMPRODUCT(BW$6:BW48,[1]节奏总纲!X$4:X46)</f>
        <v>307.56042970615755</v>
      </c>
      <c r="FG48" s="89">
        <f>SUMPRODUCT(BX$6:BX48,[1]节奏总纲!Y$4:Y46)</f>
        <v>254.54000833537248</v>
      </c>
      <c r="FH48" s="89">
        <f>SUMPRODUCT(BY$6:BY48,[1]节奏总纲!Z$4:Z46)</f>
        <v>188.9935432625405</v>
      </c>
      <c r="FI48" s="89">
        <f>SUMPRODUCT(BZ$6:BZ48,[1]节奏总纲!AA$4:AA46)</f>
        <v>106.41462233568291</v>
      </c>
      <c r="FJ48" s="89">
        <f>SUMPRODUCT(CA$6:CA48,[1]节奏总纲!W$4:W46)</f>
        <v>241.74204712723611</v>
      </c>
      <c r="FK48" s="89">
        <f>SUMPRODUCT(CB$6:CB48,[1]节奏总纲!X$4:X46)</f>
        <v>211.60694472920122</v>
      </c>
      <c r="FL48" s="89">
        <f>SUMPRODUCT(CC$6:CC48,[1]节奏总纲!Y$4:Y46)</f>
        <v>175.23526957705857</v>
      </c>
      <c r="FM48" s="89">
        <f>SUMPRODUCT(CD$6:CD48,[1]节奏总纲!Z$4:Z46)</f>
        <v>130.15291556336794</v>
      </c>
      <c r="FN48" s="89">
        <f>SUMPRODUCT(CE$6:CE48,[1]节奏总纲!AA$4:AA46)</f>
        <v>73.485619975713604</v>
      </c>
      <c r="FO48" s="89">
        <f>SUMPRODUCT(CF$6:CF48,[1]节奏总纲!W$4:W46)</f>
        <v>150.37560346852217</v>
      </c>
      <c r="FP48" s="89">
        <f>SUMPRODUCT(CG$6:CG48,[1]节奏总纲!X$4:X46)</f>
        <v>132.08735698667465</v>
      </c>
      <c r="FQ48" s="89">
        <f>SUMPRODUCT(CH$6:CH48,[1]节奏总纲!Y$4:Y46)</f>
        <v>109.64163959737991</v>
      </c>
      <c r="FR48" s="89">
        <f>SUMPRODUCT(CI$6:CI48,[1]节奏总纲!Z$4:Z46)</f>
        <v>81.462871486785119</v>
      </c>
      <c r="FS48" s="89">
        <f>SUMPRODUCT(CJ$6:CJ48,[1]节奏总纲!AA$4:AA46)</f>
        <v>46.06184535934436</v>
      </c>
      <c r="FT48" s="89">
        <f>SUMPRODUCT(CK$6:CK48,[1]节奏总纲!W$4:W46)</f>
        <v>162.24635015078024</v>
      </c>
      <c r="FU48" s="89">
        <f>SUMPRODUCT(CL$6:CL48,[1]节奏总纲!X$4:X46)</f>
        <v>143.28982375257948</v>
      </c>
      <c r="FV48" s="89">
        <f>SUMPRODUCT(CM$6:CM48,[1]节奏总纲!Y$4:Y46)</f>
        <v>119.75136673744321</v>
      </c>
      <c r="FW48" s="89">
        <f>SUMPRODUCT(CN$6:CN48,[1]节奏总纲!Z$4:Z46)</f>
        <v>90.056800403768122</v>
      </c>
      <c r="FX48" s="89">
        <f>SUMPRODUCT(CO$6:CO48,[1]节奏总纲!AA$4:AA46)</f>
        <v>51.685439463352402</v>
      </c>
      <c r="FY48" s="89">
        <f>SUMPRODUCT(CP$6:CP48,[1]节奏总纲!W$4:W46)</f>
        <v>85.361311570942235</v>
      </c>
      <c r="FZ48" s="89">
        <f>SUMPRODUCT(CQ$6:CQ48,[1]节奏总纲!X$4:X46)</f>
        <v>76.063173766456075</v>
      </c>
      <c r="GA48" s="89">
        <f>SUMPRODUCT(CR$6:CR48,[1]节奏总纲!Y$4:Y46)</f>
        <v>63.999975604088199</v>
      </c>
      <c r="GB48" s="89">
        <f>SUMPRODUCT(CS$6:CS48,[1]节奏总纲!Z$4:Z46)</f>
        <v>48.201537609218221</v>
      </c>
      <c r="GC48" s="89">
        <f>SUMPRODUCT(CT$6:CT48,[1]节奏总纲!AA$4:AA46)</f>
        <v>28.278140111125374</v>
      </c>
      <c r="GD48" s="89">
        <f>SUMPRODUCT(CU$6:CU48,[1]节奏总纲!W$4:W46)</f>
        <v>26.048295218720771</v>
      </c>
      <c r="GE48" s="89">
        <f>SUMPRODUCT(CV$6:CV48,[1]节奏总纲!X$4:X46)</f>
        <v>23.565467761820102</v>
      </c>
      <c r="GF48" s="89">
        <f>SUMPRODUCT(CW$6:CW48,[1]节奏总纲!Y$4:Y46)</f>
        <v>20.356693523192078</v>
      </c>
      <c r="GG48" s="89">
        <f>SUMPRODUCT(CX$6:CX48,[1]节奏总纲!Z$4:Z46)</f>
        <v>16.040937060346856</v>
      </c>
      <c r="GH48" s="89">
        <f>SUMPRODUCT(CY$6:CY48,[1]节奏总纲!AA$4:AA46)</f>
        <v>9.6117657939677876</v>
      </c>
      <c r="GR48" s="89">
        <f>SUMPRODUCT(CZ$6:CZ48,[1]节奏总纲!W$4:W46)</f>
        <v>1240478.2845296049</v>
      </c>
      <c r="GS48" s="89">
        <f>SUMPRODUCT(DA$6:DA48,[1]节奏总纲!X$4:X46)</f>
        <v>1082498.1081644555</v>
      </c>
      <c r="GT48" s="89">
        <f>SUMPRODUCT(DB$6:DB48,[1]节奏总纲!Y$4:Y46)</f>
        <v>894226.47508262459</v>
      </c>
      <c r="GU48" s="89">
        <f>SUMPRODUCT(DC$6:DC48,[1]节奏总纲!Z$4:Z46)</f>
        <v>662980.21866125648</v>
      </c>
      <c r="GV48" s="89">
        <f>SUMPRODUCT(DD$6:DD48,[1]节奏总纲!AA$4:AA46)</f>
        <v>371932.23636759864</v>
      </c>
    </row>
    <row r="49" spans="2:204" x14ac:dyDescent="0.15">
      <c r="B49" s="89">
        <f t="shared" si="89"/>
        <v>72</v>
      </c>
      <c r="C49" s="89">
        <v>38</v>
      </c>
      <c r="D49" s="39">
        <f>爵位解锁村镇信息!L46</f>
        <v>2622</v>
      </c>
      <c r="E49" s="39">
        <f>爵位解锁村镇信息!M46</f>
        <v>2638.272727272727</v>
      </c>
      <c r="F49" s="39">
        <f>爵位解锁村镇信息!N46</f>
        <v>2654.8775510204091</v>
      </c>
      <c r="G49" s="39">
        <f>爵位解锁村镇信息!O46</f>
        <v>2671.8247422680406</v>
      </c>
      <c r="H49" s="39">
        <f>爵位解锁村镇信息!P46</f>
        <v>2706.7894736842109</v>
      </c>
      <c r="I49" s="67">
        <f t="shared" si="87"/>
        <v>0.8771929824561403</v>
      </c>
      <c r="J49" s="42">
        <v>50</v>
      </c>
      <c r="K49" s="89">
        <f t="shared" si="88"/>
        <v>2300</v>
      </c>
      <c r="L49" s="89">
        <v>115600</v>
      </c>
      <c r="M49" s="89">
        <f>ROUND(650/INDEX('[1]功能-付费相关'!BB$6:BB$105,C49,1)/2000,0)*2000</f>
        <v>1848000</v>
      </c>
      <c r="S49" s="89">
        <v>6</v>
      </c>
      <c r="T49" s="69">
        <v>20</v>
      </c>
      <c r="U49" s="69">
        <v>15</v>
      </c>
      <c r="V49" s="69">
        <v>10</v>
      </c>
      <c r="W49" s="69">
        <v>15</v>
      </c>
      <c r="Z49" s="89">
        <f t="shared" si="86"/>
        <v>72000</v>
      </c>
      <c r="AE49" s="89">
        <v>44</v>
      </c>
      <c r="AF49" s="89">
        <f t="shared" si="101"/>
        <v>3030</v>
      </c>
      <c r="AG49" s="89">
        <f t="shared" si="102"/>
        <v>3045.3030303030305</v>
      </c>
      <c r="AH49" s="89">
        <f t="shared" si="103"/>
        <v>3060.9183673469397</v>
      </c>
      <c r="AI49" s="89">
        <f t="shared" si="104"/>
        <v>3076.8556701030921</v>
      </c>
      <c r="AJ49" s="89">
        <f t="shared" si="105"/>
        <v>3109.7368421052638</v>
      </c>
      <c r="AL49" s="89">
        <v>44</v>
      </c>
      <c r="AM49" s="89">
        <f t="shared" si="106"/>
        <v>177440</v>
      </c>
      <c r="AN49" s="89">
        <f t="shared" si="107"/>
        <v>178327.57575757577</v>
      </c>
      <c r="AO49" s="89">
        <f t="shared" si="108"/>
        <v>179888.36734693887</v>
      </c>
      <c r="AP49" s="89">
        <f t="shared" si="109"/>
        <v>181768.96907216485</v>
      </c>
      <c r="AQ49" s="89">
        <f t="shared" si="110"/>
        <v>185668.42105263166</v>
      </c>
      <c r="AR49" s="89">
        <f t="shared" si="111"/>
        <v>5692400</v>
      </c>
      <c r="AS49" s="89">
        <f t="shared" si="112"/>
        <v>5773200.0000000009</v>
      </c>
      <c r="AT49" s="89">
        <f t="shared" si="113"/>
        <v>5924653.0612245006</v>
      </c>
      <c r="AU49" s="89">
        <f t="shared" si="114"/>
        <v>6109525.7731958674</v>
      </c>
      <c r="AV49" s="89">
        <f t="shared" si="115"/>
        <v>6502242.1052631661</v>
      </c>
      <c r="AW49" s="89">
        <f t="shared" si="116"/>
        <v>0</v>
      </c>
      <c r="AX49" s="89">
        <f t="shared" si="117"/>
        <v>0</v>
      </c>
      <c r="AY49" s="89">
        <f t="shared" si="118"/>
        <v>0</v>
      </c>
      <c r="AZ49" s="89">
        <f t="shared" si="119"/>
        <v>0</v>
      </c>
      <c r="BA49" s="89">
        <f t="shared" si="120"/>
        <v>0</v>
      </c>
      <c r="BB49" s="89">
        <f t="shared" si="121"/>
        <v>0</v>
      </c>
      <c r="BC49" s="89">
        <f t="shared" si="122"/>
        <v>0</v>
      </c>
      <c r="BD49" s="89">
        <f t="shared" si="123"/>
        <v>0</v>
      </c>
      <c r="BE49" s="89">
        <f t="shared" si="124"/>
        <v>0</v>
      </c>
      <c r="BF49" s="89">
        <f t="shared" si="125"/>
        <v>0</v>
      </c>
      <c r="BG49" s="89">
        <f t="shared" si="126"/>
        <v>0</v>
      </c>
      <c r="BH49" s="89">
        <f t="shared" si="127"/>
        <v>0</v>
      </c>
      <c r="BI49" s="89">
        <f t="shared" si="128"/>
        <v>0</v>
      </c>
      <c r="BJ49" s="89">
        <f t="shared" si="129"/>
        <v>0</v>
      </c>
      <c r="BK49" s="89">
        <f t="shared" si="130"/>
        <v>0</v>
      </c>
      <c r="BL49" s="89">
        <f t="shared" si="131"/>
        <v>0</v>
      </c>
      <c r="BM49" s="89">
        <f t="shared" si="132"/>
        <v>0</v>
      </c>
      <c r="BN49" s="89">
        <f t="shared" si="133"/>
        <v>0</v>
      </c>
      <c r="BO49" s="89">
        <f t="shared" si="134"/>
        <v>0</v>
      </c>
      <c r="BP49" s="89">
        <f t="shared" si="135"/>
        <v>0</v>
      </c>
      <c r="BQ49" s="89">
        <f t="shared" si="136"/>
        <v>0</v>
      </c>
      <c r="BR49" s="89">
        <f t="shared" si="137"/>
        <v>0</v>
      </c>
      <c r="BS49" s="89">
        <f t="shared" si="138"/>
        <v>0</v>
      </c>
      <c r="BT49" s="89">
        <f t="shared" si="139"/>
        <v>0</v>
      </c>
      <c r="BU49" s="89">
        <f t="shared" si="140"/>
        <v>0</v>
      </c>
      <c r="BV49" s="89">
        <f t="shared" si="141"/>
        <v>20</v>
      </c>
      <c r="BW49" s="89">
        <f t="shared" si="142"/>
        <v>20</v>
      </c>
      <c r="BX49" s="89">
        <f t="shared" si="143"/>
        <v>20</v>
      </c>
      <c r="BY49" s="89">
        <f t="shared" si="144"/>
        <v>20</v>
      </c>
      <c r="BZ49" s="89">
        <f t="shared" si="145"/>
        <v>20</v>
      </c>
      <c r="CA49" s="89">
        <f t="shared" si="146"/>
        <v>15</v>
      </c>
      <c r="CB49" s="89">
        <f t="shared" si="147"/>
        <v>15</v>
      </c>
      <c r="CC49" s="89">
        <f t="shared" si="148"/>
        <v>15</v>
      </c>
      <c r="CD49" s="89">
        <f t="shared" si="149"/>
        <v>15</v>
      </c>
      <c r="CE49" s="89">
        <f t="shared" si="150"/>
        <v>15</v>
      </c>
      <c r="CF49" s="89">
        <f t="shared" si="151"/>
        <v>10</v>
      </c>
      <c r="CG49" s="89">
        <f t="shared" si="152"/>
        <v>10</v>
      </c>
      <c r="CH49" s="89">
        <f t="shared" si="153"/>
        <v>10</v>
      </c>
      <c r="CI49" s="89">
        <f t="shared" si="154"/>
        <v>10</v>
      </c>
      <c r="CJ49" s="89">
        <f t="shared" si="155"/>
        <v>10</v>
      </c>
      <c r="CK49" s="89">
        <f t="shared" si="156"/>
        <v>15</v>
      </c>
      <c r="CL49" s="89">
        <f t="shared" si="157"/>
        <v>15</v>
      </c>
      <c r="CM49" s="89">
        <f t="shared" si="158"/>
        <v>15</v>
      </c>
      <c r="CN49" s="89">
        <f t="shared" si="159"/>
        <v>15</v>
      </c>
      <c r="CO49" s="89">
        <f t="shared" si="160"/>
        <v>15</v>
      </c>
      <c r="CP49" s="89">
        <f t="shared" si="161"/>
        <v>10</v>
      </c>
      <c r="CQ49" s="89">
        <f t="shared" si="162"/>
        <v>10</v>
      </c>
      <c r="CR49" s="89">
        <f t="shared" si="163"/>
        <v>10</v>
      </c>
      <c r="CS49" s="89">
        <f t="shared" si="164"/>
        <v>10</v>
      </c>
      <c r="CT49" s="89">
        <f t="shared" si="165"/>
        <v>10</v>
      </c>
      <c r="CU49" s="89">
        <f t="shared" si="166"/>
        <v>5</v>
      </c>
      <c r="CV49" s="89">
        <f t="shared" si="167"/>
        <v>5</v>
      </c>
      <c r="CW49" s="89">
        <f t="shared" si="168"/>
        <v>5</v>
      </c>
      <c r="CX49" s="89">
        <f t="shared" si="169"/>
        <v>5</v>
      </c>
      <c r="CY49" s="89">
        <f t="shared" si="170"/>
        <v>5</v>
      </c>
      <c r="CZ49" s="89">
        <f t="shared" si="171"/>
        <v>72000</v>
      </c>
      <c r="DA49" s="89">
        <f t="shared" si="172"/>
        <v>72000</v>
      </c>
      <c r="DB49" s="89">
        <f t="shared" si="173"/>
        <v>72000</v>
      </c>
      <c r="DC49" s="89">
        <f t="shared" si="174"/>
        <v>72000</v>
      </c>
      <c r="DD49" s="89">
        <f t="shared" si="175"/>
        <v>72000</v>
      </c>
      <c r="DH49" s="89">
        <v>44</v>
      </c>
      <c r="DI49" s="89">
        <f>SUMPRODUCT(AM$6:AM49,[1]节奏总纲!W$4:W47)</f>
        <v>2201455.6159834811</v>
      </c>
      <c r="DJ49" s="89">
        <f>SUMPRODUCT(AN$6:AN49,[1]节奏总纲!X$4:X47)</f>
        <v>1945234.1033106302</v>
      </c>
      <c r="DK49" s="89">
        <f>SUMPRODUCT(AO$6:AO49,[1]节奏总纲!Y$4:Y47)</f>
        <v>1624684.2884940084</v>
      </c>
      <c r="DL49" s="89">
        <f>SUMPRODUCT(AP$6:AP49,[1]节奏总纲!Z$4:Z47)</f>
        <v>1216889.1198562712</v>
      </c>
      <c r="DM49" s="89">
        <f>SUMPRODUCT(AQ$6:AQ49,[1]节奏总纲!AA$4:AA47)</f>
        <v>698702.89232713578</v>
      </c>
      <c r="DN49" s="89">
        <f>SUMPRODUCT(AR$6:AR49,[1]节奏总纲!W$4:W47)</f>
        <v>48227656.616725564</v>
      </c>
      <c r="DO49" s="89">
        <f>SUMPRODUCT(AS$6:AS49,[1]节奏总纲!X$4:X47)</f>
        <v>43287323.46767211</v>
      </c>
      <c r="DP49" s="89">
        <f>SUMPRODUCT(AT$6:AT49,[1]节奏总纲!Y$4:Y47)</f>
        <v>36743517.696247339</v>
      </c>
      <c r="DQ49" s="89">
        <f>SUMPRODUCT(AU$6:AU49,[1]节奏总纲!Z$4:Z47)</f>
        <v>27946986.701570485</v>
      </c>
      <c r="DR49" s="89">
        <f>SUMPRODUCT(AV$6:AV49,[1]节奏总纲!AA$4:AA47)</f>
        <v>16558411.444358721</v>
      </c>
      <c r="DS49" s="89">
        <f>SUMPRODUCT(CZ$6:CZ49,[1]节奏总纲!W$4:W47)</f>
        <v>1342273.0335666356</v>
      </c>
      <c r="DT49" s="89">
        <f>SUMPRODUCT(DA$6:DA49,[1]节奏总纲!X$4:X47)</f>
        <v>1171446.3598730129</v>
      </c>
      <c r="DU49" s="89">
        <f>SUMPRODUCT(DB$6:DB49,[1]节奏总纲!Y$4:Y47)</f>
        <v>967049.14470527391</v>
      </c>
      <c r="DV49" s="89">
        <f>SUMPRODUCT(DC$6:DC49,[1]节奏总纲!Z$4:Z47)</f>
        <v>716807.98811359587</v>
      </c>
      <c r="DW49" s="89">
        <f>SUMPRODUCT(DD$6:DD49,[1]节奏总纲!AA$4:AA47)</f>
        <v>401764.68880924082</v>
      </c>
      <c r="DX49" s="89">
        <f>SUMPRODUCT(AW$6:AW49,[1]节奏总纲!W$4:W47)</f>
        <v>0</v>
      </c>
      <c r="DY49" s="89">
        <f>SUMPRODUCT(AX$6:AX49,[1]节奏总纲!X$4:X47)</f>
        <v>0</v>
      </c>
      <c r="DZ49" s="89">
        <f>SUMPRODUCT(AY$6:AY49,[1]节奏总纲!Y$4:Y47)</f>
        <v>0</v>
      </c>
      <c r="EA49" s="89">
        <f>SUMPRODUCT(AZ$6:AZ49,[1]节奏总纲!Z$4:Z47)</f>
        <v>0</v>
      </c>
      <c r="EB49" s="89">
        <f>SUMPRODUCT(BA$6:BA49,[1]节奏总纲!AA$4:AA47)</f>
        <v>0</v>
      </c>
      <c r="EC49" s="89">
        <f>SUMPRODUCT(BB$6:BB49,[1]节奏总纲!W$4:W47)</f>
        <v>0</v>
      </c>
      <c r="ED49" s="89">
        <f>SUMPRODUCT(BC$6:BC49,[1]节奏总纲!X$4:X47)</f>
        <v>0</v>
      </c>
      <c r="EE49" s="89">
        <f>SUMPRODUCT(BD$6:BD49,[1]节奏总纲!Y$4:Y47)</f>
        <v>0</v>
      </c>
      <c r="EF49" s="89">
        <f>SUMPRODUCT(BE$6:BE49,[1]节奏总纲!Z$4:Z47)</f>
        <v>0</v>
      </c>
      <c r="EG49" s="89">
        <f>SUMPRODUCT(BF$6:BF49,[1]节奏总纲!AA$4:AA47)</f>
        <v>0</v>
      </c>
      <c r="EH49" s="89">
        <f>SUMPRODUCT(BG$6:BG49,[1]节奏总纲!W$4:W47)</f>
        <v>0</v>
      </c>
      <c r="EI49" s="89">
        <f>SUMPRODUCT(BH$6:BH49,[1]节奏总纲!X$4:X47)</f>
        <v>0</v>
      </c>
      <c r="EJ49" s="89">
        <f>SUMPRODUCT(BI$6:BI49,[1]节奏总纲!Y$4:Y47)</f>
        <v>0</v>
      </c>
      <c r="EK49" s="89">
        <f>SUMPRODUCT(BJ$6:BJ49,[1]节奏总纲!Z$4:Z47)</f>
        <v>0</v>
      </c>
      <c r="EL49" s="89">
        <f>SUMPRODUCT(BK$6:BK49,[1]节奏总纲!AA$4:AA47)</f>
        <v>0</v>
      </c>
      <c r="EM49" s="89">
        <f>SUMPRODUCT(BL$6:BL49,[1]节奏总纲!W$4:W47)</f>
        <v>0</v>
      </c>
      <c r="EN49" s="89">
        <f>SUMPRODUCT(BM$6:BM49,[1]节奏总纲!X$4:X47)</f>
        <v>0</v>
      </c>
      <c r="EO49" s="89">
        <f>SUMPRODUCT(BN$6:BN49,[1]节奏总纲!Y$4:Y47)</f>
        <v>0</v>
      </c>
      <c r="EP49" s="89">
        <f>SUMPRODUCT(BO$6:BO49,[1]节奏总纲!Z$4:Z47)</f>
        <v>0</v>
      </c>
      <c r="EQ49" s="89">
        <f>SUMPRODUCT(BP$6:BP49,[1]节奏总纲!AA$4:AA47)</f>
        <v>0</v>
      </c>
      <c r="ER49" s="89">
        <f>SUMPRODUCT(BQ$6:BQ49,[1]节奏总纲!W$4:W47)</f>
        <v>0</v>
      </c>
      <c r="ES49" s="89">
        <f>SUMPRODUCT(BR$6:BR49,[1]节奏总纲!X$4:X47)</f>
        <v>0</v>
      </c>
      <c r="ET49" s="89">
        <f>SUMPRODUCT(BS$6:BS49,[1]节奏总纲!Y$4:Y47)</f>
        <v>0</v>
      </c>
      <c r="EU49" s="89">
        <f>SUMPRODUCT(BT$6:BT49,[1]节奏总纲!Z$4:Z47)</f>
        <v>0</v>
      </c>
      <c r="EV49" s="89">
        <f>SUMPRODUCT(BU$6:BU49,[1]节奏总纲!AA$4:AA47)</f>
        <v>0</v>
      </c>
      <c r="FE49" s="89">
        <f>SUMPRODUCT(BV$6:BV49,[1]节奏总纲!W$4:W47)</f>
        <v>379.94578064616474</v>
      </c>
      <c r="FF49" s="89">
        <f>SUMPRODUCT(BW$6:BW49,[1]节奏总纲!X$4:X47)</f>
        <v>332.26827740297904</v>
      </c>
      <c r="FG49" s="89">
        <f>SUMPRODUCT(BX$6:BX49,[1]节奏总纲!Y$4:Y47)</f>
        <v>274.7685276749973</v>
      </c>
      <c r="FH49" s="89">
        <f>SUMPRODUCT(BY$6:BY49,[1]节奏总纲!Z$4:Z47)</f>
        <v>203.94570144374589</v>
      </c>
      <c r="FI49" s="89">
        <f>SUMPRODUCT(BZ$6:BZ49,[1]节奏总纲!AA$4:AA47)</f>
        <v>114.70141468058351</v>
      </c>
      <c r="FJ49" s="89">
        <f>SUMPRODUCT(CA$6:CA49,[1]节奏总纲!W$4:W47)</f>
        <v>262.94928650995081</v>
      </c>
      <c r="FK49" s="89">
        <f>SUMPRODUCT(CB$6:CB49,[1]节奏总纲!X$4:X47)</f>
        <v>230.13783050181732</v>
      </c>
      <c r="FL49" s="89">
        <f>SUMPRODUCT(CC$6:CC49,[1]节奏总纲!Y$4:Y47)</f>
        <v>190.40665908177718</v>
      </c>
      <c r="FM49" s="89">
        <f>SUMPRODUCT(CD$6:CD49,[1]节奏总纲!Z$4:Z47)</f>
        <v>141.36703419927198</v>
      </c>
      <c r="FN49" s="89">
        <f>SUMPRODUCT(CE$6:CE49,[1]节奏总纲!AA$4:AA47)</f>
        <v>79.700714234389054</v>
      </c>
      <c r="FO49" s="89">
        <f>SUMPRODUCT(CF$6:CF49,[1]节奏总纲!W$4:W47)</f>
        <v>164.51376305699864</v>
      </c>
      <c r="FP49" s="89">
        <f>SUMPRODUCT(CG$6:CG49,[1]节奏总纲!X$4:X47)</f>
        <v>144.44128083508539</v>
      </c>
      <c r="FQ49" s="89">
        <f>SUMPRODUCT(CH$6:CH49,[1]节奏总纲!Y$4:Y47)</f>
        <v>119.75589926719232</v>
      </c>
      <c r="FR49" s="89">
        <f>SUMPRODUCT(CI$6:CI49,[1]节奏总纲!Z$4:Z47)</f>
        <v>88.938950577387814</v>
      </c>
      <c r="FS49" s="89">
        <f>SUMPRODUCT(CJ$6:CJ49,[1]节奏总纲!AA$4:AA47)</f>
        <v>50.205241531794663</v>
      </c>
      <c r="FT49" s="89">
        <f>SUMPRODUCT(CK$6:CK49,[1]节奏总纲!W$4:W47)</f>
        <v>183.45358953349495</v>
      </c>
      <c r="FU49" s="89">
        <f>SUMPRODUCT(CL$6:CL49,[1]节奏总纲!X$4:X47)</f>
        <v>161.82070952519558</v>
      </c>
      <c r="FV49" s="89">
        <f>SUMPRODUCT(CM$6:CM49,[1]节奏总纲!Y$4:Y47)</f>
        <v>134.92275624216182</v>
      </c>
      <c r="FW49" s="89">
        <f>SUMPRODUCT(CN$6:CN49,[1]节奏总纲!Z$4:Z47)</f>
        <v>101.27091903967217</v>
      </c>
      <c r="FX49" s="89">
        <f>SUMPRODUCT(CO$6:CO49,[1]节奏总纲!AA$4:AA47)</f>
        <v>57.900533722027859</v>
      </c>
      <c r="FY49" s="89">
        <f>SUMPRODUCT(CP$6:CP49,[1]节奏总纲!W$4:W47)</f>
        <v>99.499471159418704</v>
      </c>
      <c r="FZ49" s="89">
        <f>SUMPRODUCT(CQ$6:CQ49,[1]节奏总纲!X$4:X47)</f>
        <v>88.417097614866805</v>
      </c>
      <c r="GA49" s="89">
        <f>SUMPRODUCT(CR$6:CR49,[1]节奏总纲!Y$4:Y47)</f>
        <v>74.114235273900604</v>
      </c>
      <c r="GB49" s="89">
        <f>SUMPRODUCT(CS$6:CS49,[1]节奏总纲!Z$4:Z47)</f>
        <v>55.677616699820916</v>
      </c>
      <c r="GC49" s="89">
        <f>SUMPRODUCT(CT$6:CT49,[1]节奏总纲!AA$4:AA47)</f>
        <v>32.421536283575676</v>
      </c>
      <c r="GD49" s="89">
        <f>SUMPRODUCT(CU$6:CU49,[1]节奏总纲!W$4:W47)</f>
        <v>33.117375012959002</v>
      </c>
      <c r="GE49" s="89">
        <f>SUMPRODUCT(CV$6:CV49,[1]节奏总纲!X$4:X47)</f>
        <v>29.742429686025471</v>
      </c>
      <c r="GF49" s="89">
        <f>SUMPRODUCT(CW$6:CW49,[1]节奏总纲!Y$4:Y47)</f>
        <v>25.413823358098284</v>
      </c>
      <c r="GG49" s="89">
        <f>SUMPRODUCT(CX$6:CX49,[1]节奏总纲!Z$4:Z47)</f>
        <v>19.778976605648204</v>
      </c>
      <c r="GH49" s="89">
        <f>SUMPRODUCT(CY$6:CY49,[1]节奏总纲!AA$4:AA47)</f>
        <v>11.683463880192939</v>
      </c>
      <c r="GR49" s="89">
        <f>SUMPRODUCT(CZ$6:CZ49,[1]节奏总纲!W$4:W47)</f>
        <v>1342273.0335666356</v>
      </c>
      <c r="GS49" s="89">
        <f>SUMPRODUCT(DA$6:DA49,[1]节奏总纲!X$4:X47)</f>
        <v>1171446.3598730129</v>
      </c>
      <c r="GT49" s="89">
        <f>SUMPRODUCT(DB$6:DB49,[1]节奏总纲!Y$4:Y47)</f>
        <v>967049.14470527391</v>
      </c>
      <c r="GU49" s="89">
        <f>SUMPRODUCT(DC$6:DC49,[1]节奏总纲!Z$4:Z47)</f>
        <v>716807.98811359587</v>
      </c>
      <c r="GV49" s="89">
        <f>SUMPRODUCT(DD$6:DD49,[1]节奏总纲!AA$4:AA47)</f>
        <v>401764.68880924082</v>
      </c>
    </row>
    <row r="50" spans="2:204" x14ac:dyDescent="0.15">
      <c r="B50" s="89">
        <f t="shared" si="89"/>
        <v>72</v>
      </c>
      <c r="C50" s="89">
        <v>39</v>
      </c>
      <c r="D50" s="39">
        <f>爵位解锁村镇信息!L47</f>
        <v>2694</v>
      </c>
      <c r="E50" s="39">
        <f>爵位解锁村镇信息!M47</f>
        <v>2711</v>
      </c>
      <c r="F50" s="39">
        <f>爵位解锁村镇信息!N47</f>
        <v>2728.3469387755113</v>
      </c>
      <c r="G50" s="39">
        <f>爵位解锁村镇信息!O47</f>
        <v>2746.0515463917518</v>
      </c>
      <c r="H50" s="39">
        <f>爵位解锁村镇信息!P47</f>
        <v>2782.5789473684217</v>
      </c>
      <c r="I50" s="67">
        <f t="shared" si="87"/>
        <v>0.87230883444691909</v>
      </c>
      <c r="J50" s="42">
        <v>50</v>
      </c>
      <c r="K50" s="89">
        <f t="shared" si="88"/>
        <v>2350</v>
      </c>
      <c r="L50" s="89">
        <v>120300</v>
      </c>
      <c r="M50" s="89">
        <f>ROUND(650/INDEX('[1]功能-付费相关'!BB$6:BB$105,C50,1)/2000,0)*2000</f>
        <v>2032000</v>
      </c>
      <c r="S50" s="89">
        <v>6</v>
      </c>
      <c r="T50" s="69">
        <v>20</v>
      </c>
      <c r="U50" s="69">
        <v>15</v>
      </c>
      <c r="V50" s="69">
        <v>10</v>
      </c>
      <c r="W50" s="69">
        <v>15</v>
      </c>
      <c r="Z50" s="89">
        <f t="shared" si="86"/>
        <v>72000</v>
      </c>
      <c r="AE50" s="89">
        <v>45</v>
      </c>
      <c r="AF50" s="89">
        <f t="shared" si="101"/>
        <v>3090</v>
      </c>
      <c r="AG50" s="89">
        <f t="shared" si="102"/>
        <v>3105.909090909091</v>
      </c>
      <c r="AH50" s="89">
        <f t="shared" si="103"/>
        <v>3122.1428571428582</v>
      </c>
      <c r="AI50" s="89">
        <f t="shared" si="104"/>
        <v>3138.711340206185</v>
      </c>
      <c r="AJ50" s="89">
        <f t="shared" si="105"/>
        <v>3172.8947368421059</v>
      </c>
      <c r="AL50" s="89">
        <v>45</v>
      </c>
      <c r="AM50" s="89">
        <f t="shared" si="106"/>
        <v>183320</v>
      </c>
      <c r="AN50" s="89">
        <f t="shared" si="107"/>
        <v>185209.09090909091</v>
      </c>
      <c r="AO50" s="89">
        <f t="shared" si="108"/>
        <v>187157.14285714299</v>
      </c>
      <c r="AP50" s="89">
        <f t="shared" si="109"/>
        <v>189145.36082474221</v>
      </c>
      <c r="AQ50" s="89">
        <f t="shared" si="110"/>
        <v>193293.15789473691</v>
      </c>
      <c r="AR50" s="89">
        <f t="shared" si="111"/>
        <v>6262000</v>
      </c>
      <c r="AS50" s="89">
        <f t="shared" si="112"/>
        <v>6453400.0000000009</v>
      </c>
      <c r="AT50" s="89">
        <f t="shared" si="113"/>
        <v>6660542.8571428712</v>
      </c>
      <c r="AU50" s="89">
        <f t="shared" si="114"/>
        <v>6871956.7010309212</v>
      </c>
      <c r="AV50" s="89">
        <f t="shared" si="115"/>
        <v>7337442.1052631671</v>
      </c>
      <c r="AW50" s="89">
        <f t="shared" si="116"/>
        <v>0</v>
      </c>
      <c r="AX50" s="89">
        <f t="shared" si="117"/>
        <v>0</v>
      </c>
      <c r="AY50" s="89">
        <f t="shared" si="118"/>
        <v>0</v>
      </c>
      <c r="AZ50" s="89">
        <f t="shared" si="119"/>
        <v>0</v>
      </c>
      <c r="BA50" s="89">
        <f t="shared" si="120"/>
        <v>0</v>
      </c>
      <c r="BB50" s="89">
        <f t="shared" si="121"/>
        <v>0</v>
      </c>
      <c r="BC50" s="89">
        <f t="shared" si="122"/>
        <v>0</v>
      </c>
      <c r="BD50" s="89">
        <f t="shared" si="123"/>
        <v>0</v>
      </c>
      <c r="BE50" s="89">
        <f t="shared" si="124"/>
        <v>0</v>
      </c>
      <c r="BF50" s="89">
        <f t="shared" si="125"/>
        <v>0</v>
      </c>
      <c r="BG50" s="89">
        <f t="shared" si="126"/>
        <v>0</v>
      </c>
      <c r="BH50" s="89">
        <f t="shared" si="127"/>
        <v>0</v>
      </c>
      <c r="BI50" s="89">
        <f t="shared" si="128"/>
        <v>0</v>
      </c>
      <c r="BJ50" s="89">
        <f t="shared" si="129"/>
        <v>0</v>
      </c>
      <c r="BK50" s="89">
        <f t="shared" si="130"/>
        <v>0</v>
      </c>
      <c r="BL50" s="89">
        <f t="shared" si="131"/>
        <v>0</v>
      </c>
      <c r="BM50" s="89">
        <f t="shared" si="132"/>
        <v>0</v>
      </c>
      <c r="BN50" s="89">
        <f t="shared" si="133"/>
        <v>0</v>
      </c>
      <c r="BO50" s="89">
        <f t="shared" si="134"/>
        <v>0</v>
      </c>
      <c r="BP50" s="89">
        <f t="shared" si="135"/>
        <v>0</v>
      </c>
      <c r="BQ50" s="89">
        <f t="shared" si="136"/>
        <v>0</v>
      </c>
      <c r="BR50" s="89">
        <f t="shared" si="137"/>
        <v>0</v>
      </c>
      <c r="BS50" s="89">
        <f t="shared" si="138"/>
        <v>0</v>
      </c>
      <c r="BT50" s="89">
        <f t="shared" si="139"/>
        <v>0</v>
      </c>
      <c r="BU50" s="89">
        <f t="shared" si="140"/>
        <v>0</v>
      </c>
      <c r="BV50" s="89">
        <f t="shared" si="141"/>
        <v>20</v>
      </c>
      <c r="BW50" s="89">
        <f t="shared" si="142"/>
        <v>20</v>
      </c>
      <c r="BX50" s="89">
        <f t="shared" si="143"/>
        <v>20</v>
      </c>
      <c r="BY50" s="89">
        <f t="shared" si="144"/>
        <v>20</v>
      </c>
      <c r="BZ50" s="89">
        <f t="shared" si="145"/>
        <v>20</v>
      </c>
      <c r="CA50" s="89">
        <f t="shared" si="146"/>
        <v>15</v>
      </c>
      <c r="CB50" s="89">
        <f t="shared" si="147"/>
        <v>15</v>
      </c>
      <c r="CC50" s="89">
        <f t="shared" si="148"/>
        <v>15</v>
      </c>
      <c r="CD50" s="89">
        <f t="shared" si="149"/>
        <v>15</v>
      </c>
      <c r="CE50" s="89">
        <f t="shared" si="150"/>
        <v>15</v>
      </c>
      <c r="CF50" s="89">
        <f t="shared" si="151"/>
        <v>10</v>
      </c>
      <c r="CG50" s="89">
        <f t="shared" si="152"/>
        <v>10</v>
      </c>
      <c r="CH50" s="89">
        <f t="shared" si="153"/>
        <v>10</v>
      </c>
      <c r="CI50" s="89">
        <f t="shared" si="154"/>
        <v>10</v>
      </c>
      <c r="CJ50" s="89">
        <f t="shared" si="155"/>
        <v>10</v>
      </c>
      <c r="CK50" s="89">
        <f t="shared" si="156"/>
        <v>15</v>
      </c>
      <c r="CL50" s="89">
        <f t="shared" si="157"/>
        <v>15</v>
      </c>
      <c r="CM50" s="89">
        <f t="shared" si="158"/>
        <v>15</v>
      </c>
      <c r="CN50" s="89">
        <f t="shared" si="159"/>
        <v>15</v>
      </c>
      <c r="CO50" s="89">
        <f t="shared" si="160"/>
        <v>15</v>
      </c>
      <c r="CP50" s="89">
        <f t="shared" si="161"/>
        <v>10</v>
      </c>
      <c r="CQ50" s="89">
        <f t="shared" si="162"/>
        <v>10</v>
      </c>
      <c r="CR50" s="89">
        <f t="shared" si="163"/>
        <v>10</v>
      </c>
      <c r="CS50" s="89">
        <f t="shared" si="164"/>
        <v>10</v>
      </c>
      <c r="CT50" s="89">
        <f t="shared" si="165"/>
        <v>10</v>
      </c>
      <c r="CU50" s="89">
        <f t="shared" si="166"/>
        <v>5</v>
      </c>
      <c r="CV50" s="89">
        <f t="shared" si="167"/>
        <v>5</v>
      </c>
      <c r="CW50" s="89">
        <f t="shared" si="168"/>
        <v>5</v>
      </c>
      <c r="CX50" s="89">
        <f t="shared" si="169"/>
        <v>5</v>
      </c>
      <c r="CY50" s="89">
        <f t="shared" si="170"/>
        <v>5</v>
      </c>
      <c r="CZ50" s="89">
        <f t="shared" si="171"/>
        <v>72000</v>
      </c>
      <c r="DA50" s="89">
        <f t="shared" si="172"/>
        <v>72000</v>
      </c>
      <c r="DB50" s="89">
        <f t="shared" si="173"/>
        <v>72000</v>
      </c>
      <c r="DC50" s="89">
        <f t="shared" si="174"/>
        <v>72000</v>
      </c>
      <c r="DD50" s="89">
        <f t="shared" si="175"/>
        <v>72000</v>
      </c>
      <c r="DH50" s="89">
        <v>45</v>
      </c>
      <c r="DI50" s="89">
        <f>SUMPRODUCT(AM$6:AM50,[1]节奏总纲!W$4:W48)</f>
        <v>2479238.6568050617</v>
      </c>
      <c r="DJ50" s="89">
        <f>SUMPRODUCT(AN$6:AN50,[1]节奏总纲!X$4:X48)</f>
        <v>2190862.7549756616</v>
      </c>
      <c r="DK50" s="89">
        <f>SUMPRODUCT(AO$6:AO50,[1]节奏总纲!Y$4:Y48)</f>
        <v>1827417.7677523284</v>
      </c>
      <c r="DL50" s="89">
        <f>SUMPRODUCT(AP$6:AP50,[1]节奏总纲!Z$4:Z48)</f>
        <v>1369112.9787936299</v>
      </c>
      <c r="DM50" s="89">
        <f>SUMPRODUCT(AQ$6:AQ50,[1]节奏总纲!AA$4:AA48)</f>
        <v>784774.15318205778</v>
      </c>
      <c r="DN50" s="89">
        <f>SUMPRODUCT(AR$6:AR50,[1]节奏总纲!W$4:W48)</f>
        <v>57716405.261852875</v>
      </c>
      <c r="DO50" s="89">
        <f>SUMPRODUCT(AS$6:AS50,[1]节奏总纲!X$4:X48)</f>
        <v>51845974.303192779</v>
      </c>
      <c r="DP50" s="89">
        <f>SUMPRODUCT(AT$6:AT50,[1]节奏总纲!Y$4:Y48)</f>
        <v>43958390.751925588</v>
      </c>
      <c r="DQ50" s="89">
        <f>SUMPRODUCT(AU$6:AU50,[1]节奏总纲!Z$4:Z48)</f>
        <v>33477525.557612732</v>
      </c>
      <c r="DR50" s="89">
        <f>SUMPRODUCT(AV$6:AV50,[1]节奏总纲!AA$4:AA48)</f>
        <v>19825691.571231697</v>
      </c>
      <c r="DS50" s="89">
        <f>SUMPRODUCT(CZ$6:CZ50,[1]节奏总纲!W$4:W48)</f>
        <v>1451373.9442100669</v>
      </c>
      <c r="DT50" s="89">
        <f>SUMPRODUCT(DA$6:DA50,[1]节奏总纲!X$4:X48)</f>
        <v>1266934.4529956286</v>
      </c>
      <c r="DU50" s="89">
        <f>SUMPRODUCT(DB$6:DB50,[1]节奏总纲!Y$4:Y48)</f>
        <v>1045041.4151779044</v>
      </c>
      <c r="DV50" s="89">
        <f>SUMPRODUCT(DC$6:DC50,[1]节奏总纲!Z$4:Z48)</f>
        <v>774753.46346493275</v>
      </c>
      <c r="DW50" s="89">
        <f>SUMPRODUCT(DD$6:DD50,[1]节奏总纲!AA$4:AA48)</f>
        <v>433825.47590098676</v>
      </c>
      <c r="DX50" s="89">
        <f>SUMPRODUCT(AW$6:AW50,[1]节奏总纲!W$4:W48)</f>
        <v>0</v>
      </c>
      <c r="DY50" s="89">
        <f>SUMPRODUCT(AX$6:AX50,[1]节奏总纲!X$4:X48)</f>
        <v>0</v>
      </c>
      <c r="DZ50" s="89">
        <f>SUMPRODUCT(AY$6:AY50,[1]节奏总纲!Y$4:Y48)</f>
        <v>0</v>
      </c>
      <c r="EA50" s="89">
        <f>SUMPRODUCT(AZ$6:AZ50,[1]节奏总纲!Z$4:Z48)</f>
        <v>0</v>
      </c>
      <c r="EB50" s="89">
        <f>SUMPRODUCT(BA$6:BA50,[1]节奏总纲!AA$4:AA48)</f>
        <v>0</v>
      </c>
      <c r="EC50" s="89">
        <f>SUMPRODUCT(BB$6:BB50,[1]节奏总纲!W$4:W48)</f>
        <v>0</v>
      </c>
      <c r="ED50" s="89">
        <f>SUMPRODUCT(BC$6:BC50,[1]节奏总纲!X$4:X48)</f>
        <v>0</v>
      </c>
      <c r="EE50" s="89">
        <f>SUMPRODUCT(BD$6:BD50,[1]节奏总纲!Y$4:Y48)</f>
        <v>0</v>
      </c>
      <c r="EF50" s="89">
        <f>SUMPRODUCT(BE$6:BE50,[1]节奏总纲!Z$4:Z48)</f>
        <v>0</v>
      </c>
      <c r="EG50" s="89">
        <f>SUMPRODUCT(BF$6:BF50,[1]节奏总纲!AA$4:AA48)</f>
        <v>0</v>
      </c>
      <c r="EH50" s="89">
        <f>SUMPRODUCT(BG$6:BG50,[1]节奏总纲!W$4:W48)</f>
        <v>0</v>
      </c>
      <c r="EI50" s="89">
        <f>SUMPRODUCT(BH$6:BH50,[1]节奏总纲!X$4:X48)</f>
        <v>0</v>
      </c>
      <c r="EJ50" s="89">
        <f>SUMPRODUCT(BI$6:BI50,[1]节奏总纲!Y$4:Y48)</f>
        <v>0</v>
      </c>
      <c r="EK50" s="89">
        <f>SUMPRODUCT(BJ$6:BJ50,[1]节奏总纲!Z$4:Z48)</f>
        <v>0</v>
      </c>
      <c r="EL50" s="89">
        <f>SUMPRODUCT(BK$6:BK50,[1]节奏总纲!AA$4:AA48)</f>
        <v>0</v>
      </c>
      <c r="EM50" s="89">
        <f>SUMPRODUCT(BL$6:BL50,[1]节奏总纲!W$4:W48)</f>
        <v>0</v>
      </c>
      <c r="EN50" s="89">
        <f>SUMPRODUCT(BM$6:BM50,[1]节奏总纲!X$4:X48)</f>
        <v>0</v>
      </c>
      <c r="EO50" s="89">
        <f>SUMPRODUCT(BN$6:BN50,[1]节奏总纲!Y$4:Y48)</f>
        <v>0</v>
      </c>
      <c r="EP50" s="89">
        <f>SUMPRODUCT(BO$6:BO50,[1]节奏总纲!Z$4:Z48)</f>
        <v>0</v>
      </c>
      <c r="EQ50" s="89">
        <f>SUMPRODUCT(BP$6:BP50,[1]节奏总纲!AA$4:AA48)</f>
        <v>0</v>
      </c>
      <c r="ER50" s="89">
        <f>SUMPRODUCT(BQ$6:BQ50,[1]节奏总纲!W$4:W48)</f>
        <v>0</v>
      </c>
      <c r="ES50" s="89">
        <f>SUMPRODUCT(BR$6:BR50,[1]节奏总纲!X$4:X48)</f>
        <v>0</v>
      </c>
      <c r="ET50" s="89">
        <f>SUMPRODUCT(BS$6:BS50,[1]节奏总纲!Y$4:Y48)</f>
        <v>0</v>
      </c>
      <c r="EU50" s="89">
        <f>SUMPRODUCT(BT$6:BT50,[1]节奏总纲!Z$4:Z48)</f>
        <v>0</v>
      </c>
      <c r="EV50" s="89">
        <f>SUMPRODUCT(BU$6:BU50,[1]节奏总纲!AA$4:AA48)</f>
        <v>0</v>
      </c>
      <c r="FE50" s="89">
        <f>SUMPRODUCT(BV$6:BV50,[1]节奏总纲!W$4:W48)</f>
        <v>410.25158915822897</v>
      </c>
      <c r="FF50" s="89">
        <f>SUMPRODUCT(BW$6:BW50,[1]节奏总纲!X$4:X48)</f>
        <v>358.79274771481676</v>
      </c>
      <c r="FG50" s="89">
        <f>SUMPRODUCT(BX$6:BX50,[1]节奏总纲!Y$4:Y48)</f>
        <v>296.43304725072801</v>
      </c>
      <c r="FH50" s="89">
        <f>SUMPRODUCT(BY$6:BY50,[1]节奏总纲!Z$4:Z48)</f>
        <v>220.04166681911727</v>
      </c>
      <c r="FI50" s="89">
        <f>SUMPRODUCT(BZ$6:BZ50,[1]节奏总纲!AA$4:AA48)</f>
        <v>123.60718887273515</v>
      </c>
      <c r="FJ50" s="89">
        <f>SUMPRODUCT(CA$6:CA50,[1]节奏总纲!W$4:W48)</f>
        <v>285.67864289399898</v>
      </c>
      <c r="FK50" s="89">
        <f>SUMPRODUCT(CB$6:CB50,[1]节奏总纲!X$4:X48)</f>
        <v>250.03118323569558</v>
      </c>
      <c r="FL50" s="89">
        <f>SUMPRODUCT(CC$6:CC50,[1]节奏总纲!Y$4:Y48)</f>
        <v>206.65504876357519</v>
      </c>
      <c r="FM50" s="89">
        <f>SUMPRODUCT(CD$6:CD50,[1]节奏总纲!Z$4:Z48)</f>
        <v>153.43900823080051</v>
      </c>
      <c r="FN50" s="89">
        <f>SUMPRODUCT(CE$6:CE50,[1]节奏总纲!AA$4:AA48)</f>
        <v>86.380044878502787</v>
      </c>
      <c r="FO50" s="89">
        <f>SUMPRODUCT(CF$6:CF50,[1]节奏总纲!W$4:W48)</f>
        <v>179.66666731303076</v>
      </c>
      <c r="FP50" s="89">
        <f>SUMPRODUCT(CG$6:CG50,[1]节奏总纲!X$4:X48)</f>
        <v>157.70351599100422</v>
      </c>
      <c r="FQ50" s="89">
        <f>SUMPRODUCT(CH$6:CH50,[1]节奏总纲!Y$4:Y48)</f>
        <v>130.58815905505767</v>
      </c>
      <c r="FR50" s="89">
        <f>SUMPRODUCT(CI$6:CI50,[1]节奏总纲!Z$4:Z48)</f>
        <v>96.986933265073503</v>
      </c>
      <c r="FS50" s="89">
        <f>SUMPRODUCT(CJ$6:CJ50,[1]节奏总纲!AA$4:AA48)</f>
        <v>54.658128627870482</v>
      </c>
      <c r="FT50" s="89">
        <f>SUMPRODUCT(CK$6:CK50,[1]节奏总纲!W$4:W48)</f>
        <v>206.18294591754312</v>
      </c>
      <c r="FU50" s="89">
        <f>SUMPRODUCT(CL$6:CL50,[1]节奏总纲!X$4:X48)</f>
        <v>181.71406225907384</v>
      </c>
      <c r="FV50" s="89">
        <f>SUMPRODUCT(CM$6:CM50,[1]节奏总纲!Y$4:Y48)</f>
        <v>151.17114592395984</v>
      </c>
      <c r="FW50" s="89">
        <f>SUMPRODUCT(CN$6:CN50,[1]节奏总纲!Z$4:Z48)</f>
        <v>113.34289307120069</v>
      </c>
      <c r="FX50" s="89">
        <f>SUMPRODUCT(CO$6:CO50,[1]节奏总纲!AA$4:AA48)</f>
        <v>64.579864366141592</v>
      </c>
      <c r="FY50" s="89">
        <f>SUMPRODUCT(CP$6:CP50,[1]节奏总纲!W$4:W48)</f>
        <v>114.65237541545082</v>
      </c>
      <c r="FZ50" s="89">
        <f>SUMPRODUCT(CQ$6:CQ50,[1]节奏总纲!X$4:X48)</f>
        <v>101.67933277078565</v>
      </c>
      <c r="GA50" s="89">
        <f>SUMPRODUCT(CR$6:CR50,[1]节奏总纲!Y$4:Y48)</f>
        <v>84.946495061765958</v>
      </c>
      <c r="GB50" s="89">
        <f>SUMPRODUCT(CS$6:CS50,[1]节奏总纲!Z$4:Z48)</f>
        <v>63.725599387506598</v>
      </c>
      <c r="GC50" s="89">
        <f>SUMPRODUCT(CT$6:CT50,[1]节奏总纲!AA$4:AA48)</f>
        <v>36.874423379651496</v>
      </c>
      <c r="GD50" s="89">
        <f>SUMPRODUCT(CU$6:CU50,[1]节奏总纲!W$4:W48)</f>
        <v>40.69382714097506</v>
      </c>
      <c r="GE50" s="89">
        <f>SUMPRODUCT(CV$6:CV50,[1]节奏总纲!X$4:X48)</f>
        <v>36.373547263984889</v>
      </c>
      <c r="GF50" s="89">
        <f>SUMPRODUCT(CW$6:CW50,[1]节奏总纲!Y$4:Y48)</f>
        <v>30.829953252030961</v>
      </c>
      <c r="GG50" s="89">
        <f>SUMPRODUCT(CX$6:CX50,[1]节奏总纲!Z$4:Z48)</f>
        <v>23.802967949491045</v>
      </c>
      <c r="GH50" s="89">
        <f>SUMPRODUCT(CY$6:CY50,[1]节奏总纲!AA$4:AA48)</f>
        <v>13.909907428230849</v>
      </c>
      <c r="GR50" s="89">
        <f>SUMPRODUCT(CZ$6:CZ50,[1]节奏总纲!W$4:W48)</f>
        <v>1451373.9442100669</v>
      </c>
      <c r="GS50" s="89">
        <f>SUMPRODUCT(DA$6:DA50,[1]节奏总纲!X$4:X48)</f>
        <v>1266934.4529956286</v>
      </c>
      <c r="GT50" s="89">
        <f>SUMPRODUCT(DB$6:DB50,[1]节奏总纲!Y$4:Y48)</f>
        <v>1045041.4151779044</v>
      </c>
      <c r="GU50" s="89">
        <f>SUMPRODUCT(DC$6:DC50,[1]节奏总纲!Z$4:Z48)</f>
        <v>774753.46346493275</v>
      </c>
      <c r="GV50" s="89">
        <f>SUMPRODUCT(DD$6:DD50,[1]节奏总纲!AA$4:AA48)</f>
        <v>433825.47590098676</v>
      </c>
    </row>
    <row r="51" spans="2:204" x14ac:dyDescent="0.15">
      <c r="B51" s="89">
        <f t="shared" si="89"/>
        <v>72</v>
      </c>
      <c r="C51" s="89">
        <v>40</v>
      </c>
      <c r="D51" s="39">
        <f>爵位解锁村镇信息!L48</f>
        <v>2766</v>
      </c>
      <c r="E51" s="39">
        <f>爵位解锁村镇信息!M48</f>
        <v>2783.7272727272725</v>
      </c>
      <c r="F51" s="39">
        <f>爵位解锁村镇信息!N48</f>
        <v>2801.8163265306134</v>
      </c>
      <c r="G51" s="39">
        <f>爵位解锁村镇信息!O48</f>
        <v>2820.278350515463</v>
      </c>
      <c r="H51" s="39">
        <f>爵位解锁村镇信息!P48</f>
        <v>2857.105263157895</v>
      </c>
      <c r="I51" s="67">
        <f t="shared" si="87"/>
        <v>0.88575560375994211</v>
      </c>
      <c r="J51" s="65">
        <v>100</v>
      </c>
      <c r="K51" s="64">
        <f t="shared" si="88"/>
        <v>2450</v>
      </c>
      <c r="L51" s="64">
        <v>125100</v>
      </c>
      <c r="M51" s="64">
        <f>ROUND(650/INDEX('[1]功能-付费相关'!BB$6:BB$105,C51,1)/2000,0)*2000</f>
        <v>2236000</v>
      </c>
      <c r="N51" s="64"/>
      <c r="O51" s="64"/>
      <c r="P51" s="64"/>
      <c r="Q51" s="64"/>
      <c r="R51" s="64"/>
      <c r="S51" s="64">
        <v>6</v>
      </c>
      <c r="T51" s="64">
        <v>20</v>
      </c>
      <c r="U51" s="64">
        <v>15</v>
      </c>
      <c r="V51" s="64">
        <v>10</v>
      </c>
      <c r="W51" s="64">
        <v>15</v>
      </c>
      <c r="X51" s="64">
        <v>10</v>
      </c>
      <c r="Y51" s="64"/>
      <c r="Z51" s="64">
        <f t="shared" si="86"/>
        <v>72000</v>
      </c>
      <c r="AE51" s="89">
        <v>46</v>
      </c>
      <c r="AF51" s="89">
        <f t="shared" si="101"/>
        <v>3150</v>
      </c>
      <c r="AG51" s="89">
        <f t="shared" si="102"/>
        <v>3166.5151515151515</v>
      </c>
      <c r="AH51" s="89">
        <f t="shared" si="103"/>
        <v>3183.3673469387763</v>
      </c>
      <c r="AI51" s="89">
        <f t="shared" si="104"/>
        <v>3200.5670103092771</v>
      </c>
      <c r="AJ51" s="89">
        <f t="shared" si="105"/>
        <v>3244.4736842105272</v>
      </c>
      <c r="AL51" s="89">
        <v>46</v>
      </c>
      <c r="AM51" s="89">
        <f t="shared" si="106"/>
        <v>190500</v>
      </c>
      <c r="AN51" s="89">
        <f t="shared" si="107"/>
        <v>192514.84848484848</v>
      </c>
      <c r="AO51" s="89">
        <f t="shared" si="108"/>
        <v>194570.81632653071</v>
      </c>
      <c r="AP51" s="89">
        <f t="shared" si="109"/>
        <v>196670.30927835035</v>
      </c>
      <c r="AQ51" s="89">
        <f t="shared" si="110"/>
        <v>202114.73684210537</v>
      </c>
      <c r="AR51" s="89">
        <f t="shared" si="111"/>
        <v>7016000</v>
      </c>
      <c r="AS51" s="89">
        <f t="shared" si="112"/>
        <v>7247872.7272727275</v>
      </c>
      <c r="AT51" s="89">
        <f t="shared" si="113"/>
        <v>7484477.5510204202</v>
      </c>
      <c r="AU51" s="89">
        <f t="shared" si="114"/>
        <v>7726731.9587628664</v>
      </c>
      <c r="AV51" s="89">
        <f t="shared" si="115"/>
        <v>8402894.7368421182</v>
      </c>
      <c r="AW51" s="89">
        <f t="shared" si="116"/>
        <v>0</v>
      </c>
      <c r="AX51" s="89">
        <f t="shared" si="117"/>
        <v>0</v>
      </c>
      <c r="AY51" s="89">
        <f t="shared" si="118"/>
        <v>0</v>
      </c>
      <c r="AZ51" s="89">
        <f t="shared" si="119"/>
        <v>0</v>
      </c>
      <c r="BA51" s="89">
        <f t="shared" si="120"/>
        <v>0</v>
      </c>
      <c r="BB51" s="89">
        <f t="shared" si="121"/>
        <v>0</v>
      </c>
      <c r="BC51" s="89">
        <f t="shared" si="122"/>
        <v>0</v>
      </c>
      <c r="BD51" s="89">
        <f t="shared" si="123"/>
        <v>0</v>
      </c>
      <c r="BE51" s="89">
        <f t="shared" si="124"/>
        <v>0</v>
      </c>
      <c r="BF51" s="89">
        <f t="shared" si="125"/>
        <v>0</v>
      </c>
      <c r="BG51" s="89">
        <f t="shared" si="126"/>
        <v>0</v>
      </c>
      <c r="BH51" s="89">
        <f t="shared" si="127"/>
        <v>0</v>
      </c>
      <c r="BI51" s="89">
        <f t="shared" si="128"/>
        <v>0</v>
      </c>
      <c r="BJ51" s="89">
        <f t="shared" si="129"/>
        <v>0</v>
      </c>
      <c r="BK51" s="89">
        <f t="shared" si="130"/>
        <v>0</v>
      </c>
      <c r="BL51" s="89">
        <f t="shared" si="131"/>
        <v>0</v>
      </c>
      <c r="BM51" s="89">
        <f t="shared" si="132"/>
        <v>0</v>
      </c>
      <c r="BN51" s="89">
        <f t="shared" si="133"/>
        <v>0</v>
      </c>
      <c r="BO51" s="89">
        <f t="shared" si="134"/>
        <v>0</v>
      </c>
      <c r="BP51" s="89">
        <f t="shared" si="135"/>
        <v>0</v>
      </c>
      <c r="BQ51" s="89">
        <f t="shared" si="136"/>
        <v>0</v>
      </c>
      <c r="BR51" s="89">
        <f t="shared" si="137"/>
        <v>0</v>
      </c>
      <c r="BS51" s="89">
        <f t="shared" si="138"/>
        <v>0</v>
      </c>
      <c r="BT51" s="89">
        <f t="shared" si="139"/>
        <v>0</v>
      </c>
      <c r="BU51" s="89">
        <f t="shared" si="140"/>
        <v>0</v>
      </c>
      <c r="BV51" s="89">
        <f t="shared" si="141"/>
        <v>20</v>
      </c>
      <c r="BW51" s="89">
        <f t="shared" si="142"/>
        <v>20</v>
      </c>
      <c r="BX51" s="89">
        <f t="shared" si="143"/>
        <v>20</v>
      </c>
      <c r="BY51" s="89">
        <f t="shared" si="144"/>
        <v>20</v>
      </c>
      <c r="BZ51" s="89">
        <f t="shared" si="145"/>
        <v>20</v>
      </c>
      <c r="CA51" s="89">
        <f t="shared" si="146"/>
        <v>15</v>
      </c>
      <c r="CB51" s="89">
        <f t="shared" si="147"/>
        <v>15</v>
      </c>
      <c r="CC51" s="89">
        <f t="shared" si="148"/>
        <v>15</v>
      </c>
      <c r="CD51" s="89">
        <f t="shared" si="149"/>
        <v>15</v>
      </c>
      <c r="CE51" s="89">
        <f t="shared" si="150"/>
        <v>15</v>
      </c>
      <c r="CF51" s="89">
        <f t="shared" si="151"/>
        <v>10</v>
      </c>
      <c r="CG51" s="89">
        <f t="shared" si="152"/>
        <v>10</v>
      </c>
      <c r="CH51" s="89">
        <f t="shared" si="153"/>
        <v>10</v>
      </c>
      <c r="CI51" s="89">
        <f t="shared" si="154"/>
        <v>10</v>
      </c>
      <c r="CJ51" s="89">
        <f t="shared" si="155"/>
        <v>10</v>
      </c>
      <c r="CK51" s="89">
        <f t="shared" si="156"/>
        <v>15</v>
      </c>
      <c r="CL51" s="89">
        <f t="shared" si="157"/>
        <v>15</v>
      </c>
      <c r="CM51" s="89">
        <f t="shared" si="158"/>
        <v>15</v>
      </c>
      <c r="CN51" s="89">
        <f t="shared" si="159"/>
        <v>15</v>
      </c>
      <c r="CO51" s="89">
        <f t="shared" si="160"/>
        <v>15</v>
      </c>
      <c r="CP51" s="89">
        <f t="shared" si="161"/>
        <v>10</v>
      </c>
      <c r="CQ51" s="89">
        <f t="shared" si="162"/>
        <v>10</v>
      </c>
      <c r="CR51" s="89">
        <f t="shared" si="163"/>
        <v>10</v>
      </c>
      <c r="CS51" s="89">
        <f t="shared" si="164"/>
        <v>10</v>
      </c>
      <c r="CT51" s="89">
        <f t="shared" si="165"/>
        <v>10</v>
      </c>
      <c r="CU51" s="89">
        <f t="shared" si="166"/>
        <v>5</v>
      </c>
      <c r="CV51" s="89">
        <f t="shared" si="167"/>
        <v>5</v>
      </c>
      <c r="CW51" s="89">
        <f t="shared" si="168"/>
        <v>5</v>
      </c>
      <c r="CX51" s="89">
        <f t="shared" si="169"/>
        <v>5</v>
      </c>
      <c r="CY51" s="89">
        <f t="shared" si="170"/>
        <v>5</v>
      </c>
      <c r="CZ51" s="89">
        <f t="shared" si="171"/>
        <v>72000</v>
      </c>
      <c r="DA51" s="89">
        <f t="shared" si="172"/>
        <v>72000</v>
      </c>
      <c r="DB51" s="89">
        <f t="shared" si="173"/>
        <v>72000</v>
      </c>
      <c r="DC51" s="89">
        <f t="shared" si="174"/>
        <v>72000</v>
      </c>
      <c r="DD51" s="89">
        <f t="shared" si="175"/>
        <v>72000</v>
      </c>
      <c r="DH51" s="89">
        <v>46</v>
      </c>
      <c r="DI51" s="89">
        <f>SUMPRODUCT(AM$6:AM51,[1]节奏总纲!W$4:W49)</f>
        <v>2788619.8134155595</v>
      </c>
      <c r="DJ51" s="89">
        <f>SUMPRODUCT(AN$6:AN51,[1]节奏总纲!X$4:X49)</f>
        <v>2462300.0318334708</v>
      </c>
      <c r="DK51" s="89">
        <f>SUMPRODUCT(AO$6:AO51,[1]节奏总纲!Y$4:Y49)</f>
        <v>2051787.0088139386</v>
      </c>
      <c r="DL51" s="89">
        <f>SUMPRODUCT(AP$6:AP51,[1]节奏总纲!Z$4:Z49)</f>
        <v>1536823.9969915189</v>
      </c>
      <c r="DM51" s="89">
        <f>SUMPRODUCT(AQ$6:AQ51,[1]节奏总纲!AA$4:AA49)</f>
        <v>876832.24022161576</v>
      </c>
      <c r="DN51" s="89">
        <f>SUMPRODUCT(AR$6:AR51,[1]节奏总纲!W$4:W49)</f>
        <v>69110726.49428989</v>
      </c>
      <c r="DO51" s="89">
        <f>SUMPRODUCT(AS$6:AS51,[1]节奏总纲!X$4:X49)</f>
        <v>62065148.832256332</v>
      </c>
      <c r="DP51" s="89">
        <f>SUMPRODUCT(AT$6:AT51,[1]节奏总纲!Y$4:Y49)</f>
        <v>52589112.35534896</v>
      </c>
      <c r="DQ51" s="89">
        <f>SUMPRODUCT(AU$6:AU51,[1]节奏总纲!Z$4:Z49)</f>
        <v>40066512.420455575</v>
      </c>
      <c r="DR51" s="89">
        <f>SUMPRODUCT(AV$6:AV51,[1]节奏总纲!AA$4:AA49)</f>
        <v>23652994.949276641</v>
      </c>
      <c r="DS51" s="89">
        <f>SUMPRODUCT(CZ$6:CZ51,[1]节奏总纲!W$4:W49)</f>
        <v>1568305.4049762392</v>
      </c>
      <c r="DT51" s="89">
        <f>SUMPRODUCT(DA$6:DA51,[1]节奏总纲!X$4:X49)</f>
        <v>1368451.2143653387</v>
      </c>
      <c r="DU51" s="89">
        <f>SUMPRODUCT(DB$6:DB51,[1]节奏总纲!Y$4:Y49)</f>
        <v>1128068.1797330016</v>
      </c>
      <c r="DV51" s="89">
        <f>SUMPRODUCT(DC$6:DC51,[1]节奏总纲!Z$4:Z49)</f>
        <v>836151.61428167764</v>
      </c>
      <c r="DW51" s="89">
        <f>SUMPRODUCT(DD$6:DD51,[1]节奏总纲!AA$4:AA49)</f>
        <v>466619.63218275353</v>
      </c>
      <c r="DX51" s="89">
        <f>SUMPRODUCT(AW$6:AW51,[1]节奏总纲!W$4:W49)</f>
        <v>0</v>
      </c>
      <c r="DY51" s="89">
        <f>SUMPRODUCT(AX$6:AX51,[1]节奏总纲!X$4:X49)</f>
        <v>0</v>
      </c>
      <c r="DZ51" s="89">
        <f>SUMPRODUCT(AY$6:AY51,[1]节奏总纲!Y$4:Y49)</f>
        <v>0</v>
      </c>
      <c r="EA51" s="89">
        <f>SUMPRODUCT(AZ$6:AZ51,[1]节奏总纲!Z$4:Z49)</f>
        <v>0</v>
      </c>
      <c r="EB51" s="89">
        <f>SUMPRODUCT(BA$6:BA51,[1]节奏总纲!AA$4:AA49)</f>
        <v>0</v>
      </c>
      <c r="EC51" s="89">
        <f>SUMPRODUCT(BB$6:BB51,[1]节奏总纲!W$4:W49)</f>
        <v>0</v>
      </c>
      <c r="ED51" s="89">
        <f>SUMPRODUCT(BC$6:BC51,[1]节奏总纲!X$4:X49)</f>
        <v>0</v>
      </c>
      <c r="EE51" s="89">
        <f>SUMPRODUCT(BD$6:BD51,[1]节奏总纲!Y$4:Y49)</f>
        <v>0</v>
      </c>
      <c r="EF51" s="89">
        <f>SUMPRODUCT(BE$6:BE51,[1]节奏总纲!Z$4:Z49)</f>
        <v>0</v>
      </c>
      <c r="EG51" s="89">
        <f>SUMPRODUCT(BF$6:BF51,[1]节奏总纲!AA$4:AA49)</f>
        <v>0</v>
      </c>
      <c r="EH51" s="89">
        <f>SUMPRODUCT(BG$6:BG51,[1]节奏总纲!W$4:W49)</f>
        <v>0</v>
      </c>
      <c r="EI51" s="89">
        <f>SUMPRODUCT(BH$6:BH51,[1]节奏总纲!X$4:X49)</f>
        <v>0</v>
      </c>
      <c r="EJ51" s="89">
        <f>SUMPRODUCT(BI$6:BI51,[1]节奏总纲!Y$4:Y49)</f>
        <v>0</v>
      </c>
      <c r="EK51" s="89">
        <f>SUMPRODUCT(BJ$6:BJ51,[1]节奏总纲!Z$4:Z49)</f>
        <v>0</v>
      </c>
      <c r="EL51" s="89">
        <f>SUMPRODUCT(BK$6:BK51,[1]节奏总纲!AA$4:AA49)</f>
        <v>0</v>
      </c>
      <c r="EM51" s="89">
        <f>SUMPRODUCT(BL$6:BL51,[1]节奏总纲!W$4:W49)</f>
        <v>0</v>
      </c>
      <c r="EN51" s="89">
        <f>SUMPRODUCT(BM$6:BM51,[1]节奏总纲!X$4:X49)</f>
        <v>0</v>
      </c>
      <c r="EO51" s="89">
        <f>SUMPRODUCT(BN$6:BN51,[1]节奏总纲!Y$4:Y49)</f>
        <v>0</v>
      </c>
      <c r="EP51" s="89">
        <f>SUMPRODUCT(BO$6:BO51,[1]节奏总纲!Z$4:Z49)</f>
        <v>0</v>
      </c>
      <c r="EQ51" s="89">
        <f>SUMPRODUCT(BP$6:BP51,[1]节奏总纲!AA$4:AA49)</f>
        <v>0</v>
      </c>
      <c r="ER51" s="89">
        <f>SUMPRODUCT(BQ$6:BQ51,[1]节奏总纲!W$4:W49)</f>
        <v>0</v>
      </c>
      <c r="ES51" s="89">
        <f>SUMPRODUCT(BR$6:BR51,[1]节奏总纲!X$4:X49)</f>
        <v>0</v>
      </c>
      <c r="ET51" s="89">
        <f>SUMPRODUCT(BS$6:BS51,[1]节奏总纲!Y$4:Y49)</f>
        <v>0</v>
      </c>
      <c r="EU51" s="89">
        <f>SUMPRODUCT(BT$6:BT51,[1]节奏总纲!Z$4:Z49)</f>
        <v>0</v>
      </c>
      <c r="EV51" s="89">
        <f>SUMPRODUCT(BU$6:BU51,[1]节奏总纲!AA$4:AA49)</f>
        <v>0</v>
      </c>
      <c r="FE51" s="89">
        <f>SUMPRODUCT(BV$6:BV51,[1]节奏总纲!W$4:W49)</f>
        <v>442.73255048216572</v>
      </c>
      <c r="FF51" s="89">
        <f>SUMPRODUCT(BW$6:BW51,[1]节奏总纲!X$4:X49)</f>
        <v>386.9918480952918</v>
      </c>
      <c r="FG51" s="89">
        <f>SUMPRODUCT(BX$6:BX51,[1]节奏总纲!Y$4:Y49)</f>
        <v>319.49603740492165</v>
      </c>
      <c r="FH51" s="89">
        <f>SUMPRODUCT(BY$6:BY51,[1]节奏总纲!Z$4:Z49)</f>
        <v>237.09670871265752</v>
      </c>
      <c r="FI51" s="89">
        <f>SUMPRODUCT(BZ$6:BZ51,[1]节奏总纲!AA$4:AA49)</f>
        <v>132.71667672878149</v>
      </c>
      <c r="FJ51" s="89">
        <f>SUMPRODUCT(CA$6:CA51,[1]节奏总纲!W$4:W49)</f>
        <v>310.03936388695155</v>
      </c>
      <c r="FK51" s="89">
        <f>SUMPRODUCT(CB$6:CB51,[1]节奏总纲!X$4:X49)</f>
        <v>271.18050852105188</v>
      </c>
      <c r="FL51" s="89">
        <f>SUMPRODUCT(CC$6:CC51,[1]节奏总纲!Y$4:Y49)</f>
        <v>223.95229137922044</v>
      </c>
      <c r="FM51" s="89">
        <f>SUMPRODUCT(CD$6:CD51,[1]节奏总纲!Z$4:Z49)</f>
        <v>166.23028965095568</v>
      </c>
      <c r="FN51" s="89">
        <f>SUMPRODUCT(CE$6:CE51,[1]节奏总纲!AA$4:AA49)</f>
        <v>93.212160770537537</v>
      </c>
      <c r="FO51" s="89">
        <f>SUMPRODUCT(CF$6:CF51,[1]节奏总纲!W$4:W49)</f>
        <v>195.90714797499913</v>
      </c>
      <c r="FP51" s="89">
        <f>SUMPRODUCT(CG$6:CG51,[1]节奏总纲!X$4:X49)</f>
        <v>171.80306618124175</v>
      </c>
      <c r="FQ51" s="89">
        <f>SUMPRODUCT(CH$6:CH51,[1]节奏总纲!Y$4:Y49)</f>
        <v>142.11965413215449</v>
      </c>
      <c r="FR51" s="89">
        <f>SUMPRODUCT(CI$6:CI51,[1]节奏总纲!Z$4:Z49)</f>
        <v>105.51445421184363</v>
      </c>
      <c r="FS51" s="89">
        <f>SUMPRODUCT(CJ$6:CJ51,[1]节奏总纲!AA$4:AA49)</f>
        <v>59.212872555893647</v>
      </c>
      <c r="FT51" s="89">
        <f>SUMPRODUCT(CK$6:CK51,[1]节奏总纲!W$4:W49)</f>
        <v>230.54366691049569</v>
      </c>
      <c r="FU51" s="89">
        <f>SUMPRODUCT(CL$6:CL51,[1]节奏总纲!X$4:X49)</f>
        <v>202.86338754443011</v>
      </c>
      <c r="FV51" s="89">
        <f>SUMPRODUCT(CM$6:CM51,[1]节奏总纲!Y$4:Y49)</f>
        <v>168.46838853960509</v>
      </c>
      <c r="FW51" s="89">
        <f>SUMPRODUCT(CN$6:CN51,[1]节奏总纲!Z$4:Z49)</f>
        <v>126.13417449135586</v>
      </c>
      <c r="FX51" s="89">
        <f>SUMPRODUCT(CO$6:CO51,[1]节奏总纲!AA$4:AA49)</f>
        <v>71.411980258176342</v>
      </c>
      <c r="FY51" s="89">
        <f>SUMPRODUCT(CP$6:CP51,[1]节奏总纲!W$4:W49)</f>
        <v>130.8928560774192</v>
      </c>
      <c r="FZ51" s="89">
        <f>SUMPRODUCT(CQ$6:CQ51,[1]节奏总纲!X$4:X49)</f>
        <v>115.77888296102316</v>
      </c>
      <c r="GA51" s="89">
        <f>SUMPRODUCT(CR$6:CR51,[1]节奏总纲!Y$4:Y49)</f>
        <v>96.477990138862793</v>
      </c>
      <c r="GB51" s="89">
        <f>SUMPRODUCT(CS$6:CS51,[1]节奏总纲!Z$4:Z49)</f>
        <v>72.253120334276716</v>
      </c>
      <c r="GC51" s="89">
        <f>SUMPRODUCT(CT$6:CT51,[1]节奏总纲!AA$4:AA49)</f>
        <v>41.42916730767466</v>
      </c>
      <c r="GD51" s="89">
        <f>SUMPRODUCT(CU$6:CU51,[1]节奏总纲!W$4:W49)</f>
        <v>48.814067471959248</v>
      </c>
      <c r="GE51" s="89">
        <f>SUMPRODUCT(CV$6:CV51,[1]节奏总纲!X$4:X49)</f>
        <v>43.423322359103651</v>
      </c>
      <c r="GF51" s="89">
        <f>SUMPRODUCT(CW$6:CW51,[1]节奏总纲!Y$4:Y49)</f>
        <v>36.595700790579379</v>
      </c>
      <c r="GG51" s="89">
        <f>SUMPRODUCT(CX$6:CX51,[1]节奏总纲!Z$4:Z49)</f>
        <v>28.066728422876103</v>
      </c>
      <c r="GH51" s="89">
        <f>SUMPRODUCT(CY$6:CY51,[1]节奏总纲!AA$4:AA49)</f>
        <v>16.187279392242431</v>
      </c>
      <c r="GR51" s="89">
        <f>SUMPRODUCT(CZ$6:CZ51,[1]节奏总纲!W$4:W49)</f>
        <v>1568305.4049762392</v>
      </c>
      <c r="GS51" s="89">
        <f>SUMPRODUCT(DA$6:DA51,[1]节奏总纲!X$4:X49)</f>
        <v>1368451.2143653387</v>
      </c>
      <c r="GT51" s="89">
        <f>SUMPRODUCT(DB$6:DB51,[1]节奏总纲!Y$4:Y49)</f>
        <v>1128068.1797330016</v>
      </c>
      <c r="GU51" s="89">
        <f>SUMPRODUCT(DC$6:DC51,[1]节奏总纲!Z$4:Z49)</f>
        <v>836151.61428167764</v>
      </c>
      <c r="GV51" s="89">
        <f>SUMPRODUCT(DD$6:DD51,[1]节奏总纲!AA$4:AA49)</f>
        <v>466619.63218275353</v>
      </c>
    </row>
    <row r="52" spans="2:204" x14ac:dyDescent="0.15">
      <c r="B52" s="89">
        <f t="shared" si="89"/>
        <v>72</v>
      </c>
      <c r="C52" s="89">
        <v>41</v>
      </c>
      <c r="D52" s="39">
        <f>爵位解锁村镇信息!L49</f>
        <v>2838</v>
      </c>
      <c r="E52" s="39">
        <f>爵位解锁村镇信息!M49</f>
        <v>2856.4545454545455</v>
      </c>
      <c r="F52" s="39">
        <f>爵位解锁村镇信息!N49</f>
        <v>2875.2857142857156</v>
      </c>
      <c r="G52" s="39">
        <f>爵位解锁村镇信息!O49</f>
        <v>2891.2886597938141</v>
      </c>
      <c r="H52" s="39">
        <f>爵位解锁村镇信息!P49</f>
        <v>2920.2631578947376</v>
      </c>
      <c r="I52" s="67">
        <f t="shared" si="87"/>
        <v>0.88090204369274139</v>
      </c>
      <c r="J52" s="42">
        <v>50</v>
      </c>
      <c r="K52" s="89">
        <f t="shared" si="88"/>
        <v>2500</v>
      </c>
      <c r="L52" s="89">
        <v>130000</v>
      </c>
      <c r="M52" s="89">
        <f>ROUND(650/INDEX('[1]功能-付费相关'!BB$6:BB$105,C52,1)/2000,0)*2000</f>
        <v>2458000</v>
      </c>
      <c r="S52" s="89">
        <v>6</v>
      </c>
      <c r="T52" s="69">
        <v>20</v>
      </c>
      <c r="U52" s="69">
        <v>15</v>
      </c>
      <c r="V52" s="69">
        <v>10</v>
      </c>
      <c r="W52" s="69">
        <v>15</v>
      </c>
      <c r="X52" s="89">
        <v>10</v>
      </c>
      <c r="Z52" s="89">
        <f t="shared" si="86"/>
        <v>72000</v>
      </c>
      <c r="AE52" s="89">
        <v>47</v>
      </c>
      <c r="AF52" s="89">
        <f t="shared" si="101"/>
        <v>3210</v>
      </c>
      <c r="AG52" s="89">
        <f t="shared" si="102"/>
        <v>3227.121212121212</v>
      </c>
      <c r="AH52" s="89">
        <f t="shared" si="103"/>
        <v>3244.5918367346949</v>
      </c>
      <c r="AI52" s="89">
        <f t="shared" si="104"/>
        <v>3271.494845360824</v>
      </c>
      <c r="AJ52" s="89">
        <f t="shared" si="105"/>
        <v>3328.6842105263163</v>
      </c>
      <c r="AL52" s="89">
        <v>47</v>
      </c>
      <c r="AM52" s="89">
        <f t="shared" si="106"/>
        <v>197840</v>
      </c>
      <c r="AN52" s="89">
        <f t="shared" si="107"/>
        <v>199963.03030303027</v>
      </c>
      <c r="AO52" s="89">
        <f t="shared" si="108"/>
        <v>202129.38775510216</v>
      </c>
      <c r="AP52" s="89">
        <f t="shared" si="109"/>
        <v>204154.1752577319</v>
      </c>
      <c r="AQ52" s="89">
        <f t="shared" si="110"/>
        <v>207757.10526315792</v>
      </c>
      <c r="AR52" s="89">
        <f t="shared" si="111"/>
        <v>7872000</v>
      </c>
      <c r="AS52" s="89">
        <f t="shared" si="112"/>
        <v>8135666.6666666651</v>
      </c>
      <c r="AT52" s="89">
        <f t="shared" si="113"/>
        <v>8404714.2857143003</v>
      </c>
      <c r="AU52" s="89">
        <f t="shared" si="114"/>
        <v>8670706.1855670046</v>
      </c>
      <c r="AV52" s="89">
        <f t="shared" si="115"/>
        <v>9156815.7894736882</v>
      </c>
      <c r="AW52" s="89">
        <f t="shared" si="116"/>
        <v>0</v>
      </c>
      <c r="AX52" s="89">
        <f t="shared" si="117"/>
        <v>0</v>
      </c>
      <c r="AY52" s="89">
        <f t="shared" si="118"/>
        <v>0</v>
      </c>
      <c r="AZ52" s="89">
        <f t="shared" si="119"/>
        <v>0</v>
      </c>
      <c r="BA52" s="89">
        <f t="shared" si="120"/>
        <v>0</v>
      </c>
      <c r="BB52" s="89">
        <f t="shared" si="121"/>
        <v>0</v>
      </c>
      <c r="BC52" s="89">
        <f t="shared" si="122"/>
        <v>0</v>
      </c>
      <c r="BD52" s="89">
        <f t="shared" si="123"/>
        <v>0</v>
      </c>
      <c r="BE52" s="89">
        <f t="shared" si="124"/>
        <v>0</v>
      </c>
      <c r="BF52" s="89">
        <f t="shared" si="125"/>
        <v>0</v>
      </c>
      <c r="BG52" s="89">
        <f t="shared" si="126"/>
        <v>0</v>
      </c>
      <c r="BH52" s="89">
        <f t="shared" si="127"/>
        <v>0</v>
      </c>
      <c r="BI52" s="89">
        <f t="shared" si="128"/>
        <v>0</v>
      </c>
      <c r="BJ52" s="89">
        <f t="shared" si="129"/>
        <v>0</v>
      </c>
      <c r="BK52" s="89">
        <f t="shared" si="130"/>
        <v>0</v>
      </c>
      <c r="BL52" s="89">
        <f t="shared" si="131"/>
        <v>0</v>
      </c>
      <c r="BM52" s="89">
        <f t="shared" si="132"/>
        <v>0</v>
      </c>
      <c r="BN52" s="89">
        <f t="shared" si="133"/>
        <v>0</v>
      </c>
      <c r="BO52" s="89">
        <f t="shared" si="134"/>
        <v>0</v>
      </c>
      <c r="BP52" s="89">
        <f t="shared" si="135"/>
        <v>0</v>
      </c>
      <c r="BQ52" s="89">
        <f t="shared" si="136"/>
        <v>0</v>
      </c>
      <c r="BR52" s="89">
        <f t="shared" si="137"/>
        <v>0</v>
      </c>
      <c r="BS52" s="89">
        <f t="shared" si="138"/>
        <v>0</v>
      </c>
      <c r="BT52" s="89">
        <f t="shared" si="139"/>
        <v>0</v>
      </c>
      <c r="BU52" s="89">
        <f t="shared" si="140"/>
        <v>0</v>
      </c>
      <c r="BV52" s="89">
        <f t="shared" si="141"/>
        <v>20</v>
      </c>
      <c r="BW52" s="89">
        <f t="shared" si="142"/>
        <v>20</v>
      </c>
      <c r="BX52" s="89">
        <f t="shared" si="143"/>
        <v>20</v>
      </c>
      <c r="BY52" s="89">
        <f t="shared" si="144"/>
        <v>20</v>
      </c>
      <c r="BZ52" s="89">
        <f t="shared" si="145"/>
        <v>20</v>
      </c>
      <c r="CA52" s="89">
        <f t="shared" si="146"/>
        <v>15</v>
      </c>
      <c r="CB52" s="89">
        <f t="shared" si="147"/>
        <v>15</v>
      </c>
      <c r="CC52" s="89">
        <f t="shared" si="148"/>
        <v>15</v>
      </c>
      <c r="CD52" s="89">
        <f t="shared" si="149"/>
        <v>15</v>
      </c>
      <c r="CE52" s="89">
        <f t="shared" si="150"/>
        <v>15</v>
      </c>
      <c r="CF52" s="89">
        <f t="shared" si="151"/>
        <v>10</v>
      </c>
      <c r="CG52" s="89">
        <f t="shared" si="152"/>
        <v>10</v>
      </c>
      <c r="CH52" s="89">
        <f t="shared" si="153"/>
        <v>10</v>
      </c>
      <c r="CI52" s="89">
        <f t="shared" si="154"/>
        <v>10</v>
      </c>
      <c r="CJ52" s="89">
        <f t="shared" si="155"/>
        <v>10</v>
      </c>
      <c r="CK52" s="89">
        <f t="shared" si="156"/>
        <v>15</v>
      </c>
      <c r="CL52" s="89">
        <f t="shared" si="157"/>
        <v>15</v>
      </c>
      <c r="CM52" s="89">
        <f t="shared" si="158"/>
        <v>15</v>
      </c>
      <c r="CN52" s="89">
        <f t="shared" si="159"/>
        <v>15</v>
      </c>
      <c r="CO52" s="89">
        <f t="shared" si="160"/>
        <v>15</v>
      </c>
      <c r="CP52" s="89">
        <f t="shared" si="161"/>
        <v>10</v>
      </c>
      <c r="CQ52" s="89">
        <f t="shared" si="162"/>
        <v>10</v>
      </c>
      <c r="CR52" s="89">
        <f t="shared" si="163"/>
        <v>10</v>
      </c>
      <c r="CS52" s="89">
        <f t="shared" si="164"/>
        <v>10</v>
      </c>
      <c r="CT52" s="89">
        <f t="shared" si="165"/>
        <v>10</v>
      </c>
      <c r="CU52" s="89">
        <f t="shared" si="166"/>
        <v>5</v>
      </c>
      <c r="CV52" s="89">
        <f t="shared" si="167"/>
        <v>5</v>
      </c>
      <c r="CW52" s="89">
        <f t="shared" si="168"/>
        <v>5</v>
      </c>
      <c r="CX52" s="89">
        <f t="shared" si="169"/>
        <v>5</v>
      </c>
      <c r="CY52" s="89">
        <f t="shared" si="170"/>
        <v>5</v>
      </c>
      <c r="CZ52" s="89">
        <f t="shared" si="171"/>
        <v>72000</v>
      </c>
      <c r="DA52" s="89">
        <f t="shared" si="172"/>
        <v>72000</v>
      </c>
      <c r="DB52" s="89">
        <f t="shared" si="173"/>
        <v>72000</v>
      </c>
      <c r="DC52" s="89">
        <f t="shared" si="174"/>
        <v>72000</v>
      </c>
      <c r="DD52" s="89">
        <f t="shared" si="175"/>
        <v>72000</v>
      </c>
      <c r="DH52" s="89">
        <v>47</v>
      </c>
      <c r="DI52" s="89">
        <f>SUMPRODUCT(AM$6:AM52,[1]节奏总纲!W$4:W50)</f>
        <v>3132982.4161646515</v>
      </c>
      <c r="DJ52" s="89">
        <f>SUMPRODUCT(AN$6:AN52,[1]节奏总纲!X$4:X50)</f>
        <v>2764829.4246735875</v>
      </c>
      <c r="DK52" s="89">
        <f>SUMPRODUCT(AO$6:AO52,[1]节奏总纲!Y$4:Y50)</f>
        <v>2302319.0169101465</v>
      </c>
      <c r="DL52" s="89">
        <f>SUMPRODUCT(AP$6:AP52,[1]节奏总纲!Z$4:Z50)</f>
        <v>1722642.919990343</v>
      </c>
      <c r="DM52" s="89">
        <f>SUMPRODUCT(AQ$6:AQ52,[1]节奏总纲!AA$4:AA50)</f>
        <v>978244.14169501222</v>
      </c>
      <c r="DN52" s="89">
        <f>SUMPRODUCT(AR$6:AR52,[1]节奏总纲!W$4:W50)</f>
        <v>82812821.16089347</v>
      </c>
      <c r="DO52" s="89">
        <f>SUMPRODUCT(AS$6:AS52,[1]节奏总纲!X$4:X50)</f>
        <v>74373815.555731893</v>
      </c>
      <c r="DP52" s="89">
        <f>SUMPRODUCT(AT$6:AT52,[1]节奏总纲!Y$4:Y50)</f>
        <v>63006449.343605578</v>
      </c>
      <c r="DQ52" s="89">
        <f>SUMPRODUCT(AU$6:AU52,[1]节奏总纲!Z$4:Z50)</f>
        <v>47958495.442636177</v>
      </c>
      <c r="DR52" s="89">
        <f>SUMPRODUCT(AV$6:AV52,[1]节奏总纲!AA$4:AA50)</f>
        <v>28122686.127712693</v>
      </c>
      <c r="DS52" s="89">
        <f>SUMPRODUCT(CZ$6:CZ52,[1]节奏总纲!W$4:W50)</f>
        <v>1693629.4415610279</v>
      </c>
      <c r="DT52" s="89">
        <f>SUMPRODUCT(DA$6:DA52,[1]节奏总纲!X$4:X50)</f>
        <v>1477381.9314657901</v>
      </c>
      <c r="DU52" s="89">
        <f>SUMPRODUCT(DB$6:DB52,[1]节奏总纲!Y$4:Y50)</f>
        <v>1217309.5551869362</v>
      </c>
      <c r="DV52" s="89">
        <f>SUMPRODUCT(DC$6:DC52,[1]节奏总纲!Z$4:Z50)</f>
        <v>901685.23581562494</v>
      </c>
      <c r="DW52" s="89">
        <f>SUMPRODUCT(DD$6:DD52,[1]节奏总纲!AA$4:AA50)</f>
        <v>501764.79314769775</v>
      </c>
      <c r="DX52" s="89">
        <f>SUMPRODUCT(AW$6:AW52,[1]节奏总纲!W$4:W50)</f>
        <v>0</v>
      </c>
      <c r="DY52" s="89">
        <f>SUMPRODUCT(AX$6:AX52,[1]节奏总纲!X$4:X50)</f>
        <v>0</v>
      </c>
      <c r="DZ52" s="89">
        <f>SUMPRODUCT(AY$6:AY52,[1]节奏总纲!Y$4:Y50)</f>
        <v>0</v>
      </c>
      <c r="EA52" s="89">
        <f>SUMPRODUCT(AZ$6:AZ52,[1]节奏总纲!Z$4:Z50)</f>
        <v>0</v>
      </c>
      <c r="EB52" s="89">
        <f>SUMPRODUCT(BA$6:BA52,[1]节奏总纲!AA$4:AA50)</f>
        <v>0</v>
      </c>
      <c r="EC52" s="89">
        <f>SUMPRODUCT(BB$6:BB52,[1]节奏总纲!W$4:W50)</f>
        <v>0</v>
      </c>
      <c r="ED52" s="89">
        <f>SUMPRODUCT(BC$6:BC52,[1]节奏总纲!X$4:X50)</f>
        <v>0</v>
      </c>
      <c r="EE52" s="89">
        <f>SUMPRODUCT(BD$6:BD52,[1]节奏总纲!Y$4:Y50)</f>
        <v>0</v>
      </c>
      <c r="EF52" s="89">
        <f>SUMPRODUCT(BE$6:BE52,[1]节奏总纲!Z$4:Z50)</f>
        <v>0</v>
      </c>
      <c r="EG52" s="89">
        <f>SUMPRODUCT(BF$6:BF52,[1]节奏总纲!AA$4:AA50)</f>
        <v>0</v>
      </c>
      <c r="EH52" s="89">
        <f>SUMPRODUCT(BG$6:BG52,[1]节奏总纲!W$4:W50)</f>
        <v>0</v>
      </c>
      <c r="EI52" s="89">
        <f>SUMPRODUCT(BH$6:BH52,[1]节奏总纲!X$4:X50)</f>
        <v>0</v>
      </c>
      <c r="EJ52" s="89">
        <f>SUMPRODUCT(BI$6:BI52,[1]节奏总纲!Y$4:Y50)</f>
        <v>0</v>
      </c>
      <c r="EK52" s="89">
        <f>SUMPRODUCT(BJ$6:BJ52,[1]节奏总纲!Z$4:Z50)</f>
        <v>0</v>
      </c>
      <c r="EL52" s="89">
        <f>SUMPRODUCT(BK$6:BK52,[1]节奏总纲!AA$4:AA50)</f>
        <v>0</v>
      </c>
      <c r="EM52" s="89">
        <f>SUMPRODUCT(BL$6:BL52,[1]节奏总纲!W$4:W50)</f>
        <v>0</v>
      </c>
      <c r="EN52" s="89">
        <f>SUMPRODUCT(BM$6:BM52,[1]节奏总纲!X$4:X50)</f>
        <v>0</v>
      </c>
      <c r="EO52" s="89">
        <f>SUMPRODUCT(BN$6:BN52,[1]节奏总纲!Y$4:Y50)</f>
        <v>0</v>
      </c>
      <c r="EP52" s="89">
        <f>SUMPRODUCT(BO$6:BO52,[1]节奏总纲!Z$4:Z50)</f>
        <v>0</v>
      </c>
      <c r="EQ52" s="89">
        <f>SUMPRODUCT(BP$6:BP52,[1]节奏总纲!AA$4:AA50)</f>
        <v>0</v>
      </c>
      <c r="ER52" s="89">
        <f>SUMPRODUCT(BQ$6:BQ52,[1]节奏总纲!W$4:W50)</f>
        <v>0</v>
      </c>
      <c r="ES52" s="89">
        <f>SUMPRODUCT(BR$6:BR52,[1]节奏总纲!X$4:X50)</f>
        <v>0</v>
      </c>
      <c r="ET52" s="89">
        <f>SUMPRODUCT(BS$6:BS52,[1]节奏总纲!Y$4:Y50)</f>
        <v>0</v>
      </c>
      <c r="EU52" s="89">
        <f>SUMPRODUCT(BT$6:BT52,[1]节奏总纲!Z$4:Z50)</f>
        <v>0</v>
      </c>
      <c r="EV52" s="89">
        <f>SUMPRODUCT(BU$6:BU52,[1]节奏总纲!AA$4:AA50)</f>
        <v>0</v>
      </c>
      <c r="EX52" s="88" t="s">
        <v>17</v>
      </c>
      <c r="EY52" s="214" t="s">
        <v>155</v>
      </c>
      <c r="EZ52" s="214"/>
      <c r="FA52" s="214"/>
      <c r="FB52" s="214"/>
      <c r="FC52" s="214"/>
      <c r="FE52" s="89">
        <f>SUMPRODUCT(BV$6:BV52,[1]节奏总纲!W$4:W50)</f>
        <v>477.54478286682928</v>
      </c>
      <c r="FF52" s="89">
        <f>SUMPRODUCT(BW$6:BW52,[1]节奏总纲!X$4:X50)</f>
        <v>417.25038062319499</v>
      </c>
      <c r="FG52" s="89">
        <f>SUMPRODUCT(BX$6:BX52,[1]节奏总纲!Y$4:Y50)</f>
        <v>344.28530836434788</v>
      </c>
      <c r="FH52" s="89">
        <f>SUMPRODUCT(BY$6:BY52,[1]节奏总纲!Z$4:Z50)</f>
        <v>255.30049247208731</v>
      </c>
      <c r="FI52" s="89">
        <f>SUMPRODUCT(BZ$6:BZ52,[1]节奏总纲!AA$4:AA50)</f>
        <v>142.47922144126599</v>
      </c>
      <c r="FJ52" s="89">
        <f>SUMPRODUCT(CA$6:CA52,[1]节奏总纲!W$4:W50)</f>
        <v>336.14853817544923</v>
      </c>
      <c r="FK52" s="89">
        <f>SUMPRODUCT(CB$6:CB52,[1]节奏总纲!X$4:X50)</f>
        <v>293.87440791697929</v>
      </c>
      <c r="FL52" s="89">
        <f>SUMPRODUCT(CC$6:CC52,[1]节奏总纲!Y$4:Y50)</f>
        <v>242.5442445987901</v>
      </c>
      <c r="FM52" s="89">
        <f>SUMPRODUCT(CD$6:CD52,[1]节奏总纲!Z$4:Z50)</f>
        <v>179.88312747052802</v>
      </c>
      <c r="FN52" s="89">
        <f>SUMPRODUCT(CE$6:CE52,[1]节奏总纲!AA$4:AA50)</f>
        <v>100.53406930490092</v>
      </c>
      <c r="FO52" s="89">
        <f>SUMPRODUCT(CF$6:CF52,[1]节奏总纲!W$4:W50)</f>
        <v>213.31326416733091</v>
      </c>
      <c r="FP52" s="89">
        <f>SUMPRODUCT(CG$6:CG52,[1]节奏总纲!X$4:X50)</f>
        <v>186.93233244519334</v>
      </c>
      <c r="FQ52" s="89">
        <f>SUMPRODUCT(CH$6:CH52,[1]节奏总纲!Y$4:Y50)</f>
        <v>154.51428961186761</v>
      </c>
      <c r="FR52" s="89">
        <f>SUMPRODUCT(CI$6:CI52,[1]节奏总纲!Z$4:Z50)</f>
        <v>114.61634609155853</v>
      </c>
      <c r="FS52" s="89">
        <f>SUMPRODUCT(CJ$6:CJ52,[1]节奏总纲!AA$4:AA50)</f>
        <v>64.094144912135903</v>
      </c>
      <c r="FT52" s="89">
        <f>SUMPRODUCT(CK$6:CK52,[1]节奏总纲!W$4:W50)</f>
        <v>256.65284119899337</v>
      </c>
      <c r="FU52" s="89">
        <f>SUMPRODUCT(CL$6:CL52,[1]节奏总纲!X$4:X50)</f>
        <v>225.5572869403575</v>
      </c>
      <c r="FV52" s="89">
        <f>SUMPRODUCT(CM$6:CM52,[1]节奏总纲!Y$4:Y50)</f>
        <v>187.06034175917478</v>
      </c>
      <c r="FW52" s="89">
        <f>SUMPRODUCT(CN$6:CN52,[1]节奏总纲!Z$4:Z50)</f>
        <v>139.78701231092822</v>
      </c>
      <c r="FX52" s="89">
        <f>SUMPRODUCT(CO$6:CO52,[1]节奏总纲!AA$4:AA50)</f>
        <v>78.73388879253973</v>
      </c>
      <c r="FY52" s="89">
        <f>SUMPRODUCT(CP$6:CP52,[1]节奏总纲!W$4:W50)</f>
        <v>148.29897226975098</v>
      </c>
      <c r="FZ52" s="89">
        <f>SUMPRODUCT(CQ$6:CQ52,[1]节奏总纲!X$4:X50)</f>
        <v>130.90814922497475</v>
      </c>
      <c r="GA52" s="89">
        <f>SUMPRODUCT(CR$6:CR52,[1]节奏总纲!Y$4:Y50)</f>
        <v>108.87262561857591</v>
      </c>
      <c r="GB52" s="89">
        <f>SUMPRODUCT(CS$6:CS52,[1]节奏总纲!Z$4:Z50)</f>
        <v>81.355012213991614</v>
      </c>
      <c r="GC52" s="89">
        <f>SUMPRODUCT(CT$6:CT52,[1]节奏总纲!AA$4:AA50)</f>
        <v>46.310439663916917</v>
      </c>
      <c r="GD52" s="89">
        <f>SUMPRODUCT(CU$6:CU52,[1]节奏总纲!W$4:W50)</f>
        <v>57.517125568125138</v>
      </c>
      <c r="GE52" s="89">
        <f>SUMPRODUCT(CV$6:CV52,[1]节奏总纲!X$4:X50)</f>
        <v>50.987955491079447</v>
      </c>
      <c r="GF52" s="89">
        <f>SUMPRODUCT(CW$6:CW52,[1]节奏总纲!Y$4:Y50)</f>
        <v>42.793018530435937</v>
      </c>
      <c r="GG52" s="89">
        <f>SUMPRODUCT(CX$6:CX52,[1]节奏总纲!Z$4:Z50)</f>
        <v>32.617674362733553</v>
      </c>
      <c r="GH52" s="89">
        <f>SUMPRODUCT(CY$6:CY52,[1]节奏总纲!AA$4:AA50)</f>
        <v>18.627915570363559</v>
      </c>
      <c r="GJ52" s="88" t="s">
        <v>17</v>
      </c>
      <c r="GK52" s="214" t="s">
        <v>160</v>
      </c>
      <c r="GL52" s="214"/>
      <c r="GM52" s="214"/>
      <c r="GN52" s="214"/>
      <c r="GO52" s="214"/>
      <c r="GP52" s="214"/>
      <c r="GR52" s="89">
        <f>SUMPRODUCT(CZ$6:CZ52,[1]节奏总纲!W$4:W50)</f>
        <v>1693629.4415610279</v>
      </c>
      <c r="GS52" s="89">
        <f>SUMPRODUCT(DA$6:DA52,[1]节奏总纲!X$4:X50)</f>
        <v>1477381.9314657901</v>
      </c>
      <c r="GT52" s="89">
        <f>SUMPRODUCT(DB$6:DB52,[1]节奏总纲!Y$4:Y50)</f>
        <v>1217309.5551869362</v>
      </c>
      <c r="GU52" s="89">
        <f>SUMPRODUCT(DC$6:DC52,[1]节奏总纲!Z$4:Z50)</f>
        <v>901685.23581562494</v>
      </c>
      <c r="GV52" s="89">
        <f>SUMPRODUCT(DD$6:DD52,[1]节奏总纲!AA$4:AA50)</f>
        <v>501764.79314769775</v>
      </c>
    </row>
    <row r="53" spans="2:204" x14ac:dyDescent="0.15">
      <c r="B53" s="89">
        <f t="shared" si="89"/>
        <v>72</v>
      </c>
      <c r="C53" s="89">
        <v>42</v>
      </c>
      <c r="D53" s="39">
        <f>爵位解锁村镇信息!L50</f>
        <v>2910</v>
      </c>
      <c r="E53" s="39">
        <f>爵位解锁村镇信息!M50</f>
        <v>2924.0909090909095</v>
      </c>
      <c r="F53" s="39">
        <f>爵位解锁村镇信息!N50</f>
        <v>2938.4693877551031</v>
      </c>
      <c r="G53" s="39">
        <f>爵位解锁村镇信息!O50</f>
        <v>2953.1443298969061</v>
      </c>
      <c r="H53" s="39">
        <f>爵位解锁村镇信息!P50</f>
        <v>2983.4210526315796</v>
      </c>
      <c r="I53" s="67">
        <f t="shared" si="87"/>
        <v>0.87628865979381443</v>
      </c>
      <c r="J53" s="42">
        <v>50</v>
      </c>
      <c r="K53" s="89">
        <f t="shared" si="88"/>
        <v>2550</v>
      </c>
      <c r="L53" s="89">
        <v>135000</v>
      </c>
      <c r="M53" s="89">
        <f>ROUND(650/INDEX('[1]功能-付费相关'!BB$6:BB$105,C53,1)/2000,0)*2000</f>
        <v>2704000</v>
      </c>
      <c r="S53" s="89">
        <v>6</v>
      </c>
      <c r="T53" s="69">
        <v>20</v>
      </c>
      <c r="U53" s="69">
        <v>15</v>
      </c>
      <c r="V53" s="69">
        <v>10</v>
      </c>
      <c r="W53" s="69">
        <v>15</v>
      </c>
      <c r="X53" s="89">
        <v>10</v>
      </c>
      <c r="Z53" s="89">
        <f t="shared" si="86"/>
        <v>72000</v>
      </c>
      <c r="AE53" s="89">
        <v>48</v>
      </c>
      <c r="AF53" s="89">
        <f t="shared" si="101"/>
        <v>3270</v>
      </c>
      <c r="AG53" s="89">
        <f t="shared" si="102"/>
        <v>3297.4242424242425</v>
      </c>
      <c r="AH53" s="89">
        <f t="shared" si="103"/>
        <v>3325.4081632653069</v>
      </c>
      <c r="AI53" s="89">
        <f t="shared" si="104"/>
        <v>3353.9690721649476</v>
      </c>
      <c r="AJ53" s="89">
        <f t="shared" si="105"/>
        <v>3412.8947368421063</v>
      </c>
      <c r="AL53" s="89">
        <v>48</v>
      </c>
      <c r="AM53" s="89">
        <f t="shared" si="106"/>
        <v>204060</v>
      </c>
      <c r="AN53" s="89">
        <f t="shared" si="107"/>
        <v>205787.72727272726</v>
      </c>
      <c r="AO53" s="89">
        <f t="shared" si="108"/>
        <v>207550.71428571435</v>
      </c>
      <c r="AP53" s="89">
        <f t="shared" si="109"/>
        <v>209354.02061855665</v>
      </c>
      <c r="AQ53" s="89">
        <f t="shared" si="110"/>
        <v>213125.26315789481</v>
      </c>
      <c r="AR53" s="89">
        <f t="shared" si="111"/>
        <v>8658000</v>
      </c>
      <c r="AS53" s="89">
        <f t="shared" si="112"/>
        <v>8891106.0606060605</v>
      </c>
      <c r="AT53" s="89">
        <f t="shared" si="113"/>
        <v>9128969.387755109</v>
      </c>
      <c r="AU53" s="89">
        <f t="shared" si="114"/>
        <v>9375071.1340206116</v>
      </c>
      <c r="AV53" s="89">
        <f t="shared" si="115"/>
        <v>9925436.8421052732</v>
      </c>
      <c r="AW53" s="89">
        <f t="shared" si="116"/>
        <v>0</v>
      </c>
      <c r="AX53" s="89">
        <f t="shared" si="117"/>
        <v>0</v>
      </c>
      <c r="AY53" s="89">
        <f t="shared" si="118"/>
        <v>0</v>
      </c>
      <c r="AZ53" s="89">
        <f t="shared" si="119"/>
        <v>0</v>
      </c>
      <c r="BA53" s="89">
        <f t="shared" si="120"/>
        <v>0</v>
      </c>
      <c r="BB53" s="89">
        <f t="shared" si="121"/>
        <v>0</v>
      </c>
      <c r="BC53" s="89">
        <f t="shared" si="122"/>
        <v>0</v>
      </c>
      <c r="BD53" s="89">
        <f t="shared" si="123"/>
        <v>0</v>
      </c>
      <c r="BE53" s="89">
        <f t="shared" si="124"/>
        <v>0</v>
      </c>
      <c r="BF53" s="89">
        <f t="shared" si="125"/>
        <v>0</v>
      </c>
      <c r="BG53" s="89">
        <f t="shared" si="126"/>
        <v>0</v>
      </c>
      <c r="BH53" s="89">
        <f t="shared" si="127"/>
        <v>0</v>
      </c>
      <c r="BI53" s="89">
        <f t="shared" si="128"/>
        <v>0</v>
      </c>
      <c r="BJ53" s="89">
        <f t="shared" si="129"/>
        <v>0</v>
      </c>
      <c r="BK53" s="89">
        <f t="shared" si="130"/>
        <v>0</v>
      </c>
      <c r="BL53" s="89">
        <f t="shared" si="131"/>
        <v>0</v>
      </c>
      <c r="BM53" s="89">
        <f t="shared" si="132"/>
        <v>0</v>
      </c>
      <c r="BN53" s="89">
        <f t="shared" si="133"/>
        <v>0</v>
      </c>
      <c r="BO53" s="89">
        <f t="shared" si="134"/>
        <v>0</v>
      </c>
      <c r="BP53" s="89">
        <f t="shared" si="135"/>
        <v>0</v>
      </c>
      <c r="BQ53" s="89">
        <f t="shared" si="136"/>
        <v>0</v>
      </c>
      <c r="BR53" s="89">
        <f t="shared" si="137"/>
        <v>0</v>
      </c>
      <c r="BS53" s="89">
        <f t="shared" si="138"/>
        <v>0</v>
      </c>
      <c r="BT53" s="89">
        <f t="shared" si="139"/>
        <v>0</v>
      </c>
      <c r="BU53" s="89">
        <f t="shared" si="140"/>
        <v>0</v>
      </c>
      <c r="BV53" s="89">
        <f t="shared" si="141"/>
        <v>20</v>
      </c>
      <c r="BW53" s="89">
        <f t="shared" si="142"/>
        <v>20</v>
      </c>
      <c r="BX53" s="89">
        <f t="shared" si="143"/>
        <v>20</v>
      </c>
      <c r="BY53" s="89">
        <f t="shared" si="144"/>
        <v>20</v>
      </c>
      <c r="BZ53" s="89">
        <f t="shared" si="145"/>
        <v>20</v>
      </c>
      <c r="CA53" s="89">
        <f t="shared" si="146"/>
        <v>15</v>
      </c>
      <c r="CB53" s="89">
        <f t="shared" si="147"/>
        <v>15</v>
      </c>
      <c r="CC53" s="89">
        <f t="shared" si="148"/>
        <v>15</v>
      </c>
      <c r="CD53" s="89">
        <f t="shared" si="149"/>
        <v>15</v>
      </c>
      <c r="CE53" s="89">
        <f t="shared" si="150"/>
        <v>15</v>
      </c>
      <c r="CF53" s="89">
        <f t="shared" si="151"/>
        <v>10</v>
      </c>
      <c r="CG53" s="89">
        <f t="shared" si="152"/>
        <v>10</v>
      </c>
      <c r="CH53" s="89">
        <f t="shared" si="153"/>
        <v>10</v>
      </c>
      <c r="CI53" s="89">
        <f t="shared" si="154"/>
        <v>10</v>
      </c>
      <c r="CJ53" s="89">
        <f t="shared" si="155"/>
        <v>10</v>
      </c>
      <c r="CK53" s="89">
        <f t="shared" si="156"/>
        <v>15</v>
      </c>
      <c r="CL53" s="89">
        <f t="shared" si="157"/>
        <v>15</v>
      </c>
      <c r="CM53" s="89">
        <f t="shared" si="158"/>
        <v>15</v>
      </c>
      <c r="CN53" s="89">
        <f t="shared" si="159"/>
        <v>15</v>
      </c>
      <c r="CO53" s="89">
        <f t="shared" si="160"/>
        <v>15</v>
      </c>
      <c r="CP53" s="89">
        <f t="shared" si="161"/>
        <v>10</v>
      </c>
      <c r="CQ53" s="89">
        <f t="shared" si="162"/>
        <v>10</v>
      </c>
      <c r="CR53" s="89">
        <f t="shared" si="163"/>
        <v>10</v>
      </c>
      <c r="CS53" s="89">
        <f t="shared" si="164"/>
        <v>10</v>
      </c>
      <c r="CT53" s="89">
        <f t="shared" si="165"/>
        <v>10</v>
      </c>
      <c r="CU53" s="89">
        <f t="shared" si="166"/>
        <v>5</v>
      </c>
      <c r="CV53" s="89">
        <f t="shared" si="167"/>
        <v>5</v>
      </c>
      <c r="CW53" s="89">
        <f t="shared" si="168"/>
        <v>5</v>
      </c>
      <c r="CX53" s="89">
        <f t="shared" si="169"/>
        <v>5</v>
      </c>
      <c r="CY53" s="89">
        <f t="shared" si="170"/>
        <v>5</v>
      </c>
      <c r="CZ53" s="89">
        <f t="shared" si="171"/>
        <v>72000</v>
      </c>
      <c r="DA53" s="89">
        <f t="shared" si="172"/>
        <v>72000</v>
      </c>
      <c r="DB53" s="89">
        <f t="shared" si="173"/>
        <v>72000</v>
      </c>
      <c r="DC53" s="89">
        <f t="shared" si="174"/>
        <v>72000</v>
      </c>
      <c r="DD53" s="89">
        <f t="shared" si="175"/>
        <v>72000</v>
      </c>
      <c r="DH53" s="89">
        <v>48</v>
      </c>
      <c r="DI53" s="89">
        <f>SUMPRODUCT(AM$6:AM53,[1]节奏总纲!W$4:W51)</f>
        <v>3513664.7824287694</v>
      </c>
      <c r="DJ53" s="89">
        <f>SUMPRODUCT(AN$6:AN53,[1]节奏总纲!X$4:X51)</f>
        <v>3094528.7503812313</v>
      </c>
      <c r="DK53" s="89">
        <f>SUMPRODUCT(AO$6:AO53,[1]节奏总纲!Y$4:Y51)</f>
        <v>2578908.0046476703</v>
      </c>
      <c r="DL53" s="89">
        <f>SUMPRODUCT(AP$6:AP53,[1]节奏总纲!Z$4:Z51)</f>
        <v>1918112.6528641135</v>
      </c>
      <c r="DM53" s="89">
        <f>SUMPRODUCT(AQ$6:AQ53,[1]节奏总纲!AA$4:AA51)</f>
        <v>1088633.9800835242</v>
      </c>
      <c r="DN53" s="89">
        <f>SUMPRODUCT(AR$6:AR53,[1]节奏总纲!W$4:W51)</f>
        <v>98964678.100591257</v>
      </c>
      <c r="DO53" s="89">
        <f>SUMPRODUCT(AS$6:AS53,[1]节奏总纲!X$4:X51)</f>
        <v>88618550.709894106</v>
      </c>
      <c r="DP53" s="89">
        <f>SUMPRODUCT(AT$6:AT53,[1]节奏总纲!Y$4:Y51)</f>
        <v>75172017.699926198</v>
      </c>
      <c r="DQ53" s="89">
        <f>SUMPRODUCT(AU$6:AU53,[1]节奏总纲!Z$4:Z51)</f>
        <v>56711815.034135684</v>
      </c>
      <c r="DR53" s="89">
        <f>SUMPRODUCT(AV$6:AV53,[1]节奏总纲!AA$4:AA51)</f>
        <v>33263641.041742075</v>
      </c>
      <c r="DS53" s="89">
        <f>SUMPRODUCT(CZ$6:CZ53,[1]节奏总纲!W$4:W51)</f>
        <v>1827948.4181905314</v>
      </c>
      <c r="DT53" s="89">
        <f>SUMPRODUCT(DA$6:DA53,[1]节奏总纲!X$4:X51)</f>
        <v>1592735.5133608382</v>
      </c>
      <c r="DU53" s="89">
        <f>SUMPRODUCT(DB$6:DB53,[1]节奏总纲!Y$4:Y51)</f>
        <v>1313259.150858708</v>
      </c>
      <c r="DV53" s="89">
        <f>SUMPRODUCT(DC$6:DC53,[1]节奏总纲!Z$4:Z51)</f>
        <v>968910.22020010918</v>
      </c>
      <c r="DW53" s="89">
        <f>SUMPRODUCT(DD$6:DD53,[1]节奏总纲!AA$4:AA51)</f>
        <v>539057.73649099586</v>
      </c>
      <c r="DX53" s="89">
        <f>SUMPRODUCT(AW$6:AW53,[1]节奏总纲!W$4:W51)</f>
        <v>0</v>
      </c>
      <c r="DY53" s="89">
        <f>SUMPRODUCT(AX$6:AX53,[1]节奏总纲!X$4:X51)</f>
        <v>0</v>
      </c>
      <c r="DZ53" s="89">
        <f>SUMPRODUCT(AY$6:AY53,[1]节奏总纲!Y$4:Y51)</f>
        <v>0</v>
      </c>
      <c r="EA53" s="89">
        <f>SUMPRODUCT(AZ$6:AZ53,[1]节奏总纲!Z$4:Z51)</f>
        <v>0</v>
      </c>
      <c r="EB53" s="89">
        <f>SUMPRODUCT(BA$6:BA53,[1]节奏总纲!AA$4:AA51)</f>
        <v>0</v>
      </c>
      <c r="EC53" s="89">
        <f>SUMPRODUCT(BB$6:BB53,[1]节奏总纲!W$4:W51)</f>
        <v>0</v>
      </c>
      <c r="ED53" s="89">
        <f>SUMPRODUCT(BC$6:BC53,[1]节奏总纲!X$4:X51)</f>
        <v>0</v>
      </c>
      <c r="EE53" s="89">
        <f>SUMPRODUCT(BD$6:BD53,[1]节奏总纲!Y$4:Y51)</f>
        <v>0</v>
      </c>
      <c r="EF53" s="89">
        <f>SUMPRODUCT(BE$6:BE53,[1]节奏总纲!Z$4:Z51)</f>
        <v>0</v>
      </c>
      <c r="EG53" s="89">
        <f>SUMPRODUCT(BF$6:BF53,[1]节奏总纲!AA$4:AA51)</f>
        <v>0</v>
      </c>
      <c r="EH53" s="89">
        <f>SUMPRODUCT(BG$6:BG53,[1]节奏总纲!W$4:W51)</f>
        <v>0</v>
      </c>
      <c r="EI53" s="89">
        <f>SUMPRODUCT(BH$6:BH53,[1]节奏总纲!X$4:X51)</f>
        <v>0</v>
      </c>
      <c r="EJ53" s="89">
        <f>SUMPRODUCT(BI$6:BI53,[1]节奏总纲!Y$4:Y51)</f>
        <v>0</v>
      </c>
      <c r="EK53" s="89">
        <f>SUMPRODUCT(BJ$6:BJ53,[1]节奏总纲!Z$4:Z51)</f>
        <v>0</v>
      </c>
      <c r="EL53" s="89">
        <f>SUMPRODUCT(BK$6:BK53,[1]节奏总纲!AA$4:AA51)</f>
        <v>0</v>
      </c>
      <c r="EM53" s="89">
        <f>SUMPRODUCT(BL$6:BL53,[1]节奏总纲!W$4:W51)</f>
        <v>0</v>
      </c>
      <c r="EN53" s="89">
        <f>SUMPRODUCT(BM$6:BM53,[1]节奏总纲!X$4:X51)</f>
        <v>0</v>
      </c>
      <c r="EO53" s="89">
        <f>SUMPRODUCT(BN$6:BN53,[1]节奏总纲!Y$4:Y51)</f>
        <v>0</v>
      </c>
      <c r="EP53" s="89">
        <f>SUMPRODUCT(BO$6:BO53,[1]节奏总纲!Z$4:Z51)</f>
        <v>0</v>
      </c>
      <c r="EQ53" s="89">
        <f>SUMPRODUCT(BP$6:BP53,[1]节奏总纲!AA$4:AA51)</f>
        <v>0</v>
      </c>
      <c r="ER53" s="89">
        <f>SUMPRODUCT(BQ$6:BQ53,[1]节奏总纲!W$4:W51)</f>
        <v>0</v>
      </c>
      <c r="ES53" s="89">
        <f>SUMPRODUCT(BR$6:BR53,[1]节奏总纲!X$4:X51)</f>
        <v>0</v>
      </c>
      <c r="ET53" s="89">
        <f>SUMPRODUCT(BS$6:BS53,[1]节奏总纲!Y$4:Y51)</f>
        <v>0</v>
      </c>
      <c r="EU53" s="89">
        <f>SUMPRODUCT(BT$6:BT53,[1]节奏总纲!Z$4:Z51)</f>
        <v>0</v>
      </c>
      <c r="EV53" s="89">
        <f>SUMPRODUCT(BU$6:BU53,[1]节奏总纲!AA$4:AA51)</f>
        <v>0</v>
      </c>
      <c r="EX53" s="88" t="s">
        <v>357</v>
      </c>
      <c r="EY53" s="88" t="s">
        <v>133</v>
      </c>
      <c r="EZ53" s="88" t="s">
        <v>149</v>
      </c>
      <c r="FA53" s="88" t="s">
        <v>150</v>
      </c>
      <c r="FB53" s="88" t="s">
        <v>151</v>
      </c>
      <c r="FC53" s="88" t="s">
        <v>152</v>
      </c>
      <c r="FE53" s="89">
        <f>SUMPRODUCT(BV$6:BV53,[1]节奏总纲!W$4:W51)</f>
        <v>514.85560970835797</v>
      </c>
      <c r="FF53" s="89">
        <f>SUMPRODUCT(BW$6:BW53,[1]节奏总纲!X$4:X51)</f>
        <v>449.29304226070832</v>
      </c>
      <c r="FG53" s="89">
        <f>SUMPRODUCT(BX$6:BX53,[1]节奏总纲!Y$4:Y51)</f>
        <v>370.9379738287289</v>
      </c>
      <c r="FH53" s="89">
        <f>SUMPRODUCT(BY$6:BY53,[1]节奏总纲!Z$4:Z51)</f>
        <v>273.97409924555518</v>
      </c>
      <c r="FI53" s="89">
        <f>SUMPRODUCT(BZ$6:BZ53,[1]节奏总纲!AA$4:AA51)</f>
        <v>152.8383723699599</v>
      </c>
      <c r="FJ53" s="89">
        <f>SUMPRODUCT(CA$6:CA53,[1]节奏总纲!W$4:W51)</f>
        <v>364.1316583065958</v>
      </c>
      <c r="FK53" s="89">
        <f>SUMPRODUCT(CB$6:CB53,[1]节奏总纲!X$4:X51)</f>
        <v>317.90640414511432</v>
      </c>
      <c r="FL53" s="89">
        <f>SUMPRODUCT(CC$6:CC53,[1]节奏总纲!Y$4:Y51)</f>
        <v>262.53374369707586</v>
      </c>
      <c r="FM53" s="89">
        <f>SUMPRODUCT(CD$6:CD53,[1]节奏总纲!Z$4:Z51)</f>
        <v>193.88833255062892</v>
      </c>
      <c r="FN53" s="89">
        <f>SUMPRODUCT(CE$6:CE53,[1]节奏总纲!AA$4:AA51)</f>
        <v>108.30343250142136</v>
      </c>
      <c r="FO53" s="89">
        <f>SUMPRODUCT(CF$6:CF53,[1]节奏总纲!W$4:W51)</f>
        <v>231.96867758809529</v>
      </c>
      <c r="FP53" s="89">
        <f>SUMPRODUCT(CG$6:CG53,[1]节奏总纲!X$4:X51)</f>
        <v>202.95366326395001</v>
      </c>
      <c r="FQ53" s="89">
        <f>SUMPRODUCT(CH$6:CH53,[1]节奏总纲!Y$4:Y51)</f>
        <v>167.84062234405815</v>
      </c>
      <c r="FR53" s="89">
        <f>SUMPRODUCT(CI$6:CI53,[1]节奏总纲!Z$4:Z51)</f>
        <v>123.95314947829245</v>
      </c>
      <c r="FS53" s="89">
        <f>SUMPRODUCT(CJ$6:CJ53,[1]节奏总纲!AA$4:AA51)</f>
        <v>69.273720376482856</v>
      </c>
      <c r="FT53" s="89">
        <f>SUMPRODUCT(CK$6:CK53,[1]节奏总纲!W$4:W51)</f>
        <v>284.63596133013993</v>
      </c>
      <c r="FU53" s="89">
        <f>SUMPRODUCT(CL$6:CL53,[1]节奏总纲!X$4:X51)</f>
        <v>249.5892831684925</v>
      </c>
      <c r="FV53" s="89">
        <f>SUMPRODUCT(CM$6:CM53,[1]节奏总纲!Y$4:Y51)</f>
        <v>207.04984085746057</v>
      </c>
      <c r="FW53" s="89">
        <f>SUMPRODUCT(CN$6:CN53,[1]节奏总纲!Z$4:Z51)</f>
        <v>153.79221739102911</v>
      </c>
      <c r="FX53" s="89">
        <f>SUMPRODUCT(CO$6:CO53,[1]节奏总纲!AA$4:AA51)</f>
        <v>86.503251989060161</v>
      </c>
      <c r="FY53" s="89">
        <f>SUMPRODUCT(CP$6:CP53,[1]节奏总纲!W$4:W51)</f>
        <v>166.95438569051535</v>
      </c>
      <c r="FZ53" s="89">
        <f>SUMPRODUCT(CQ$6:CQ53,[1]节奏总纲!X$4:X51)</f>
        <v>146.92948004373142</v>
      </c>
      <c r="GA53" s="89">
        <f>SUMPRODUCT(CR$6:CR53,[1]节奏总纲!Y$4:Y51)</f>
        <v>122.19895835076643</v>
      </c>
      <c r="GB53" s="89">
        <f>SUMPRODUCT(CS$6:CS53,[1]节奏总纲!Z$4:Z51)</f>
        <v>90.691815600725533</v>
      </c>
      <c r="GC53" s="89">
        <f>SUMPRODUCT(CT$6:CT53,[1]节奏总纲!AA$4:AA51)</f>
        <v>51.490015128263877</v>
      </c>
      <c r="GD53" s="89">
        <f>SUMPRODUCT(CU$6:CU53,[1]节奏总纲!W$4:W51)</f>
        <v>66.844832278507326</v>
      </c>
      <c r="GE53" s="89">
        <f>SUMPRODUCT(CV$6:CV53,[1]节奏总纲!X$4:X51)</f>
        <v>58.99862090045778</v>
      </c>
      <c r="GF53" s="89">
        <f>SUMPRODUCT(CW$6:CW53,[1]节奏总纲!Y$4:Y51)</f>
        <v>49.456184896531198</v>
      </c>
      <c r="GG53" s="89">
        <f>SUMPRODUCT(CX$6:CX53,[1]节奏总纲!Z$4:Z51)</f>
        <v>37.286076056100512</v>
      </c>
      <c r="GH53" s="89">
        <f>SUMPRODUCT(CY$6:CY53,[1]节奏总纲!AA$4:AA51)</f>
        <v>21.217703302537039</v>
      </c>
      <c r="GJ53" s="88" t="s">
        <v>357</v>
      </c>
      <c r="GK53" s="43" t="s">
        <v>78</v>
      </c>
      <c r="GL53" s="43" t="s">
        <v>79</v>
      </c>
      <c r="GM53" s="43" t="s">
        <v>80</v>
      </c>
      <c r="GN53" s="43" t="s">
        <v>81</v>
      </c>
      <c r="GO53" s="43" t="s">
        <v>82</v>
      </c>
      <c r="GP53" s="43" t="s">
        <v>83</v>
      </c>
      <c r="GR53" s="89">
        <f>SUMPRODUCT(CZ$6:CZ53,[1]节奏总纲!W$4:W51)</f>
        <v>1827948.4181905314</v>
      </c>
      <c r="GS53" s="89">
        <f>SUMPRODUCT(DA$6:DA53,[1]节奏总纲!X$4:X51)</f>
        <v>1592735.5133608382</v>
      </c>
      <c r="GT53" s="89">
        <f>SUMPRODUCT(DB$6:DB53,[1]节奏总纲!Y$4:Y51)</f>
        <v>1313259.150858708</v>
      </c>
      <c r="GU53" s="89">
        <f>SUMPRODUCT(DC$6:DC53,[1]节奏总纲!Z$4:Z51)</f>
        <v>968910.22020010918</v>
      </c>
      <c r="GV53" s="89">
        <f>SUMPRODUCT(DD$6:DD53,[1]节奏总纲!AA$4:AA51)</f>
        <v>539057.73649099586</v>
      </c>
    </row>
    <row r="54" spans="2:204" x14ac:dyDescent="0.15">
      <c r="B54" s="89">
        <f t="shared" si="89"/>
        <v>60</v>
      </c>
      <c r="C54" s="89">
        <v>43</v>
      </c>
      <c r="D54" s="39">
        <f>爵位解锁村镇信息!L51</f>
        <v>2970</v>
      </c>
      <c r="E54" s="39">
        <f>爵位解锁村镇信息!M51</f>
        <v>2984.69696969697</v>
      </c>
      <c r="F54" s="39">
        <f>爵位解锁村镇信息!N51</f>
        <v>2999.6938775510212</v>
      </c>
      <c r="G54" s="39">
        <f>爵位解锁村镇信息!O51</f>
        <v>3014.9999999999991</v>
      </c>
      <c r="H54" s="39">
        <f>爵位解锁村镇信息!P51</f>
        <v>3046.5789473684217</v>
      </c>
      <c r="I54" s="67">
        <f t="shared" si="87"/>
        <v>0.87542087542087543</v>
      </c>
      <c r="J54" s="42">
        <v>50</v>
      </c>
      <c r="K54" s="89">
        <f t="shared" si="88"/>
        <v>2600</v>
      </c>
      <c r="L54" s="89">
        <v>140100</v>
      </c>
      <c r="M54" s="89">
        <f>ROUND(650/INDEX('[1]功能-付费相关'!BB$6:BB$105,C54,1)/2000,0)*2000</f>
        <v>2976000</v>
      </c>
      <c r="S54" s="89">
        <v>6</v>
      </c>
      <c r="T54" s="69">
        <v>20</v>
      </c>
      <c r="U54" s="69">
        <v>15</v>
      </c>
      <c r="V54" s="69">
        <v>10</v>
      </c>
      <c r="W54" s="69">
        <v>15</v>
      </c>
      <c r="X54" s="89">
        <v>10</v>
      </c>
      <c r="Z54" s="89">
        <f t="shared" si="86"/>
        <v>72000</v>
      </c>
      <c r="AE54" s="89">
        <v>49</v>
      </c>
      <c r="AF54" s="89">
        <f t="shared" si="101"/>
        <v>3350</v>
      </c>
      <c r="AG54" s="89">
        <f t="shared" si="102"/>
        <v>3378.2323232323233</v>
      </c>
      <c r="AH54" s="89">
        <f t="shared" si="103"/>
        <v>3407.040816326532</v>
      </c>
      <c r="AI54" s="89">
        <f t="shared" si="104"/>
        <v>3436.4432989690713</v>
      </c>
      <c r="AJ54" s="89">
        <f t="shared" si="105"/>
        <v>3497.1052631578955</v>
      </c>
      <c r="AL54" s="89">
        <v>49</v>
      </c>
      <c r="AM54" s="89">
        <f t="shared" si="106"/>
        <v>209100</v>
      </c>
      <c r="AN54" s="89">
        <f t="shared" si="107"/>
        <v>210906.86868686869</v>
      </c>
      <c r="AO54" s="89">
        <f t="shared" si="108"/>
        <v>212750.61224489805</v>
      </c>
      <c r="AP54" s="89">
        <f t="shared" si="109"/>
        <v>214632.37113402056</v>
      </c>
      <c r="AQ54" s="89">
        <f t="shared" si="110"/>
        <v>218561.8421052632</v>
      </c>
      <c r="AR54" s="89">
        <f t="shared" si="111"/>
        <v>9338000</v>
      </c>
      <c r="AS54" s="89">
        <f t="shared" si="112"/>
        <v>9601689.8989898991</v>
      </c>
      <c r="AT54" s="89">
        <f t="shared" si="113"/>
        <v>9870761.2244898081</v>
      </c>
      <c r="AU54" s="89">
        <f t="shared" si="114"/>
        <v>10145380.412371125</v>
      </c>
      <c r="AV54" s="89">
        <f t="shared" si="115"/>
        <v>10755300.000000007</v>
      </c>
      <c r="AW54" s="89">
        <f t="shared" si="116"/>
        <v>0</v>
      </c>
      <c r="AX54" s="89">
        <f t="shared" si="117"/>
        <v>0</v>
      </c>
      <c r="AY54" s="89">
        <f t="shared" si="118"/>
        <v>0</v>
      </c>
      <c r="AZ54" s="89">
        <f t="shared" si="119"/>
        <v>0</v>
      </c>
      <c r="BA54" s="89">
        <f t="shared" si="120"/>
        <v>0</v>
      </c>
      <c r="BB54" s="89">
        <f t="shared" si="121"/>
        <v>0</v>
      </c>
      <c r="BC54" s="89">
        <f t="shared" si="122"/>
        <v>0</v>
      </c>
      <c r="BD54" s="89">
        <f t="shared" si="123"/>
        <v>0</v>
      </c>
      <c r="BE54" s="89">
        <f t="shared" si="124"/>
        <v>0</v>
      </c>
      <c r="BF54" s="89">
        <f t="shared" si="125"/>
        <v>0</v>
      </c>
      <c r="BG54" s="89">
        <f t="shared" si="126"/>
        <v>0</v>
      </c>
      <c r="BH54" s="89">
        <f t="shared" si="127"/>
        <v>0</v>
      </c>
      <c r="BI54" s="89">
        <f t="shared" si="128"/>
        <v>0</v>
      </c>
      <c r="BJ54" s="89">
        <f t="shared" si="129"/>
        <v>0</v>
      </c>
      <c r="BK54" s="89">
        <f t="shared" si="130"/>
        <v>0</v>
      </c>
      <c r="BL54" s="89">
        <f t="shared" si="131"/>
        <v>0</v>
      </c>
      <c r="BM54" s="89">
        <f t="shared" si="132"/>
        <v>0</v>
      </c>
      <c r="BN54" s="89">
        <f t="shared" si="133"/>
        <v>0</v>
      </c>
      <c r="BO54" s="89">
        <f t="shared" si="134"/>
        <v>0</v>
      </c>
      <c r="BP54" s="89">
        <f t="shared" si="135"/>
        <v>0</v>
      </c>
      <c r="BQ54" s="89">
        <f t="shared" si="136"/>
        <v>0</v>
      </c>
      <c r="BR54" s="89">
        <f t="shared" si="137"/>
        <v>0</v>
      </c>
      <c r="BS54" s="89">
        <f t="shared" si="138"/>
        <v>0</v>
      </c>
      <c r="BT54" s="89">
        <f t="shared" si="139"/>
        <v>0</v>
      </c>
      <c r="BU54" s="89">
        <f t="shared" si="140"/>
        <v>0</v>
      </c>
      <c r="BV54" s="89">
        <f t="shared" si="141"/>
        <v>20</v>
      </c>
      <c r="BW54" s="89">
        <f t="shared" si="142"/>
        <v>20</v>
      </c>
      <c r="BX54" s="89">
        <f t="shared" si="143"/>
        <v>20</v>
      </c>
      <c r="BY54" s="89">
        <f t="shared" si="144"/>
        <v>20</v>
      </c>
      <c r="BZ54" s="89">
        <f t="shared" si="145"/>
        <v>20</v>
      </c>
      <c r="CA54" s="89">
        <f t="shared" si="146"/>
        <v>15</v>
      </c>
      <c r="CB54" s="89">
        <f t="shared" si="147"/>
        <v>15</v>
      </c>
      <c r="CC54" s="89">
        <f t="shared" si="148"/>
        <v>15</v>
      </c>
      <c r="CD54" s="89">
        <f t="shared" si="149"/>
        <v>15</v>
      </c>
      <c r="CE54" s="89">
        <f t="shared" si="150"/>
        <v>15</v>
      </c>
      <c r="CF54" s="89">
        <f t="shared" si="151"/>
        <v>10</v>
      </c>
      <c r="CG54" s="89">
        <f t="shared" si="152"/>
        <v>10</v>
      </c>
      <c r="CH54" s="89">
        <f t="shared" si="153"/>
        <v>10</v>
      </c>
      <c r="CI54" s="89">
        <f t="shared" si="154"/>
        <v>10</v>
      </c>
      <c r="CJ54" s="89">
        <f t="shared" si="155"/>
        <v>10</v>
      </c>
      <c r="CK54" s="89">
        <f t="shared" si="156"/>
        <v>15</v>
      </c>
      <c r="CL54" s="89">
        <f t="shared" si="157"/>
        <v>15</v>
      </c>
      <c r="CM54" s="89">
        <f t="shared" si="158"/>
        <v>15</v>
      </c>
      <c r="CN54" s="89">
        <f t="shared" si="159"/>
        <v>15</v>
      </c>
      <c r="CO54" s="89">
        <f t="shared" si="160"/>
        <v>15</v>
      </c>
      <c r="CP54" s="89">
        <f t="shared" si="161"/>
        <v>10</v>
      </c>
      <c r="CQ54" s="89">
        <f t="shared" si="162"/>
        <v>10</v>
      </c>
      <c r="CR54" s="89">
        <f t="shared" si="163"/>
        <v>10</v>
      </c>
      <c r="CS54" s="89">
        <f t="shared" si="164"/>
        <v>10</v>
      </c>
      <c r="CT54" s="89">
        <f t="shared" si="165"/>
        <v>10</v>
      </c>
      <c r="CU54" s="89">
        <f t="shared" si="166"/>
        <v>5</v>
      </c>
      <c r="CV54" s="89">
        <f t="shared" si="167"/>
        <v>5</v>
      </c>
      <c r="CW54" s="89">
        <f t="shared" si="168"/>
        <v>5</v>
      </c>
      <c r="CX54" s="89">
        <f t="shared" si="169"/>
        <v>5</v>
      </c>
      <c r="CY54" s="89">
        <f t="shared" si="170"/>
        <v>5</v>
      </c>
      <c r="CZ54" s="89">
        <f t="shared" si="171"/>
        <v>72000</v>
      </c>
      <c r="DA54" s="89">
        <f t="shared" si="172"/>
        <v>72000</v>
      </c>
      <c r="DB54" s="89">
        <f t="shared" si="173"/>
        <v>72000</v>
      </c>
      <c r="DC54" s="89">
        <f t="shared" si="174"/>
        <v>72000</v>
      </c>
      <c r="DD54" s="89">
        <f t="shared" si="175"/>
        <v>72000</v>
      </c>
      <c r="DH54" s="89">
        <v>49</v>
      </c>
      <c r="DI54" s="89">
        <f>SUMPRODUCT(AM$6:AM54,[1]节奏总纲!W$4:W52)</f>
        <v>3931747.2062728293</v>
      </c>
      <c r="DJ54" s="89">
        <f>SUMPRODUCT(AN$6:AN54,[1]节奏总纲!X$4:X52)</f>
        <v>3461722.6409177184</v>
      </c>
      <c r="DK54" s="89">
        <f>SUMPRODUCT(AO$6:AO54,[1]节奏总纲!Y$4:Y52)</f>
        <v>2874618.2333410783</v>
      </c>
      <c r="DL54" s="89">
        <f>SUMPRODUCT(AP$6:AP54,[1]节奏总纲!Z$4:Z52)</f>
        <v>2132490.8411853132</v>
      </c>
      <c r="DM54" s="89">
        <f>SUMPRODUCT(AQ$6:AQ54,[1]节奏总纲!AA$4:AA52)</f>
        <v>1216899.6033049782</v>
      </c>
      <c r="DN54" s="89">
        <f>SUMPRODUCT(AR$6:AR54,[1]节奏总纲!W$4:W52)</f>
        <v>117635427.37775928</v>
      </c>
      <c r="DO54" s="89">
        <f>SUMPRODUCT(AS$6:AS54,[1]节奏总纲!X$4:X52)</f>
        <v>105335321.91647598</v>
      </c>
      <c r="DP54" s="89">
        <f>SUMPRODUCT(AT$6:AT54,[1]节奏总纲!Y$4:Y52)</f>
        <v>88891766.979481563</v>
      </c>
      <c r="DQ54" s="89">
        <f>SUMPRODUCT(AU$6:AU54,[1]节奏总纲!Z$4:Z52)</f>
        <v>66845180.570480749</v>
      </c>
      <c r="DR54" s="89">
        <f>SUMPRODUCT(AV$6:AV54,[1]节奏总纲!AA$4:AA52)</f>
        <v>39575517.095428042</v>
      </c>
      <c r="DS54" s="89">
        <f>SUMPRODUCT(CZ$6:CZ54,[1]节奏总纲!W$4:W52)</f>
        <v>1971907.9328570657</v>
      </c>
      <c r="DT54" s="89">
        <f>SUMPRODUCT(DA$6:DA54,[1]节奏总纲!X$4:X52)</f>
        <v>1718089.2312517392</v>
      </c>
      <c r="DU54" s="89">
        <f>SUMPRODUCT(DB$6:DB54,[1]节奏总纲!Y$4:Y52)</f>
        <v>1413334.7099429613</v>
      </c>
      <c r="DV54" s="89">
        <f>SUMPRODUCT(DC$6:DC54,[1]节奏总纲!Z$4:Z52)</f>
        <v>1040824.9527149372</v>
      </c>
      <c r="DW54" s="89">
        <f>SUMPRODUCT(DD$6:DD54,[1]节奏总纲!AA$4:AA52)</f>
        <v>581311.79503565654</v>
      </c>
      <c r="DX54" s="89">
        <f>SUMPRODUCT(AW$6:AW54,[1]节奏总纲!W$4:W52)</f>
        <v>0</v>
      </c>
      <c r="DY54" s="89">
        <f>SUMPRODUCT(AX$6:AX54,[1]节奏总纲!X$4:X52)</f>
        <v>0</v>
      </c>
      <c r="DZ54" s="89">
        <f>SUMPRODUCT(AY$6:AY54,[1]节奏总纲!Y$4:Y52)</f>
        <v>0</v>
      </c>
      <c r="EA54" s="89">
        <f>SUMPRODUCT(AZ$6:AZ54,[1]节奏总纲!Z$4:Z52)</f>
        <v>0</v>
      </c>
      <c r="EB54" s="89">
        <f>SUMPRODUCT(BA$6:BA54,[1]节奏总纲!AA$4:AA52)</f>
        <v>0</v>
      </c>
      <c r="EC54" s="89">
        <f>SUMPRODUCT(BB$6:BB54,[1]节奏总纲!W$4:W52)</f>
        <v>0</v>
      </c>
      <c r="ED54" s="89">
        <f>SUMPRODUCT(BC$6:BC54,[1]节奏总纲!X$4:X52)</f>
        <v>0</v>
      </c>
      <c r="EE54" s="89">
        <f>SUMPRODUCT(BD$6:BD54,[1]节奏总纲!Y$4:Y52)</f>
        <v>0</v>
      </c>
      <c r="EF54" s="89">
        <f>SUMPRODUCT(BE$6:BE54,[1]节奏总纲!Z$4:Z52)</f>
        <v>0</v>
      </c>
      <c r="EG54" s="89">
        <f>SUMPRODUCT(BF$6:BF54,[1]节奏总纲!AA$4:AA52)</f>
        <v>0</v>
      </c>
      <c r="EH54" s="89">
        <f>SUMPRODUCT(BG$6:BG54,[1]节奏总纲!W$4:W52)</f>
        <v>0</v>
      </c>
      <c r="EI54" s="89">
        <f>SUMPRODUCT(BH$6:BH54,[1]节奏总纲!X$4:X52)</f>
        <v>0</v>
      </c>
      <c r="EJ54" s="89">
        <f>SUMPRODUCT(BI$6:BI54,[1]节奏总纲!Y$4:Y52)</f>
        <v>0</v>
      </c>
      <c r="EK54" s="89">
        <f>SUMPRODUCT(BJ$6:BJ54,[1]节奏总纲!Z$4:Z52)</f>
        <v>0</v>
      </c>
      <c r="EL54" s="89">
        <f>SUMPRODUCT(BK$6:BK54,[1]节奏总纲!AA$4:AA52)</f>
        <v>0</v>
      </c>
      <c r="EM54" s="89">
        <f>SUMPRODUCT(BL$6:BL54,[1]节奏总纲!W$4:W52)</f>
        <v>0</v>
      </c>
      <c r="EN54" s="89">
        <f>SUMPRODUCT(BM$6:BM54,[1]节奏总纲!X$4:X52)</f>
        <v>0</v>
      </c>
      <c r="EO54" s="89">
        <f>SUMPRODUCT(BN$6:BN54,[1]节奏总纲!Y$4:Y52)</f>
        <v>0</v>
      </c>
      <c r="EP54" s="89">
        <f>SUMPRODUCT(BO$6:BO54,[1]节奏总纲!Z$4:Z52)</f>
        <v>0</v>
      </c>
      <c r="EQ54" s="89">
        <f>SUMPRODUCT(BP$6:BP54,[1]节奏总纲!AA$4:AA52)</f>
        <v>0</v>
      </c>
      <c r="ER54" s="89">
        <f>SUMPRODUCT(BQ$6:BQ54,[1]节奏总纲!W$4:W52)</f>
        <v>0</v>
      </c>
      <c r="ES54" s="89">
        <f>SUMPRODUCT(BR$6:BR54,[1]节奏总纲!X$4:X52)</f>
        <v>0</v>
      </c>
      <c r="ET54" s="89">
        <f>SUMPRODUCT(BS$6:BS54,[1]节奏总纲!Y$4:Y52)</f>
        <v>0</v>
      </c>
      <c r="EU54" s="89">
        <f>SUMPRODUCT(BT$6:BT54,[1]节奏总纲!Z$4:Z52)</f>
        <v>0</v>
      </c>
      <c r="EV54" s="89">
        <f>SUMPRODUCT(BU$6:BU54,[1]节奏总纲!AA$4:AA52)</f>
        <v>0</v>
      </c>
      <c r="EX54" s="88">
        <v>10</v>
      </c>
      <c r="EY54" s="88">
        <f t="shared" ref="EY54:EY63" si="176">INDEX($DX$6:$EB$105,$EX54,3)</f>
        <v>0</v>
      </c>
      <c r="EZ54" s="88">
        <f t="shared" ref="EZ54:EZ63" si="177">INDEX($EC$6:$EG$105,$EX54,3)</f>
        <v>0</v>
      </c>
      <c r="FA54" s="88">
        <f t="shared" ref="FA54:FA63" si="178">INDEX($EH$6:$EL$105,$EX54,3)</f>
        <v>0</v>
      </c>
      <c r="FB54" s="88">
        <f t="shared" ref="FB54:FB63" si="179">INDEX($EM$6:$EQ$105,$EX54,3)</f>
        <v>0</v>
      </c>
      <c r="FC54" s="88">
        <f t="shared" ref="FC54:FC63" si="180">INDEX($ER$6:$EV$105,$EX54,3)</f>
        <v>0</v>
      </c>
      <c r="FE54" s="89">
        <f>SUMPRODUCT(BV$6:BV54,[1]节奏总纲!W$4:W52)</f>
        <v>554.84436378239525</v>
      </c>
      <c r="FF54" s="89">
        <f>SUMPRODUCT(BW$6:BW54,[1]节奏总纲!X$4:X52)</f>
        <v>484.11351945262527</v>
      </c>
      <c r="FG54" s="89">
        <f>SUMPRODUCT(BX$6:BX54,[1]节奏总纲!Y$4:Y52)</f>
        <v>398.73674024102149</v>
      </c>
      <c r="FH54" s="89">
        <f>SUMPRODUCT(BY$6:BY54,[1]节奏总纲!Z$4:Z52)</f>
        <v>293.95041383300742</v>
      </c>
      <c r="FI54" s="89">
        <f>SUMPRODUCT(BZ$6:BZ54,[1]节奏总纲!AA$4:AA52)</f>
        <v>164.57561085458786</v>
      </c>
      <c r="FJ54" s="89">
        <f>SUMPRODUCT(CA$6:CA54,[1]节奏总纲!W$4:W52)</f>
        <v>394.12322386212378</v>
      </c>
      <c r="FK54" s="89">
        <f>SUMPRODUCT(CB$6:CB54,[1]节奏总纲!X$4:X52)</f>
        <v>344.02176203905208</v>
      </c>
      <c r="FL54" s="89">
        <f>SUMPRODUCT(CC$6:CC54,[1]节奏总纲!Y$4:Y52)</f>
        <v>283.38281850629528</v>
      </c>
      <c r="FM54" s="89">
        <f>SUMPRODUCT(CD$6:CD54,[1]节奏总纲!Z$4:Z52)</f>
        <v>208.87056849121808</v>
      </c>
      <c r="FN54" s="89">
        <f>SUMPRODUCT(CE$6:CE54,[1]节奏总纲!AA$4:AA52)</f>
        <v>117.10636136489234</v>
      </c>
      <c r="FO54" s="89">
        <f>SUMPRODUCT(CF$6:CF54,[1]节奏总纲!W$4:W52)</f>
        <v>251.96305462511395</v>
      </c>
      <c r="FP54" s="89">
        <f>SUMPRODUCT(CG$6:CG54,[1]节奏总纲!X$4:X52)</f>
        <v>220.36390185990848</v>
      </c>
      <c r="FQ54" s="89">
        <f>SUMPRODUCT(CH$6:CH54,[1]节奏总纲!Y$4:Y52)</f>
        <v>181.74000555020444</v>
      </c>
      <c r="FR54" s="89">
        <f>SUMPRODUCT(CI$6:CI54,[1]节奏总纲!Z$4:Z52)</f>
        <v>133.94130677201855</v>
      </c>
      <c r="FS54" s="89">
        <f>SUMPRODUCT(CJ$6:CJ54,[1]节奏总纲!AA$4:AA52)</f>
        <v>75.142339618796839</v>
      </c>
      <c r="FT54" s="89">
        <f>SUMPRODUCT(CK$6:CK54,[1]节奏总纲!W$4:W52)</f>
        <v>314.62752688566792</v>
      </c>
      <c r="FU54" s="89">
        <f>SUMPRODUCT(CL$6:CL54,[1]节奏总纲!X$4:X52)</f>
        <v>275.70464106243026</v>
      </c>
      <c r="FV54" s="89">
        <f>SUMPRODUCT(CM$6:CM54,[1]节奏总纲!Y$4:Y52)</f>
        <v>227.89891566668001</v>
      </c>
      <c r="FW54" s="89">
        <f>SUMPRODUCT(CN$6:CN54,[1]节奏总纲!Z$4:Z52)</f>
        <v>168.77445333161828</v>
      </c>
      <c r="FX54" s="89">
        <f>SUMPRODUCT(CO$6:CO54,[1]节奏总纲!AA$4:AA52)</f>
        <v>95.306180852531142</v>
      </c>
      <c r="FY54" s="89">
        <f>SUMPRODUCT(CP$6:CP54,[1]节奏总纲!W$4:W52)</f>
        <v>186.94876272753402</v>
      </c>
      <c r="FZ54" s="89">
        <f>SUMPRODUCT(CQ$6:CQ54,[1]节奏总纲!X$4:X52)</f>
        <v>164.33971863968992</v>
      </c>
      <c r="GA54" s="89">
        <f>SUMPRODUCT(CR$6:CR54,[1]节奏总纲!Y$4:Y52)</f>
        <v>136.09834155691271</v>
      </c>
      <c r="GB54" s="89">
        <f>SUMPRODUCT(CS$6:CS54,[1]节奏总纲!Z$4:Z52)</f>
        <v>100.67997289445164</v>
      </c>
      <c r="GC54" s="89">
        <f>SUMPRODUCT(CT$6:CT54,[1]节奏总纲!AA$4:AA52)</f>
        <v>57.358634370577867</v>
      </c>
      <c r="GD54" s="89">
        <f>SUMPRODUCT(CU$6:CU54,[1]节奏总纲!W$4:W52)</f>
        <v>76.842020797016659</v>
      </c>
      <c r="GE54" s="89">
        <f>SUMPRODUCT(CV$6:CV54,[1]节奏总纲!X$4:X52)</f>
        <v>67.703740198437032</v>
      </c>
      <c r="GF54" s="89">
        <f>SUMPRODUCT(CW$6:CW54,[1]节奏总纲!Y$4:Y52)</f>
        <v>56.405876499604346</v>
      </c>
      <c r="GG54" s="89">
        <f>SUMPRODUCT(CX$6:CX54,[1]节奏总纲!Z$4:Z52)</f>
        <v>42.280154702963564</v>
      </c>
      <c r="GH54" s="89">
        <f>SUMPRODUCT(CY$6:CY54,[1]节奏总纲!AA$4:AA52)</f>
        <v>24.152012923694034</v>
      </c>
      <c r="GJ54" s="88">
        <v>10</v>
      </c>
      <c r="GK54" s="88">
        <f t="shared" ref="GK54:GK70" si="181">INDEX($FE$6:$FI$115,MATCH($GJ54,$DH$6:$DH$115,0),3)</f>
        <v>0</v>
      </c>
      <c r="GL54" s="88">
        <f t="shared" ref="GL54:GL70" si="182">INDEX($FJ$6:$FN$115,MATCH($GJ54,$DH$6:$DH$115,0),3)</f>
        <v>0</v>
      </c>
      <c r="GM54" s="88">
        <f t="shared" ref="GM54:GM70" si="183">INDEX($FO$6:$FS$115,MATCH($GJ54,$DH$6:$DH$115,0),3)</f>
        <v>0</v>
      </c>
      <c r="GN54" s="88">
        <f t="shared" ref="GN54:GN70" si="184">INDEX($FT$6:$FX$115,MATCH($GJ54,$DH$6:$DH$115,0),3)</f>
        <v>0</v>
      </c>
      <c r="GO54" s="88">
        <f t="shared" ref="GO54:GO70" si="185">INDEX($FY$6:$GC$115,MATCH($GJ54,$DH$6:$DH$115,0),3)</f>
        <v>0</v>
      </c>
      <c r="GP54" s="88">
        <f t="shared" ref="GP54:GP70" si="186">INDEX($GD$6:$GH$115,MATCH($GJ54,$DH$6:$DH$115,0),3)</f>
        <v>0</v>
      </c>
      <c r="GR54" s="89">
        <f>SUMPRODUCT(CZ$6:CZ54,[1]节奏总纲!W$4:W52)</f>
        <v>1971907.9328570657</v>
      </c>
      <c r="GS54" s="89">
        <f>SUMPRODUCT(DA$6:DA54,[1]节奏总纲!X$4:X52)</f>
        <v>1718089.2312517392</v>
      </c>
      <c r="GT54" s="89">
        <f>SUMPRODUCT(DB$6:DB54,[1]节奏总纲!Y$4:Y52)</f>
        <v>1413334.7099429613</v>
      </c>
      <c r="GU54" s="89">
        <f>SUMPRODUCT(DC$6:DC54,[1]节奏总纲!Z$4:Z52)</f>
        <v>1040824.9527149372</v>
      </c>
      <c r="GV54" s="89">
        <f>SUMPRODUCT(DD$6:DD54,[1]节奏总纲!AA$4:AA52)</f>
        <v>581311.79503565654</v>
      </c>
    </row>
    <row r="55" spans="2:204" x14ac:dyDescent="0.15">
      <c r="B55" s="89">
        <f t="shared" si="89"/>
        <v>60</v>
      </c>
      <c r="C55" s="89">
        <v>44</v>
      </c>
      <c r="D55" s="39">
        <f>爵位解锁村镇信息!L52</f>
        <v>3030</v>
      </c>
      <c r="E55" s="39">
        <f>爵位解锁村镇信息!M52</f>
        <v>3045.3030303030305</v>
      </c>
      <c r="F55" s="39">
        <f>爵位解锁村镇信息!N52</f>
        <v>3060.9183673469397</v>
      </c>
      <c r="G55" s="39">
        <f>爵位解锁村镇信息!O52</f>
        <v>3076.8556701030921</v>
      </c>
      <c r="H55" s="39">
        <f>爵位解锁村镇信息!P52</f>
        <v>3109.7368421052638</v>
      </c>
      <c r="I55" s="67">
        <f t="shared" si="87"/>
        <v>0.87458745874587462</v>
      </c>
      <c r="J55" s="42">
        <v>50</v>
      </c>
      <c r="K55" s="89">
        <f t="shared" si="88"/>
        <v>2650</v>
      </c>
      <c r="L55" s="89">
        <v>145300</v>
      </c>
      <c r="M55" s="89">
        <f>ROUND(650/INDEX('[1]功能-付费相关'!BB$6:BB$105,C55,1)/2000,0)*2000</f>
        <v>3272000</v>
      </c>
      <c r="S55" s="89">
        <v>6</v>
      </c>
      <c r="T55" s="69">
        <v>20</v>
      </c>
      <c r="U55" s="69">
        <v>15</v>
      </c>
      <c r="V55" s="69">
        <v>10</v>
      </c>
      <c r="W55" s="69">
        <v>15</v>
      </c>
      <c r="X55" s="89">
        <v>10</v>
      </c>
      <c r="Z55" s="89">
        <f t="shared" si="86"/>
        <v>72000</v>
      </c>
      <c r="AE55" s="89">
        <v>50</v>
      </c>
      <c r="AF55" s="89">
        <f t="shared" si="101"/>
        <v>3430.0000000000005</v>
      </c>
      <c r="AG55" s="89">
        <f t="shared" si="102"/>
        <v>3459.0404040404046</v>
      </c>
      <c r="AH55" s="89">
        <f t="shared" si="103"/>
        <v>3488.6734693877556</v>
      </c>
      <c r="AI55" s="89">
        <f t="shared" si="104"/>
        <v>3518.9175257731949</v>
      </c>
      <c r="AJ55" s="89">
        <f t="shared" si="105"/>
        <v>3581.3157894736851</v>
      </c>
      <c r="AL55" s="89">
        <v>50</v>
      </c>
      <c r="AM55" s="89">
        <f t="shared" si="106"/>
        <v>214220.00000000003</v>
      </c>
      <c r="AN55" s="89">
        <f t="shared" si="107"/>
        <v>216087.62626262629</v>
      </c>
      <c r="AO55" s="89">
        <f t="shared" si="108"/>
        <v>218013.77551020411</v>
      </c>
      <c r="AP55" s="89">
        <f t="shared" si="109"/>
        <v>219979.63917525767</v>
      </c>
      <c r="AQ55" s="89">
        <f t="shared" si="110"/>
        <v>224066.8421052632</v>
      </c>
      <c r="AR55" s="89">
        <f t="shared" si="111"/>
        <v>10085200.000000004</v>
      </c>
      <c r="AS55" s="89">
        <f t="shared" si="112"/>
        <v>10364754.545454551</v>
      </c>
      <c r="AT55" s="89">
        <f t="shared" si="113"/>
        <v>10668789.795918373</v>
      </c>
      <c r="AU55" s="89">
        <f t="shared" si="114"/>
        <v>10979093.81443298</v>
      </c>
      <c r="AV55" s="89">
        <f t="shared" si="115"/>
        <v>11651868.421052642</v>
      </c>
      <c r="AW55" s="89">
        <f t="shared" si="116"/>
        <v>0</v>
      </c>
      <c r="AX55" s="89">
        <f t="shared" si="117"/>
        <v>0</v>
      </c>
      <c r="AY55" s="89">
        <f t="shared" si="118"/>
        <v>0</v>
      </c>
      <c r="AZ55" s="89">
        <f t="shared" si="119"/>
        <v>0</v>
      </c>
      <c r="BA55" s="89">
        <f t="shared" si="120"/>
        <v>0</v>
      </c>
      <c r="BB55" s="89">
        <f t="shared" si="121"/>
        <v>0</v>
      </c>
      <c r="BC55" s="89">
        <f t="shared" si="122"/>
        <v>0</v>
      </c>
      <c r="BD55" s="89">
        <f t="shared" si="123"/>
        <v>0</v>
      </c>
      <c r="BE55" s="89">
        <f t="shared" si="124"/>
        <v>0</v>
      </c>
      <c r="BF55" s="89">
        <f t="shared" si="125"/>
        <v>0</v>
      </c>
      <c r="BG55" s="89">
        <f t="shared" si="126"/>
        <v>0</v>
      </c>
      <c r="BH55" s="89">
        <f t="shared" si="127"/>
        <v>0</v>
      </c>
      <c r="BI55" s="89">
        <f t="shared" si="128"/>
        <v>0</v>
      </c>
      <c r="BJ55" s="89">
        <f t="shared" si="129"/>
        <v>0</v>
      </c>
      <c r="BK55" s="89">
        <f t="shared" si="130"/>
        <v>0</v>
      </c>
      <c r="BL55" s="89">
        <f t="shared" si="131"/>
        <v>0</v>
      </c>
      <c r="BM55" s="89">
        <f t="shared" si="132"/>
        <v>0</v>
      </c>
      <c r="BN55" s="89">
        <f t="shared" si="133"/>
        <v>0</v>
      </c>
      <c r="BO55" s="89">
        <f t="shared" si="134"/>
        <v>0</v>
      </c>
      <c r="BP55" s="89">
        <f t="shared" si="135"/>
        <v>0</v>
      </c>
      <c r="BQ55" s="89">
        <f t="shared" si="136"/>
        <v>0</v>
      </c>
      <c r="BR55" s="89">
        <f t="shared" si="137"/>
        <v>0</v>
      </c>
      <c r="BS55" s="89">
        <f t="shared" si="138"/>
        <v>0</v>
      </c>
      <c r="BT55" s="89">
        <f t="shared" si="139"/>
        <v>0</v>
      </c>
      <c r="BU55" s="89">
        <f t="shared" si="140"/>
        <v>0</v>
      </c>
      <c r="BV55" s="89">
        <f t="shared" si="141"/>
        <v>20</v>
      </c>
      <c r="BW55" s="89">
        <f t="shared" si="142"/>
        <v>20</v>
      </c>
      <c r="BX55" s="89">
        <f t="shared" si="143"/>
        <v>20</v>
      </c>
      <c r="BY55" s="89">
        <f t="shared" si="144"/>
        <v>20</v>
      </c>
      <c r="BZ55" s="89">
        <f t="shared" si="145"/>
        <v>20</v>
      </c>
      <c r="CA55" s="89">
        <f t="shared" si="146"/>
        <v>15</v>
      </c>
      <c r="CB55" s="89">
        <f t="shared" si="147"/>
        <v>15</v>
      </c>
      <c r="CC55" s="89">
        <f t="shared" si="148"/>
        <v>15</v>
      </c>
      <c r="CD55" s="89">
        <f t="shared" si="149"/>
        <v>15</v>
      </c>
      <c r="CE55" s="89">
        <f t="shared" si="150"/>
        <v>15</v>
      </c>
      <c r="CF55" s="89">
        <f t="shared" si="151"/>
        <v>10</v>
      </c>
      <c r="CG55" s="89">
        <f t="shared" si="152"/>
        <v>10</v>
      </c>
      <c r="CH55" s="89">
        <f t="shared" si="153"/>
        <v>10</v>
      </c>
      <c r="CI55" s="89">
        <f t="shared" si="154"/>
        <v>10</v>
      </c>
      <c r="CJ55" s="89">
        <f t="shared" si="155"/>
        <v>10</v>
      </c>
      <c r="CK55" s="89">
        <f t="shared" si="156"/>
        <v>15</v>
      </c>
      <c r="CL55" s="89">
        <f t="shared" si="157"/>
        <v>15</v>
      </c>
      <c r="CM55" s="89">
        <f t="shared" si="158"/>
        <v>15</v>
      </c>
      <c r="CN55" s="89">
        <f t="shared" si="159"/>
        <v>15</v>
      </c>
      <c r="CO55" s="89">
        <f t="shared" si="160"/>
        <v>15</v>
      </c>
      <c r="CP55" s="89">
        <f t="shared" si="161"/>
        <v>10</v>
      </c>
      <c r="CQ55" s="89">
        <f t="shared" si="162"/>
        <v>10</v>
      </c>
      <c r="CR55" s="89">
        <f t="shared" si="163"/>
        <v>10</v>
      </c>
      <c r="CS55" s="89">
        <f t="shared" si="164"/>
        <v>10</v>
      </c>
      <c r="CT55" s="89">
        <f t="shared" si="165"/>
        <v>10</v>
      </c>
      <c r="CU55" s="89">
        <f t="shared" si="166"/>
        <v>5</v>
      </c>
      <c r="CV55" s="89">
        <f t="shared" si="167"/>
        <v>5</v>
      </c>
      <c r="CW55" s="89">
        <f t="shared" si="168"/>
        <v>5</v>
      </c>
      <c r="CX55" s="89">
        <f t="shared" si="169"/>
        <v>5</v>
      </c>
      <c r="CY55" s="89">
        <f t="shared" si="170"/>
        <v>5</v>
      </c>
      <c r="CZ55" s="89">
        <f t="shared" si="171"/>
        <v>72000</v>
      </c>
      <c r="DA55" s="89">
        <f t="shared" si="172"/>
        <v>72000</v>
      </c>
      <c r="DB55" s="89">
        <f t="shared" si="173"/>
        <v>72000</v>
      </c>
      <c r="DC55" s="89">
        <f t="shared" si="174"/>
        <v>72000</v>
      </c>
      <c r="DD55" s="89">
        <f t="shared" si="175"/>
        <v>72000</v>
      </c>
      <c r="DH55" s="89">
        <v>50</v>
      </c>
      <c r="DI55" s="89">
        <f>SUMPRODUCT(AM$6:AM55,[1]节奏总纲!W$4:W53)</f>
        <v>4390808.7279683528</v>
      </c>
      <c r="DJ55" s="89">
        <f>SUMPRODUCT(AN$6:AN55,[1]节奏总纲!X$4:X53)</f>
        <v>3865560.5291778767</v>
      </c>
      <c r="DK55" s="89">
        <f>SUMPRODUCT(AO$6:AO55,[1]节奏总纲!Y$4:Y53)</f>
        <v>3198572.31188604</v>
      </c>
      <c r="DL55" s="89">
        <f>SUMPRODUCT(AP$6:AP55,[1]节奏总纲!Z$4:Z53)</f>
        <v>2378501.0700394916</v>
      </c>
      <c r="DM55" s="89">
        <f>SUMPRODUCT(AQ$6:AQ55,[1]节奏总纲!AA$4:AA53)</f>
        <v>1360513.0259260682</v>
      </c>
      <c r="DN55" s="89">
        <f>SUMPRODUCT(AR$6:AR55,[1]节奏总纲!W$4:W53)</f>
        <v>139247448.93785498</v>
      </c>
      <c r="DO55" s="89">
        <f>SUMPRODUCT(AS$6:AS55,[1]节奏总纲!X$4:X53)</f>
        <v>124705614.70170051</v>
      </c>
      <c r="DP55" s="89">
        <f>SUMPRODUCT(AT$6:AT55,[1]节奏总纲!Y$4:Y53)</f>
        <v>104744884.331531</v>
      </c>
      <c r="DQ55" s="89">
        <f>SUMPRODUCT(AU$6:AU55,[1]节奏总纲!Z$4:Z53)</f>
        <v>79123450.468670249</v>
      </c>
      <c r="DR55" s="89">
        <f>SUMPRODUCT(AV$6:AV55,[1]节奏总纲!AA$4:AA53)</f>
        <v>47043666.725045465</v>
      </c>
      <c r="DS55" s="89">
        <f>SUMPRODUCT(CZ$6:CZ55,[1]节奏总纲!W$4:W53)</f>
        <v>2126199.9203562615</v>
      </c>
      <c r="DT55" s="89">
        <f>SUMPRODUCT(DA$6:DA55,[1]节奏总纲!X$4:X53)</f>
        <v>1852647.2735497879</v>
      </c>
      <c r="DU55" s="89">
        <f>SUMPRODUCT(DB$6:DB55,[1]节奏总纲!Y$4:Y53)</f>
        <v>1520321.9569673841</v>
      </c>
      <c r="DV55" s="89">
        <f>SUMPRODUCT(DC$6:DC55,[1]节奏总纲!Z$4:Z53)</f>
        <v>1121344.8433007614</v>
      </c>
      <c r="DW55" s="89">
        <f>SUMPRODUCT(DD$6:DD55,[1]节奏总纲!AA$4:AA53)</f>
        <v>627459.48173291818</v>
      </c>
      <c r="DX55" s="89">
        <f>SUMPRODUCT(AW$6:AW55,[1]节奏总纲!W$4:W53)</f>
        <v>0</v>
      </c>
      <c r="DY55" s="89">
        <f>SUMPRODUCT(AX$6:AX55,[1]节奏总纲!X$4:X53)</f>
        <v>0</v>
      </c>
      <c r="DZ55" s="89">
        <f>SUMPRODUCT(AY$6:AY55,[1]节奏总纲!Y$4:Y53)</f>
        <v>0</v>
      </c>
      <c r="EA55" s="89">
        <f>SUMPRODUCT(AZ$6:AZ55,[1]节奏总纲!Z$4:Z53)</f>
        <v>0</v>
      </c>
      <c r="EB55" s="89">
        <f>SUMPRODUCT(BA$6:BA55,[1]节奏总纲!AA$4:AA53)</f>
        <v>0</v>
      </c>
      <c r="EC55" s="89">
        <f>SUMPRODUCT(BB$6:BB55,[1]节奏总纲!W$4:W53)</f>
        <v>0</v>
      </c>
      <c r="ED55" s="89">
        <f>SUMPRODUCT(BC$6:BC55,[1]节奏总纲!X$4:X53)</f>
        <v>0</v>
      </c>
      <c r="EE55" s="89">
        <f>SUMPRODUCT(BD$6:BD55,[1]节奏总纲!Y$4:Y53)</f>
        <v>0</v>
      </c>
      <c r="EF55" s="89">
        <f>SUMPRODUCT(BE$6:BE55,[1]节奏总纲!Z$4:Z53)</f>
        <v>0</v>
      </c>
      <c r="EG55" s="89">
        <f>SUMPRODUCT(BF$6:BF55,[1]节奏总纲!AA$4:AA53)</f>
        <v>0</v>
      </c>
      <c r="EH55" s="89">
        <f>SUMPRODUCT(BG$6:BG55,[1]节奏总纲!W$4:W53)</f>
        <v>0</v>
      </c>
      <c r="EI55" s="89">
        <f>SUMPRODUCT(BH$6:BH55,[1]节奏总纲!X$4:X53)</f>
        <v>0</v>
      </c>
      <c r="EJ55" s="89">
        <f>SUMPRODUCT(BI$6:BI55,[1]节奏总纲!Y$4:Y53)</f>
        <v>0</v>
      </c>
      <c r="EK55" s="89">
        <f>SUMPRODUCT(BJ$6:BJ55,[1]节奏总纲!Z$4:Z53)</f>
        <v>0</v>
      </c>
      <c r="EL55" s="89">
        <f>SUMPRODUCT(BK$6:BK55,[1]节奏总纲!AA$4:AA53)</f>
        <v>0</v>
      </c>
      <c r="EM55" s="89">
        <f>SUMPRODUCT(BL$6:BL55,[1]节奏总纲!W$4:W53)</f>
        <v>0</v>
      </c>
      <c r="EN55" s="89">
        <f>SUMPRODUCT(BM$6:BM55,[1]节奏总纲!X$4:X53)</f>
        <v>0</v>
      </c>
      <c r="EO55" s="89">
        <f>SUMPRODUCT(BN$6:BN55,[1]节奏总纲!Y$4:Y53)</f>
        <v>0</v>
      </c>
      <c r="EP55" s="89">
        <f>SUMPRODUCT(BO$6:BO55,[1]节奏总纲!Z$4:Z53)</f>
        <v>0</v>
      </c>
      <c r="EQ55" s="89">
        <f>SUMPRODUCT(BP$6:BP55,[1]节奏总纲!AA$4:AA53)</f>
        <v>0</v>
      </c>
      <c r="ER55" s="89">
        <f>SUMPRODUCT(BQ$6:BQ55,[1]节奏总纲!W$4:W53)</f>
        <v>0</v>
      </c>
      <c r="ES55" s="89">
        <f>SUMPRODUCT(BR$6:BR55,[1]节奏总纲!X$4:X53)</f>
        <v>0</v>
      </c>
      <c r="ET55" s="89">
        <f>SUMPRODUCT(BS$6:BS55,[1]节奏总纲!Y$4:Y53)</f>
        <v>0</v>
      </c>
      <c r="EU55" s="89">
        <f>SUMPRODUCT(BT$6:BT55,[1]节奏总纲!Z$4:Z53)</f>
        <v>0</v>
      </c>
      <c r="EV55" s="89">
        <f>SUMPRODUCT(BU$6:BU55,[1]节奏总纲!AA$4:AA53)</f>
        <v>0</v>
      </c>
      <c r="EX55" s="88">
        <v>20</v>
      </c>
      <c r="EY55" s="88">
        <f t="shared" si="176"/>
        <v>0</v>
      </c>
      <c r="EZ55" s="88">
        <f t="shared" si="177"/>
        <v>0</v>
      </c>
      <c r="FA55" s="88">
        <f t="shared" si="178"/>
        <v>0</v>
      </c>
      <c r="FB55" s="88">
        <f t="shared" si="179"/>
        <v>0</v>
      </c>
      <c r="FC55" s="88">
        <f t="shared" si="180"/>
        <v>0</v>
      </c>
      <c r="FE55" s="89">
        <f>SUMPRODUCT(BV$6:BV55,[1]节奏总纲!W$4:W53)</f>
        <v>597.70324919883853</v>
      </c>
      <c r="FF55" s="89">
        <f>SUMPRODUCT(BW$6:BW55,[1]节奏总纲!X$4:X53)</f>
        <v>521.49075342430547</v>
      </c>
      <c r="FG55" s="89">
        <f>SUMPRODUCT(BX$6:BX55,[1]节奏总纲!Y$4:Y53)</f>
        <v>428.45541997002783</v>
      </c>
      <c r="FH55" s="89">
        <f>SUMPRODUCT(BY$6:BY55,[1]节奏总纲!Z$4:Z53)</f>
        <v>316.31705010684749</v>
      </c>
      <c r="FI55" s="89">
        <f>SUMPRODUCT(BZ$6:BZ55,[1]节奏总纲!AA$4:AA53)</f>
        <v>177.39441271493831</v>
      </c>
      <c r="FJ55" s="89">
        <f>SUMPRODUCT(CA$6:CA55,[1]节奏总纲!W$4:W53)</f>
        <v>426.26738792445622</v>
      </c>
      <c r="FK55" s="89">
        <f>SUMPRODUCT(CB$6:CB55,[1]节奏总纲!X$4:X53)</f>
        <v>372.05468751781223</v>
      </c>
      <c r="FL55" s="89">
        <f>SUMPRODUCT(CC$6:CC55,[1]节奏总纲!Y$4:Y53)</f>
        <v>305.67182830305001</v>
      </c>
      <c r="FM55" s="89">
        <f>SUMPRODUCT(CD$6:CD55,[1]节奏总纲!Z$4:Z53)</f>
        <v>225.64554569659813</v>
      </c>
      <c r="FN55" s="89">
        <f>SUMPRODUCT(CE$6:CE55,[1]节奏总纲!AA$4:AA53)</f>
        <v>126.72046276015519</v>
      </c>
      <c r="FO55" s="89">
        <f>SUMPRODUCT(CF$6:CF55,[1]节奏总纲!W$4:W53)</f>
        <v>273.3924973333356</v>
      </c>
      <c r="FP55" s="89">
        <f>SUMPRODUCT(CG$6:CG55,[1]节奏总纲!X$4:X53)</f>
        <v>239.05251884574858</v>
      </c>
      <c r="FQ55" s="89">
        <f>SUMPRODUCT(CH$6:CH55,[1]节奏总纲!Y$4:Y53)</f>
        <v>196.59934541470761</v>
      </c>
      <c r="FR55" s="89">
        <f>SUMPRODUCT(CI$6:CI55,[1]节奏总纲!Z$4:Z53)</f>
        <v>145.12462490893859</v>
      </c>
      <c r="FS55" s="89">
        <f>SUMPRODUCT(CJ$6:CJ55,[1]节奏总纲!AA$4:AA53)</f>
        <v>81.551740548972077</v>
      </c>
      <c r="FT55" s="89">
        <f>SUMPRODUCT(CK$6:CK55,[1]节奏总纲!W$4:W53)</f>
        <v>346.77169094800036</v>
      </c>
      <c r="FU55" s="89">
        <f>SUMPRODUCT(CL$6:CL55,[1]节奏总纲!X$4:X53)</f>
        <v>303.7375665411904</v>
      </c>
      <c r="FV55" s="89">
        <f>SUMPRODUCT(CM$6:CM55,[1]节奏总纲!Y$4:Y53)</f>
        <v>250.18792546343477</v>
      </c>
      <c r="FW55" s="89">
        <f>SUMPRODUCT(CN$6:CN55,[1]节奏总纲!Z$4:Z53)</f>
        <v>185.54943053699833</v>
      </c>
      <c r="FX55" s="89">
        <f>SUMPRODUCT(CO$6:CO55,[1]节奏总纲!AA$4:AA53)</f>
        <v>104.92028224779399</v>
      </c>
      <c r="FY55" s="89">
        <f>SUMPRODUCT(CP$6:CP55,[1]节奏总纲!W$4:W53)</f>
        <v>208.37820543575566</v>
      </c>
      <c r="FZ55" s="89">
        <f>SUMPRODUCT(CQ$6:CQ55,[1]节奏总纲!X$4:X53)</f>
        <v>183.02833562553002</v>
      </c>
      <c r="GA55" s="89">
        <f>SUMPRODUCT(CR$6:CR55,[1]节奏总纲!Y$4:Y53)</f>
        <v>150.95768142141588</v>
      </c>
      <c r="GB55" s="89">
        <f>SUMPRODUCT(CS$6:CS55,[1]节奏总纲!Z$4:Z53)</f>
        <v>111.86329103137167</v>
      </c>
      <c r="GC55" s="89">
        <f>SUMPRODUCT(CT$6:CT55,[1]节奏总纲!AA$4:AA53)</f>
        <v>63.768035300753098</v>
      </c>
      <c r="GD55" s="89">
        <f>SUMPRODUCT(CU$6:CU55,[1]节奏总纲!W$4:W53)</f>
        <v>87.55674215112748</v>
      </c>
      <c r="GE55" s="89">
        <f>SUMPRODUCT(CV$6:CV55,[1]节奏总纲!X$4:X53)</f>
        <v>77.048048691357081</v>
      </c>
      <c r="GF55" s="89">
        <f>SUMPRODUCT(CW$6:CW55,[1]节奏总纲!Y$4:Y53)</f>
        <v>63.835546431855931</v>
      </c>
      <c r="GG55" s="89">
        <f>SUMPRODUCT(CX$6:CX55,[1]节奏总纲!Z$4:Z53)</f>
        <v>47.871813771423582</v>
      </c>
      <c r="GH55" s="89">
        <f>SUMPRODUCT(CY$6:CY55,[1]节奏总纲!AA$4:AA53)</f>
        <v>27.35671338878165</v>
      </c>
      <c r="GJ55" s="88">
        <v>15</v>
      </c>
      <c r="GK55" s="88">
        <f t="shared" si="181"/>
        <v>10.207036368188501</v>
      </c>
      <c r="GL55" s="88">
        <f t="shared" si="182"/>
        <v>0</v>
      </c>
      <c r="GM55" s="88">
        <f t="shared" si="183"/>
        <v>0</v>
      </c>
      <c r="GN55" s="88">
        <f t="shared" si="184"/>
        <v>0</v>
      </c>
      <c r="GO55" s="88">
        <f t="shared" si="185"/>
        <v>0</v>
      </c>
      <c r="GP55" s="88">
        <f t="shared" si="186"/>
        <v>0</v>
      </c>
      <c r="GR55" s="89">
        <f>SUMPRODUCT(CZ$6:CZ55,[1]节奏总纲!W$4:W53)</f>
        <v>2126199.9203562615</v>
      </c>
      <c r="GS55" s="89">
        <f>SUMPRODUCT(DA$6:DA55,[1]节奏总纲!X$4:X53)</f>
        <v>1852647.2735497879</v>
      </c>
      <c r="GT55" s="89">
        <f>SUMPRODUCT(DB$6:DB55,[1]节奏总纲!Y$4:Y53)</f>
        <v>1520321.9569673841</v>
      </c>
      <c r="GU55" s="89">
        <f>SUMPRODUCT(DC$6:DC55,[1]节奏总纲!Z$4:Z53)</f>
        <v>1121344.8433007614</v>
      </c>
      <c r="GV55" s="89">
        <f>SUMPRODUCT(DD$6:DD55,[1]节奏总纲!AA$4:AA53)</f>
        <v>627459.48173291818</v>
      </c>
    </row>
    <row r="56" spans="2:204" x14ac:dyDescent="0.15">
      <c r="B56" s="89">
        <f t="shared" si="89"/>
        <v>60</v>
      </c>
      <c r="C56" s="64">
        <v>45</v>
      </c>
      <c r="D56" s="64">
        <f>爵位解锁村镇信息!L53</f>
        <v>3090</v>
      </c>
      <c r="E56" s="64">
        <f>爵位解锁村镇信息!M53</f>
        <v>3105.909090909091</v>
      </c>
      <c r="F56" s="64">
        <f>爵位解锁村镇信息!N53</f>
        <v>3122.1428571428582</v>
      </c>
      <c r="G56" s="64">
        <f>爵位解锁村镇信息!O53</f>
        <v>3138.711340206185</v>
      </c>
      <c r="H56" s="64">
        <f>爵位解锁村镇信息!P53</f>
        <v>3172.8947368421059</v>
      </c>
      <c r="I56" s="67">
        <f t="shared" si="87"/>
        <v>0.88996763754045305</v>
      </c>
      <c r="J56" s="65">
        <v>100</v>
      </c>
      <c r="K56" s="89">
        <f t="shared" si="88"/>
        <v>2750</v>
      </c>
      <c r="L56" s="64">
        <v>150600</v>
      </c>
      <c r="M56" s="64">
        <f>ROUND(650/INDEX('[1]功能-付费相关'!BB$6:BB$105,C56,1)/2000,0)*2000</f>
        <v>3600000</v>
      </c>
      <c r="N56" s="64"/>
      <c r="O56" s="64"/>
      <c r="P56" s="64"/>
      <c r="Q56" s="64"/>
      <c r="R56" s="64"/>
      <c r="S56" s="64">
        <v>6</v>
      </c>
      <c r="T56" s="69">
        <v>20</v>
      </c>
      <c r="U56" s="69">
        <v>15</v>
      </c>
      <c r="V56" s="69">
        <v>10</v>
      </c>
      <c r="W56" s="69">
        <v>15</v>
      </c>
      <c r="X56" s="89">
        <v>10</v>
      </c>
      <c r="Y56" s="69">
        <v>5</v>
      </c>
      <c r="Z56" s="64">
        <f t="shared" si="86"/>
        <v>72000</v>
      </c>
      <c r="AE56" s="89">
        <v>51</v>
      </c>
      <c r="AF56" s="89">
        <f t="shared" si="101"/>
        <v>3510</v>
      </c>
      <c r="AG56" s="89">
        <f t="shared" si="102"/>
        <v>3539.848484848485</v>
      </c>
      <c r="AH56" s="89">
        <f t="shared" si="103"/>
        <v>3570.3061224489802</v>
      </c>
      <c r="AI56" s="89">
        <f t="shared" si="104"/>
        <v>3601.3917525773195</v>
      </c>
      <c r="AJ56" s="89">
        <f t="shared" si="105"/>
        <v>3665.5263157894742</v>
      </c>
      <c r="AL56" s="89">
        <v>51</v>
      </c>
      <c r="AM56" s="89">
        <f t="shared" si="106"/>
        <v>219400</v>
      </c>
      <c r="AN56" s="89">
        <f t="shared" si="107"/>
        <v>221340.15151515152</v>
      </c>
      <c r="AO56" s="89">
        <f t="shared" si="108"/>
        <v>223340.20408163269</v>
      </c>
      <c r="AP56" s="89">
        <f t="shared" si="109"/>
        <v>225391.85567010308</v>
      </c>
      <c r="AQ56" s="89">
        <f t="shared" si="110"/>
        <v>229640.26315789478</v>
      </c>
      <c r="AR56" s="89">
        <f t="shared" si="111"/>
        <v>10887600</v>
      </c>
      <c r="AS56" s="89">
        <f t="shared" si="112"/>
        <v>11193845.454545457</v>
      </c>
      <c r="AT56" s="89">
        <f t="shared" si="113"/>
        <v>11527459.183673477</v>
      </c>
      <c r="AU56" s="89">
        <f t="shared" si="114"/>
        <v>11878726.804123711</v>
      </c>
      <c r="AV56" s="89">
        <f t="shared" si="115"/>
        <v>12621147.368421059</v>
      </c>
      <c r="AW56" s="89">
        <f t="shared" si="116"/>
        <v>0</v>
      </c>
      <c r="AX56" s="89">
        <f t="shared" si="117"/>
        <v>0</v>
      </c>
      <c r="AY56" s="89">
        <f t="shared" si="118"/>
        <v>0</v>
      </c>
      <c r="AZ56" s="89">
        <f t="shared" si="119"/>
        <v>0</v>
      </c>
      <c r="BA56" s="89">
        <f t="shared" si="120"/>
        <v>0</v>
      </c>
      <c r="BB56" s="89">
        <f t="shared" si="121"/>
        <v>0</v>
      </c>
      <c r="BC56" s="89">
        <f t="shared" si="122"/>
        <v>0</v>
      </c>
      <c r="BD56" s="89">
        <f t="shared" si="123"/>
        <v>0</v>
      </c>
      <c r="BE56" s="89">
        <f t="shared" si="124"/>
        <v>0</v>
      </c>
      <c r="BF56" s="89">
        <f t="shared" si="125"/>
        <v>0</v>
      </c>
      <c r="BG56" s="89">
        <f t="shared" si="126"/>
        <v>0</v>
      </c>
      <c r="BH56" s="89">
        <f t="shared" si="127"/>
        <v>0</v>
      </c>
      <c r="BI56" s="89">
        <f t="shared" si="128"/>
        <v>0</v>
      </c>
      <c r="BJ56" s="89">
        <f t="shared" si="129"/>
        <v>0</v>
      </c>
      <c r="BK56" s="89">
        <f t="shared" si="130"/>
        <v>0</v>
      </c>
      <c r="BL56" s="89">
        <f t="shared" si="131"/>
        <v>0</v>
      </c>
      <c r="BM56" s="89">
        <f t="shared" si="132"/>
        <v>0</v>
      </c>
      <c r="BN56" s="89">
        <f t="shared" si="133"/>
        <v>0</v>
      </c>
      <c r="BO56" s="89">
        <f t="shared" si="134"/>
        <v>0</v>
      </c>
      <c r="BP56" s="89">
        <f t="shared" si="135"/>
        <v>0</v>
      </c>
      <c r="BQ56" s="89">
        <f t="shared" si="136"/>
        <v>0</v>
      </c>
      <c r="BR56" s="89">
        <f t="shared" si="137"/>
        <v>0</v>
      </c>
      <c r="BS56" s="89">
        <f t="shared" si="138"/>
        <v>0</v>
      </c>
      <c r="BT56" s="89">
        <f t="shared" si="139"/>
        <v>0</v>
      </c>
      <c r="BU56" s="89">
        <f t="shared" si="140"/>
        <v>0</v>
      </c>
      <c r="BV56" s="89">
        <f t="shared" si="141"/>
        <v>20</v>
      </c>
      <c r="BW56" s="89">
        <f t="shared" si="142"/>
        <v>20</v>
      </c>
      <c r="BX56" s="89">
        <f t="shared" si="143"/>
        <v>20</v>
      </c>
      <c r="BY56" s="89">
        <f t="shared" si="144"/>
        <v>20</v>
      </c>
      <c r="BZ56" s="89">
        <f t="shared" si="145"/>
        <v>20</v>
      </c>
      <c r="CA56" s="89">
        <f t="shared" si="146"/>
        <v>15</v>
      </c>
      <c r="CB56" s="89">
        <f t="shared" si="147"/>
        <v>15</v>
      </c>
      <c r="CC56" s="89">
        <f t="shared" si="148"/>
        <v>15</v>
      </c>
      <c r="CD56" s="89">
        <f t="shared" si="149"/>
        <v>15</v>
      </c>
      <c r="CE56" s="89">
        <f t="shared" si="150"/>
        <v>15</v>
      </c>
      <c r="CF56" s="89">
        <f t="shared" si="151"/>
        <v>10</v>
      </c>
      <c r="CG56" s="89">
        <f t="shared" si="152"/>
        <v>10</v>
      </c>
      <c r="CH56" s="89">
        <f t="shared" si="153"/>
        <v>10</v>
      </c>
      <c r="CI56" s="89">
        <f t="shared" si="154"/>
        <v>10</v>
      </c>
      <c r="CJ56" s="89">
        <f t="shared" si="155"/>
        <v>10</v>
      </c>
      <c r="CK56" s="89">
        <f t="shared" si="156"/>
        <v>15</v>
      </c>
      <c r="CL56" s="89">
        <f t="shared" si="157"/>
        <v>15</v>
      </c>
      <c r="CM56" s="89">
        <f t="shared" si="158"/>
        <v>15</v>
      </c>
      <c r="CN56" s="89">
        <f t="shared" si="159"/>
        <v>15</v>
      </c>
      <c r="CO56" s="89">
        <f t="shared" si="160"/>
        <v>15</v>
      </c>
      <c r="CP56" s="89">
        <f t="shared" si="161"/>
        <v>10</v>
      </c>
      <c r="CQ56" s="89">
        <f t="shared" si="162"/>
        <v>10</v>
      </c>
      <c r="CR56" s="89">
        <f t="shared" si="163"/>
        <v>10</v>
      </c>
      <c r="CS56" s="89">
        <f t="shared" si="164"/>
        <v>10</v>
      </c>
      <c r="CT56" s="89">
        <f t="shared" si="165"/>
        <v>10</v>
      </c>
      <c r="CU56" s="89">
        <f t="shared" si="166"/>
        <v>5</v>
      </c>
      <c r="CV56" s="89">
        <f t="shared" si="167"/>
        <v>5</v>
      </c>
      <c r="CW56" s="89">
        <f t="shared" si="168"/>
        <v>5</v>
      </c>
      <c r="CX56" s="89">
        <f t="shared" si="169"/>
        <v>5</v>
      </c>
      <c r="CY56" s="89">
        <f t="shared" si="170"/>
        <v>5</v>
      </c>
      <c r="CZ56" s="89">
        <f t="shared" si="171"/>
        <v>72000</v>
      </c>
      <c r="DA56" s="89">
        <f t="shared" si="172"/>
        <v>72000</v>
      </c>
      <c r="DB56" s="89">
        <f t="shared" si="173"/>
        <v>72000</v>
      </c>
      <c r="DC56" s="89">
        <f t="shared" si="174"/>
        <v>72000</v>
      </c>
      <c r="DD56" s="89">
        <f t="shared" si="175"/>
        <v>72000</v>
      </c>
      <c r="DH56" s="89">
        <v>51</v>
      </c>
      <c r="DI56" s="89">
        <f>SUMPRODUCT(AM$6:AM56,[1]节奏总纲!W$4:W54)</f>
        <v>4894715.8537431564</v>
      </c>
      <c r="DJ56" s="89">
        <f>SUMPRODUCT(AN$6:AN56,[1]节奏总纲!X$4:X54)</f>
        <v>4284583.354053285</v>
      </c>
      <c r="DK56" s="89">
        <f>SUMPRODUCT(AO$6:AO56,[1]节奏总纲!Y$4:Y54)</f>
        <v>3551130.2562271832</v>
      </c>
      <c r="DL56" s="89">
        <f>SUMPRODUCT(AP$6:AP56,[1]节奏总纲!Z$4:Z54)</f>
        <v>2649138.9372593737</v>
      </c>
      <c r="DM56" s="89">
        <f>SUMPRODUCT(AQ$6:AQ56,[1]节奏总纲!AA$4:AA54)</f>
        <v>1511489.8359605195</v>
      </c>
      <c r="DN56" s="89">
        <f>SUMPRODUCT(AR$6:AR56,[1]节奏总纲!W$4:W54)</f>
        <v>164253552.96057945</v>
      </c>
      <c r="DO56" s="89">
        <f>SUMPRODUCT(AS$6:AS56,[1]节奏总纲!X$4:X54)</f>
        <v>145896874.90223086</v>
      </c>
      <c r="DP56" s="89">
        <f>SUMPRODUCT(AT$6:AT56,[1]节奏总纲!Y$4:Y54)</f>
        <v>122941775.1689142</v>
      </c>
      <c r="DQ56" s="89">
        <f>SUMPRODUCT(AU$6:AU56,[1]节奏总纲!Z$4:Z54)</f>
        <v>93386757.711950183</v>
      </c>
      <c r="DR56" s="89">
        <f>SUMPRODUCT(AV$6:AV56,[1]节奏总纲!AA$4:AA54)</f>
        <v>55341430.115730777</v>
      </c>
      <c r="DS56" s="89">
        <f>SUMPRODUCT(CZ$6:CZ56,[1]节奏总纲!W$4:W54)</f>
        <v>2291565.9780398798</v>
      </c>
      <c r="DT56" s="89">
        <f>SUMPRODUCT(DA$6:DA56,[1]节奏总纲!X$4:X54)</f>
        <v>1988951.7044653157</v>
      </c>
      <c r="DU56" s="89">
        <f>SUMPRODUCT(DB$6:DB56,[1]节奏总纲!Y$4:Y54)</f>
        <v>1633978.9319707928</v>
      </c>
      <c r="DV56" s="89">
        <f>SUMPRODUCT(DC$6:DC56,[1]节奏总纲!Z$4:Z54)</f>
        <v>1207798.3949692487</v>
      </c>
      <c r="DW56" s="89">
        <f>SUMPRODUCT(DD$6:DD56,[1]节奏总纲!AA$4:AA54)</f>
        <v>674795.82498996425</v>
      </c>
      <c r="DX56" s="89">
        <f>SUMPRODUCT(AW$6:AW56,[1]节奏总纲!W$4:W54)</f>
        <v>0</v>
      </c>
      <c r="DY56" s="89">
        <f>SUMPRODUCT(AX$6:AX56,[1]节奏总纲!X$4:X54)</f>
        <v>0</v>
      </c>
      <c r="DZ56" s="89">
        <f>SUMPRODUCT(AY$6:AY56,[1]节奏总纲!Y$4:Y54)</f>
        <v>0</v>
      </c>
      <c r="EA56" s="89">
        <f>SUMPRODUCT(AZ$6:AZ56,[1]节奏总纲!Z$4:Z54)</f>
        <v>0</v>
      </c>
      <c r="EB56" s="89">
        <f>SUMPRODUCT(BA$6:BA56,[1]节奏总纲!AA$4:AA54)</f>
        <v>0</v>
      </c>
      <c r="EC56" s="89">
        <f>SUMPRODUCT(BB$6:BB56,[1]节奏总纲!W$4:W54)</f>
        <v>0</v>
      </c>
      <c r="ED56" s="89">
        <f>SUMPRODUCT(BC$6:BC56,[1]节奏总纲!X$4:X54)</f>
        <v>0</v>
      </c>
      <c r="EE56" s="89">
        <f>SUMPRODUCT(BD$6:BD56,[1]节奏总纲!Y$4:Y54)</f>
        <v>0</v>
      </c>
      <c r="EF56" s="89">
        <f>SUMPRODUCT(BE$6:BE56,[1]节奏总纲!Z$4:Z54)</f>
        <v>0</v>
      </c>
      <c r="EG56" s="89">
        <f>SUMPRODUCT(BF$6:BF56,[1]节奏总纲!AA$4:AA54)</f>
        <v>0</v>
      </c>
      <c r="EH56" s="89">
        <f>SUMPRODUCT(BG$6:BG56,[1]节奏总纲!W$4:W54)</f>
        <v>0</v>
      </c>
      <c r="EI56" s="89">
        <f>SUMPRODUCT(BH$6:BH56,[1]节奏总纲!X$4:X54)</f>
        <v>0</v>
      </c>
      <c r="EJ56" s="89">
        <f>SUMPRODUCT(BI$6:BI56,[1]节奏总纲!Y$4:Y54)</f>
        <v>0</v>
      </c>
      <c r="EK56" s="89">
        <f>SUMPRODUCT(BJ$6:BJ56,[1]节奏总纲!Z$4:Z54)</f>
        <v>0</v>
      </c>
      <c r="EL56" s="89">
        <f>SUMPRODUCT(BK$6:BK56,[1]节奏总纲!AA$4:AA54)</f>
        <v>0</v>
      </c>
      <c r="EM56" s="89">
        <f>SUMPRODUCT(BL$6:BL56,[1]节奏总纲!W$4:W54)</f>
        <v>0</v>
      </c>
      <c r="EN56" s="89">
        <f>SUMPRODUCT(BM$6:BM56,[1]节奏总纲!X$4:X54)</f>
        <v>0</v>
      </c>
      <c r="EO56" s="89">
        <f>SUMPRODUCT(BN$6:BN56,[1]节奏总纲!Y$4:Y54)</f>
        <v>0</v>
      </c>
      <c r="EP56" s="89">
        <f>SUMPRODUCT(BO$6:BO56,[1]节奏总纲!Z$4:Z54)</f>
        <v>0</v>
      </c>
      <c r="EQ56" s="89">
        <f>SUMPRODUCT(BP$6:BP56,[1]节奏总纲!AA$4:AA54)</f>
        <v>0</v>
      </c>
      <c r="ER56" s="89">
        <f>SUMPRODUCT(BQ$6:BQ56,[1]节奏总纲!W$4:W54)</f>
        <v>0</v>
      </c>
      <c r="ES56" s="89">
        <f>SUMPRODUCT(BR$6:BR56,[1]节奏总纲!X$4:X54)</f>
        <v>0</v>
      </c>
      <c r="ET56" s="89">
        <f>SUMPRODUCT(BS$6:BS56,[1]节奏总纲!Y$4:Y54)</f>
        <v>0</v>
      </c>
      <c r="EU56" s="89">
        <f>SUMPRODUCT(BT$6:BT56,[1]节奏总纲!Z$4:Z54)</f>
        <v>0</v>
      </c>
      <c r="EV56" s="89">
        <f>SUMPRODUCT(BU$6:BU56,[1]节奏总纲!AA$4:AA54)</f>
        <v>0</v>
      </c>
      <c r="EX56" s="88">
        <v>30</v>
      </c>
      <c r="EY56" s="88">
        <f t="shared" si="176"/>
        <v>0</v>
      </c>
      <c r="EZ56" s="88">
        <f t="shared" si="177"/>
        <v>0</v>
      </c>
      <c r="FA56" s="88">
        <f t="shared" si="178"/>
        <v>0</v>
      </c>
      <c r="FB56" s="88">
        <f t="shared" si="179"/>
        <v>0</v>
      </c>
      <c r="FC56" s="88">
        <f t="shared" si="180"/>
        <v>0</v>
      </c>
      <c r="FE56" s="89">
        <f>SUMPRODUCT(BV$6:BV56,[1]节奏总纲!W$4:W54)</f>
        <v>643.63826522206591</v>
      </c>
      <c r="FF56" s="89">
        <f>SUMPRODUCT(BW$6:BW56,[1]节奏总纲!X$4:X54)</f>
        <v>559.3530953452854</v>
      </c>
      <c r="FG56" s="89">
        <f>SUMPRODUCT(BX$6:BX56,[1]节奏总纲!Y$4:Y54)</f>
        <v>460.02680191541913</v>
      </c>
      <c r="FH56" s="89">
        <f>SUMPRODUCT(BY$6:BY56,[1]节奏总纲!Z$4:Z54)</f>
        <v>340.33192557031623</v>
      </c>
      <c r="FI56" s="89">
        <f>SUMPRODUCT(BZ$6:BZ56,[1]节奏总纲!AA$4:AA54)</f>
        <v>190.54339695300666</v>
      </c>
      <c r="FJ56" s="89">
        <f>SUMPRODUCT(CA$6:CA56,[1]节奏总纲!W$4:W54)</f>
        <v>460.71864994187672</v>
      </c>
      <c r="FK56" s="89">
        <f>SUMPRODUCT(CB$6:CB56,[1]节奏总纲!X$4:X54)</f>
        <v>400.4514439585472</v>
      </c>
      <c r="FL56" s="89">
        <f>SUMPRODUCT(CC$6:CC56,[1]节奏总纲!Y$4:Y54)</f>
        <v>329.35036476209348</v>
      </c>
      <c r="FM56" s="89">
        <f>SUMPRODUCT(CD$6:CD56,[1]节奏总纲!Z$4:Z54)</f>
        <v>243.65670229419968</v>
      </c>
      <c r="FN56" s="89">
        <f>SUMPRODUCT(CE$6:CE56,[1]节奏总纲!AA$4:AA54)</f>
        <v>136.58220093870645</v>
      </c>
      <c r="FO56" s="89">
        <f>SUMPRODUCT(CF$6:CF56,[1]节奏总纲!W$4:W54)</f>
        <v>296.36000534494929</v>
      </c>
      <c r="FP56" s="89">
        <f>SUMPRODUCT(CG$6:CG56,[1]节奏总纲!X$4:X54)</f>
        <v>257.98368980623854</v>
      </c>
      <c r="FQ56" s="89">
        <f>SUMPRODUCT(CH$6:CH56,[1]节奏总纲!Y$4:Y54)</f>
        <v>212.38503638740326</v>
      </c>
      <c r="FR56" s="89">
        <f>SUMPRODUCT(CI$6:CI56,[1]节奏总纲!Z$4:Z54)</f>
        <v>157.13206264067293</v>
      </c>
      <c r="FS56" s="89">
        <f>SUMPRODUCT(CJ$6:CJ56,[1]节奏总纲!AA$4:AA54)</f>
        <v>88.126232668006253</v>
      </c>
      <c r="FT56" s="89">
        <f>SUMPRODUCT(CK$6:CK56,[1]节奏总纲!W$4:W54)</f>
        <v>381.22295296542086</v>
      </c>
      <c r="FU56" s="89">
        <f>SUMPRODUCT(CL$6:CL56,[1]节奏总纲!X$4:X54)</f>
        <v>332.13432298192538</v>
      </c>
      <c r="FV56" s="89">
        <f>SUMPRODUCT(CM$6:CM56,[1]节奏总纲!Y$4:Y54)</f>
        <v>273.86646192247827</v>
      </c>
      <c r="FW56" s="89">
        <f>SUMPRODUCT(CN$6:CN56,[1]节奏总纲!Z$4:Z54)</f>
        <v>203.56058713459987</v>
      </c>
      <c r="FX56" s="89">
        <f>SUMPRODUCT(CO$6:CO56,[1]节奏总纲!AA$4:AA54)</f>
        <v>114.78202042634526</v>
      </c>
      <c r="FY56" s="89">
        <f>SUMPRODUCT(CP$6:CP56,[1]节奏总纲!W$4:W54)</f>
        <v>231.34571344736932</v>
      </c>
      <c r="FZ56" s="89">
        <f>SUMPRODUCT(CQ$6:CQ56,[1]节奏总纲!X$4:X54)</f>
        <v>201.95950658601998</v>
      </c>
      <c r="GA56" s="89">
        <f>SUMPRODUCT(CR$6:CR56,[1]节奏总纲!Y$4:Y54)</f>
        <v>166.74337239411153</v>
      </c>
      <c r="GB56" s="89">
        <f>SUMPRODUCT(CS$6:CS56,[1]节奏总纲!Z$4:Z54)</f>
        <v>123.87072876310603</v>
      </c>
      <c r="GC56" s="89">
        <f>SUMPRODUCT(CT$6:CT56,[1]节奏总纲!AA$4:AA54)</f>
        <v>70.342527419787274</v>
      </c>
      <c r="GD56" s="89">
        <f>SUMPRODUCT(CU$6:CU56,[1]节奏总纲!W$4:W54)</f>
        <v>99.04049615693431</v>
      </c>
      <c r="GE56" s="89">
        <f>SUMPRODUCT(CV$6:CV56,[1]节奏总纲!X$4:X54)</f>
        <v>86.513634171602064</v>
      </c>
      <c r="GF56" s="89">
        <f>SUMPRODUCT(CW$6:CW56,[1]节奏总纲!Y$4:Y54)</f>
        <v>71.728391918203755</v>
      </c>
      <c r="GG56" s="89">
        <f>SUMPRODUCT(CX$6:CX56,[1]节奏总纲!Z$4:Z54)</f>
        <v>53.87553263729076</v>
      </c>
      <c r="GH56" s="89">
        <f>SUMPRODUCT(CY$6:CY56,[1]节奏总纲!AA$4:AA54)</f>
        <v>30.643959448298737</v>
      </c>
      <c r="GJ56" s="88">
        <v>20</v>
      </c>
      <c r="GK56" s="88">
        <f t="shared" si="181"/>
        <v>27.093419970027888</v>
      </c>
      <c r="GL56" s="88">
        <f t="shared" si="182"/>
        <v>4.6503283030500508</v>
      </c>
      <c r="GM56" s="88">
        <f t="shared" si="183"/>
        <v>0</v>
      </c>
      <c r="GN56" s="88">
        <f t="shared" si="184"/>
        <v>0</v>
      </c>
      <c r="GO56" s="88">
        <f t="shared" si="185"/>
        <v>0</v>
      </c>
      <c r="GP56" s="88">
        <f t="shared" si="186"/>
        <v>0</v>
      </c>
      <c r="GR56" s="89">
        <f>SUMPRODUCT(CZ$6:CZ56,[1]节奏总纲!W$4:W54)</f>
        <v>2291565.9780398798</v>
      </c>
      <c r="GS56" s="89">
        <f>SUMPRODUCT(DA$6:DA56,[1]节奏总纲!X$4:X54)</f>
        <v>1988951.7044653157</v>
      </c>
      <c r="GT56" s="89">
        <f>SUMPRODUCT(DB$6:DB56,[1]节奏总纲!Y$4:Y54)</f>
        <v>1633978.9319707928</v>
      </c>
      <c r="GU56" s="89">
        <f>SUMPRODUCT(DC$6:DC56,[1]节奏总纲!Z$4:Z54)</f>
        <v>1207798.3949692487</v>
      </c>
      <c r="GV56" s="89">
        <f>SUMPRODUCT(DD$6:DD56,[1]节奏总纲!AA$4:AA54)</f>
        <v>674795.82498996425</v>
      </c>
    </row>
    <row r="57" spans="2:204" x14ac:dyDescent="0.15">
      <c r="B57" s="89">
        <f t="shared" si="89"/>
        <v>60</v>
      </c>
      <c r="C57" s="89">
        <v>46</v>
      </c>
      <c r="D57" s="39">
        <f>爵位解锁村镇信息!L54</f>
        <v>3150</v>
      </c>
      <c r="E57" s="39">
        <f>爵位解锁村镇信息!M54</f>
        <v>3166.5151515151515</v>
      </c>
      <c r="F57" s="39">
        <f>爵位解锁村镇信息!N54</f>
        <v>3183.3673469387763</v>
      </c>
      <c r="G57" s="39">
        <f>爵位解锁村镇信息!O54</f>
        <v>3200.5670103092771</v>
      </c>
      <c r="H57" s="39">
        <f>爵位解锁村镇信息!P54</f>
        <v>3244.4736842105272</v>
      </c>
      <c r="I57" s="67">
        <f t="shared" si="87"/>
        <v>0.88888888888888884</v>
      </c>
      <c r="J57" s="42">
        <v>50</v>
      </c>
      <c r="K57" s="89">
        <f t="shared" si="88"/>
        <v>2800</v>
      </c>
      <c r="L57" s="89">
        <v>156000</v>
      </c>
      <c r="M57" s="89">
        <f>ROUND(650/INDEX('[1]功能-付费相关'!BB$6:BB$105,C57,1)/2000,0)*2000</f>
        <v>3960000</v>
      </c>
      <c r="S57" s="89">
        <v>6</v>
      </c>
      <c r="T57" s="69">
        <v>20</v>
      </c>
      <c r="U57" s="69">
        <v>15</v>
      </c>
      <c r="V57" s="69">
        <v>10</v>
      </c>
      <c r="W57" s="69">
        <v>15</v>
      </c>
      <c r="X57" s="89">
        <v>10</v>
      </c>
      <c r="Y57" s="69">
        <v>5</v>
      </c>
      <c r="Z57" s="89">
        <f t="shared" si="86"/>
        <v>72000</v>
      </c>
      <c r="AE57" s="89">
        <v>52</v>
      </c>
      <c r="AF57" s="89">
        <f t="shared" si="101"/>
        <v>3589.9999999999995</v>
      </c>
      <c r="AG57" s="89">
        <f t="shared" si="102"/>
        <v>3620.6565656565658</v>
      </c>
      <c r="AH57" s="89">
        <f t="shared" si="103"/>
        <v>3651.9387755102048</v>
      </c>
      <c r="AI57" s="89">
        <f t="shared" si="104"/>
        <v>3683.8659793814431</v>
      </c>
      <c r="AJ57" s="89">
        <f t="shared" si="105"/>
        <v>3749.7368421052633</v>
      </c>
      <c r="AL57" s="89">
        <v>52</v>
      </c>
      <c r="AM57" s="89">
        <f t="shared" si="106"/>
        <v>224639.99999999997</v>
      </c>
      <c r="AN57" s="89">
        <f t="shared" si="107"/>
        <v>226663.33333333334</v>
      </c>
      <c r="AO57" s="89">
        <f t="shared" si="108"/>
        <v>228729.89795918373</v>
      </c>
      <c r="AP57" s="89">
        <f t="shared" si="109"/>
        <v>230869.02061855668</v>
      </c>
      <c r="AQ57" s="89">
        <f t="shared" si="110"/>
        <v>235282.36842105264</v>
      </c>
      <c r="AR57" s="89">
        <f t="shared" si="111"/>
        <v>11749999.999999994</v>
      </c>
      <c r="AS57" s="89">
        <f t="shared" si="112"/>
        <v>12096419.191919195</v>
      </c>
      <c r="AT57" s="89">
        <f t="shared" si="113"/>
        <v>12452118.367346948</v>
      </c>
      <c r="AU57" s="89">
        <f t="shared" si="114"/>
        <v>12849292.783505153</v>
      </c>
      <c r="AV57" s="89">
        <f t="shared" si="115"/>
        <v>13668726.315789476</v>
      </c>
      <c r="AW57" s="89">
        <f t="shared" si="116"/>
        <v>0</v>
      </c>
      <c r="AX57" s="89">
        <f t="shared" si="117"/>
        <v>0</v>
      </c>
      <c r="AY57" s="89">
        <f t="shared" si="118"/>
        <v>0</v>
      </c>
      <c r="AZ57" s="89">
        <f t="shared" si="119"/>
        <v>0</v>
      </c>
      <c r="BA57" s="89">
        <f t="shared" si="120"/>
        <v>0</v>
      </c>
      <c r="BB57" s="89">
        <f t="shared" si="121"/>
        <v>0</v>
      </c>
      <c r="BC57" s="89">
        <f t="shared" si="122"/>
        <v>0</v>
      </c>
      <c r="BD57" s="89">
        <f t="shared" si="123"/>
        <v>0</v>
      </c>
      <c r="BE57" s="89">
        <f t="shared" si="124"/>
        <v>0</v>
      </c>
      <c r="BF57" s="89">
        <f t="shared" si="125"/>
        <v>0</v>
      </c>
      <c r="BG57" s="89">
        <f t="shared" si="126"/>
        <v>0</v>
      </c>
      <c r="BH57" s="89">
        <f t="shared" si="127"/>
        <v>0</v>
      </c>
      <c r="BI57" s="89">
        <f t="shared" si="128"/>
        <v>0</v>
      </c>
      <c r="BJ57" s="89">
        <f t="shared" si="129"/>
        <v>0</v>
      </c>
      <c r="BK57" s="89">
        <f t="shared" si="130"/>
        <v>0</v>
      </c>
      <c r="BL57" s="89">
        <f t="shared" si="131"/>
        <v>0</v>
      </c>
      <c r="BM57" s="89">
        <f t="shared" si="132"/>
        <v>0</v>
      </c>
      <c r="BN57" s="89">
        <f t="shared" si="133"/>
        <v>0</v>
      </c>
      <c r="BO57" s="89">
        <f t="shared" si="134"/>
        <v>0</v>
      </c>
      <c r="BP57" s="89">
        <f t="shared" si="135"/>
        <v>0</v>
      </c>
      <c r="BQ57" s="89">
        <f t="shared" si="136"/>
        <v>0</v>
      </c>
      <c r="BR57" s="89">
        <f t="shared" si="137"/>
        <v>0</v>
      </c>
      <c r="BS57" s="89">
        <f t="shared" si="138"/>
        <v>0</v>
      </c>
      <c r="BT57" s="89">
        <f t="shared" si="139"/>
        <v>0</v>
      </c>
      <c r="BU57" s="89">
        <f t="shared" si="140"/>
        <v>0</v>
      </c>
      <c r="BV57" s="89">
        <f t="shared" si="141"/>
        <v>20</v>
      </c>
      <c r="BW57" s="89">
        <f t="shared" si="142"/>
        <v>20</v>
      </c>
      <c r="BX57" s="89">
        <f t="shared" si="143"/>
        <v>20</v>
      </c>
      <c r="BY57" s="89">
        <f t="shared" si="144"/>
        <v>20</v>
      </c>
      <c r="BZ57" s="89">
        <f t="shared" si="145"/>
        <v>20</v>
      </c>
      <c r="CA57" s="89">
        <f t="shared" si="146"/>
        <v>15</v>
      </c>
      <c r="CB57" s="89">
        <f t="shared" si="147"/>
        <v>15</v>
      </c>
      <c r="CC57" s="89">
        <f t="shared" si="148"/>
        <v>15</v>
      </c>
      <c r="CD57" s="89">
        <f t="shared" si="149"/>
        <v>15</v>
      </c>
      <c r="CE57" s="89">
        <f t="shared" si="150"/>
        <v>15</v>
      </c>
      <c r="CF57" s="89">
        <f t="shared" si="151"/>
        <v>10</v>
      </c>
      <c r="CG57" s="89">
        <f t="shared" si="152"/>
        <v>10</v>
      </c>
      <c r="CH57" s="89">
        <f t="shared" si="153"/>
        <v>10</v>
      </c>
      <c r="CI57" s="89">
        <f t="shared" si="154"/>
        <v>10</v>
      </c>
      <c r="CJ57" s="89">
        <f t="shared" si="155"/>
        <v>10</v>
      </c>
      <c r="CK57" s="89">
        <f t="shared" si="156"/>
        <v>15</v>
      </c>
      <c r="CL57" s="89">
        <f t="shared" si="157"/>
        <v>15</v>
      </c>
      <c r="CM57" s="89">
        <f t="shared" si="158"/>
        <v>15</v>
      </c>
      <c r="CN57" s="89">
        <f t="shared" si="159"/>
        <v>15</v>
      </c>
      <c r="CO57" s="89">
        <f t="shared" si="160"/>
        <v>15</v>
      </c>
      <c r="CP57" s="89">
        <f t="shared" si="161"/>
        <v>10</v>
      </c>
      <c r="CQ57" s="89">
        <f t="shared" si="162"/>
        <v>10</v>
      </c>
      <c r="CR57" s="89">
        <f t="shared" si="163"/>
        <v>10</v>
      </c>
      <c r="CS57" s="89">
        <f t="shared" si="164"/>
        <v>10</v>
      </c>
      <c r="CT57" s="89">
        <f t="shared" si="165"/>
        <v>10</v>
      </c>
      <c r="CU57" s="89">
        <f t="shared" si="166"/>
        <v>5</v>
      </c>
      <c r="CV57" s="89">
        <f t="shared" si="167"/>
        <v>5</v>
      </c>
      <c r="CW57" s="89">
        <f t="shared" si="168"/>
        <v>5</v>
      </c>
      <c r="CX57" s="89">
        <f t="shared" si="169"/>
        <v>5</v>
      </c>
      <c r="CY57" s="89">
        <f t="shared" si="170"/>
        <v>5</v>
      </c>
      <c r="CZ57" s="89">
        <f t="shared" si="171"/>
        <v>72000</v>
      </c>
      <c r="DA57" s="89">
        <f t="shared" si="172"/>
        <v>72000</v>
      </c>
      <c r="DB57" s="89">
        <f t="shared" si="173"/>
        <v>72000</v>
      </c>
      <c r="DC57" s="89">
        <f t="shared" si="174"/>
        <v>72000</v>
      </c>
      <c r="DD57" s="89">
        <f t="shared" si="175"/>
        <v>72000</v>
      </c>
      <c r="DH57" s="89">
        <v>52</v>
      </c>
      <c r="DI57" s="89">
        <f>SUMPRODUCT(AM$6:AM57,[1]节奏总纲!W$4:W55)</f>
        <v>5447688.9046993535</v>
      </c>
      <c r="DJ57" s="89">
        <f>SUMPRODUCT(AN$6:AN57,[1]节奏总纲!X$4:X55)</f>
        <v>4772575.5548727764</v>
      </c>
      <c r="DK57" s="89">
        <f>SUMPRODUCT(AO$6:AO57,[1]节奏总纲!Y$4:Y55)</f>
        <v>3968032.4551076386</v>
      </c>
      <c r="DL57" s="89">
        <f>SUMPRODUCT(AP$6:AP57,[1]节奏总纲!Z$4:Z55)</f>
        <v>2959224.9642619076</v>
      </c>
      <c r="DM57" s="89">
        <f>SUMPRODUCT(AQ$6:AQ57,[1]节奏总纲!AA$4:AA55)</f>
        <v>1681909.1534719712</v>
      </c>
      <c r="DN57" s="89">
        <f>SUMPRODUCT(AR$6:AR57,[1]节奏总纲!W$4:W55)</f>
        <v>193177312.52581859</v>
      </c>
      <c r="DO57" s="89">
        <f>SUMPRODUCT(AS$6:AS57,[1]节奏总纲!X$4:X55)</f>
        <v>171939720.63599068</v>
      </c>
      <c r="DP57" s="89">
        <f>SUMPRODUCT(AT$6:AT57,[1]节奏总纲!Y$4:Y55)</f>
        <v>145638045.19913572</v>
      </c>
      <c r="DQ57" s="89">
        <f>SUMPRODUCT(AU$6:AU57,[1]节奏总纲!Z$4:Z55)</f>
        <v>110644968.18278019</v>
      </c>
      <c r="DR57" s="89">
        <f>SUMPRODUCT(AV$6:AV57,[1]节奏总纲!AA$4:AA55)</f>
        <v>65241938.28223744</v>
      </c>
      <c r="DS57" s="89">
        <f>SUMPRODUCT(CZ$6:CZ57,[1]节奏总纲!W$4:W55)</f>
        <v>2468800.9302694304</v>
      </c>
      <c r="DT57" s="89">
        <f>SUMPRODUCT(DA$6:DA57,[1]节奏总纲!X$4:X55)</f>
        <v>2143963.2713663145</v>
      </c>
      <c r="DU57" s="89">
        <f>SUMPRODUCT(DB$6:DB57,[1]节奏总纲!Y$4:Y55)</f>
        <v>1765212.1401662044</v>
      </c>
      <c r="DV57" s="89">
        <f>SUMPRODUCT(DC$6:DC57,[1]节奏总纲!Z$4:Z55)</f>
        <v>1304503.4179487932</v>
      </c>
      <c r="DW57" s="89">
        <f>SUMPRODUCT(DD$6:DD57,[1]节奏总纲!AA$4:AA55)</f>
        <v>726946.74026325089</v>
      </c>
      <c r="DX57" s="89">
        <f>SUMPRODUCT(AW$6:AW57,[1]节奏总纲!W$4:W55)</f>
        <v>0</v>
      </c>
      <c r="DY57" s="89">
        <f>SUMPRODUCT(AX$6:AX57,[1]节奏总纲!X$4:X55)</f>
        <v>0</v>
      </c>
      <c r="DZ57" s="89">
        <f>SUMPRODUCT(AY$6:AY57,[1]节奏总纲!Y$4:Y55)</f>
        <v>0</v>
      </c>
      <c r="EA57" s="89">
        <f>SUMPRODUCT(AZ$6:AZ57,[1]节奏总纲!Z$4:Z55)</f>
        <v>0</v>
      </c>
      <c r="EB57" s="89">
        <f>SUMPRODUCT(BA$6:BA57,[1]节奏总纲!AA$4:AA55)</f>
        <v>0</v>
      </c>
      <c r="EC57" s="89">
        <f>SUMPRODUCT(BB$6:BB57,[1]节奏总纲!W$4:W55)</f>
        <v>0</v>
      </c>
      <c r="ED57" s="89">
        <f>SUMPRODUCT(BC$6:BC57,[1]节奏总纲!X$4:X55)</f>
        <v>0</v>
      </c>
      <c r="EE57" s="89">
        <f>SUMPRODUCT(BD$6:BD57,[1]节奏总纲!Y$4:Y55)</f>
        <v>0</v>
      </c>
      <c r="EF57" s="89">
        <f>SUMPRODUCT(BE$6:BE57,[1]节奏总纲!Z$4:Z55)</f>
        <v>0</v>
      </c>
      <c r="EG57" s="89">
        <f>SUMPRODUCT(BF$6:BF57,[1]节奏总纲!AA$4:AA55)</f>
        <v>0</v>
      </c>
      <c r="EH57" s="89">
        <f>SUMPRODUCT(BG$6:BG57,[1]节奏总纲!W$4:W55)</f>
        <v>0</v>
      </c>
      <c r="EI57" s="89">
        <f>SUMPRODUCT(BH$6:BH57,[1]节奏总纲!X$4:X55)</f>
        <v>0</v>
      </c>
      <c r="EJ57" s="89">
        <f>SUMPRODUCT(BI$6:BI57,[1]节奏总纲!Y$4:Y55)</f>
        <v>0</v>
      </c>
      <c r="EK57" s="89">
        <f>SUMPRODUCT(BJ$6:BJ57,[1]节奏总纲!Z$4:Z55)</f>
        <v>0</v>
      </c>
      <c r="EL57" s="89">
        <f>SUMPRODUCT(BK$6:BK57,[1]节奏总纲!AA$4:AA55)</f>
        <v>0</v>
      </c>
      <c r="EM57" s="89">
        <f>SUMPRODUCT(BL$6:BL57,[1]节奏总纲!W$4:W55)</f>
        <v>0</v>
      </c>
      <c r="EN57" s="89">
        <f>SUMPRODUCT(BM$6:BM57,[1]节奏总纲!X$4:X55)</f>
        <v>0</v>
      </c>
      <c r="EO57" s="89">
        <f>SUMPRODUCT(BN$6:BN57,[1]节奏总纲!Y$4:Y55)</f>
        <v>0</v>
      </c>
      <c r="EP57" s="89">
        <f>SUMPRODUCT(BO$6:BO57,[1]节奏总纲!Z$4:Z55)</f>
        <v>0</v>
      </c>
      <c r="EQ57" s="89">
        <f>SUMPRODUCT(BP$6:BP57,[1]节奏总纲!AA$4:AA55)</f>
        <v>0</v>
      </c>
      <c r="ER57" s="89">
        <f>SUMPRODUCT(BQ$6:BQ57,[1]节奏总纲!W$4:W55)</f>
        <v>0</v>
      </c>
      <c r="ES57" s="89">
        <f>SUMPRODUCT(BR$6:BR57,[1]节奏总纲!X$4:X55)</f>
        <v>0</v>
      </c>
      <c r="ET57" s="89">
        <f>SUMPRODUCT(BS$6:BS57,[1]节奏总纲!Y$4:Y55)</f>
        <v>0</v>
      </c>
      <c r="EU57" s="89">
        <f>SUMPRODUCT(BT$6:BT57,[1]节奏总纲!Z$4:Z55)</f>
        <v>0</v>
      </c>
      <c r="EV57" s="89">
        <f>SUMPRODUCT(BU$6:BU57,[1]节奏总纲!AA$4:AA55)</f>
        <v>0</v>
      </c>
      <c r="EX57" s="88">
        <v>40</v>
      </c>
      <c r="EY57" s="88">
        <f t="shared" si="176"/>
        <v>0</v>
      </c>
      <c r="EZ57" s="88">
        <f t="shared" si="177"/>
        <v>0</v>
      </c>
      <c r="FA57" s="88">
        <f t="shared" si="178"/>
        <v>0</v>
      </c>
      <c r="FB57" s="88">
        <f t="shared" si="179"/>
        <v>0</v>
      </c>
      <c r="FC57" s="88">
        <f t="shared" si="180"/>
        <v>0</v>
      </c>
      <c r="FE57" s="89">
        <f>SUMPRODUCT(BV$6:BV57,[1]节奏总纲!W$4:W55)</f>
        <v>692.87019639694108</v>
      </c>
      <c r="FF57" s="89">
        <f>SUMPRODUCT(BW$6:BW57,[1]节奏总纲!X$4:X55)</f>
        <v>602.41186392889608</v>
      </c>
      <c r="FG57" s="89">
        <f>SUMPRODUCT(BX$6:BX57,[1]节奏总纲!Y$4:Y55)</f>
        <v>496.480470858589</v>
      </c>
      <c r="FH57" s="89">
        <f>SUMPRODUCT(BY$6:BY57,[1]节奏总纲!Z$4:Z55)</f>
        <v>367.19443195352301</v>
      </c>
      <c r="FI57" s="89">
        <f>SUMPRODUCT(BZ$6:BZ57,[1]节奏总纲!AA$4:AA55)</f>
        <v>205.02976230669739</v>
      </c>
      <c r="FJ57" s="89">
        <f>SUMPRODUCT(CA$6:CA57,[1]节奏总纲!W$4:W55)</f>
        <v>497.6425983230331</v>
      </c>
      <c r="FK57" s="89">
        <f>SUMPRODUCT(CB$6:CB57,[1]节奏总纲!X$4:X55)</f>
        <v>432.74552039625524</v>
      </c>
      <c r="FL57" s="89">
        <f>SUMPRODUCT(CC$6:CC57,[1]节奏总纲!Y$4:Y55)</f>
        <v>356.69061646947085</v>
      </c>
      <c r="FM57" s="89">
        <f>SUMPRODUCT(CD$6:CD57,[1]节奏总纲!Z$4:Z55)</f>
        <v>263.80358208160476</v>
      </c>
      <c r="FN57" s="89">
        <f>SUMPRODUCT(CE$6:CE57,[1]节奏总纲!AA$4:AA55)</f>
        <v>147.44697495397449</v>
      </c>
      <c r="FO57" s="89">
        <f>SUMPRODUCT(CF$6:CF57,[1]节奏总纲!W$4:W55)</f>
        <v>320.97597093238687</v>
      </c>
      <c r="FP57" s="89">
        <f>SUMPRODUCT(CG$6:CG57,[1]节奏总纲!X$4:X55)</f>
        <v>279.51307409804394</v>
      </c>
      <c r="FQ57" s="89">
        <f>SUMPRODUCT(CH$6:CH57,[1]节奏总纲!Y$4:Y55)</f>
        <v>230.6118708589882</v>
      </c>
      <c r="FR57" s="89">
        <f>SUMPRODUCT(CI$6:CI57,[1]节奏总纲!Z$4:Z55)</f>
        <v>170.56331583227632</v>
      </c>
      <c r="FS57" s="89">
        <f>SUMPRODUCT(CJ$6:CJ57,[1]节奏总纲!AA$4:AA55)</f>
        <v>95.369415344851618</v>
      </c>
      <c r="FT57" s="89">
        <f>SUMPRODUCT(CK$6:CK57,[1]节奏总纲!W$4:W55)</f>
        <v>418.14690134657724</v>
      </c>
      <c r="FU57" s="89">
        <f>SUMPRODUCT(CL$6:CL57,[1]节奏总纲!X$4:X55)</f>
        <v>364.42839941963342</v>
      </c>
      <c r="FV57" s="89">
        <f>SUMPRODUCT(CM$6:CM57,[1]节奏总纲!Y$4:Y55)</f>
        <v>301.20671362985564</v>
      </c>
      <c r="FW57" s="89">
        <f>SUMPRODUCT(CN$6:CN57,[1]节奏总纲!Z$4:Z55)</f>
        <v>223.70746692200495</v>
      </c>
      <c r="FX57" s="89">
        <f>SUMPRODUCT(CO$6:CO57,[1]节奏总纲!AA$4:AA55)</f>
        <v>125.6467944416133</v>
      </c>
      <c r="FY57" s="89">
        <f>SUMPRODUCT(CP$6:CP57,[1]节奏总纲!W$4:W55)</f>
        <v>255.96167903480688</v>
      </c>
      <c r="FZ57" s="89">
        <f>SUMPRODUCT(CQ$6:CQ57,[1]节奏总纲!X$4:X55)</f>
        <v>223.48889087782536</v>
      </c>
      <c r="GA57" s="89">
        <f>SUMPRODUCT(CR$6:CR57,[1]节奏总纲!Y$4:Y55)</f>
        <v>184.97020686569647</v>
      </c>
      <c r="GB57" s="89">
        <f>SUMPRODUCT(CS$6:CS57,[1]节奏总纲!Z$4:Z55)</f>
        <v>137.30198195470942</v>
      </c>
      <c r="GC57" s="89">
        <f>SUMPRODUCT(CT$6:CT57,[1]节奏总纲!AA$4:AA55)</f>
        <v>77.585710096632639</v>
      </c>
      <c r="GD57" s="89">
        <f>SUMPRODUCT(CU$6:CU57,[1]节奏总纲!W$4:W55)</f>
        <v>111.34847895065309</v>
      </c>
      <c r="GE57" s="89">
        <f>SUMPRODUCT(CV$6:CV57,[1]节奏总纲!X$4:X55)</f>
        <v>97.278326317504749</v>
      </c>
      <c r="GF57" s="89">
        <f>SUMPRODUCT(CW$6:CW57,[1]节奏总纲!Y$4:Y55)</f>
        <v>80.841809153996223</v>
      </c>
      <c r="GG57" s="89">
        <f>SUMPRODUCT(CX$6:CX57,[1]节奏总纲!Z$4:Z55)</f>
        <v>60.591159233092455</v>
      </c>
      <c r="GH57" s="89">
        <f>SUMPRODUCT(CY$6:CY57,[1]节奏总纲!AA$4:AA55)</f>
        <v>34.26555078672142</v>
      </c>
      <c r="GJ57" s="88">
        <v>25</v>
      </c>
      <c r="GK57" s="88">
        <f t="shared" si="181"/>
        <v>51.240474409736436</v>
      </c>
      <c r="GL57" s="88">
        <f t="shared" si="182"/>
        <v>22.760619132831465</v>
      </c>
      <c r="GM57" s="88">
        <f t="shared" si="183"/>
        <v>7.9918726345618634</v>
      </c>
      <c r="GN57" s="88">
        <f t="shared" si="184"/>
        <v>0</v>
      </c>
      <c r="GO57" s="88">
        <f t="shared" si="185"/>
        <v>0</v>
      </c>
      <c r="GP57" s="88">
        <f t="shared" si="186"/>
        <v>0</v>
      </c>
      <c r="GR57" s="89">
        <f>SUMPRODUCT(CZ$6:CZ57,[1]节奏总纲!W$4:W55)</f>
        <v>2468800.9302694304</v>
      </c>
      <c r="GS57" s="89">
        <f>SUMPRODUCT(DA$6:DA57,[1]节奏总纲!X$4:X55)</f>
        <v>2143963.2713663145</v>
      </c>
      <c r="GT57" s="89">
        <f>SUMPRODUCT(DB$6:DB57,[1]节奏总纲!Y$4:Y55)</f>
        <v>1765212.1401662044</v>
      </c>
      <c r="GU57" s="89">
        <f>SUMPRODUCT(DC$6:DC57,[1]节奏总纲!Z$4:Z55)</f>
        <v>1304503.4179487932</v>
      </c>
      <c r="GV57" s="89">
        <f>SUMPRODUCT(DD$6:DD57,[1]节奏总纲!AA$4:AA55)</f>
        <v>726946.74026325089</v>
      </c>
    </row>
    <row r="58" spans="2:204" x14ac:dyDescent="0.15">
      <c r="B58" s="89">
        <f t="shared" si="89"/>
        <v>60</v>
      </c>
      <c r="C58" s="89">
        <v>47</v>
      </c>
      <c r="D58" s="39">
        <f>爵位解锁村镇信息!L55</f>
        <v>3210</v>
      </c>
      <c r="E58" s="39">
        <f>爵位解锁村镇信息!M55</f>
        <v>3227.121212121212</v>
      </c>
      <c r="F58" s="39">
        <f>爵位解锁村镇信息!N55</f>
        <v>3244.5918367346949</v>
      </c>
      <c r="G58" s="39">
        <f>爵位解锁村镇信息!O55</f>
        <v>3271.494845360824</v>
      </c>
      <c r="H58" s="39">
        <f>爵位解锁村镇信息!P55</f>
        <v>3328.6842105263163</v>
      </c>
      <c r="I58" s="67">
        <f t="shared" si="87"/>
        <v>0.88785046728971961</v>
      </c>
      <c r="J58" s="42">
        <v>50</v>
      </c>
      <c r="K58" s="89">
        <f t="shared" si="88"/>
        <v>2850</v>
      </c>
      <c r="L58" s="89">
        <v>161500</v>
      </c>
      <c r="M58" s="89">
        <f>ROUND(650/INDEX('[1]功能-付费相关'!BB$6:BB$105,C58,1)/2000,0)*2000</f>
        <v>4356000</v>
      </c>
      <c r="S58" s="89">
        <v>6</v>
      </c>
      <c r="T58" s="69">
        <v>20</v>
      </c>
      <c r="U58" s="69">
        <v>15</v>
      </c>
      <c r="V58" s="69">
        <v>10</v>
      </c>
      <c r="W58" s="69">
        <v>15</v>
      </c>
      <c r="X58" s="89">
        <v>10</v>
      </c>
      <c r="Y58" s="69">
        <v>5</v>
      </c>
      <c r="Z58" s="89">
        <f t="shared" si="86"/>
        <v>72000</v>
      </c>
      <c r="AE58" s="89">
        <v>53</v>
      </c>
      <c r="AF58" s="89">
        <f t="shared" si="101"/>
        <v>3670</v>
      </c>
      <c r="AG58" s="89">
        <f t="shared" si="102"/>
        <v>3701.4646464646462</v>
      </c>
      <c r="AH58" s="89">
        <f t="shared" si="103"/>
        <v>3733.5714285714298</v>
      </c>
      <c r="AI58" s="89">
        <f t="shared" si="104"/>
        <v>3766.3402061855677</v>
      </c>
      <c r="AJ58" s="89">
        <f t="shared" si="105"/>
        <v>3833.9473684210525</v>
      </c>
      <c r="AL58" s="89">
        <v>53</v>
      </c>
      <c r="AM58" s="89">
        <f t="shared" si="106"/>
        <v>229940</v>
      </c>
      <c r="AN58" s="89">
        <f t="shared" si="107"/>
        <v>232048.13131313131</v>
      </c>
      <c r="AO58" s="89">
        <f t="shared" si="108"/>
        <v>234199.2857142858</v>
      </c>
      <c r="AP58" s="89">
        <f t="shared" si="109"/>
        <v>236411.1340206186</v>
      </c>
      <c r="AQ58" s="89">
        <f t="shared" si="110"/>
        <v>241008.42105263157</v>
      </c>
      <c r="AR58" s="89">
        <f t="shared" si="111"/>
        <v>12676800</v>
      </c>
      <c r="AS58" s="89">
        <f t="shared" si="112"/>
        <v>13068220.202020198</v>
      </c>
      <c r="AT58" s="89">
        <f t="shared" si="113"/>
        <v>13467628.571428586</v>
      </c>
      <c r="AU58" s="89">
        <f t="shared" si="114"/>
        <v>13895207.216494855</v>
      </c>
      <c r="AV58" s="89">
        <f t="shared" si="115"/>
        <v>14818721.052631577</v>
      </c>
      <c r="AW58" s="89">
        <f t="shared" si="116"/>
        <v>0</v>
      </c>
      <c r="AX58" s="89">
        <f t="shared" si="117"/>
        <v>0</v>
      </c>
      <c r="AY58" s="89">
        <f t="shared" si="118"/>
        <v>0</v>
      </c>
      <c r="AZ58" s="89">
        <f t="shared" si="119"/>
        <v>0</v>
      </c>
      <c r="BA58" s="89">
        <f t="shared" si="120"/>
        <v>0</v>
      </c>
      <c r="BB58" s="89">
        <f t="shared" si="121"/>
        <v>0</v>
      </c>
      <c r="BC58" s="89">
        <f t="shared" si="122"/>
        <v>0</v>
      </c>
      <c r="BD58" s="89">
        <f t="shared" si="123"/>
        <v>0</v>
      </c>
      <c r="BE58" s="89">
        <f t="shared" si="124"/>
        <v>0</v>
      </c>
      <c r="BF58" s="89">
        <f t="shared" si="125"/>
        <v>0</v>
      </c>
      <c r="BG58" s="89">
        <f t="shared" si="126"/>
        <v>0</v>
      </c>
      <c r="BH58" s="89">
        <f t="shared" si="127"/>
        <v>0</v>
      </c>
      <c r="BI58" s="89">
        <f t="shared" si="128"/>
        <v>0</v>
      </c>
      <c r="BJ58" s="89">
        <f t="shared" si="129"/>
        <v>0</v>
      </c>
      <c r="BK58" s="89">
        <f t="shared" si="130"/>
        <v>0</v>
      </c>
      <c r="BL58" s="89">
        <f t="shared" si="131"/>
        <v>0</v>
      </c>
      <c r="BM58" s="89">
        <f t="shared" si="132"/>
        <v>0</v>
      </c>
      <c r="BN58" s="89">
        <f t="shared" si="133"/>
        <v>0</v>
      </c>
      <c r="BO58" s="89">
        <f t="shared" si="134"/>
        <v>0</v>
      </c>
      <c r="BP58" s="89">
        <f t="shared" si="135"/>
        <v>0</v>
      </c>
      <c r="BQ58" s="89">
        <f t="shared" si="136"/>
        <v>0</v>
      </c>
      <c r="BR58" s="89">
        <f t="shared" si="137"/>
        <v>0</v>
      </c>
      <c r="BS58" s="89">
        <f t="shared" si="138"/>
        <v>0</v>
      </c>
      <c r="BT58" s="89">
        <f t="shared" si="139"/>
        <v>0</v>
      </c>
      <c r="BU58" s="89">
        <f t="shared" si="140"/>
        <v>0</v>
      </c>
      <c r="BV58" s="89">
        <f t="shared" si="141"/>
        <v>20</v>
      </c>
      <c r="BW58" s="89">
        <f t="shared" si="142"/>
        <v>20</v>
      </c>
      <c r="BX58" s="89">
        <f t="shared" si="143"/>
        <v>20</v>
      </c>
      <c r="BY58" s="89">
        <f t="shared" si="144"/>
        <v>20</v>
      </c>
      <c r="BZ58" s="89">
        <f t="shared" si="145"/>
        <v>20</v>
      </c>
      <c r="CA58" s="89">
        <f t="shared" si="146"/>
        <v>15</v>
      </c>
      <c r="CB58" s="89">
        <f t="shared" si="147"/>
        <v>15</v>
      </c>
      <c r="CC58" s="89">
        <f t="shared" si="148"/>
        <v>15</v>
      </c>
      <c r="CD58" s="89">
        <f t="shared" si="149"/>
        <v>15</v>
      </c>
      <c r="CE58" s="89">
        <f t="shared" si="150"/>
        <v>15</v>
      </c>
      <c r="CF58" s="89">
        <f t="shared" si="151"/>
        <v>10</v>
      </c>
      <c r="CG58" s="89">
        <f t="shared" si="152"/>
        <v>10</v>
      </c>
      <c r="CH58" s="89">
        <f t="shared" si="153"/>
        <v>10</v>
      </c>
      <c r="CI58" s="89">
        <f t="shared" si="154"/>
        <v>10</v>
      </c>
      <c r="CJ58" s="89">
        <f t="shared" si="155"/>
        <v>10</v>
      </c>
      <c r="CK58" s="89">
        <f t="shared" si="156"/>
        <v>15</v>
      </c>
      <c r="CL58" s="89">
        <f t="shared" si="157"/>
        <v>15</v>
      </c>
      <c r="CM58" s="89">
        <f t="shared" si="158"/>
        <v>15</v>
      </c>
      <c r="CN58" s="89">
        <f t="shared" si="159"/>
        <v>15</v>
      </c>
      <c r="CO58" s="89">
        <f t="shared" si="160"/>
        <v>15</v>
      </c>
      <c r="CP58" s="89">
        <f t="shared" si="161"/>
        <v>10</v>
      </c>
      <c r="CQ58" s="89">
        <f t="shared" si="162"/>
        <v>10</v>
      </c>
      <c r="CR58" s="89">
        <f t="shared" si="163"/>
        <v>10</v>
      </c>
      <c r="CS58" s="89">
        <f t="shared" si="164"/>
        <v>10</v>
      </c>
      <c r="CT58" s="89">
        <f t="shared" si="165"/>
        <v>10</v>
      </c>
      <c r="CU58" s="89">
        <f t="shared" si="166"/>
        <v>5</v>
      </c>
      <c r="CV58" s="89">
        <f t="shared" si="167"/>
        <v>5</v>
      </c>
      <c r="CW58" s="89">
        <f t="shared" si="168"/>
        <v>5</v>
      </c>
      <c r="CX58" s="89">
        <f t="shared" si="169"/>
        <v>5</v>
      </c>
      <c r="CY58" s="89">
        <f t="shared" si="170"/>
        <v>5</v>
      </c>
      <c r="CZ58" s="89">
        <f t="shared" si="171"/>
        <v>72000</v>
      </c>
      <c r="DA58" s="89">
        <f t="shared" si="172"/>
        <v>72000</v>
      </c>
      <c r="DB58" s="89">
        <f t="shared" si="173"/>
        <v>72000</v>
      </c>
      <c r="DC58" s="89">
        <f t="shared" si="174"/>
        <v>72000</v>
      </c>
      <c r="DD58" s="89">
        <f t="shared" si="175"/>
        <v>72000</v>
      </c>
      <c r="DH58" s="89">
        <v>53</v>
      </c>
      <c r="DI58" s="89">
        <f>SUMPRODUCT(AM$6:AM58,[1]节奏总纲!W$4:W56)</f>
        <v>6054333.5977077279</v>
      </c>
      <c r="DJ58" s="89">
        <f>SUMPRODUCT(AN$6:AN58,[1]节奏总纲!X$4:X56)</f>
        <v>5317179.2726038825</v>
      </c>
      <c r="DK58" s="89">
        <f>SUMPRODUCT(AO$6:AO58,[1]节奏总纲!Y$4:Y56)</f>
        <v>4430281.0664005633</v>
      </c>
      <c r="DL58" s="89">
        <f>SUMPRODUCT(AP$6:AP58,[1]节奏总纲!Z$4:Z56)</f>
        <v>3287605.4340148792</v>
      </c>
      <c r="DM58" s="89">
        <f>SUMPRODUCT(AQ$6:AQ58,[1]节奏总纲!AA$4:AA56)</f>
        <v>1867089.1230981543</v>
      </c>
      <c r="DN58" s="89">
        <f>SUMPRODUCT(AR$6:AR58,[1]节奏总纲!W$4:W56)</f>
        <v>226622182.68467987</v>
      </c>
      <c r="DO58" s="89">
        <f>SUMPRODUCT(AS$6:AS58,[1]节奏总纲!X$4:X56)</f>
        <v>202610087.45116276</v>
      </c>
      <c r="DP58" s="89">
        <f>SUMPRODUCT(AT$6:AT58,[1]节奏总纲!Y$4:Y56)</f>
        <v>172219648.91993666</v>
      </c>
      <c r="DQ58" s="89">
        <f>SUMPRODUCT(AU$6:AU58,[1]节奏总纲!Z$4:Z56)</f>
        <v>129945728.66502342</v>
      </c>
      <c r="DR58" s="89">
        <f>SUMPRODUCT(AV$6:AV58,[1]节奏总纲!AA$4:AA56)</f>
        <v>76627973.269894287</v>
      </c>
      <c r="DS58" s="89">
        <f>SUMPRODUCT(CZ$6:CZ58,[1]节奏总纲!W$4:W56)</f>
        <v>2658756.6487029479</v>
      </c>
      <c r="DT58" s="89">
        <f>SUMPRODUCT(DA$6:DA58,[1]节奏总纲!X$4:X56)</f>
        <v>2312943.1612484129</v>
      </c>
      <c r="DU58" s="89">
        <f>SUMPRODUCT(DB$6:DB58,[1]节奏总纲!Y$4:Y56)</f>
        <v>1907321.4549388089</v>
      </c>
      <c r="DV58" s="89">
        <f>SUMPRODUCT(DC$6:DC58,[1]节奏总纲!Z$4:Z56)</f>
        <v>1404513.063941828</v>
      </c>
      <c r="DW58" s="89">
        <f>SUMPRODUCT(DD$6:DD58,[1]节奏总纲!AA$4:AA56)</f>
        <v>782268.28361369472</v>
      </c>
      <c r="DX58" s="89">
        <f>SUMPRODUCT(AW$6:AW58,[1]节奏总纲!W$4:W56)</f>
        <v>0</v>
      </c>
      <c r="DY58" s="89">
        <f>SUMPRODUCT(AX$6:AX58,[1]节奏总纲!X$4:X56)</f>
        <v>0</v>
      </c>
      <c r="DZ58" s="89">
        <f>SUMPRODUCT(AY$6:AY58,[1]节奏总纲!Y$4:Y56)</f>
        <v>0</v>
      </c>
      <c r="EA58" s="89">
        <f>SUMPRODUCT(AZ$6:AZ58,[1]节奏总纲!Z$4:Z56)</f>
        <v>0</v>
      </c>
      <c r="EB58" s="89">
        <f>SUMPRODUCT(BA$6:BA58,[1]节奏总纲!AA$4:AA56)</f>
        <v>0</v>
      </c>
      <c r="EC58" s="89">
        <f>SUMPRODUCT(BB$6:BB58,[1]节奏总纲!W$4:W56)</f>
        <v>0</v>
      </c>
      <c r="ED58" s="89">
        <f>SUMPRODUCT(BC$6:BC58,[1]节奏总纲!X$4:X56)</f>
        <v>0</v>
      </c>
      <c r="EE58" s="89">
        <f>SUMPRODUCT(BD$6:BD58,[1]节奏总纲!Y$4:Y56)</f>
        <v>0</v>
      </c>
      <c r="EF58" s="89">
        <f>SUMPRODUCT(BE$6:BE58,[1]节奏总纲!Z$4:Z56)</f>
        <v>0</v>
      </c>
      <c r="EG58" s="89">
        <f>SUMPRODUCT(BF$6:BF58,[1]节奏总纲!AA$4:AA56)</f>
        <v>0</v>
      </c>
      <c r="EH58" s="89">
        <f>SUMPRODUCT(BG$6:BG58,[1]节奏总纲!W$4:W56)</f>
        <v>0</v>
      </c>
      <c r="EI58" s="89">
        <f>SUMPRODUCT(BH$6:BH58,[1]节奏总纲!X$4:X56)</f>
        <v>0</v>
      </c>
      <c r="EJ58" s="89">
        <f>SUMPRODUCT(BI$6:BI58,[1]节奏总纲!Y$4:Y56)</f>
        <v>0</v>
      </c>
      <c r="EK58" s="89">
        <f>SUMPRODUCT(BJ$6:BJ58,[1]节奏总纲!Z$4:Z56)</f>
        <v>0</v>
      </c>
      <c r="EL58" s="89">
        <f>SUMPRODUCT(BK$6:BK58,[1]节奏总纲!AA$4:AA56)</f>
        <v>0</v>
      </c>
      <c r="EM58" s="89">
        <f>SUMPRODUCT(BL$6:BL58,[1]节奏总纲!W$4:W56)</f>
        <v>0</v>
      </c>
      <c r="EN58" s="89">
        <f>SUMPRODUCT(BM$6:BM58,[1]节奏总纲!X$4:X56)</f>
        <v>0</v>
      </c>
      <c r="EO58" s="89">
        <f>SUMPRODUCT(BN$6:BN58,[1]节奏总纲!Y$4:Y56)</f>
        <v>0</v>
      </c>
      <c r="EP58" s="89">
        <f>SUMPRODUCT(BO$6:BO58,[1]节奏总纲!Z$4:Z56)</f>
        <v>0</v>
      </c>
      <c r="EQ58" s="89">
        <f>SUMPRODUCT(BP$6:BP58,[1]节奏总纲!AA$4:AA56)</f>
        <v>0</v>
      </c>
      <c r="ER58" s="89">
        <f>SUMPRODUCT(BQ$6:BQ58,[1]节奏总纲!W$4:W56)</f>
        <v>0</v>
      </c>
      <c r="ES58" s="89">
        <f>SUMPRODUCT(BR$6:BR58,[1]节奏总纲!X$4:X56)</f>
        <v>0</v>
      </c>
      <c r="ET58" s="89">
        <f>SUMPRODUCT(BS$6:BS58,[1]节奏总纲!Y$4:Y56)</f>
        <v>0</v>
      </c>
      <c r="EU58" s="89">
        <f>SUMPRODUCT(BT$6:BT58,[1]节奏总纲!Z$4:Z56)</f>
        <v>0</v>
      </c>
      <c r="EV58" s="89">
        <f>SUMPRODUCT(BU$6:BU58,[1]节奏总纲!AA$4:AA56)</f>
        <v>0</v>
      </c>
      <c r="EX58" s="88">
        <v>50</v>
      </c>
      <c r="EY58" s="88">
        <f t="shared" si="176"/>
        <v>0</v>
      </c>
      <c r="EZ58" s="88">
        <f t="shared" si="177"/>
        <v>0</v>
      </c>
      <c r="FA58" s="88">
        <f t="shared" si="178"/>
        <v>0</v>
      </c>
      <c r="FB58" s="88">
        <f t="shared" si="179"/>
        <v>0</v>
      </c>
      <c r="FC58" s="88">
        <f t="shared" si="180"/>
        <v>0</v>
      </c>
      <c r="FE58" s="89">
        <f>SUMPRODUCT(BV$6:BV58,[1]节奏总纲!W$4:W56)</f>
        <v>745.63567373958472</v>
      </c>
      <c r="FF58" s="89">
        <f>SUMPRODUCT(BW$6:BW58,[1]节奏总纲!X$4:X56)</f>
        <v>649.35072222947906</v>
      </c>
      <c r="FG58" s="89">
        <f>SUMPRODUCT(BX$6:BX58,[1]节奏总纲!Y$4:Y56)</f>
        <v>535.95528051764586</v>
      </c>
      <c r="FH58" s="89">
        <f>SUMPRODUCT(BY$6:BY58,[1]节奏总纲!Z$4:Z56)</f>
        <v>394.97488917381042</v>
      </c>
      <c r="FI58" s="89">
        <f>SUMPRODUCT(BZ$6:BZ58,[1]节奏总纲!AA$4:AA56)</f>
        <v>220.39685768182068</v>
      </c>
      <c r="FJ58" s="89">
        <f>SUMPRODUCT(CA$6:CA58,[1]节奏总纲!W$4:W56)</f>
        <v>537.21670633001588</v>
      </c>
      <c r="FK58" s="89">
        <f>SUMPRODUCT(CB$6:CB58,[1]节奏总纲!X$4:X56)</f>
        <v>467.94966412169242</v>
      </c>
      <c r="FL58" s="89">
        <f>SUMPRODUCT(CC$6:CC58,[1]节奏总纲!Y$4:Y56)</f>
        <v>386.29672371376347</v>
      </c>
      <c r="FM58" s="89">
        <f>SUMPRODUCT(CD$6:CD58,[1]节奏总纲!Z$4:Z56)</f>
        <v>284.63892499682032</v>
      </c>
      <c r="FN58" s="89">
        <f>SUMPRODUCT(CE$6:CE58,[1]节奏总纲!AA$4:AA56)</f>
        <v>158.97229648531697</v>
      </c>
      <c r="FO58" s="89">
        <f>SUMPRODUCT(CF$6:CF58,[1]节奏总纲!W$4:W56)</f>
        <v>347.35870960370869</v>
      </c>
      <c r="FP58" s="89">
        <f>SUMPRODUCT(CG$6:CG58,[1]节奏总纲!X$4:X56)</f>
        <v>302.98250324833543</v>
      </c>
      <c r="FQ58" s="89">
        <f>SUMPRODUCT(CH$6:CH58,[1]节奏总纲!Y$4:Y56)</f>
        <v>250.34927568851663</v>
      </c>
      <c r="FR58" s="89">
        <f>SUMPRODUCT(CI$6:CI58,[1]节奏总纲!Z$4:Z56)</f>
        <v>184.45354444242003</v>
      </c>
      <c r="FS58" s="89">
        <f>SUMPRODUCT(CJ$6:CJ58,[1]节奏总纲!AA$4:AA56)</f>
        <v>103.05296303241326</v>
      </c>
      <c r="FT58" s="89">
        <f>SUMPRODUCT(CK$6:CK58,[1]节奏总纲!W$4:W56)</f>
        <v>457.72100935356002</v>
      </c>
      <c r="FU58" s="89">
        <f>SUMPRODUCT(CL$6:CL58,[1]节奏总纲!X$4:X56)</f>
        <v>399.6325431450706</v>
      </c>
      <c r="FV58" s="89">
        <f>SUMPRODUCT(CM$6:CM58,[1]节奏总纲!Y$4:Y56)</f>
        <v>330.81282087414826</v>
      </c>
      <c r="FW58" s="89">
        <f>SUMPRODUCT(CN$6:CN58,[1]节奏总纲!Z$4:Z56)</f>
        <v>244.54280983722052</v>
      </c>
      <c r="FX58" s="89">
        <f>SUMPRODUCT(CO$6:CO58,[1]节奏总纲!AA$4:AA56)</f>
        <v>137.17211597295577</v>
      </c>
      <c r="FY58" s="89">
        <f>SUMPRODUCT(CP$6:CP58,[1]节奏总纲!W$4:W56)</f>
        <v>282.34441770612875</v>
      </c>
      <c r="FZ58" s="89">
        <f>SUMPRODUCT(CQ$6:CQ58,[1]节奏总纲!X$4:X56)</f>
        <v>246.95832002811682</v>
      </c>
      <c r="GA58" s="89">
        <f>SUMPRODUCT(CR$6:CR58,[1]节奏总纲!Y$4:Y56)</f>
        <v>204.7076116952249</v>
      </c>
      <c r="GB58" s="89">
        <f>SUMPRODUCT(CS$6:CS58,[1]节奏总纲!Z$4:Z56)</f>
        <v>151.19221056485313</v>
      </c>
      <c r="GC58" s="89">
        <f>SUMPRODUCT(CT$6:CT58,[1]节奏总纲!AA$4:AA56)</f>
        <v>85.269257784194281</v>
      </c>
      <c r="GD58" s="89">
        <f>SUMPRODUCT(CU$6:CU58,[1]节奏总纲!W$4:W56)</f>
        <v>124.53984828631401</v>
      </c>
      <c r="GE58" s="89">
        <f>SUMPRODUCT(CV$6:CV58,[1]节奏总纲!X$4:X56)</f>
        <v>109.01304089265048</v>
      </c>
      <c r="GF58" s="89">
        <f>SUMPRODUCT(CW$6:CW58,[1]节奏总纲!Y$4:Y56)</f>
        <v>90.710511568760438</v>
      </c>
      <c r="GG58" s="89">
        <f>SUMPRODUCT(CX$6:CX58,[1]节奏总纲!Z$4:Z56)</f>
        <v>67.536273538164309</v>
      </c>
      <c r="GH58" s="89">
        <f>SUMPRODUCT(CY$6:CY58,[1]节奏总纲!AA$4:AA56)</f>
        <v>38.107324630502248</v>
      </c>
      <c r="GJ58" s="88">
        <v>30</v>
      </c>
      <c r="GK58" s="88">
        <f t="shared" si="181"/>
        <v>85.191419970027894</v>
      </c>
      <c r="GL58" s="88">
        <f t="shared" si="182"/>
        <v>48.223828303050055</v>
      </c>
      <c r="GM58" s="88">
        <f t="shared" si="183"/>
        <v>24.967345414707594</v>
      </c>
      <c r="GN58" s="88">
        <f t="shared" si="184"/>
        <v>0</v>
      </c>
      <c r="GO58" s="88">
        <f t="shared" si="185"/>
        <v>0</v>
      </c>
      <c r="GP58" s="88">
        <f t="shared" si="186"/>
        <v>0</v>
      </c>
      <c r="GR58" s="89">
        <f>SUMPRODUCT(CZ$6:CZ58,[1]节奏总纲!W$4:W56)</f>
        <v>2658756.6487029479</v>
      </c>
      <c r="GS58" s="89">
        <f>SUMPRODUCT(DA$6:DA58,[1]节奏总纲!X$4:X56)</f>
        <v>2312943.1612484129</v>
      </c>
      <c r="GT58" s="89">
        <f>SUMPRODUCT(DB$6:DB58,[1]节奏总纲!Y$4:Y56)</f>
        <v>1907321.4549388089</v>
      </c>
      <c r="GU58" s="89">
        <f>SUMPRODUCT(DC$6:DC58,[1]节奏总纲!Z$4:Z56)</f>
        <v>1404513.063941828</v>
      </c>
      <c r="GV58" s="89">
        <f>SUMPRODUCT(DD$6:DD58,[1]节奏总纲!AA$4:AA56)</f>
        <v>782268.28361369472</v>
      </c>
    </row>
    <row r="59" spans="2:204" x14ac:dyDescent="0.15">
      <c r="B59" s="89">
        <f t="shared" si="89"/>
        <v>60</v>
      </c>
      <c r="C59" s="89">
        <v>48</v>
      </c>
      <c r="D59" s="39">
        <f>爵位解锁村镇信息!L56</f>
        <v>3270</v>
      </c>
      <c r="E59" s="39">
        <f>爵位解锁村镇信息!M56</f>
        <v>3297.4242424242425</v>
      </c>
      <c r="F59" s="39">
        <f>爵位解锁村镇信息!N56</f>
        <v>3325.4081632653069</v>
      </c>
      <c r="G59" s="39">
        <f>爵位解锁村镇信息!O56</f>
        <v>3353.9690721649476</v>
      </c>
      <c r="H59" s="39">
        <f>爵位解锁村镇信息!P56</f>
        <v>3412.8947368421063</v>
      </c>
      <c r="I59" s="67">
        <f t="shared" si="87"/>
        <v>0.88685015290519875</v>
      </c>
      <c r="J59" s="42">
        <v>50</v>
      </c>
      <c r="K59" s="89">
        <f t="shared" si="88"/>
        <v>2900</v>
      </c>
      <c r="L59" s="89">
        <v>167100</v>
      </c>
      <c r="M59" s="89">
        <f>ROUND(650/INDEX('[1]功能-付费相关'!BB$6:BB$105,C59,1)/2000,0)*2000</f>
        <v>4792000</v>
      </c>
      <c r="S59" s="89">
        <v>6</v>
      </c>
      <c r="T59" s="69">
        <v>20</v>
      </c>
      <c r="U59" s="69">
        <v>15</v>
      </c>
      <c r="V59" s="69">
        <v>10</v>
      </c>
      <c r="W59" s="69">
        <v>15</v>
      </c>
      <c r="X59" s="89">
        <v>10</v>
      </c>
      <c r="Y59" s="69">
        <v>5</v>
      </c>
      <c r="Z59" s="89">
        <f t="shared" si="86"/>
        <v>72000</v>
      </c>
      <c r="AE59" s="89">
        <v>54</v>
      </c>
      <c r="AF59" s="89">
        <f t="shared" si="101"/>
        <v>3750</v>
      </c>
      <c r="AG59" s="89">
        <f t="shared" si="102"/>
        <v>3782.2727272727266</v>
      </c>
      <c r="AH59" s="89">
        <f t="shared" si="103"/>
        <v>3815.2040816326539</v>
      </c>
      <c r="AI59" s="89">
        <f t="shared" si="104"/>
        <v>3848.8144329896904</v>
      </c>
      <c r="AJ59" s="89">
        <f t="shared" si="105"/>
        <v>3918.1578947368425</v>
      </c>
      <c r="AL59" s="89">
        <v>54</v>
      </c>
      <c r="AM59" s="89">
        <f t="shared" si="106"/>
        <v>235300</v>
      </c>
      <c r="AN59" s="89">
        <f t="shared" si="107"/>
        <v>237494.54545454541</v>
      </c>
      <c r="AO59" s="89">
        <f t="shared" si="108"/>
        <v>239733.87755102047</v>
      </c>
      <c r="AP59" s="89">
        <f t="shared" si="109"/>
        <v>242019.38144329895</v>
      </c>
      <c r="AQ59" s="89">
        <f t="shared" si="110"/>
        <v>246802.89473684214</v>
      </c>
      <c r="AR59" s="89">
        <f t="shared" si="111"/>
        <v>13672000</v>
      </c>
      <c r="AS59" s="89">
        <f t="shared" si="112"/>
        <v>14112845.454545446</v>
      </c>
      <c r="AT59" s="89">
        <f t="shared" si="113"/>
        <v>14562687.755102053</v>
      </c>
      <c r="AU59" s="89">
        <f t="shared" si="114"/>
        <v>15021805.154639171</v>
      </c>
      <c r="AV59" s="89">
        <f t="shared" si="115"/>
        <v>16063094.736842111</v>
      </c>
      <c r="AW59" s="89">
        <f t="shared" si="116"/>
        <v>0</v>
      </c>
      <c r="AX59" s="89">
        <f t="shared" si="117"/>
        <v>0</v>
      </c>
      <c r="AY59" s="89">
        <f t="shared" si="118"/>
        <v>0</v>
      </c>
      <c r="AZ59" s="89">
        <f t="shared" si="119"/>
        <v>0</v>
      </c>
      <c r="BA59" s="89">
        <f t="shared" si="120"/>
        <v>0</v>
      </c>
      <c r="BB59" s="89">
        <f t="shared" si="121"/>
        <v>0</v>
      </c>
      <c r="BC59" s="89">
        <f t="shared" si="122"/>
        <v>0</v>
      </c>
      <c r="BD59" s="89">
        <f t="shared" si="123"/>
        <v>0</v>
      </c>
      <c r="BE59" s="89">
        <f t="shared" si="124"/>
        <v>0</v>
      </c>
      <c r="BF59" s="89">
        <f t="shared" si="125"/>
        <v>0</v>
      </c>
      <c r="BG59" s="89">
        <f t="shared" si="126"/>
        <v>0</v>
      </c>
      <c r="BH59" s="89">
        <f t="shared" si="127"/>
        <v>0</v>
      </c>
      <c r="BI59" s="89">
        <f t="shared" si="128"/>
        <v>0</v>
      </c>
      <c r="BJ59" s="89">
        <f t="shared" si="129"/>
        <v>0</v>
      </c>
      <c r="BK59" s="89">
        <f t="shared" si="130"/>
        <v>0</v>
      </c>
      <c r="BL59" s="89">
        <f t="shared" si="131"/>
        <v>0</v>
      </c>
      <c r="BM59" s="89">
        <f t="shared" si="132"/>
        <v>0</v>
      </c>
      <c r="BN59" s="89">
        <f t="shared" si="133"/>
        <v>0</v>
      </c>
      <c r="BO59" s="89">
        <f t="shared" si="134"/>
        <v>0</v>
      </c>
      <c r="BP59" s="89">
        <f t="shared" si="135"/>
        <v>0</v>
      </c>
      <c r="BQ59" s="89">
        <f t="shared" si="136"/>
        <v>0</v>
      </c>
      <c r="BR59" s="89">
        <f t="shared" si="137"/>
        <v>0</v>
      </c>
      <c r="BS59" s="89">
        <f t="shared" si="138"/>
        <v>0</v>
      </c>
      <c r="BT59" s="89">
        <f t="shared" si="139"/>
        <v>0</v>
      </c>
      <c r="BU59" s="89">
        <f t="shared" si="140"/>
        <v>0</v>
      </c>
      <c r="BV59" s="89">
        <f t="shared" si="141"/>
        <v>20</v>
      </c>
      <c r="BW59" s="89">
        <f t="shared" si="142"/>
        <v>20</v>
      </c>
      <c r="BX59" s="89">
        <f t="shared" si="143"/>
        <v>20</v>
      </c>
      <c r="BY59" s="89">
        <f t="shared" si="144"/>
        <v>20</v>
      </c>
      <c r="BZ59" s="89">
        <f t="shared" si="145"/>
        <v>20</v>
      </c>
      <c r="CA59" s="89">
        <f t="shared" si="146"/>
        <v>15</v>
      </c>
      <c r="CB59" s="89">
        <f t="shared" si="147"/>
        <v>15</v>
      </c>
      <c r="CC59" s="89">
        <f t="shared" si="148"/>
        <v>15</v>
      </c>
      <c r="CD59" s="89">
        <f t="shared" si="149"/>
        <v>15</v>
      </c>
      <c r="CE59" s="89">
        <f t="shared" si="150"/>
        <v>15</v>
      </c>
      <c r="CF59" s="89">
        <f t="shared" si="151"/>
        <v>10</v>
      </c>
      <c r="CG59" s="89">
        <f t="shared" si="152"/>
        <v>10</v>
      </c>
      <c r="CH59" s="89">
        <f t="shared" si="153"/>
        <v>10</v>
      </c>
      <c r="CI59" s="89">
        <f t="shared" si="154"/>
        <v>10</v>
      </c>
      <c r="CJ59" s="89">
        <f t="shared" si="155"/>
        <v>10</v>
      </c>
      <c r="CK59" s="89">
        <f t="shared" si="156"/>
        <v>15</v>
      </c>
      <c r="CL59" s="89">
        <f t="shared" si="157"/>
        <v>15</v>
      </c>
      <c r="CM59" s="89">
        <f t="shared" si="158"/>
        <v>15</v>
      </c>
      <c r="CN59" s="89">
        <f t="shared" si="159"/>
        <v>15</v>
      </c>
      <c r="CO59" s="89">
        <f t="shared" si="160"/>
        <v>15</v>
      </c>
      <c r="CP59" s="89">
        <f t="shared" si="161"/>
        <v>10</v>
      </c>
      <c r="CQ59" s="89">
        <f t="shared" si="162"/>
        <v>10</v>
      </c>
      <c r="CR59" s="89">
        <f t="shared" si="163"/>
        <v>10</v>
      </c>
      <c r="CS59" s="89">
        <f t="shared" si="164"/>
        <v>10</v>
      </c>
      <c r="CT59" s="89">
        <f t="shared" si="165"/>
        <v>10</v>
      </c>
      <c r="CU59" s="89">
        <f t="shared" si="166"/>
        <v>5</v>
      </c>
      <c r="CV59" s="89">
        <f t="shared" si="167"/>
        <v>5</v>
      </c>
      <c r="CW59" s="89">
        <f t="shared" si="168"/>
        <v>5</v>
      </c>
      <c r="CX59" s="89">
        <f t="shared" si="169"/>
        <v>5</v>
      </c>
      <c r="CY59" s="89">
        <f t="shared" si="170"/>
        <v>5</v>
      </c>
      <c r="CZ59" s="89">
        <f t="shared" si="171"/>
        <v>72000</v>
      </c>
      <c r="DA59" s="89">
        <f t="shared" si="172"/>
        <v>72000</v>
      </c>
      <c r="DB59" s="89">
        <f t="shared" si="173"/>
        <v>72000</v>
      </c>
      <c r="DC59" s="89">
        <f t="shared" si="174"/>
        <v>72000</v>
      </c>
      <c r="DD59" s="89">
        <f t="shared" si="175"/>
        <v>72000</v>
      </c>
      <c r="DH59" s="89">
        <v>54</v>
      </c>
      <c r="DI59" s="89">
        <f>SUMPRODUCT(AM$6:AM59,[1]节奏总纲!W$4:W57)</f>
        <v>6719675.3879414331</v>
      </c>
      <c r="DJ59" s="89">
        <f>SUMPRODUCT(AN$6:AN59,[1]节奏总纲!X$4:X57)</f>
        <v>5915534.9768603779</v>
      </c>
      <c r="DK59" s="89">
        <f>SUMPRODUCT(AO$6:AO59,[1]节奏总纲!Y$4:Y57)</f>
        <v>4903365.6797637707</v>
      </c>
      <c r="DL59" s="89">
        <f>SUMPRODUCT(AP$6:AP59,[1]节奏总纲!Z$4:Z57)</f>
        <v>3636788.8875773</v>
      </c>
      <c r="DM59" s="89">
        <f>SUMPRODUCT(AQ$6:AQ59,[1]节奏总纲!AA$4:AA57)</f>
        <v>2057908.0699552482</v>
      </c>
      <c r="DN59" s="89">
        <f>SUMPRODUCT(AR$6:AR59,[1]节奏总纲!W$4:W57)</f>
        <v>265281566.26341009</v>
      </c>
      <c r="DO59" s="89">
        <f>SUMPRODUCT(AS$6:AS59,[1]节奏总纲!X$4:X57)</f>
        <v>238166700.19296503</v>
      </c>
      <c r="DP59" s="89">
        <f>SUMPRODUCT(AT$6:AT59,[1]节奏总纲!Y$4:Y57)</f>
        <v>200957279.06436777</v>
      </c>
      <c r="DQ59" s="89">
        <f>SUMPRODUCT(AU$6:AU59,[1]节奏总纲!Z$4:Z57)</f>
        <v>151619058.17837721</v>
      </c>
      <c r="DR59" s="89">
        <f>SUMPRODUCT(AV$6:AV59,[1]节奏总纲!AA$4:AA57)</f>
        <v>89047369.015710801</v>
      </c>
      <c r="DS59" s="89">
        <f>SUMPRODUCT(CZ$6:CZ59,[1]节奏总纲!W$4:W57)</f>
        <v>2862346.1467770101</v>
      </c>
      <c r="DT59" s="89">
        <f>SUMPRODUCT(DA$6:DA59,[1]节奏总纲!X$4:X57)</f>
        <v>2494343.5829886803</v>
      </c>
      <c r="DU59" s="89">
        <f>SUMPRODUCT(DB$6:DB59,[1]节奏总纲!Y$4:Y57)</f>
        <v>2049404.3866884185</v>
      </c>
      <c r="DV59" s="89">
        <f>SUMPRODUCT(DC$6:DC59,[1]节奏总纲!Z$4:Z57)</f>
        <v>1508394.0362282747</v>
      </c>
      <c r="DW59" s="89">
        <f>SUMPRODUCT(DD$6:DD59,[1]节奏总纲!AA$4:AA57)</f>
        <v>837936.04305533401</v>
      </c>
      <c r="DX59" s="89">
        <f>SUMPRODUCT(AW$6:AW59,[1]节奏总纲!W$4:W57)</f>
        <v>0</v>
      </c>
      <c r="DY59" s="89">
        <f>SUMPRODUCT(AX$6:AX59,[1]节奏总纲!X$4:X57)</f>
        <v>0</v>
      </c>
      <c r="DZ59" s="89">
        <f>SUMPRODUCT(AY$6:AY59,[1]节奏总纲!Y$4:Y57)</f>
        <v>0</v>
      </c>
      <c r="EA59" s="89">
        <f>SUMPRODUCT(AZ$6:AZ59,[1]节奏总纲!Z$4:Z57)</f>
        <v>0</v>
      </c>
      <c r="EB59" s="89">
        <f>SUMPRODUCT(BA$6:BA59,[1]节奏总纲!AA$4:AA57)</f>
        <v>0</v>
      </c>
      <c r="EC59" s="89">
        <f>SUMPRODUCT(BB$6:BB59,[1]节奏总纲!W$4:W57)</f>
        <v>0</v>
      </c>
      <c r="ED59" s="89">
        <f>SUMPRODUCT(BC$6:BC59,[1]节奏总纲!X$4:X57)</f>
        <v>0</v>
      </c>
      <c r="EE59" s="89">
        <f>SUMPRODUCT(BD$6:BD59,[1]节奏总纲!Y$4:Y57)</f>
        <v>0</v>
      </c>
      <c r="EF59" s="89">
        <f>SUMPRODUCT(BE$6:BE59,[1]节奏总纲!Z$4:Z57)</f>
        <v>0</v>
      </c>
      <c r="EG59" s="89">
        <f>SUMPRODUCT(BF$6:BF59,[1]节奏总纲!AA$4:AA57)</f>
        <v>0</v>
      </c>
      <c r="EH59" s="89">
        <f>SUMPRODUCT(BG$6:BG59,[1]节奏总纲!W$4:W57)</f>
        <v>0</v>
      </c>
      <c r="EI59" s="89">
        <f>SUMPRODUCT(BH$6:BH59,[1]节奏总纲!X$4:X57)</f>
        <v>0</v>
      </c>
      <c r="EJ59" s="89">
        <f>SUMPRODUCT(BI$6:BI59,[1]节奏总纲!Y$4:Y57)</f>
        <v>0</v>
      </c>
      <c r="EK59" s="89">
        <f>SUMPRODUCT(BJ$6:BJ59,[1]节奏总纲!Z$4:Z57)</f>
        <v>0</v>
      </c>
      <c r="EL59" s="89">
        <f>SUMPRODUCT(BK$6:BK59,[1]节奏总纲!AA$4:AA57)</f>
        <v>0</v>
      </c>
      <c r="EM59" s="89">
        <f>SUMPRODUCT(BL$6:BL59,[1]节奏总纲!W$4:W57)</f>
        <v>0</v>
      </c>
      <c r="EN59" s="89">
        <f>SUMPRODUCT(BM$6:BM59,[1]节奏总纲!X$4:X57)</f>
        <v>0</v>
      </c>
      <c r="EO59" s="89">
        <f>SUMPRODUCT(BN$6:BN59,[1]节奏总纲!Y$4:Y57)</f>
        <v>0</v>
      </c>
      <c r="EP59" s="89">
        <f>SUMPRODUCT(BO$6:BO59,[1]节奏总纲!Z$4:Z57)</f>
        <v>0</v>
      </c>
      <c r="EQ59" s="89">
        <f>SUMPRODUCT(BP$6:BP59,[1]节奏总纲!AA$4:AA57)</f>
        <v>0</v>
      </c>
      <c r="ER59" s="89">
        <f>SUMPRODUCT(BQ$6:BQ59,[1]节奏总纲!W$4:W57)</f>
        <v>0</v>
      </c>
      <c r="ES59" s="89">
        <f>SUMPRODUCT(BR$6:BR59,[1]节奏总纲!X$4:X57)</f>
        <v>0</v>
      </c>
      <c r="ET59" s="89">
        <f>SUMPRODUCT(BS$6:BS59,[1]节奏总纲!Y$4:Y57)</f>
        <v>0</v>
      </c>
      <c r="EU59" s="89">
        <f>SUMPRODUCT(BT$6:BT59,[1]节奏总纲!Z$4:Z57)</f>
        <v>0</v>
      </c>
      <c r="EV59" s="89">
        <f>SUMPRODUCT(BU$6:BU59,[1]节奏总纲!AA$4:AA57)</f>
        <v>0</v>
      </c>
      <c r="EX59" s="88">
        <v>60</v>
      </c>
      <c r="EY59" s="88">
        <f t="shared" si="176"/>
        <v>0</v>
      </c>
      <c r="EZ59" s="88">
        <f t="shared" si="177"/>
        <v>0</v>
      </c>
      <c r="FA59" s="88">
        <f t="shared" si="178"/>
        <v>0</v>
      </c>
      <c r="FB59" s="88">
        <f t="shared" si="179"/>
        <v>0</v>
      </c>
      <c r="FC59" s="88">
        <f t="shared" si="180"/>
        <v>0</v>
      </c>
      <c r="FE59" s="89">
        <f>SUMPRODUCT(BV$6:BV59,[1]节奏总纲!W$4:W57)</f>
        <v>802.18831209349082</v>
      </c>
      <c r="FF59" s="89">
        <f>SUMPRODUCT(BW$6:BW59,[1]节奏总纲!X$4:X57)</f>
        <v>699.73972826844226</v>
      </c>
      <c r="FG59" s="89">
        <f>SUMPRODUCT(BX$6:BX59,[1]节奏总纲!Y$4:Y57)</f>
        <v>575.4227615592041</v>
      </c>
      <c r="FH59" s="89">
        <f>SUMPRODUCT(BY$6:BY59,[1]节奏总纲!Z$4:Z57)</f>
        <v>423.83071480893449</v>
      </c>
      <c r="FI59" s="89">
        <f>SUMPRODUCT(BZ$6:BZ59,[1]节奏总纲!AA$4:AA57)</f>
        <v>235.86012419338715</v>
      </c>
      <c r="FJ59" s="89">
        <f>SUMPRODUCT(CA$6:CA59,[1]节奏总纲!W$4:W57)</f>
        <v>579.63118509544552</v>
      </c>
      <c r="FK59" s="89">
        <f>SUMPRODUCT(CB$6:CB59,[1]节奏总纲!X$4:X57)</f>
        <v>505.74141865091485</v>
      </c>
      <c r="FL59" s="89">
        <f>SUMPRODUCT(CC$6:CC59,[1]节奏总纲!Y$4:Y57)</f>
        <v>415.89733449493212</v>
      </c>
      <c r="FM59" s="89">
        <f>SUMPRODUCT(CD$6:CD59,[1]节奏总纲!Z$4:Z57)</f>
        <v>306.28079422316335</v>
      </c>
      <c r="FN59" s="89">
        <f>SUMPRODUCT(CE$6:CE59,[1]节奏总纲!AA$4:AA57)</f>
        <v>170.56974636899184</v>
      </c>
      <c r="FO59" s="89">
        <f>SUMPRODUCT(CF$6:CF59,[1]节奏总纲!W$4:W57)</f>
        <v>375.63502878066174</v>
      </c>
      <c r="FP59" s="89">
        <f>SUMPRODUCT(CG$6:CG59,[1]节奏总纲!X$4:X57)</f>
        <v>328.17700626781703</v>
      </c>
      <c r="FQ59" s="89">
        <f>SUMPRODUCT(CH$6:CH59,[1]节奏总纲!Y$4:Y57)</f>
        <v>270.08301620929575</v>
      </c>
      <c r="FR59" s="89">
        <f>SUMPRODUCT(CI$6:CI59,[1]节奏总纲!Z$4:Z57)</f>
        <v>198.88145725998206</v>
      </c>
      <c r="FS59" s="89">
        <f>SUMPRODUCT(CJ$6:CJ59,[1]节奏总纲!AA$4:AA57)</f>
        <v>110.7845962881965</v>
      </c>
      <c r="FT59" s="89">
        <f>SUMPRODUCT(CK$6:CK59,[1]节奏总纲!W$4:W57)</f>
        <v>500.1354881189896</v>
      </c>
      <c r="FU59" s="89">
        <f>SUMPRODUCT(CL$6:CL59,[1]节奏总纲!X$4:X57)</f>
        <v>437.42429767429303</v>
      </c>
      <c r="FV59" s="89">
        <f>SUMPRODUCT(CM$6:CM59,[1]节奏总纲!Y$4:Y57)</f>
        <v>360.41343165531691</v>
      </c>
      <c r="FW59" s="89">
        <f>SUMPRODUCT(CN$6:CN59,[1]节奏总纲!Z$4:Z57)</f>
        <v>266.18467906356358</v>
      </c>
      <c r="FX59" s="89">
        <f>SUMPRODUCT(CO$6:CO59,[1]节奏总纲!AA$4:AA57)</f>
        <v>148.76956585663061</v>
      </c>
      <c r="FY59" s="89">
        <f>SUMPRODUCT(CP$6:CP59,[1]节奏总纲!W$4:W57)</f>
        <v>310.6207368830818</v>
      </c>
      <c r="FZ59" s="89">
        <f>SUMPRODUCT(CQ$6:CQ59,[1]节奏总纲!X$4:X57)</f>
        <v>272.15282304759842</v>
      </c>
      <c r="GA59" s="89">
        <f>SUMPRODUCT(CR$6:CR59,[1]节奏总纲!Y$4:Y57)</f>
        <v>224.44135221600402</v>
      </c>
      <c r="GB59" s="89">
        <f>SUMPRODUCT(CS$6:CS59,[1]节奏总纲!Z$4:Z57)</f>
        <v>165.62012338241516</v>
      </c>
      <c r="GC59" s="89">
        <f>SUMPRODUCT(CT$6:CT59,[1]节奏总纲!AA$4:AA57)</f>
        <v>93.000891039977517</v>
      </c>
      <c r="GD59" s="89">
        <f>SUMPRODUCT(CU$6:CU59,[1]节奏总纲!W$4:W57)</f>
        <v>138.67800787479055</v>
      </c>
      <c r="GE59" s="89">
        <f>SUMPRODUCT(CV$6:CV59,[1]节奏总纲!X$4:X57)</f>
        <v>121.61029240239128</v>
      </c>
      <c r="GF59" s="89">
        <f>SUMPRODUCT(CW$6:CW59,[1]节奏总纲!Y$4:Y57)</f>
        <v>100.57738182915</v>
      </c>
      <c r="GG59" s="89">
        <f>SUMPRODUCT(CX$6:CX59,[1]节奏总纲!Z$4:Z57)</f>
        <v>74.750229946945325</v>
      </c>
      <c r="GH59" s="89">
        <f>SUMPRODUCT(CY$6:CY59,[1]节奏总纲!AA$4:AA57)</f>
        <v>41.973141258393866</v>
      </c>
      <c r="GJ59" s="88">
        <v>35</v>
      </c>
      <c r="GK59" s="88">
        <f t="shared" si="181"/>
        <v>133.44439003135153</v>
      </c>
      <c r="GL59" s="88">
        <f t="shared" si="182"/>
        <v>84.413555849042808</v>
      </c>
      <c r="GM59" s="88">
        <f t="shared" si="183"/>
        <v>49.093830445369427</v>
      </c>
      <c r="GN59" s="88">
        <f t="shared" si="184"/>
        <v>28.929653009427469</v>
      </c>
      <c r="GO59" s="88">
        <f t="shared" si="185"/>
        <v>3.4521664520777056</v>
      </c>
      <c r="GP59" s="88">
        <f t="shared" si="186"/>
        <v>0</v>
      </c>
      <c r="GR59" s="89">
        <f>SUMPRODUCT(CZ$6:CZ59,[1]节奏总纲!W$4:W57)</f>
        <v>2862346.1467770101</v>
      </c>
      <c r="GS59" s="89">
        <f>SUMPRODUCT(DA$6:DA59,[1]节奏总纲!X$4:X57)</f>
        <v>2494343.5829886803</v>
      </c>
      <c r="GT59" s="89">
        <f>SUMPRODUCT(DB$6:DB59,[1]节奏总纲!Y$4:Y57)</f>
        <v>2049404.3866884185</v>
      </c>
      <c r="GU59" s="89">
        <f>SUMPRODUCT(DC$6:DC59,[1]节奏总纲!Z$4:Z57)</f>
        <v>1508394.0362282747</v>
      </c>
      <c r="GV59" s="89">
        <f>SUMPRODUCT(DD$6:DD59,[1]节奏总纲!AA$4:AA57)</f>
        <v>837936.04305533401</v>
      </c>
    </row>
    <row r="60" spans="2:204" x14ac:dyDescent="0.15">
      <c r="B60" s="89">
        <f t="shared" si="89"/>
        <v>80</v>
      </c>
      <c r="C60" s="89">
        <v>49</v>
      </c>
      <c r="D60" s="39">
        <f>爵位解锁村镇信息!L57</f>
        <v>3350</v>
      </c>
      <c r="E60" s="39">
        <f>爵位解锁村镇信息!M57</f>
        <v>3378.2323232323233</v>
      </c>
      <c r="F60" s="39">
        <f>爵位解锁村镇信息!N57</f>
        <v>3407.040816326532</v>
      </c>
      <c r="G60" s="39">
        <f>爵位解锁村镇信息!O57</f>
        <v>3436.4432989690713</v>
      </c>
      <c r="H60" s="39">
        <f>爵位解锁村镇信息!P57</f>
        <v>3497.1052631578955</v>
      </c>
      <c r="I60" s="67">
        <f t="shared" si="87"/>
        <v>0.88059701492537312</v>
      </c>
      <c r="J60" s="42">
        <v>50</v>
      </c>
      <c r="K60" s="89">
        <f t="shared" si="88"/>
        <v>2950</v>
      </c>
      <c r="L60" s="89">
        <v>172800</v>
      </c>
      <c r="M60" s="89">
        <f>ROUND(650/INDEX('[1]功能-付费相关'!BB$6:BB$105,C60,1)/2000,0)*2000</f>
        <v>5270000</v>
      </c>
      <c r="S60" s="89">
        <v>6</v>
      </c>
      <c r="T60" s="69">
        <v>20</v>
      </c>
      <c r="U60" s="69">
        <v>15</v>
      </c>
      <c r="V60" s="69">
        <v>10</v>
      </c>
      <c r="W60" s="69">
        <v>15</v>
      </c>
      <c r="X60" s="89">
        <v>10</v>
      </c>
      <c r="Y60" s="69">
        <v>5</v>
      </c>
      <c r="Z60" s="89">
        <f t="shared" si="86"/>
        <v>72000</v>
      </c>
      <c r="AE60" s="89">
        <v>55</v>
      </c>
      <c r="AF60" s="89">
        <f t="shared" si="101"/>
        <v>3830</v>
      </c>
      <c r="AG60" s="89">
        <f t="shared" si="102"/>
        <v>3863.0808080808079</v>
      </c>
      <c r="AH60" s="89">
        <f t="shared" si="103"/>
        <v>3896.836734693878</v>
      </c>
      <c r="AI60" s="89">
        <f t="shared" si="104"/>
        <v>3931.2886597938141</v>
      </c>
      <c r="AJ60" s="89">
        <f t="shared" si="105"/>
        <v>4002.3684210526326</v>
      </c>
      <c r="AL60" s="89">
        <v>55</v>
      </c>
      <c r="AM60" s="89">
        <f t="shared" si="106"/>
        <v>240740</v>
      </c>
      <c r="AN60" s="89">
        <f t="shared" si="107"/>
        <v>243002.57575757575</v>
      </c>
      <c r="AO60" s="89">
        <f t="shared" si="108"/>
        <v>245331.73469387757</v>
      </c>
      <c r="AP60" s="89">
        <f t="shared" si="109"/>
        <v>247708.91752577317</v>
      </c>
      <c r="AQ60" s="89">
        <f t="shared" si="110"/>
        <v>252665.78947368427</v>
      </c>
      <c r="AR60" s="89">
        <f t="shared" si="111"/>
        <v>14764800</v>
      </c>
      <c r="AS60" s="89">
        <f t="shared" si="112"/>
        <v>15234735.35353535</v>
      </c>
      <c r="AT60" s="89">
        <f t="shared" si="113"/>
        <v>15742424.489795925</v>
      </c>
      <c r="AU60" s="89">
        <f t="shared" si="114"/>
        <v>16260581.443298964</v>
      </c>
      <c r="AV60" s="89">
        <f t="shared" si="115"/>
        <v>17408173.684210543</v>
      </c>
      <c r="AW60" s="89">
        <f t="shared" si="116"/>
        <v>0</v>
      </c>
      <c r="AX60" s="89">
        <f t="shared" si="117"/>
        <v>0</v>
      </c>
      <c r="AY60" s="89">
        <f t="shared" si="118"/>
        <v>0</v>
      </c>
      <c r="AZ60" s="89">
        <f t="shared" si="119"/>
        <v>0</v>
      </c>
      <c r="BA60" s="89">
        <f t="shared" si="120"/>
        <v>0</v>
      </c>
      <c r="BB60" s="89">
        <f t="shared" si="121"/>
        <v>0</v>
      </c>
      <c r="BC60" s="89">
        <f t="shared" si="122"/>
        <v>0</v>
      </c>
      <c r="BD60" s="89">
        <f t="shared" si="123"/>
        <v>0</v>
      </c>
      <c r="BE60" s="89">
        <f t="shared" si="124"/>
        <v>0</v>
      </c>
      <c r="BF60" s="89">
        <f t="shared" si="125"/>
        <v>0</v>
      </c>
      <c r="BG60" s="89">
        <f t="shared" si="126"/>
        <v>0</v>
      </c>
      <c r="BH60" s="89">
        <f t="shared" si="127"/>
        <v>0</v>
      </c>
      <c r="BI60" s="89">
        <f t="shared" si="128"/>
        <v>0</v>
      </c>
      <c r="BJ60" s="89">
        <f t="shared" si="129"/>
        <v>0</v>
      </c>
      <c r="BK60" s="89">
        <f t="shared" si="130"/>
        <v>0</v>
      </c>
      <c r="BL60" s="89">
        <f t="shared" si="131"/>
        <v>0</v>
      </c>
      <c r="BM60" s="89">
        <f t="shared" si="132"/>
        <v>0</v>
      </c>
      <c r="BN60" s="89">
        <f t="shared" si="133"/>
        <v>0</v>
      </c>
      <c r="BO60" s="89">
        <f t="shared" si="134"/>
        <v>0</v>
      </c>
      <c r="BP60" s="89">
        <f t="shared" si="135"/>
        <v>0</v>
      </c>
      <c r="BQ60" s="89">
        <f t="shared" si="136"/>
        <v>0</v>
      </c>
      <c r="BR60" s="89">
        <f t="shared" si="137"/>
        <v>0</v>
      </c>
      <c r="BS60" s="89">
        <f t="shared" si="138"/>
        <v>0</v>
      </c>
      <c r="BT60" s="89">
        <f t="shared" si="139"/>
        <v>0</v>
      </c>
      <c r="BU60" s="89">
        <f t="shared" si="140"/>
        <v>0</v>
      </c>
      <c r="BV60" s="89">
        <f t="shared" si="141"/>
        <v>20</v>
      </c>
      <c r="BW60" s="89">
        <f t="shared" si="142"/>
        <v>20</v>
      </c>
      <c r="BX60" s="89">
        <f t="shared" si="143"/>
        <v>20</v>
      </c>
      <c r="BY60" s="89">
        <f t="shared" si="144"/>
        <v>20</v>
      </c>
      <c r="BZ60" s="89">
        <f t="shared" si="145"/>
        <v>20</v>
      </c>
      <c r="CA60" s="89">
        <f t="shared" si="146"/>
        <v>15</v>
      </c>
      <c r="CB60" s="89">
        <f t="shared" si="147"/>
        <v>15</v>
      </c>
      <c r="CC60" s="89">
        <f t="shared" si="148"/>
        <v>15</v>
      </c>
      <c r="CD60" s="89">
        <f t="shared" si="149"/>
        <v>15</v>
      </c>
      <c r="CE60" s="89">
        <f t="shared" si="150"/>
        <v>15</v>
      </c>
      <c r="CF60" s="89">
        <f t="shared" si="151"/>
        <v>10</v>
      </c>
      <c r="CG60" s="89">
        <f t="shared" si="152"/>
        <v>10</v>
      </c>
      <c r="CH60" s="89">
        <f t="shared" si="153"/>
        <v>10</v>
      </c>
      <c r="CI60" s="89">
        <f t="shared" si="154"/>
        <v>10</v>
      </c>
      <c r="CJ60" s="89">
        <f t="shared" si="155"/>
        <v>10</v>
      </c>
      <c r="CK60" s="89">
        <f t="shared" si="156"/>
        <v>15</v>
      </c>
      <c r="CL60" s="89">
        <f t="shared" si="157"/>
        <v>15</v>
      </c>
      <c r="CM60" s="89">
        <f t="shared" si="158"/>
        <v>15</v>
      </c>
      <c r="CN60" s="89">
        <f t="shared" si="159"/>
        <v>15</v>
      </c>
      <c r="CO60" s="89">
        <f t="shared" si="160"/>
        <v>15</v>
      </c>
      <c r="CP60" s="89">
        <f t="shared" si="161"/>
        <v>10</v>
      </c>
      <c r="CQ60" s="89">
        <f t="shared" si="162"/>
        <v>10</v>
      </c>
      <c r="CR60" s="89">
        <f t="shared" si="163"/>
        <v>10</v>
      </c>
      <c r="CS60" s="89">
        <f t="shared" si="164"/>
        <v>10</v>
      </c>
      <c r="CT60" s="89">
        <f t="shared" si="165"/>
        <v>10</v>
      </c>
      <c r="CU60" s="89">
        <f t="shared" si="166"/>
        <v>5</v>
      </c>
      <c r="CV60" s="89">
        <f t="shared" si="167"/>
        <v>5</v>
      </c>
      <c r="CW60" s="89">
        <f t="shared" si="168"/>
        <v>5</v>
      </c>
      <c r="CX60" s="89">
        <f t="shared" si="169"/>
        <v>5</v>
      </c>
      <c r="CY60" s="89">
        <f t="shared" si="170"/>
        <v>5</v>
      </c>
      <c r="CZ60" s="89">
        <f t="shared" si="171"/>
        <v>72000</v>
      </c>
      <c r="DA60" s="89">
        <f t="shared" si="172"/>
        <v>72000</v>
      </c>
      <c r="DB60" s="89">
        <f t="shared" si="173"/>
        <v>72000</v>
      </c>
      <c r="DC60" s="89">
        <f t="shared" si="174"/>
        <v>72000</v>
      </c>
      <c r="DD60" s="89">
        <f t="shared" si="175"/>
        <v>72000</v>
      </c>
      <c r="DH60" s="89">
        <v>55</v>
      </c>
      <c r="DI60" s="89">
        <f>SUMPRODUCT(AM$6:AM60,[1]节奏总纲!W$4:W58)</f>
        <v>7449257.4220608696</v>
      </c>
      <c r="DJ60" s="89">
        <f>SUMPRODUCT(AN$6:AN60,[1]节奏总纲!X$4:X58)</f>
        <v>6543729.4935299214</v>
      </c>
      <c r="DK60" s="89">
        <f>SUMPRODUCT(AO$6:AO60,[1]节奏总纲!Y$4:Y58)</f>
        <v>5415750.6314563155</v>
      </c>
      <c r="DL60" s="89">
        <f>SUMPRODUCT(AP$6:AP60,[1]节奏总纲!Z$4:Z58)</f>
        <v>4013352.2510660239</v>
      </c>
      <c r="DM60" s="89">
        <f>SUMPRODUCT(AQ$6:AQ60,[1]节奏总纲!AA$4:AA58)</f>
        <v>2268341.6241742545</v>
      </c>
      <c r="DN60" s="89">
        <f>SUMPRODUCT(AR$6:AR60,[1]节奏总纲!W$4:W58)</f>
        <v>310027486.41530281</v>
      </c>
      <c r="DO60" s="89">
        <f>SUMPRODUCT(AS$6:AS60,[1]节奏总纲!X$4:X58)</f>
        <v>277550551.09317172</v>
      </c>
      <c r="DP60" s="89">
        <f>SUMPRODUCT(AT$6:AT60,[1]节奏总纲!Y$4:Y58)</f>
        <v>233835950.14942944</v>
      </c>
      <c r="DQ60" s="89">
        <f>SUMPRODUCT(AU$6:AU60,[1]节奏总纲!Z$4:Z58)</f>
        <v>176338149.04410633</v>
      </c>
      <c r="DR60" s="89">
        <f>SUMPRODUCT(AV$6:AV60,[1]节奏总纲!AA$4:AA58)</f>
        <v>103545825.13223124</v>
      </c>
      <c r="DS60" s="89">
        <f>SUMPRODUCT(CZ$6:CZ60,[1]节奏总纲!W$4:W58)</f>
        <v>3080547.9680638732</v>
      </c>
      <c r="DT60" s="89">
        <f>SUMPRODUCT(DA$6:DA60,[1]节奏总纲!X$4:X58)</f>
        <v>2680473.3186888052</v>
      </c>
      <c r="DU60" s="89">
        <f>SUMPRODUCT(DB$6:DB60,[1]节奏总纲!Y$4:Y58)</f>
        <v>2199779.2110783258</v>
      </c>
      <c r="DV60" s="89">
        <f>SUMPRODUCT(DC$6:DC60,[1]节奏总纲!Z$4:Z58)</f>
        <v>1617847.3511997359</v>
      </c>
      <c r="DW60" s="89">
        <f>SUMPRODUCT(DD$6:DD60,[1]节奏总纲!AA$4:AA58)</f>
        <v>897901.48568739439</v>
      </c>
      <c r="DX60" s="89">
        <f>SUMPRODUCT(AW$6:AW60,[1]节奏总纲!W$4:W58)</f>
        <v>0</v>
      </c>
      <c r="DY60" s="89">
        <f>SUMPRODUCT(AX$6:AX60,[1]节奏总纲!X$4:X58)</f>
        <v>0</v>
      </c>
      <c r="DZ60" s="89">
        <f>SUMPRODUCT(AY$6:AY60,[1]节奏总纲!Y$4:Y58)</f>
        <v>0</v>
      </c>
      <c r="EA60" s="89">
        <f>SUMPRODUCT(AZ$6:AZ60,[1]节奏总纲!Z$4:Z58)</f>
        <v>0</v>
      </c>
      <c r="EB60" s="89">
        <f>SUMPRODUCT(BA$6:BA60,[1]节奏总纲!AA$4:AA58)</f>
        <v>0</v>
      </c>
      <c r="EC60" s="89">
        <f>SUMPRODUCT(BB$6:BB60,[1]节奏总纲!W$4:W58)</f>
        <v>0</v>
      </c>
      <c r="ED60" s="89">
        <f>SUMPRODUCT(BC$6:BC60,[1]节奏总纲!X$4:X58)</f>
        <v>0</v>
      </c>
      <c r="EE60" s="89">
        <f>SUMPRODUCT(BD$6:BD60,[1]节奏总纲!Y$4:Y58)</f>
        <v>0</v>
      </c>
      <c r="EF60" s="89">
        <f>SUMPRODUCT(BE$6:BE60,[1]节奏总纲!Z$4:Z58)</f>
        <v>0</v>
      </c>
      <c r="EG60" s="89">
        <f>SUMPRODUCT(BF$6:BF60,[1]节奏总纲!AA$4:AA58)</f>
        <v>0</v>
      </c>
      <c r="EH60" s="89">
        <f>SUMPRODUCT(BG$6:BG60,[1]节奏总纲!W$4:W58)</f>
        <v>0</v>
      </c>
      <c r="EI60" s="89">
        <f>SUMPRODUCT(BH$6:BH60,[1]节奏总纲!X$4:X58)</f>
        <v>0</v>
      </c>
      <c r="EJ60" s="89">
        <f>SUMPRODUCT(BI$6:BI60,[1]节奏总纲!Y$4:Y58)</f>
        <v>0</v>
      </c>
      <c r="EK60" s="89">
        <f>SUMPRODUCT(BJ$6:BJ60,[1]节奏总纲!Z$4:Z58)</f>
        <v>0</v>
      </c>
      <c r="EL60" s="89">
        <f>SUMPRODUCT(BK$6:BK60,[1]节奏总纲!AA$4:AA58)</f>
        <v>0</v>
      </c>
      <c r="EM60" s="89">
        <f>SUMPRODUCT(BL$6:BL60,[1]节奏总纲!W$4:W58)</f>
        <v>0</v>
      </c>
      <c r="EN60" s="89">
        <f>SUMPRODUCT(BM$6:BM60,[1]节奏总纲!X$4:X58)</f>
        <v>0</v>
      </c>
      <c r="EO60" s="89">
        <f>SUMPRODUCT(BN$6:BN60,[1]节奏总纲!Y$4:Y58)</f>
        <v>0</v>
      </c>
      <c r="EP60" s="89">
        <f>SUMPRODUCT(BO$6:BO60,[1]节奏总纲!Z$4:Z58)</f>
        <v>0</v>
      </c>
      <c r="EQ60" s="89">
        <f>SUMPRODUCT(BP$6:BP60,[1]节奏总纲!AA$4:AA58)</f>
        <v>0</v>
      </c>
      <c r="ER60" s="89">
        <f>SUMPRODUCT(BQ$6:BQ60,[1]节奏总纲!W$4:W58)</f>
        <v>0</v>
      </c>
      <c r="ES60" s="89">
        <f>SUMPRODUCT(BR$6:BR60,[1]节奏总纲!X$4:X58)</f>
        <v>0</v>
      </c>
      <c r="ET60" s="89">
        <f>SUMPRODUCT(BS$6:BS60,[1]节奏总纲!Y$4:Y58)</f>
        <v>0</v>
      </c>
      <c r="EU60" s="89">
        <f>SUMPRODUCT(BT$6:BT60,[1]节奏总纲!Z$4:Z58)</f>
        <v>0</v>
      </c>
      <c r="EV60" s="89">
        <f>SUMPRODUCT(BU$6:BU60,[1]节奏总纲!AA$4:AA58)</f>
        <v>0</v>
      </c>
      <c r="EX60" s="88">
        <v>70</v>
      </c>
      <c r="EY60" s="88">
        <f t="shared" si="176"/>
        <v>0</v>
      </c>
      <c r="EZ60" s="88">
        <f t="shared" si="177"/>
        <v>0</v>
      </c>
      <c r="FA60" s="88">
        <f t="shared" si="178"/>
        <v>0</v>
      </c>
      <c r="FB60" s="88">
        <f t="shared" si="179"/>
        <v>0</v>
      </c>
      <c r="FC60" s="88">
        <f t="shared" si="180"/>
        <v>0</v>
      </c>
      <c r="FE60" s="89">
        <f>SUMPRODUCT(BV$6:BV60,[1]节奏总纲!W$4:W58)</f>
        <v>862.7999291176194</v>
      </c>
      <c r="FF60" s="89">
        <f>SUMPRODUCT(BW$6:BW60,[1]节奏总纲!X$4:X58)</f>
        <v>751.44243262958798</v>
      </c>
      <c r="FG60" s="89">
        <f>SUMPRODUCT(BX$6:BX60,[1]节奏总纲!Y$4:Y58)</f>
        <v>617.19354611195615</v>
      </c>
      <c r="FH60" s="89">
        <f>SUMPRODUCT(BY$6:BY60,[1]节奏总纲!Z$4:Z58)</f>
        <v>454.2344134121181</v>
      </c>
      <c r="FI60" s="89">
        <f>SUMPRODUCT(BZ$6:BZ60,[1]节奏总纲!AA$4:AA58)</f>
        <v>252.5171915911817</v>
      </c>
      <c r="FJ60" s="89">
        <f>SUMPRODUCT(CA$6:CA60,[1]节奏总纲!W$4:W58)</f>
        <v>625.08989786354198</v>
      </c>
      <c r="FK60" s="89">
        <f>SUMPRODUCT(CB$6:CB60,[1]节奏总纲!X$4:X58)</f>
        <v>544.51844692177417</v>
      </c>
      <c r="FL60" s="89">
        <f>SUMPRODUCT(CC$6:CC60,[1]节奏总纲!Y$4:Y58)</f>
        <v>447.22542290949616</v>
      </c>
      <c r="FM60" s="89">
        <f>SUMPRODUCT(CD$6:CD60,[1]节奏总纲!Z$4:Z58)</f>
        <v>329.08356817555108</v>
      </c>
      <c r="FN60" s="89">
        <f>SUMPRODUCT(CE$6:CE60,[1]节奏总纲!AA$4:AA58)</f>
        <v>183.06254691733776</v>
      </c>
      <c r="FO60" s="89">
        <f>SUMPRODUCT(CF$6:CF60,[1]节奏总纲!W$4:W58)</f>
        <v>405.94083729272603</v>
      </c>
      <c r="FP60" s="89">
        <f>SUMPRODUCT(CG$6:CG60,[1]节奏总纲!X$4:X58)</f>
        <v>354.02835844838989</v>
      </c>
      <c r="FQ60" s="89">
        <f>SUMPRODUCT(CH$6:CH60,[1]节奏总纲!Y$4:Y58)</f>
        <v>290.96840848567177</v>
      </c>
      <c r="FR60" s="89">
        <f>SUMPRODUCT(CI$6:CI60,[1]节奏总纲!Z$4:Z58)</f>
        <v>214.08330656157386</v>
      </c>
      <c r="FS60" s="89">
        <f>SUMPRODUCT(CJ$6:CJ60,[1]节奏总纲!AA$4:AA58)</f>
        <v>119.11312998709377</v>
      </c>
      <c r="FT60" s="89">
        <f>SUMPRODUCT(CK$6:CK60,[1]节奏总纲!W$4:W58)</f>
        <v>545.594200887086</v>
      </c>
      <c r="FU60" s="89">
        <f>SUMPRODUCT(CL$6:CL60,[1]节奏总纲!X$4:X58)</f>
        <v>476.20132594515235</v>
      </c>
      <c r="FV60" s="89">
        <f>SUMPRODUCT(CM$6:CM60,[1]节奏总纲!Y$4:Y58)</f>
        <v>391.74152006988095</v>
      </c>
      <c r="FW60" s="89">
        <f>SUMPRODUCT(CN$6:CN60,[1]节奏总纲!Z$4:Z58)</f>
        <v>288.9874530159513</v>
      </c>
      <c r="FX60" s="89">
        <f>SUMPRODUCT(CO$6:CO60,[1]节奏总纲!AA$4:AA58)</f>
        <v>161.26236640497652</v>
      </c>
      <c r="FY60" s="89">
        <f>SUMPRODUCT(CP$6:CP60,[1]节奏总纲!W$4:W58)</f>
        <v>340.92654539514609</v>
      </c>
      <c r="FZ60" s="89">
        <f>SUMPRODUCT(CQ$6:CQ60,[1]节奏总纲!X$4:X58)</f>
        <v>298.00417522817133</v>
      </c>
      <c r="GA60" s="89">
        <f>SUMPRODUCT(CR$6:CR60,[1]节奏总纲!Y$4:Y58)</f>
        <v>245.32674449238004</v>
      </c>
      <c r="GB60" s="89">
        <f>SUMPRODUCT(CS$6:CS60,[1]节奏总纲!Z$4:Z58)</f>
        <v>180.82197268400699</v>
      </c>
      <c r="GC60" s="89">
        <f>SUMPRODUCT(CT$6:CT60,[1]节奏总纲!AA$4:AA58)</f>
        <v>101.32942473887479</v>
      </c>
      <c r="GD60" s="89">
        <f>SUMPRODUCT(CU$6:CU60,[1]节奏总纲!W$4:W58)</f>
        <v>153.8309121308227</v>
      </c>
      <c r="GE60" s="89">
        <f>SUMPRODUCT(CV$6:CV60,[1]节奏总纲!X$4:X58)</f>
        <v>134.53596849267774</v>
      </c>
      <c r="GF60" s="89">
        <f>SUMPRODUCT(CW$6:CW60,[1]节奏总纲!Y$4:Y58)</f>
        <v>111.02007796733801</v>
      </c>
      <c r="GG60" s="89">
        <f>SUMPRODUCT(CX$6:CX60,[1]节奏总纲!Z$4:Z58)</f>
        <v>82.351154597741242</v>
      </c>
      <c r="GH60" s="89">
        <f>SUMPRODUCT(CY$6:CY60,[1]节奏总纲!AA$4:AA58)</f>
        <v>46.137408107842504</v>
      </c>
      <c r="GJ60" s="88">
        <v>40</v>
      </c>
      <c r="GK60" s="88">
        <f t="shared" si="181"/>
        <v>199.98941997002783</v>
      </c>
      <c r="GL60" s="88">
        <f t="shared" si="182"/>
        <v>134.32232830305006</v>
      </c>
      <c r="GM60" s="88">
        <f t="shared" si="183"/>
        <v>82.366345414707581</v>
      </c>
      <c r="GN60" s="88">
        <f t="shared" si="184"/>
        <v>78.838425463434717</v>
      </c>
      <c r="GO60" s="88">
        <f t="shared" si="185"/>
        <v>36.724681421415866</v>
      </c>
      <c r="GP60" s="88">
        <f t="shared" si="186"/>
        <v>6.7190464318559124</v>
      </c>
      <c r="GR60" s="89">
        <f>SUMPRODUCT(CZ$6:CZ60,[1]节奏总纲!W$4:W58)</f>
        <v>3080547.9680638732</v>
      </c>
      <c r="GS60" s="89">
        <f>SUMPRODUCT(DA$6:DA60,[1]节奏总纲!X$4:X58)</f>
        <v>2680473.3186888052</v>
      </c>
      <c r="GT60" s="89">
        <f>SUMPRODUCT(DB$6:DB60,[1]节奏总纲!Y$4:Y58)</f>
        <v>2199779.2110783258</v>
      </c>
      <c r="GU60" s="89">
        <f>SUMPRODUCT(DC$6:DC60,[1]节奏总纲!Z$4:Z58)</f>
        <v>1617847.3511997359</v>
      </c>
      <c r="GV60" s="89">
        <f>SUMPRODUCT(DD$6:DD60,[1]节奏总纲!AA$4:AA58)</f>
        <v>897901.48568739439</v>
      </c>
    </row>
    <row r="61" spans="2:204" x14ac:dyDescent="0.15">
      <c r="B61" s="89">
        <f t="shared" si="89"/>
        <v>80.000000000000455</v>
      </c>
      <c r="C61" s="64">
        <v>50</v>
      </c>
      <c r="D61" s="64">
        <f>爵位解锁村镇信息!L58</f>
        <v>3430.0000000000005</v>
      </c>
      <c r="E61" s="64">
        <f>爵位解锁村镇信息!M58</f>
        <v>3459.0404040404046</v>
      </c>
      <c r="F61" s="64">
        <f>爵位解锁村镇信息!N58</f>
        <v>3488.6734693877556</v>
      </c>
      <c r="G61" s="64">
        <f>爵位解锁村镇信息!O58</f>
        <v>3518.9175257731949</v>
      </c>
      <c r="H61" s="64">
        <f>爵位解锁村镇信息!P58</f>
        <v>3581.3157894736851</v>
      </c>
      <c r="I61" s="67">
        <f t="shared" si="87"/>
        <v>0.88921282798833812</v>
      </c>
      <c r="J61" s="65">
        <v>100</v>
      </c>
      <c r="K61" s="89">
        <f t="shared" si="88"/>
        <v>3050</v>
      </c>
      <c r="L61" s="64">
        <v>178600</v>
      </c>
      <c r="M61" s="64">
        <f>ROUND(650/INDEX('[1]功能-付费相关'!BB$6:BB$105,C61,1)/2000,0)*2000</f>
        <v>5798000</v>
      </c>
      <c r="N61" s="64"/>
      <c r="O61" s="64"/>
      <c r="P61" s="64"/>
      <c r="Q61" s="64"/>
      <c r="R61" s="64"/>
      <c r="S61" s="64">
        <v>6</v>
      </c>
      <c r="T61" s="69">
        <v>20</v>
      </c>
      <c r="U61" s="69">
        <v>15</v>
      </c>
      <c r="V61" s="69">
        <v>10</v>
      </c>
      <c r="W61" s="69">
        <v>15</v>
      </c>
      <c r="X61" s="89">
        <v>10</v>
      </c>
      <c r="Y61" s="69">
        <v>5</v>
      </c>
      <c r="Z61" s="64">
        <f t="shared" si="86"/>
        <v>72000</v>
      </c>
      <c r="AE61" s="89">
        <v>56</v>
      </c>
      <c r="AF61" s="89">
        <f t="shared" si="101"/>
        <v>3910</v>
      </c>
      <c r="AG61" s="89">
        <f t="shared" si="102"/>
        <v>3943.8888888888882</v>
      </c>
      <c r="AH61" s="89">
        <f t="shared" si="103"/>
        <v>3978.4693877551031</v>
      </c>
      <c r="AI61" s="89">
        <f t="shared" si="104"/>
        <v>4013.7628865979386</v>
      </c>
      <c r="AJ61" s="89">
        <f t="shared" si="105"/>
        <v>4086.5789473684217</v>
      </c>
      <c r="AL61" s="89">
        <v>56</v>
      </c>
      <c r="AM61" s="89">
        <f t="shared" si="106"/>
        <v>246240</v>
      </c>
      <c r="AN61" s="89">
        <f t="shared" si="107"/>
        <v>248578.33333333328</v>
      </c>
      <c r="AO61" s="89">
        <f t="shared" si="108"/>
        <v>250992.85714285722</v>
      </c>
      <c r="AP61" s="89">
        <f t="shared" si="109"/>
        <v>253463.40206185571</v>
      </c>
      <c r="AQ61" s="89">
        <f t="shared" si="110"/>
        <v>258597.10526315795</v>
      </c>
      <c r="AR61" s="89">
        <f t="shared" si="111"/>
        <v>15940400</v>
      </c>
      <c r="AS61" s="89">
        <f t="shared" si="112"/>
        <v>16450088.888888879</v>
      </c>
      <c r="AT61" s="89">
        <f t="shared" si="113"/>
        <v>17012883.673469406</v>
      </c>
      <c r="AU61" s="89">
        <f t="shared" si="114"/>
        <v>17596638.144329906</v>
      </c>
      <c r="AV61" s="89">
        <f t="shared" si="115"/>
        <v>18861736.842105277</v>
      </c>
      <c r="AW61" s="89">
        <f t="shared" si="116"/>
        <v>0</v>
      </c>
      <c r="AX61" s="89">
        <f t="shared" si="117"/>
        <v>0</v>
      </c>
      <c r="AY61" s="89">
        <f t="shared" si="118"/>
        <v>0</v>
      </c>
      <c r="AZ61" s="89">
        <f t="shared" si="119"/>
        <v>0</v>
      </c>
      <c r="BA61" s="89">
        <f t="shared" si="120"/>
        <v>0</v>
      </c>
      <c r="BB61" s="89">
        <f t="shared" si="121"/>
        <v>0</v>
      </c>
      <c r="BC61" s="89">
        <f t="shared" si="122"/>
        <v>0</v>
      </c>
      <c r="BD61" s="89">
        <f t="shared" si="123"/>
        <v>0</v>
      </c>
      <c r="BE61" s="89">
        <f t="shared" si="124"/>
        <v>0</v>
      </c>
      <c r="BF61" s="89">
        <f t="shared" si="125"/>
        <v>0</v>
      </c>
      <c r="BG61" s="89">
        <f t="shared" si="126"/>
        <v>0</v>
      </c>
      <c r="BH61" s="89">
        <f t="shared" si="127"/>
        <v>0</v>
      </c>
      <c r="BI61" s="89">
        <f t="shared" si="128"/>
        <v>0</v>
      </c>
      <c r="BJ61" s="89">
        <f t="shared" si="129"/>
        <v>0</v>
      </c>
      <c r="BK61" s="89">
        <f t="shared" si="130"/>
        <v>0</v>
      </c>
      <c r="BL61" s="89">
        <f t="shared" si="131"/>
        <v>0</v>
      </c>
      <c r="BM61" s="89">
        <f t="shared" si="132"/>
        <v>0</v>
      </c>
      <c r="BN61" s="89">
        <f t="shared" si="133"/>
        <v>0</v>
      </c>
      <c r="BO61" s="89">
        <f t="shared" si="134"/>
        <v>0</v>
      </c>
      <c r="BP61" s="89">
        <f t="shared" si="135"/>
        <v>0</v>
      </c>
      <c r="BQ61" s="89">
        <f t="shared" si="136"/>
        <v>0</v>
      </c>
      <c r="BR61" s="89">
        <f t="shared" si="137"/>
        <v>0</v>
      </c>
      <c r="BS61" s="89">
        <f t="shared" si="138"/>
        <v>0</v>
      </c>
      <c r="BT61" s="89">
        <f t="shared" si="139"/>
        <v>0</v>
      </c>
      <c r="BU61" s="89">
        <f t="shared" si="140"/>
        <v>0</v>
      </c>
      <c r="BV61" s="89">
        <f t="shared" si="141"/>
        <v>20</v>
      </c>
      <c r="BW61" s="89">
        <f t="shared" si="142"/>
        <v>20</v>
      </c>
      <c r="BX61" s="89">
        <f t="shared" si="143"/>
        <v>20</v>
      </c>
      <c r="BY61" s="89">
        <f t="shared" si="144"/>
        <v>20</v>
      </c>
      <c r="BZ61" s="89">
        <f t="shared" si="145"/>
        <v>20</v>
      </c>
      <c r="CA61" s="89">
        <f t="shared" si="146"/>
        <v>15</v>
      </c>
      <c r="CB61" s="89">
        <f t="shared" si="147"/>
        <v>15</v>
      </c>
      <c r="CC61" s="89">
        <f t="shared" si="148"/>
        <v>15</v>
      </c>
      <c r="CD61" s="89">
        <f t="shared" si="149"/>
        <v>15</v>
      </c>
      <c r="CE61" s="89">
        <f t="shared" si="150"/>
        <v>15</v>
      </c>
      <c r="CF61" s="89">
        <f t="shared" si="151"/>
        <v>10</v>
      </c>
      <c r="CG61" s="89">
        <f t="shared" si="152"/>
        <v>10</v>
      </c>
      <c r="CH61" s="89">
        <f t="shared" si="153"/>
        <v>10</v>
      </c>
      <c r="CI61" s="89">
        <f t="shared" si="154"/>
        <v>10</v>
      </c>
      <c r="CJ61" s="89">
        <f t="shared" si="155"/>
        <v>10</v>
      </c>
      <c r="CK61" s="89">
        <f t="shared" si="156"/>
        <v>15</v>
      </c>
      <c r="CL61" s="89">
        <f t="shared" si="157"/>
        <v>15</v>
      </c>
      <c r="CM61" s="89">
        <f t="shared" si="158"/>
        <v>15</v>
      </c>
      <c r="CN61" s="89">
        <f t="shared" si="159"/>
        <v>15</v>
      </c>
      <c r="CO61" s="89">
        <f t="shared" si="160"/>
        <v>15</v>
      </c>
      <c r="CP61" s="89">
        <f t="shared" si="161"/>
        <v>10</v>
      </c>
      <c r="CQ61" s="89">
        <f t="shared" si="162"/>
        <v>10</v>
      </c>
      <c r="CR61" s="89">
        <f t="shared" si="163"/>
        <v>10</v>
      </c>
      <c r="CS61" s="89">
        <f t="shared" si="164"/>
        <v>10</v>
      </c>
      <c r="CT61" s="89">
        <f t="shared" si="165"/>
        <v>10</v>
      </c>
      <c r="CU61" s="89">
        <f t="shared" si="166"/>
        <v>5</v>
      </c>
      <c r="CV61" s="89">
        <f t="shared" si="167"/>
        <v>5</v>
      </c>
      <c r="CW61" s="89">
        <f t="shared" si="168"/>
        <v>5</v>
      </c>
      <c r="CX61" s="89">
        <f t="shared" si="169"/>
        <v>5</v>
      </c>
      <c r="CY61" s="89">
        <f t="shared" si="170"/>
        <v>5</v>
      </c>
      <c r="CZ61" s="89">
        <f t="shared" si="171"/>
        <v>72000</v>
      </c>
      <c r="DA61" s="89">
        <f t="shared" si="172"/>
        <v>72000</v>
      </c>
      <c r="DB61" s="89">
        <f t="shared" si="173"/>
        <v>72000</v>
      </c>
      <c r="DC61" s="89">
        <f t="shared" si="174"/>
        <v>72000</v>
      </c>
      <c r="DD61" s="89">
        <f t="shared" si="175"/>
        <v>72000</v>
      </c>
      <c r="DH61" s="89">
        <v>56</v>
      </c>
      <c r="DI61" s="89">
        <f>SUMPRODUCT(AM$6:AM61,[1]节奏总纲!W$4:W59)</f>
        <v>8249068.6137014888</v>
      </c>
      <c r="DJ61" s="89">
        <f>SUMPRODUCT(AN$6:AN61,[1]节奏总纲!X$4:X59)</f>
        <v>7225483.4204908106</v>
      </c>
      <c r="DK61" s="89">
        <f>SUMPRODUCT(AO$6:AO61,[1]节奏总纲!Y$4:Y59)</f>
        <v>5979576.9815164777</v>
      </c>
      <c r="DL61" s="89">
        <f>SUMPRODUCT(AP$6:AP61,[1]节奏总纲!Z$4:Z59)</f>
        <v>4426008.0050073005</v>
      </c>
      <c r="DM61" s="89">
        <f>SUMPRODUCT(AQ$6:AQ61,[1]节奏总纲!AA$4:AA59)</f>
        <v>2499285.5452121473</v>
      </c>
      <c r="DN61" s="89">
        <f>SUMPRODUCT(AR$6:AR61,[1]节奏总纲!W$4:W59)</f>
        <v>361803438.00411099</v>
      </c>
      <c r="DO61" s="89">
        <f>SUMPRODUCT(AS$6:AS61,[1]节奏总纲!X$4:X59)</f>
        <v>322666762.74552417</v>
      </c>
      <c r="DP61" s="89">
        <f>SUMPRODUCT(AT$6:AT61,[1]节奏总纲!Y$4:Y59)</f>
        <v>272053420.61772543</v>
      </c>
      <c r="DQ61" s="89">
        <f>SUMPRODUCT(AU$6:AU61,[1]节奏总纲!Z$4:Z59)</f>
        <v>204986679.44814557</v>
      </c>
      <c r="DR61" s="89">
        <f>SUMPRODUCT(AV$6:AV61,[1]节奏总纲!AA$4:AA59)</f>
        <v>120390574.64892766</v>
      </c>
      <c r="DS61" s="89">
        <f>SUMPRODUCT(CZ$6:CZ61,[1]节奏总纲!W$4:W59)</f>
        <v>3314410.8895962178</v>
      </c>
      <c r="DT61" s="89">
        <f>SUMPRODUCT(DA$6:DA61,[1]节奏总纲!X$4:X59)</f>
        <v>2877941.3847223856</v>
      </c>
      <c r="DU61" s="89">
        <f>SUMPRODUCT(DB$6:DB61,[1]节奏总纲!Y$4:Y59)</f>
        <v>2361518.8624231685</v>
      </c>
      <c r="DV61" s="89">
        <f>SUMPRODUCT(DC$6:DC61,[1]节奏总纲!Z$4:Z59)</f>
        <v>1735068.2755701945</v>
      </c>
      <c r="DW61" s="89">
        <f>SUMPRODUCT(DD$6:DD61,[1]节奏总纲!AA$4:AA59)</f>
        <v>962202.13707251742</v>
      </c>
      <c r="DX61" s="89">
        <f>SUMPRODUCT(AW$6:AW61,[1]节奏总纲!W$4:W59)</f>
        <v>0</v>
      </c>
      <c r="DY61" s="89">
        <f>SUMPRODUCT(AX$6:AX61,[1]节奏总纲!X$4:X59)</f>
        <v>0</v>
      </c>
      <c r="DZ61" s="89">
        <f>SUMPRODUCT(AY$6:AY61,[1]节奏总纲!Y$4:Y59)</f>
        <v>0</v>
      </c>
      <c r="EA61" s="89">
        <f>SUMPRODUCT(AZ$6:AZ61,[1]节奏总纲!Z$4:Z59)</f>
        <v>0</v>
      </c>
      <c r="EB61" s="89">
        <f>SUMPRODUCT(BA$6:BA61,[1]节奏总纲!AA$4:AA59)</f>
        <v>0</v>
      </c>
      <c r="EC61" s="89">
        <f>SUMPRODUCT(BB$6:BB61,[1]节奏总纲!W$4:W59)</f>
        <v>0</v>
      </c>
      <c r="ED61" s="89">
        <f>SUMPRODUCT(BC$6:BC61,[1]节奏总纲!X$4:X59)</f>
        <v>0</v>
      </c>
      <c r="EE61" s="89">
        <f>SUMPRODUCT(BD$6:BD61,[1]节奏总纲!Y$4:Y59)</f>
        <v>0</v>
      </c>
      <c r="EF61" s="89">
        <f>SUMPRODUCT(BE$6:BE61,[1]节奏总纲!Z$4:Z59)</f>
        <v>0</v>
      </c>
      <c r="EG61" s="89">
        <f>SUMPRODUCT(BF$6:BF61,[1]节奏总纲!AA$4:AA59)</f>
        <v>0</v>
      </c>
      <c r="EH61" s="89">
        <f>SUMPRODUCT(BG$6:BG61,[1]节奏总纲!W$4:W59)</f>
        <v>0</v>
      </c>
      <c r="EI61" s="89">
        <f>SUMPRODUCT(BH$6:BH61,[1]节奏总纲!X$4:X59)</f>
        <v>0</v>
      </c>
      <c r="EJ61" s="89">
        <f>SUMPRODUCT(BI$6:BI61,[1]节奏总纲!Y$4:Y59)</f>
        <v>0</v>
      </c>
      <c r="EK61" s="89">
        <f>SUMPRODUCT(BJ$6:BJ61,[1]节奏总纲!Z$4:Z59)</f>
        <v>0</v>
      </c>
      <c r="EL61" s="89">
        <f>SUMPRODUCT(BK$6:BK61,[1]节奏总纲!AA$4:AA59)</f>
        <v>0</v>
      </c>
      <c r="EM61" s="89">
        <f>SUMPRODUCT(BL$6:BL61,[1]节奏总纲!W$4:W59)</f>
        <v>0</v>
      </c>
      <c r="EN61" s="89">
        <f>SUMPRODUCT(BM$6:BM61,[1]节奏总纲!X$4:X59)</f>
        <v>0</v>
      </c>
      <c r="EO61" s="89">
        <f>SUMPRODUCT(BN$6:BN61,[1]节奏总纲!Y$4:Y59)</f>
        <v>0</v>
      </c>
      <c r="EP61" s="89">
        <f>SUMPRODUCT(BO$6:BO61,[1]节奏总纲!Z$4:Z59)</f>
        <v>0</v>
      </c>
      <c r="EQ61" s="89">
        <f>SUMPRODUCT(BP$6:BP61,[1]节奏总纲!AA$4:AA59)</f>
        <v>0</v>
      </c>
      <c r="ER61" s="89">
        <f>SUMPRODUCT(BQ$6:BQ61,[1]节奏总纲!W$4:W59)</f>
        <v>0</v>
      </c>
      <c r="ES61" s="89">
        <f>SUMPRODUCT(BR$6:BR61,[1]节奏总纲!X$4:X59)</f>
        <v>0</v>
      </c>
      <c r="ET61" s="89">
        <f>SUMPRODUCT(BS$6:BS61,[1]节奏总纲!Y$4:Y59)</f>
        <v>0</v>
      </c>
      <c r="EU61" s="89">
        <f>SUMPRODUCT(BT$6:BT61,[1]节奏总纲!Z$4:Z59)</f>
        <v>0</v>
      </c>
      <c r="EV61" s="89">
        <f>SUMPRODUCT(BU$6:BU61,[1]节奏总纲!AA$4:AA59)</f>
        <v>0</v>
      </c>
      <c r="EX61" s="88">
        <v>80</v>
      </c>
      <c r="EY61" s="88">
        <f t="shared" si="176"/>
        <v>0</v>
      </c>
      <c r="EZ61" s="88">
        <f t="shared" si="177"/>
        <v>0</v>
      </c>
      <c r="FA61" s="88">
        <f t="shared" si="178"/>
        <v>0</v>
      </c>
      <c r="FB61" s="88">
        <f t="shared" si="179"/>
        <v>0</v>
      </c>
      <c r="FC61" s="88">
        <f t="shared" si="180"/>
        <v>0</v>
      </c>
      <c r="FE61" s="89">
        <f>SUMPRODUCT(BV$6:BV61,[1]节奏总纲!W$4:W59)</f>
        <v>927.76185176549291</v>
      </c>
      <c r="FF61" s="89">
        <f>SUMPRODUCT(BW$6:BW61,[1]节奏总纲!X$4:X59)</f>
        <v>806.29467319447144</v>
      </c>
      <c r="FG61" s="89">
        <f>SUMPRODUCT(BX$6:BX61,[1]节奏总纲!Y$4:Y59)</f>
        <v>662.12122704107912</v>
      </c>
      <c r="FH61" s="89">
        <f>SUMPRODUCT(BY$6:BY61,[1]节奏总纲!Z$4:Z59)</f>
        <v>486.79578129280105</v>
      </c>
      <c r="FI61" s="89">
        <f>SUMPRODUCT(BZ$6:BZ61,[1]节奏总纲!AA$4:AA59)</f>
        <v>270.37848364260475</v>
      </c>
      <c r="FJ61" s="89">
        <f>SUMPRODUCT(CA$6:CA61,[1]节奏总纲!W$4:W59)</f>
        <v>673.81133984944711</v>
      </c>
      <c r="FK61" s="89">
        <f>SUMPRODUCT(CB$6:CB61,[1]节奏总纲!X$4:X59)</f>
        <v>585.65762734543682</v>
      </c>
      <c r="FL61" s="89">
        <f>SUMPRODUCT(CC$6:CC61,[1]节奏总纲!Y$4:Y59)</f>
        <v>480.92118360633839</v>
      </c>
      <c r="FM61" s="89">
        <f>SUMPRODUCT(CD$6:CD61,[1]节奏总纲!Z$4:Z59)</f>
        <v>353.50459408606332</v>
      </c>
      <c r="FN61" s="89">
        <f>SUMPRODUCT(CE$6:CE61,[1]节奏总纲!AA$4:AA59)</f>
        <v>196.45851595590506</v>
      </c>
      <c r="FO61" s="89">
        <f>SUMPRODUCT(CF$6:CF61,[1]节奏总纲!W$4:W59)</f>
        <v>438.42179861666278</v>
      </c>
      <c r="FP61" s="89">
        <f>SUMPRODUCT(CG$6:CG61,[1]节奏总纲!X$4:X59)</f>
        <v>381.45447873083162</v>
      </c>
      <c r="FQ61" s="89">
        <f>SUMPRODUCT(CH$6:CH61,[1]节奏总纲!Y$4:Y59)</f>
        <v>313.43224895023326</v>
      </c>
      <c r="FR61" s="89">
        <f>SUMPRODUCT(CI$6:CI61,[1]节奏总纲!Z$4:Z59)</f>
        <v>230.36399050191534</v>
      </c>
      <c r="FS61" s="89">
        <f>SUMPRODUCT(CJ$6:CJ61,[1]节奏总纲!AA$4:AA59)</f>
        <v>128.0437760128053</v>
      </c>
      <c r="FT61" s="89">
        <f>SUMPRODUCT(CK$6:CK61,[1]节奏总纲!W$4:W59)</f>
        <v>594.31564287299113</v>
      </c>
      <c r="FU61" s="89">
        <f>SUMPRODUCT(CL$6:CL61,[1]节奏总纲!X$4:X59)</f>
        <v>517.340506368815</v>
      </c>
      <c r="FV61" s="89">
        <f>SUMPRODUCT(CM$6:CM61,[1]节奏总纲!Y$4:Y59)</f>
        <v>425.43728076672318</v>
      </c>
      <c r="FW61" s="89">
        <f>SUMPRODUCT(CN$6:CN61,[1]节奏总纲!Z$4:Z59)</f>
        <v>313.40847892646354</v>
      </c>
      <c r="FX61" s="89">
        <f>SUMPRODUCT(CO$6:CO61,[1]节奏总纲!AA$4:AA59)</f>
        <v>174.65833544354382</v>
      </c>
      <c r="FY61" s="89">
        <f>SUMPRODUCT(CP$6:CP61,[1]节奏总纲!W$4:W59)</f>
        <v>373.40750671908285</v>
      </c>
      <c r="FZ61" s="89">
        <f>SUMPRODUCT(CQ$6:CQ61,[1]节奏总纲!X$4:X59)</f>
        <v>325.43029551061306</v>
      </c>
      <c r="GA61" s="89">
        <f>SUMPRODUCT(CR$6:CR61,[1]节奏总纲!Y$4:Y59)</f>
        <v>267.79058495694153</v>
      </c>
      <c r="GB61" s="89">
        <f>SUMPRODUCT(CS$6:CS61,[1]节奏总纲!Z$4:Z59)</f>
        <v>197.10265662434847</v>
      </c>
      <c r="GC61" s="89">
        <f>SUMPRODUCT(CT$6:CT61,[1]节奏总纲!AA$4:AA59)</f>
        <v>110.26007076458632</v>
      </c>
      <c r="GD61" s="89">
        <f>SUMPRODUCT(CU$6:CU61,[1]节奏总纲!W$4:W59)</f>
        <v>170.07139279279107</v>
      </c>
      <c r="GE61" s="89">
        <f>SUMPRODUCT(CV$6:CV61,[1]节奏总纲!X$4:X59)</f>
        <v>148.2490286338986</v>
      </c>
      <c r="GF61" s="89">
        <f>SUMPRODUCT(CW$6:CW61,[1]节奏总纲!Y$4:Y59)</f>
        <v>122.25199819961875</v>
      </c>
      <c r="GG61" s="89">
        <f>SUMPRODUCT(CX$6:CX61,[1]节奏总纲!Z$4:Z59)</f>
        <v>90.49149656791198</v>
      </c>
      <c r="GH61" s="89">
        <f>SUMPRODUCT(CY$6:CY61,[1]节奏总纲!AA$4:AA59)</f>
        <v>50.602731120698266</v>
      </c>
      <c r="GJ61" s="88">
        <v>45</v>
      </c>
      <c r="GK61" s="88">
        <f t="shared" si="181"/>
        <v>296.43304725072801</v>
      </c>
      <c r="GL61" s="88">
        <f t="shared" si="182"/>
        <v>206.65504876357519</v>
      </c>
      <c r="GM61" s="88">
        <f t="shared" si="183"/>
        <v>130.58815905505767</v>
      </c>
      <c r="GN61" s="88">
        <f t="shared" si="184"/>
        <v>151.17114592395984</v>
      </c>
      <c r="GO61" s="88">
        <f t="shared" si="185"/>
        <v>84.946495061765958</v>
      </c>
      <c r="GP61" s="88">
        <f t="shared" si="186"/>
        <v>30.829953252030961</v>
      </c>
      <c r="GR61" s="89">
        <f>SUMPRODUCT(CZ$6:CZ61,[1]节奏总纲!W$4:W59)</f>
        <v>3314410.8895962178</v>
      </c>
      <c r="GS61" s="89">
        <f>SUMPRODUCT(DA$6:DA61,[1]节奏总纲!X$4:X59)</f>
        <v>2877941.3847223856</v>
      </c>
      <c r="GT61" s="89">
        <f>SUMPRODUCT(DB$6:DB61,[1]节奏总纲!Y$4:Y59)</f>
        <v>2361518.8624231685</v>
      </c>
      <c r="GU61" s="89">
        <f>SUMPRODUCT(DC$6:DC61,[1]节奏总纲!Z$4:Z59)</f>
        <v>1735068.2755701945</v>
      </c>
      <c r="GV61" s="89">
        <f>SUMPRODUCT(DD$6:DD61,[1]节奏总纲!AA$4:AA59)</f>
        <v>962202.13707251742</v>
      </c>
    </row>
    <row r="62" spans="2:204" x14ac:dyDescent="0.15">
      <c r="B62" s="89">
        <f t="shared" si="89"/>
        <v>79.999999999999545</v>
      </c>
      <c r="C62" s="89">
        <v>51</v>
      </c>
      <c r="D62" s="39">
        <f>爵位解锁村镇信息!L59</f>
        <v>3510</v>
      </c>
      <c r="E62" s="39">
        <f>爵位解锁村镇信息!M59</f>
        <v>3539.848484848485</v>
      </c>
      <c r="F62" s="39">
        <f>爵位解锁村镇信息!N59</f>
        <v>3570.3061224489802</v>
      </c>
      <c r="G62" s="39">
        <f>爵位解锁村镇信息!O59</f>
        <v>3601.3917525773195</v>
      </c>
      <c r="H62" s="39">
        <f>爵位解锁村镇信息!P59</f>
        <v>3665.5263157894742</v>
      </c>
      <c r="I62" s="67">
        <f t="shared" si="87"/>
        <v>0.88319088319088324</v>
      </c>
      <c r="J62" s="42">
        <v>50</v>
      </c>
      <c r="K62" s="89">
        <f t="shared" si="88"/>
        <v>3100</v>
      </c>
      <c r="L62" s="89">
        <v>184500</v>
      </c>
      <c r="M62" s="89">
        <f>ROUND(650/INDEX('[1]功能-付费相关'!BB$6:BB$105,C62,1)/2000,0)*2000</f>
        <v>6378000</v>
      </c>
      <c r="S62" s="89">
        <v>6</v>
      </c>
      <c r="T62" s="69">
        <v>20</v>
      </c>
      <c r="U62" s="69">
        <v>15</v>
      </c>
      <c r="V62" s="69">
        <v>10</v>
      </c>
      <c r="W62" s="69">
        <v>15</v>
      </c>
      <c r="X62" s="89">
        <v>10</v>
      </c>
      <c r="Y62" s="69">
        <v>5</v>
      </c>
      <c r="Z62" s="89">
        <f t="shared" si="86"/>
        <v>72000</v>
      </c>
      <c r="AE62" s="89">
        <v>57</v>
      </c>
      <c r="AF62" s="89">
        <f t="shared" si="101"/>
        <v>3990</v>
      </c>
      <c r="AG62" s="89">
        <f t="shared" si="102"/>
        <v>4024.6969696969695</v>
      </c>
      <c r="AH62" s="89">
        <f t="shared" si="103"/>
        <v>4060.1020408163272</v>
      </c>
      <c r="AI62" s="89">
        <f t="shared" si="104"/>
        <v>4096.2371134020623</v>
      </c>
      <c r="AJ62" s="89">
        <f t="shared" si="105"/>
        <v>4170.7894736842109</v>
      </c>
      <c r="AL62" s="89">
        <v>57</v>
      </c>
      <c r="AM62" s="89">
        <f t="shared" si="106"/>
        <v>251800</v>
      </c>
      <c r="AN62" s="89">
        <f t="shared" si="107"/>
        <v>254228.78787878787</v>
      </c>
      <c r="AO62" s="89">
        <f t="shared" si="108"/>
        <v>256717.24489795923</v>
      </c>
      <c r="AP62" s="89">
        <f t="shared" si="109"/>
        <v>259282.83505154643</v>
      </c>
      <c r="AQ62" s="89">
        <f t="shared" si="110"/>
        <v>264596.8421052632</v>
      </c>
      <c r="AR62" s="89">
        <f t="shared" si="111"/>
        <v>17203600</v>
      </c>
      <c r="AS62" s="89">
        <f t="shared" si="112"/>
        <v>17777487.878787875</v>
      </c>
      <c r="AT62" s="89">
        <f t="shared" si="113"/>
        <v>18379857.142857157</v>
      </c>
      <c r="AU62" s="89">
        <f t="shared" si="114"/>
        <v>19037515.463917535</v>
      </c>
      <c r="AV62" s="89">
        <f t="shared" si="115"/>
        <v>20432205.2631579</v>
      </c>
      <c r="AW62" s="89">
        <f t="shared" si="116"/>
        <v>0</v>
      </c>
      <c r="AX62" s="89">
        <f t="shared" si="117"/>
        <v>0</v>
      </c>
      <c r="AY62" s="89">
        <f t="shared" si="118"/>
        <v>0</v>
      </c>
      <c r="AZ62" s="89">
        <f t="shared" si="119"/>
        <v>0</v>
      </c>
      <c r="BA62" s="89">
        <f t="shared" si="120"/>
        <v>0</v>
      </c>
      <c r="BB62" s="89">
        <f t="shared" si="121"/>
        <v>0</v>
      </c>
      <c r="BC62" s="89">
        <f t="shared" si="122"/>
        <v>0</v>
      </c>
      <c r="BD62" s="89">
        <f t="shared" si="123"/>
        <v>0</v>
      </c>
      <c r="BE62" s="89">
        <f t="shared" si="124"/>
        <v>0</v>
      </c>
      <c r="BF62" s="89">
        <f t="shared" si="125"/>
        <v>0</v>
      </c>
      <c r="BG62" s="89">
        <f t="shared" si="126"/>
        <v>0</v>
      </c>
      <c r="BH62" s="89">
        <f t="shared" si="127"/>
        <v>0</v>
      </c>
      <c r="BI62" s="89">
        <f t="shared" si="128"/>
        <v>0</v>
      </c>
      <c r="BJ62" s="89">
        <f t="shared" si="129"/>
        <v>0</v>
      </c>
      <c r="BK62" s="89">
        <f t="shared" si="130"/>
        <v>0</v>
      </c>
      <c r="BL62" s="89">
        <f t="shared" si="131"/>
        <v>0</v>
      </c>
      <c r="BM62" s="89">
        <f t="shared" si="132"/>
        <v>0</v>
      </c>
      <c r="BN62" s="89">
        <f t="shared" si="133"/>
        <v>0</v>
      </c>
      <c r="BO62" s="89">
        <f t="shared" si="134"/>
        <v>0</v>
      </c>
      <c r="BP62" s="89">
        <f t="shared" si="135"/>
        <v>0</v>
      </c>
      <c r="BQ62" s="89">
        <f t="shared" si="136"/>
        <v>0</v>
      </c>
      <c r="BR62" s="89">
        <f t="shared" si="137"/>
        <v>0</v>
      </c>
      <c r="BS62" s="89">
        <f t="shared" si="138"/>
        <v>0</v>
      </c>
      <c r="BT62" s="89">
        <f t="shared" si="139"/>
        <v>0</v>
      </c>
      <c r="BU62" s="89">
        <f t="shared" si="140"/>
        <v>0</v>
      </c>
      <c r="BV62" s="89">
        <f t="shared" si="141"/>
        <v>20</v>
      </c>
      <c r="BW62" s="89">
        <f t="shared" si="142"/>
        <v>20</v>
      </c>
      <c r="BX62" s="89">
        <f t="shared" si="143"/>
        <v>20</v>
      </c>
      <c r="BY62" s="89">
        <f t="shared" si="144"/>
        <v>20</v>
      </c>
      <c r="BZ62" s="89">
        <f t="shared" si="145"/>
        <v>20</v>
      </c>
      <c r="CA62" s="89">
        <f t="shared" si="146"/>
        <v>15</v>
      </c>
      <c r="CB62" s="89">
        <f t="shared" si="147"/>
        <v>15</v>
      </c>
      <c r="CC62" s="89">
        <f t="shared" si="148"/>
        <v>15</v>
      </c>
      <c r="CD62" s="89">
        <f t="shared" si="149"/>
        <v>15</v>
      </c>
      <c r="CE62" s="89">
        <f t="shared" si="150"/>
        <v>15</v>
      </c>
      <c r="CF62" s="89">
        <f t="shared" si="151"/>
        <v>10</v>
      </c>
      <c r="CG62" s="89">
        <f t="shared" si="152"/>
        <v>10</v>
      </c>
      <c r="CH62" s="89">
        <f t="shared" si="153"/>
        <v>10</v>
      </c>
      <c r="CI62" s="89">
        <f t="shared" si="154"/>
        <v>10</v>
      </c>
      <c r="CJ62" s="89">
        <f t="shared" si="155"/>
        <v>10</v>
      </c>
      <c r="CK62" s="89">
        <f t="shared" si="156"/>
        <v>15</v>
      </c>
      <c r="CL62" s="89">
        <f t="shared" si="157"/>
        <v>15</v>
      </c>
      <c r="CM62" s="89">
        <f t="shared" si="158"/>
        <v>15</v>
      </c>
      <c r="CN62" s="89">
        <f t="shared" si="159"/>
        <v>15</v>
      </c>
      <c r="CO62" s="89">
        <f t="shared" si="160"/>
        <v>15</v>
      </c>
      <c r="CP62" s="89">
        <f t="shared" si="161"/>
        <v>10</v>
      </c>
      <c r="CQ62" s="89">
        <f t="shared" si="162"/>
        <v>10</v>
      </c>
      <c r="CR62" s="89">
        <f t="shared" si="163"/>
        <v>10</v>
      </c>
      <c r="CS62" s="89">
        <f t="shared" si="164"/>
        <v>10</v>
      </c>
      <c r="CT62" s="89">
        <f t="shared" si="165"/>
        <v>10</v>
      </c>
      <c r="CU62" s="89">
        <f t="shared" si="166"/>
        <v>5</v>
      </c>
      <c r="CV62" s="89">
        <f t="shared" si="167"/>
        <v>5</v>
      </c>
      <c r="CW62" s="89">
        <f t="shared" si="168"/>
        <v>5</v>
      </c>
      <c r="CX62" s="89">
        <f t="shared" si="169"/>
        <v>5</v>
      </c>
      <c r="CY62" s="89">
        <f t="shared" si="170"/>
        <v>5</v>
      </c>
      <c r="CZ62" s="89">
        <f t="shared" si="171"/>
        <v>72000</v>
      </c>
      <c r="DA62" s="89">
        <f t="shared" si="172"/>
        <v>72000</v>
      </c>
      <c r="DB62" s="89">
        <f t="shared" si="173"/>
        <v>72000</v>
      </c>
      <c r="DC62" s="89">
        <f t="shared" si="174"/>
        <v>72000</v>
      </c>
      <c r="DD62" s="89">
        <f t="shared" si="175"/>
        <v>72000</v>
      </c>
      <c r="DH62" s="89">
        <v>57</v>
      </c>
      <c r="DI62" s="89">
        <f>SUMPRODUCT(AM$6:AM62,[1]节奏总纲!W$4:W60)</f>
        <v>9125640.6251473166</v>
      </c>
      <c r="DJ62" s="89">
        <f>SUMPRODUCT(AN$6:AN62,[1]节奏总纲!X$4:X60)</f>
        <v>7997075.8514105976</v>
      </c>
      <c r="DK62" s="89">
        <f>SUMPRODUCT(AO$6:AO62,[1]节奏总纲!Y$4:Y60)</f>
        <v>6602738.0925677652</v>
      </c>
      <c r="DL62" s="89">
        <f>SUMPRODUCT(AP$6:AP62,[1]节奏总纲!Z$4:Z60)</f>
        <v>4880835.6411165288</v>
      </c>
      <c r="DM62" s="89">
        <f>SUMPRODUCT(AQ$6:AQ62,[1]节奏总纲!AA$4:AA60)</f>
        <v>2758164.8258184716</v>
      </c>
      <c r="DN62" s="89">
        <f>SUMPRODUCT(AR$6:AR62,[1]节奏总纲!W$4:W60)</f>
        <v>421693010.1093908</v>
      </c>
      <c r="DO62" s="89">
        <f>SUMPRODUCT(AS$6:AS62,[1]节奏总纲!X$4:X60)</f>
        <v>376622002.04981971</v>
      </c>
      <c r="DP62" s="89">
        <f>SUMPRODUCT(AT$6:AT62,[1]节奏总纲!Y$4:Y60)</f>
        <v>316669091.85032773</v>
      </c>
      <c r="DQ62" s="89">
        <f>SUMPRODUCT(AU$6:AU62,[1]节奏总纲!Z$4:Z60)</f>
        <v>238381825.54073244</v>
      </c>
      <c r="DR62" s="89">
        <f>SUMPRODUCT(AV$6:AV62,[1]节奏总纲!AA$4:AA60)</f>
        <v>140381269.01111808</v>
      </c>
      <c r="DS62" s="89">
        <f>SUMPRODUCT(CZ$6:CZ62,[1]节奏总纲!W$4:W60)</f>
        <v>3565058.9627657952</v>
      </c>
      <c r="DT62" s="89">
        <f>SUMPRODUCT(DA$6:DA62,[1]节奏总纲!X$4:X60)</f>
        <v>3096463.6673079133</v>
      </c>
      <c r="DU62" s="89">
        <f>SUMPRODUCT(DB$6:DB62,[1]节奏总纲!Y$4:Y60)</f>
        <v>2536293.2528756945</v>
      </c>
      <c r="DV62" s="89">
        <f>SUMPRODUCT(DC$6:DC62,[1]节奏总纲!Z$4:Z60)</f>
        <v>1861368.9224809478</v>
      </c>
      <c r="DW62" s="89">
        <f>SUMPRODUCT(DD$6:DD62,[1]节奏总纲!AA$4:AA60)</f>
        <v>1032646.3194571288</v>
      </c>
      <c r="DX62" s="89">
        <f>SUMPRODUCT(AW$6:AW62,[1]节奏总纲!W$4:W60)</f>
        <v>0</v>
      </c>
      <c r="DY62" s="89">
        <f>SUMPRODUCT(AX$6:AX62,[1]节奏总纲!X$4:X60)</f>
        <v>0</v>
      </c>
      <c r="DZ62" s="89">
        <f>SUMPRODUCT(AY$6:AY62,[1]节奏总纲!Y$4:Y60)</f>
        <v>0</v>
      </c>
      <c r="EA62" s="89">
        <f>SUMPRODUCT(AZ$6:AZ62,[1]节奏总纲!Z$4:Z60)</f>
        <v>0</v>
      </c>
      <c r="EB62" s="89">
        <f>SUMPRODUCT(BA$6:BA62,[1]节奏总纲!AA$4:AA60)</f>
        <v>0</v>
      </c>
      <c r="EC62" s="89">
        <f>SUMPRODUCT(BB$6:BB62,[1]节奏总纲!W$4:W60)</f>
        <v>0</v>
      </c>
      <c r="ED62" s="89">
        <f>SUMPRODUCT(BC$6:BC62,[1]节奏总纲!X$4:X60)</f>
        <v>0</v>
      </c>
      <c r="EE62" s="89">
        <f>SUMPRODUCT(BD$6:BD62,[1]节奏总纲!Y$4:Y60)</f>
        <v>0</v>
      </c>
      <c r="EF62" s="89">
        <f>SUMPRODUCT(BE$6:BE62,[1]节奏总纲!Z$4:Z60)</f>
        <v>0</v>
      </c>
      <c r="EG62" s="89">
        <f>SUMPRODUCT(BF$6:BF62,[1]节奏总纲!AA$4:AA60)</f>
        <v>0</v>
      </c>
      <c r="EH62" s="89">
        <f>SUMPRODUCT(BG$6:BG62,[1]节奏总纲!W$4:W60)</f>
        <v>0</v>
      </c>
      <c r="EI62" s="89">
        <f>SUMPRODUCT(BH$6:BH62,[1]节奏总纲!X$4:X60)</f>
        <v>0</v>
      </c>
      <c r="EJ62" s="89">
        <f>SUMPRODUCT(BI$6:BI62,[1]节奏总纲!Y$4:Y60)</f>
        <v>0</v>
      </c>
      <c r="EK62" s="89">
        <f>SUMPRODUCT(BJ$6:BJ62,[1]节奏总纲!Z$4:Z60)</f>
        <v>0</v>
      </c>
      <c r="EL62" s="89">
        <f>SUMPRODUCT(BK$6:BK62,[1]节奏总纲!AA$4:AA60)</f>
        <v>0</v>
      </c>
      <c r="EM62" s="89">
        <f>SUMPRODUCT(BL$6:BL62,[1]节奏总纲!W$4:W60)</f>
        <v>0</v>
      </c>
      <c r="EN62" s="89">
        <f>SUMPRODUCT(BM$6:BM62,[1]节奏总纲!X$4:X60)</f>
        <v>0</v>
      </c>
      <c r="EO62" s="89">
        <f>SUMPRODUCT(BN$6:BN62,[1]节奏总纲!Y$4:Y60)</f>
        <v>0</v>
      </c>
      <c r="EP62" s="89">
        <f>SUMPRODUCT(BO$6:BO62,[1]节奏总纲!Z$4:Z60)</f>
        <v>0</v>
      </c>
      <c r="EQ62" s="89">
        <f>SUMPRODUCT(BP$6:BP62,[1]节奏总纲!AA$4:AA60)</f>
        <v>0</v>
      </c>
      <c r="ER62" s="89">
        <f>SUMPRODUCT(BQ$6:BQ62,[1]节奏总纲!W$4:W60)</f>
        <v>0</v>
      </c>
      <c r="ES62" s="89">
        <f>SUMPRODUCT(BR$6:BR62,[1]节奏总纲!X$4:X60)</f>
        <v>0</v>
      </c>
      <c r="ET62" s="89">
        <f>SUMPRODUCT(BS$6:BS62,[1]节奏总纲!Y$4:Y60)</f>
        <v>0</v>
      </c>
      <c r="EU62" s="89">
        <f>SUMPRODUCT(BT$6:BT62,[1]节奏总纲!Z$4:Z60)</f>
        <v>0</v>
      </c>
      <c r="EV62" s="89">
        <f>SUMPRODUCT(BU$6:BU62,[1]节奏总纲!AA$4:AA60)</f>
        <v>0</v>
      </c>
      <c r="EX62" s="88">
        <v>90</v>
      </c>
      <c r="EY62" s="88">
        <f t="shared" si="176"/>
        <v>0</v>
      </c>
      <c r="EZ62" s="88">
        <f t="shared" si="177"/>
        <v>0</v>
      </c>
      <c r="FA62" s="88">
        <f t="shared" si="178"/>
        <v>0</v>
      </c>
      <c r="FB62" s="88">
        <f t="shared" si="179"/>
        <v>0</v>
      </c>
      <c r="FC62" s="88">
        <f t="shared" si="180"/>
        <v>0</v>
      </c>
      <c r="FE62" s="89">
        <f>SUMPRODUCT(BV$6:BV62,[1]节奏总纲!W$4:W60)</f>
        <v>997.38631653482003</v>
      </c>
      <c r="FF62" s="89">
        <f>SUMPRODUCT(BW$6:BW62,[1]节奏总纲!X$4:X60)</f>
        <v>866.99530724600686</v>
      </c>
      <c r="FG62" s="89">
        <f>SUMPRODUCT(BX$6:BX62,[1]节奏总纲!Y$4:Y60)</f>
        <v>710.66966883344753</v>
      </c>
      <c r="FH62" s="89">
        <f>SUMPRODUCT(BY$6:BY62,[1]节奏总纲!Z$4:Z60)</f>
        <v>521.87929432356589</v>
      </c>
      <c r="FI62" s="89">
        <f>SUMPRODUCT(BZ$6:BZ62,[1]节奏总纲!AA$4:AA60)</f>
        <v>289.94631208277457</v>
      </c>
      <c r="FJ62" s="89">
        <f>SUMPRODUCT(CA$6:CA62,[1]节奏总纲!W$4:W60)</f>
        <v>726.02968842644248</v>
      </c>
      <c r="FK62" s="89">
        <f>SUMPRODUCT(CB$6:CB62,[1]节奏总纲!X$4:X60)</f>
        <v>631.18310288408838</v>
      </c>
      <c r="FL62" s="89">
        <f>SUMPRODUCT(CC$6:CC62,[1]节奏总纲!Y$4:Y60)</f>
        <v>517.33251495061461</v>
      </c>
      <c r="FM62" s="89">
        <f>SUMPRODUCT(CD$6:CD62,[1]节奏总纲!Z$4:Z60)</f>
        <v>379.81722885913695</v>
      </c>
      <c r="FN62" s="89">
        <f>SUMPRODUCT(CE$6:CE62,[1]节奏总纲!AA$4:AA60)</f>
        <v>211.13438728603242</v>
      </c>
      <c r="FO62" s="89">
        <f>SUMPRODUCT(CF$6:CF62,[1]节奏总纲!W$4:W60)</f>
        <v>473.23403100132634</v>
      </c>
      <c r="FP62" s="89">
        <f>SUMPRODUCT(CG$6:CG62,[1]节奏总纲!X$4:X60)</f>
        <v>411.80479575659933</v>
      </c>
      <c r="FQ62" s="89">
        <f>SUMPRODUCT(CH$6:CH62,[1]节奏总纲!Y$4:Y60)</f>
        <v>337.70646984641746</v>
      </c>
      <c r="FR62" s="89">
        <f>SUMPRODUCT(CI$6:CI62,[1]节奏总纲!Z$4:Z60)</f>
        <v>247.90574701729776</v>
      </c>
      <c r="FS62" s="89">
        <f>SUMPRODUCT(CJ$6:CJ62,[1]节奏总纲!AA$4:AA60)</f>
        <v>137.82769023289021</v>
      </c>
      <c r="FT62" s="89">
        <f>SUMPRODUCT(CK$6:CK62,[1]节奏总纲!W$4:W60)</f>
        <v>646.5339914499865</v>
      </c>
      <c r="FU62" s="89">
        <f>SUMPRODUCT(CL$6:CL62,[1]节奏总纲!X$4:X60)</f>
        <v>562.86598190746656</v>
      </c>
      <c r="FV62" s="89">
        <f>SUMPRODUCT(CM$6:CM62,[1]节奏总纲!Y$4:Y60)</f>
        <v>461.84861211099945</v>
      </c>
      <c r="FW62" s="89">
        <f>SUMPRODUCT(CN$6:CN62,[1]节奏总纲!Z$4:Z60)</f>
        <v>339.72111369953717</v>
      </c>
      <c r="FX62" s="89">
        <f>SUMPRODUCT(CO$6:CO62,[1]节奏总纲!AA$4:AA60)</f>
        <v>189.33420677367118</v>
      </c>
      <c r="FY62" s="89">
        <f>SUMPRODUCT(CP$6:CP62,[1]节奏总纲!W$4:W60)</f>
        <v>408.21973910374641</v>
      </c>
      <c r="FZ62" s="89">
        <f>SUMPRODUCT(CQ$6:CQ62,[1]节奏总纲!X$4:X60)</f>
        <v>355.78061253638077</v>
      </c>
      <c r="GA62" s="89">
        <f>SUMPRODUCT(CR$6:CR62,[1]节奏总纲!Y$4:Y60)</f>
        <v>292.06480585312568</v>
      </c>
      <c r="GB62" s="89">
        <f>SUMPRODUCT(CS$6:CS62,[1]节奏总纲!Z$4:Z60)</f>
        <v>214.64441313973089</v>
      </c>
      <c r="GC62" s="89">
        <f>SUMPRODUCT(CT$6:CT62,[1]节奏总纲!AA$4:AA60)</f>
        <v>120.04398498467123</v>
      </c>
      <c r="GD62" s="89">
        <f>SUMPRODUCT(CU$6:CU62,[1]节奏总纲!W$4:W60)</f>
        <v>187.47750898512285</v>
      </c>
      <c r="GE62" s="89">
        <f>SUMPRODUCT(CV$6:CV62,[1]节奏总纲!X$4:X60)</f>
        <v>163.42418714678246</v>
      </c>
      <c r="GF62" s="89">
        <f>SUMPRODUCT(CW$6:CW62,[1]节奏总纲!Y$4:Y60)</f>
        <v>134.38910864771083</v>
      </c>
      <c r="GG62" s="89">
        <f>SUMPRODUCT(CX$6:CX62,[1]节奏总纲!Z$4:Z60)</f>
        <v>99.262374825603189</v>
      </c>
      <c r="GH62" s="89">
        <f>SUMPRODUCT(CY$6:CY62,[1]节奏总纲!AA$4:AA60)</f>
        <v>55.494688230740721</v>
      </c>
      <c r="GJ62" s="88">
        <v>50</v>
      </c>
      <c r="GK62" s="88">
        <f t="shared" si="181"/>
        <v>428.45541997002783</v>
      </c>
      <c r="GL62" s="88">
        <f t="shared" si="182"/>
        <v>305.67182830305001</v>
      </c>
      <c r="GM62" s="88">
        <f t="shared" si="183"/>
        <v>196.59934541470761</v>
      </c>
      <c r="GN62" s="88">
        <f t="shared" si="184"/>
        <v>250.18792546343477</v>
      </c>
      <c r="GO62" s="88">
        <f t="shared" si="185"/>
        <v>150.95768142141588</v>
      </c>
      <c r="GP62" s="88">
        <f t="shared" si="186"/>
        <v>63.835546431855931</v>
      </c>
      <c r="GR62" s="89">
        <f>SUMPRODUCT(CZ$6:CZ62,[1]节奏总纲!W$4:W60)</f>
        <v>3565058.9627657952</v>
      </c>
      <c r="GS62" s="89">
        <f>SUMPRODUCT(DA$6:DA62,[1]节奏总纲!X$4:X60)</f>
        <v>3096463.6673079133</v>
      </c>
      <c r="GT62" s="89">
        <f>SUMPRODUCT(DB$6:DB62,[1]节奏总纲!Y$4:Y60)</f>
        <v>2536293.2528756945</v>
      </c>
      <c r="GU62" s="89">
        <f>SUMPRODUCT(DC$6:DC62,[1]节奏总纲!Z$4:Z60)</f>
        <v>1861368.9224809478</v>
      </c>
      <c r="GV62" s="89">
        <f>SUMPRODUCT(DD$6:DD62,[1]节奏总纲!AA$4:AA60)</f>
        <v>1032646.3194571288</v>
      </c>
    </row>
    <row r="63" spans="2:204" x14ac:dyDescent="0.15">
      <c r="B63" s="89">
        <f t="shared" si="89"/>
        <v>79.999999999999545</v>
      </c>
      <c r="C63" s="89">
        <v>52</v>
      </c>
      <c r="D63" s="39">
        <f>爵位解锁村镇信息!L60</f>
        <v>3589.9999999999995</v>
      </c>
      <c r="E63" s="39">
        <f>爵位解锁村镇信息!M60</f>
        <v>3620.6565656565658</v>
      </c>
      <c r="F63" s="39">
        <f>爵位解锁村镇信息!N60</f>
        <v>3651.9387755102048</v>
      </c>
      <c r="G63" s="39">
        <f>爵位解锁村镇信息!O60</f>
        <v>3683.8659793814431</v>
      </c>
      <c r="H63" s="39">
        <f>爵位解锁村镇信息!P60</f>
        <v>3749.7368421052633</v>
      </c>
      <c r="I63" s="67">
        <f t="shared" si="87"/>
        <v>0.87743732590529255</v>
      </c>
      <c r="J63" s="42">
        <v>50</v>
      </c>
      <c r="K63" s="89">
        <f t="shared" si="88"/>
        <v>3150</v>
      </c>
      <c r="L63" s="89">
        <v>190500</v>
      </c>
      <c r="M63" s="89">
        <f>ROUND(650/INDEX('[1]功能-付费相关'!BB$6:BB$105,C63,1)/2000,0)*2000</f>
        <v>7016000</v>
      </c>
      <c r="S63" s="89">
        <v>6</v>
      </c>
      <c r="T63" s="69">
        <v>20</v>
      </c>
      <c r="U63" s="69">
        <v>15</v>
      </c>
      <c r="V63" s="69">
        <v>10</v>
      </c>
      <c r="W63" s="69">
        <v>15</v>
      </c>
      <c r="X63" s="89">
        <v>10</v>
      </c>
      <c r="Y63" s="69">
        <v>5</v>
      </c>
      <c r="Z63" s="89">
        <f t="shared" si="86"/>
        <v>72000</v>
      </c>
      <c r="AE63" s="89">
        <v>58</v>
      </c>
      <c r="AF63" s="89">
        <f t="shared" si="101"/>
        <v>4070</v>
      </c>
      <c r="AG63" s="89">
        <f t="shared" si="102"/>
        <v>4105.5050505050503</v>
      </c>
      <c r="AH63" s="89">
        <f t="shared" si="103"/>
        <v>4141.7346938775518</v>
      </c>
      <c r="AI63" s="89">
        <f t="shared" si="104"/>
        <v>4178.711340206185</v>
      </c>
      <c r="AJ63" s="89">
        <f t="shared" si="105"/>
        <v>4255</v>
      </c>
      <c r="AL63" s="89">
        <v>58</v>
      </c>
      <c r="AM63" s="89">
        <f t="shared" si="106"/>
        <v>257420</v>
      </c>
      <c r="AN63" s="89">
        <f t="shared" si="107"/>
        <v>259940.85858585857</v>
      </c>
      <c r="AO63" s="89">
        <f t="shared" si="108"/>
        <v>262513.16326530615</v>
      </c>
      <c r="AP63" s="89">
        <f t="shared" si="109"/>
        <v>265167.21649484534</v>
      </c>
      <c r="AQ63" s="89">
        <f t="shared" si="110"/>
        <v>270665</v>
      </c>
      <c r="AR63" s="89">
        <f t="shared" si="111"/>
        <v>18560000</v>
      </c>
      <c r="AS63" s="89">
        <f t="shared" si="112"/>
        <v>19206191.919191916</v>
      </c>
      <c r="AT63" s="89">
        <f t="shared" si="113"/>
        <v>19865571.42857144</v>
      </c>
      <c r="AU63" s="89">
        <f t="shared" si="114"/>
        <v>20590801.030927826</v>
      </c>
      <c r="AV63" s="89">
        <f t="shared" si="115"/>
        <v>22128100</v>
      </c>
      <c r="AW63" s="89">
        <f t="shared" si="116"/>
        <v>0</v>
      </c>
      <c r="AX63" s="89">
        <f t="shared" si="117"/>
        <v>0</v>
      </c>
      <c r="AY63" s="89">
        <f t="shared" si="118"/>
        <v>0</v>
      </c>
      <c r="AZ63" s="89">
        <f t="shared" si="119"/>
        <v>0</v>
      </c>
      <c r="BA63" s="89">
        <f t="shared" si="120"/>
        <v>0</v>
      </c>
      <c r="BB63" s="89">
        <f t="shared" si="121"/>
        <v>0</v>
      </c>
      <c r="BC63" s="89">
        <f t="shared" si="122"/>
        <v>0</v>
      </c>
      <c r="BD63" s="89">
        <f t="shared" si="123"/>
        <v>0</v>
      </c>
      <c r="BE63" s="89">
        <f t="shared" si="124"/>
        <v>0</v>
      </c>
      <c r="BF63" s="89">
        <f t="shared" si="125"/>
        <v>0</v>
      </c>
      <c r="BG63" s="89">
        <f t="shared" si="126"/>
        <v>0</v>
      </c>
      <c r="BH63" s="89">
        <f t="shared" si="127"/>
        <v>0</v>
      </c>
      <c r="BI63" s="89">
        <f t="shared" si="128"/>
        <v>0</v>
      </c>
      <c r="BJ63" s="89">
        <f t="shared" si="129"/>
        <v>0</v>
      </c>
      <c r="BK63" s="89">
        <f t="shared" si="130"/>
        <v>0</v>
      </c>
      <c r="BL63" s="89">
        <f t="shared" si="131"/>
        <v>0</v>
      </c>
      <c r="BM63" s="89">
        <f t="shared" si="132"/>
        <v>0</v>
      </c>
      <c r="BN63" s="89">
        <f t="shared" si="133"/>
        <v>0</v>
      </c>
      <c r="BO63" s="89">
        <f t="shared" si="134"/>
        <v>0</v>
      </c>
      <c r="BP63" s="89">
        <f t="shared" si="135"/>
        <v>0</v>
      </c>
      <c r="BQ63" s="89">
        <f t="shared" si="136"/>
        <v>0</v>
      </c>
      <c r="BR63" s="89">
        <f t="shared" si="137"/>
        <v>0</v>
      </c>
      <c r="BS63" s="89">
        <f t="shared" si="138"/>
        <v>0</v>
      </c>
      <c r="BT63" s="89">
        <f t="shared" si="139"/>
        <v>0</v>
      </c>
      <c r="BU63" s="89">
        <f t="shared" si="140"/>
        <v>0</v>
      </c>
      <c r="BV63" s="89">
        <f t="shared" si="141"/>
        <v>20</v>
      </c>
      <c r="BW63" s="89">
        <f t="shared" si="142"/>
        <v>20</v>
      </c>
      <c r="BX63" s="89">
        <f t="shared" si="143"/>
        <v>20</v>
      </c>
      <c r="BY63" s="89">
        <f t="shared" si="144"/>
        <v>20</v>
      </c>
      <c r="BZ63" s="89">
        <f t="shared" si="145"/>
        <v>20</v>
      </c>
      <c r="CA63" s="89">
        <f t="shared" si="146"/>
        <v>15</v>
      </c>
      <c r="CB63" s="89">
        <f t="shared" si="147"/>
        <v>15</v>
      </c>
      <c r="CC63" s="89">
        <f t="shared" si="148"/>
        <v>15</v>
      </c>
      <c r="CD63" s="89">
        <f t="shared" si="149"/>
        <v>15</v>
      </c>
      <c r="CE63" s="89">
        <f t="shared" si="150"/>
        <v>15</v>
      </c>
      <c r="CF63" s="89">
        <f t="shared" si="151"/>
        <v>10</v>
      </c>
      <c r="CG63" s="89">
        <f t="shared" si="152"/>
        <v>10</v>
      </c>
      <c r="CH63" s="89">
        <f t="shared" si="153"/>
        <v>10</v>
      </c>
      <c r="CI63" s="89">
        <f t="shared" si="154"/>
        <v>10</v>
      </c>
      <c r="CJ63" s="89">
        <f t="shared" si="155"/>
        <v>10</v>
      </c>
      <c r="CK63" s="89">
        <f t="shared" si="156"/>
        <v>15</v>
      </c>
      <c r="CL63" s="89">
        <f t="shared" si="157"/>
        <v>15</v>
      </c>
      <c r="CM63" s="89">
        <f t="shared" si="158"/>
        <v>15</v>
      </c>
      <c r="CN63" s="89">
        <f t="shared" si="159"/>
        <v>15</v>
      </c>
      <c r="CO63" s="89">
        <f t="shared" si="160"/>
        <v>15</v>
      </c>
      <c r="CP63" s="89">
        <f t="shared" si="161"/>
        <v>10</v>
      </c>
      <c r="CQ63" s="89">
        <f t="shared" si="162"/>
        <v>10</v>
      </c>
      <c r="CR63" s="89">
        <f t="shared" si="163"/>
        <v>10</v>
      </c>
      <c r="CS63" s="89">
        <f t="shared" si="164"/>
        <v>10</v>
      </c>
      <c r="CT63" s="89">
        <f t="shared" si="165"/>
        <v>10</v>
      </c>
      <c r="CU63" s="89">
        <f t="shared" si="166"/>
        <v>5</v>
      </c>
      <c r="CV63" s="89">
        <f t="shared" si="167"/>
        <v>5</v>
      </c>
      <c r="CW63" s="89">
        <f t="shared" si="168"/>
        <v>5</v>
      </c>
      <c r="CX63" s="89">
        <f t="shared" si="169"/>
        <v>5</v>
      </c>
      <c r="CY63" s="89">
        <f t="shared" si="170"/>
        <v>5</v>
      </c>
      <c r="CZ63" s="89">
        <f t="shared" si="171"/>
        <v>72000</v>
      </c>
      <c r="DA63" s="89">
        <f t="shared" si="172"/>
        <v>72000</v>
      </c>
      <c r="DB63" s="89">
        <f t="shared" si="173"/>
        <v>72000</v>
      </c>
      <c r="DC63" s="89">
        <f t="shared" si="174"/>
        <v>72000</v>
      </c>
      <c r="DD63" s="89">
        <f t="shared" si="175"/>
        <v>72000</v>
      </c>
      <c r="DH63" s="89">
        <v>58</v>
      </c>
      <c r="DI63" s="89">
        <f>SUMPRODUCT(AM$6:AM63,[1]节奏总纲!W$4:W61)</f>
        <v>10086095.929701943</v>
      </c>
      <c r="DJ63" s="89">
        <f>SUMPRODUCT(AN$6:AN63,[1]节奏总纲!X$4:X61)</f>
        <v>8815803.2710602432</v>
      </c>
      <c r="DK63" s="89">
        <f>SUMPRODUCT(AO$6:AO63,[1]节奏总纲!Y$4:Y61)</f>
        <v>7284606.4356879313</v>
      </c>
      <c r="DL63" s="89">
        <f>SUMPRODUCT(AP$6:AP63,[1]节奏总纲!Z$4:Z61)</f>
        <v>5386664.3952031853</v>
      </c>
      <c r="DM63" s="89">
        <f>SUMPRODUCT(AQ$6:AQ63,[1]节奏总纲!AA$4:AA61)</f>
        <v>3039786.4638875169</v>
      </c>
      <c r="DN63" s="89">
        <f>SUMPRODUCT(AR$6:AR63,[1]节奏总纲!W$4:W61)</f>
        <v>490941904.72726762</v>
      </c>
      <c r="DO63" s="89">
        <f>SUMPRODUCT(AS$6:AS63,[1]节奏总纲!X$4:X61)</f>
        <v>437115131.28252941</v>
      </c>
      <c r="DP63" s="89">
        <f>SUMPRODUCT(AT$6:AT63,[1]节奏总纲!Y$4:Y61)</f>
        <v>368269187.27657306</v>
      </c>
      <c r="DQ63" s="89">
        <f>SUMPRODUCT(AU$6:AU63,[1]节奏总纲!Z$4:Z61)</f>
        <v>277660509.2664144</v>
      </c>
      <c r="DR63" s="89">
        <f>SUMPRODUCT(AV$6:AV63,[1]节奏总纲!AA$4:AA61)</f>
        <v>163405124.21720546</v>
      </c>
      <c r="DS63" s="89">
        <f>SUMPRODUCT(CZ$6:CZ63,[1]节奏总纲!W$4:W61)</f>
        <v>3833696.9160247999</v>
      </c>
      <c r="DT63" s="89">
        <f>SUMPRODUCT(DA$6:DA63,[1]节奏总纲!X$4:X61)</f>
        <v>3323239.7675926778</v>
      </c>
      <c r="DU63" s="89">
        <f>SUMPRODUCT(DB$6:DB63,[1]节奏总纲!Y$4:Y61)</f>
        <v>2723310.6202868484</v>
      </c>
      <c r="DV63" s="89">
        <f>SUMPRODUCT(DC$6:DC63,[1]节奏总纲!Z$4:Z61)</f>
        <v>1998714.9744388724</v>
      </c>
      <c r="DW63" s="89">
        <f>SUMPRODUCT(DD$6:DD63,[1]节奏总纲!AA$4:AA61)</f>
        <v>1107560.9110776607</v>
      </c>
      <c r="DX63" s="89">
        <f>SUMPRODUCT(AW$6:AW63,[1]节奏总纲!W$4:W61)</f>
        <v>0</v>
      </c>
      <c r="DY63" s="89">
        <f>SUMPRODUCT(AX$6:AX63,[1]节奏总纲!X$4:X61)</f>
        <v>0</v>
      </c>
      <c r="DZ63" s="89">
        <f>SUMPRODUCT(AY$6:AY63,[1]节奏总纲!Y$4:Y61)</f>
        <v>0</v>
      </c>
      <c r="EA63" s="89">
        <f>SUMPRODUCT(AZ$6:AZ63,[1]节奏总纲!Z$4:Z61)</f>
        <v>0</v>
      </c>
      <c r="EB63" s="89">
        <f>SUMPRODUCT(BA$6:BA63,[1]节奏总纲!AA$4:AA61)</f>
        <v>0</v>
      </c>
      <c r="EC63" s="89">
        <f>SUMPRODUCT(BB$6:BB63,[1]节奏总纲!W$4:W61)</f>
        <v>0</v>
      </c>
      <c r="ED63" s="89">
        <f>SUMPRODUCT(BC$6:BC63,[1]节奏总纲!X$4:X61)</f>
        <v>0</v>
      </c>
      <c r="EE63" s="89">
        <f>SUMPRODUCT(BD$6:BD63,[1]节奏总纲!Y$4:Y61)</f>
        <v>0</v>
      </c>
      <c r="EF63" s="89">
        <f>SUMPRODUCT(BE$6:BE63,[1]节奏总纲!Z$4:Z61)</f>
        <v>0</v>
      </c>
      <c r="EG63" s="89">
        <f>SUMPRODUCT(BF$6:BF63,[1]节奏总纲!AA$4:AA61)</f>
        <v>0</v>
      </c>
      <c r="EH63" s="89">
        <f>SUMPRODUCT(BG$6:BG63,[1]节奏总纲!W$4:W61)</f>
        <v>0</v>
      </c>
      <c r="EI63" s="89">
        <f>SUMPRODUCT(BH$6:BH63,[1]节奏总纲!X$4:X61)</f>
        <v>0</v>
      </c>
      <c r="EJ63" s="89">
        <f>SUMPRODUCT(BI$6:BI63,[1]节奏总纲!Y$4:Y61)</f>
        <v>0</v>
      </c>
      <c r="EK63" s="89">
        <f>SUMPRODUCT(BJ$6:BJ63,[1]节奏总纲!Z$4:Z61)</f>
        <v>0</v>
      </c>
      <c r="EL63" s="89">
        <f>SUMPRODUCT(BK$6:BK63,[1]节奏总纲!AA$4:AA61)</f>
        <v>0</v>
      </c>
      <c r="EM63" s="89">
        <f>SUMPRODUCT(BL$6:BL63,[1]节奏总纲!W$4:W61)</f>
        <v>0</v>
      </c>
      <c r="EN63" s="89">
        <f>SUMPRODUCT(BM$6:BM63,[1]节奏总纲!X$4:X61)</f>
        <v>0</v>
      </c>
      <c r="EO63" s="89">
        <f>SUMPRODUCT(BN$6:BN63,[1]节奏总纲!Y$4:Y61)</f>
        <v>0</v>
      </c>
      <c r="EP63" s="89">
        <f>SUMPRODUCT(BO$6:BO63,[1]节奏总纲!Z$4:Z61)</f>
        <v>0</v>
      </c>
      <c r="EQ63" s="89">
        <f>SUMPRODUCT(BP$6:BP63,[1]节奏总纲!AA$4:AA61)</f>
        <v>0</v>
      </c>
      <c r="ER63" s="89">
        <f>SUMPRODUCT(BQ$6:BQ63,[1]节奏总纲!W$4:W61)</f>
        <v>0</v>
      </c>
      <c r="ES63" s="89">
        <f>SUMPRODUCT(BR$6:BR63,[1]节奏总纲!X$4:X61)</f>
        <v>0</v>
      </c>
      <c r="ET63" s="89">
        <f>SUMPRODUCT(BS$6:BS63,[1]节奏总纲!Y$4:Y61)</f>
        <v>0</v>
      </c>
      <c r="EU63" s="89">
        <f>SUMPRODUCT(BT$6:BT63,[1]节奏总纲!Z$4:Z61)</f>
        <v>0</v>
      </c>
      <c r="EV63" s="89">
        <f>SUMPRODUCT(BU$6:BU63,[1]节奏总纲!AA$4:AA61)</f>
        <v>0</v>
      </c>
      <c r="EX63" s="88">
        <v>100</v>
      </c>
      <c r="EY63" s="88">
        <f t="shared" si="176"/>
        <v>0</v>
      </c>
      <c r="EZ63" s="88">
        <f t="shared" si="177"/>
        <v>0</v>
      </c>
      <c r="FA63" s="88">
        <f t="shared" si="178"/>
        <v>0</v>
      </c>
      <c r="FB63" s="88">
        <f t="shared" si="179"/>
        <v>0</v>
      </c>
      <c r="FC63" s="88">
        <f t="shared" si="180"/>
        <v>0</v>
      </c>
      <c r="FE63" s="89">
        <f>SUMPRODUCT(BV$6:BV63,[1]节奏总纲!W$4:W61)</f>
        <v>1072.0079702178768</v>
      </c>
      <c r="FF63" s="89">
        <f>SUMPRODUCT(BW$6:BW63,[1]节奏总纲!X$4:X61)</f>
        <v>929.9886684362192</v>
      </c>
      <c r="FG63" s="89">
        <f>SUMPRODUCT(BX$6:BX63,[1]节奏总纲!Y$4:Y61)</f>
        <v>762.61893755876804</v>
      </c>
      <c r="FH63" s="89">
        <f>SUMPRODUCT(BY$6:BY63,[1]节奏总纲!Z$4:Z61)</f>
        <v>560.0309754229894</v>
      </c>
      <c r="FI63" s="89">
        <f>SUMPRODUCT(BZ$6:BZ63,[1]节奏总纲!AA$4:AA61)</f>
        <v>310.75592086625568</v>
      </c>
      <c r="FJ63" s="89">
        <f>SUMPRODUCT(CA$6:CA63,[1]节奏总纲!W$4:W61)</f>
        <v>781.99592868873515</v>
      </c>
      <c r="FK63" s="89">
        <f>SUMPRODUCT(CB$6:CB63,[1]节奏总纲!X$4:X61)</f>
        <v>678.42812377674761</v>
      </c>
      <c r="FL63" s="89">
        <f>SUMPRODUCT(CC$6:CC63,[1]节奏总纲!Y$4:Y61)</f>
        <v>556.29446649460499</v>
      </c>
      <c r="FM63" s="89">
        <f>SUMPRODUCT(CD$6:CD63,[1]节奏总纲!Z$4:Z61)</f>
        <v>408.43098968370458</v>
      </c>
      <c r="FN63" s="89">
        <f>SUMPRODUCT(CE$6:CE63,[1]节奏总纲!AA$4:AA61)</f>
        <v>226.74159387364324</v>
      </c>
      <c r="FO63" s="89">
        <f>SUMPRODUCT(CF$6:CF63,[1]节奏总纲!W$4:W61)</f>
        <v>510.54485784285481</v>
      </c>
      <c r="FP63" s="89">
        <f>SUMPRODUCT(CG$6:CG63,[1]节奏总纲!X$4:X61)</f>
        <v>443.3014763517055</v>
      </c>
      <c r="FQ63" s="89">
        <f>SUMPRODUCT(CH$6:CH63,[1]节奏总纲!Y$4:Y61)</f>
        <v>363.68110420907772</v>
      </c>
      <c r="FR63" s="89">
        <f>SUMPRODUCT(CI$6:CI63,[1]节奏总纲!Z$4:Z61)</f>
        <v>266.98158756700951</v>
      </c>
      <c r="FS63" s="89">
        <f>SUMPRODUCT(CJ$6:CJ63,[1]节奏总纲!AA$4:AA61)</f>
        <v>148.23249462463076</v>
      </c>
      <c r="FT63" s="89">
        <f>SUMPRODUCT(CK$6:CK63,[1]节奏总纲!W$4:W61)</f>
        <v>702.50023171227917</v>
      </c>
      <c r="FU63" s="89">
        <f>SUMPRODUCT(CL$6:CL63,[1]节奏总纲!X$4:X61)</f>
        <v>610.11100280012579</v>
      </c>
      <c r="FV63" s="89">
        <f>SUMPRODUCT(CM$6:CM63,[1]节奏总纲!Y$4:Y61)</f>
        <v>500.81056365498983</v>
      </c>
      <c r="FW63" s="89">
        <f>SUMPRODUCT(CN$6:CN63,[1]节奏总纲!Z$4:Z61)</f>
        <v>368.33487452410481</v>
      </c>
      <c r="FX63" s="89">
        <f>SUMPRODUCT(CO$6:CO63,[1]节奏总纲!AA$4:AA61)</f>
        <v>204.941413361282</v>
      </c>
      <c r="FY63" s="89">
        <f>SUMPRODUCT(CP$6:CP63,[1]节奏总纲!W$4:W61)</f>
        <v>445.53056594527487</v>
      </c>
      <c r="FZ63" s="89">
        <f>SUMPRODUCT(CQ$6:CQ63,[1]节奏总纲!X$4:X61)</f>
        <v>387.27729313148694</v>
      </c>
      <c r="GA63" s="89">
        <f>SUMPRODUCT(CR$6:CR63,[1]节奏总纲!Y$4:Y61)</f>
        <v>318.03944021578593</v>
      </c>
      <c r="GB63" s="89">
        <f>SUMPRODUCT(CS$6:CS63,[1]节奏总纲!Z$4:Z61)</f>
        <v>233.72025368944264</v>
      </c>
      <c r="GC63" s="89">
        <f>SUMPRODUCT(CT$6:CT63,[1]节奏总纲!AA$4:AA61)</f>
        <v>130.44878937641175</v>
      </c>
      <c r="GD63" s="89">
        <f>SUMPRODUCT(CU$6:CU63,[1]节奏总纲!W$4:W61)</f>
        <v>206.13292240588709</v>
      </c>
      <c r="GE63" s="89">
        <f>SUMPRODUCT(CV$6:CV63,[1]节奏总纲!X$4:X61)</f>
        <v>179.17252744433554</v>
      </c>
      <c r="GF63" s="89">
        <f>SUMPRODUCT(CW$6:CW63,[1]节奏总纲!Y$4:Y61)</f>
        <v>147.37642582904095</v>
      </c>
      <c r="GG63" s="89">
        <f>SUMPRODUCT(CX$6:CX63,[1]节奏总纲!Z$4:Z61)</f>
        <v>108.80029510045907</v>
      </c>
      <c r="GH63" s="89">
        <f>SUMPRODUCT(CY$6:CY63,[1]节奏总纲!AA$4:AA61)</f>
        <v>60.697090426610991</v>
      </c>
      <c r="GJ63" s="88">
        <v>55</v>
      </c>
      <c r="GK63" s="88">
        <f t="shared" si="181"/>
        <v>617.19354611195615</v>
      </c>
      <c r="GL63" s="88">
        <f t="shared" si="182"/>
        <v>447.22542290949616</v>
      </c>
      <c r="GM63" s="88">
        <f t="shared" si="183"/>
        <v>290.96840848567177</v>
      </c>
      <c r="GN63" s="88">
        <f t="shared" si="184"/>
        <v>391.74152006988095</v>
      </c>
      <c r="GO63" s="88">
        <f t="shared" si="185"/>
        <v>245.32674449238004</v>
      </c>
      <c r="GP63" s="88">
        <f t="shared" si="186"/>
        <v>111.02007796733801</v>
      </c>
      <c r="GR63" s="89">
        <f>SUMPRODUCT(CZ$6:CZ63,[1]节奏总纲!W$4:W61)</f>
        <v>3833696.9160247999</v>
      </c>
      <c r="GS63" s="89">
        <f>SUMPRODUCT(DA$6:DA63,[1]节奏总纲!X$4:X61)</f>
        <v>3323239.7675926778</v>
      </c>
      <c r="GT63" s="89">
        <f>SUMPRODUCT(DB$6:DB63,[1]节奏总纲!Y$4:Y61)</f>
        <v>2723310.6202868484</v>
      </c>
      <c r="GU63" s="89">
        <f>SUMPRODUCT(DC$6:DC63,[1]节奏总纲!Z$4:Z61)</f>
        <v>1998714.9744388724</v>
      </c>
      <c r="GV63" s="89">
        <f>SUMPRODUCT(DD$6:DD63,[1]节奏总纲!AA$4:AA61)</f>
        <v>1107560.9110776607</v>
      </c>
    </row>
    <row r="64" spans="2:204" x14ac:dyDescent="0.15">
      <c r="B64" s="89">
        <f t="shared" si="89"/>
        <v>80.000000000000455</v>
      </c>
      <c r="C64" s="89">
        <v>53</v>
      </c>
      <c r="D64" s="39">
        <f>爵位解锁村镇信息!L61</f>
        <v>3670</v>
      </c>
      <c r="E64" s="39">
        <f>爵位解锁村镇信息!M61</f>
        <v>3701.4646464646462</v>
      </c>
      <c r="F64" s="39">
        <f>爵位解锁村镇信息!N61</f>
        <v>3733.5714285714298</v>
      </c>
      <c r="G64" s="39">
        <f>爵位解锁村镇信息!O61</f>
        <v>3766.3402061855677</v>
      </c>
      <c r="H64" s="39">
        <f>爵位解锁村镇信息!P61</f>
        <v>3833.9473684210525</v>
      </c>
      <c r="I64" s="67">
        <f t="shared" si="87"/>
        <v>0.87193460490463215</v>
      </c>
      <c r="J64" s="42">
        <v>50</v>
      </c>
      <c r="K64" s="89">
        <f t="shared" si="88"/>
        <v>3200</v>
      </c>
      <c r="L64" s="89">
        <v>196600</v>
      </c>
      <c r="M64" s="89">
        <f>ROUND(650/INDEX('[1]功能-付费相关'!BB$6:BB$105,C64,1)/2000,0)*2000</f>
        <v>7718000</v>
      </c>
      <c r="S64" s="89">
        <v>6</v>
      </c>
      <c r="T64" s="69">
        <v>20</v>
      </c>
      <c r="U64" s="69">
        <v>15</v>
      </c>
      <c r="V64" s="69">
        <v>10</v>
      </c>
      <c r="W64" s="69">
        <v>15</v>
      </c>
      <c r="X64" s="89">
        <v>10</v>
      </c>
      <c r="Y64" s="69">
        <v>5</v>
      </c>
      <c r="Z64" s="89">
        <f t="shared" si="86"/>
        <v>72000</v>
      </c>
      <c r="AE64" s="89">
        <v>59</v>
      </c>
      <c r="AF64" s="89">
        <f t="shared" si="101"/>
        <v>4150</v>
      </c>
      <c r="AG64" s="89">
        <f t="shared" si="102"/>
        <v>4186.3131313131307</v>
      </c>
      <c r="AH64" s="89">
        <f t="shared" si="103"/>
        <v>4223.3673469387768</v>
      </c>
      <c r="AI64" s="89">
        <f t="shared" si="104"/>
        <v>4261.1855670103096</v>
      </c>
      <c r="AJ64" s="89">
        <f t="shared" si="105"/>
        <v>4339.21052631579</v>
      </c>
      <c r="AL64" s="89">
        <v>59</v>
      </c>
      <c r="AM64" s="89">
        <f t="shared" si="106"/>
        <v>263100</v>
      </c>
      <c r="AN64" s="89">
        <f t="shared" si="107"/>
        <v>265714.54545454541</v>
      </c>
      <c r="AO64" s="89">
        <f t="shared" si="108"/>
        <v>268382.44897959195</v>
      </c>
      <c r="AP64" s="89">
        <f t="shared" si="109"/>
        <v>271116.54639175261</v>
      </c>
      <c r="AQ64" s="89">
        <f t="shared" si="110"/>
        <v>276812.3684210527</v>
      </c>
      <c r="AR64" s="89">
        <f t="shared" si="111"/>
        <v>20016000</v>
      </c>
      <c r="AS64" s="89">
        <f t="shared" si="112"/>
        <v>20742988.888888877</v>
      </c>
      <c r="AT64" s="89">
        <f t="shared" si="113"/>
        <v>21484814.28571431</v>
      </c>
      <c r="AU64" s="89">
        <f t="shared" si="114"/>
        <v>22264306.185567018</v>
      </c>
      <c r="AV64" s="89">
        <f t="shared" si="115"/>
        <v>23982415.789473698</v>
      </c>
      <c r="AW64" s="89">
        <f t="shared" si="116"/>
        <v>0</v>
      </c>
      <c r="AX64" s="89">
        <f t="shared" si="117"/>
        <v>0</v>
      </c>
      <c r="AY64" s="89">
        <f t="shared" si="118"/>
        <v>0</v>
      </c>
      <c r="AZ64" s="89">
        <f t="shared" si="119"/>
        <v>0</v>
      </c>
      <c r="BA64" s="89">
        <f t="shared" si="120"/>
        <v>0</v>
      </c>
      <c r="BB64" s="89">
        <f t="shared" si="121"/>
        <v>0</v>
      </c>
      <c r="BC64" s="89">
        <f t="shared" si="122"/>
        <v>0</v>
      </c>
      <c r="BD64" s="89">
        <f t="shared" si="123"/>
        <v>0</v>
      </c>
      <c r="BE64" s="89">
        <f t="shared" si="124"/>
        <v>0</v>
      </c>
      <c r="BF64" s="89">
        <f t="shared" si="125"/>
        <v>0</v>
      </c>
      <c r="BG64" s="89">
        <f t="shared" si="126"/>
        <v>0</v>
      </c>
      <c r="BH64" s="89">
        <f t="shared" si="127"/>
        <v>0</v>
      </c>
      <c r="BI64" s="89">
        <f t="shared" si="128"/>
        <v>0</v>
      </c>
      <c r="BJ64" s="89">
        <f t="shared" si="129"/>
        <v>0</v>
      </c>
      <c r="BK64" s="89">
        <f t="shared" si="130"/>
        <v>0</v>
      </c>
      <c r="BL64" s="89">
        <f t="shared" si="131"/>
        <v>0</v>
      </c>
      <c r="BM64" s="89">
        <f t="shared" si="132"/>
        <v>0</v>
      </c>
      <c r="BN64" s="89">
        <f t="shared" si="133"/>
        <v>0</v>
      </c>
      <c r="BO64" s="89">
        <f t="shared" si="134"/>
        <v>0</v>
      </c>
      <c r="BP64" s="89">
        <f t="shared" si="135"/>
        <v>0</v>
      </c>
      <c r="BQ64" s="89">
        <f t="shared" si="136"/>
        <v>0</v>
      </c>
      <c r="BR64" s="89">
        <f t="shared" si="137"/>
        <v>0</v>
      </c>
      <c r="BS64" s="89">
        <f t="shared" si="138"/>
        <v>0</v>
      </c>
      <c r="BT64" s="89">
        <f t="shared" si="139"/>
        <v>0</v>
      </c>
      <c r="BU64" s="89">
        <f t="shared" si="140"/>
        <v>0</v>
      </c>
      <c r="BV64" s="89">
        <f t="shared" si="141"/>
        <v>20</v>
      </c>
      <c r="BW64" s="89">
        <f t="shared" si="142"/>
        <v>20</v>
      </c>
      <c r="BX64" s="89">
        <f t="shared" si="143"/>
        <v>20</v>
      </c>
      <c r="BY64" s="89">
        <f t="shared" si="144"/>
        <v>20</v>
      </c>
      <c r="BZ64" s="89">
        <f t="shared" si="145"/>
        <v>20</v>
      </c>
      <c r="CA64" s="89">
        <f t="shared" si="146"/>
        <v>15</v>
      </c>
      <c r="CB64" s="89">
        <f t="shared" si="147"/>
        <v>15</v>
      </c>
      <c r="CC64" s="89">
        <f t="shared" si="148"/>
        <v>15</v>
      </c>
      <c r="CD64" s="89">
        <f t="shared" si="149"/>
        <v>15</v>
      </c>
      <c r="CE64" s="89">
        <f t="shared" si="150"/>
        <v>15</v>
      </c>
      <c r="CF64" s="89">
        <f t="shared" si="151"/>
        <v>10</v>
      </c>
      <c r="CG64" s="89">
        <f t="shared" si="152"/>
        <v>10</v>
      </c>
      <c r="CH64" s="89">
        <f t="shared" si="153"/>
        <v>10</v>
      </c>
      <c r="CI64" s="89">
        <f t="shared" si="154"/>
        <v>10</v>
      </c>
      <c r="CJ64" s="89">
        <f t="shared" si="155"/>
        <v>10</v>
      </c>
      <c r="CK64" s="89">
        <f t="shared" si="156"/>
        <v>15</v>
      </c>
      <c r="CL64" s="89">
        <f t="shared" si="157"/>
        <v>15</v>
      </c>
      <c r="CM64" s="89">
        <f t="shared" si="158"/>
        <v>15</v>
      </c>
      <c r="CN64" s="89">
        <f t="shared" si="159"/>
        <v>15</v>
      </c>
      <c r="CO64" s="89">
        <f t="shared" si="160"/>
        <v>15</v>
      </c>
      <c r="CP64" s="89">
        <f t="shared" si="161"/>
        <v>10</v>
      </c>
      <c r="CQ64" s="89">
        <f t="shared" si="162"/>
        <v>10</v>
      </c>
      <c r="CR64" s="89">
        <f t="shared" si="163"/>
        <v>10</v>
      </c>
      <c r="CS64" s="89">
        <f t="shared" si="164"/>
        <v>10</v>
      </c>
      <c r="CT64" s="89">
        <f t="shared" si="165"/>
        <v>10</v>
      </c>
      <c r="CU64" s="89">
        <f t="shared" si="166"/>
        <v>5</v>
      </c>
      <c r="CV64" s="89">
        <f t="shared" si="167"/>
        <v>5</v>
      </c>
      <c r="CW64" s="89">
        <f t="shared" si="168"/>
        <v>5</v>
      </c>
      <c r="CX64" s="89">
        <f t="shared" si="169"/>
        <v>5</v>
      </c>
      <c r="CY64" s="89">
        <f t="shared" si="170"/>
        <v>5</v>
      </c>
      <c r="CZ64" s="89">
        <f t="shared" si="171"/>
        <v>72000</v>
      </c>
      <c r="DA64" s="89">
        <f t="shared" si="172"/>
        <v>72000</v>
      </c>
      <c r="DB64" s="89">
        <f t="shared" si="173"/>
        <v>72000</v>
      </c>
      <c r="DC64" s="89">
        <f t="shared" si="174"/>
        <v>72000</v>
      </c>
      <c r="DD64" s="89">
        <f t="shared" si="175"/>
        <v>72000</v>
      </c>
      <c r="DH64" s="89">
        <v>59</v>
      </c>
      <c r="DI64" s="89">
        <f>SUMPRODUCT(AM$6:AM64,[1]节奏总纲!W$4:W62)</f>
        <v>11138200.049389876</v>
      </c>
      <c r="DJ64" s="89">
        <f>SUMPRODUCT(AN$6:AN64,[1]节奏总纲!X$4:X62)</f>
        <v>9740587.4996593501</v>
      </c>
      <c r="DK64" s="89">
        <f>SUMPRODUCT(AO$6:AO64,[1]节奏总纲!Y$4:Y62)</f>
        <v>8040007.2529988429</v>
      </c>
      <c r="DL64" s="89">
        <f>SUMPRODUCT(AP$6:AP64,[1]节奏总纲!Z$4:Z62)</f>
        <v>5938486.8903814713</v>
      </c>
      <c r="DM64" s="89">
        <f>SUMPRODUCT(AQ$6:AQ64,[1]节奏总纲!AA$4:AA62)</f>
        <v>3357326.5878403052</v>
      </c>
      <c r="DN64" s="89">
        <f>SUMPRODUCT(AR$6:AR64,[1]节奏总纲!W$4:W62)</f>
        <v>570983394.88186169</v>
      </c>
      <c r="DO64" s="89">
        <f>SUMPRODUCT(AS$6:AS64,[1]节奏总纲!X$4:X62)</f>
        <v>509308352.56680596</v>
      </c>
      <c r="DP64" s="89">
        <f>SUMPRODUCT(AT$6:AT64,[1]节奏总纲!Y$4:Y62)</f>
        <v>428741272.29147601</v>
      </c>
      <c r="DQ64" s="89">
        <f>SUMPRODUCT(AU$6:AU64,[1]节奏总纲!Z$4:Z62)</f>
        <v>322976610.98076802</v>
      </c>
      <c r="DR64" s="89">
        <f>SUMPRODUCT(AV$6:AV64,[1]节奏总纲!AA$4:AA62)</f>
        <v>190916103.31801361</v>
      </c>
      <c r="DS64" s="89">
        <f>SUMPRODUCT(CZ$6:CZ64,[1]节奏总纲!W$4:W62)</f>
        <v>4121615.9453578722</v>
      </c>
      <c r="DT64" s="89">
        <f>SUMPRODUCT(DA$6:DA64,[1]节奏总纲!X$4:X62)</f>
        <v>3573826.2168411855</v>
      </c>
      <c r="DU64" s="89">
        <f>SUMPRODUCT(DB$6:DB64,[1]节奏总纲!Y$4:Y62)</f>
        <v>2925964.9259360284</v>
      </c>
      <c r="DV64" s="89">
        <f>SUMPRODUCT(DC$6:DC64,[1]节奏总纲!Z$4:Z62)</f>
        <v>2145261.6171341012</v>
      </c>
      <c r="DW64" s="89">
        <f>SUMPRODUCT(DD$6:DD64,[1]节奏总纲!AA$4:AA62)</f>
        <v>1190154.362573385</v>
      </c>
      <c r="DX64" s="89">
        <f>SUMPRODUCT(AW$6:AW64,[1]节奏总纲!W$4:W62)</f>
        <v>0</v>
      </c>
      <c r="DY64" s="89">
        <f>SUMPRODUCT(AX$6:AX64,[1]节奏总纲!X$4:X62)</f>
        <v>0</v>
      </c>
      <c r="DZ64" s="89">
        <f>SUMPRODUCT(AY$6:AY64,[1]节奏总纲!Y$4:Y62)</f>
        <v>0</v>
      </c>
      <c r="EA64" s="89">
        <f>SUMPRODUCT(AZ$6:AZ64,[1]节奏总纲!Z$4:Z62)</f>
        <v>0</v>
      </c>
      <c r="EB64" s="89">
        <f>SUMPRODUCT(BA$6:BA64,[1]节奏总纲!AA$4:AA62)</f>
        <v>0</v>
      </c>
      <c r="EC64" s="89">
        <f>SUMPRODUCT(BB$6:BB64,[1]节奏总纲!W$4:W62)</f>
        <v>0</v>
      </c>
      <c r="ED64" s="89">
        <f>SUMPRODUCT(BC$6:BC64,[1]节奏总纲!X$4:X62)</f>
        <v>0</v>
      </c>
      <c r="EE64" s="89">
        <f>SUMPRODUCT(BD$6:BD64,[1]节奏总纲!Y$4:Y62)</f>
        <v>0</v>
      </c>
      <c r="EF64" s="89">
        <f>SUMPRODUCT(BE$6:BE64,[1]节奏总纲!Z$4:Z62)</f>
        <v>0</v>
      </c>
      <c r="EG64" s="89">
        <f>SUMPRODUCT(BF$6:BF64,[1]节奏总纲!AA$4:AA62)</f>
        <v>0</v>
      </c>
      <c r="EH64" s="89">
        <f>SUMPRODUCT(BG$6:BG64,[1]节奏总纲!W$4:W62)</f>
        <v>0</v>
      </c>
      <c r="EI64" s="89">
        <f>SUMPRODUCT(BH$6:BH64,[1]节奏总纲!X$4:X62)</f>
        <v>0</v>
      </c>
      <c r="EJ64" s="89">
        <f>SUMPRODUCT(BI$6:BI64,[1]节奏总纲!Y$4:Y62)</f>
        <v>0</v>
      </c>
      <c r="EK64" s="89">
        <f>SUMPRODUCT(BJ$6:BJ64,[1]节奏总纲!Z$4:Z62)</f>
        <v>0</v>
      </c>
      <c r="EL64" s="89">
        <f>SUMPRODUCT(BK$6:BK64,[1]节奏总纲!AA$4:AA62)</f>
        <v>0</v>
      </c>
      <c r="EM64" s="89">
        <f>SUMPRODUCT(BL$6:BL64,[1]节奏总纲!W$4:W62)</f>
        <v>0</v>
      </c>
      <c r="EN64" s="89">
        <f>SUMPRODUCT(BM$6:BM64,[1]节奏总纲!X$4:X62)</f>
        <v>0</v>
      </c>
      <c r="EO64" s="89">
        <f>SUMPRODUCT(BN$6:BN64,[1]节奏总纲!Y$4:Y62)</f>
        <v>0</v>
      </c>
      <c r="EP64" s="89">
        <f>SUMPRODUCT(BO$6:BO64,[1]节奏总纲!Z$4:Z62)</f>
        <v>0</v>
      </c>
      <c r="EQ64" s="89">
        <f>SUMPRODUCT(BP$6:BP64,[1]节奏总纲!AA$4:AA62)</f>
        <v>0</v>
      </c>
      <c r="ER64" s="89">
        <f>SUMPRODUCT(BQ$6:BQ64,[1]节奏总纲!W$4:W62)</f>
        <v>0</v>
      </c>
      <c r="ES64" s="89">
        <f>SUMPRODUCT(BR$6:BR64,[1]节奏总纲!X$4:X62)</f>
        <v>0</v>
      </c>
      <c r="ET64" s="89">
        <f>SUMPRODUCT(BS$6:BS64,[1]节奏总纲!Y$4:Y62)</f>
        <v>0</v>
      </c>
      <c r="EU64" s="89">
        <f>SUMPRODUCT(BT$6:BT64,[1]节奏总纲!Z$4:Z62)</f>
        <v>0</v>
      </c>
      <c r="EV64" s="89">
        <f>SUMPRODUCT(BU$6:BU64,[1]节奏总纲!AA$4:AA62)</f>
        <v>0</v>
      </c>
      <c r="FE64" s="89">
        <f>SUMPRODUCT(BV$6:BV64,[1]节奏总纲!W$4:W62)</f>
        <v>1151.9854783659525</v>
      </c>
      <c r="FF64" s="89">
        <f>SUMPRODUCT(BW$6:BW64,[1]节奏总纲!X$4:X62)</f>
        <v>999.5960154496936</v>
      </c>
      <c r="FG64" s="89">
        <f>SUMPRODUCT(BX$6:BX64,[1]节奏总纲!Y$4:Y62)</f>
        <v>818.91180023909578</v>
      </c>
      <c r="FH64" s="89">
        <f>SUMPRODUCT(BY$6:BY64,[1]节奏总纲!Z$4:Z62)</f>
        <v>600.73837617166407</v>
      </c>
      <c r="FI64" s="89">
        <f>SUMPRODUCT(BZ$6:BZ64,[1]节奏总纲!AA$4:AA62)</f>
        <v>333.69854628173459</v>
      </c>
      <c r="FJ64" s="89">
        <f>SUMPRODUCT(CA$6:CA64,[1]节奏总纲!W$4:W62)</f>
        <v>841.9790597997918</v>
      </c>
      <c r="FK64" s="89">
        <f>SUMPRODUCT(CB$6:CB64,[1]节奏总纲!X$4:X62)</f>
        <v>730.63363403685332</v>
      </c>
      <c r="FL64" s="89">
        <f>SUMPRODUCT(CC$6:CC64,[1]节奏总纲!Y$4:Y62)</f>
        <v>598.5141135048508</v>
      </c>
      <c r="FM64" s="89">
        <f>SUMPRODUCT(CD$6:CD64,[1]节奏总纲!Z$4:Z62)</f>
        <v>438.96154024521059</v>
      </c>
      <c r="FN64" s="89">
        <f>SUMPRODUCT(CE$6:CE64,[1]节奏总纲!AA$4:AA62)</f>
        <v>243.94856293525245</v>
      </c>
      <c r="FO64" s="89">
        <f>SUMPRODUCT(CF$6:CF64,[1]节奏总纲!W$4:W62)</f>
        <v>550.5336119168926</v>
      </c>
      <c r="FP64" s="89">
        <f>SUMPRODUCT(CG$6:CG64,[1]节奏总纲!X$4:X62)</f>
        <v>478.1051498584427</v>
      </c>
      <c r="FQ64" s="89">
        <f>SUMPRODUCT(CH$6:CH64,[1]节奏总纲!Y$4:Y62)</f>
        <v>391.82753554924159</v>
      </c>
      <c r="FR64" s="89">
        <f>SUMPRODUCT(CI$6:CI64,[1]节奏总纲!Z$4:Z62)</f>
        <v>287.33528794134685</v>
      </c>
      <c r="FS64" s="89">
        <f>SUMPRODUCT(CJ$6:CJ64,[1]节奏总纲!AA$4:AA62)</f>
        <v>159.70380733237022</v>
      </c>
      <c r="FT64" s="89">
        <f>SUMPRODUCT(CK$6:CK64,[1]节奏总纲!W$4:W62)</f>
        <v>762.48336282333582</v>
      </c>
      <c r="FU64" s="89">
        <f>SUMPRODUCT(CL$6:CL64,[1]节奏总纲!X$4:X62)</f>
        <v>662.3165130602315</v>
      </c>
      <c r="FV64" s="89">
        <f>SUMPRODUCT(CM$6:CM64,[1]节奏总纲!Y$4:Y62)</f>
        <v>543.03021066523559</v>
      </c>
      <c r="FW64" s="89">
        <f>SUMPRODUCT(CN$6:CN64,[1]节奏总纲!Z$4:Z62)</f>
        <v>398.86542508561081</v>
      </c>
      <c r="FX64" s="89">
        <f>SUMPRODUCT(CO$6:CO64,[1]节奏总纲!AA$4:AA62)</f>
        <v>222.14838242289122</v>
      </c>
      <c r="FY64" s="89">
        <f>SUMPRODUCT(CP$6:CP64,[1]节奏总纲!W$4:W62)</f>
        <v>485.51932001931266</v>
      </c>
      <c r="FZ64" s="89">
        <f>SUMPRODUCT(CQ$6:CQ64,[1]节奏总纲!X$4:X62)</f>
        <v>422.08096663822414</v>
      </c>
      <c r="GA64" s="89">
        <f>SUMPRODUCT(CR$6:CR64,[1]节奏总纲!Y$4:Y62)</f>
        <v>346.1858715559498</v>
      </c>
      <c r="GB64" s="89">
        <f>SUMPRODUCT(CS$6:CS64,[1]节奏总纲!Z$4:Z62)</f>
        <v>254.07395406377998</v>
      </c>
      <c r="GC64" s="89">
        <f>SUMPRODUCT(CT$6:CT64,[1]节奏总纲!AA$4:AA62)</f>
        <v>141.92010208415121</v>
      </c>
      <c r="GD64" s="89">
        <f>SUMPRODUCT(CU$6:CU64,[1]节奏总纲!W$4:W62)</f>
        <v>226.12729944290598</v>
      </c>
      <c r="GE64" s="89">
        <f>SUMPRODUCT(CV$6:CV64,[1]节奏总纲!X$4:X62)</f>
        <v>196.57436419770414</v>
      </c>
      <c r="GF64" s="89">
        <f>SUMPRODUCT(CW$6:CW64,[1]节奏总纲!Y$4:Y62)</f>
        <v>161.44964149912289</v>
      </c>
      <c r="GG64" s="89">
        <f>SUMPRODUCT(CX$6:CX64,[1]节奏总纲!Z$4:Z62)</f>
        <v>118.97714528762774</v>
      </c>
      <c r="GH64" s="89">
        <f>SUMPRODUCT(CY$6:CY64,[1]节奏总纲!AA$4:AA62)</f>
        <v>66.432746780480727</v>
      </c>
      <c r="GJ64" s="88">
        <v>60</v>
      </c>
      <c r="GK64" s="88">
        <f t="shared" si="181"/>
        <v>878.69741997002779</v>
      </c>
      <c r="GL64" s="88">
        <f t="shared" si="182"/>
        <v>643.35332830304981</v>
      </c>
      <c r="GM64" s="88">
        <f t="shared" si="183"/>
        <v>421.72034541470759</v>
      </c>
      <c r="GN64" s="88">
        <f t="shared" si="184"/>
        <v>587.8694254634346</v>
      </c>
      <c r="GO64" s="88">
        <f t="shared" si="185"/>
        <v>376.07868142141581</v>
      </c>
      <c r="GP64" s="88">
        <f t="shared" si="186"/>
        <v>176.39604643185589</v>
      </c>
      <c r="GR64" s="89">
        <f>SUMPRODUCT(CZ$6:CZ64,[1]节奏总纲!W$4:W62)</f>
        <v>4121615.9453578722</v>
      </c>
      <c r="GS64" s="89">
        <f>SUMPRODUCT(DA$6:DA64,[1]节奏总纲!X$4:X62)</f>
        <v>3573826.2168411855</v>
      </c>
      <c r="GT64" s="89">
        <f>SUMPRODUCT(DB$6:DB64,[1]节奏总纲!Y$4:Y62)</f>
        <v>2925964.9259360284</v>
      </c>
      <c r="GU64" s="89">
        <f>SUMPRODUCT(DC$6:DC64,[1]节奏总纲!Z$4:Z62)</f>
        <v>2145261.6171341012</v>
      </c>
      <c r="GV64" s="89">
        <f>SUMPRODUCT(DD$6:DD64,[1]节奏总纲!AA$4:AA62)</f>
        <v>1190154.362573385</v>
      </c>
    </row>
    <row r="65" spans="2:204" x14ac:dyDescent="0.15">
      <c r="B65" s="89">
        <f t="shared" si="89"/>
        <v>80</v>
      </c>
      <c r="C65" s="89">
        <v>54</v>
      </c>
      <c r="D65" s="39">
        <f>爵位解锁村镇信息!L62</f>
        <v>3750</v>
      </c>
      <c r="E65" s="39">
        <f>爵位解锁村镇信息!M62</f>
        <v>3782.2727272727266</v>
      </c>
      <c r="F65" s="39">
        <f>爵位解锁村镇信息!N62</f>
        <v>3815.2040816326539</v>
      </c>
      <c r="G65" s="39">
        <f>爵位解锁村镇信息!O62</f>
        <v>3848.8144329896904</v>
      </c>
      <c r="H65" s="39">
        <f>爵位解锁村镇信息!P62</f>
        <v>3918.1578947368425</v>
      </c>
      <c r="I65" s="67">
        <f t="shared" si="87"/>
        <v>0.8666666666666667</v>
      </c>
      <c r="J65" s="42">
        <v>50</v>
      </c>
      <c r="K65" s="89">
        <f t="shared" si="88"/>
        <v>3250</v>
      </c>
      <c r="L65" s="89">
        <v>202800</v>
      </c>
      <c r="M65" s="89">
        <f>ROUND(650/INDEX('[1]功能-付费相关'!BB$6:BB$105,C65,1)/2000,0)*2000</f>
        <v>8488000</v>
      </c>
      <c r="S65" s="89">
        <v>6</v>
      </c>
      <c r="T65" s="69">
        <v>20</v>
      </c>
      <c r="U65" s="69">
        <v>15</v>
      </c>
      <c r="V65" s="69">
        <v>10</v>
      </c>
      <c r="W65" s="69">
        <v>15</v>
      </c>
      <c r="X65" s="89">
        <v>10</v>
      </c>
      <c r="Y65" s="69">
        <v>5</v>
      </c>
      <c r="Z65" s="89">
        <f t="shared" si="86"/>
        <v>72000</v>
      </c>
      <c r="AE65" s="89">
        <v>60</v>
      </c>
      <c r="AF65" s="89">
        <f t="shared" si="101"/>
        <v>4230</v>
      </c>
      <c r="AG65" s="89">
        <f t="shared" si="102"/>
        <v>4267.1212121212111</v>
      </c>
      <c r="AH65" s="89">
        <f t="shared" si="103"/>
        <v>4305</v>
      </c>
      <c r="AI65" s="89">
        <f t="shared" si="104"/>
        <v>4343.6597938144332</v>
      </c>
      <c r="AJ65" s="89">
        <f t="shared" si="105"/>
        <v>4423.4210526315792</v>
      </c>
      <c r="AL65" s="89">
        <v>60</v>
      </c>
      <c r="AM65" s="89">
        <f t="shared" si="106"/>
        <v>268860</v>
      </c>
      <c r="AN65" s="89">
        <f t="shared" si="107"/>
        <v>271549.84848484839</v>
      </c>
      <c r="AO65" s="89">
        <f t="shared" si="108"/>
        <v>274315</v>
      </c>
      <c r="AP65" s="89">
        <f t="shared" si="109"/>
        <v>277137.1649484536</v>
      </c>
      <c r="AQ65" s="89">
        <f t="shared" si="110"/>
        <v>283033.15789473685</v>
      </c>
      <c r="AR65" s="89">
        <f t="shared" si="111"/>
        <v>21617600</v>
      </c>
      <c r="AS65" s="89">
        <f t="shared" si="112"/>
        <v>22395009.090909068</v>
      </c>
      <c r="AT65" s="89">
        <f t="shared" si="113"/>
        <v>23229100</v>
      </c>
      <c r="AU65" s="89">
        <f t="shared" si="114"/>
        <v>24080388.65979382</v>
      </c>
      <c r="AV65" s="89">
        <f t="shared" si="115"/>
        <v>25998257.894736849</v>
      </c>
      <c r="AW65" s="89">
        <f t="shared" si="116"/>
        <v>0</v>
      </c>
      <c r="AX65" s="89">
        <f t="shared" si="117"/>
        <v>0</v>
      </c>
      <c r="AY65" s="89">
        <f t="shared" si="118"/>
        <v>0</v>
      </c>
      <c r="AZ65" s="89">
        <f t="shared" si="119"/>
        <v>0</v>
      </c>
      <c r="BA65" s="89">
        <f t="shared" si="120"/>
        <v>0</v>
      </c>
      <c r="BB65" s="89">
        <f t="shared" si="121"/>
        <v>0</v>
      </c>
      <c r="BC65" s="89">
        <f t="shared" si="122"/>
        <v>0</v>
      </c>
      <c r="BD65" s="89">
        <f t="shared" si="123"/>
        <v>0</v>
      </c>
      <c r="BE65" s="89">
        <f t="shared" si="124"/>
        <v>0</v>
      </c>
      <c r="BF65" s="89">
        <f t="shared" si="125"/>
        <v>0</v>
      </c>
      <c r="BG65" s="89">
        <f t="shared" si="126"/>
        <v>0</v>
      </c>
      <c r="BH65" s="89">
        <f t="shared" si="127"/>
        <v>0</v>
      </c>
      <c r="BI65" s="89">
        <f t="shared" si="128"/>
        <v>0</v>
      </c>
      <c r="BJ65" s="89">
        <f t="shared" si="129"/>
        <v>0</v>
      </c>
      <c r="BK65" s="89">
        <f t="shared" si="130"/>
        <v>0</v>
      </c>
      <c r="BL65" s="89">
        <f t="shared" si="131"/>
        <v>0</v>
      </c>
      <c r="BM65" s="89">
        <f t="shared" si="132"/>
        <v>0</v>
      </c>
      <c r="BN65" s="89">
        <f t="shared" si="133"/>
        <v>0</v>
      </c>
      <c r="BO65" s="89">
        <f t="shared" si="134"/>
        <v>0</v>
      </c>
      <c r="BP65" s="89">
        <f t="shared" si="135"/>
        <v>0</v>
      </c>
      <c r="BQ65" s="89">
        <f t="shared" si="136"/>
        <v>0</v>
      </c>
      <c r="BR65" s="89">
        <f t="shared" si="137"/>
        <v>0</v>
      </c>
      <c r="BS65" s="89">
        <f t="shared" si="138"/>
        <v>0</v>
      </c>
      <c r="BT65" s="89">
        <f t="shared" si="139"/>
        <v>0</v>
      </c>
      <c r="BU65" s="89">
        <f t="shared" si="140"/>
        <v>0</v>
      </c>
      <c r="BV65" s="89">
        <f t="shared" si="141"/>
        <v>20</v>
      </c>
      <c r="BW65" s="89">
        <f t="shared" si="142"/>
        <v>20</v>
      </c>
      <c r="BX65" s="89">
        <f t="shared" si="143"/>
        <v>20</v>
      </c>
      <c r="BY65" s="89">
        <f t="shared" si="144"/>
        <v>20</v>
      </c>
      <c r="BZ65" s="89">
        <f t="shared" si="145"/>
        <v>20</v>
      </c>
      <c r="CA65" s="89">
        <f t="shared" si="146"/>
        <v>15</v>
      </c>
      <c r="CB65" s="89">
        <f t="shared" si="147"/>
        <v>15</v>
      </c>
      <c r="CC65" s="89">
        <f t="shared" si="148"/>
        <v>15</v>
      </c>
      <c r="CD65" s="89">
        <f t="shared" si="149"/>
        <v>15</v>
      </c>
      <c r="CE65" s="89">
        <f t="shared" si="150"/>
        <v>15</v>
      </c>
      <c r="CF65" s="89">
        <f t="shared" si="151"/>
        <v>10</v>
      </c>
      <c r="CG65" s="89">
        <f t="shared" si="152"/>
        <v>10</v>
      </c>
      <c r="CH65" s="89">
        <f t="shared" si="153"/>
        <v>10</v>
      </c>
      <c r="CI65" s="89">
        <f t="shared" si="154"/>
        <v>10</v>
      </c>
      <c r="CJ65" s="89">
        <f t="shared" si="155"/>
        <v>10</v>
      </c>
      <c r="CK65" s="89">
        <f t="shared" si="156"/>
        <v>15</v>
      </c>
      <c r="CL65" s="89">
        <f t="shared" si="157"/>
        <v>15</v>
      </c>
      <c r="CM65" s="89">
        <f t="shared" si="158"/>
        <v>15</v>
      </c>
      <c r="CN65" s="89">
        <f t="shared" si="159"/>
        <v>15</v>
      </c>
      <c r="CO65" s="89">
        <f t="shared" si="160"/>
        <v>15</v>
      </c>
      <c r="CP65" s="89">
        <f t="shared" si="161"/>
        <v>10</v>
      </c>
      <c r="CQ65" s="89">
        <f t="shared" si="162"/>
        <v>10</v>
      </c>
      <c r="CR65" s="89">
        <f t="shared" si="163"/>
        <v>10</v>
      </c>
      <c r="CS65" s="89">
        <f t="shared" si="164"/>
        <v>10</v>
      </c>
      <c r="CT65" s="89">
        <f t="shared" si="165"/>
        <v>10</v>
      </c>
      <c r="CU65" s="89">
        <f t="shared" si="166"/>
        <v>5</v>
      </c>
      <c r="CV65" s="89">
        <f t="shared" si="167"/>
        <v>5</v>
      </c>
      <c r="CW65" s="89">
        <f t="shared" si="168"/>
        <v>5</v>
      </c>
      <c r="CX65" s="89">
        <f t="shared" si="169"/>
        <v>5</v>
      </c>
      <c r="CY65" s="89">
        <f t="shared" si="170"/>
        <v>5</v>
      </c>
      <c r="CZ65" s="89">
        <f t="shared" si="171"/>
        <v>72000</v>
      </c>
      <c r="DA65" s="89">
        <f t="shared" si="172"/>
        <v>72000</v>
      </c>
      <c r="DB65" s="89">
        <f t="shared" si="173"/>
        <v>72000</v>
      </c>
      <c r="DC65" s="89">
        <f t="shared" si="174"/>
        <v>72000</v>
      </c>
      <c r="DD65" s="89">
        <f t="shared" si="175"/>
        <v>72000</v>
      </c>
      <c r="DH65" s="89">
        <v>60</v>
      </c>
      <c r="DI65" s="89">
        <f>SUMPRODUCT(AM$6:AM65,[1]节奏总纲!W$4:W63)</f>
        <v>12290504.042696362</v>
      </c>
      <c r="DJ65" s="89">
        <f>SUMPRODUCT(AN$6:AN65,[1]节奏总纲!X$4:X63)</f>
        <v>10731510.071610112</v>
      </c>
      <c r="DK65" s="89">
        <f>SUMPRODUCT(AO$6:AO65,[1]节奏总纲!Y$4:Y63)</f>
        <v>8860011.8668233752</v>
      </c>
      <c r="DL65" s="89">
        <f>SUMPRODUCT(AP$6:AP65,[1]节奏总纲!Z$4:Z63)</f>
        <v>6548946.262237736</v>
      </c>
      <c r="DM65" s="89">
        <f>SUMPRODUCT(AQ$6:AQ65,[1]节奏总纲!AA$4:AA63)</f>
        <v>3717540.9977013306</v>
      </c>
      <c r="DN65" s="89">
        <f>SUMPRODUCT(AR$6:AR65,[1]节奏总纲!W$4:W63)</f>
        <v>663634019.01971149</v>
      </c>
      <c r="DO65" s="89">
        <f>SUMPRODUCT(AS$6:AS65,[1]节奏总纲!X$4:X63)</f>
        <v>591030806.58784926</v>
      </c>
      <c r="DP65" s="89">
        <f>SUMPRODUCT(AT$6:AT65,[1]节奏总纲!Y$4:Y63)</f>
        <v>498179579.25606573</v>
      </c>
      <c r="DQ65" s="89">
        <f>SUMPRODUCT(AU$6:AU65,[1]节奏总纲!Z$4:Z63)</f>
        <v>376019294.51275337</v>
      </c>
      <c r="DR65" s="89">
        <f>SUMPRODUCT(AV$6:AV65,[1]节奏总纲!AA$4:AA63)</f>
        <v>224003912.51544446</v>
      </c>
      <c r="DS65" s="89">
        <f>SUMPRODUCT(CZ$6:CZ65,[1]节奏总纲!W$4:W63)</f>
        <v>4430199.9203562615</v>
      </c>
      <c r="DT65" s="89">
        <f>SUMPRODUCT(DA$6:DA65,[1]节奏总纲!X$4:X63)</f>
        <v>3836564.073549788</v>
      </c>
      <c r="DU65" s="89">
        <f>SUMPRODUCT(DB$6:DB65,[1]节奏总纲!Y$4:Y63)</f>
        <v>3141193.1569673838</v>
      </c>
      <c r="DV65" s="89">
        <f>SUMPRODUCT(DC$6:DC65,[1]节奏总纲!Z$4:Z63)</f>
        <v>2303858.4433007617</v>
      </c>
      <c r="DW65" s="89">
        <f>SUMPRODUCT(DD$6:DD65,[1]节奏总纲!AA$4:AA63)</f>
        <v>1281788.2817329187</v>
      </c>
      <c r="DX65" s="89">
        <f>SUMPRODUCT(AW$6:AW65,[1]节奏总纲!W$4:W63)</f>
        <v>0</v>
      </c>
      <c r="DY65" s="89">
        <f>SUMPRODUCT(AX$6:AX65,[1]节奏总纲!X$4:X63)</f>
        <v>0</v>
      </c>
      <c r="DZ65" s="89">
        <f>SUMPRODUCT(AY$6:AY65,[1]节奏总纲!Y$4:Y63)</f>
        <v>0</v>
      </c>
      <c r="EA65" s="89">
        <f>SUMPRODUCT(AZ$6:AZ65,[1]节奏总纲!Z$4:Z63)</f>
        <v>0</v>
      </c>
      <c r="EB65" s="89">
        <f>SUMPRODUCT(BA$6:BA65,[1]节奏总纲!AA$4:AA63)</f>
        <v>0</v>
      </c>
      <c r="EC65" s="89">
        <f>SUMPRODUCT(BB$6:BB65,[1]节奏总纲!W$4:W63)</f>
        <v>0</v>
      </c>
      <c r="ED65" s="89">
        <f>SUMPRODUCT(BC$6:BC65,[1]节奏总纲!X$4:X63)</f>
        <v>0</v>
      </c>
      <c r="EE65" s="89">
        <f>SUMPRODUCT(BD$6:BD65,[1]节奏总纲!Y$4:Y63)</f>
        <v>0</v>
      </c>
      <c r="EF65" s="89">
        <f>SUMPRODUCT(BE$6:BE65,[1]节奏总纲!Z$4:Z63)</f>
        <v>0</v>
      </c>
      <c r="EG65" s="89">
        <f>SUMPRODUCT(BF$6:BF65,[1]节奏总纲!AA$4:AA63)</f>
        <v>0</v>
      </c>
      <c r="EH65" s="89">
        <f>SUMPRODUCT(BG$6:BG65,[1]节奏总纲!W$4:W63)</f>
        <v>0</v>
      </c>
      <c r="EI65" s="89">
        <f>SUMPRODUCT(BH$6:BH65,[1]节奏总纲!X$4:X63)</f>
        <v>0</v>
      </c>
      <c r="EJ65" s="89">
        <f>SUMPRODUCT(BI$6:BI65,[1]节奏总纲!Y$4:Y63)</f>
        <v>0</v>
      </c>
      <c r="EK65" s="89">
        <f>SUMPRODUCT(BJ$6:BJ65,[1]节奏总纲!Z$4:Z63)</f>
        <v>0</v>
      </c>
      <c r="EL65" s="89">
        <f>SUMPRODUCT(BK$6:BK65,[1]节奏总纲!AA$4:AA63)</f>
        <v>0</v>
      </c>
      <c r="EM65" s="89">
        <f>SUMPRODUCT(BL$6:BL65,[1]节奏总纲!W$4:W63)</f>
        <v>0</v>
      </c>
      <c r="EN65" s="89">
        <f>SUMPRODUCT(BM$6:BM65,[1]节奏总纲!X$4:X63)</f>
        <v>0</v>
      </c>
      <c r="EO65" s="89">
        <f>SUMPRODUCT(BN$6:BN65,[1]节奏总纲!Y$4:Y63)</f>
        <v>0</v>
      </c>
      <c r="EP65" s="89">
        <f>SUMPRODUCT(BO$6:BO65,[1]节奏总纲!Z$4:Z63)</f>
        <v>0</v>
      </c>
      <c r="EQ65" s="89">
        <f>SUMPRODUCT(BP$6:BP65,[1]节奏总纲!AA$4:AA63)</f>
        <v>0</v>
      </c>
      <c r="ER65" s="89">
        <f>SUMPRODUCT(BQ$6:BQ65,[1]节奏总纲!W$4:W63)</f>
        <v>0</v>
      </c>
      <c r="ES65" s="89">
        <f>SUMPRODUCT(BR$6:BR65,[1]节奏总纲!X$4:X63)</f>
        <v>0</v>
      </c>
      <c r="ET65" s="89">
        <f>SUMPRODUCT(BS$6:BS65,[1]节奏总纲!Y$4:Y63)</f>
        <v>0</v>
      </c>
      <c r="EU65" s="89">
        <f>SUMPRODUCT(BT$6:BT65,[1]节奏总纲!Z$4:Z63)</f>
        <v>0</v>
      </c>
      <c r="EV65" s="89">
        <f>SUMPRODUCT(BU$6:BU65,[1]节奏总纲!AA$4:AA63)</f>
        <v>0</v>
      </c>
      <c r="FE65" s="89">
        <f>SUMPRODUCT(BV$6:BV65,[1]节奏总纲!W$4:W63)</f>
        <v>1237.7032491988384</v>
      </c>
      <c r="FF65" s="89">
        <f>SUMPRODUCT(BW$6:BW65,[1]节奏总纲!X$4:X63)</f>
        <v>1072.5787534243054</v>
      </c>
      <c r="FG65" s="89">
        <f>SUMPRODUCT(BX$6:BX65,[1]节奏总纲!Y$4:Y63)</f>
        <v>878.69741997002779</v>
      </c>
      <c r="FH65" s="89">
        <f>SUMPRODUCT(BY$6:BY65,[1]节奏总纲!Z$4:Z63)</f>
        <v>644.79305010684755</v>
      </c>
      <c r="FI65" s="89">
        <f>SUMPRODUCT(BZ$6:BZ65,[1]节奏总纲!AA$4:AA63)</f>
        <v>359.15241271493835</v>
      </c>
      <c r="FJ65" s="89">
        <f>SUMPRODUCT(CA$6:CA65,[1]节奏总纲!W$4:W63)</f>
        <v>906.26738792445622</v>
      </c>
      <c r="FK65" s="89">
        <f>SUMPRODUCT(CB$6:CB65,[1]节奏总纲!X$4:X63)</f>
        <v>785.37068751781214</v>
      </c>
      <c r="FL65" s="89">
        <f>SUMPRODUCT(CC$6:CC65,[1]节奏总纲!Y$4:Y63)</f>
        <v>643.35332830304981</v>
      </c>
      <c r="FM65" s="89">
        <f>SUMPRODUCT(CD$6:CD65,[1]节奏总纲!Z$4:Z63)</f>
        <v>472.00254569659819</v>
      </c>
      <c r="FN65" s="89">
        <f>SUMPRODUCT(CE$6:CE65,[1]节奏总纲!AA$4:AA63)</f>
        <v>263.0389627601553</v>
      </c>
      <c r="FO65" s="89">
        <f>SUMPRODUCT(CF$6:CF65,[1]节奏总纲!W$4:W63)</f>
        <v>593.39249733333554</v>
      </c>
      <c r="FP65" s="89">
        <f>SUMPRODUCT(CG$6:CG65,[1]节奏总纲!X$4:X63)</f>
        <v>514.59651884574862</v>
      </c>
      <c r="FQ65" s="89">
        <f>SUMPRODUCT(CH$6:CH65,[1]节奏总纲!Y$4:Y63)</f>
        <v>421.72034541470759</v>
      </c>
      <c r="FR65" s="89">
        <f>SUMPRODUCT(CI$6:CI65,[1]节奏总纲!Z$4:Z63)</f>
        <v>309.36262490893859</v>
      </c>
      <c r="FS65" s="89">
        <f>SUMPRODUCT(CJ$6:CJ65,[1]节奏总纲!AA$4:AA63)</f>
        <v>172.4307405489721</v>
      </c>
      <c r="FT65" s="89">
        <f>SUMPRODUCT(CK$6:CK65,[1]节奏总纲!W$4:W63)</f>
        <v>826.77169094800024</v>
      </c>
      <c r="FU65" s="89">
        <f>SUMPRODUCT(CL$6:CL65,[1]节奏总纲!X$4:X63)</f>
        <v>717.05356654119032</v>
      </c>
      <c r="FV65" s="89">
        <f>SUMPRODUCT(CM$6:CM65,[1]节奏总纲!Y$4:Y63)</f>
        <v>587.8694254634346</v>
      </c>
      <c r="FW65" s="89">
        <f>SUMPRODUCT(CN$6:CN65,[1]节奏总纲!Z$4:Z63)</f>
        <v>431.90643053699841</v>
      </c>
      <c r="FX65" s="89">
        <f>SUMPRODUCT(CO$6:CO65,[1]节奏总纲!AA$4:AA63)</f>
        <v>241.23878224779403</v>
      </c>
      <c r="FY65" s="89">
        <f>SUMPRODUCT(CP$6:CP65,[1]节奏总纲!W$4:W63)</f>
        <v>528.3782054357556</v>
      </c>
      <c r="FZ65" s="89">
        <f>SUMPRODUCT(CQ$6:CQ65,[1]节奏总纲!X$4:X63)</f>
        <v>458.57233562553006</v>
      </c>
      <c r="GA65" s="89">
        <f>SUMPRODUCT(CR$6:CR65,[1]节奏总纲!Y$4:Y63)</f>
        <v>376.07868142141581</v>
      </c>
      <c r="GB65" s="89">
        <f>SUMPRODUCT(CS$6:CS65,[1]节奏总纲!Z$4:Z63)</f>
        <v>276.10129103137172</v>
      </c>
      <c r="GC65" s="89">
        <f>SUMPRODUCT(CT$6:CT65,[1]节奏总纲!AA$4:AA63)</f>
        <v>154.64703530075309</v>
      </c>
      <c r="GD65" s="89">
        <f>SUMPRODUCT(CU$6:CU65,[1]节奏总纲!W$4:W63)</f>
        <v>247.55674215112748</v>
      </c>
      <c r="GE65" s="89">
        <f>SUMPRODUCT(CV$6:CV65,[1]节奏总纲!X$4:X63)</f>
        <v>214.8200486913571</v>
      </c>
      <c r="GF65" s="89">
        <f>SUMPRODUCT(CW$6:CW65,[1]节奏总纲!Y$4:Y63)</f>
        <v>176.39604643185589</v>
      </c>
      <c r="GG65" s="89">
        <f>SUMPRODUCT(CX$6:CX65,[1]节奏总纲!Z$4:Z63)</f>
        <v>129.9908137714236</v>
      </c>
      <c r="GH65" s="89">
        <f>SUMPRODUCT(CY$6:CY65,[1]节奏总纲!AA$4:AA63)</f>
        <v>72.796213388781666</v>
      </c>
      <c r="GJ65" s="88">
        <v>65</v>
      </c>
      <c r="GK65" s="88">
        <f t="shared" si="181"/>
        <v>1260.3992468622412</v>
      </c>
      <c r="GL65" s="88">
        <f t="shared" si="182"/>
        <v>929.62969847221007</v>
      </c>
      <c r="GM65" s="88">
        <f t="shared" si="183"/>
        <v>612.57125886081428</v>
      </c>
      <c r="GN65" s="88">
        <f t="shared" si="184"/>
        <v>874.14579563259485</v>
      </c>
      <c r="GO65" s="88">
        <f t="shared" si="185"/>
        <v>566.92959486752261</v>
      </c>
      <c r="GP65" s="88">
        <f t="shared" si="186"/>
        <v>271.82150315490929</v>
      </c>
      <c r="GR65" s="89">
        <f>SUMPRODUCT(CZ$6:CZ65,[1]节奏总纲!W$4:W63)</f>
        <v>4430199.9203562615</v>
      </c>
      <c r="GS65" s="89">
        <f>SUMPRODUCT(DA$6:DA65,[1]节奏总纲!X$4:X63)</f>
        <v>3836564.073549788</v>
      </c>
      <c r="GT65" s="89">
        <f>SUMPRODUCT(DB$6:DB65,[1]节奏总纲!Y$4:Y63)</f>
        <v>3141193.1569673838</v>
      </c>
      <c r="GU65" s="89">
        <f>SUMPRODUCT(DC$6:DC65,[1]节奏总纲!Z$4:Z63)</f>
        <v>2303858.4433007617</v>
      </c>
      <c r="GV65" s="89">
        <f>SUMPRODUCT(DD$6:DD65,[1]节奏总纲!AA$4:AA63)</f>
        <v>1281788.2817329187</v>
      </c>
    </row>
    <row r="66" spans="2:204" x14ac:dyDescent="0.15">
      <c r="B66" s="89">
        <f t="shared" si="89"/>
        <v>80</v>
      </c>
      <c r="C66" s="64">
        <v>55</v>
      </c>
      <c r="D66" s="64">
        <f>爵位解锁村镇信息!L63</f>
        <v>3830</v>
      </c>
      <c r="E66" s="64">
        <f>爵位解锁村镇信息!M63</f>
        <v>3863.0808080808079</v>
      </c>
      <c r="F66" s="64">
        <f>爵位解锁村镇信息!N63</f>
        <v>3896.836734693878</v>
      </c>
      <c r="G66" s="64">
        <f>爵位解锁村镇信息!O63</f>
        <v>3931.2886597938141</v>
      </c>
      <c r="H66" s="64">
        <f>爵位解锁村镇信息!P63</f>
        <v>4002.3684210526326</v>
      </c>
      <c r="I66" s="67">
        <f t="shared" si="87"/>
        <v>0.87467362924281988</v>
      </c>
      <c r="J66" s="65">
        <v>100</v>
      </c>
      <c r="K66" s="89">
        <f t="shared" si="88"/>
        <v>3350</v>
      </c>
      <c r="L66" s="64">
        <v>209100</v>
      </c>
      <c r="M66" s="64">
        <f>ROUND(650/INDEX('[1]功能-付费相关'!BB$6:BB$105,C66,1)/2000,0)*2000</f>
        <v>9338000</v>
      </c>
      <c r="N66" s="64"/>
      <c r="O66" s="64"/>
      <c r="P66" s="64"/>
      <c r="Q66" s="64"/>
      <c r="R66" s="64"/>
      <c r="S66" s="64">
        <v>6</v>
      </c>
      <c r="T66" s="69">
        <v>20</v>
      </c>
      <c r="U66" s="69">
        <v>15</v>
      </c>
      <c r="V66" s="69">
        <v>10</v>
      </c>
      <c r="W66" s="69">
        <v>15</v>
      </c>
      <c r="X66" s="89">
        <v>10</v>
      </c>
      <c r="Y66" s="69">
        <v>5</v>
      </c>
      <c r="Z66" s="64">
        <f t="shared" si="86"/>
        <v>72000</v>
      </c>
      <c r="AE66" s="89">
        <v>61</v>
      </c>
      <c r="AF66" s="89">
        <f t="shared" si="101"/>
        <v>4310</v>
      </c>
      <c r="AG66" s="89">
        <f t="shared" si="102"/>
        <v>4347.9292929292924</v>
      </c>
      <c r="AH66" s="89">
        <f t="shared" si="103"/>
        <v>4386.632653061225</v>
      </c>
      <c r="AI66" s="89">
        <f t="shared" si="104"/>
        <v>4426.134020618556</v>
      </c>
      <c r="AJ66" s="89">
        <f t="shared" si="105"/>
        <v>4507.6315789473692</v>
      </c>
      <c r="AL66" s="89">
        <v>61</v>
      </c>
      <c r="AM66" s="89">
        <f t="shared" si="106"/>
        <v>274680</v>
      </c>
      <c r="AN66" s="89">
        <f t="shared" si="107"/>
        <v>277448.83838383836</v>
      </c>
      <c r="AO66" s="89">
        <f t="shared" si="108"/>
        <v>280310.81632653065</v>
      </c>
      <c r="AP66" s="89">
        <f t="shared" si="109"/>
        <v>283233.91752577317</v>
      </c>
      <c r="AQ66" s="89">
        <f t="shared" si="110"/>
        <v>289322.3684210527</v>
      </c>
      <c r="AR66" s="89">
        <f t="shared" si="111"/>
        <v>23339200</v>
      </c>
      <c r="AS66" s="89">
        <f t="shared" si="112"/>
        <v>24174403.030303016</v>
      </c>
      <c r="AT66" s="89">
        <f t="shared" si="113"/>
        <v>25107242.857142869</v>
      </c>
      <c r="AU66" s="89">
        <f t="shared" si="114"/>
        <v>26063965.979381423</v>
      </c>
      <c r="AV66" s="89">
        <f t="shared" si="115"/>
        <v>28177305.263157915</v>
      </c>
      <c r="AW66" s="89">
        <f t="shared" si="116"/>
        <v>0</v>
      </c>
      <c r="AX66" s="89">
        <f t="shared" si="117"/>
        <v>0</v>
      </c>
      <c r="AY66" s="89">
        <f t="shared" si="118"/>
        <v>0</v>
      </c>
      <c r="AZ66" s="89">
        <f t="shared" si="119"/>
        <v>0</v>
      </c>
      <c r="BA66" s="89">
        <f t="shared" si="120"/>
        <v>0</v>
      </c>
      <c r="BB66" s="89">
        <f t="shared" si="121"/>
        <v>0</v>
      </c>
      <c r="BC66" s="89">
        <f t="shared" si="122"/>
        <v>0</v>
      </c>
      <c r="BD66" s="89">
        <f t="shared" si="123"/>
        <v>0</v>
      </c>
      <c r="BE66" s="89">
        <f t="shared" si="124"/>
        <v>0</v>
      </c>
      <c r="BF66" s="89">
        <f t="shared" si="125"/>
        <v>0</v>
      </c>
      <c r="BG66" s="89">
        <f t="shared" si="126"/>
        <v>0</v>
      </c>
      <c r="BH66" s="89">
        <f t="shared" si="127"/>
        <v>0</v>
      </c>
      <c r="BI66" s="89">
        <f t="shared" si="128"/>
        <v>0</v>
      </c>
      <c r="BJ66" s="89">
        <f t="shared" si="129"/>
        <v>0</v>
      </c>
      <c r="BK66" s="89">
        <f t="shared" si="130"/>
        <v>0</v>
      </c>
      <c r="BL66" s="89">
        <f t="shared" si="131"/>
        <v>0</v>
      </c>
      <c r="BM66" s="89">
        <f t="shared" si="132"/>
        <v>0</v>
      </c>
      <c r="BN66" s="89">
        <f t="shared" si="133"/>
        <v>0</v>
      </c>
      <c r="BO66" s="89">
        <f t="shared" si="134"/>
        <v>0</v>
      </c>
      <c r="BP66" s="89">
        <f t="shared" si="135"/>
        <v>0</v>
      </c>
      <c r="BQ66" s="89">
        <f t="shared" si="136"/>
        <v>0</v>
      </c>
      <c r="BR66" s="89">
        <f t="shared" si="137"/>
        <v>0</v>
      </c>
      <c r="BS66" s="89">
        <f t="shared" si="138"/>
        <v>0</v>
      </c>
      <c r="BT66" s="89">
        <f t="shared" si="139"/>
        <v>0</v>
      </c>
      <c r="BU66" s="89">
        <f t="shared" si="140"/>
        <v>0</v>
      </c>
      <c r="BV66" s="89">
        <f t="shared" si="141"/>
        <v>20</v>
      </c>
      <c r="BW66" s="89">
        <f t="shared" si="142"/>
        <v>20</v>
      </c>
      <c r="BX66" s="89">
        <f t="shared" si="143"/>
        <v>20</v>
      </c>
      <c r="BY66" s="89">
        <f t="shared" si="144"/>
        <v>20</v>
      </c>
      <c r="BZ66" s="89">
        <f t="shared" si="145"/>
        <v>20</v>
      </c>
      <c r="CA66" s="89">
        <f t="shared" si="146"/>
        <v>15</v>
      </c>
      <c r="CB66" s="89">
        <f t="shared" si="147"/>
        <v>15</v>
      </c>
      <c r="CC66" s="89">
        <f t="shared" si="148"/>
        <v>15</v>
      </c>
      <c r="CD66" s="89">
        <f t="shared" si="149"/>
        <v>15</v>
      </c>
      <c r="CE66" s="89">
        <f t="shared" si="150"/>
        <v>15</v>
      </c>
      <c r="CF66" s="89">
        <f t="shared" si="151"/>
        <v>10</v>
      </c>
      <c r="CG66" s="89">
        <f t="shared" si="152"/>
        <v>10</v>
      </c>
      <c r="CH66" s="89">
        <f t="shared" si="153"/>
        <v>10</v>
      </c>
      <c r="CI66" s="89">
        <f t="shared" si="154"/>
        <v>10</v>
      </c>
      <c r="CJ66" s="89">
        <f t="shared" si="155"/>
        <v>10</v>
      </c>
      <c r="CK66" s="89">
        <f t="shared" si="156"/>
        <v>15</v>
      </c>
      <c r="CL66" s="89">
        <f t="shared" si="157"/>
        <v>15</v>
      </c>
      <c r="CM66" s="89">
        <f t="shared" si="158"/>
        <v>15</v>
      </c>
      <c r="CN66" s="89">
        <f t="shared" si="159"/>
        <v>15</v>
      </c>
      <c r="CO66" s="89">
        <f t="shared" si="160"/>
        <v>15</v>
      </c>
      <c r="CP66" s="89">
        <f t="shared" si="161"/>
        <v>10</v>
      </c>
      <c r="CQ66" s="89">
        <f t="shared" si="162"/>
        <v>10</v>
      </c>
      <c r="CR66" s="89">
        <f t="shared" si="163"/>
        <v>10</v>
      </c>
      <c r="CS66" s="89">
        <f t="shared" si="164"/>
        <v>10</v>
      </c>
      <c r="CT66" s="89">
        <f t="shared" si="165"/>
        <v>10</v>
      </c>
      <c r="CU66" s="89">
        <f t="shared" si="166"/>
        <v>5</v>
      </c>
      <c r="CV66" s="89">
        <f t="shared" si="167"/>
        <v>5</v>
      </c>
      <c r="CW66" s="89">
        <f t="shared" si="168"/>
        <v>5</v>
      </c>
      <c r="CX66" s="89">
        <f t="shared" si="169"/>
        <v>5</v>
      </c>
      <c r="CY66" s="89">
        <f t="shared" si="170"/>
        <v>5</v>
      </c>
      <c r="CZ66" s="89">
        <f t="shared" si="171"/>
        <v>72000</v>
      </c>
      <c r="DA66" s="89">
        <f t="shared" si="172"/>
        <v>72000</v>
      </c>
      <c r="DB66" s="89">
        <f t="shared" si="173"/>
        <v>72000</v>
      </c>
      <c r="DC66" s="89">
        <f t="shared" si="174"/>
        <v>72000</v>
      </c>
      <c r="DD66" s="89">
        <f t="shared" si="175"/>
        <v>72000</v>
      </c>
      <c r="DH66" s="89">
        <v>61</v>
      </c>
      <c r="DI66" s="89">
        <f>SUMPRODUCT(AM$6:AM66,[1]节奏总纲!W$4:W64)</f>
        <v>13552247.06282237</v>
      </c>
      <c r="DJ66" s="89">
        <f>SUMPRODUCT(AN$6:AN66,[1]节奏总纲!X$4:X64)</f>
        <v>11843332.615918485</v>
      </c>
      <c r="DK66" s="89">
        <f>SUMPRODUCT(AO$6:AO66,[1]节奏总纲!Y$4:Y64)</f>
        <v>9773956.1557870489</v>
      </c>
      <c r="DL66" s="89">
        <f>SUMPRODUCT(AP$6:AP66,[1]节奏总纲!Z$4:Z64)</f>
        <v>7234183.4355772967</v>
      </c>
      <c r="DM66" s="89">
        <f>SUMPRODUCT(AQ$6:AQ66,[1]节奏总纲!AA$4:AA64)</f>
        <v>4101129.0680299518</v>
      </c>
      <c r="DN66" s="89">
        <f>SUMPRODUCT(AR$6:AR66,[1]节奏总纲!W$4:W64)</f>
        <v>770842671.61664224</v>
      </c>
      <c r="DO66" s="89">
        <f>SUMPRODUCT(AS$6:AS66,[1]节奏总纲!X$4:X64)</f>
        <v>687905049.92889905</v>
      </c>
      <c r="DP66" s="89">
        <f>SUMPRODUCT(AT$6:AT66,[1]节奏总纲!Y$4:Y64)</f>
        <v>580040927.03288317</v>
      </c>
      <c r="DQ66" s="89">
        <f>SUMPRODUCT(AU$6:AU66,[1]节奏总纲!Z$4:Z64)</f>
        <v>439076708.43319106</v>
      </c>
      <c r="DR66" s="89">
        <f>SUMPRODUCT(AV$6:AV66,[1]节奏总纲!AA$4:AA64)</f>
        <v>261361819.58616772</v>
      </c>
      <c r="DS66" s="89">
        <f>SUMPRODUCT(CZ$6:CZ66,[1]节奏总纲!W$4:W64)</f>
        <v>4760932.0357234981</v>
      </c>
      <c r="DT66" s="89">
        <f>SUMPRODUCT(DA$6:DA66,[1]节奏总纲!X$4:X64)</f>
        <v>4125090.1443616454</v>
      </c>
      <c r="DU66" s="89">
        <f>SUMPRODUCT(DB$6:DB66,[1]节奏总纲!Y$4:Y64)</f>
        <v>3375946.8124550488</v>
      </c>
      <c r="DV66" s="89">
        <f>SUMPRODUCT(DC$6:DC66,[1]节奏总纲!Z$4:Z64)</f>
        <v>2478050.4218301652</v>
      </c>
      <c r="DW66" s="89">
        <f>SUMPRODUCT(DD$6:DD66,[1]节奏总纲!AA$4:AA64)</f>
        <v>1377246.9951894172</v>
      </c>
      <c r="DX66" s="89">
        <f>SUMPRODUCT(AW$6:AW66,[1]节奏总纲!W$4:W64)</f>
        <v>0</v>
      </c>
      <c r="DY66" s="89">
        <f>SUMPRODUCT(AX$6:AX66,[1]节奏总纲!X$4:X64)</f>
        <v>0</v>
      </c>
      <c r="DZ66" s="89">
        <f>SUMPRODUCT(AY$6:AY66,[1]节奏总纲!Y$4:Y64)</f>
        <v>0</v>
      </c>
      <c r="EA66" s="89">
        <f>SUMPRODUCT(AZ$6:AZ66,[1]节奏总纲!Z$4:Z64)</f>
        <v>0</v>
      </c>
      <c r="EB66" s="89">
        <f>SUMPRODUCT(BA$6:BA66,[1]节奏总纲!AA$4:AA64)</f>
        <v>0</v>
      </c>
      <c r="EC66" s="89">
        <f>SUMPRODUCT(BB$6:BB66,[1]节奏总纲!W$4:W64)</f>
        <v>0</v>
      </c>
      <c r="ED66" s="89">
        <f>SUMPRODUCT(BC$6:BC66,[1]节奏总纲!X$4:X64)</f>
        <v>0</v>
      </c>
      <c r="EE66" s="89">
        <f>SUMPRODUCT(BD$6:BD66,[1]节奏总纲!Y$4:Y64)</f>
        <v>0</v>
      </c>
      <c r="EF66" s="89">
        <f>SUMPRODUCT(BE$6:BE66,[1]节奏总纲!Z$4:Z64)</f>
        <v>0</v>
      </c>
      <c r="EG66" s="89">
        <f>SUMPRODUCT(BF$6:BF66,[1]节奏总纲!AA$4:AA64)</f>
        <v>0</v>
      </c>
      <c r="EH66" s="89">
        <f>SUMPRODUCT(BG$6:BG66,[1]节奏总纲!W$4:W64)</f>
        <v>0</v>
      </c>
      <c r="EI66" s="89">
        <f>SUMPRODUCT(BH$6:BH66,[1]节奏总纲!X$4:X64)</f>
        <v>0</v>
      </c>
      <c r="EJ66" s="89">
        <f>SUMPRODUCT(BI$6:BI66,[1]节奏总纲!Y$4:Y64)</f>
        <v>0</v>
      </c>
      <c r="EK66" s="89">
        <f>SUMPRODUCT(BJ$6:BJ66,[1]节奏总纲!Z$4:Z64)</f>
        <v>0</v>
      </c>
      <c r="EL66" s="89">
        <f>SUMPRODUCT(BK$6:BK66,[1]节奏总纲!AA$4:AA64)</f>
        <v>0</v>
      </c>
      <c r="EM66" s="89">
        <f>SUMPRODUCT(BL$6:BL66,[1]节奏总纲!W$4:W64)</f>
        <v>0</v>
      </c>
      <c r="EN66" s="89">
        <f>SUMPRODUCT(BM$6:BM66,[1]节奏总纲!X$4:X64)</f>
        <v>0</v>
      </c>
      <c r="EO66" s="89">
        <f>SUMPRODUCT(BN$6:BN66,[1]节奏总纲!Y$4:Y64)</f>
        <v>0</v>
      </c>
      <c r="EP66" s="89">
        <f>SUMPRODUCT(BO$6:BO66,[1]节奏总纲!Z$4:Z64)</f>
        <v>0</v>
      </c>
      <c r="EQ66" s="89">
        <f>SUMPRODUCT(BP$6:BP66,[1]节奏总纲!AA$4:AA64)</f>
        <v>0</v>
      </c>
      <c r="ER66" s="89">
        <f>SUMPRODUCT(BQ$6:BQ66,[1]节奏总纲!W$4:W64)</f>
        <v>0</v>
      </c>
      <c r="ES66" s="89">
        <f>SUMPRODUCT(BR$6:BR66,[1]节奏总纲!X$4:X64)</f>
        <v>0</v>
      </c>
      <c r="ET66" s="89">
        <f>SUMPRODUCT(BS$6:BS66,[1]节奏总纲!Y$4:Y64)</f>
        <v>0</v>
      </c>
      <c r="EU66" s="89">
        <f>SUMPRODUCT(BT$6:BT66,[1]节奏总纲!Z$4:Z64)</f>
        <v>0</v>
      </c>
      <c r="EV66" s="89">
        <f>SUMPRODUCT(BU$6:BU66,[1]节奏总纲!AA$4:AA64)</f>
        <v>0</v>
      </c>
      <c r="FE66" s="89">
        <f>SUMPRODUCT(BV$6:BV66,[1]节奏总纲!W$4:W64)</f>
        <v>1329.5732812452929</v>
      </c>
      <c r="FF66" s="89">
        <f>SUMPRODUCT(BW$6:BW66,[1]节奏总纲!X$4:X64)</f>
        <v>1152.7248842053768</v>
      </c>
      <c r="FG66" s="89">
        <f>SUMPRODUCT(BX$6:BX66,[1]节奏总纲!Y$4:Y64)</f>
        <v>943.90676871660139</v>
      </c>
      <c r="FH66" s="89">
        <f>SUMPRODUCT(BY$6:BY66,[1]节奏总纲!Z$4:Z64)</f>
        <v>693.17971080945972</v>
      </c>
      <c r="FI66" s="89">
        <f>SUMPRODUCT(BZ$6:BZ66,[1]节奏总纲!AA$4:AA64)</f>
        <v>385.6687220084101</v>
      </c>
      <c r="FJ66" s="89">
        <f>SUMPRODUCT(CA$6:CA66,[1]节奏总纲!W$4:W64)</f>
        <v>975.16991195929722</v>
      </c>
      <c r="FK66" s="89">
        <f>SUMPRODUCT(CB$6:CB66,[1]节奏总纲!X$4:X64)</f>
        <v>845.4802856036157</v>
      </c>
      <c r="FL66" s="89">
        <f>SUMPRODUCT(CC$6:CC66,[1]节奏总纲!Y$4:Y64)</f>
        <v>692.26033986298</v>
      </c>
      <c r="FM66" s="89">
        <f>SUMPRODUCT(CD$6:CD66,[1]节奏总纲!Z$4:Z64)</f>
        <v>508.29254122355729</v>
      </c>
      <c r="FN66" s="89">
        <f>SUMPRODUCT(CE$6:CE66,[1]节奏总纲!AA$4:AA64)</f>
        <v>282.92619473025911</v>
      </c>
      <c r="FO66" s="89">
        <f>SUMPRODUCT(CF$6:CF66,[1]节奏总纲!W$4:W64)</f>
        <v>639.3275133565628</v>
      </c>
      <c r="FP66" s="89">
        <f>SUMPRODUCT(CG$6:CG66,[1]节奏总纲!X$4:X64)</f>
        <v>554.66958423628432</v>
      </c>
      <c r="FQ66" s="89">
        <f>SUMPRODUCT(CH$6:CH66,[1]节奏总纲!Y$4:Y64)</f>
        <v>454.32501978799439</v>
      </c>
      <c r="FR66" s="89">
        <f>SUMPRODUCT(CI$6:CI66,[1]节奏总纲!Z$4:Z64)</f>
        <v>333.55595526024467</v>
      </c>
      <c r="FS66" s="89">
        <f>SUMPRODUCT(CJ$6:CJ66,[1]节奏总纲!AA$4:AA64)</f>
        <v>185.68889519570797</v>
      </c>
      <c r="FT66" s="89">
        <f>SUMPRODUCT(CK$6:CK66,[1]节奏总纲!W$4:W64)</f>
        <v>895.67421498284125</v>
      </c>
      <c r="FU66" s="89">
        <f>SUMPRODUCT(CL$6:CL66,[1]节奏总纲!X$4:X64)</f>
        <v>777.16316462699388</v>
      </c>
      <c r="FV66" s="89">
        <f>SUMPRODUCT(CM$6:CM66,[1]节奏总纲!Y$4:Y64)</f>
        <v>636.77643702336479</v>
      </c>
      <c r="FW66" s="89">
        <f>SUMPRODUCT(CN$6:CN66,[1]节奏总纲!Z$4:Z64)</f>
        <v>468.19642606395752</v>
      </c>
      <c r="FX66" s="89">
        <f>SUMPRODUCT(CO$6:CO66,[1]节奏总纲!AA$4:AA64)</f>
        <v>261.12601421789788</v>
      </c>
      <c r="FY66" s="89">
        <f>SUMPRODUCT(CP$6:CP66,[1]节奏总纲!W$4:W64)</f>
        <v>574.31322145898298</v>
      </c>
      <c r="FZ66" s="89">
        <f>SUMPRODUCT(CQ$6:CQ66,[1]节奏总纲!X$4:X64)</f>
        <v>498.64540101606576</v>
      </c>
      <c r="GA66" s="89">
        <f>SUMPRODUCT(CR$6:CR66,[1]节奏总纲!Y$4:Y64)</f>
        <v>408.68335579470261</v>
      </c>
      <c r="GB66" s="89">
        <f>SUMPRODUCT(CS$6:CS66,[1]节奏总纲!Z$4:Z64)</f>
        <v>300.29462138267775</v>
      </c>
      <c r="GC66" s="89">
        <f>SUMPRODUCT(CT$6:CT66,[1]节奏总纲!AA$4:AA64)</f>
        <v>167.90518994748896</v>
      </c>
      <c r="GD66" s="89">
        <f>SUMPRODUCT(CU$6:CU66,[1]节奏总纲!W$4:W64)</f>
        <v>270.52425016274117</v>
      </c>
      <c r="GE66" s="89">
        <f>SUMPRODUCT(CV$6:CV66,[1]节奏总纲!X$4:X64)</f>
        <v>234.85658138662495</v>
      </c>
      <c r="GF66" s="89">
        <f>SUMPRODUCT(CW$6:CW66,[1]节奏总纲!Y$4:Y64)</f>
        <v>192.69838361849929</v>
      </c>
      <c r="GG66" s="89">
        <f>SUMPRODUCT(CX$6:CX66,[1]节奏总纲!Z$4:Z64)</f>
        <v>142.08747894707665</v>
      </c>
      <c r="GH66" s="89">
        <f>SUMPRODUCT(CY$6:CY66,[1]节奏总纲!AA$4:AA64)</f>
        <v>79.425290712149604</v>
      </c>
      <c r="GJ66" s="88">
        <v>70</v>
      </c>
      <c r="GK66" s="88">
        <f t="shared" si="181"/>
        <v>1786.4794199700275</v>
      </c>
      <c r="GL66" s="88">
        <f t="shared" si="182"/>
        <v>1324.1898283030496</v>
      </c>
      <c r="GM66" s="88">
        <f t="shared" si="183"/>
        <v>875.61134541470744</v>
      </c>
      <c r="GN66" s="88">
        <f t="shared" si="184"/>
        <v>1268.7059254634346</v>
      </c>
      <c r="GO66" s="88">
        <f t="shared" si="185"/>
        <v>829.96968142141566</v>
      </c>
      <c r="GP66" s="88">
        <f t="shared" si="186"/>
        <v>403.34154643185587</v>
      </c>
      <c r="GR66" s="89">
        <f>SUMPRODUCT(CZ$6:CZ66,[1]节奏总纲!W$4:W64)</f>
        <v>4760932.0357234981</v>
      </c>
      <c r="GS66" s="89">
        <f>SUMPRODUCT(DA$6:DA66,[1]节奏总纲!X$4:X64)</f>
        <v>4125090.1443616454</v>
      </c>
      <c r="GT66" s="89">
        <f>SUMPRODUCT(DB$6:DB66,[1]节奏总纲!Y$4:Y64)</f>
        <v>3375946.8124550488</v>
      </c>
      <c r="GU66" s="89">
        <f>SUMPRODUCT(DC$6:DC66,[1]节奏总纲!Z$4:Z64)</f>
        <v>2478050.4218301652</v>
      </c>
      <c r="GV66" s="89">
        <f>SUMPRODUCT(DD$6:DD66,[1]节奏总纲!AA$4:AA64)</f>
        <v>1377246.9951894172</v>
      </c>
    </row>
    <row r="67" spans="2:204" x14ac:dyDescent="0.15">
      <c r="B67" s="89">
        <f t="shared" si="89"/>
        <v>80</v>
      </c>
      <c r="C67" s="89">
        <v>56</v>
      </c>
      <c r="D67" s="39">
        <f>爵位解锁村镇信息!L64</f>
        <v>3910</v>
      </c>
      <c r="E67" s="39">
        <f>爵位解锁村镇信息!M64</f>
        <v>3943.8888888888882</v>
      </c>
      <c r="F67" s="39">
        <f>爵位解锁村镇信息!N64</f>
        <v>3978.4693877551031</v>
      </c>
      <c r="G67" s="39">
        <f>爵位解锁村镇信息!O64</f>
        <v>4013.7628865979386</v>
      </c>
      <c r="H67" s="39">
        <f>爵位解锁村镇信息!P64</f>
        <v>4086.5789473684217</v>
      </c>
      <c r="I67" s="67">
        <f t="shared" si="87"/>
        <v>0.88235294117647056</v>
      </c>
      <c r="J67" s="42">
        <v>100</v>
      </c>
      <c r="K67" s="89">
        <f t="shared" si="88"/>
        <v>3450</v>
      </c>
      <c r="L67" s="89">
        <v>215500</v>
      </c>
      <c r="M67" s="89">
        <f>ROUND(650/INDEX('[1]功能-付费相关'!BB$6:BB$105,C67,1)/2000,0)*2000</f>
        <v>10272000</v>
      </c>
      <c r="S67" s="89">
        <v>6</v>
      </c>
      <c r="T67" s="69">
        <v>20</v>
      </c>
      <c r="U67" s="69">
        <v>15</v>
      </c>
      <c r="V67" s="69">
        <v>10</v>
      </c>
      <c r="W67" s="69">
        <v>15</v>
      </c>
      <c r="X67" s="89">
        <v>10</v>
      </c>
      <c r="Y67" s="69">
        <v>5</v>
      </c>
      <c r="Z67" s="89">
        <f t="shared" si="86"/>
        <v>72000</v>
      </c>
      <c r="AE67" s="89">
        <v>62</v>
      </c>
      <c r="AF67" s="89">
        <f t="shared" si="101"/>
        <v>4390</v>
      </c>
      <c r="AG67" s="89">
        <f t="shared" si="102"/>
        <v>4428.7373737373728</v>
      </c>
      <c r="AH67" s="89">
        <f t="shared" si="103"/>
        <v>4468.2653061224501</v>
      </c>
      <c r="AI67" s="89">
        <f t="shared" si="104"/>
        <v>4508.6082474226805</v>
      </c>
      <c r="AJ67" s="89">
        <f t="shared" si="105"/>
        <v>4591.8421052631584</v>
      </c>
      <c r="AL67" s="89">
        <v>62</v>
      </c>
      <c r="AM67" s="89">
        <f t="shared" si="106"/>
        <v>280560</v>
      </c>
      <c r="AN67" s="89">
        <f t="shared" si="107"/>
        <v>283426.5656565656</v>
      </c>
      <c r="AO67" s="89">
        <f t="shared" si="108"/>
        <v>286369.89795918373</v>
      </c>
      <c r="AP67" s="89">
        <f t="shared" si="109"/>
        <v>289395.61855670105</v>
      </c>
      <c r="AQ67" s="89">
        <f t="shared" si="110"/>
        <v>295680.00000000006</v>
      </c>
      <c r="AR67" s="89">
        <f t="shared" si="111"/>
        <v>25188800</v>
      </c>
      <c r="AS67" s="89">
        <f t="shared" si="112"/>
        <v>26127019.191919167</v>
      </c>
      <c r="AT67" s="89">
        <f t="shared" si="113"/>
        <v>27128587.755102068</v>
      </c>
      <c r="AU67" s="89">
        <f t="shared" si="114"/>
        <v>28203323.711340208</v>
      </c>
      <c r="AV67" s="89">
        <f t="shared" si="115"/>
        <v>30531973.684210539</v>
      </c>
      <c r="AW67" s="89">
        <f t="shared" si="116"/>
        <v>0</v>
      </c>
      <c r="AX67" s="89">
        <f t="shared" si="117"/>
        <v>0</v>
      </c>
      <c r="AY67" s="89">
        <f t="shared" si="118"/>
        <v>0</v>
      </c>
      <c r="AZ67" s="89">
        <f t="shared" si="119"/>
        <v>0</v>
      </c>
      <c r="BA67" s="89">
        <f t="shared" si="120"/>
        <v>0</v>
      </c>
      <c r="BB67" s="89">
        <f t="shared" si="121"/>
        <v>0</v>
      </c>
      <c r="BC67" s="89">
        <f t="shared" si="122"/>
        <v>0</v>
      </c>
      <c r="BD67" s="89">
        <f t="shared" si="123"/>
        <v>0</v>
      </c>
      <c r="BE67" s="89">
        <f t="shared" si="124"/>
        <v>0</v>
      </c>
      <c r="BF67" s="89">
        <f t="shared" si="125"/>
        <v>0</v>
      </c>
      <c r="BG67" s="89">
        <f t="shared" si="126"/>
        <v>0</v>
      </c>
      <c r="BH67" s="89">
        <f t="shared" si="127"/>
        <v>0</v>
      </c>
      <c r="BI67" s="89">
        <f t="shared" si="128"/>
        <v>0</v>
      </c>
      <c r="BJ67" s="89">
        <f t="shared" si="129"/>
        <v>0</v>
      </c>
      <c r="BK67" s="89">
        <f t="shared" si="130"/>
        <v>0</v>
      </c>
      <c r="BL67" s="89">
        <f t="shared" si="131"/>
        <v>0</v>
      </c>
      <c r="BM67" s="89">
        <f t="shared" si="132"/>
        <v>0</v>
      </c>
      <c r="BN67" s="89">
        <f t="shared" si="133"/>
        <v>0</v>
      </c>
      <c r="BO67" s="89">
        <f t="shared" si="134"/>
        <v>0</v>
      </c>
      <c r="BP67" s="89">
        <f t="shared" si="135"/>
        <v>0</v>
      </c>
      <c r="BQ67" s="89">
        <f t="shared" si="136"/>
        <v>0</v>
      </c>
      <c r="BR67" s="89">
        <f t="shared" si="137"/>
        <v>0</v>
      </c>
      <c r="BS67" s="89">
        <f t="shared" si="138"/>
        <v>0</v>
      </c>
      <c r="BT67" s="89">
        <f t="shared" si="139"/>
        <v>0</v>
      </c>
      <c r="BU67" s="89">
        <f t="shared" si="140"/>
        <v>0</v>
      </c>
      <c r="BV67" s="89">
        <f t="shared" si="141"/>
        <v>20</v>
      </c>
      <c r="BW67" s="89">
        <f t="shared" si="142"/>
        <v>20</v>
      </c>
      <c r="BX67" s="89">
        <f t="shared" si="143"/>
        <v>20</v>
      </c>
      <c r="BY67" s="89">
        <f t="shared" si="144"/>
        <v>20</v>
      </c>
      <c r="BZ67" s="89">
        <f t="shared" si="145"/>
        <v>20</v>
      </c>
      <c r="CA67" s="89">
        <f t="shared" si="146"/>
        <v>15</v>
      </c>
      <c r="CB67" s="89">
        <f t="shared" si="147"/>
        <v>15</v>
      </c>
      <c r="CC67" s="89">
        <f t="shared" si="148"/>
        <v>15</v>
      </c>
      <c r="CD67" s="89">
        <f t="shared" si="149"/>
        <v>15</v>
      </c>
      <c r="CE67" s="89">
        <f t="shared" si="150"/>
        <v>15</v>
      </c>
      <c r="CF67" s="89">
        <f t="shared" si="151"/>
        <v>10</v>
      </c>
      <c r="CG67" s="89">
        <f t="shared" si="152"/>
        <v>10</v>
      </c>
      <c r="CH67" s="89">
        <f t="shared" si="153"/>
        <v>10</v>
      </c>
      <c r="CI67" s="89">
        <f t="shared" si="154"/>
        <v>10</v>
      </c>
      <c r="CJ67" s="89">
        <f t="shared" si="155"/>
        <v>10</v>
      </c>
      <c r="CK67" s="89">
        <f t="shared" si="156"/>
        <v>15</v>
      </c>
      <c r="CL67" s="89">
        <f t="shared" si="157"/>
        <v>15</v>
      </c>
      <c r="CM67" s="89">
        <f t="shared" si="158"/>
        <v>15</v>
      </c>
      <c r="CN67" s="89">
        <f t="shared" si="159"/>
        <v>15</v>
      </c>
      <c r="CO67" s="89">
        <f t="shared" si="160"/>
        <v>15</v>
      </c>
      <c r="CP67" s="89">
        <f t="shared" si="161"/>
        <v>10</v>
      </c>
      <c r="CQ67" s="89">
        <f t="shared" si="162"/>
        <v>10</v>
      </c>
      <c r="CR67" s="89">
        <f t="shared" si="163"/>
        <v>10</v>
      </c>
      <c r="CS67" s="89">
        <f t="shared" si="164"/>
        <v>10</v>
      </c>
      <c r="CT67" s="89">
        <f t="shared" si="165"/>
        <v>10</v>
      </c>
      <c r="CU67" s="89">
        <f t="shared" si="166"/>
        <v>5</v>
      </c>
      <c r="CV67" s="89">
        <f t="shared" si="167"/>
        <v>5</v>
      </c>
      <c r="CW67" s="89">
        <f t="shared" si="168"/>
        <v>5</v>
      </c>
      <c r="CX67" s="89">
        <f t="shared" si="169"/>
        <v>5</v>
      </c>
      <c r="CY67" s="89">
        <f t="shared" si="170"/>
        <v>5</v>
      </c>
      <c r="CZ67" s="89">
        <f t="shared" si="171"/>
        <v>72000</v>
      </c>
      <c r="DA67" s="89">
        <f t="shared" si="172"/>
        <v>72000</v>
      </c>
      <c r="DB67" s="89">
        <f t="shared" si="173"/>
        <v>72000</v>
      </c>
      <c r="DC67" s="89">
        <f t="shared" si="174"/>
        <v>72000</v>
      </c>
      <c r="DD67" s="89">
        <f t="shared" si="175"/>
        <v>72000</v>
      </c>
      <c r="DH67" s="89">
        <v>62</v>
      </c>
      <c r="DI67" s="89">
        <f>SUMPRODUCT(AM$6:AM67,[1]节奏总纲!W$4:W65)</f>
        <v>14933498.123864658</v>
      </c>
      <c r="DJ67" s="89">
        <f>SUMPRODUCT(AN$6:AN67,[1]节奏总纲!X$4:X65)</f>
        <v>13046807.475171093</v>
      </c>
      <c r="DK67" s="89">
        <f>SUMPRODUCT(AO$6:AO67,[1]节奏总纲!Y$4:Y65)</f>
        <v>10785054.044747192</v>
      </c>
      <c r="DL67" s="89">
        <f>SUMPRODUCT(AP$6:AP67,[1]节奏总纲!Z$4:Z65)</f>
        <v>7991453.6149100764</v>
      </c>
      <c r="DM67" s="89">
        <f>SUMPRODUCT(AQ$6:AQ67,[1]节奏总纲!AA$4:AA65)</f>
        <v>4551153.350096954</v>
      </c>
      <c r="DN67" s="89">
        <f>SUMPRODUCT(AR$6:AR67,[1]节奏总纲!W$4:W65)</f>
        <v>894851998.41441107</v>
      </c>
      <c r="DO67" s="89">
        <f>SUMPRODUCT(AS$6:AS67,[1]节奏总纲!X$4:X65)</f>
        <v>798844582.61471486</v>
      </c>
      <c r="DP67" s="89">
        <f>SUMPRODUCT(AT$6:AT67,[1]节奏总纲!Y$4:Y65)</f>
        <v>675824939.26716912</v>
      </c>
      <c r="DQ67" s="89">
        <f>SUMPRODUCT(AU$6:AU67,[1]节奏总纲!Z$4:Z65)</f>
        <v>512877189.97186536</v>
      </c>
      <c r="DR67" s="89">
        <f>SUMPRODUCT(AV$6:AV67,[1]节奏总纲!AA$4:AA65)</f>
        <v>307831413.53004444</v>
      </c>
      <c r="DS67" s="89">
        <f>SUMPRODUCT(CZ$6:CZ67,[1]节奏总纲!W$4:W65)</f>
        <v>5115401.9401825974</v>
      </c>
      <c r="DT67" s="89">
        <f>SUMPRODUCT(DA$6:DA67,[1]节奏总纲!X$4:X65)</f>
        <v>4430813.7439312907</v>
      </c>
      <c r="DU67" s="89">
        <f>SUMPRODUCT(DB$6:DB67,[1]节奏总纲!Y$4:Y65)</f>
        <v>3630160.1516500306</v>
      </c>
      <c r="DV67" s="89">
        <f>SUMPRODUCT(DC$6:DC67,[1]节奏总纲!Z$4:Z65)</f>
        <v>2666454.9774481258</v>
      </c>
      <c r="DW67" s="89">
        <f>SUMPRODUCT(DD$6:DD67,[1]节奏总纲!AA$4:AA65)</f>
        <v>1486830.8301083301</v>
      </c>
      <c r="DX67" s="89">
        <f>SUMPRODUCT(AW$6:AW67,[1]节奏总纲!W$4:W65)</f>
        <v>0</v>
      </c>
      <c r="DY67" s="89">
        <f>SUMPRODUCT(AX$6:AX67,[1]节奏总纲!X$4:X65)</f>
        <v>0</v>
      </c>
      <c r="DZ67" s="89">
        <f>SUMPRODUCT(AY$6:AY67,[1]节奏总纲!Y$4:Y65)</f>
        <v>0</v>
      </c>
      <c r="EA67" s="89">
        <f>SUMPRODUCT(AZ$6:AZ67,[1]节奏总纲!Z$4:Z65)</f>
        <v>0</v>
      </c>
      <c r="EB67" s="89">
        <f>SUMPRODUCT(BA$6:BA67,[1]节奏总纲!AA$4:AA65)</f>
        <v>0</v>
      </c>
      <c r="EC67" s="89">
        <f>SUMPRODUCT(BB$6:BB67,[1]节奏总纲!W$4:W65)</f>
        <v>0</v>
      </c>
      <c r="ED67" s="89">
        <f>SUMPRODUCT(BC$6:BC67,[1]节奏总纲!X$4:X65)</f>
        <v>0</v>
      </c>
      <c r="EE67" s="89">
        <f>SUMPRODUCT(BD$6:BD67,[1]节奏总纲!Y$4:Y65)</f>
        <v>0</v>
      </c>
      <c r="EF67" s="89">
        <f>SUMPRODUCT(BE$6:BE67,[1]节奏总纲!Z$4:Z65)</f>
        <v>0</v>
      </c>
      <c r="EG67" s="89">
        <f>SUMPRODUCT(BF$6:BF67,[1]节奏总纲!AA$4:AA65)</f>
        <v>0</v>
      </c>
      <c r="EH67" s="89">
        <f>SUMPRODUCT(BG$6:BG67,[1]节奏总纲!W$4:W65)</f>
        <v>0</v>
      </c>
      <c r="EI67" s="89">
        <f>SUMPRODUCT(BH$6:BH67,[1]节奏总纲!X$4:X65)</f>
        <v>0</v>
      </c>
      <c r="EJ67" s="89">
        <f>SUMPRODUCT(BI$6:BI67,[1]节奏总纲!Y$4:Y65)</f>
        <v>0</v>
      </c>
      <c r="EK67" s="89">
        <f>SUMPRODUCT(BJ$6:BJ67,[1]节奏总纲!Z$4:Z65)</f>
        <v>0</v>
      </c>
      <c r="EL67" s="89">
        <f>SUMPRODUCT(BK$6:BK67,[1]节奏总纲!AA$4:AA65)</f>
        <v>0</v>
      </c>
      <c r="EM67" s="89">
        <f>SUMPRODUCT(BL$6:BL67,[1]节奏总纲!W$4:W65)</f>
        <v>0</v>
      </c>
      <c r="EN67" s="89">
        <f>SUMPRODUCT(BM$6:BM67,[1]节奏总纲!X$4:X65)</f>
        <v>0</v>
      </c>
      <c r="EO67" s="89">
        <f>SUMPRODUCT(BN$6:BN67,[1]节奏总纲!Y$4:Y65)</f>
        <v>0</v>
      </c>
      <c r="EP67" s="89">
        <f>SUMPRODUCT(BO$6:BO67,[1]节奏总纲!Z$4:Z65)</f>
        <v>0</v>
      </c>
      <c r="EQ67" s="89">
        <f>SUMPRODUCT(BP$6:BP67,[1]节奏总纲!AA$4:AA65)</f>
        <v>0</v>
      </c>
      <c r="ER67" s="89">
        <f>SUMPRODUCT(BQ$6:BQ67,[1]节奏总纲!W$4:W65)</f>
        <v>0</v>
      </c>
      <c r="ES67" s="89">
        <f>SUMPRODUCT(BR$6:BR67,[1]节奏总纲!X$4:X65)</f>
        <v>0</v>
      </c>
      <c r="ET67" s="89">
        <f>SUMPRODUCT(BS$6:BS67,[1]节奏总纲!Y$4:Y65)</f>
        <v>0</v>
      </c>
      <c r="EU67" s="89">
        <f>SUMPRODUCT(BT$6:BT67,[1]节奏总纲!Z$4:Z65)</f>
        <v>0</v>
      </c>
      <c r="EV67" s="89">
        <f>SUMPRODUCT(BU$6:BU67,[1]节奏总纲!AA$4:AA65)</f>
        <v>0</v>
      </c>
      <c r="FE67" s="89">
        <f>SUMPRODUCT(BV$6:BV67,[1]节奏总纲!W$4:W65)</f>
        <v>1428.0371435950426</v>
      </c>
      <c r="FF67" s="89">
        <f>SUMPRODUCT(BW$6:BW67,[1]节奏总纲!X$4:X65)</f>
        <v>1237.6481063080562</v>
      </c>
      <c r="FG67" s="89">
        <f>SUMPRODUCT(BX$6:BX67,[1]节奏总纲!Y$4:Y65)</f>
        <v>1014.5215851596519</v>
      </c>
      <c r="FH67" s="89">
        <f>SUMPRODUCT(BY$6:BY67,[1]节奏总纲!Z$4:Z65)</f>
        <v>745.5143095922266</v>
      </c>
      <c r="FI67" s="89">
        <f>SUMPRODUCT(BZ$6:BZ67,[1]节奏总纲!AA$4:AA65)</f>
        <v>416.10867615255256</v>
      </c>
      <c r="FJ67" s="89">
        <f>SUMPRODUCT(CA$6:CA67,[1]节奏总纲!W$4:W65)</f>
        <v>1049.0178087216095</v>
      </c>
      <c r="FK67" s="89">
        <f>SUMPRODUCT(CB$6:CB67,[1]节奏总纲!X$4:X65)</f>
        <v>909.17270218062515</v>
      </c>
      <c r="FL67" s="89">
        <f>SUMPRODUCT(CC$6:CC67,[1]节奏总纲!Y$4:Y65)</f>
        <v>745.22145219526783</v>
      </c>
      <c r="FM67" s="89">
        <f>SUMPRODUCT(CD$6:CD67,[1]节奏总纲!Z$4:Z65)</f>
        <v>547.54349031063248</v>
      </c>
      <c r="FN67" s="89">
        <f>SUMPRODUCT(CE$6:CE67,[1]节奏总纲!AA$4:AA65)</f>
        <v>305.75616033836599</v>
      </c>
      <c r="FO67" s="89">
        <f>SUMPRODUCT(CF$6:CF67,[1]节奏总纲!W$4:W65)</f>
        <v>688.55944453143763</v>
      </c>
      <c r="FP67" s="89">
        <f>SUMPRODUCT(CG$6:CG67,[1]节奏总纲!X$4:X65)</f>
        <v>597.131195287624</v>
      </c>
      <c r="FQ67" s="89">
        <f>SUMPRODUCT(CH$6:CH67,[1]节奏总纲!Y$4:Y65)</f>
        <v>489.63242800951963</v>
      </c>
      <c r="FR67" s="89">
        <f>SUMPRODUCT(CI$6:CI67,[1]节奏总纲!Z$4:Z65)</f>
        <v>359.72325465162811</v>
      </c>
      <c r="FS67" s="89">
        <f>SUMPRODUCT(CJ$6:CJ67,[1]节奏总纲!AA$4:AA65)</f>
        <v>200.9088722677792</v>
      </c>
      <c r="FT67" s="89">
        <f>SUMPRODUCT(CK$6:CK67,[1]节奏总纲!W$4:W65)</f>
        <v>969.52211174515355</v>
      </c>
      <c r="FU67" s="89">
        <f>SUMPRODUCT(CL$6:CL67,[1]节奏总纲!X$4:X65)</f>
        <v>840.85558120400333</v>
      </c>
      <c r="FV67" s="89">
        <f>SUMPRODUCT(CM$6:CM67,[1]节奏总纲!Y$4:Y65)</f>
        <v>689.73754935565262</v>
      </c>
      <c r="FW67" s="89">
        <f>SUMPRODUCT(CN$6:CN67,[1]节奏总纲!Z$4:Z65)</f>
        <v>507.4473751510327</v>
      </c>
      <c r="FX67" s="89">
        <f>SUMPRODUCT(CO$6:CO67,[1]节奏总纲!AA$4:AA65)</f>
        <v>283.95597982600475</v>
      </c>
      <c r="FY67" s="89">
        <f>SUMPRODUCT(CP$6:CP67,[1]节奏总纲!W$4:W65)</f>
        <v>623.54515263385781</v>
      </c>
      <c r="FZ67" s="89">
        <f>SUMPRODUCT(CQ$6:CQ67,[1]节奏总纲!X$4:X65)</f>
        <v>541.10701206740544</v>
      </c>
      <c r="GA67" s="89">
        <f>SUMPRODUCT(CR$6:CR67,[1]节奏总纲!Y$4:Y65)</f>
        <v>443.99076401622784</v>
      </c>
      <c r="GB67" s="89">
        <f>SUMPRODUCT(CS$6:CS67,[1]节奏总纲!Z$4:Z65)</f>
        <v>326.46192077406118</v>
      </c>
      <c r="GC67" s="89">
        <f>SUMPRODUCT(CT$6:CT67,[1]节奏总纲!AA$4:AA65)</f>
        <v>183.12516701956019</v>
      </c>
      <c r="GD67" s="89">
        <f>SUMPRODUCT(CU$6:CU67,[1]节奏总纲!W$4:W65)</f>
        <v>295.14021575017858</v>
      </c>
      <c r="GE67" s="89">
        <f>SUMPRODUCT(CV$6:CV67,[1]节奏总纲!X$4:X65)</f>
        <v>256.08738691229479</v>
      </c>
      <c r="GF67" s="89">
        <f>SUMPRODUCT(CW$6:CW67,[1]节奏总纲!Y$4:Y65)</f>
        <v>210.35208772926191</v>
      </c>
      <c r="GG67" s="89">
        <f>SUMPRODUCT(CX$6:CX67,[1]节奏总纲!Z$4:Z65)</f>
        <v>155.17112864276837</v>
      </c>
      <c r="GH67" s="89">
        <f>SUMPRODUCT(CY$6:CY67,[1]节奏总纲!AA$4:AA65)</f>
        <v>87.035279248185219</v>
      </c>
      <c r="GJ67" s="88">
        <v>75</v>
      </c>
      <c r="GK67" s="88">
        <f t="shared" si="181"/>
        <v>2531.9830628121445</v>
      </c>
      <c r="GL67" s="88">
        <f t="shared" si="182"/>
        <v>1883.317560434637</v>
      </c>
      <c r="GM67" s="88">
        <f t="shared" si="183"/>
        <v>1248.3631668357659</v>
      </c>
      <c r="GN67" s="88">
        <f t="shared" si="184"/>
        <v>1827.833657595022</v>
      </c>
      <c r="GO67" s="88">
        <f t="shared" si="185"/>
        <v>1202.7215028424741</v>
      </c>
      <c r="GP67" s="88">
        <f t="shared" si="186"/>
        <v>589.71745714238511</v>
      </c>
      <c r="GR67" s="89">
        <f>SUMPRODUCT(CZ$6:CZ67,[1]节奏总纲!W$4:W65)</f>
        <v>5115401.9401825974</v>
      </c>
      <c r="GS67" s="89">
        <f>SUMPRODUCT(DA$6:DA67,[1]节奏总纲!X$4:X65)</f>
        <v>4430813.7439312907</v>
      </c>
      <c r="GT67" s="89">
        <f>SUMPRODUCT(DB$6:DB67,[1]节奏总纲!Y$4:Y65)</f>
        <v>3630160.1516500306</v>
      </c>
      <c r="GU67" s="89">
        <f>SUMPRODUCT(DC$6:DC67,[1]节奏总纲!Z$4:Z65)</f>
        <v>2666454.9774481258</v>
      </c>
      <c r="GV67" s="89">
        <f>SUMPRODUCT(DD$6:DD67,[1]节奏总纲!AA$4:AA65)</f>
        <v>1486830.8301083301</v>
      </c>
    </row>
    <row r="68" spans="2:204" x14ac:dyDescent="0.15">
      <c r="B68" s="89">
        <f t="shared" si="89"/>
        <v>80</v>
      </c>
      <c r="C68" s="89">
        <v>57</v>
      </c>
      <c r="D68" s="39">
        <f>爵位解锁村镇信息!L65</f>
        <v>3990</v>
      </c>
      <c r="E68" s="39">
        <f>爵位解锁村镇信息!M65</f>
        <v>4024.6969696969695</v>
      </c>
      <c r="F68" s="39">
        <f>爵位解锁村镇信息!N65</f>
        <v>4060.1020408163272</v>
      </c>
      <c r="G68" s="39">
        <f>爵位解锁村镇信息!O65</f>
        <v>4096.2371134020623</v>
      </c>
      <c r="H68" s="39">
        <f>爵位解锁村镇信息!P65</f>
        <v>4170.7894736842109</v>
      </c>
      <c r="I68" s="67">
        <f t="shared" si="87"/>
        <v>0.88972431077694236</v>
      </c>
      <c r="J68" s="42">
        <v>100</v>
      </c>
      <c r="K68" s="89">
        <f t="shared" si="88"/>
        <v>3550</v>
      </c>
      <c r="L68" s="89">
        <v>222000</v>
      </c>
      <c r="M68" s="89">
        <f>ROUND(650/INDEX('[1]功能-付费相关'!BB$6:BB$105,C68,1)/2000,0)*2000</f>
        <v>11298000</v>
      </c>
      <c r="S68" s="89">
        <v>6</v>
      </c>
      <c r="T68" s="69">
        <v>20</v>
      </c>
      <c r="U68" s="69">
        <v>15</v>
      </c>
      <c r="V68" s="69">
        <v>10</v>
      </c>
      <c r="W68" s="69">
        <v>15</v>
      </c>
      <c r="X68" s="89">
        <v>10</v>
      </c>
      <c r="Y68" s="69">
        <v>5</v>
      </c>
      <c r="Z68" s="89">
        <f t="shared" si="86"/>
        <v>72000</v>
      </c>
      <c r="AE68" s="89">
        <v>63</v>
      </c>
      <c r="AF68" s="89">
        <f t="shared" si="101"/>
        <v>4470</v>
      </c>
      <c r="AG68" s="89">
        <f t="shared" si="102"/>
        <v>4509.545454545454</v>
      </c>
      <c r="AH68" s="89">
        <f t="shared" si="103"/>
        <v>4549.8979591836742</v>
      </c>
      <c r="AI68" s="89">
        <f t="shared" si="104"/>
        <v>4591.0824742268042</v>
      </c>
      <c r="AJ68" s="89">
        <f t="shared" si="105"/>
        <v>4676.0526315789484</v>
      </c>
      <c r="AL68" s="89">
        <v>63</v>
      </c>
      <c r="AM68" s="89">
        <f t="shared" si="106"/>
        <v>286500</v>
      </c>
      <c r="AN68" s="89">
        <f t="shared" si="107"/>
        <v>289465.90909090906</v>
      </c>
      <c r="AO68" s="89">
        <f t="shared" si="108"/>
        <v>292492.34693877556</v>
      </c>
      <c r="AP68" s="89">
        <f t="shared" si="109"/>
        <v>295622.26804123714</v>
      </c>
      <c r="AQ68" s="89">
        <f t="shared" si="110"/>
        <v>302106.05263157905</v>
      </c>
      <c r="AR68" s="89">
        <f t="shared" si="111"/>
        <v>27174800</v>
      </c>
      <c r="AS68" s="89">
        <f t="shared" si="112"/>
        <v>28228290.909090895</v>
      </c>
      <c r="AT68" s="89">
        <f t="shared" si="113"/>
        <v>29303281.63265308</v>
      </c>
      <c r="AU68" s="89">
        <f t="shared" si="114"/>
        <v>30509716.494845361</v>
      </c>
      <c r="AV68" s="89">
        <f t="shared" si="115"/>
        <v>33075936.842105296</v>
      </c>
      <c r="AW68" s="89">
        <f t="shared" si="116"/>
        <v>0</v>
      </c>
      <c r="AX68" s="89">
        <f t="shared" si="117"/>
        <v>0</v>
      </c>
      <c r="AY68" s="89">
        <f t="shared" si="118"/>
        <v>0</v>
      </c>
      <c r="AZ68" s="89">
        <f t="shared" si="119"/>
        <v>0</v>
      </c>
      <c r="BA68" s="89">
        <f t="shared" si="120"/>
        <v>0</v>
      </c>
      <c r="BB68" s="89">
        <f t="shared" si="121"/>
        <v>0</v>
      </c>
      <c r="BC68" s="89">
        <f t="shared" si="122"/>
        <v>0</v>
      </c>
      <c r="BD68" s="89">
        <f t="shared" si="123"/>
        <v>0</v>
      </c>
      <c r="BE68" s="89">
        <f t="shared" si="124"/>
        <v>0</v>
      </c>
      <c r="BF68" s="89">
        <f t="shared" si="125"/>
        <v>0</v>
      </c>
      <c r="BG68" s="89">
        <f t="shared" si="126"/>
        <v>0</v>
      </c>
      <c r="BH68" s="89">
        <f t="shared" si="127"/>
        <v>0</v>
      </c>
      <c r="BI68" s="89">
        <f t="shared" si="128"/>
        <v>0</v>
      </c>
      <c r="BJ68" s="89">
        <f t="shared" si="129"/>
        <v>0</v>
      </c>
      <c r="BK68" s="89">
        <f t="shared" si="130"/>
        <v>0</v>
      </c>
      <c r="BL68" s="89">
        <f t="shared" si="131"/>
        <v>0</v>
      </c>
      <c r="BM68" s="89">
        <f t="shared" si="132"/>
        <v>0</v>
      </c>
      <c r="BN68" s="89">
        <f t="shared" si="133"/>
        <v>0</v>
      </c>
      <c r="BO68" s="89">
        <f t="shared" si="134"/>
        <v>0</v>
      </c>
      <c r="BP68" s="89">
        <f t="shared" si="135"/>
        <v>0</v>
      </c>
      <c r="BQ68" s="89">
        <f t="shared" si="136"/>
        <v>0</v>
      </c>
      <c r="BR68" s="89">
        <f t="shared" si="137"/>
        <v>0</v>
      </c>
      <c r="BS68" s="89">
        <f t="shared" si="138"/>
        <v>0</v>
      </c>
      <c r="BT68" s="89">
        <f t="shared" si="139"/>
        <v>0</v>
      </c>
      <c r="BU68" s="89">
        <f t="shared" si="140"/>
        <v>0</v>
      </c>
      <c r="BV68" s="89">
        <f t="shared" si="141"/>
        <v>20</v>
      </c>
      <c r="BW68" s="89">
        <f t="shared" si="142"/>
        <v>20</v>
      </c>
      <c r="BX68" s="89">
        <f t="shared" si="143"/>
        <v>20</v>
      </c>
      <c r="BY68" s="89">
        <f t="shared" si="144"/>
        <v>20</v>
      </c>
      <c r="BZ68" s="89">
        <f t="shared" si="145"/>
        <v>20</v>
      </c>
      <c r="CA68" s="89">
        <f t="shared" si="146"/>
        <v>15</v>
      </c>
      <c r="CB68" s="89">
        <f t="shared" si="147"/>
        <v>15</v>
      </c>
      <c r="CC68" s="89">
        <f t="shared" si="148"/>
        <v>15</v>
      </c>
      <c r="CD68" s="89">
        <f t="shared" si="149"/>
        <v>15</v>
      </c>
      <c r="CE68" s="89">
        <f t="shared" si="150"/>
        <v>15</v>
      </c>
      <c r="CF68" s="89">
        <f t="shared" si="151"/>
        <v>10</v>
      </c>
      <c r="CG68" s="89">
        <f t="shared" si="152"/>
        <v>10</v>
      </c>
      <c r="CH68" s="89">
        <f t="shared" si="153"/>
        <v>10</v>
      </c>
      <c r="CI68" s="89">
        <f t="shared" si="154"/>
        <v>10</v>
      </c>
      <c r="CJ68" s="89">
        <f t="shared" si="155"/>
        <v>10</v>
      </c>
      <c r="CK68" s="89">
        <f t="shared" si="156"/>
        <v>15</v>
      </c>
      <c r="CL68" s="89">
        <f t="shared" si="157"/>
        <v>15</v>
      </c>
      <c r="CM68" s="89">
        <f t="shared" si="158"/>
        <v>15</v>
      </c>
      <c r="CN68" s="89">
        <f t="shared" si="159"/>
        <v>15</v>
      </c>
      <c r="CO68" s="89">
        <f t="shared" si="160"/>
        <v>15</v>
      </c>
      <c r="CP68" s="89">
        <f t="shared" si="161"/>
        <v>10</v>
      </c>
      <c r="CQ68" s="89">
        <f t="shared" si="162"/>
        <v>10</v>
      </c>
      <c r="CR68" s="89">
        <f t="shared" si="163"/>
        <v>10</v>
      </c>
      <c r="CS68" s="89">
        <f t="shared" si="164"/>
        <v>10</v>
      </c>
      <c r="CT68" s="89">
        <f t="shared" si="165"/>
        <v>10</v>
      </c>
      <c r="CU68" s="89">
        <f t="shared" si="166"/>
        <v>5</v>
      </c>
      <c r="CV68" s="89">
        <f t="shared" si="167"/>
        <v>5</v>
      </c>
      <c r="CW68" s="89">
        <f t="shared" si="168"/>
        <v>5</v>
      </c>
      <c r="CX68" s="89">
        <f t="shared" si="169"/>
        <v>5</v>
      </c>
      <c r="CY68" s="89">
        <f t="shared" si="170"/>
        <v>5</v>
      </c>
      <c r="CZ68" s="89">
        <f t="shared" si="171"/>
        <v>72000</v>
      </c>
      <c r="DA68" s="89">
        <f t="shared" si="172"/>
        <v>72000</v>
      </c>
      <c r="DB68" s="89">
        <f t="shared" si="173"/>
        <v>72000</v>
      </c>
      <c r="DC68" s="89">
        <f t="shared" si="174"/>
        <v>72000</v>
      </c>
      <c r="DD68" s="89">
        <f t="shared" si="175"/>
        <v>72000</v>
      </c>
      <c r="DH68" s="89">
        <v>63</v>
      </c>
      <c r="DI68" s="89">
        <f>SUMPRODUCT(AM$6:AM68,[1]节奏总纲!W$4:W66)</f>
        <v>16445229.049731407</v>
      </c>
      <c r="DJ68" s="89">
        <f>SUMPRODUCT(AN$6:AN68,[1]节奏总纲!X$4:X66)</f>
        <v>14386198.522471339</v>
      </c>
      <c r="DK68" s="89">
        <f>SUMPRODUCT(AO$6:AO68,[1]节奏总纲!Y$4:Y66)</f>
        <v>11888121.607790686</v>
      </c>
      <c r="DL68" s="89">
        <f>SUMPRODUCT(AP$6:AP68,[1]节奏总纲!Z$4:Z66)</f>
        <v>8828544.5776871983</v>
      </c>
      <c r="DM68" s="89">
        <f>SUMPRODUCT(AQ$6:AQ68,[1]节奏总纲!AA$4:AA66)</f>
        <v>5027258.8870873461</v>
      </c>
      <c r="DN68" s="89">
        <f>SUMPRODUCT(AR$6:AR68,[1]节奏总纲!W$4:W66)</f>
        <v>1038241127.7834992</v>
      </c>
      <c r="DO68" s="89">
        <f>SUMPRODUCT(AS$6:AS68,[1]节奏总纲!X$4:X66)</f>
        <v>929460033.12826443</v>
      </c>
      <c r="DP68" s="89">
        <f>SUMPRODUCT(AT$6:AT68,[1]节奏总纲!Y$4:Y66)</f>
        <v>786335521.16103911</v>
      </c>
      <c r="DQ68" s="89">
        <f>SUMPRODUCT(AU$6:AU68,[1]节奏总纲!Z$4:Z66)</f>
        <v>599269220.32853866</v>
      </c>
      <c r="DR68" s="89">
        <f>SUMPRODUCT(AV$6:AV68,[1]节奏总纲!AA$4:AA66)</f>
        <v>359957600.78944111</v>
      </c>
      <c r="DS68" s="89">
        <f>SUMPRODUCT(CZ$6:CZ68,[1]节奏总纲!W$4:W66)</f>
        <v>5495313.3770496342</v>
      </c>
      <c r="DT68" s="89">
        <f>SUMPRODUCT(DA$6:DA68,[1]节奏总纲!X$4:X66)</f>
        <v>4763965.7745399494</v>
      </c>
      <c r="DU68" s="89">
        <f>SUMPRODUCT(DB$6:DB68,[1]节奏总纲!Y$4:Y66)</f>
        <v>3901691.5792936943</v>
      </c>
      <c r="DV68" s="89">
        <f>SUMPRODUCT(DC$6:DC68,[1]节奏总纲!Z$4:Z66)</f>
        <v>2870331.8698057258</v>
      </c>
      <c r="DW68" s="89">
        <f>SUMPRODUCT(DD$6:DD68,[1]节奏总纲!AA$4:AA66)</f>
        <v>1600299.5883960449</v>
      </c>
      <c r="DX68" s="89">
        <f>SUMPRODUCT(AW$6:AW68,[1]节奏总纲!W$4:W66)</f>
        <v>0</v>
      </c>
      <c r="DY68" s="89">
        <f>SUMPRODUCT(AX$6:AX68,[1]节奏总纲!X$4:X66)</f>
        <v>0</v>
      </c>
      <c r="DZ68" s="89">
        <f>SUMPRODUCT(AY$6:AY68,[1]节奏总纲!Y$4:Y66)</f>
        <v>0</v>
      </c>
      <c r="EA68" s="89">
        <f>SUMPRODUCT(AZ$6:AZ68,[1]节奏总纲!Z$4:Z66)</f>
        <v>0</v>
      </c>
      <c r="EB68" s="89">
        <f>SUMPRODUCT(BA$6:BA68,[1]节奏总纲!AA$4:AA66)</f>
        <v>0</v>
      </c>
      <c r="EC68" s="89">
        <f>SUMPRODUCT(BB$6:BB68,[1]节奏总纲!W$4:W66)</f>
        <v>0</v>
      </c>
      <c r="ED68" s="89">
        <f>SUMPRODUCT(BC$6:BC68,[1]节奏总纲!X$4:X66)</f>
        <v>0</v>
      </c>
      <c r="EE68" s="89">
        <f>SUMPRODUCT(BD$6:BD68,[1]节奏总纲!Y$4:Y66)</f>
        <v>0</v>
      </c>
      <c r="EF68" s="89">
        <f>SUMPRODUCT(BE$6:BE68,[1]节奏总纲!Z$4:Z66)</f>
        <v>0</v>
      </c>
      <c r="EG68" s="89">
        <f>SUMPRODUCT(BF$6:BF68,[1]节奏总纲!AA$4:AA66)</f>
        <v>0</v>
      </c>
      <c r="EH68" s="89">
        <f>SUMPRODUCT(BG$6:BG68,[1]节奏总纲!W$4:W66)</f>
        <v>0</v>
      </c>
      <c r="EI68" s="89">
        <f>SUMPRODUCT(BH$6:BH68,[1]节奏总纲!X$4:X66)</f>
        <v>0</v>
      </c>
      <c r="EJ68" s="89">
        <f>SUMPRODUCT(BI$6:BI68,[1]节奏总纲!Y$4:Y66)</f>
        <v>0</v>
      </c>
      <c r="EK68" s="89">
        <f>SUMPRODUCT(BJ$6:BJ68,[1]节奏总纲!Z$4:Z66)</f>
        <v>0</v>
      </c>
      <c r="EL68" s="89">
        <f>SUMPRODUCT(BK$6:BK68,[1]节奏总纲!AA$4:AA66)</f>
        <v>0</v>
      </c>
      <c r="EM68" s="89">
        <f>SUMPRODUCT(BL$6:BL68,[1]节奏总纲!W$4:W66)</f>
        <v>0</v>
      </c>
      <c r="EN68" s="89">
        <f>SUMPRODUCT(BM$6:BM68,[1]节奏总纲!X$4:X66)</f>
        <v>0</v>
      </c>
      <c r="EO68" s="89">
        <f>SUMPRODUCT(BN$6:BN68,[1]节奏总纲!Y$4:Y66)</f>
        <v>0</v>
      </c>
      <c r="EP68" s="89">
        <f>SUMPRODUCT(BO$6:BO68,[1]节奏总纲!Z$4:Z66)</f>
        <v>0</v>
      </c>
      <c r="EQ68" s="89">
        <f>SUMPRODUCT(BP$6:BP68,[1]节奏总纲!AA$4:AA66)</f>
        <v>0</v>
      </c>
      <c r="ER68" s="89">
        <f>SUMPRODUCT(BQ$6:BQ68,[1]节奏总纲!W$4:W66)</f>
        <v>0</v>
      </c>
      <c r="ES68" s="89">
        <f>SUMPRODUCT(BR$6:BR68,[1]节奏总纲!X$4:X66)</f>
        <v>0</v>
      </c>
      <c r="ET68" s="89">
        <f>SUMPRODUCT(BS$6:BS68,[1]节奏总纲!Y$4:Y66)</f>
        <v>0</v>
      </c>
      <c r="EU68" s="89">
        <f>SUMPRODUCT(BT$6:BT68,[1]节奏总纲!Z$4:Z66)</f>
        <v>0</v>
      </c>
      <c r="EV68" s="89">
        <f>SUMPRODUCT(BU$6:BU68,[1]节奏总纲!AA$4:AA66)</f>
        <v>0</v>
      </c>
      <c r="FE68" s="89">
        <f>SUMPRODUCT(BV$6:BV68,[1]节奏总纲!W$4:W66)</f>
        <v>1533.5680982803306</v>
      </c>
      <c r="FF68" s="89">
        <f>SUMPRODUCT(BW$6:BW68,[1]节奏总纲!X$4:X66)</f>
        <v>1330.1903370326836</v>
      </c>
      <c r="FG68" s="89">
        <f>SUMPRODUCT(BX$6:BX68,[1]节奏总纲!Y$4:Y66)</f>
        <v>1089.9469817273362</v>
      </c>
      <c r="FH68" s="89">
        <f>SUMPRODUCT(BY$6:BY68,[1]节奏总纲!Z$4:Z66)</f>
        <v>802.14677969155991</v>
      </c>
      <c r="FI68" s="89">
        <f>SUMPRODUCT(BZ$6:BZ68,[1]节奏总纲!AA$4:AA66)</f>
        <v>447.62777567691774</v>
      </c>
      <c r="FJ68" s="89">
        <f>SUMPRODUCT(CA$6:CA68,[1]节奏总纲!W$4:W66)</f>
        <v>1128.1660247355755</v>
      </c>
      <c r="FK68" s="89">
        <f>SUMPRODUCT(CB$6:CB68,[1]节奏总纲!X$4:X66)</f>
        <v>978.57937522409566</v>
      </c>
      <c r="FL68" s="89">
        <f>SUMPRODUCT(CC$6:CC68,[1]节奏总纲!Y$4:Y66)</f>
        <v>801.79049962103113</v>
      </c>
      <c r="FM68" s="89">
        <f>SUMPRODUCT(CD$6:CD68,[1]节奏总纲!Z$4:Z66)</f>
        <v>590.0178428851325</v>
      </c>
      <c r="FN68" s="89">
        <f>SUMPRODUCT(CE$6:CE68,[1]节奏总纲!AA$4:AA66)</f>
        <v>329.39548498163987</v>
      </c>
      <c r="FO68" s="89">
        <f>SUMPRODUCT(CF$6:CF68,[1]节奏总纲!W$4:W66)</f>
        <v>741.32492187408161</v>
      </c>
      <c r="FP68" s="89">
        <f>SUMPRODUCT(CG$6:CG68,[1]节奏总纲!X$4:X66)</f>
        <v>643.4023106499377</v>
      </c>
      <c r="FQ68" s="89">
        <f>SUMPRODUCT(CH$6:CH68,[1]节奏总纲!Y$4:Y66)</f>
        <v>527.34512629336177</v>
      </c>
      <c r="FR68" s="89">
        <f>SUMPRODUCT(CI$6:CI68,[1]节奏总纲!Z$4:Z66)</f>
        <v>388.03948970129477</v>
      </c>
      <c r="FS68" s="89">
        <f>SUMPRODUCT(CJ$6:CJ68,[1]节奏总纲!AA$4:AA66)</f>
        <v>216.66842202996179</v>
      </c>
      <c r="FT68" s="89">
        <f>SUMPRODUCT(CK$6:CK68,[1]节奏总纲!W$4:W66)</f>
        <v>1048.6703277591196</v>
      </c>
      <c r="FU68" s="89">
        <f>SUMPRODUCT(CL$6:CL68,[1]节奏总纲!X$4:X66)</f>
        <v>910.26225424747383</v>
      </c>
      <c r="FV68" s="89">
        <f>SUMPRODUCT(CM$6:CM68,[1]节奏总纲!Y$4:Y66)</f>
        <v>746.30659678141592</v>
      </c>
      <c r="FW68" s="89">
        <f>SUMPRODUCT(CN$6:CN68,[1]节奏总纲!Z$4:Z66)</f>
        <v>549.92172772553272</v>
      </c>
      <c r="FX68" s="89">
        <f>SUMPRODUCT(CO$6:CO68,[1]节奏总纲!AA$4:AA66)</f>
        <v>307.59530446927863</v>
      </c>
      <c r="FY68" s="89">
        <f>SUMPRODUCT(CP$6:CP68,[1]节奏总纲!W$4:W66)</f>
        <v>676.31062997650179</v>
      </c>
      <c r="FZ68" s="89">
        <f>SUMPRODUCT(CQ$6:CQ68,[1]节奏总纲!X$4:X66)</f>
        <v>587.37812742971914</v>
      </c>
      <c r="GA68" s="89">
        <f>SUMPRODUCT(CR$6:CR68,[1]节奏总纲!Y$4:Y66)</f>
        <v>481.70346230007004</v>
      </c>
      <c r="GB68" s="89">
        <f>SUMPRODUCT(CS$6:CS68,[1]节奏总纲!Z$4:Z66)</f>
        <v>354.77815582372784</v>
      </c>
      <c r="GC68" s="89">
        <f>SUMPRODUCT(CT$6:CT68,[1]节奏总纲!AA$4:AA66)</f>
        <v>198.88471678174278</v>
      </c>
      <c r="GD68" s="89">
        <f>SUMPRODUCT(CU$6:CU68,[1]节奏总纲!W$4:W66)</f>
        <v>321.52295442150057</v>
      </c>
      <c r="GE68" s="89">
        <f>SUMPRODUCT(CV$6:CV68,[1]节奏总纲!X$4:X66)</f>
        <v>279.22294459345164</v>
      </c>
      <c r="GF68" s="89">
        <f>SUMPRODUCT(CW$6:CW68,[1]节奏总纲!Y$4:Y66)</f>
        <v>229.20843687118301</v>
      </c>
      <c r="GG68" s="89">
        <f>SUMPRODUCT(CX$6:CX68,[1]节奏总纲!Z$4:Z66)</f>
        <v>169.3292461676017</v>
      </c>
      <c r="GH68" s="89">
        <f>SUMPRODUCT(CY$6:CY68,[1]节奏总纲!AA$4:AA66)</f>
        <v>94.915054129276513</v>
      </c>
      <c r="GJ68" s="88">
        <v>80</v>
      </c>
      <c r="GK68" s="88">
        <f t="shared" si="181"/>
        <v>3594.7825180486393</v>
      </c>
      <c r="GL68" s="88">
        <f t="shared" si="182"/>
        <v>2680.4171518620078</v>
      </c>
      <c r="GM68" s="88">
        <f t="shared" si="183"/>
        <v>1779.7628944540136</v>
      </c>
      <c r="GN68" s="88">
        <f t="shared" si="184"/>
        <v>2624.9332490223933</v>
      </c>
      <c r="GO68" s="88">
        <f t="shared" si="185"/>
        <v>1734.1212304607218</v>
      </c>
      <c r="GP68" s="88">
        <f t="shared" si="186"/>
        <v>855.41732095150894</v>
      </c>
      <c r="GR68" s="89">
        <f>SUMPRODUCT(CZ$6:CZ68,[1]节奏总纲!W$4:W66)</f>
        <v>5495313.3770496342</v>
      </c>
      <c r="GS68" s="89">
        <f>SUMPRODUCT(DA$6:DA68,[1]节奏总纲!X$4:X66)</f>
        <v>4763965.7745399494</v>
      </c>
      <c r="GT68" s="89">
        <f>SUMPRODUCT(DB$6:DB68,[1]节奏总纲!Y$4:Y66)</f>
        <v>3901691.5792936943</v>
      </c>
      <c r="GU68" s="89">
        <f>SUMPRODUCT(DC$6:DC68,[1]节奏总纲!Z$4:Z66)</f>
        <v>2870331.8698057258</v>
      </c>
      <c r="GV68" s="89">
        <f>SUMPRODUCT(DD$6:DD68,[1]节奏总纲!AA$4:AA66)</f>
        <v>1600299.5883960449</v>
      </c>
    </row>
    <row r="69" spans="2:204" x14ac:dyDescent="0.15">
      <c r="B69" s="89">
        <f t="shared" si="89"/>
        <v>80</v>
      </c>
      <c r="C69" s="89">
        <v>58</v>
      </c>
      <c r="D69" s="39">
        <f>爵位解锁村镇信息!L66</f>
        <v>4070</v>
      </c>
      <c r="E69" s="39">
        <f>爵位解锁村镇信息!M66</f>
        <v>4105.5050505050503</v>
      </c>
      <c r="F69" s="39">
        <f>爵位解锁村镇信息!N66</f>
        <v>4141.7346938775518</v>
      </c>
      <c r="G69" s="39">
        <f>爵位解锁村镇信息!O66</f>
        <v>4178.711340206185</v>
      </c>
      <c r="H69" s="39">
        <f>爵位解锁村镇信息!P66</f>
        <v>4255</v>
      </c>
      <c r="I69" s="67">
        <f t="shared" si="87"/>
        <v>0.89680589680589684</v>
      </c>
      <c r="J69" s="42">
        <v>100</v>
      </c>
      <c r="K69" s="89">
        <f t="shared" si="88"/>
        <v>3650</v>
      </c>
      <c r="L69" s="89">
        <v>228600</v>
      </c>
      <c r="M69" s="89">
        <f>ROUND(650/INDEX('[1]功能-付费相关'!BB$6:BB$105,C69,1)/2000,0)*2000</f>
        <v>12428000</v>
      </c>
      <c r="S69" s="89">
        <v>6</v>
      </c>
      <c r="T69" s="69">
        <v>20</v>
      </c>
      <c r="U69" s="69">
        <v>15</v>
      </c>
      <c r="V69" s="69">
        <v>10</v>
      </c>
      <c r="W69" s="69">
        <v>15</v>
      </c>
      <c r="X69" s="89">
        <v>10</v>
      </c>
      <c r="Y69" s="69">
        <v>5</v>
      </c>
      <c r="Z69" s="89">
        <f t="shared" si="86"/>
        <v>72000</v>
      </c>
      <c r="AE69" s="89">
        <v>64</v>
      </c>
      <c r="AF69" s="89">
        <f t="shared" si="101"/>
        <v>4550</v>
      </c>
      <c r="AG69" s="89">
        <f t="shared" si="102"/>
        <v>4590.3535353535344</v>
      </c>
      <c r="AH69" s="89">
        <f t="shared" si="103"/>
        <v>4631.5306122448992</v>
      </c>
      <c r="AI69" s="89">
        <f t="shared" si="104"/>
        <v>4673.5567010309278</v>
      </c>
      <c r="AJ69" s="89">
        <f t="shared" si="105"/>
        <v>4760.2631578947376</v>
      </c>
      <c r="AL69" s="89">
        <v>64</v>
      </c>
      <c r="AM69" s="89">
        <f t="shared" si="106"/>
        <v>292500</v>
      </c>
      <c r="AN69" s="89">
        <f t="shared" si="107"/>
        <v>295566.86868686863</v>
      </c>
      <c r="AO69" s="89">
        <f t="shared" si="108"/>
        <v>298696.32653061236</v>
      </c>
      <c r="AP69" s="89">
        <f t="shared" si="109"/>
        <v>301913.86597938143</v>
      </c>
      <c r="AQ69" s="89">
        <f t="shared" si="110"/>
        <v>308600.52631578955</v>
      </c>
      <c r="AR69" s="89">
        <f t="shared" si="111"/>
        <v>29306000</v>
      </c>
      <c r="AS69" s="89">
        <f t="shared" si="112"/>
        <v>30488358.585858557</v>
      </c>
      <c r="AT69" s="89">
        <f t="shared" si="113"/>
        <v>31694846.938775547</v>
      </c>
      <c r="AU69" s="89">
        <f t="shared" si="114"/>
        <v>32995468.041237112</v>
      </c>
      <c r="AV69" s="89">
        <f t="shared" si="115"/>
        <v>35823931.578947395</v>
      </c>
      <c r="AW69" s="89">
        <f t="shared" si="116"/>
        <v>0</v>
      </c>
      <c r="AX69" s="89">
        <f t="shared" si="117"/>
        <v>0</v>
      </c>
      <c r="AY69" s="89">
        <f t="shared" si="118"/>
        <v>0</v>
      </c>
      <c r="AZ69" s="89">
        <f t="shared" si="119"/>
        <v>0</v>
      </c>
      <c r="BA69" s="89">
        <f t="shared" si="120"/>
        <v>0</v>
      </c>
      <c r="BB69" s="89">
        <f t="shared" si="121"/>
        <v>0</v>
      </c>
      <c r="BC69" s="89">
        <f t="shared" si="122"/>
        <v>0</v>
      </c>
      <c r="BD69" s="89">
        <f t="shared" si="123"/>
        <v>0</v>
      </c>
      <c r="BE69" s="89">
        <f t="shared" si="124"/>
        <v>0</v>
      </c>
      <c r="BF69" s="89">
        <f t="shared" si="125"/>
        <v>0</v>
      </c>
      <c r="BG69" s="89">
        <f t="shared" si="126"/>
        <v>0</v>
      </c>
      <c r="BH69" s="89">
        <f t="shared" si="127"/>
        <v>0</v>
      </c>
      <c r="BI69" s="89">
        <f t="shared" si="128"/>
        <v>0</v>
      </c>
      <c r="BJ69" s="89">
        <f t="shared" si="129"/>
        <v>0</v>
      </c>
      <c r="BK69" s="89">
        <f t="shared" si="130"/>
        <v>0</v>
      </c>
      <c r="BL69" s="89">
        <f t="shared" si="131"/>
        <v>0</v>
      </c>
      <c r="BM69" s="89">
        <f t="shared" si="132"/>
        <v>0</v>
      </c>
      <c r="BN69" s="89">
        <f t="shared" si="133"/>
        <v>0</v>
      </c>
      <c r="BO69" s="89">
        <f t="shared" si="134"/>
        <v>0</v>
      </c>
      <c r="BP69" s="89">
        <f t="shared" si="135"/>
        <v>0</v>
      </c>
      <c r="BQ69" s="89">
        <f t="shared" si="136"/>
        <v>0</v>
      </c>
      <c r="BR69" s="89">
        <f t="shared" si="137"/>
        <v>0</v>
      </c>
      <c r="BS69" s="89">
        <f t="shared" si="138"/>
        <v>0</v>
      </c>
      <c r="BT69" s="89">
        <f t="shared" si="139"/>
        <v>0</v>
      </c>
      <c r="BU69" s="89">
        <f t="shared" si="140"/>
        <v>0</v>
      </c>
      <c r="BV69" s="89">
        <f t="shared" si="141"/>
        <v>20</v>
      </c>
      <c r="BW69" s="89">
        <f t="shared" si="142"/>
        <v>20</v>
      </c>
      <c r="BX69" s="89">
        <f t="shared" si="143"/>
        <v>20</v>
      </c>
      <c r="BY69" s="89">
        <f t="shared" si="144"/>
        <v>20</v>
      </c>
      <c r="BZ69" s="89">
        <f t="shared" si="145"/>
        <v>20</v>
      </c>
      <c r="CA69" s="89">
        <f t="shared" si="146"/>
        <v>15</v>
      </c>
      <c r="CB69" s="89">
        <f t="shared" si="147"/>
        <v>15</v>
      </c>
      <c r="CC69" s="89">
        <f t="shared" si="148"/>
        <v>15</v>
      </c>
      <c r="CD69" s="89">
        <f t="shared" si="149"/>
        <v>15</v>
      </c>
      <c r="CE69" s="89">
        <f t="shared" si="150"/>
        <v>15</v>
      </c>
      <c r="CF69" s="89">
        <f t="shared" si="151"/>
        <v>10</v>
      </c>
      <c r="CG69" s="89">
        <f t="shared" si="152"/>
        <v>10</v>
      </c>
      <c r="CH69" s="89">
        <f t="shared" si="153"/>
        <v>10</v>
      </c>
      <c r="CI69" s="89">
        <f t="shared" si="154"/>
        <v>10</v>
      </c>
      <c r="CJ69" s="89">
        <f t="shared" si="155"/>
        <v>10</v>
      </c>
      <c r="CK69" s="89">
        <f t="shared" si="156"/>
        <v>15</v>
      </c>
      <c r="CL69" s="89">
        <f t="shared" si="157"/>
        <v>15</v>
      </c>
      <c r="CM69" s="89">
        <f t="shared" si="158"/>
        <v>15</v>
      </c>
      <c r="CN69" s="89">
        <f t="shared" si="159"/>
        <v>15</v>
      </c>
      <c r="CO69" s="89">
        <f t="shared" si="160"/>
        <v>15</v>
      </c>
      <c r="CP69" s="89">
        <f t="shared" si="161"/>
        <v>10</v>
      </c>
      <c r="CQ69" s="89">
        <f t="shared" si="162"/>
        <v>10</v>
      </c>
      <c r="CR69" s="89">
        <f t="shared" si="163"/>
        <v>10</v>
      </c>
      <c r="CS69" s="89">
        <f t="shared" si="164"/>
        <v>10</v>
      </c>
      <c r="CT69" s="89">
        <f t="shared" si="165"/>
        <v>10</v>
      </c>
      <c r="CU69" s="89">
        <f t="shared" si="166"/>
        <v>5</v>
      </c>
      <c r="CV69" s="89">
        <f t="shared" si="167"/>
        <v>5</v>
      </c>
      <c r="CW69" s="89">
        <f t="shared" si="168"/>
        <v>5</v>
      </c>
      <c r="CX69" s="89">
        <f t="shared" si="169"/>
        <v>5</v>
      </c>
      <c r="CY69" s="89">
        <f t="shared" si="170"/>
        <v>5</v>
      </c>
      <c r="CZ69" s="89">
        <f t="shared" si="171"/>
        <v>72000</v>
      </c>
      <c r="DA69" s="89">
        <f t="shared" si="172"/>
        <v>72000</v>
      </c>
      <c r="DB69" s="89">
        <f t="shared" si="173"/>
        <v>72000</v>
      </c>
      <c r="DC69" s="89">
        <f t="shared" si="174"/>
        <v>72000</v>
      </c>
      <c r="DD69" s="89">
        <f t="shared" si="175"/>
        <v>72000</v>
      </c>
      <c r="DH69" s="89">
        <v>64</v>
      </c>
      <c r="DI69" s="89">
        <f>SUMPRODUCT(AM$6:AM69,[1]节奏总纲!W$4:W67)</f>
        <v>18099393.721583154</v>
      </c>
      <c r="DJ69" s="89">
        <f>SUMPRODUCT(AN$6:AN69,[1]节奏总纲!X$4:X67)</f>
        <v>15843297.335677568</v>
      </c>
      <c r="DK69" s="89">
        <f>SUMPRODUCT(AO$6:AO69,[1]节奏总纲!Y$4:Y67)</f>
        <v>13108412.380103845</v>
      </c>
      <c r="DL69" s="89">
        <f>SUMPRODUCT(AP$6:AP69,[1]节奏总纲!Z$4:Z67)</f>
        <v>9746539.6414691173</v>
      </c>
      <c r="DM69" s="89">
        <f>SUMPRODUCT(AQ$6:AQ69,[1]节奏总纲!AA$4:AA67)</f>
        <v>5533938.0979604209</v>
      </c>
      <c r="DN69" s="89">
        <f>SUMPRODUCT(AR$6:AR69,[1]节奏总纲!W$4:W67)</f>
        <v>1203974289.7434556</v>
      </c>
      <c r="DO69" s="89">
        <f>SUMPRODUCT(AS$6:AS69,[1]节奏总纲!X$4:X67)</f>
        <v>1079762911.4901996</v>
      </c>
      <c r="DP69" s="89">
        <f>SUMPRODUCT(AT$6:AT69,[1]节奏总纲!Y$4:Y67)</f>
        <v>915821309.28070629</v>
      </c>
      <c r="DQ69" s="89">
        <f>SUMPRODUCT(AU$6:AU69,[1]节奏总纲!Z$4:Z67)</f>
        <v>699594777.39022827</v>
      </c>
      <c r="DR69" s="89">
        <f>SUMPRODUCT(AV$6:AV69,[1]节奏总纲!AA$4:AA67)</f>
        <v>418775521.80691218</v>
      </c>
      <c r="DS69" s="89">
        <f>SUMPRODUCT(CZ$6:CZ69,[1]节奏总纲!W$4:W67)</f>
        <v>5902492.3731977567</v>
      </c>
      <c r="DT69" s="89">
        <f>SUMPRODUCT(DA$6:DA69,[1]节奏总纲!X$4:X67)</f>
        <v>5118914.6056350684</v>
      </c>
      <c r="DU69" s="89">
        <f>SUMPRODUCT(DB$6:DB69,[1]节奏总纲!Y$4:Y67)</f>
        <v>4195839.6079188231</v>
      </c>
      <c r="DV69" s="89">
        <f>SUMPRODUCT(DC$6:DC69,[1]节奏总纲!Z$4:Z67)</f>
        <v>3089254.0593444202</v>
      </c>
      <c r="DW69" s="89">
        <f>SUMPRODUCT(DD$6:DD69,[1]节奏总纲!AA$4:AA67)</f>
        <v>1718513.5902267827</v>
      </c>
      <c r="DX69" s="89">
        <f>SUMPRODUCT(AW$6:AW69,[1]节奏总纲!W$4:W67)</f>
        <v>0</v>
      </c>
      <c r="DY69" s="89">
        <f>SUMPRODUCT(AX$6:AX69,[1]节奏总纲!X$4:X67)</f>
        <v>0</v>
      </c>
      <c r="DZ69" s="89">
        <f>SUMPRODUCT(AY$6:AY69,[1]节奏总纲!Y$4:Y67)</f>
        <v>0</v>
      </c>
      <c r="EA69" s="89">
        <f>SUMPRODUCT(AZ$6:AZ69,[1]节奏总纲!Z$4:Z67)</f>
        <v>0</v>
      </c>
      <c r="EB69" s="89">
        <f>SUMPRODUCT(BA$6:BA69,[1]节奏总纲!AA$4:AA67)</f>
        <v>0</v>
      </c>
      <c r="EC69" s="89">
        <f>SUMPRODUCT(BB$6:BB69,[1]节奏总纲!W$4:W67)</f>
        <v>0</v>
      </c>
      <c r="ED69" s="89">
        <f>SUMPRODUCT(BC$6:BC69,[1]节奏总纲!X$4:X67)</f>
        <v>0</v>
      </c>
      <c r="EE69" s="89">
        <f>SUMPRODUCT(BD$6:BD69,[1]节奏总纲!Y$4:Y67)</f>
        <v>0</v>
      </c>
      <c r="EF69" s="89">
        <f>SUMPRODUCT(BE$6:BE69,[1]节奏总纲!Z$4:Z67)</f>
        <v>0</v>
      </c>
      <c r="EG69" s="89">
        <f>SUMPRODUCT(BF$6:BF69,[1]节奏总纲!AA$4:AA67)</f>
        <v>0</v>
      </c>
      <c r="EH69" s="89">
        <f>SUMPRODUCT(BG$6:BG69,[1]节奏总纲!W$4:W67)</f>
        <v>0</v>
      </c>
      <c r="EI69" s="89">
        <f>SUMPRODUCT(BH$6:BH69,[1]节奏总纲!X$4:X67)</f>
        <v>0</v>
      </c>
      <c r="EJ69" s="89">
        <f>SUMPRODUCT(BI$6:BI69,[1]节奏总纲!Y$4:Y67)</f>
        <v>0</v>
      </c>
      <c r="EK69" s="89">
        <f>SUMPRODUCT(BJ$6:BJ69,[1]节奏总纲!Z$4:Z67)</f>
        <v>0</v>
      </c>
      <c r="EL69" s="89">
        <f>SUMPRODUCT(BK$6:BK69,[1]节奏总纲!AA$4:AA67)</f>
        <v>0</v>
      </c>
      <c r="EM69" s="89">
        <f>SUMPRODUCT(BL$6:BL69,[1]节奏总纲!W$4:W67)</f>
        <v>0</v>
      </c>
      <c r="EN69" s="89">
        <f>SUMPRODUCT(BM$6:BM69,[1]节奏总纲!X$4:X67)</f>
        <v>0</v>
      </c>
      <c r="EO69" s="89">
        <f>SUMPRODUCT(BN$6:BN69,[1]节奏总纲!Y$4:Y67)</f>
        <v>0</v>
      </c>
      <c r="EP69" s="89">
        <f>SUMPRODUCT(BO$6:BO69,[1]节奏总纲!Z$4:Z67)</f>
        <v>0</v>
      </c>
      <c r="EQ69" s="89">
        <f>SUMPRODUCT(BP$6:BP69,[1]节奏总纲!AA$4:AA67)</f>
        <v>0</v>
      </c>
      <c r="ER69" s="89">
        <f>SUMPRODUCT(BQ$6:BQ69,[1]节奏总纲!W$4:W67)</f>
        <v>0</v>
      </c>
      <c r="ES69" s="89">
        <f>SUMPRODUCT(BR$6:BR69,[1]节奏总纲!X$4:X67)</f>
        <v>0</v>
      </c>
      <c r="ET69" s="89">
        <f>SUMPRODUCT(BS$6:BS69,[1]节奏总纲!Y$4:Y67)</f>
        <v>0</v>
      </c>
      <c r="EU69" s="89">
        <f>SUMPRODUCT(BT$6:BT69,[1]节奏总纲!Z$4:Z67)</f>
        <v>0</v>
      </c>
      <c r="EV69" s="89">
        <f>SUMPRODUCT(BU$6:BU69,[1]节奏总纲!AA$4:AA67)</f>
        <v>0</v>
      </c>
      <c r="FE69" s="89">
        <f>SUMPRODUCT(BV$6:BV69,[1]节奏总纲!W$4:W67)</f>
        <v>1646.6733749881423</v>
      </c>
      <c r="FF69" s="89">
        <f>SUMPRODUCT(BW$6:BW69,[1]节奏总纲!X$4:X67)</f>
        <v>1428.7872345591056</v>
      </c>
      <c r="FG69" s="89">
        <f>SUMPRODUCT(BX$6:BX69,[1]节奏总纲!Y$4:Y67)</f>
        <v>1171.6547674565386</v>
      </c>
      <c r="FH69" s="89">
        <f>SUMPRODUCT(BY$6:BY69,[1]节奏总纲!Z$4:Z67)</f>
        <v>862.95849900786402</v>
      </c>
      <c r="FI69" s="89">
        <f>SUMPRODUCT(BZ$6:BZ69,[1]节奏总纲!AA$4:AA67)</f>
        <v>480.46499840767825</v>
      </c>
      <c r="FJ69" s="89">
        <f>SUMPRODUCT(CA$6:CA69,[1]节奏总纲!W$4:W67)</f>
        <v>1212.9949822664344</v>
      </c>
      <c r="FK69" s="89">
        <f>SUMPRODUCT(CB$6:CB69,[1]节奏总纲!X$4:X67)</f>
        <v>1052.5270483689121</v>
      </c>
      <c r="FL69" s="89">
        <f>SUMPRODUCT(CC$6:CC69,[1]节奏总纲!Y$4:Y67)</f>
        <v>863.07133891793308</v>
      </c>
      <c r="FM69" s="89">
        <f>SUMPRODUCT(CD$6:CD69,[1]节奏总纲!Z$4:Z67)</f>
        <v>635.62663237236052</v>
      </c>
      <c r="FN69" s="89">
        <f>SUMPRODUCT(CE$6:CE69,[1]节奏总纲!AA$4:AA67)</f>
        <v>354.02340202971027</v>
      </c>
      <c r="FO69" s="89">
        <f>SUMPRODUCT(CF$6:CF69,[1]节奏总纲!W$4:W67)</f>
        <v>797.87756022798749</v>
      </c>
      <c r="FP69" s="89">
        <f>SUMPRODUCT(CG$6:CG69,[1]节奏总纲!X$4:X67)</f>
        <v>692.70075941314872</v>
      </c>
      <c r="FQ69" s="89">
        <f>SUMPRODUCT(CH$6:CH69,[1]节奏总纲!Y$4:Y67)</f>
        <v>568.19901915796299</v>
      </c>
      <c r="FR69" s="89">
        <f>SUMPRODUCT(CI$6:CI69,[1]节奏总纲!Z$4:Z67)</f>
        <v>418.44534935944682</v>
      </c>
      <c r="FS69" s="89">
        <f>SUMPRODUCT(CJ$6:CJ69,[1]节奏总纲!AA$4:AA67)</f>
        <v>233.08703339534205</v>
      </c>
      <c r="FT69" s="89">
        <f>SUMPRODUCT(CK$6:CK69,[1]节奏总纲!W$4:W67)</f>
        <v>1133.4992852899784</v>
      </c>
      <c r="FU69" s="89">
        <f>SUMPRODUCT(CL$6:CL69,[1]节奏总纲!X$4:X67)</f>
        <v>984.2099273922903</v>
      </c>
      <c r="FV69" s="89">
        <f>SUMPRODUCT(CM$6:CM69,[1]节奏总纲!Y$4:Y67)</f>
        <v>807.58743607831786</v>
      </c>
      <c r="FW69" s="89">
        <f>SUMPRODUCT(CN$6:CN69,[1]节奏总纲!Z$4:Z67)</f>
        <v>595.53051721276074</v>
      </c>
      <c r="FX69" s="89">
        <f>SUMPRODUCT(CO$6:CO69,[1]节奏总纲!AA$4:AA67)</f>
        <v>332.22322151734903</v>
      </c>
      <c r="FY69" s="89">
        <f>SUMPRODUCT(CP$6:CP69,[1]节奏总纲!W$4:W67)</f>
        <v>732.86326833040766</v>
      </c>
      <c r="FZ69" s="89">
        <f>SUMPRODUCT(CQ$6:CQ69,[1]节奏总纲!X$4:X67)</f>
        <v>636.67657619293016</v>
      </c>
      <c r="GA69" s="89">
        <f>SUMPRODUCT(CR$6:CR69,[1]节奏总纲!Y$4:Y67)</f>
        <v>522.55735516467132</v>
      </c>
      <c r="GB69" s="89">
        <f>SUMPRODUCT(CS$6:CS69,[1]节奏总纲!Z$4:Z67)</f>
        <v>385.1840154818799</v>
      </c>
      <c r="GC69" s="89">
        <f>SUMPRODUCT(CT$6:CT69,[1]节奏总纲!AA$4:AA67)</f>
        <v>215.30332814712304</v>
      </c>
      <c r="GD69" s="89">
        <f>SUMPRODUCT(CU$6:CU69,[1]节奏总纲!W$4:W67)</f>
        <v>349.79927359845351</v>
      </c>
      <c r="GE69" s="89">
        <f>SUMPRODUCT(CV$6:CV69,[1]节奏总纲!X$4:X67)</f>
        <v>303.87216897505715</v>
      </c>
      <c r="GF69" s="89">
        <f>SUMPRODUCT(CW$6:CW69,[1]节奏总纲!Y$4:Y67)</f>
        <v>249.63538330348365</v>
      </c>
      <c r="GG69" s="89">
        <f>SUMPRODUCT(CX$6:CX69,[1]节奏总纲!Z$4:Z67)</f>
        <v>184.53217599667772</v>
      </c>
      <c r="GH69" s="89">
        <f>SUMPRODUCT(CY$6:CY69,[1]节奏总纲!AA$4:AA67)</f>
        <v>103.12435981196664</v>
      </c>
      <c r="GJ69" s="88">
        <v>85</v>
      </c>
      <c r="GK69" s="88">
        <f t="shared" si="181"/>
        <v>5147.1942264893032</v>
      </c>
      <c r="GL69" s="88">
        <f t="shared" si="182"/>
        <v>3844.7259331925065</v>
      </c>
      <c r="GM69" s="88">
        <f t="shared" si="183"/>
        <v>2555.9687486743455</v>
      </c>
      <c r="GN69" s="88">
        <f t="shared" si="184"/>
        <v>3789.242030352892</v>
      </c>
      <c r="GO69" s="88">
        <f t="shared" si="185"/>
        <v>2510.3270846810537</v>
      </c>
      <c r="GP69" s="88">
        <f t="shared" si="186"/>
        <v>1243.5202480616749</v>
      </c>
      <c r="GR69" s="89">
        <f>SUMPRODUCT(CZ$6:CZ69,[1]节奏总纲!W$4:W67)</f>
        <v>5902492.3731977567</v>
      </c>
      <c r="GS69" s="89">
        <f>SUMPRODUCT(DA$6:DA69,[1]节奏总纲!X$4:X67)</f>
        <v>5118914.6056350684</v>
      </c>
      <c r="GT69" s="89">
        <f>SUMPRODUCT(DB$6:DB69,[1]节奏总纲!Y$4:Y67)</f>
        <v>4195839.6079188231</v>
      </c>
      <c r="GU69" s="89">
        <f>SUMPRODUCT(DC$6:DC69,[1]节奏总纲!Z$4:Z67)</f>
        <v>3089254.0593444202</v>
      </c>
      <c r="GV69" s="89">
        <f>SUMPRODUCT(DD$6:DD69,[1]节奏总纲!AA$4:AA67)</f>
        <v>1718513.5902267827</v>
      </c>
    </row>
    <row r="70" spans="2:204" x14ac:dyDescent="0.15">
      <c r="B70" s="89">
        <f t="shared" si="89"/>
        <v>80</v>
      </c>
      <c r="C70" s="89">
        <v>59</v>
      </c>
      <c r="D70" s="39">
        <f>爵位解锁村镇信息!L67</f>
        <v>4150</v>
      </c>
      <c r="E70" s="39">
        <f>爵位解锁村镇信息!M67</f>
        <v>4186.3131313131307</v>
      </c>
      <c r="F70" s="39">
        <f>爵位解锁村镇信息!N67</f>
        <v>4223.3673469387768</v>
      </c>
      <c r="G70" s="39">
        <f>爵位解锁村镇信息!O67</f>
        <v>4261.1855670103096</v>
      </c>
      <c r="H70" s="39">
        <f>爵位解锁村镇信息!P67</f>
        <v>4339.21052631579</v>
      </c>
      <c r="I70" s="67">
        <f t="shared" si="87"/>
        <v>0.90361445783132532</v>
      </c>
      <c r="J70" s="42">
        <v>100</v>
      </c>
      <c r="K70" s="89">
        <f t="shared" si="88"/>
        <v>3750</v>
      </c>
      <c r="L70" s="89">
        <v>235300</v>
      </c>
      <c r="M70" s="89">
        <f>ROUND(650/INDEX('[1]功能-付费相关'!BB$6:BB$105,C70,1)/2000,0)*2000</f>
        <v>13672000</v>
      </c>
      <c r="S70" s="89">
        <v>6</v>
      </c>
      <c r="T70" s="69">
        <v>20</v>
      </c>
      <c r="U70" s="69">
        <v>15</v>
      </c>
      <c r="V70" s="69">
        <v>10</v>
      </c>
      <c r="W70" s="69">
        <v>15</v>
      </c>
      <c r="X70" s="89">
        <v>10</v>
      </c>
      <c r="Y70" s="69">
        <v>5</v>
      </c>
      <c r="Z70" s="89">
        <f t="shared" si="86"/>
        <v>72000</v>
      </c>
      <c r="AE70" s="89">
        <v>65</v>
      </c>
      <c r="AF70" s="89">
        <f t="shared" ref="AF70:AF105" si="187">求节点($C$12:$C$91,D$12:D$91,$AE70)</f>
        <v>4630</v>
      </c>
      <c r="AG70" s="89">
        <f t="shared" ref="AG70:AG105" si="188">求节点($C$12:$C$91,E$12:E$91,$AE70)</f>
        <v>4671.1616161616157</v>
      </c>
      <c r="AH70" s="89">
        <f t="shared" ref="AH70:AH105" si="189">求节点($C$12:$C$91,F$12:F$91,$AE70)</f>
        <v>4713.1632653061242</v>
      </c>
      <c r="AI70" s="89">
        <f t="shared" ref="AI70:AI105" si="190">求节点($C$12:$C$91,G$12:G$91,$AE70)</f>
        <v>4756.0309278350514</v>
      </c>
      <c r="AJ70" s="89">
        <f t="shared" ref="AJ70:AJ105" si="191">求节点($C$12:$C$91,H$12:H$91,$AE70)</f>
        <v>4844.4736842105267</v>
      </c>
      <c r="AL70" s="89">
        <v>65</v>
      </c>
      <c r="AM70" s="89">
        <f t="shared" ref="AM70:AM105" si="192">求节点($K$12:$K$91,$L$12:$L$91,AF70)</f>
        <v>298580</v>
      </c>
      <c r="AN70" s="89">
        <f t="shared" ref="AN70:AN105" si="193">求节点($K$12:$K$91,$L$12:$L$91,AG70)</f>
        <v>301729.44444444444</v>
      </c>
      <c r="AO70" s="89">
        <f t="shared" ref="AO70:AO105" si="194">求节点($K$12:$K$91,$L$12:$L$91,AH70)</f>
        <v>304963.57142857159</v>
      </c>
      <c r="AP70" s="89">
        <f t="shared" ref="AP70:AP105" si="195">求节点($K$12:$K$91,$L$12:$L$91,AI70)</f>
        <v>308270.41237113404</v>
      </c>
      <c r="AQ70" s="89">
        <f t="shared" ref="AQ70:AQ105" si="196">求节点($K$12:$K$91,$L$12:$L$91,AJ70)</f>
        <v>315168.94736842107</v>
      </c>
      <c r="AR70" s="89">
        <f t="shared" ref="AR70:AR105" si="197">求节点($K$12:$K$91,$M$12:$M$91,AF70)</f>
        <v>31650000</v>
      </c>
      <c r="AS70" s="89">
        <f t="shared" ref="AS70:AS105" si="198">求节点($K$12:$K$91,$M$12:$M$91,AG70)</f>
        <v>32918250.505050492</v>
      </c>
      <c r="AT70" s="89">
        <f t="shared" ref="AT70:AT105" si="199">求节点($K$12:$K$91,$M$12:$M$91,AH70)</f>
        <v>34272383.673469447</v>
      </c>
      <c r="AU70" s="89">
        <f t="shared" ref="AU70:AU105" si="200">求节点($K$12:$K$91,$M$12:$M$91,AI70)</f>
        <v>35673856.701030925</v>
      </c>
      <c r="AV70" s="89">
        <f t="shared" ref="AV70:AV105" si="201">求节点($K$12:$K$91,$M$12:$M$91,AJ70)</f>
        <v>38810036.842105277</v>
      </c>
      <c r="AW70" s="89">
        <f t="shared" ref="AW70:AW105" si="202">求节点($K$12:$K$91,$N$12:$N$91,AF70)</f>
        <v>0</v>
      </c>
      <c r="AX70" s="89">
        <f t="shared" ref="AX70:AX105" si="203">求节点($K$12:$K$91,$N$12:$N$91,AG70)</f>
        <v>0</v>
      </c>
      <c r="AY70" s="89">
        <f t="shared" ref="AY70:AY105" si="204">求节点($K$12:$K$91,$N$12:$N$91,AH70)</f>
        <v>0</v>
      </c>
      <c r="AZ70" s="89">
        <f t="shared" ref="AZ70:AZ105" si="205">求节点($K$12:$K$91,$N$12:$N$91,AI70)</f>
        <v>0</v>
      </c>
      <c r="BA70" s="89">
        <f t="shared" ref="BA70:BA105" si="206">求节点($K$12:$K$91,$N$12:$N$91,AJ70)</f>
        <v>0</v>
      </c>
      <c r="BB70" s="89">
        <f t="shared" ref="BB70:BB105" si="207">求节点($K$12:$K$91,$O$12:$O$91,AF70)</f>
        <v>0</v>
      </c>
      <c r="BC70" s="89">
        <f t="shared" ref="BC70:BC105" si="208">求节点($K$12:$K$91,$O$12:$O$91,AG70)</f>
        <v>0</v>
      </c>
      <c r="BD70" s="89">
        <f t="shared" ref="BD70:BD105" si="209">求节点($K$12:$K$91,$O$12:$O$91,AH70)</f>
        <v>0</v>
      </c>
      <c r="BE70" s="89">
        <f t="shared" ref="BE70:BE105" si="210">求节点($K$12:$K$91,$O$12:$O$91,AI70)</f>
        <v>0</v>
      </c>
      <c r="BF70" s="89">
        <f t="shared" ref="BF70:BF105" si="211">求节点($K$12:$K$91,$O$12:$O$91,AJ70)</f>
        <v>0</v>
      </c>
      <c r="BG70" s="89">
        <f t="shared" ref="BG70:BG105" si="212">求节点($K$12:$K$91,$P$12:$P$91,AF70)</f>
        <v>0</v>
      </c>
      <c r="BH70" s="89">
        <f t="shared" ref="BH70:BH105" si="213">求节点($K$12:$K$91,$P$12:$P$91,AG70)</f>
        <v>0</v>
      </c>
      <c r="BI70" s="89">
        <f t="shared" ref="BI70:BI105" si="214">求节点($K$12:$K$91,$P$12:$P$91,AH70)</f>
        <v>0</v>
      </c>
      <c r="BJ70" s="89">
        <f t="shared" ref="BJ70:BJ105" si="215">求节点($K$12:$K$91,$P$12:$P$91,AI70)</f>
        <v>0</v>
      </c>
      <c r="BK70" s="89">
        <f t="shared" ref="BK70:BK105" si="216">求节点($K$12:$K$91,$P$12:$P$91,AJ70)</f>
        <v>0</v>
      </c>
      <c r="BL70" s="89">
        <f t="shared" ref="BL70:BL105" si="217">求节点($K$12:$K$91,$Q$12:$Q$91,AF70)</f>
        <v>0</v>
      </c>
      <c r="BM70" s="89">
        <f t="shared" ref="BM70:BM105" si="218">求节点($K$12:$K$91,$Q$12:$Q$91,AG70)</f>
        <v>0</v>
      </c>
      <c r="BN70" s="89">
        <f t="shared" ref="BN70:BN105" si="219">求节点($K$12:$K$91,$Q$12:$Q$91,AH70)</f>
        <v>0</v>
      </c>
      <c r="BO70" s="89">
        <f t="shared" ref="BO70:BO105" si="220">求节点($K$12:$K$91,$Q$12:$Q$91,AI70)</f>
        <v>0</v>
      </c>
      <c r="BP70" s="89">
        <f t="shared" ref="BP70:BP105" si="221">求节点($K$12:$K$91,$Q$12:$Q$91,AJ70)</f>
        <v>0</v>
      </c>
      <c r="BQ70" s="89">
        <f t="shared" ref="BQ70:BQ105" si="222">求节点($K$12:$K$91,$R$12:$R$91,AF70)</f>
        <v>0</v>
      </c>
      <c r="BR70" s="89">
        <f t="shared" ref="BR70:BR105" si="223">求节点($K$12:$K$91,$R$12:$R$91,AG70)</f>
        <v>0</v>
      </c>
      <c r="BS70" s="89">
        <f t="shared" ref="BS70:BS105" si="224">求节点($K$12:$K$91,$R$12:$R$91,AH70)</f>
        <v>0</v>
      </c>
      <c r="BT70" s="89">
        <f t="shared" ref="BT70:BT105" si="225">求节点($K$12:$K$91,$R$12:$R$91,AI70)</f>
        <v>0</v>
      </c>
      <c r="BU70" s="89">
        <f t="shared" ref="BU70:BU105" si="226">求节点($K$12:$K$91,$R$12:$R$91,AJ70)</f>
        <v>0</v>
      </c>
      <c r="BV70" s="89">
        <f t="shared" ref="BV70:BV101" si="227">求节点($K$12:$K$91,$T$12:$T$91,AF70)</f>
        <v>20</v>
      </c>
      <c r="BW70" s="89">
        <f t="shared" ref="BW70:BW101" si="228">求节点($K$12:$K$91,$T$12:$T$91,AG70)</f>
        <v>20</v>
      </c>
      <c r="BX70" s="89">
        <f t="shared" ref="BX70:BX101" si="229">求节点($K$12:$K$91,$T$12:$T$91,AH70)</f>
        <v>20</v>
      </c>
      <c r="BY70" s="89">
        <f t="shared" ref="BY70:BY101" si="230">求节点($K$12:$K$91,$T$12:$T$91,AI70)</f>
        <v>20</v>
      </c>
      <c r="BZ70" s="89">
        <f t="shared" ref="BZ70:BZ101" si="231">求节点($K$12:$K$91,$T$12:$T$91,AJ70)</f>
        <v>20</v>
      </c>
      <c r="CA70" s="89">
        <f t="shared" ref="CA70:CA101" si="232">求节点($K$12:$K$91,$U$12:$U$91,AF70)</f>
        <v>15</v>
      </c>
      <c r="CB70" s="89">
        <f t="shared" ref="CB70:CB101" si="233">求节点($K$12:$K$91,$U$12:$U$91,AG70)</f>
        <v>15</v>
      </c>
      <c r="CC70" s="89">
        <f t="shared" ref="CC70:CC101" si="234">求节点($K$12:$K$91,$U$12:$U$91,AH70)</f>
        <v>15</v>
      </c>
      <c r="CD70" s="89">
        <f t="shared" ref="CD70:CD101" si="235">求节点($K$12:$K$91,$U$12:$U$91,AI70)</f>
        <v>15</v>
      </c>
      <c r="CE70" s="89">
        <f t="shared" ref="CE70:CE101" si="236">求节点($K$12:$K$91,$U$12:$U$91,AJ70)</f>
        <v>15</v>
      </c>
      <c r="CF70" s="89">
        <f t="shared" ref="CF70:CF101" si="237">求节点($K$12:$K$91,$V$12:$V$91,AF70)</f>
        <v>10</v>
      </c>
      <c r="CG70" s="89">
        <f t="shared" ref="CG70:CG101" si="238">求节点($K$12:$K$91,$V$12:$V$91,AG70)</f>
        <v>10</v>
      </c>
      <c r="CH70" s="89">
        <f t="shared" ref="CH70:CH101" si="239">求节点($K$12:$K$91,$V$12:$V$91,AH70)</f>
        <v>10</v>
      </c>
      <c r="CI70" s="89">
        <f t="shared" ref="CI70:CI101" si="240">求节点($K$12:$K$91,$V$12:$V$91,AI70)</f>
        <v>10</v>
      </c>
      <c r="CJ70" s="89">
        <f t="shared" ref="CJ70:CJ101" si="241">求节点($K$12:$K$91,$V$12:$V$91,AJ70)</f>
        <v>10</v>
      </c>
      <c r="CK70" s="89">
        <f t="shared" ref="CK70:CK101" si="242">求节点($K$12:$K$91,$W$12:$W$91,AF70)</f>
        <v>15</v>
      </c>
      <c r="CL70" s="89">
        <f t="shared" ref="CL70:CL101" si="243">求节点($K$12:$K$91,$W$12:$W$91,AG70)</f>
        <v>15</v>
      </c>
      <c r="CM70" s="89">
        <f t="shared" ref="CM70:CM101" si="244">求节点($K$12:$K$91,$W$12:$W$91,AH70)</f>
        <v>15</v>
      </c>
      <c r="CN70" s="89">
        <f t="shared" ref="CN70:CN101" si="245">求节点($K$12:$K$91,$W$12:$W$91,AI70)</f>
        <v>15</v>
      </c>
      <c r="CO70" s="89">
        <f t="shared" ref="CO70:CO101" si="246">求节点($K$12:$K$91,$W$12:$W$91,AJ70)</f>
        <v>15</v>
      </c>
      <c r="CP70" s="89">
        <f t="shared" ref="CP70:CP101" si="247">求节点($K$12:$K$91,$X$12:$X$91,AF70)</f>
        <v>10</v>
      </c>
      <c r="CQ70" s="89">
        <f t="shared" ref="CQ70:CQ101" si="248">求节点($K$12:$K$91,$X$12:$X$91,AG70)</f>
        <v>10</v>
      </c>
      <c r="CR70" s="89">
        <f t="shared" ref="CR70:CR101" si="249">求节点($K$12:$K$91,$X$12:$X$91,AH70)</f>
        <v>10</v>
      </c>
      <c r="CS70" s="89">
        <f t="shared" ref="CS70:CS101" si="250">求节点($K$12:$K$91,$X$12:$X$91,AI70)</f>
        <v>10</v>
      </c>
      <c r="CT70" s="89">
        <f t="shared" ref="CT70:CT101" si="251">求节点($K$12:$K$91,$X$12:$X$91,AJ70)</f>
        <v>10</v>
      </c>
      <c r="CU70" s="89">
        <f t="shared" ref="CU70:CU101" si="252">求节点($K$12:$K$91,$Y$12:$Y$91,AF70)</f>
        <v>5</v>
      </c>
      <c r="CV70" s="89">
        <f t="shared" ref="CV70:CV101" si="253">求节点($K$12:$K$91,$Y$12:$Y$91,AG70)</f>
        <v>5</v>
      </c>
      <c r="CW70" s="89">
        <f t="shared" ref="CW70:CW101" si="254">求节点($K$12:$K$91,$Y$12:$Y$91,AH70)</f>
        <v>5</v>
      </c>
      <c r="CX70" s="89">
        <f t="shared" ref="CX70:CX101" si="255">求节点($K$12:$K$91,$Y$12:$Y$91,AI70)</f>
        <v>5</v>
      </c>
      <c r="CY70" s="89">
        <f t="shared" ref="CY70:CY101" si="256">求节点($K$12:$K$91,$Y$12:$Y$91,AJ70)</f>
        <v>5</v>
      </c>
      <c r="CZ70" s="89">
        <f t="shared" ref="CZ70:CZ101" si="257">求节点($K$12:$K$91,$Z$12:$Z$91,AF70)</f>
        <v>72000</v>
      </c>
      <c r="DA70" s="89">
        <f t="shared" ref="DA70:DA101" si="258">求节点($K$12:$K$91,$Z$12:$Z$91,AG70)</f>
        <v>72000</v>
      </c>
      <c r="DB70" s="89">
        <f t="shared" ref="DB70:DB101" si="259">求节点($K$12:$K$91,$Z$12:$Z$91,AH70)</f>
        <v>72000</v>
      </c>
      <c r="DC70" s="89">
        <f t="shared" ref="DC70:DC101" si="260">求节点($K$12:$K$91,$Z$12:$Z$91,AI70)</f>
        <v>72000</v>
      </c>
      <c r="DD70" s="89">
        <f t="shared" ref="DD70:DD101" si="261">求节点($K$12:$K$91,$Z$12:$Z$91,AJ70)</f>
        <v>72000</v>
      </c>
      <c r="DH70" s="89">
        <v>65</v>
      </c>
      <c r="DI70" s="89">
        <f>SUMPRODUCT(AM$6:AM70,[1]节奏总纲!W$4:W68)</f>
        <v>19909135.382689588</v>
      </c>
      <c r="DJ70" s="89">
        <f>SUMPRODUCT(AN$6:AN70,[1]节奏总纲!X$4:X68)</f>
        <v>17427290.300397001</v>
      </c>
      <c r="DK70" s="89">
        <f>SUMPRODUCT(AO$6:AO70,[1]节奏总纲!Y$4:Y68)</f>
        <v>14461604.049310464</v>
      </c>
      <c r="DL70" s="89">
        <f>SUMPRODUCT(AP$6:AP70,[1]节奏总纲!Z$4:Z68)</f>
        <v>10736471.919036886</v>
      </c>
      <c r="DM70" s="89">
        <f>SUMPRODUCT(AQ$6:AQ70,[1]节奏总纲!AA$4:AA68)</f>
        <v>6054495.8092271006</v>
      </c>
      <c r="DN70" s="89">
        <f>SUMPRODUCT(AR$6:AR70,[1]节奏总纲!W$4:W68)</f>
        <v>1395810057.6248226</v>
      </c>
      <c r="DO70" s="89">
        <f>SUMPRODUCT(AS$6:AS70,[1]节奏总纲!X$4:X68)</f>
        <v>1252574276.6749208</v>
      </c>
      <c r="DP70" s="89">
        <f>SUMPRODUCT(AT$6:AT70,[1]节奏总纲!Y$4:Y68)</f>
        <v>1067895551.6354337</v>
      </c>
      <c r="DQ70" s="89">
        <f>SUMPRODUCT(AU$6:AU70,[1]节奏总纲!Z$4:Z68)</f>
        <v>814152324.25970066</v>
      </c>
      <c r="DR70" s="89">
        <f>SUMPRODUCT(AV$6:AV70,[1]节奏总纲!AA$4:AA68)</f>
        <v>482877217.48915029</v>
      </c>
      <c r="DS70" s="89">
        <f>SUMPRODUCT(CZ$6:CZ70,[1]节奏总纲!W$4:W68)</f>
        <v>6338896.0157714831</v>
      </c>
      <c r="DT70" s="89">
        <f>SUMPRODUCT(DA$6:DA70,[1]节奏总纲!X$4:X68)</f>
        <v>5496893.9363224916</v>
      </c>
      <c r="DU70" s="89">
        <f>SUMPRODUCT(DB$6:DB70,[1]节奏总纲!Y$4:Y68)</f>
        <v>4515319.7337793522</v>
      </c>
      <c r="DV70" s="89">
        <f>SUMPRODUCT(DC$6:DC70,[1]节奏总纲!Z$4:Z68)</f>
        <v>3320463.806126961</v>
      </c>
      <c r="DW70" s="89">
        <f>SUMPRODUCT(DD$6:DD70,[1]节奏总纲!AA$4:AA68)</f>
        <v>1837434.4278414987</v>
      </c>
      <c r="DX70" s="89">
        <f>SUMPRODUCT(AW$6:AW70,[1]节奏总纲!W$4:W68)</f>
        <v>0</v>
      </c>
      <c r="DY70" s="89">
        <f>SUMPRODUCT(AX$6:AX70,[1]节奏总纲!X$4:X68)</f>
        <v>0</v>
      </c>
      <c r="DZ70" s="89">
        <f>SUMPRODUCT(AY$6:AY70,[1]节奏总纲!Y$4:Y68)</f>
        <v>0</v>
      </c>
      <c r="EA70" s="89">
        <f>SUMPRODUCT(AZ$6:AZ70,[1]节奏总纲!Z$4:Z68)</f>
        <v>0</v>
      </c>
      <c r="EB70" s="89">
        <f>SUMPRODUCT(BA$6:BA70,[1]节奏总纲!AA$4:AA68)</f>
        <v>0</v>
      </c>
      <c r="EC70" s="89">
        <f>SUMPRODUCT(BB$6:BB70,[1]节奏总纲!W$4:W68)</f>
        <v>0</v>
      </c>
      <c r="ED70" s="89">
        <f>SUMPRODUCT(BC$6:BC70,[1]节奏总纲!X$4:X68)</f>
        <v>0</v>
      </c>
      <c r="EE70" s="89">
        <f>SUMPRODUCT(BD$6:BD70,[1]节奏总纲!Y$4:Y68)</f>
        <v>0</v>
      </c>
      <c r="EF70" s="89">
        <f>SUMPRODUCT(BE$6:BE70,[1]节奏总纲!Z$4:Z68)</f>
        <v>0</v>
      </c>
      <c r="EG70" s="89">
        <f>SUMPRODUCT(BF$6:BF70,[1]节奏总纲!AA$4:AA68)</f>
        <v>0</v>
      </c>
      <c r="EH70" s="89">
        <f>SUMPRODUCT(BG$6:BG70,[1]节奏总纲!W$4:W68)</f>
        <v>0</v>
      </c>
      <c r="EI70" s="89">
        <f>SUMPRODUCT(BH$6:BH70,[1]节奏总纲!X$4:X68)</f>
        <v>0</v>
      </c>
      <c r="EJ70" s="89">
        <f>SUMPRODUCT(BI$6:BI70,[1]节奏总纲!Y$4:Y68)</f>
        <v>0</v>
      </c>
      <c r="EK70" s="89">
        <f>SUMPRODUCT(BJ$6:BJ70,[1]节奏总纲!Z$4:Z68)</f>
        <v>0</v>
      </c>
      <c r="EL70" s="89">
        <f>SUMPRODUCT(BK$6:BK70,[1]节奏总纲!AA$4:AA68)</f>
        <v>0</v>
      </c>
      <c r="EM70" s="89">
        <f>SUMPRODUCT(BL$6:BL70,[1]节奏总纲!W$4:W68)</f>
        <v>0</v>
      </c>
      <c r="EN70" s="89">
        <f>SUMPRODUCT(BM$6:BM70,[1]节奏总纲!X$4:X68)</f>
        <v>0</v>
      </c>
      <c r="EO70" s="89">
        <f>SUMPRODUCT(BN$6:BN70,[1]节奏总纲!Y$4:Y68)</f>
        <v>0</v>
      </c>
      <c r="EP70" s="89">
        <f>SUMPRODUCT(BO$6:BO70,[1]节奏总纲!Z$4:Z68)</f>
        <v>0</v>
      </c>
      <c r="EQ70" s="89">
        <f>SUMPRODUCT(BP$6:BP70,[1]节奏总纲!AA$4:AA68)</f>
        <v>0</v>
      </c>
      <c r="ER70" s="89">
        <f>SUMPRODUCT(BQ$6:BQ70,[1]节奏总纲!W$4:W68)</f>
        <v>0</v>
      </c>
      <c r="ES70" s="89">
        <f>SUMPRODUCT(BR$6:BR70,[1]节奏总纲!X$4:X68)</f>
        <v>0</v>
      </c>
      <c r="ET70" s="89">
        <f>SUMPRODUCT(BS$6:BS70,[1]节奏总纲!Y$4:Y68)</f>
        <v>0</v>
      </c>
      <c r="EU70" s="89">
        <f>SUMPRODUCT(BT$6:BT70,[1]节奏总纲!Z$4:Z68)</f>
        <v>0</v>
      </c>
      <c r="EV70" s="89">
        <f>SUMPRODUCT(BU$6:BU70,[1]节奏总纲!AA$4:AA68)</f>
        <v>0</v>
      </c>
      <c r="FE70" s="89">
        <f>SUMPRODUCT(BV$6:BV70,[1]节奏总纲!W$4:W68)</f>
        <v>1767.8966090363995</v>
      </c>
      <c r="FF70" s="89">
        <f>SUMPRODUCT(BW$6:BW70,[1]节奏总纲!X$4:X68)</f>
        <v>1533.7814930833899</v>
      </c>
      <c r="FG70" s="89">
        <f>SUMPRODUCT(BX$6:BX70,[1]节奏总纲!Y$4:Y68)</f>
        <v>1260.3992468622412</v>
      </c>
      <c r="FH70" s="89">
        <f>SUMPRODUCT(BY$6:BY70,[1]节奏总纲!Z$4:Z68)</f>
        <v>927.18342866968101</v>
      </c>
      <c r="FI70" s="89">
        <f>SUMPRODUCT(BZ$6:BZ70,[1]节奏总纲!AA$4:AA68)</f>
        <v>513.49856441176598</v>
      </c>
      <c r="FJ70" s="89">
        <f>SUMPRODUCT(CA$6:CA70,[1]节奏总纲!W$4:W68)</f>
        <v>1303.9124078026273</v>
      </c>
      <c r="FK70" s="89">
        <f>SUMPRODUCT(CB$6:CB70,[1]节奏总纲!X$4:X68)</f>
        <v>1131.2727422621253</v>
      </c>
      <c r="FL70" s="89">
        <f>SUMPRODUCT(CC$6:CC70,[1]节奏总纲!Y$4:Y68)</f>
        <v>929.62969847221007</v>
      </c>
      <c r="FM70" s="89">
        <f>SUMPRODUCT(CD$6:CD70,[1]节奏总纲!Z$4:Z68)</f>
        <v>683.79532961872326</v>
      </c>
      <c r="FN70" s="89">
        <f>SUMPRODUCT(CE$6:CE70,[1]节奏总纲!AA$4:AA68)</f>
        <v>378.79857653277611</v>
      </c>
      <c r="FO70" s="89">
        <f>SUMPRODUCT(CF$6:CF70,[1]节奏总纲!W$4:W68)</f>
        <v>858.48917725211606</v>
      </c>
      <c r="FP70" s="89">
        <f>SUMPRODUCT(CG$6:CG70,[1]节奏总纲!X$4:X68)</f>
        <v>745.19788867529087</v>
      </c>
      <c r="FQ70" s="89">
        <f>SUMPRODUCT(CH$6:CH70,[1]节奏总纲!Y$4:Y68)</f>
        <v>612.57125886081428</v>
      </c>
      <c r="FR70" s="89">
        <f>SUMPRODUCT(CI$6:CI70,[1]节奏总纲!Z$4:Z68)</f>
        <v>450.55781419035532</v>
      </c>
      <c r="FS70" s="89">
        <f>SUMPRODUCT(CJ$6:CJ70,[1]节奏总纲!AA$4:AA68)</f>
        <v>249.60381639738591</v>
      </c>
      <c r="FT70" s="89">
        <f>SUMPRODUCT(CK$6:CK70,[1]节奏总纲!W$4:W68)</f>
        <v>1224.4167108261713</v>
      </c>
      <c r="FU70" s="89">
        <f>SUMPRODUCT(CL$6:CL70,[1]节奏总纲!X$4:X68)</f>
        <v>1062.9556212855036</v>
      </c>
      <c r="FV70" s="89">
        <f>SUMPRODUCT(CM$6:CM70,[1]节奏总纲!Y$4:Y68)</f>
        <v>874.14579563259485</v>
      </c>
      <c r="FW70" s="89">
        <f>SUMPRODUCT(CN$6:CN70,[1]节奏总纲!Z$4:Z68)</f>
        <v>643.69921445912348</v>
      </c>
      <c r="FX70" s="89">
        <f>SUMPRODUCT(CO$6:CO70,[1]节奏总纲!AA$4:AA68)</f>
        <v>356.99839602041487</v>
      </c>
      <c r="FY70" s="89">
        <f>SUMPRODUCT(CP$6:CP70,[1]节奏总纲!W$4:W68)</f>
        <v>793.47488535453624</v>
      </c>
      <c r="FZ70" s="89">
        <f>SUMPRODUCT(CQ$6:CQ70,[1]节奏总纲!X$4:X68)</f>
        <v>689.17370545507231</v>
      </c>
      <c r="GA70" s="89">
        <f>SUMPRODUCT(CR$6:CR70,[1]节奏总纲!Y$4:Y68)</f>
        <v>566.92959486752261</v>
      </c>
      <c r="GB70" s="89">
        <f>SUMPRODUCT(CS$6:CS70,[1]节奏总纲!Z$4:Z68)</f>
        <v>417.29648031278839</v>
      </c>
      <c r="GC70" s="89">
        <f>SUMPRODUCT(CT$6:CT70,[1]节奏总纲!AA$4:AA68)</f>
        <v>231.82011114916691</v>
      </c>
      <c r="GD70" s="89">
        <f>SUMPRODUCT(CU$6:CU70,[1]节奏总纲!W$4:W68)</f>
        <v>380.1050821105178</v>
      </c>
      <c r="GE70" s="89">
        <f>SUMPRODUCT(CV$6:CV70,[1]节奏总纲!X$4:X68)</f>
        <v>330.12073360612823</v>
      </c>
      <c r="GF70" s="89">
        <f>SUMPRODUCT(CW$6:CW70,[1]节奏总纲!Y$4:Y68)</f>
        <v>271.82150315490929</v>
      </c>
      <c r="GG70" s="89">
        <f>SUMPRODUCT(CX$6:CX70,[1]节奏总纲!Z$4:Z68)</f>
        <v>200.58840841213197</v>
      </c>
      <c r="GH70" s="89">
        <f>SUMPRODUCT(CY$6:CY70,[1]节奏总纲!AA$4:AA68)</f>
        <v>111.38275131298857</v>
      </c>
      <c r="GJ70" s="88">
        <v>90</v>
      </c>
      <c r="GK70" s="88">
        <f t="shared" si="181"/>
        <v>7386.2312613293634</v>
      </c>
      <c r="GL70" s="88">
        <f t="shared" si="182"/>
        <v>5524.0037093225519</v>
      </c>
      <c r="GM70" s="88">
        <f t="shared" si="183"/>
        <v>3675.4872660943756</v>
      </c>
      <c r="GN70" s="88">
        <f t="shared" si="184"/>
        <v>5468.5198064829374</v>
      </c>
      <c r="GO70" s="88">
        <f t="shared" si="185"/>
        <v>3629.8456021010834</v>
      </c>
      <c r="GP70" s="88">
        <f t="shared" si="186"/>
        <v>1803.2795067716897</v>
      </c>
      <c r="GR70" s="89">
        <f>SUMPRODUCT(CZ$6:CZ70,[1]节奏总纲!W$4:W68)</f>
        <v>6338896.0157714831</v>
      </c>
      <c r="GS70" s="89">
        <f>SUMPRODUCT(DA$6:DA70,[1]节奏总纲!X$4:X68)</f>
        <v>5496893.9363224916</v>
      </c>
      <c r="GT70" s="89">
        <f>SUMPRODUCT(DB$6:DB70,[1]节奏总纲!Y$4:Y68)</f>
        <v>4515319.7337793522</v>
      </c>
      <c r="GU70" s="89">
        <f>SUMPRODUCT(DC$6:DC70,[1]节奏总纲!Z$4:Z68)</f>
        <v>3320463.806126961</v>
      </c>
      <c r="GV70" s="89">
        <f>SUMPRODUCT(DD$6:DD70,[1]节奏总纲!AA$4:AA68)</f>
        <v>1837434.4278414987</v>
      </c>
    </row>
    <row r="71" spans="2:204" x14ac:dyDescent="0.15">
      <c r="B71" s="89">
        <f t="shared" si="89"/>
        <v>80</v>
      </c>
      <c r="C71" s="89">
        <v>60</v>
      </c>
      <c r="D71" s="39">
        <f>爵位解锁村镇信息!L68</f>
        <v>4230</v>
      </c>
      <c r="E71" s="39">
        <f>爵位解锁村镇信息!M68</f>
        <v>4267.1212121212111</v>
      </c>
      <c r="F71" s="39">
        <f>爵位解锁村镇信息!N68</f>
        <v>4305</v>
      </c>
      <c r="G71" s="39">
        <f>爵位解锁村镇信息!O68</f>
        <v>4343.6597938144332</v>
      </c>
      <c r="H71" s="39">
        <f>爵位解锁村镇信息!P68</f>
        <v>4423.4210526315792</v>
      </c>
      <c r="I71" s="67">
        <f t="shared" si="87"/>
        <v>0.91016548463356972</v>
      </c>
      <c r="J71" s="42">
        <v>100</v>
      </c>
      <c r="K71" s="89">
        <f t="shared" si="88"/>
        <v>3850</v>
      </c>
      <c r="L71" s="89">
        <v>242100</v>
      </c>
      <c r="M71" s="89">
        <f>ROUND(650/INDEX('[1]功能-付费相关'!BB$6:BB$105,C71,1)/2000,0)*2000</f>
        <v>15038000</v>
      </c>
      <c r="S71" s="89">
        <v>6</v>
      </c>
      <c r="T71" s="69">
        <v>20</v>
      </c>
      <c r="U71" s="69">
        <v>15</v>
      </c>
      <c r="V71" s="69">
        <v>10</v>
      </c>
      <c r="W71" s="69">
        <v>15</v>
      </c>
      <c r="X71" s="89">
        <v>10</v>
      </c>
      <c r="Y71" s="69">
        <v>5</v>
      </c>
      <c r="Z71" s="89">
        <f t="shared" si="86"/>
        <v>72000</v>
      </c>
      <c r="AE71" s="89">
        <v>66</v>
      </c>
      <c r="AF71" s="89">
        <f t="shared" si="187"/>
        <v>4710</v>
      </c>
      <c r="AG71" s="89">
        <f t="shared" si="188"/>
        <v>4751.9696969696961</v>
      </c>
      <c r="AH71" s="89">
        <f t="shared" si="189"/>
        <v>4794.7959183673474</v>
      </c>
      <c r="AI71" s="89">
        <f t="shared" si="190"/>
        <v>4838.5051546391751</v>
      </c>
      <c r="AJ71" s="89">
        <f t="shared" si="191"/>
        <v>4928.6842105263167</v>
      </c>
      <c r="AL71" s="89">
        <v>66</v>
      </c>
      <c r="AM71" s="89">
        <f t="shared" si="192"/>
        <v>304720</v>
      </c>
      <c r="AN71" s="89">
        <f t="shared" si="193"/>
        <v>307953.63636363629</v>
      </c>
      <c r="AO71" s="89">
        <f t="shared" si="194"/>
        <v>311294.08163265308</v>
      </c>
      <c r="AP71" s="89">
        <f t="shared" si="195"/>
        <v>314703.40206185565</v>
      </c>
      <c r="AQ71" s="89">
        <f t="shared" si="196"/>
        <v>321816.05263157905</v>
      </c>
      <c r="AR71" s="89">
        <f t="shared" si="197"/>
        <v>34170400</v>
      </c>
      <c r="AS71" s="89">
        <f t="shared" si="198"/>
        <v>35529845.454545423</v>
      </c>
      <c r="AT71" s="89">
        <f t="shared" si="199"/>
        <v>37048463.265306138</v>
      </c>
      <c r="AU71" s="89">
        <f t="shared" si="200"/>
        <v>38598392.783505149</v>
      </c>
      <c r="AV71" s="89">
        <f t="shared" si="201"/>
        <v>42074684.210526355</v>
      </c>
      <c r="AW71" s="89">
        <f t="shared" si="202"/>
        <v>0</v>
      </c>
      <c r="AX71" s="89">
        <f t="shared" si="203"/>
        <v>0</v>
      </c>
      <c r="AY71" s="89">
        <f t="shared" si="204"/>
        <v>0</v>
      </c>
      <c r="AZ71" s="89">
        <f t="shared" si="205"/>
        <v>0</v>
      </c>
      <c r="BA71" s="89">
        <f t="shared" si="206"/>
        <v>0</v>
      </c>
      <c r="BB71" s="89">
        <f t="shared" si="207"/>
        <v>0</v>
      </c>
      <c r="BC71" s="89">
        <f t="shared" si="208"/>
        <v>0</v>
      </c>
      <c r="BD71" s="89">
        <f t="shared" si="209"/>
        <v>0</v>
      </c>
      <c r="BE71" s="89">
        <f t="shared" si="210"/>
        <v>0</v>
      </c>
      <c r="BF71" s="89">
        <f t="shared" si="211"/>
        <v>0</v>
      </c>
      <c r="BG71" s="89">
        <f t="shared" si="212"/>
        <v>0</v>
      </c>
      <c r="BH71" s="89">
        <f t="shared" si="213"/>
        <v>0</v>
      </c>
      <c r="BI71" s="89">
        <f t="shared" si="214"/>
        <v>0</v>
      </c>
      <c r="BJ71" s="89">
        <f t="shared" si="215"/>
        <v>0</v>
      </c>
      <c r="BK71" s="89">
        <f t="shared" si="216"/>
        <v>0</v>
      </c>
      <c r="BL71" s="89">
        <f t="shared" si="217"/>
        <v>0</v>
      </c>
      <c r="BM71" s="89">
        <f t="shared" si="218"/>
        <v>0</v>
      </c>
      <c r="BN71" s="89">
        <f t="shared" si="219"/>
        <v>0</v>
      </c>
      <c r="BO71" s="89">
        <f t="shared" si="220"/>
        <v>0</v>
      </c>
      <c r="BP71" s="89">
        <f t="shared" si="221"/>
        <v>0</v>
      </c>
      <c r="BQ71" s="89">
        <f t="shared" si="222"/>
        <v>0</v>
      </c>
      <c r="BR71" s="89">
        <f t="shared" si="223"/>
        <v>0</v>
      </c>
      <c r="BS71" s="89">
        <f t="shared" si="224"/>
        <v>0</v>
      </c>
      <c r="BT71" s="89">
        <f t="shared" si="225"/>
        <v>0</v>
      </c>
      <c r="BU71" s="89">
        <f t="shared" si="226"/>
        <v>0</v>
      </c>
      <c r="BV71" s="89">
        <f t="shared" si="227"/>
        <v>20</v>
      </c>
      <c r="BW71" s="89">
        <f t="shared" si="228"/>
        <v>20</v>
      </c>
      <c r="BX71" s="89">
        <f t="shared" si="229"/>
        <v>20</v>
      </c>
      <c r="BY71" s="89">
        <f t="shared" si="230"/>
        <v>20</v>
      </c>
      <c r="BZ71" s="89">
        <f t="shared" si="231"/>
        <v>20</v>
      </c>
      <c r="CA71" s="89">
        <f t="shared" si="232"/>
        <v>15</v>
      </c>
      <c r="CB71" s="89">
        <f t="shared" si="233"/>
        <v>15</v>
      </c>
      <c r="CC71" s="89">
        <f t="shared" si="234"/>
        <v>15</v>
      </c>
      <c r="CD71" s="89">
        <f t="shared" si="235"/>
        <v>15</v>
      </c>
      <c r="CE71" s="89">
        <f t="shared" si="236"/>
        <v>15</v>
      </c>
      <c r="CF71" s="89">
        <f t="shared" si="237"/>
        <v>10</v>
      </c>
      <c r="CG71" s="89">
        <f t="shared" si="238"/>
        <v>10</v>
      </c>
      <c r="CH71" s="89">
        <f t="shared" si="239"/>
        <v>10</v>
      </c>
      <c r="CI71" s="89">
        <f t="shared" si="240"/>
        <v>10</v>
      </c>
      <c r="CJ71" s="89">
        <f t="shared" si="241"/>
        <v>10</v>
      </c>
      <c r="CK71" s="89">
        <f t="shared" si="242"/>
        <v>15</v>
      </c>
      <c r="CL71" s="89">
        <f t="shared" si="243"/>
        <v>15</v>
      </c>
      <c r="CM71" s="89">
        <f t="shared" si="244"/>
        <v>15</v>
      </c>
      <c r="CN71" s="89">
        <f t="shared" si="245"/>
        <v>15</v>
      </c>
      <c r="CO71" s="89">
        <f t="shared" si="246"/>
        <v>15</v>
      </c>
      <c r="CP71" s="89">
        <f t="shared" si="247"/>
        <v>10</v>
      </c>
      <c r="CQ71" s="89">
        <f t="shared" si="248"/>
        <v>10</v>
      </c>
      <c r="CR71" s="89">
        <f t="shared" si="249"/>
        <v>10</v>
      </c>
      <c r="CS71" s="89">
        <f t="shared" si="250"/>
        <v>10</v>
      </c>
      <c r="CT71" s="89">
        <f t="shared" si="251"/>
        <v>10</v>
      </c>
      <c r="CU71" s="89">
        <f t="shared" si="252"/>
        <v>5</v>
      </c>
      <c r="CV71" s="89">
        <f t="shared" si="253"/>
        <v>5</v>
      </c>
      <c r="CW71" s="89">
        <f t="shared" si="254"/>
        <v>5</v>
      </c>
      <c r="CX71" s="89">
        <f t="shared" si="255"/>
        <v>5</v>
      </c>
      <c r="CY71" s="89">
        <f t="shared" si="256"/>
        <v>5</v>
      </c>
      <c r="CZ71" s="89">
        <f t="shared" si="257"/>
        <v>72000</v>
      </c>
      <c r="DA71" s="89">
        <f t="shared" si="258"/>
        <v>72000</v>
      </c>
      <c r="DB71" s="89">
        <f t="shared" si="259"/>
        <v>72000</v>
      </c>
      <c r="DC71" s="89">
        <f t="shared" si="260"/>
        <v>72000</v>
      </c>
      <c r="DD71" s="89">
        <f t="shared" si="261"/>
        <v>72000</v>
      </c>
      <c r="DH71" s="89">
        <v>66</v>
      </c>
      <c r="DI71" s="89">
        <f>SUMPRODUCT(AM$6:AM71,[1]节奏总纲!W$4:W69)</f>
        <v>21888655.089615598</v>
      </c>
      <c r="DJ71" s="89">
        <f>SUMPRODUCT(AN$6:AN71,[1]节奏总纲!X$4:X69)</f>
        <v>19183442.379464615</v>
      </c>
      <c r="DK71" s="89">
        <f>SUMPRODUCT(AO$6:AO71,[1]节奏总纲!Y$4:Y69)</f>
        <v>15920978.522019982</v>
      </c>
      <c r="DL71" s="89">
        <f>SUMPRODUCT(AP$6:AP71,[1]节奏总纲!Z$4:Z69)</f>
        <v>11753953.038102059</v>
      </c>
      <c r="DM71" s="89">
        <f>SUMPRODUCT(AQ$6:AQ71,[1]节奏总纲!AA$4:AA69)</f>
        <v>6652331.0687336326</v>
      </c>
      <c r="DN71" s="89">
        <f>SUMPRODUCT(AR$6:AR71,[1]节奏总纲!W$4:W69)</f>
        <v>1617787545.7895133</v>
      </c>
      <c r="DO71" s="89">
        <f>SUMPRODUCT(AS$6:AS71,[1]节奏总纲!X$4:X69)</f>
        <v>1455188581.5447392</v>
      </c>
      <c r="DP71" s="89">
        <f>SUMPRODUCT(AT$6:AT71,[1]节奏总纲!Y$4:Y69)</f>
        <v>1241582058.1662817</v>
      </c>
      <c r="DQ71" s="89">
        <f>SUMPRODUCT(AU$6:AU71,[1]节奏总纲!Z$4:Z69)</f>
        <v>938946449.85913944</v>
      </c>
      <c r="DR71" s="89">
        <f>SUMPRODUCT(AV$6:AV71,[1]节奏总纲!AA$4:AA69)</f>
        <v>561039041.76101744</v>
      </c>
      <c r="DS71" s="89">
        <f>SUMPRODUCT(CZ$6:CZ71,[1]节奏总纲!W$4:W69)</f>
        <v>6806621.8588361749</v>
      </c>
      <c r="DT71" s="89">
        <f>SUMPRODUCT(DA$6:DA71,[1]节奏总纲!X$4:X69)</f>
        <v>5907484.8005380472</v>
      </c>
      <c r="DU71" s="89">
        <f>SUMPRODUCT(DB$6:DB71,[1]节奏总纲!Y$4:Y69)</f>
        <v>4852862.1678789519</v>
      </c>
      <c r="DV71" s="89">
        <f>SUMPRODUCT(DC$6:DC71,[1]节奏总纲!Z$4:Z69)</f>
        <v>3553250.106156515</v>
      </c>
      <c r="DW71" s="89">
        <f>SUMPRODUCT(DD$6:DD71,[1]节奏总纲!AA$4:AA69)</f>
        <v>1971188.2860859414</v>
      </c>
      <c r="DX71" s="89">
        <f>SUMPRODUCT(AW$6:AW71,[1]节奏总纲!W$4:W69)</f>
        <v>0</v>
      </c>
      <c r="DY71" s="89">
        <f>SUMPRODUCT(AX$6:AX71,[1]节奏总纲!X$4:X69)</f>
        <v>0</v>
      </c>
      <c r="DZ71" s="89">
        <f>SUMPRODUCT(AY$6:AY71,[1]节奏总纲!Y$4:Y69)</f>
        <v>0</v>
      </c>
      <c r="EA71" s="89">
        <f>SUMPRODUCT(AZ$6:AZ71,[1]节奏总纲!Z$4:Z69)</f>
        <v>0</v>
      </c>
      <c r="EB71" s="89">
        <f>SUMPRODUCT(BA$6:BA71,[1]节奏总纲!AA$4:AA69)</f>
        <v>0</v>
      </c>
      <c r="EC71" s="89">
        <f>SUMPRODUCT(BB$6:BB71,[1]节奏总纲!W$4:W69)</f>
        <v>0</v>
      </c>
      <c r="ED71" s="89">
        <f>SUMPRODUCT(BC$6:BC71,[1]节奏总纲!X$4:X69)</f>
        <v>0</v>
      </c>
      <c r="EE71" s="89">
        <f>SUMPRODUCT(BD$6:BD71,[1]节奏总纲!Y$4:Y69)</f>
        <v>0</v>
      </c>
      <c r="EF71" s="89">
        <f>SUMPRODUCT(BE$6:BE71,[1]节奏总纲!Z$4:Z69)</f>
        <v>0</v>
      </c>
      <c r="EG71" s="89">
        <f>SUMPRODUCT(BF$6:BF71,[1]节奏总纲!AA$4:AA69)</f>
        <v>0</v>
      </c>
      <c r="EH71" s="89">
        <f>SUMPRODUCT(BG$6:BG71,[1]节奏总纲!W$4:W69)</f>
        <v>0</v>
      </c>
      <c r="EI71" s="89">
        <f>SUMPRODUCT(BH$6:BH71,[1]节奏总纲!X$4:X69)</f>
        <v>0</v>
      </c>
      <c r="EJ71" s="89">
        <f>SUMPRODUCT(BI$6:BI71,[1]节奏总纲!Y$4:Y69)</f>
        <v>0</v>
      </c>
      <c r="EK71" s="89">
        <f>SUMPRODUCT(BJ$6:BJ71,[1]节奏总纲!Z$4:Z69)</f>
        <v>0</v>
      </c>
      <c r="EL71" s="89">
        <f>SUMPRODUCT(BK$6:BK71,[1]节奏总纲!AA$4:AA69)</f>
        <v>0</v>
      </c>
      <c r="EM71" s="89">
        <f>SUMPRODUCT(BL$6:BL71,[1]节奏总纲!W$4:W69)</f>
        <v>0</v>
      </c>
      <c r="EN71" s="89">
        <f>SUMPRODUCT(BM$6:BM71,[1]节奏总纲!X$4:X69)</f>
        <v>0</v>
      </c>
      <c r="EO71" s="89">
        <f>SUMPRODUCT(BN$6:BN71,[1]节奏总纲!Y$4:Y69)</f>
        <v>0</v>
      </c>
      <c r="EP71" s="89">
        <f>SUMPRODUCT(BO$6:BO71,[1]节奏总纲!Z$4:Z69)</f>
        <v>0</v>
      </c>
      <c r="EQ71" s="89">
        <f>SUMPRODUCT(BP$6:BP71,[1]节奏总纲!AA$4:AA69)</f>
        <v>0</v>
      </c>
      <c r="ER71" s="89">
        <f>SUMPRODUCT(BQ$6:BQ71,[1]节奏总纲!W$4:W69)</f>
        <v>0</v>
      </c>
      <c r="ES71" s="89">
        <f>SUMPRODUCT(BR$6:BR71,[1]节奏总纲!X$4:X69)</f>
        <v>0</v>
      </c>
      <c r="ET71" s="89">
        <f>SUMPRODUCT(BS$6:BS71,[1]节奏总纲!Y$4:Y69)</f>
        <v>0</v>
      </c>
      <c r="EU71" s="89">
        <f>SUMPRODUCT(BT$6:BT71,[1]节奏总纲!Z$4:Z69)</f>
        <v>0</v>
      </c>
      <c r="EV71" s="89">
        <f>SUMPRODUCT(BU$6:BU71,[1]节奏总纲!AA$4:AA69)</f>
        <v>0</v>
      </c>
      <c r="FE71" s="89">
        <f>SUMPRODUCT(BV$6:BV71,[1]节奏总纲!W$4:W69)</f>
        <v>1897.8204543321472</v>
      </c>
      <c r="FF71" s="89">
        <f>SUMPRODUCT(BW$6:BW71,[1]节奏总纲!X$4:X69)</f>
        <v>1647.8345109210441</v>
      </c>
      <c r="FG71" s="89">
        <f>SUMPRODUCT(BX$6:BX71,[1]节奏总纲!Y$4:Y69)</f>
        <v>1354.16103411213</v>
      </c>
      <c r="FH71" s="89">
        <f>SUMPRODUCT(BY$6:BY71,[1]节奏总纲!Z$4:Z69)</f>
        <v>991.8462897890015</v>
      </c>
      <c r="FI71" s="89">
        <f>SUMPRODUCT(BZ$6:BZ71,[1]节奏总纲!AA$4:AA69)</f>
        <v>550.65241392411122</v>
      </c>
      <c r="FJ71" s="89">
        <f>SUMPRODUCT(CA$6:CA71,[1]节奏总纲!W$4:W69)</f>
        <v>1401.355291774438</v>
      </c>
      <c r="FK71" s="89">
        <f>SUMPRODUCT(CB$6:CB71,[1]节奏总纲!X$4:X69)</f>
        <v>1216.812505640366</v>
      </c>
      <c r="FL71" s="89">
        <f>SUMPRODUCT(CC$6:CC71,[1]节奏总纲!Y$4:Y69)</f>
        <v>999.95103890962673</v>
      </c>
      <c r="FM71" s="89">
        <f>SUMPRODUCT(CD$6:CD71,[1]节奏总纲!Z$4:Z69)</f>
        <v>732.29247545821363</v>
      </c>
      <c r="FN71" s="89">
        <f>SUMPRODUCT(CE$6:CE71,[1]节奏总纲!AA$4:AA69)</f>
        <v>406.66396366703498</v>
      </c>
      <c r="FO71" s="89">
        <f>SUMPRODUCT(CF$6:CF71,[1]节奏总纲!W$4:W69)</f>
        <v>923.45109989998991</v>
      </c>
      <c r="FP71" s="89">
        <f>SUMPRODUCT(CG$6:CG71,[1]节奏总纲!X$4:X69)</f>
        <v>802.22439759411805</v>
      </c>
      <c r="FQ71" s="89">
        <f>SUMPRODUCT(CH$6:CH71,[1]节奏总纲!Y$4:Y69)</f>
        <v>659.45215248575869</v>
      </c>
      <c r="FR71" s="89">
        <f>SUMPRODUCT(CI$6:CI71,[1]节奏总纲!Z$4:Z69)</f>
        <v>482.88924475001556</v>
      </c>
      <c r="FS71" s="89">
        <f>SUMPRODUCT(CJ$6:CJ71,[1]节奏总纲!AA$4:AA69)</f>
        <v>268.18074115355853</v>
      </c>
      <c r="FT71" s="89">
        <f>SUMPRODUCT(CK$6:CK71,[1]节奏总纲!W$4:W69)</f>
        <v>1321.859594797982</v>
      </c>
      <c r="FU71" s="89">
        <f>SUMPRODUCT(CL$6:CL71,[1]节奏总纲!X$4:X69)</f>
        <v>1148.4953846637443</v>
      </c>
      <c r="FV71" s="89">
        <f>SUMPRODUCT(CM$6:CM71,[1]节奏总纲!Y$4:Y69)</f>
        <v>944.46713607001152</v>
      </c>
      <c r="FW71" s="89">
        <f>SUMPRODUCT(CN$6:CN71,[1]节奏总纲!Z$4:Z69)</f>
        <v>692.19636029861385</v>
      </c>
      <c r="FX71" s="89">
        <f>SUMPRODUCT(CO$6:CO71,[1]节奏总纲!AA$4:AA69)</f>
        <v>384.86378315467374</v>
      </c>
      <c r="FY71" s="89">
        <f>SUMPRODUCT(CP$6:CP71,[1]节奏总纲!W$4:W69)</f>
        <v>858.43680800241009</v>
      </c>
      <c r="FZ71" s="89">
        <f>SUMPRODUCT(CQ$6:CQ71,[1]节奏总纲!X$4:X69)</f>
        <v>746.20021437389937</v>
      </c>
      <c r="GA71" s="89">
        <f>SUMPRODUCT(CR$6:CR71,[1]节奏总纲!Y$4:Y69)</f>
        <v>613.81048849246702</v>
      </c>
      <c r="GB71" s="89">
        <f>SUMPRODUCT(CS$6:CS71,[1]节奏总纲!Z$4:Z69)</f>
        <v>449.62791087244864</v>
      </c>
      <c r="GC71" s="89">
        <f>SUMPRODUCT(CT$6:CT71,[1]节奏总纲!AA$4:AA69)</f>
        <v>250.39703590533949</v>
      </c>
      <c r="GD71" s="89">
        <f>SUMPRODUCT(CU$6:CU71,[1]节奏总纲!W$4:W69)</f>
        <v>412.58604343445472</v>
      </c>
      <c r="GE71" s="89">
        <f>SUMPRODUCT(CV$6:CV71,[1]节奏总纲!X$4:X69)</f>
        <v>358.63398806554176</v>
      </c>
      <c r="GF71" s="89">
        <f>SUMPRODUCT(CW$6:CW71,[1]节奏总纲!Y$4:Y69)</f>
        <v>295.2619499673815</v>
      </c>
      <c r="GG71" s="89">
        <f>SUMPRODUCT(CX$6:CX71,[1]节奏总纲!Z$4:Z69)</f>
        <v>216.75412369196209</v>
      </c>
      <c r="GH71" s="89">
        <f>SUMPRODUCT(CY$6:CY71,[1]节奏总纲!AA$4:AA69)</f>
        <v>120.67121369107487</v>
      </c>
      <c r="GR71" s="89">
        <f>SUMPRODUCT(CZ$6:CZ71,[1]节奏总纲!W$4:W69)</f>
        <v>6806621.8588361749</v>
      </c>
      <c r="GS71" s="89">
        <f>SUMPRODUCT(DA$6:DA71,[1]节奏总纲!X$4:X69)</f>
        <v>5907484.8005380472</v>
      </c>
      <c r="GT71" s="89">
        <f>SUMPRODUCT(DB$6:DB71,[1]节奏总纲!Y$4:Y69)</f>
        <v>4852862.1678789519</v>
      </c>
      <c r="GU71" s="89">
        <f>SUMPRODUCT(DC$6:DC71,[1]节奏总纲!Z$4:Z69)</f>
        <v>3553250.106156515</v>
      </c>
      <c r="GV71" s="89">
        <f>SUMPRODUCT(DD$6:DD71,[1]节奏总纲!AA$4:AA69)</f>
        <v>1971188.2860859414</v>
      </c>
    </row>
    <row r="72" spans="2:204" x14ac:dyDescent="0.15">
      <c r="B72" s="89">
        <f t="shared" si="89"/>
        <v>80</v>
      </c>
      <c r="C72" s="89">
        <v>61</v>
      </c>
      <c r="D72" s="39">
        <f>爵位解锁村镇信息!L69</f>
        <v>4310</v>
      </c>
      <c r="E72" s="39">
        <f>爵位解锁村镇信息!M69</f>
        <v>4347.9292929292924</v>
      </c>
      <c r="F72" s="39">
        <f>爵位解锁村镇信息!N69</f>
        <v>4386.632653061225</v>
      </c>
      <c r="G72" s="39">
        <f>爵位解锁村镇信息!O69</f>
        <v>4426.134020618556</v>
      </c>
      <c r="H72" s="39">
        <f>爵位解锁村镇信息!P69</f>
        <v>4507.6315789473692</v>
      </c>
      <c r="I72" s="67">
        <f t="shared" si="87"/>
        <v>0.91647331786542918</v>
      </c>
      <c r="J72" s="42">
        <v>100</v>
      </c>
      <c r="K72" s="89">
        <f t="shared" si="88"/>
        <v>3950</v>
      </c>
      <c r="L72" s="89">
        <v>249000</v>
      </c>
      <c r="M72" s="89">
        <f>ROUND(650/INDEX('[1]功能-付费相关'!BB$6:BB$105,C72,1)/2000,0)*2000</f>
        <v>16542000</v>
      </c>
      <c r="S72" s="89">
        <v>6</v>
      </c>
      <c r="T72" s="69">
        <v>20</v>
      </c>
      <c r="U72" s="69">
        <v>15</v>
      </c>
      <c r="V72" s="69">
        <v>10</v>
      </c>
      <c r="W72" s="69">
        <v>15</v>
      </c>
      <c r="X72" s="89">
        <v>10</v>
      </c>
      <c r="Y72" s="69">
        <v>5</v>
      </c>
      <c r="Z72" s="89">
        <f t="shared" si="86"/>
        <v>72000</v>
      </c>
      <c r="AE72" s="89">
        <v>67</v>
      </c>
      <c r="AF72" s="89">
        <f t="shared" si="187"/>
        <v>4790</v>
      </c>
      <c r="AG72" s="89">
        <f t="shared" si="188"/>
        <v>4832.7777777777765</v>
      </c>
      <c r="AH72" s="89">
        <f t="shared" si="189"/>
        <v>4876.4285714285725</v>
      </c>
      <c r="AI72" s="89">
        <f t="shared" si="190"/>
        <v>4920.9793814432987</v>
      </c>
      <c r="AJ72" s="89">
        <f t="shared" si="191"/>
        <v>5012.8947368421068</v>
      </c>
      <c r="AL72" s="89">
        <v>67</v>
      </c>
      <c r="AM72" s="89">
        <f t="shared" si="192"/>
        <v>310920</v>
      </c>
      <c r="AN72" s="89">
        <f t="shared" si="193"/>
        <v>314256.66666666657</v>
      </c>
      <c r="AO72" s="89">
        <f t="shared" si="194"/>
        <v>317687.85714285722</v>
      </c>
      <c r="AP72" s="89">
        <f t="shared" si="195"/>
        <v>321207.37113402062</v>
      </c>
      <c r="AQ72" s="89">
        <f t="shared" si="196"/>
        <v>328531.57894736854</v>
      </c>
      <c r="AR72" s="89">
        <f t="shared" si="197"/>
        <v>36878400</v>
      </c>
      <c r="AS72" s="89">
        <f t="shared" si="198"/>
        <v>38395299.999999955</v>
      </c>
      <c r="AT72" s="89">
        <f t="shared" si="199"/>
        <v>40036714.285714328</v>
      </c>
      <c r="AU72" s="89">
        <f t="shared" si="200"/>
        <v>41774195.876288652</v>
      </c>
      <c r="AV72" s="89">
        <f t="shared" si="201"/>
        <v>45604184.210526384</v>
      </c>
      <c r="AW72" s="89">
        <f t="shared" si="202"/>
        <v>0</v>
      </c>
      <c r="AX72" s="89">
        <f t="shared" si="203"/>
        <v>0</v>
      </c>
      <c r="AY72" s="89">
        <f t="shared" si="204"/>
        <v>0</v>
      </c>
      <c r="AZ72" s="89">
        <f t="shared" si="205"/>
        <v>0</v>
      </c>
      <c r="BA72" s="89">
        <f t="shared" si="206"/>
        <v>0</v>
      </c>
      <c r="BB72" s="89">
        <f t="shared" si="207"/>
        <v>0</v>
      </c>
      <c r="BC72" s="89">
        <f t="shared" si="208"/>
        <v>0</v>
      </c>
      <c r="BD72" s="89">
        <f t="shared" si="209"/>
        <v>0</v>
      </c>
      <c r="BE72" s="89">
        <f t="shared" si="210"/>
        <v>0</v>
      </c>
      <c r="BF72" s="89">
        <f t="shared" si="211"/>
        <v>0</v>
      </c>
      <c r="BG72" s="89">
        <f t="shared" si="212"/>
        <v>0</v>
      </c>
      <c r="BH72" s="89">
        <f t="shared" si="213"/>
        <v>0</v>
      </c>
      <c r="BI72" s="89">
        <f t="shared" si="214"/>
        <v>0</v>
      </c>
      <c r="BJ72" s="89">
        <f t="shared" si="215"/>
        <v>0</v>
      </c>
      <c r="BK72" s="89">
        <f t="shared" si="216"/>
        <v>0</v>
      </c>
      <c r="BL72" s="89">
        <f t="shared" si="217"/>
        <v>0</v>
      </c>
      <c r="BM72" s="89">
        <f t="shared" si="218"/>
        <v>0</v>
      </c>
      <c r="BN72" s="89">
        <f t="shared" si="219"/>
        <v>0</v>
      </c>
      <c r="BO72" s="89">
        <f t="shared" si="220"/>
        <v>0</v>
      </c>
      <c r="BP72" s="89">
        <f t="shared" si="221"/>
        <v>0</v>
      </c>
      <c r="BQ72" s="89">
        <f t="shared" si="222"/>
        <v>0</v>
      </c>
      <c r="BR72" s="89">
        <f t="shared" si="223"/>
        <v>0</v>
      </c>
      <c r="BS72" s="89">
        <f t="shared" si="224"/>
        <v>0</v>
      </c>
      <c r="BT72" s="89">
        <f t="shared" si="225"/>
        <v>0</v>
      </c>
      <c r="BU72" s="89">
        <f t="shared" si="226"/>
        <v>0</v>
      </c>
      <c r="BV72" s="89">
        <f t="shared" si="227"/>
        <v>20</v>
      </c>
      <c r="BW72" s="89">
        <f t="shared" si="228"/>
        <v>20</v>
      </c>
      <c r="BX72" s="89">
        <f t="shared" si="229"/>
        <v>20</v>
      </c>
      <c r="BY72" s="89">
        <f t="shared" si="230"/>
        <v>20</v>
      </c>
      <c r="BZ72" s="89">
        <f t="shared" si="231"/>
        <v>20</v>
      </c>
      <c r="CA72" s="89">
        <f t="shared" si="232"/>
        <v>15</v>
      </c>
      <c r="CB72" s="89">
        <f t="shared" si="233"/>
        <v>15</v>
      </c>
      <c r="CC72" s="89">
        <f t="shared" si="234"/>
        <v>15</v>
      </c>
      <c r="CD72" s="89">
        <f t="shared" si="235"/>
        <v>15</v>
      </c>
      <c r="CE72" s="89">
        <f t="shared" si="236"/>
        <v>15</v>
      </c>
      <c r="CF72" s="89">
        <f t="shared" si="237"/>
        <v>10</v>
      </c>
      <c r="CG72" s="89">
        <f t="shared" si="238"/>
        <v>10</v>
      </c>
      <c r="CH72" s="89">
        <f t="shared" si="239"/>
        <v>10</v>
      </c>
      <c r="CI72" s="89">
        <f t="shared" si="240"/>
        <v>10</v>
      </c>
      <c r="CJ72" s="89">
        <f t="shared" si="241"/>
        <v>10</v>
      </c>
      <c r="CK72" s="89">
        <f t="shared" si="242"/>
        <v>15</v>
      </c>
      <c r="CL72" s="89">
        <f t="shared" si="243"/>
        <v>15</v>
      </c>
      <c r="CM72" s="89">
        <f t="shared" si="244"/>
        <v>15</v>
      </c>
      <c r="CN72" s="89">
        <f t="shared" si="245"/>
        <v>15</v>
      </c>
      <c r="CO72" s="89">
        <f t="shared" si="246"/>
        <v>15</v>
      </c>
      <c r="CP72" s="89">
        <f t="shared" si="247"/>
        <v>10</v>
      </c>
      <c r="CQ72" s="89">
        <f t="shared" si="248"/>
        <v>10</v>
      </c>
      <c r="CR72" s="89">
        <f t="shared" si="249"/>
        <v>10</v>
      </c>
      <c r="CS72" s="89">
        <f t="shared" si="250"/>
        <v>10</v>
      </c>
      <c r="CT72" s="89">
        <f t="shared" si="251"/>
        <v>10</v>
      </c>
      <c r="CU72" s="89">
        <f t="shared" si="252"/>
        <v>5</v>
      </c>
      <c r="CV72" s="89">
        <f t="shared" si="253"/>
        <v>5</v>
      </c>
      <c r="CW72" s="89">
        <f t="shared" si="254"/>
        <v>5</v>
      </c>
      <c r="CX72" s="89">
        <f t="shared" si="255"/>
        <v>5</v>
      </c>
      <c r="CY72" s="89">
        <f t="shared" si="256"/>
        <v>5</v>
      </c>
      <c r="CZ72" s="89">
        <f t="shared" si="257"/>
        <v>72000</v>
      </c>
      <c r="DA72" s="89">
        <f t="shared" si="258"/>
        <v>72000</v>
      </c>
      <c r="DB72" s="89">
        <f t="shared" si="259"/>
        <v>72000</v>
      </c>
      <c r="DC72" s="89">
        <f t="shared" si="260"/>
        <v>72000</v>
      </c>
      <c r="DD72" s="89">
        <f t="shared" si="261"/>
        <v>72000</v>
      </c>
      <c r="DH72" s="89">
        <v>67</v>
      </c>
      <c r="DI72" s="89">
        <f>SUMPRODUCT(AM$6:AM72,[1]节奏总纲!W$4:W70)</f>
        <v>24053418.948223505</v>
      </c>
      <c r="DJ72" s="89">
        <f>SUMPRODUCT(AN$6:AN72,[1]节奏总纲!X$4:X70)</f>
        <v>21105710.764724832</v>
      </c>
      <c r="DK72" s="89">
        <f>SUMPRODUCT(AO$6:AO72,[1]节奏总纲!Y$4:Y70)</f>
        <v>17446598.219081428</v>
      </c>
      <c r="DL72" s="89">
        <f>SUMPRODUCT(AP$6:AP72,[1]节奏总纲!Z$4:Z70)</f>
        <v>12866240.253777388</v>
      </c>
      <c r="DM72" s="89">
        <f>SUMPRODUCT(AQ$6:AQ72,[1]节奏总纲!AA$4:AA70)</f>
        <v>7292221.1937891012</v>
      </c>
      <c r="DN72" s="89">
        <f>SUMPRODUCT(AR$6:AR72,[1]节奏总纲!W$4:W70)</f>
        <v>1874551431.944427</v>
      </c>
      <c r="DO72" s="89">
        <f>SUMPRODUCT(AS$6:AS72,[1]节奏总纲!X$4:X70)</f>
        <v>1690047787.923543</v>
      </c>
      <c r="DP72" s="89">
        <f>SUMPRODUCT(AT$6:AT72,[1]节奏总纲!Y$4:Y70)</f>
        <v>1433848770.7477465</v>
      </c>
      <c r="DQ72" s="89">
        <f>SUMPRODUCT(AU$6:AU72,[1]节奏总纲!Z$4:Z70)</f>
        <v>1083603478.9125791</v>
      </c>
      <c r="DR72" s="89">
        <f>SUMPRODUCT(AV$6:AV72,[1]节奏总纲!AA$4:AA70)</f>
        <v>649863584.08058941</v>
      </c>
      <c r="DS72" s="89">
        <f>SUMPRODUCT(CZ$6:CZ72,[1]节奏总纲!W$4:W70)</f>
        <v>7307918.005175327</v>
      </c>
      <c r="DT72" s="89">
        <f>SUMPRODUCT(DA$6:DA72,[1]节奏总纲!X$4:X70)</f>
        <v>6347899.7174490727</v>
      </c>
      <c r="DU72" s="89">
        <f>SUMPRODUCT(DB$6:DB72,[1]节奏总纲!Y$4:Y70)</f>
        <v>5198624.889741593</v>
      </c>
      <c r="DV72" s="89">
        <f>SUMPRODUCT(DC$6:DC72,[1]节奏总纲!Z$4:Z70)</f>
        <v>3802574.0218745302</v>
      </c>
      <c r="DW72" s="89">
        <f>SUMPRODUCT(DD$6:DD72,[1]节奏总纲!AA$4:AA70)</f>
        <v>2111424.695479556</v>
      </c>
      <c r="DX72" s="89">
        <f>SUMPRODUCT(AW$6:AW72,[1]节奏总纲!W$4:W70)</f>
        <v>0</v>
      </c>
      <c r="DY72" s="89">
        <f>SUMPRODUCT(AX$6:AX72,[1]节奏总纲!X$4:X70)</f>
        <v>0</v>
      </c>
      <c r="DZ72" s="89">
        <f>SUMPRODUCT(AY$6:AY72,[1]节奏总纲!Y$4:Y70)</f>
        <v>0</v>
      </c>
      <c r="EA72" s="89">
        <f>SUMPRODUCT(AZ$6:AZ72,[1]节奏总纲!Z$4:Z70)</f>
        <v>0</v>
      </c>
      <c r="EB72" s="89">
        <f>SUMPRODUCT(BA$6:BA72,[1]节奏总纲!AA$4:AA70)</f>
        <v>0</v>
      </c>
      <c r="EC72" s="89">
        <f>SUMPRODUCT(BB$6:BB72,[1]节奏总纲!W$4:W70)</f>
        <v>0</v>
      </c>
      <c r="ED72" s="89">
        <f>SUMPRODUCT(BC$6:BC72,[1]节奏总纲!X$4:X70)</f>
        <v>0</v>
      </c>
      <c r="EE72" s="89">
        <f>SUMPRODUCT(BD$6:BD72,[1]节奏总纲!Y$4:Y70)</f>
        <v>0</v>
      </c>
      <c r="EF72" s="89">
        <f>SUMPRODUCT(BE$6:BE72,[1]节奏总纲!Z$4:Z70)</f>
        <v>0</v>
      </c>
      <c r="EG72" s="89">
        <f>SUMPRODUCT(BF$6:BF72,[1]节奏总纲!AA$4:AA70)</f>
        <v>0</v>
      </c>
      <c r="EH72" s="89">
        <f>SUMPRODUCT(BG$6:BG72,[1]节奏总纲!W$4:W70)</f>
        <v>0</v>
      </c>
      <c r="EI72" s="89">
        <f>SUMPRODUCT(BH$6:BH72,[1]节奏总纲!X$4:X70)</f>
        <v>0</v>
      </c>
      <c r="EJ72" s="89">
        <f>SUMPRODUCT(BI$6:BI72,[1]节奏总纲!Y$4:Y70)</f>
        <v>0</v>
      </c>
      <c r="EK72" s="89">
        <f>SUMPRODUCT(BJ$6:BJ72,[1]节奏总纲!Z$4:Z70)</f>
        <v>0</v>
      </c>
      <c r="EL72" s="89">
        <f>SUMPRODUCT(BK$6:BK72,[1]节奏总纲!AA$4:AA70)</f>
        <v>0</v>
      </c>
      <c r="EM72" s="89">
        <f>SUMPRODUCT(BL$6:BL72,[1]节奏总纲!W$4:W70)</f>
        <v>0</v>
      </c>
      <c r="EN72" s="89">
        <f>SUMPRODUCT(BM$6:BM72,[1]节奏总纲!X$4:X70)</f>
        <v>0</v>
      </c>
      <c r="EO72" s="89">
        <f>SUMPRODUCT(BN$6:BN72,[1]节奏总纲!Y$4:Y70)</f>
        <v>0</v>
      </c>
      <c r="EP72" s="89">
        <f>SUMPRODUCT(BO$6:BO72,[1]节奏总纲!Z$4:Z70)</f>
        <v>0</v>
      </c>
      <c r="EQ72" s="89">
        <f>SUMPRODUCT(BP$6:BP72,[1]节奏总纲!AA$4:AA70)</f>
        <v>0</v>
      </c>
      <c r="ER72" s="89">
        <f>SUMPRODUCT(BQ$6:BQ72,[1]节奏总纲!W$4:W70)</f>
        <v>0</v>
      </c>
      <c r="ES72" s="89">
        <f>SUMPRODUCT(BR$6:BR72,[1]节奏总纲!X$4:X70)</f>
        <v>0</v>
      </c>
      <c r="ET72" s="89">
        <f>SUMPRODUCT(BS$6:BS72,[1]节奏总纲!Y$4:Y70)</f>
        <v>0</v>
      </c>
      <c r="EU72" s="89">
        <f>SUMPRODUCT(BT$6:BT72,[1]节奏总纲!Z$4:Z70)</f>
        <v>0</v>
      </c>
      <c r="EV72" s="89">
        <f>SUMPRODUCT(BU$6:BU72,[1]节奏总纲!AA$4:AA70)</f>
        <v>0</v>
      </c>
      <c r="FE72" s="89">
        <f>SUMPRODUCT(BV$6:BV72,[1]节奏总纲!W$4:W70)</f>
        <v>2037.0693838708005</v>
      </c>
      <c r="FF72" s="89">
        <f>SUMPRODUCT(BW$6:BW72,[1]节奏总纲!X$4:X70)</f>
        <v>1770.1719878407732</v>
      </c>
      <c r="FG72" s="89">
        <f>SUMPRODUCT(BX$6:BX72,[1]节奏总纲!Y$4:Y70)</f>
        <v>1450.2062346295302</v>
      </c>
      <c r="FH72" s="89">
        <f>SUMPRODUCT(BY$6:BY72,[1]节奏总纲!Z$4:Z70)</f>
        <v>1061.1029330440058</v>
      </c>
      <c r="FI72" s="89">
        <f>SUMPRODUCT(BZ$6:BZ72,[1]节奏总纲!AA$4:AA70)</f>
        <v>589.6069720890041</v>
      </c>
      <c r="FJ72" s="89">
        <f>SUMPRODUCT(CA$6:CA72,[1]节奏总纲!W$4:W70)</f>
        <v>1505.7919889284281</v>
      </c>
      <c r="FK72" s="89">
        <f>SUMPRODUCT(CB$6:CB72,[1]节奏总纲!X$4:X70)</f>
        <v>1308.5656133301629</v>
      </c>
      <c r="FL72" s="89">
        <f>SUMPRODUCT(CC$6:CC72,[1]节奏总纲!Y$4:Y70)</f>
        <v>1071.9849392976769</v>
      </c>
      <c r="FM72" s="89">
        <f>SUMPRODUCT(CD$6:CD72,[1]节奏总纲!Z$4:Z70)</f>
        <v>784.23495789946674</v>
      </c>
      <c r="FN72" s="89">
        <f>SUMPRODUCT(CE$6:CE72,[1]节奏总纲!AA$4:AA70)</f>
        <v>435.87988229070464</v>
      </c>
      <c r="FO72" s="89">
        <f>SUMPRODUCT(CF$6:CF72,[1]节奏总纲!W$4:W70)</f>
        <v>993.07556466931658</v>
      </c>
      <c r="FP72" s="89">
        <f>SUMPRODUCT(CG$6:CG72,[1]节奏总纲!X$4:X70)</f>
        <v>863.39313605398263</v>
      </c>
      <c r="FQ72" s="89">
        <f>SUMPRODUCT(CH$6:CH72,[1]节奏总纲!Y$4:Y70)</f>
        <v>707.47475274445878</v>
      </c>
      <c r="FR72" s="89">
        <f>SUMPRODUCT(CI$6:CI72,[1]节奏总纲!Z$4:Z70)</f>
        <v>517.51756637751771</v>
      </c>
      <c r="FS72" s="89">
        <f>SUMPRODUCT(CJ$6:CJ72,[1]节奏总纲!AA$4:AA70)</f>
        <v>287.65802023600497</v>
      </c>
      <c r="FT72" s="89">
        <f>SUMPRODUCT(CK$6:CK72,[1]节奏总纲!W$4:W70)</f>
        <v>1426.2962919519721</v>
      </c>
      <c r="FU72" s="89">
        <f>SUMPRODUCT(CL$6:CL72,[1]节奏总纲!X$4:X70)</f>
        <v>1240.2484923535412</v>
      </c>
      <c r="FV72" s="89">
        <f>SUMPRODUCT(CM$6:CM72,[1]节奏总纲!Y$4:Y70)</f>
        <v>1016.5010364580617</v>
      </c>
      <c r="FW72" s="89">
        <f>SUMPRODUCT(CN$6:CN72,[1]节奏总纲!Z$4:Z70)</f>
        <v>744.13884273986696</v>
      </c>
      <c r="FX72" s="89">
        <f>SUMPRODUCT(CO$6:CO72,[1]节奏总纲!AA$4:AA70)</f>
        <v>414.07970177834341</v>
      </c>
      <c r="FY72" s="89">
        <f>SUMPRODUCT(CP$6:CP72,[1]节奏总纲!W$4:W70)</f>
        <v>928.06127277173675</v>
      </c>
      <c r="FZ72" s="89">
        <f>SUMPRODUCT(CQ$6:CQ72,[1]节奏总纲!X$4:X70)</f>
        <v>807.36895283376396</v>
      </c>
      <c r="GA72" s="89">
        <f>SUMPRODUCT(CR$6:CR72,[1]节奏总纲!Y$4:Y70)</f>
        <v>661.83308875116711</v>
      </c>
      <c r="GB72" s="89">
        <f>SUMPRODUCT(CS$6:CS72,[1]节奏总纲!Z$4:Z70)</f>
        <v>484.25623249995073</v>
      </c>
      <c r="GC72" s="89">
        <f>SUMPRODUCT(CT$6:CT72,[1]节奏总纲!AA$4:AA70)</f>
        <v>269.87431498778597</v>
      </c>
      <c r="GD72" s="89">
        <f>SUMPRODUCT(CU$6:CU72,[1]节奏总纲!W$4:W70)</f>
        <v>447.39827581911806</v>
      </c>
      <c r="GE72" s="89">
        <f>SUMPRODUCT(CV$6:CV72,[1]节奏总纲!X$4:X70)</f>
        <v>389.21835729547405</v>
      </c>
      <c r="GF72" s="89">
        <f>SUMPRODUCT(CW$6:CW72,[1]节奏总纲!Y$4:Y70)</f>
        <v>319.27325009673154</v>
      </c>
      <c r="GG72" s="89">
        <f>SUMPRODUCT(CX$6:CX72,[1]节奏总纲!Z$4:Z70)</f>
        <v>234.06828450571314</v>
      </c>
      <c r="GH72" s="89">
        <f>SUMPRODUCT(CY$6:CY72,[1]节奏总纲!AA$4:AA70)</f>
        <v>130.40985323229808</v>
      </c>
      <c r="GR72" s="89">
        <f>SUMPRODUCT(CZ$6:CZ72,[1]节奏总纲!W$4:W70)</f>
        <v>7307918.005175327</v>
      </c>
      <c r="GS72" s="89">
        <f>SUMPRODUCT(DA$6:DA72,[1]节奏总纲!X$4:X70)</f>
        <v>6347899.7174490727</v>
      </c>
      <c r="GT72" s="89">
        <f>SUMPRODUCT(DB$6:DB72,[1]节奏总纲!Y$4:Y70)</f>
        <v>5198624.889741593</v>
      </c>
      <c r="GU72" s="89">
        <f>SUMPRODUCT(DC$6:DC72,[1]节奏总纲!Z$4:Z70)</f>
        <v>3802574.0218745302</v>
      </c>
      <c r="GV72" s="89">
        <f>SUMPRODUCT(DD$6:DD72,[1]节奏总纲!AA$4:AA70)</f>
        <v>2111424.695479556</v>
      </c>
    </row>
    <row r="73" spans="2:204" x14ac:dyDescent="0.15">
      <c r="B73" s="89">
        <f t="shared" si="89"/>
        <v>80</v>
      </c>
      <c r="C73" s="89">
        <v>62</v>
      </c>
      <c r="D73" s="39">
        <f>爵位解锁村镇信息!L70</f>
        <v>4390</v>
      </c>
      <c r="E73" s="39">
        <f>爵位解锁村镇信息!M70</f>
        <v>4428.7373737373728</v>
      </c>
      <c r="F73" s="39">
        <f>爵位解锁村镇信息!N70</f>
        <v>4468.2653061224501</v>
      </c>
      <c r="G73" s="39">
        <f>爵位解锁村镇信息!O70</f>
        <v>4508.6082474226805</v>
      </c>
      <c r="H73" s="39">
        <f>爵位解锁村镇信息!P70</f>
        <v>4591.8421052631584</v>
      </c>
      <c r="I73" s="67">
        <f t="shared" si="87"/>
        <v>0.92255125284738038</v>
      </c>
      <c r="J73" s="42">
        <v>100</v>
      </c>
      <c r="K73" s="89">
        <f t="shared" si="88"/>
        <v>4050</v>
      </c>
      <c r="L73" s="89">
        <v>256000</v>
      </c>
      <c r="M73" s="89">
        <f>ROUND(650/INDEX('[1]功能-付费相关'!BB$6:BB$105,C73,1)/2000,0)*2000</f>
        <v>18196000</v>
      </c>
      <c r="S73" s="89">
        <v>6</v>
      </c>
      <c r="T73" s="69">
        <v>20</v>
      </c>
      <c r="U73" s="69">
        <v>15</v>
      </c>
      <c r="V73" s="69">
        <v>10</v>
      </c>
      <c r="W73" s="69">
        <v>15</v>
      </c>
      <c r="X73" s="89">
        <v>10</v>
      </c>
      <c r="Y73" s="69">
        <v>5</v>
      </c>
      <c r="Z73" s="89">
        <f t="shared" si="86"/>
        <v>72000</v>
      </c>
      <c r="AE73" s="89">
        <v>68</v>
      </c>
      <c r="AF73" s="89">
        <f t="shared" si="187"/>
        <v>4870</v>
      </c>
      <c r="AG73" s="89">
        <f t="shared" si="188"/>
        <v>4913.5858585858577</v>
      </c>
      <c r="AH73" s="89">
        <f t="shared" si="189"/>
        <v>4958.0612244897966</v>
      </c>
      <c r="AI73" s="89">
        <f t="shared" si="190"/>
        <v>5003.4536082474224</v>
      </c>
      <c r="AJ73" s="89">
        <f t="shared" si="191"/>
        <v>5097.1052631578959</v>
      </c>
      <c r="AL73" s="89">
        <v>68</v>
      </c>
      <c r="AM73" s="89">
        <f t="shared" si="192"/>
        <v>317180</v>
      </c>
      <c r="AN73" s="89">
        <f t="shared" si="193"/>
        <v>320623.28282828274</v>
      </c>
      <c r="AO73" s="89">
        <f t="shared" si="194"/>
        <v>324144.89795918373</v>
      </c>
      <c r="AP73" s="89">
        <f t="shared" si="195"/>
        <v>327776.28865979379</v>
      </c>
      <c r="AQ73" s="89">
        <f t="shared" si="196"/>
        <v>335315.52631578955</v>
      </c>
      <c r="AR73" s="89">
        <f t="shared" si="197"/>
        <v>39786000</v>
      </c>
      <c r="AS73" s="89">
        <f t="shared" si="198"/>
        <v>41485848.484848455</v>
      </c>
      <c r="AT73" s="89">
        <f t="shared" si="199"/>
        <v>43251826.530612275</v>
      </c>
      <c r="AU73" s="89">
        <f t="shared" si="200"/>
        <v>45199159.793814421</v>
      </c>
      <c r="AV73" s="89">
        <f t="shared" si="201"/>
        <v>49419368.421052687</v>
      </c>
      <c r="AW73" s="89">
        <f t="shared" si="202"/>
        <v>0</v>
      </c>
      <c r="AX73" s="89">
        <f t="shared" si="203"/>
        <v>0</v>
      </c>
      <c r="AY73" s="89">
        <f t="shared" si="204"/>
        <v>0</v>
      </c>
      <c r="AZ73" s="89">
        <f t="shared" si="205"/>
        <v>0</v>
      </c>
      <c r="BA73" s="89">
        <f t="shared" si="206"/>
        <v>0</v>
      </c>
      <c r="BB73" s="89">
        <f t="shared" si="207"/>
        <v>0</v>
      </c>
      <c r="BC73" s="89">
        <f t="shared" si="208"/>
        <v>0</v>
      </c>
      <c r="BD73" s="89">
        <f t="shared" si="209"/>
        <v>0</v>
      </c>
      <c r="BE73" s="89">
        <f t="shared" si="210"/>
        <v>0</v>
      </c>
      <c r="BF73" s="89">
        <f t="shared" si="211"/>
        <v>0</v>
      </c>
      <c r="BG73" s="89">
        <f t="shared" si="212"/>
        <v>0</v>
      </c>
      <c r="BH73" s="89">
        <f t="shared" si="213"/>
        <v>0</v>
      </c>
      <c r="BI73" s="89">
        <f t="shared" si="214"/>
        <v>0</v>
      </c>
      <c r="BJ73" s="89">
        <f t="shared" si="215"/>
        <v>0</v>
      </c>
      <c r="BK73" s="89">
        <f t="shared" si="216"/>
        <v>0</v>
      </c>
      <c r="BL73" s="89">
        <f t="shared" si="217"/>
        <v>0</v>
      </c>
      <c r="BM73" s="89">
        <f t="shared" si="218"/>
        <v>0</v>
      </c>
      <c r="BN73" s="89">
        <f t="shared" si="219"/>
        <v>0</v>
      </c>
      <c r="BO73" s="89">
        <f t="shared" si="220"/>
        <v>0</v>
      </c>
      <c r="BP73" s="89">
        <f t="shared" si="221"/>
        <v>0</v>
      </c>
      <c r="BQ73" s="89">
        <f t="shared" si="222"/>
        <v>0</v>
      </c>
      <c r="BR73" s="89">
        <f t="shared" si="223"/>
        <v>0</v>
      </c>
      <c r="BS73" s="89">
        <f t="shared" si="224"/>
        <v>0</v>
      </c>
      <c r="BT73" s="89">
        <f t="shared" si="225"/>
        <v>0</v>
      </c>
      <c r="BU73" s="89">
        <f t="shared" si="226"/>
        <v>0</v>
      </c>
      <c r="BV73" s="89">
        <f t="shared" si="227"/>
        <v>20</v>
      </c>
      <c r="BW73" s="89">
        <f t="shared" si="228"/>
        <v>20</v>
      </c>
      <c r="BX73" s="89">
        <f t="shared" si="229"/>
        <v>20</v>
      </c>
      <c r="BY73" s="89">
        <f t="shared" si="230"/>
        <v>20</v>
      </c>
      <c r="BZ73" s="89">
        <f t="shared" si="231"/>
        <v>20</v>
      </c>
      <c r="CA73" s="89">
        <f t="shared" si="232"/>
        <v>15</v>
      </c>
      <c r="CB73" s="89">
        <f t="shared" si="233"/>
        <v>15</v>
      </c>
      <c r="CC73" s="89">
        <f t="shared" si="234"/>
        <v>15</v>
      </c>
      <c r="CD73" s="89">
        <f t="shared" si="235"/>
        <v>15</v>
      </c>
      <c r="CE73" s="89">
        <f t="shared" si="236"/>
        <v>15</v>
      </c>
      <c r="CF73" s="89">
        <f t="shared" si="237"/>
        <v>10</v>
      </c>
      <c r="CG73" s="89">
        <f t="shared" si="238"/>
        <v>10</v>
      </c>
      <c r="CH73" s="89">
        <f t="shared" si="239"/>
        <v>10</v>
      </c>
      <c r="CI73" s="89">
        <f t="shared" si="240"/>
        <v>10</v>
      </c>
      <c r="CJ73" s="89">
        <f t="shared" si="241"/>
        <v>10</v>
      </c>
      <c r="CK73" s="89">
        <f t="shared" si="242"/>
        <v>15</v>
      </c>
      <c r="CL73" s="89">
        <f t="shared" si="243"/>
        <v>15</v>
      </c>
      <c r="CM73" s="89">
        <f t="shared" si="244"/>
        <v>15</v>
      </c>
      <c r="CN73" s="89">
        <f t="shared" si="245"/>
        <v>15</v>
      </c>
      <c r="CO73" s="89">
        <f t="shared" si="246"/>
        <v>15</v>
      </c>
      <c r="CP73" s="89">
        <f t="shared" si="247"/>
        <v>10</v>
      </c>
      <c r="CQ73" s="89">
        <f t="shared" si="248"/>
        <v>10</v>
      </c>
      <c r="CR73" s="89">
        <f t="shared" si="249"/>
        <v>10</v>
      </c>
      <c r="CS73" s="89">
        <f t="shared" si="250"/>
        <v>10</v>
      </c>
      <c r="CT73" s="89">
        <f t="shared" si="251"/>
        <v>10</v>
      </c>
      <c r="CU73" s="89">
        <f t="shared" si="252"/>
        <v>5</v>
      </c>
      <c r="CV73" s="89">
        <f t="shared" si="253"/>
        <v>5</v>
      </c>
      <c r="CW73" s="89">
        <f t="shared" si="254"/>
        <v>5</v>
      </c>
      <c r="CX73" s="89">
        <f t="shared" si="255"/>
        <v>5</v>
      </c>
      <c r="CY73" s="89">
        <f t="shared" si="256"/>
        <v>5</v>
      </c>
      <c r="CZ73" s="89">
        <f t="shared" si="257"/>
        <v>72000</v>
      </c>
      <c r="DA73" s="89">
        <f t="shared" si="258"/>
        <v>72000</v>
      </c>
      <c r="DB73" s="89">
        <f t="shared" si="259"/>
        <v>72000</v>
      </c>
      <c r="DC73" s="89">
        <f t="shared" si="260"/>
        <v>72000</v>
      </c>
      <c r="DD73" s="89">
        <f t="shared" si="261"/>
        <v>72000</v>
      </c>
      <c r="DH73" s="89">
        <v>68</v>
      </c>
      <c r="DI73" s="89">
        <f>SUMPRODUCT(AM$6:AM73,[1]节奏总纲!W$4:W71)</f>
        <v>26420268.559742723</v>
      </c>
      <c r="DJ73" s="89">
        <f>SUMPRODUCT(AN$6:AN73,[1]节奏总纲!X$4:X71)</f>
        <v>23145644.97076568</v>
      </c>
      <c r="DK73" s="89">
        <f>SUMPRODUCT(AO$6:AO73,[1]节奏总纲!Y$4:Y71)</f>
        <v>19053770.793646861</v>
      </c>
      <c r="DL73" s="89">
        <f>SUMPRODUCT(AP$6:AP73,[1]节奏总纲!Z$4:Z71)</f>
        <v>14107499.001492986</v>
      </c>
      <c r="DM73" s="89">
        <f>SUMPRODUCT(AQ$6:AQ73,[1]节奏总纲!AA$4:AA71)</f>
        <v>7983025.9124569893</v>
      </c>
      <c r="DN73" s="89">
        <f>SUMPRODUCT(AR$6:AR73,[1]节奏总纲!W$4:W71)</f>
        <v>2171441143.2878394</v>
      </c>
      <c r="DO73" s="89">
        <f>SUMPRODUCT(AS$6:AS73,[1]节奏总纲!X$4:X71)</f>
        <v>1953997432.0178397</v>
      </c>
      <c r="DP73" s="89">
        <f>SUMPRODUCT(AT$6:AT73,[1]节奏总纲!Y$4:Y71)</f>
        <v>1648299622.3191159</v>
      </c>
      <c r="DQ73" s="89">
        <f>SUMPRODUCT(AU$6:AU73,[1]节奏总纲!Z$4:Z71)</f>
        <v>1254768552.2400727</v>
      </c>
      <c r="DR73" s="89">
        <f>SUMPRODUCT(AV$6:AV73,[1]节奏总纲!AA$4:AA71)</f>
        <v>751675549.88469851</v>
      </c>
      <c r="DS73" s="89">
        <f>SUMPRODUCT(CZ$6:CZ73,[1]节奏总纲!W$4:W71)</f>
        <v>7845193.9116933411</v>
      </c>
      <c r="DT73" s="89">
        <f>SUMPRODUCT(DA$6:DA73,[1]节奏总纲!X$4:X71)</f>
        <v>6805992.6592321042</v>
      </c>
      <c r="DU73" s="89">
        <f>SUMPRODUCT(DB$6:DB73,[1]节奏总纲!Y$4:Y71)</f>
        <v>5555614.6992288372</v>
      </c>
      <c r="DV73" s="89">
        <f>SUMPRODUCT(DC$6:DC73,[1]节奏总纲!Z$4:Z71)</f>
        <v>4075231.419396908</v>
      </c>
      <c r="DW73" s="89">
        <f>SUMPRODUCT(DD$6:DD73,[1]节奏总纲!AA$4:AA71)</f>
        <v>2259756.4482336659</v>
      </c>
      <c r="DX73" s="89">
        <f>SUMPRODUCT(AW$6:AW73,[1]节奏总纲!W$4:W71)</f>
        <v>0</v>
      </c>
      <c r="DY73" s="89">
        <f>SUMPRODUCT(AX$6:AX73,[1]节奏总纲!X$4:X71)</f>
        <v>0</v>
      </c>
      <c r="DZ73" s="89">
        <f>SUMPRODUCT(AY$6:AY73,[1]节奏总纲!Y$4:Y71)</f>
        <v>0</v>
      </c>
      <c r="EA73" s="89">
        <f>SUMPRODUCT(AZ$6:AZ73,[1]节奏总纲!Z$4:Z71)</f>
        <v>0</v>
      </c>
      <c r="EB73" s="89">
        <f>SUMPRODUCT(BA$6:BA73,[1]节奏总纲!AA$4:AA71)</f>
        <v>0</v>
      </c>
      <c r="EC73" s="89">
        <f>SUMPRODUCT(BB$6:BB73,[1]节奏总纲!W$4:W71)</f>
        <v>0</v>
      </c>
      <c r="ED73" s="89">
        <f>SUMPRODUCT(BC$6:BC73,[1]节奏总纲!X$4:X71)</f>
        <v>0</v>
      </c>
      <c r="EE73" s="89">
        <f>SUMPRODUCT(BD$6:BD73,[1]节奏总纲!Y$4:Y71)</f>
        <v>0</v>
      </c>
      <c r="EF73" s="89">
        <f>SUMPRODUCT(BE$6:BE73,[1]节奏总纲!Z$4:Z71)</f>
        <v>0</v>
      </c>
      <c r="EG73" s="89">
        <f>SUMPRODUCT(BF$6:BF73,[1]节奏总纲!AA$4:AA71)</f>
        <v>0</v>
      </c>
      <c r="EH73" s="89">
        <f>SUMPRODUCT(BG$6:BG73,[1]节奏总纲!W$4:W71)</f>
        <v>0</v>
      </c>
      <c r="EI73" s="89">
        <f>SUMPRODUCT(BH$6:BH73,[1]节奏总纲!X$4:X71)</f>
        <v>0</v>
      </c>
      <c r="EJ73" s="89">
        <f>SUMPRODUCT(BI$6:BI73,[1]节奏总纲!Y$4:Y71)</f>
        <v>0</v>
      </c>
      <c r="EK73" s="89">
        <f>SUMPRODUCT(BJ$6:BJ73,[1]节奏总纲!Z$4:Z71)</f>
        <v>0</v>
      </c>
      <c r="EL73" s="89">
        <f>SUMPRODUCT(BK$6:BK73,[1]节奏总纲!AA$4:AA71)</f>
        <v>0</v>
      </c>
      <c r="EM73" s="89">
        <f>SUMPRODUCT(BL$6:BL73,[1]节奏总纲!W$4:W71)</f>
        <v>0</v>
      </c>
      <c r="EN73" s="89">
        <f>SUMPRODUCT(BM$6:BM73,[1]节奏总纲!X$4:X71)</f>
        <v>0</v>
      </c>
      <c r="EO73" s="89">
        <f>SUMPRODUCT(BN$6:BN73,[1]节奏总纲!Y$4:Y71)</f>
        <v>0</v>
      </c>
      <c r="EP73" s="89">
        <f>SUMPRODUCT(BO$6:BO73,[1]节奏总纲!Z$4:Z71)</f>
        <v>0</v>
      </c>
      <c r="EQ73" s="89">
        <f>SUMPRODUCT(BP$6:BP73,[1]节奏总纲!AA$4:AA71)</f>
        <v>0</v>
      </c>
      <c r="ER73" s="89">
        <f>SUMPRODUCT(BQ$6:BQ73,[1]节奏总纲!W$4:W71)</f>
        <v>0</v>
      </c>
      <c r="ES73" s="89">
        <f>SUMPRODUCT(BR$6:BR73,[1]节奏总纲!X$4:X71)</f>
        <v>0</v>
      </c>
      <c r="ET73" s="89">
        <f>SUMPRODUCT(BS$6:BS73,[1]节奏总纲!Y$4:Y71)</f>
        <v>0</v>
      </c>
      <c r="EU73" s="89">
        <f>SUMPRODUCT(BT$6:BT73,[1]节奏总纲!Z$4:Z71)</f>
        <v>0</v>
      </c>
      <c r="EV73" s="89">
        <f>SUMPRODUCT(BU$6:BU73,[1]节奏总纲!AA$4:AA71)</f>
        <v>0</v>
      </c>
      <c r="FE73" s="89">
        <f>SUMPRODUCT(BV$6:BV73,[1]节奏总纲!W$4:W71)</f>
        <v>2186.3126912369153</v>
      </c>
      <c r="FF73" s="89">
        <f>SUMPRODUCT(BW$6:BW73,[1]节奏总纲!X$4:X71)</f>
        <v>1897.4200272249486</v>
      </c>
      <c r="FG73" s="89">
        <f>SUMPRODUCT(BX$6:BX73,[1]节奏总纲!Y$4:Y71)</f>
        <v>1549.3700705982092</v>
      </c>
      <c r="FH73" s="89">
        <f>SUMPRODUCT(BY$6:BY73,[1]节奏总纲!Z$4:Z71)</f>
        <v>1136.841099022444</v>
      </c>
      <c r="FI73" s="89">
        <f>SUMPRODUCT(BZ$6:BZ73,[1]节奏总纲!AA$4:AA71)</f>
        <v>630.81023674292351</v>
      </c>
      <c r="FJ73" s="89">
        <f>SUMPRODUCT(CA$6:CA73,[1]节奏总纲!W$4:W71)</f>
        <v>1617.7244694530143</v>
      </c>
      <c r="FK73" s="89">
        <f>SUMPRODUCT(CB$6:CB73,[1]节奏总纲!X$4:X71)</f>
        <v>1404.0016428682945</v>
      </c>
      <c r="FL73" s="89">
        <f>SUMPRODUCT(CC$6:CC73,[1]节奏总纲!Y$4:Y71)</f>
        <v>1146.357816274186</v>
      </c>
      <c r="FM73" s="89">
        <f>SUMPRODUCT(CD$6:CD73,[1]节奏总纲!Z$4:Z71)</f>
        <v>841.03858238329542</v>
      </c>
      <c r="FN73" s="89">
        <f>SUMPRODUCT(CE$6:CE73,[1]节奏总纲!AA$4:AA71)</f>
        <v>466.7823307811442</v>
      </c>
      <c r="FO73" s="89">
        <f>SUMPRODUCT(CF$6:CF73,[1]节奏总纲!W$4:W71)</f>
        <v>1067.697218352374</v>
      </c>
      <c r="FP73" s="89">
        <f>SUMPRODUCT(CG$6:CG73,[1]节奏总纲!X$4:X71)</f>
        <v>927.01715574607033</v>
      </c>
      <c r="FQ73" s="89">
        <f>SUMPRODUCT(CH$6:CH73,[1]节奏总纲!Y$4:Y71)</f>
        <v>757.05667072879828</v>
      </c>
      <c r="FR73" s="89">
        <f>SUMPRODUCT(CI$6:CI73,[1]节奏总纲!Z$4:Z71)</f>
        <v>555.38664936673683</v>
      </c>
      <c r="FS73" s="89">
        <f>SUMPRODUCT(CJ$6:CJ73,[1]节奏总纲!AA$4:AA71)</f>
        <v>308.25965256296467</v>
      </c>
      <c r="FT73" s="89">
        <f>SUMPRODUCT(CK$6:CK73,[1]节奏总纲!W$4:W71)</f>
        <v>1538.2287724765583</v>
      </c>
      <c r="FU73" s="89">
        <f>SUMPRODUCT(CL$6:CL73,[1]节奏总纲!X$4:X71)</f>
        <v>1335.6845218916728</v>
      </c>
      <c r="FV73" s="89">
        <f>SUMPRODUCT(CM$6:CM73,[1]节奏总纲!Y$4:Y71)</f>
        <v>1090.8739134345708</v>
      </c>
      <c r="FW73" s="89">
        <f>SUMPRODUCT(CN$6:CN73,[1]节奏总纲!Z$4:Z71)</f>
        <v>800.94246722369564</v>
      </c>
      <c r="FX73" s="89">
        <f>SUMPRODUCT(CO$6:CO73,[1]节奏总纲!AA$4:AA71)</f>
        <v>444.98215026878296</v>
      </c>
      <c r="FY73" s="89">
        <f>SUMPRODUCT(CP$6:CP73,[1]节奏总纲!W$4:W71)</f>
        <v>1002.6829264547943</v>
      </c>
      <c r="FZ73" s="89">
        <f>SUMPRODUCT(CQ$6:CQ73,[1]节奏总纲!X$4:X71)</f>
        <v>870.99297252585166</v>
      </c>
      <c r="GA73" s="89">
        <f>SUMPRODUCT(CR$6:CR73,[1]节奏总纲!Y$4:Y71)</f>
        <v>711.41500673550649</v>
      </c>
      <c r="GB73" s="89">
        <f>SUMPRODUCT(CS$6:CS73,[1]节奏总纲!Z$4:Z71)</f>
        <v>522.12531548916991</v>
      </c>
      <c r="GC73" s="89">
        <f>SUMPRODUCT(CT$6:CT73,[1]节奏总纲!AA$4:AA71)</f>
        <v>290.47594731474567</v>
      </c>
      <c r="GD73" s="89">
        <f>SUMPRODUCT(CU$6:CU73,[1]节奏总纲!W$4:W71)</f>
        <v>484.70910266064681</v>
      </c>
      <c r="GE73" s="89">
        <f>SUMPRODUCT(CV$6:CV73,[1]节奏总纲!X$4:X71)</f>
        <v>421.0303671415179</v>
      </c>
      <c r="GF73" s="89">
        <f>SUMPRODUCT(CW$6:CW73,[1]节奏总纲!Y$4:Y71)</f>
        <v>344.06420908890129</v>
      </c>
      <c r="GG73" s="89">
        <f>SUMPRODUCT(CX$6:CX73,[1]节奏总纲!Z$4:Z71)</f>
        <v>253.00282600032273</v>
      </c>
      <c r="GH73" s="89">
        <f>SUMPRODUCT(CY$6:CY73,[1]节奏总纲!AA$4:AA71)</f>
        <v>140.71066939577793</v>
      </c>
      <c r="GR73" s="89">
        <f>SUMPRODUCT(CZ$6:CZ73,[1]节奏总纲!W$4:W71)</f>
        <v>7845193.9116933411</v>
      </c>
      <c r="GS73" s="89">
        <f>SUMPRODUCT(DA$6:DA73,[1]节奏总纲!X$4:X71)</f>
        <v>6805992.6592321042</v>
      </c>
      <c r="GT73" s="89">
        <f>SUMPRODUCT(DB$6:DB73,[1]节奏总纲!Y$4:Y71)</f>
        <v>5555614.6992288372</v>
      </c>
      <c r="GU73" s="89">
        <f>SUMPRODUCT(DC$6:DC73,[1]节奏总纲!Z$4:Z71)</f>
        <v>4075231.419396908</v>
      </c>
      <c r="GV73" s="89">
        <f>SUMPRODUCT(DD$6:DD73,[1]节奏总纲!AA$4:AA71)</f>
        <v>2259756.4482336659</v>
      </c>
    </row>
    <row r="74" spans="2:204" x14ac:dyDescent="0.15">
      <c r="B74" s="89">
        <f t="shared" si="89"/>
        <v>80</v>
      </c>
      <c r="C74" s="89">
        <v>63</v>
      </c>
      <c r="D74" s="39">
        <f>爵位解锁村镇信息!L71</f>
        <v>4470</v>
      </c>
      <c r="E74" s="39">
        <f>爵位解锁村镇信息!M71</f>
        <v>4509.545454545454</v>
      </c>
      <c r="F74" s="39">
        <f>爵位解锁村镇信息!N71</f>
        <v>4549.8979591836742</v>
      </c>
      <c r="G74" s="39">
        <f>爵位解锁村镇信息!O71</f>
        <v>4591.0824742268042</v>
      </c>
      <c r="H74" s="39">
        <f>爵位解锁村镇信息!P71</f>
        <v>4676.0526315789484</v>
      </c>
      <c r="I74" s="67">
        <f t="shared" si="87"/>
        <v>0.92841163310961972</v>
      </c>
      <c r="J74" s="42">
        <v>100</v>
      </c>
      <c r="K74" s="89">
        <f t="shared" si="88"/>
        <v>4150</v>
      </c>
      <c r="L74" s="89">
        <v>263100</v>
      </c>
      <c r="M74" s="89">
        <f>ROUND(650/INDEX('[1]功能-付费相关'!BB$6:BB$105,C74,1)/2000,0)*2000</f>
        <v>20016000</v>
      </c>
      <c r="S74" s="89">
        <v>6</v>
      </c>
      <c r="T74" s="69">
        <v>20</v>
      </c>
      <c r="U74" s="69">
        <v>15</v>
      </c>
      <c r="V74" s="69">
        <v>10</v>
      </c>
      <c r="W74" s="69">
        <v>15</v>
      </c>
      <c r="X74" s="89">
        <v>10</v>
      </c>
      <c r="Y74" s="69">
        <v>5</v>
      </c>
      <c r="Z74" s="89">
        <f t="shared" si="86"/>
        <v>72000</v>
      </c>
      <c r="AE74" s="89">
        <v>69</v>
      </c>
      <c r="AF74" s="89">
        <f t="shared" si="187"/>
        <v>4950</v>
      </c>
      <c r="AG74" s="89">
        <f t="shared" si="188"/>
        <v>4994.393939393939</v>
      </c>
      <c r="AH74" s="89">
        <f t="shared" si="189"/>
        <v>5039.6938775510207</v>
      </c>
      <c r="AI74" s="89">
        <f t="shared" si="190"/>
        <v>5085.927835051546</v>
      </c>
      <c r="AJ74" s="89">
        <f t="shared" si="191"/>
        <v>5181.3157894736851</v>
      </c>
      <c r="AL74" s="89">
        <v>69</v>
      </c>
      <c r="AM74" s="89">
        <f t="shared" si="192"/>
        <v>323500</v>
      </c>
      <c r="AN74" s="89">
        <f t="shared" si="193"/>
        <v>327051.51515151514</v>
      </c>
      <c r="AO74" s="89">
        <f t="shared" si="194"/>
        <v>330675.51020408166</v>
      </c>
      <c r="AP74" s="89">
        <f t="shared" si="195"/>
        <v>334410.15463917522</v>
      </c>
      <c r="AQ74" s="89">
        <f t="shared" si="196"/>
        <v>342167.89473684219</v>
      </c>
      <c r="AR74" s="89">
        <f t="shared" si="197"/>
        <v>42906000</v>
      </c>
      <c r="AS74" s="89">
        <f t="shared" si="198"/>
        <v>44810499.999999985</v>
      </c>
      <c r="AT74" s="89">
        <f t="shared" si="199"/>
        <v>46753867.346938789</v>
      </c>
      <c r="AU74" s="89">
        <f t="shared" si="200"/>
        <v>48891793.814432971</v>
      </c>
      <c r="AV74" s="89">
        <f t="shared" si="201"/>
        <v>53541915.789473727</v>
      </c>
      <c r="AW74" s="89">
        <f t="shared" si="202"/>
        <v>0</v>
      </c>
      <c r="AX74" s="89">
        <f t="shared" si="203"/>
        <v>0</v>
      </c>
      <c r="AY74" s="89">
        <f t="shared" si="204"/>
        <v>0</v>
      </c>
      <c r="AZ74" s="89">
        <f t="shared" si="205"/>
        <v>0</v>
      </c>
      <c r="BA74" s="89">
        <f t="shared" si="206"/>
        <v>0</v>
      </c>
      <c r="BB74" s="89">
        <f t="shared" si="207"/>
        <v>0</v>
      </c>
      <c r="BC74" s="89">
        <f t="shared" si="208"/>
        <v>0</v>
      </c>
      <c r="BD74" s="89">
        <f t="shared" si="209"/>
        <v>0</v>
      </c>
      <c r="BE74" s="89">
        <f t="shared" si="210"/>
        <v>0</v>
      </c>
      <c r="BF74" s="89">
        <f t="shared" si="211"/>
        <v>0</v>
      </c>
      <c r="BG74" s="89">
        <f t="shared" si="212"/>
        <v>0</v>
      </c>
      <c r="BH74" s="89">
        <f t="shared" si="213"/>
        <v>0</v>
      </c>
      <c r="BI74" s="89">
        <f t="shared" si="214"/>
        <v>0</v>
      </c>
      <c r="BJ74" s="89">
        <f t="shared" si="215"/>
        <v>0</v>
      </c>
      <c r="BK74" s="89">
        <f t="shared" si="216"/>
        <v>0</v>
      </c>
      <c r="BL74" s="89">
        <f t="shared" si="217"/>
        <v>0</v>
      </c>
      <c r="BM74" s="89">
        <f t="shared" si="218"/>
        <v>0</v>
      </c>
      <c r="BN74" s="89">
        <f t="shared" si="219"/>
        <v>0</v>
      </c>
      <c r="BO74" s="89">
        <f t="shared" si="220"/>
        <v>0</v>
      </c>
      <c r="BP74" s="89">
        <f t="shared" si="221"/>
        <v>0</v>
      </c>
      <c r="BQ74" s="89">
        <f t="shared" si="222"/>
        <v>0</v>
      </c>
      <c r="BR74" s="89">
        <f t="shared" si="223"/>
        <v>0</v>
      </c>
      <c r="BS74" s="89">
        <f t="shared" si="224"/>
        <v>0</v>
      </c>
      <c r="BT74" s="89">
        <f t="shared" si="225"/>
        <v>0</v>
      </c>
      <c r="BU74" s="89">
        <f t="shared" si="226"/>
        <v>0</v>
      </c>
      <c r="BV74" s="89">
        <f t="shared" si="227"/>
        <v>20</v>
      </c>
      <c r="BW74" s="89">
        <f t="shared" si="228"/>
        <v>20</v>
      </c>
      <c r="BX74" s="89">
        <f t="shared" si="229"/>
        <v>20</v>
      </c>
      <c r="BY74" s="89">
        <f t="shared" si="230"/>
        <v>20</v>
      </c>
      <c r="BZ74" s="89">
        <f t="shared" si="231"/>
        <v>20</v>
      </c>
      <c r="CA74" s="89">
        <f t="shared" si="232"/>
        <v>15</v>
      </c>
      <c r="CB74" s="89">
        <f t="shared" si="233"/>
        <v>15</v>
      </c>
      <c r="CC74" s="89">
        <f t="shared" si="234"/>
        <v>15</v>
      </c>
      <c r="CD74" s="89">
        <f t="shared" si="235"/>
        <v>15</v>
      </c>
      <c r="CE74" s="89">
        <f t="shared" si="236"/>
        <v>15</v>
      </c>
      <c r="CF74" s="89">
        <f t="shared" si="237"/>
        <v>10</v>
      </c>
      <c r="CG74" s="89">
        <f t="shared" si="238"/>
        <v>10</v>
      </c>
      <c r="CH74" s="89">
        <f t="shared" si="239"/>
        <v>10</v>
      </c>
      <c r="CI74" s="89">
        <f t="shared" si="240"/>
        <v>10</v>
      </c>
      <c r="CJ74" s="89">
        <f t="shared" si="241"/>
        <v>10</v>
      </c>
      <c r="CK74" s="89">
        <f t="shared" si="242"/>
        <v>15</v>
      </c>
      <c r="CL74" s="89">
        <f t="shared" si="243"/>
        <v>15</v>
      </c>
      <c r="CM74" s="89">
        <f t="shared" si="244"/>
        <v>15</v>
      </c>
      <c r="CN74" s="89">
        <f t="shared" si="245"/>
        <v>15</v>
      </c>
      <c r="CO74" s="89">
        <f t="shared" si="246"/>
        <v>15</v>
      </c>
      <c r="CP74" s="89">
        <f t="shared" si="247"/>
        <v>10</v>
      </c>
      <c r="CQ74" s="89">
        <f t="shared" si="248"/>
        <v>10</v>
      </c>
      <c r="CR74" s="89">
        <f t="shared" si="249"/>
        <v>10</v>
      </c>
      <c r="CS74" s="89">
        <f t="shared" si="250"/>
        <v>10</v>
      </c>
      <c r="CT74" s="89">
        <f t="shared" si="251"/>
        <v>10</v>
      </c>
      <c r="CU74" s="89">
        <f t="shared" si="252"/>
        <v>5</v>
      </c>
      <c r="CV74" s="89">
        <f t="shared" si="253"/>
        <v>5</v>
      </c>
      <c r="CW74" s="89">
        <f t="shared" si="254"/>
        <v>5</v>
      </c>
      <c r="CX74" s="89">
        <f t="shared" si="255"/>
        <v>5</v>
      </c>
      <c r="CY74" s="89">
        <f t="shared" si="256"/>
        <v>5</v>
      </c>
      <c r="CZ74" s="89">
        <f t="shared" si="257"/>
        <v>72000</v>
      </c>
      <c r="DA74" s="89">
        <f t="shared" si="258"/>
        <v>72000</v>
      </c>
      <c r="DB74" s="89">
        <f t="shared" si="259"/>
        <v>72000</v>
      </c>
      <c r="DC74" s="89">
        <f t="shared" si="260"/>
        <v>72000</v>
      </c>
      <c r="DD74" s="89">
        <f t="shared" si="261"/>
        <v>72000</v>
      </c>
      <c r="DH74" s="89">
        <v>69</v>
      </c>
      <c r="DI74" s="89">
        <f>SUMPRODUCT(AM$6:AM74,[1]节奏总纲!W$4:W72)</f>
        <v>29007540.948332936</v>
      </c>
      <c r="DJ74" s="89">
        <f>SUMPRODUCT(AN$6:AN74,[1]节奏总纲!X$4:X72)</f>
        <v>25330318.370940935</v>
      </c>
      <c r="DK74" s="89">
        <f>SUMPRODUCT(AO$6:AO74,[1]节奏总纲!Y$4:Y72)</f>
        <v>20919944.841707923</v>
      </c>
      <c r="DL74" s="89">
        <f>SUMPRODUCT(AP$6:AP74,[1]节奏总纲!Z$4:Z72)</f>
        <v>15486105.593590127</v>
      </c>
      <c r="DM74" s="89">
        <f>SUMPRODUCT(AQ$6:AQ74,[1]节奏总纲!AA$4:AA72)</f>
        <v>8736057.2820674721</v>
      </c>
      <c r="DN74" s="89">
        <f>SUMPRODUCT(AR$6:AR74,[1]节奏总纲!W$4:W72)</f>
        <v>2514592639.7479682</v>
      </c>
      <c r="DO74" s="89">
        <f>SUMPRODUCT(AS$6:AS74,[1]节奏总纲!X$4:X72)</f>
        <v>2253327362.8184972</v>
      </c>
      <c r="DP74" s="89">
        <f>SUMPRODUCT(AT$6:AT74,[1]节奏总纲!Y$4:Y72)</f>
        <v>1912156035.0165617</v>
      </c>
      <c r="DQ74" s="89">
        <f>SUMPRODUCT(AU$6:AU74,[1]节奏总纲!Z$4:Z72)</f>
        <v>1456325078.90942</v>
      </c>
      <c r="DR74" s="89">
        <f>SUMPRODUCT(AV$6:AV74,[1]节奏总纲!AA$4:AA72)</f>
        <v>869508762.17226648</v>
      </c>
      <c r="DS74" s="89">
        <f>SUMPRODUCT(CZ$6:CZ74,[1]节奏总纲!W$4:W72)</f>
        <v>8421031.9703594781</v>
      </c>
      <c r="DT74" s="89">
        <f>SUMPRODUCT(DA$6:DA74,[1]节奏总纲!X$4:X72)</f>
        <v>7286945.8960325718</v>
      </c>
      <c r="DU74" s="89">
        <f>SUMPRODUCT(DB$6:DB74,[1]节奏总纲!Y$4:Y72)</f>
        <v>5961948.1811896609</v>
      </c>
      <c r="DV74" s="89">
        <f>SUMPRODUCT(DC$6:DC74,[1]节奏总纲!Z$4:Z72)</f>
        <v>4372051.576482431</v>
      </c>
      <c r="DW74" s="89">
        <f>SUMPRODUCT(DD$6:DD74,[1]节奏总纲!AA$4:AA72)</f>
        <v>2418211.5793138435</v>
      </c>
      <c r="DX74" s="89">
        <f>SUMPRODUCT(AW$6:AW74,[1]节奏总纲!W$4:W72)</f>
        <v>0</v>
      </c>
      <c r="DY74" s="89">
        <f>SUMPRODUCT(AX$6:AX74,[1]节奏总纲!X$4:X72)</f>
        <v>0</v>
      </c>
      <c r="DZ74" s="89">
        <f>SUMPRODUCT(AY$6:AY74,[1]节奏总纲!Y$4:Y72)</f>
        <v>0</v>
      </c>
      <c r="EA74" s="89">
        <f>SUMPRODUCT(AZ$6:AZ74,[1]节奏总纲!Z$4:Z72)</f>
        <v>0</v>
      </c>
      <c r="EB74" s="89">
        <f>SUMPRODUCT(BA$6:BA74,[1]节奏总纲!AA$4:AA72)</f>
        <v>0</v>
      </c>
      <c r="EC74" s="89">
        <f>SUMPRODUCT(BB$6:BB74,[1]节奏总纲!W$4:W72)</f>
        <v>0</v>
      </c>
      <c r="ED74" s="89">
        <f>SUMPRODUCT(BC$6:BC74,[1]节奏总纲!X$4:X72)</f>
        <v>0</v>
      </c>
      <c r="EE74" s="89">
        <f>SUMPRODUCT(BD$6:BD74,[1]节奏总纲!Y$4:Y72)</f>
        <v>0</v>
      </c>
      <c r="EF74" s="89">
        <f>SUMPRODUCT(BE$6:BE74,[1]节奏总纲!Z$4:Z72)</f>
        <v>0</v>
      </c>
      <c r="EG74" s="89">
        <f>SUMPRODUCT(BF$6:BF74,[1]节奏总纲!AA$4:AA72)</f>
        <v>0</v>
      </c>
      <c r="EH74" s="89">
        <f>SUMPRODUCT(BG$6:BG74,[1]节奏总纲!W$4:W72)</f>
        <v>0</v>
      </c>
      <c r="EI74" s="89">
        <f>SUMPRODUCT(BH$6:BH74,[1]节奏总纲!X$4:X72)</f>
        <v>0</v>
      </c>
      <c r="EJ74" s="89">
        <f>SUMPRODUCT(BI$6:BI74,[1]节奏总纲!Y$4:Y72)</f>
        <v>0</v>
      </c>
      <c r="EK74" s="89">
        <f>SUMPRODUCT(BJ$6:BJ74,[1]节奏总纲!Z$4:Z72)</f>
        <v>0</v>
      </c>
      <c r="EL74" s="89">
        <f>SUMPRODUCT(BK$6:BK74,[1]节奏总纲!AA$4:AA72)</f>
        <v>0</v>
      </c>
      <c r="EM74" s="89">
        <f>SUMPRODUCT(BL$6:BL74,[1]节奏总纲!W$4:W72)</f>
        <v>0</v>
      </c>
      <c r="EN74" s="89">
        <f>SUMPRODUCT(BM$6:BM74,[1]节奏总纲!X$4:X72)</f>
        <v>0</v>
      </c>
      <c r="EO74" s="89">
        <f>SUMPRODUCT(BN$6:BN74,[1]节奏总纲!Y$4:Y72)</f>
        <v>0</v>
      </c>
      <c r="EP74" s="89">
        <f>SUMPRODUCT(BO$6:BO74,[1]节奏总纲!Z$4:Z72)</f>
        <v>0</v>
      </c>
      <c r="EQ74" s="89">
        <f>SUMPRODUCT(BP$6:BP74,[1]节奏总纲!AA$4:AA72)</f>
        <v>0</v>
      </c>
      <c r="ER74" s="89">
        <f>SUMPRODUCT(BQ$6:BQ74,[1]节奏总纲!W$4:W72)</f>
        <v>0</v>
      </c>
      <c r="ES74" s="89">
        <f>SUMPRODUCT(BR$6:BR74,[1]节奏总纲!X$4:X72)</f>
        <v>0</v>
      </c>
      <c r="ET74" s="89">
        <f>SUMPRODUCT(BS$6:BS74,[1]节奏总纲!Y$4:Y72)</f>
        <v>0</v>
      </c>
      <c r="EU74" s="89">
        <f>SUMPRODUCT(BT$6:BT74,[1]节奏总纲!Z$4:Z72)</f>
        <v>0</v>
      </c>
      <c r="EV74" s="89">
        <f>SUMPRODUCT(BU$6:BU74,[1]节奏总纲!AA$4:AA72)</f>
        <v>0</v>
      </c>
      <c r="FE74" s="89">
        <f>SUMPRODUCT(BV$6:BV74,[1]节奏总纲!W$4:W72)</f>
        <v>2346.2677075330644</v>
      </c>
      <c r="FF74" s="89">
        <f>SUMPRODUCT(BW$6:BW74,[1]节奏总纲!X$4:X72)</f>
        <v>2031.0181485584117</v>
      </c>
      <c r="FG74" s="89">
        <f>SUMPRODUCT(BX$6:BX74,[1]节奏总纲!Y$4:Y72)</f>
        <v>1662.2404822539936</v>
      </c>
      <c r="FH74" s="89">
        <f>SUMPRODUCT(BY$6:BY74,[1]节奏总纲!Z$4:Z72)</f>
        <v>1219.2911426573116</v>
      </c>
      <c r="FI74" s="89">
        <f>SUMPRODUCT(BZ$6:BZ74,[1]节奏总纲!AA$4:AA72)</f>
        <v>674.8255509318617</v>
      </c>
      <c r="FJ74" s="89">
        <f>SUMPRODUCT(CA$6:CA74,[1]节奏总纲!W$4:W72)</f>
        <v>1737.6907316751262</v>
      </c>
      <c r="FK74" s="89">
        <f>SUMPRODUCT(CB$6:CB74,[1]节奏总纲!X$4:X72)</f>
        <v>1504.2002338683919</v>
      </c>
      <c r="FL74" s="89">
        <f>SUMPRODUCT(CC$6:CC74,[1]节奏总纲!Y$4:Y72)</f>
        <v>1231.0106250160243</v>
      </c>
      <c r="FM74" s="89">
        <f>SUMPRODUCT(CD$6:CD74,[1]节奏总纲!Z$4:Z72)</f>
        <v>902.87611510944612</v>
      </c>
      <c r="FN74" s="89">
        <f>SUMPRODUCT(CE$6:CE74,[1]节奏总纲!AA$4:AA72)</f>
        <v>499.7938164228479</v>
      </c>
      <c r="FO74" s="89">
        <f>SUMPRODUCT(CF$6:CF74,[1]节奏总纲!W$4:W72)</f>
        <v>1147.6747265004485</v>
      </c>
      <c r="FP74" s="89">
        <f>SUMPRODUCT(CG$6:CG74,[1]节奏总纲!X$4:X72)</f>
        <v>993.81621641280185</v>
      </c>
      <c r="FQ74" s="89">
        <f>SUMPRODUCT(CH$6:CH74,[1]节奏总纲!Y$4:Y72)</f>
        <v>813.4918765566905</v>
      </c>
      <c r="FR74" s="89">
        <f>SUMPRODUCT(CI$6:CI74,[1]节奏总纲!Z$4:Z72)</f>
        <v>596.61167118417063</v>
      </c>
      <c r="FS74" s="89">
        <f>SUMPRODUCT(CJ$6:CJ74,[1]节奏总纲!AA$4:AA72)</f>
        <v>330.26730965743377</v>
      </c>
      <c r="FT74" s="89">
        <f>SUMPRODUCT(CK$6:CK74,[1]节奏总纲!W$4:W72)</f>
        <v>1658.1950346986703</v>
      </c>
      <c r="FU74" s="89">
        <f>SUMPRODUCT(CL$6:CL74,[1]节奏总纲!X$4:X72)</f>
        <v>1435.8831128917702</v>
      </c>
      <c r="FV74" s="89">
        <f>SUMPRODUCT(CM$6:CM74,[1]节奏总纲!Y$4:Y72)</f>
        <v>1175.5267221764091</v>
      </c>
      <c r="FW74" s="89">
        <f>SUMPRODUCT(CN$6:CN74,[1]节奏总纲!Z$4:Z72)</f>
        <v>862.77999994984634</v>
      </c>
      <c r="FX74" s="89">
        <f>SUMPRODUCT(CO$6:CO74,[1]节奏总纲!AA$4:AA72)</f>
        <v>477.99363591048666</v>
      </c>
      <c r="FY74" s="89">
        <f>SUMPRODUCT(CP$6:CP74,[1]节奏总纲!W$4:W72)</f>
        <v>1082.6604346028689</v>
      </c>
      <c r="FZ74" s="89">
        <f>SUMPRODUCT(CQ$6:CQ74,[1]节奏总纲!X$4:X72)</f>
        <v>937.79203319258318</v>
      </c>
      <c r="GA74" s="89">
        <f>SUMPRODUCT(CR$6:CR74,[1]节奏总纲!Y$4:Y72)</f>
        <v>767.85021256339871</v>
      </c>
      <c r="GB74" s="89">
        <f>SUMPRODUCT(CS$6:CS74,[1]节奏总纲!Z$4:Z72)</f>
        <v>563.35033730660371</v>
      </c>
      <c r="GC74" s="89">
        <f>SUMPRODUCT(CT$6:CT74,[1]节奏总纲!AA$4:AA72)</f>
        <v>312.48360440921476</v>
      </c>
      <c r="GD74" s="89">
        <f>SUMPRODUCT(CU$6:CU74,[1]节奏总纲!W$4:W72)</f>
        <v>524.69785673468414</v>
      </c>
      <c r="GE74" s="89">
        <f>SUMPRODUCT(CV$6:CV74,[1]节奏总纲!X$4:X72)</f>
        <v>454.42989747488366</v>
      </c>
      <c r="GF74" s="89">
        <f>SUMPRODUCT(CW$6:CW74,[1]节奏总纲!Y$4:Y72)</f>
        <v>372.2818120028474</v>
      </c>
      <c r="GG74" s="89">
        <f>SUMPRODUCT(CX$6:CX74,[1]节奏总纲!Z$4:Z72)</f>
        <v>273.61533690903963</v>
      </c>
      <c r="GH74" s="89">
        <f>SUMPRODUCT(CY$6:CY74,[1]节奏总纲!AA$4:AA72)</f>
        <v>151.71449794301247</v>
      </c>
      <c r="GR74" s="89">
        <f>SUMPRODUCT(CZ$6:CZ74,[1]节奏总纲!W$4:W72)</f>
        <v>8421031.9703594781</v>
      </c>
      <c r="GS74" s="89">
        <f>SUMPRODUCT(DA$6:DA74,[1]节奏总纲!X$4:X72)</f>
        <v>7286945.8960325718</v>
      </c>
      <c r="GT74" s="89">
        <f>SUMPRODUCT(DB$6:DB74,[1]节奏总纲!Y$4:Y72)</f>
        <v>5961948.1811896609</v>
      </c>
      <c r="GU74" s="89">
        <f>SUMPRODUCT(DC$6:DC74,[1]节奏总纲!Z$4:Z72)</f>
        <v>4372051.576482431</v>
      </c>
      <c r="GV74" s="89">
        <f>SUMPRODUCT(DD$6:DD74,[1]节奏总纲!AA$4:AA72)</f>
        <v>2418211.5793138435</v>
      </c>
    </row>
    <row r="75" spans="2:204" x14ac:dyDescent="0.15">
      <c r="B75" s="89">
        <f t="shared" si="89"/>
        <v>80</v>
      </c>
      <c r="C75" s="89">
        <v>64</v>
      </c>
      <c r="D75" s="39">
        <f>爵位解锁村镇信息!L72</f>
        <v>4550</v>
      </c>
      <c r="E75" s="39">
        <f>爵位解锁村镇信息!M72</f>
        <v>4590.3535353535344</v>
      </c>
      <c r="F75" s="39">
        <f>爵位解锁村镇信息!N72</f>
        <v>4631.5306122448992</v>
      </c>
      <c r="G75" s="39">
        <f>爵位解锁村镇信息!O72</f>
        <v>4673.5567010309278</v>
      </c>
      <c r="H75" s="39">
        <f>爵位解锁村镇信息!P72</f>
        <v>4760.2631578947376</v>
      </c>
      <c r="I75" s="67">
        <f t="shared" si="87"/>
        <v>0.93406593406593408</v>
      </c>
      <c r="J75" s="42">
        <v>100</v>
      </c>
      <c r="K75" s="89">
        <f t="shared" si="88"/>
        <v>4250</v>
      </c>
      <c r="L75" s="89">
        <v>270300</v>
      </c>
      <c r="M75" s="89">
        <f>ROUND(650/INDEX('[1]功能-付费相关'!BB$6:BB$105,C75,1)/2000,0)*2000</f>
        <v>22018000</v>
      </c>
      <c r="S75" s="89">
        <v>6</v>
      </c>
      <c r="T75" s="69">
        <v>20</v>
      </c>
      <c r="U75" s="69">
        <v>15</v>
      </c>
      <c r="V75" s="69">
        <v>10</v>
      </c>
      <c r="W75" s="69">
        <v>15</v>
      </c>
      <c r="X75" s="89">
        <v>10</v>
      </c>
      <c r="Y75" s="69">
        <v>5</v>
      </c>
      <c r="Z75" s="89">
        <f t="shared" si="86"/>
        <v>72000</v>
      </c>
      <c r="AE75" s="89">
        <v>70</v>
      </c>
      <c r="AF75" s="89">
        <f t="shared" si="187"/>
        <v>5030</v>
      </c>
      <c r="AG75" s="89">
        <f t="shared" si="188"/>
        <v>5075.2020202020194</v>
      </c>
      <c r="AH75" s="89">
        <f t="shared" si="189"/>
        <v>5121.3265306122457</v>
      </c>
      <c r="AI75" s="89">
        <f t="shared" si="190"/>
        <v>5168.4020618556697</v>
      </c>
      <c r="AJ75" s="89">
        <f t="shared" si="191"/>
        <v>5265.5263157894742</v>
      </c>
      <c r="AL75" s="89">
        <v>70</v>
      </c>
      <c r="AM75" s="89">
        <f t="shared" si="192"/>
        <v>329900</v>
      </c>
      <c r="AN75" s="89">
        <f t="shared" si="193"/>
        <v>333541.36363636359</v>
      </c>
      <c r="AO75" s="89">
        <f t="shared" si="194"/>
        <v>337277.44897959189</v>
      </c>
      <c r="AP75" s="89">
        <f t="shared" si="195"/>
        <v>341108.96907216491</v>
      </c>
      <c r="AQ75" s="89">
        <f t="shared" si="196"/>
        <v>349088.68421052635</v>
      </c>
      <c r="AR75" s="89">
        <f t="shared" si="197"/>
        <v>46338000</v>
      </c>
      <c r="AS75" s="89">
        <f t="shared" si="198"/>
        <v>48385535.353535317</v>
      </c>
      <c r="AT75" s="89">
        <f t="shared" si="199"/>
        <v>50562612.244897999</v>
      </c>
      <c r="AU75" s="89">
        <f t="shared" si="200"/>
        <v>52871435.051546372</v>
      </c>
      <c r="AV75" s="89">
        <f t="shared" si="201"/>
        <v>57994552.631578974</v>
      </c>
      <c r="AW75" s="89">
        <f t="shared" si="202"/>
        <v>0</v>
      </c>
      <c r="AX75" s="89">
        <f t="shared" si="203"/>
        <v>0</v>
      </c>
      <c r="AY75" s="89">
        <f t="shared" si="204"/>
        <v>0</v>
      </c>
      <c r="AZ75" s="89">
        <f t="shared" si="205"/>
        <v>0</v>
      </c>
      <c r="BA75" s="89">
        <f t="shared" si="206"/>
        <v>0</v>
      </c>
      <c r="BB75" s="89">
        <f t="shared" si="207"/>
        <v>0</v>
      </c>
      <c r="BC75" s="89">
        <f t="shared" si="208"/>
        <v>0</v>
      </c>
      <c r="BD75" s="89">
        <f t="shared" si="209"/>
        <v>0</v>
      </c>
      <c r="BE75" s="89">
        <f t="shared" si="210"/>
        <v>0</v>
      </c>
      <c r="BF75" s="89">
        <f t="shared" si="211"/>
        <v>0</v>
      </c>
      <c r="BG75" s="89">
        <f t="shared" si="212"/>
        <v>0</v>
      </c>
      <c r="BH75" s="89">
        <f t="shared" si="213"/>
        <v>0</v>
      </c>
      <c r="BI75" s="89">
        <f t="shared" si="214"/>
        <v>0</v>
      </c>
      <c r="BJ75" s="89">
        <f t="shared" si="215"/>
        <v>0</v>
      </c>
      <c r="BK75" s="89">
        <f t="shared" si="216"/>
        <v>0</v>
      </c>
      <c r="BL75" s="89">
        <f t="shared" si="217"/>
        <v>0</v>
      </c>
      <c r="BM75" s="89">
        <f t="shared" si="218"/>
        <v>0</v>
      </c>
      <c r="BN75" s="89">
        <f t="shared" si="219"/>
        <v>0</v>
      </c>
      <c r="BO75" s="89">
        <f t="shared" si="220"/>
        <v>0</v>
      </c>
      <c r="BP75" s="89">
        <f t="shared" si="221"/>
        <v>0</v>
      </c>
      <c r="BQ75" s="89">
        <f t="shared" si="222"/>
        <v>0</v>
      </c>
      <c r="BR75" s="89">
        <f t="shared" si="223"/>
        <v>0</v>
      </c>
      <c r="BS75" s="89">
        <f t="shared" si="224"/>
        <v>0</v>
      </c>
      <c r="BT75" s="89">
        <f t="shared" si="225"/>
        <v>0</v>
      </c>
      <c r="BU75" s="89">
        <f t="shared" si="226"/>
        <v>0</v>
      </c>
      <c r="BV75" s="89">
        <f t="shared" si="227"/>
        <v>20</v>
      </c>
      <c r="BW75" s="89">
        <f t="shared" si="228"/>
        <v>20</v>
      </c>
      <c r="BX75" s="89">
        <f t="shared" si="229"/>
        <v>20</v>
      </c>
      <c r="BY75" s="89">
        <f t="shared" si="230"/>
        <v>20</v>
      </c>
      <c r="BZ75" s="89">
        <f t="shared" si="231"/>
        <v>20</v>
      </c>
      <c r="CA75" s="89">
        <f t="shared" si="232"/>
        <v>15</v>
      </c>
      <c r="CB75" s="89">
        <f t="shared" si="233"/>
        <v>15</v>
      </c>
      <c r="CC75" s="89">
        <f t="shared" si="234"/>
        <v>15</v>
      </c>
      <c r="CD75" s="89">
        <f t="shared" si="235"/>
        <v>15</v>
      </c>
      <c r="CE75" s="89">
        <f t="shared" si="236"/>
        <v>15</v>
      </c>
      <c r="CF75" s="89">
        <f t="shared" si="237"/>
        <v>10</v>
      </c>
      <c r="CG75" s="89">
        <f t="shared" si="238"/>
        <v>10</v>
      </c>
      <c r="CH75" s="89">
        <f t="shared" si="239"/>
        <v>10</v>
      </c>
      <c r="CI75" s="89">
        <f t="shared" si="240"/>
        <v>10</v>
      </c>
      <c r="CJ75" s="89">
        <f t="shared" si="241"/>
        <v>10</v>
      </c>
      <c r="CK75" s="89">
        <f t="shared" si="242"/>
        <v>15</v>
      </c>
      <c r="CL75" s="89">
        <f t="shared" si="243"/>
        <v>15</v>
      </c>
      <c r="CM75" s="89">
        <f t="shared" si="244"/>
        <v>15</v>
      </c>
      <c r="CN75" s="89">
        <f t="shared" si="245"/>
        <v>15</v>
      </c>
      <c r="CO75" s="89">
        <f t="shared" si="246"/>
        <v>15</v>
      </c>
      <c r="CP75" s="89">
        <f t="shared" si="247"/>
        <v>10</v>
      </c>
      <c r="CQ75" s="89">
        <f t="shared" si="248"/>
        <v>10</v>
      </c>
      <c r="CR75" s="89">
        <f t="shared" si="249"/>
        <v>10</v>
      </c>
      <c r="CS75" s="89">
        <f t="shared" si="250"/>
        <v>10</v>
      </c>
      <c r="CT75" s="89">
        <f t="shared" si="251"/>
        <v>10</v>
      </c>
      <c r="CU75" s="89">
        <f t="shared" si="252"/>
        <v>5</v>
      </c>
      <c r="CV75" s="89">
        <f t="shared" si="253"/>
        <v>5</v>
      </c>
      <c r="CW75" s="89">
        <f t="shared" si="254"/>
        <v>5</v>
      </c>
      <c r="CX75" s="89">
        <f t="shared" si="255"/>
        <v>5</v>
      </c>
      <c r="CY75" s="89">
        <f t="shared" si="256"/>
        <v>5</v>
      </c>
      <c r="CZ75" s="89">
        <f t="shared" si="257"/>
        <v>72000</v>
      </c>
      <c r="DA75" s="89">
        <f t="shared" si="258"/>
        <v>72000</v>
      </c>
      <c r="DB75" s="89">
        <f t="shared" si="259"/>
        <v>72000</v>
      </c>
      <c r="DC75" s="89">
        <f t="shared" si="260"/>
        <v>72000</v>
      </c>
      <c r="DD75" s="89">
        <f t="shared" si="261"/>
        <v>72000</v>
      </c>
      <c r="DH75" s="89">
        <v>70</v>
      </c>
      <c r="DI75" s="89">
        <f>SUMPRODUCT(AM$6:AM75,[1]节奏总纲!W$4:W73)</f>
        <v>31835370.208109871</v>
      </c>
      <c r="DJ75" s="89">
        <f>SUMPRODUCT(AN$6:AN75,[1]节奏总纲!X$4:X73)</f>
        <v>27817813.240057956</v>
      </c>
      <c r="DK75" s="89">
        <f>SUMPRODUCT(AO$6:AO75,[1]节奏总纲!Y$4:Y73)</f>
        <v>23015094.440547839</v>
      </c>
      <c r="DL75" s="89">
        <f>SUMPRODUCT(AP$6:AP75,[1]节奏总纲!Z$4:Z73)</f>
        <v>16983708.832914896</v>
      </c>
      <c r="DM75" s="89">
        <f>SUMPRODUCT(AQ$6:AQ75,[1]节奏总纲!AA$4:AA73)</f>
        <v>9587778.8957403265</v>
      </c>
      <c r="DN75" s="89">
        <f>SUMPRODUCT(AR$6:AR75,[1]节奏总纲!W$4:W73)</f>
        <v>2911791646.2333989</v>
      </c>
      <c r="DO75" s="89">
        <f>SUMPRODUCT(AS$6:AS75,[1]节奏总纲!X$4:X73)</f>
        <v>2614178471.7160969</v>
      </c>
      <c r="DP75" s="89">
        <f>SUMPRODUCT(AT$6:AT75,[1]节奏总纲!Y$4:Y73)</f>
        <v>2226248296.6892543</v>
      </c>
      <c r="DQ75" s="89">
        <f>SUMPRODUCT(AU$6:AU75,[1]节奏总纲!Z$4:Z73)</f>
        <v>1688451582.6959374</v>
      </c>
      <c r="DR75" s="89">
        <f>SUMPRODUCT(AV$6:AV75,[1]节奏总纲!AA$4:AA73)</f>
        <v>1011006370.6189922</v>
      </c>
      <c r="DS75" s="89">
        <f>SUMPRODUCT(CZ$6:CZ75,[1]节奏总纲!W$4:W73)</f>
        <v>9038199.9203562625</v>
      </c>
      <c r="DT75" s="89">
        <f>SUMPRODUCT(DA$6:DA75,[1]节奏总纲!X$4:X73)</f>
        <v>7823909.673549789</v>
      </c>
      <c r="DU75" s="89">
        <f>SUMPRODUCT(DB$6:DB75,[1]节奏总纲!Y$4:Y73)</f>
        <v>6409208.3569673831</v>
      </c>
      <c r="DV75" s="89">
        <f>SUMPRODUCT(DC$6:DC75,[1]节奏总纲!Z$4:Z73)</f>
        <v>4688160.0433007609</v>
      </c>
      <c r="DW75" s="89">
        <f>SUMPRODUCT(DD$6:DD75,[1]节奏总纲!AA$4:AA73)</f>
        <v>2593880.2817329187</v>
      </c>
      <c r="DX75" s="89">
        <f>SUMPRODUCT(AW$6:AW75,[1]节奏总纲!W$4:W73)</f>
        <v>0</v>
      </c>
      <c r="DY75" s="89">
        <f>SUMPRODUCT(AX$6:AX75,[1]节奏总纲!X$4:X73)</f>
        <v>0</v>
      </c>
      <c r="DZ75" s="89">
        <f>SUMPRODUCT(AY$6:AY75,[1]节奏总纲!Y$4:Y73)</f>
        <v>0</v>
      </c>
      <c r="EA75" s="89">
        <f>SUMPRODUCT(AZ$6:AZ75,[1]节奏总纲!Z$4:Z73)</f>
        <v>0</v>
      </c>
      <c r="EB75" s="89">
        <f>SUMPRODUCT(BA$6:BA75,[1]节奏总纲!AA$4:AA73)</f>
        <v>0</v>
      </c>
      <c r="EC75" s="89">
        <f>SUMPRODUCT(BB$6:BB75,[1]节奏总纲!W$4:W73)</f>
        <v>0</v>
      </c>
      <c r="ED75" s="89">
        <f>SUMPRODUCT(BC$6:BC75,[1]节奏总纲!X$4:X73)</f>
        <v>0</v>
      </c>
      <c r="EE75" s="89">
        <f>SUMPRODUCT(BD$6:BD75,[1]节奏总纲!Y$4:Y73)</f>
        <v>0</v>
      </c>
      <c r="EF75" s="89">
        <f>SUMPRODUCT(BE$6:BE75,[1]节奏总纲!Z$4:Z73)</f>
        <v>0</v>
      </c>
      <c r="EG75" s="89">
        <f>SUMPRODUCT(BF$6:BF75,[1]节奏总纲!AA$4:AA73)</f>
        <v>0</v>
      </c>
      <c r="EH75" s="89">
        <f>SUMPRODUCT(BG$6:BG75,[1]节奏总纲!W$4:W73)</f>
        <v>0</v>
      </c>
      <c r="EI75" s="89">
        <f>SUMPRODUCT(BH$6:BH75,[1]节奏总纲!X$4:X73)</f>
        <v>0</v>
      </c>
      <c r="EJ75" s="89">
        <f>SUMPRODUCT(BI$6:BI75,[1]节奏总纲!Y$4:Y73)</f>
        <v>0</v>
      </c>
      <c r="EK75" s="89">
        <f>SUMPRODUCT(BJ$6:BJ75,[1]节奏总纲!Z$4:Z73)</f>
        <v>0</v>
      </c>
      <c r="EL75" s="89">
        <f>SUMPRODUCT(BK$6:BK75,[1]节奏总纲!AA$4:AA73)</f>
        <v>0</v>
      </c>
      <c r="EM75" s="89">
        <f>SUMPRODUCT(BL$6:BL75,[1]节奏总纲!W$4:W73)</f>
        <v>0</v>
      </c>
      <c r="EN75" s="89">
        <f>SUMPRODUCT(BM$6:BM75,[1]节奏总纲!X$4:X73)</f>
        <v>0</v>
      </c>
      <c r="EO75" s="89">
        <f>SUMPRODUCT(BN$6:BN75,[1]节奏总纲!Y$4:Y73)</f>
        <v>0</v>
      </c>
      <c r="EP75" s="89">
        <f>SUMPRODUCT(BO$6:BO75,[1]节奏总纲!Z$4:Z73)</f>
        <v>0</v>
      </c>
      <c r="EQ75" s="89">
        <f>SUMPRODUCT(BP$6:BP75,[1]节奏总纲!AA$4:AA73)</f>
        <v>0</v>
      </c>
      <c r="ER75" s="89">
        <f>SUMPRODUCT(BQ$6:BQ75,[1]节奏总纲!W$4:W73)</f>
        <v>0</v>
      </c>
      <c r="ES75" s="89">
        <f>SUMPRODUCT(BR$6:BR75,[1]节奏总纲!X$4:X73)</f>
        <v>0</v>
      </c>
      <c r="ET75" s="89">
        <f>SUMPRODUCT(BS$6:BS75,[1]节奏总纲!Y$4:Y73)</f>
        <v>0</v>
      </c>
      <c r="EU75" s="89">
        <f>SUMPRODUCT(BT$6:BT75,[1]节奏总纲!Z$4:Z73)</f>
        <v>0</v>
      </c>
      <c r="EV75" s="89">
        <f>SUMPRODUCT(BU$6:BU75,[1]节奏总纲!AA$4:AA73)</f>
        <v>0</v>
      </c>
      <c r="EX75" s="88" t="s">
        <v>16</v>
      </c>
      <c r="EY75" s="214" t="s">
        <v>155</v>
      </c>
      <c r="EZ75" s="214"/>
      <c r="FA75" s="214"/>
      <c r="FB75" s="214"/>
      <c r="FC75" s="214"/>
      <c r="FE75" s="89">
        <f>SUMPRODUCT(BV$6:BV75,[1]节奏总纲!W$4:W73)</f>
        <v>2517.703249198838</v>
      </c>
      <c r="FF75" s="89">
        <f>SUMPRODUCT(BW$6:BW75,[1]节奏总纲!X$4:X73)</f>
        <v>2180.1747534243054</v>
      </c>
      <c r="FG75" s="89">
        <f>SUMPRODUCT(BX$6:BX75,[1]节奏总纲!Y$4:Y73)</f>
        <v>1786.4794199700275</v>
      </c>
      <c r="FH75" s="89">
        <f>SUMPRODUCT(BY$6:BY75,[1]节奏总纲!Z$4:Z73)</f>
        <v>1307.0990501068479</v>
      </c>
      <c r="FI75" s="89">
        <f>SUMPRODUCT(BZ$6:BZ75,[1]节奏总纲!AA$4:AA73)</f>
        <v>723.62241271493826</v>
      </c>
      <c r="FJ75" s="89">
        <f>SUMPRODUCT(CA$6:CA75,[1]节奏总纲!W$4:W73)</f>
        <v>1866.2673879244564</v>
      </c>
      <c r="FK75" s="89">
        <f>SUMPRODUCT(CB$6:CB75,[1]节奏总纲!X$4:X73)</f>
        <v>1616.0676875178121</v>
      </c>
      <c r="FL75" s="89">
        <f>SUMPRODUCT(CC$6:CC75,[1]节奏总纲!Y$4:Y73)</f>
        <v>1324.1898283030496</v>
      </c>
      <c r="FM75" s="89">
        <f>SUMPRODUCT(CD$6:CD75,[1]节奏总纲!Z$4:Z73)</f>
        <v>968.73204569659833</v>
      </c>
      <c r="FN75" s="89">
        <f>SUMPRODUCT(CE$6:CE75,[1]节奏总纲!AA$4:AA73)</f>
        <v>536.39146276015526</v>
      </c>
      <c r="FO75" s="89">
        <f>SUMPRODUCT(CF$6:CF75,[1]节奏总纲!W$4:W73)</f>
        <v>1233.3924973333353</v>
      </c>
      <c r="FP75" s="89">
        <f>SUMPRODUCT(CG$6:CG75,[1]节奏总纲!X$4:X73)</f>
        <v>1068.3945188457487</v>
      </c>
      <c r="FQ75" s="89">
        <f>SUMPRODUCT(CH$6:CH75,[1]节奏总纲!Y$4:Y73)</f>
        <v>875.61134541470744</v>
      </c>
      <c r="FR75" s="89">
        <f>SUMPRODUCT(CI$6:CI75,[1]节奏总纲!Z$4:Z73)</f>
        <v>640.51562490893878</v>
      </c>
      <c r="FS75" s="89">
        <f>SUMPRODUCT(CJ$6:CJ75,[1]节奏总纲!AA$4:AA73)</f>
        <v>354.66574054897205</v>
      </c>
      <c r="FT75" s="89">
        <f>SUMPRODUCT(CK$6:CK75,[1]节奏总纲!W$4:W73)</f>
        <v>1786.7716909480005</v>
      </c>
      <c r="FU75" s="89">
        <f>SUMPRODUCT(CL$6:CL75,[1]节奏总纲!X$4:X73)</f>
        <v>1547.7505665411904</v>
      </c>
      <c r="FV75" s="89">
        <f>SUMPRODUCT(CM$6:CM75,[1]节奏总纲!Y$4:Y73)</f>
        <v>1268.7059254634346</v>
      </c>
      <c r="FW75" s="89">
        <f>SUMPRODUCT(CN$6:CN75,[1]节奏总纲!Z$4:Z73)</f>
        <v>928.63593053699856</v>
      </c>
      <c r="FX75" s="89">
        <f>SUMPRODUCT(CO$6:CO75,[1]节奏总纲!AA$4:AA73)</f>
        <v>514.59128224779408</v>
      </c>
      <c r="FY75" s="89">
        <f>SUMPRODUCT(CP$6:CP75,[1]节奏总纲!W$4:W73)</f>
        <v>1168.3782054357557</v>
      </c>
      <c r="FZ75" s="89">
        <f>SUMPRODUCT(CQ$6:CQ75,[1]节奏总纲!X$4:X73)</f>
        <v>1012.3703356255299</v>
      </c>
      <c r="GA75" s="89">
        <f>SUMPRODUCT(CR$6:CR75,[1]节奏总纲!Y$4:Y73)</f>
        <v>829.96968142141566</v>
      </c>
      <c r="GB75" s="89">
        <f>SUMPRODUCT(CS$6:CS75,[1]节奏总纲!Z$4:Z73)</f>
        <v>607.25429103137185</v>
      </c>
      <c r="GC75" s="89">
        <f>SUMPRODUCT(CT$6:CT75,[1]节奏总纲!AA$4:AA73)</f>
        <v>336.88203530075305</v>
      </c>
      <c r="GD75" s="89">
        <f>SUMPRODUCT(CU$6:CU75,[1]节奏总纲!W$4:W73)</f>
        <v>567.55674215112754</v>
      </c>
      <c r="GE75" s="89">
        <f>SUMPRODUCT(CV$6:CV75,[1]节奏总纲!X$4:X73)</f>
        <v>491.71904869135705</v>
      </c>
      <c r="GF75" s="89">
        <f>SUMPRODUCT(CW$6:CW75,[1]节奏总纲!Y$4:Y73)</f>
        <v>403.34154643185587</v>
      </c>
      <c r="GG75" s="89">
        <f>SUMPRODUCT(CX$6:CX75,[1]节奏总纲!Z$4:Z73)</f>
        <v>295.5673137714237</v>
      </c>
      <c r="GH75" s="89">
        <f>SUMPRODUCT(CY$6:CY75,[1]节奏总纲!AA$4:AA73)</f>
        <v>163.91371338878162</v>
      </c>
      <c r="GJ75" s="88" t="s">
        <v>16</v>
      </c>
      <c r="GK75" s="214" t="s">
        <v>160</v>
      </c>
      <c r="GL75" s="214"/>
      <c r="GM75" s="214"/>
      <c r="GN75" s="214"/>
      <c r="GO75" s="214"/>
      <c r="GP75" s="214"/>
      <c r="GR75" s="89">
        <f>SUMPRODUCT(CZ$6:CZ75,[1]节奏总纲!W$4:W73)</f>
        <v>9038199.9203562625</v>
      </c>
      <c r="GS75" s="89">
        <f>SUMPRODUCT(DA$6:DA75,[1]节奏总纲!X$4:X73)</f>
        <v>7823909.673549789</v>
      </c>
      <c r="GT75" s="89">
        <f>SUMPRODUCT(DB$6:DB75,[1]节奏总纲!Y$4:Y73)</f>
        <v>6409208.3569673831</v>
      </c>
      <c r="GU75" s="89">
        <f>SUMPRODUCT(DC$6:DC75,[1]节奏总纲!Z$4:Z73)</f>
        <v>4688160.0433007609</v>
      </c>
      <c r="GV75" s="89">
        <f>SUMPRODUCT(DD$6:DD75,[1]节奏总纲!AA$4:AA73)</f>
        <v>2593880.2817329187</v>
      </c>
    </row>
    <row r="76" spans="2:204" x14ac:dyDescent="0.15">
      <c r="B76" s="89">
        <f t="shared" si="89"/>
        <v>80</v>
      </c>
      <c r="C76" s="89">
        <v>65</v>
      </c>
      <c r="D76" s="39">
        <f>爵位解锁村镇信息!L73</f>
        <v>4630</v>
      </c>
      <c r="E76" s="39">
        <f>爵位解锁村镇信息!M73</f>
        <v>4671.1616161616157</v>
      </c>
      <c r="F76" s="39">
        <f>爵位解锁村镇信息!N73</f>
        <v>4713.1632653061242</v>
      </c>
      <c r="G76" s="39">
        <f>爵位解锁村镇信息!O73</f>
        <v>4756.0309278350514</v>
      </c>
      <c r="H76" s="39">
        <f>爵位解锁村镇信息!P73</f>
        <v>4844.4736842105267</v>
      </c>
      <c r="I76" s="67">
        <f t="shared" si="87"/>
        <v>0.93952483801295894</v>
      </c>
      <c r="J76" s="42">
        <v>100</v>
      </c>
      <c r="K76" s="89">
        <f t="shared" si="88"/>
        <v>4350</v>
      </c>
      <c r="L76" s="89">
        <v>277600</v>
      </c>
      <c r="M76" s="89">
        <f>ROUND(650/INDEX('[1]功能-付费相关'!BB$6:BB$105,C76,1)/2000,0)*2000</f>
        <v>24220000</v>
      </c>
      <c r="S76" s="89">
        <v>6</v>
      </c>
      <c r="T76" s="69">
        <v>20</v>
      </c>
      <c r="U76" s="69">
        <v>15</v>
      </c>
      <c r="V76" s="69">
        <v>10</v>
      </c>
      <c r="W76" s="69">
        <v>15</v>
      </c>
      <c r="X76" s="89">
        <v>10</v>
      </c>
      <c r="Y76" s="69">
        <v>5</v>
      </c>
      <c r="Z76" s="89">
        <f t="shared" ref="Z76:Z91" si="262">20*3600</f>
        <v>72000</v>
      </c>
      <c r="AE76" s="89">
        <v>71</v>
      </c>
      <c r="AF76" s="89">
        <f t="shared" si="187"/>
        <v>5110</v>
      </c>
      <c r="AG76" s="89">
        <f t="shared" si="188"/>
        <v>5156.0101010101007</v>
      </c>
      <c r="AH76" s="89">
        <f t="shared" si="189"/>
        <v>5202.9591836734689</v>
      </c>
      <c r="AI76" s="89">
        <f t="shared" si="190"/>
        <v>5250.8762886597933</v>
      </c>
      <c r="AJ76" s="89">
        <f t="shared" si="191"/>
        <v>5349.7368421052633</v>
      </c>
      <c r="AL76" s="89">
        <v>71</v>
      </c>
      <c r="AM76" s="89">
        <f t="shared" si="192"/>
        <v>336360</v>
      </c>
      <c r="AN76" s="89">
        <f t="shared" si="193"/>
        <v>340092.82828282827</v>
      </c>
      <c r="AO76" s="89">
        <f t="shared" si="194"/>
        <v>343942.65306122444</v>
      </c>
      <c r="AP76" s="89">
        <f t="shared" si="195"/>
        <v>347872.73195876286</v>
      </c>
      <c r="AQ76" s="89">
        <f t="shared" si="196"/>
        <v>356078.15789473685</v>
      </c>
      <c r="AR76" s="89">
        <f t="shared" si="197"/>
        <v>50028000</v>
      </c>
      <c r="AS76" s="89">
        <f t="shared" si="198"/>
        <v>52228044.444444425</v>
      </c>
      <c r="AT76" s="89">
        <f t="shared" si="199"/>
        <v>54665640.816326506</v>
      </c>
      <c r="AU76" s="89">
        <f t="shared" si="200"/>
        <v>57158036.082474202</v>
      </c>
      <c r="AV76" s="89">
        <f t="shared" si="201"/>
        <v>62802973.684210539</v>
      </c>
      <c r="AW76" s="89">
        <f t="shared" si="202"/>
        <v>0</v>
      </c>
      <c r="AX76" s="89">
        <f t="shared" si="203"/>
        <v>0</v>
      </c>
      <c r="AY76" s="89">
        <f t="shared" si="204"/>
        <v>0</v>
      </c>
      <c r="AZ76" s="89">
        <f t="shared" si="205"/>
        <v>0</v>
      </c>
      <c r="BA76" s="89">
        <f t="shared" si="206"/>
        <v>0</v>
      </c>
      <c r="BB76" s="89">
        <f t="shared" si="207"/>
        <v>0</v>
      </c>
      <c r="BC76" s="89">
        <f t="shared" si="208"/>
        <v>0</v>
      </c>
      <c r="BD76" s="89">
        <f t="shared" si="209"/>
        <v>0</v>
      </c>
      <c r="BE76" s="89">
        <f t="shared" si="210"/>
        <v>0</v>
      </c>
      <c r="BF76" s="89">
        <f t="shared" si="211"/>
        <v>0</v>
      </c>
      <c r="BG76" s="89">
        <f t="shared" si="212"/>
        <v>0</v>
      </c>
      <c r="BH76" s="89">
        <f t="shared" si="213"/>
        <v>0</v>
      </c>
      <c r="BI76" s="89">
        <f t="shared" si="214"/>
        <v>0</v>
      </c>
      <c r="BJ76" s="89">
        <f t="shared" si="215"/>
        <v>0</v>
      </c>
      <c r="BK76" s="89">
        <f t="shared" si="216"/>
        <v>0</v>
      </c>
      <c r="BL76" s="89">
        <f t="shared" si="217"/>
        <v>0</v>
      </c>
      <c r="BM76" s="89">
        <f t="shared" si="218"/>
        <v>0</v>
      </c>
      <c r="BN76" s="89">
        <f t="shared" si="219"/>
        <v>0</v>
      </c>
      <c r="BO76" s="89">
        <f t="shared" si="220"/>
        <v>0</v>
      </c>
      <c r="BP76" s="89">
        <f t="shared" si="221"/>
        <v>0</v>
      </c>
      <c r="BQ76" s="89">
        <f t="shared" si="222"/>
        <v>0</v>
      </c>
      <c r="BR76" s="89">
        <f t="shared" si="223"/>
        <v>0</v>
      </c>
      <c r="BS76" s="89">
        <f t="shared" si="224"/>
        <v>0</v>
      </c>
      <c r="BT76" s="89">
        <f t="shared" si="225"/>
        <v>0</v>
      </c>
      <c r="BU76" s="89">
        <f t="shared" si="226"/>
        <v>0</v>
      </c>
      <c r="BV76" s="89">
        <f t="shared" si="227"/>
        <v>20</v>
      </c>
      <c r="BW76" s="89">
        <f t="shared" si="228"/>
        <v>20</v>
      </c>
      <c r="BX76" s="89">
        <f t="shared" si="229"/>
        <v>20</v>
      </c>
      <c r="BY76" s="89">
        <f t="shared" si="230"/>
        <v>20</v>
      </c>
      <c r="BZ76" s="89">
        <f t="shared" si="231"/>
        <v>20</v>
      </c>
      <c r="CA76" s="89">
        <f t="shared" si="232"/>
        <v>15</v>
      </c>
      <c r="CB76" s="89">
        <f t="shared" si="233"/>
        <v>15</v>
      </c>
      <c r="CC76" s="89">
        <f t="shared" si="234"/>
        <v>15</v>
      </c>
      <c r="CD76" s="89">
        <f t="shared" si="235"/>
        <v>15</v>
      </c>
      <c r="CE76" s="89">
        <f t="shared" si="236"/>
        <v>15</v>
      </c>
      <c r="CF76" s="89">
        <f t="shared" si="237"/>
        <v>10</v>
      </c>
      <c r="CG76" s="89">
        <f t="shared" si="238"/>
        <v>10</v>
      </c>
      <c r="CH76" s="89">
        <f t="shared" si="239"/>
        <v>10</v>
      </c>
      <c r="CI76" s="89">
        <f t="shared" si="240"/>
        <v>10</v>
      </c>
      <c r="CJ76" s="89">
        <f t="shared" si="241"/>
        <v>10</v>
      </c>
      <c r="CK76" s="89">
        <f t="shared" si="242"/>
        <v>15</v>
      </c>
      <c r="CL76" s="89">
        <f t="shared" si="243"/>
        <v>15</v>
      </c>
      <c r="CM76" s="89">
        <f t="shared" si="244"/>
        <v>15</v>
      </c>
      <c r="CN76" s="89">
        <f t="shared" si="245"/>
        <v>15</v>
      </c>
      <c r="CO76" s="89">
        <f t="shared" si="246"/>
        <v>15</v>
      </c>
      <c r="CP76" s="89">
        <f t="shared" si="247"/>
        <v>10</v>
      </c>
      <c r="CQ76" s="89">
        <f t="shared" si="248"/>
        <v>10</v>
      </c>
      <c r="CR76" s="89">
        <f t="shared" si="249"/>
        <v>10</v>
      </c>
      <c r="CS76" s="89">
        <f t="shared" si="250"/>
        <v>10</v>
      </c>
      <c r="CT76" s="89">
        <f t="shared" si="251"/>
        <v>10</v>
      </c>
      <c r="CU76" s="89">
        <f t="shared" si="252"/>
        <v>5</v>
      </c>
      <c r="CV76" s="89">
        <f t="shared" si="253"/>
        <v>5</v>
      </c>
      <c r="CW76" s="89">
        <f t="shared" si="254"/>
        <v>5</v>
      </c>
      <c r="CX76" s="89">
        <f t="shared" si="255"/>
        <v>5</v>
      </c>
      <c r="CY76" s="89">
        <f t="shared" si="256"/>
        <v>5</v>
      </c>
      <c r="CZ76" s="89">
        <f t="shared" si="257"/>
        <v>72000</v>
      </c>
      <c r="DA76" s="89">
        <f t="shared" si="258"/>
        <v>72000</v>
      </c>
      <c r="DB76" s="89">
        <f t="shared" si="259"/>
        <v>72000</v>
      </c>
      <c r="DC76" s="89">
        <f t="shared" si="260"/>
        <v>72000</v>
      </c>
      <c r="DD76" s="89">
        <f t="shared" si="261"/>
        <v>72000</v>
      </c>
      <c r="DH76" s="89">
        <v>71</v>
      </c>
      <c r="DI76" s="89">
        <f>SUMPRODUCT(AM$6:AM76,[1]节奏总纲!W$4:W74)</f>
        <v>34925510.606024429</v>
      </c>
      <c r="DJ76" s="89">
        <f>SUMPRODUCT(AN$6:AN76,[1]节奏总纲!X$4:X74)</f>
        <v>30560313.535411388</v>
      </c>
      <c r="DK76" s="89">
        <f>SUMPRODUCT(AO$6:AO76,[1]节奏总纲!Y$4:Y74)</f>
        <v>25242921.985341795</v>
      </c>
      <c r="DL76" s="89">
        <f>SUMPRODUCT(AP$6:AP76,[1]节奏总纲!Z$4:Z74)</f>
        <v>18614279.178607911</v>
      </c>
      <c r="DM76" s="89">
        <f>SUMPRODUCT(AQ$6:AQ76,[1]节奏总纲!AA$4:AA74)</f>
        <v>10523098.658483449</v>
      </c>
      <c r="DN76" s="89">
        <f>SUMPRODUCT(AR$6:AR76,[1]节奏总纲!W$4:W74)</f>
        <v>3371399042.5554037</v>
      </c>
      <c r="DO76" s="89">
        <f>SUMPRODUCT(AS$6:AS76,[1]节奏总纲!X$4:X74)</f>
        <v>3035344151.7977228</v>
      </c>
      <c r="DP76" s="89">
        <f>SUMPRODUCT(AT$6:AT76,[1]节奏总纲!Y$4:Y74)</f>
        <v>2580335291.3684111</v>
      </c>
      <c r="DQ76" s="89">
        <f>SUMPRODUCT(AU$6:AU76,[1]节奏总纲!Z$4:Z74)</f>
        <v>1956366225.2991459</v>
      </c>
      <c r="DR76" s="89">
        <f>SUMPRODUCT(AV$6:AV76,[1]节奏总纲!AA$4:AA74)</f>
        <v>1175972575.7723093</v>
      </c>
      <c r="DS76" s="89">
        <f>SUMPRODUCT(CZ$6:CZ76,[1]节奏总纲!W$4:W74)</f>
        <v>9699664.1510907374</v>
      </c>
      <c r="DT76" s="89">
        <f>SUMPRODUCT(DA$6:DA76,[1]节奏总纲!X$4:X74)</f>
        <v>8404515.9223273583</v>
      </c>
      <c r="DU76" s="89">
        <f>SUMPRODUCT(DB$6:DB76,[1]节奏总纲!Y$4:Y74)</f>
        <v>6875575.5894042738</v>
      </c>
      <c r="DV76" s="89">
        <f>SUMPRODUCT(DC$6:DC76,[1]节奏总纲!Z$4:Z74)</f>
        <v>5025642.8469365854</v>
      </c>
      <c r="DW76" s="89">
        <f>SUMPRODUCT(DD$6:DD76,[1]节奏总纲!AA$4:AA74)</f>
        <v>2783004.5552229332</v>
      </c>
      <c r="DX76" s="89">
        <f>SUMPRODUCT(AW$6:AW76,[1]节奏总纲!W$4:W74)</f>
        <v>0</v>
      </c>
      <c r="DY76" s="89">
        <f>SUMPRODUCT(AX$6:AX76,[1]节奏总纲!X$4:X74)</f>
        <v>0</v>
      </c>
      <c r="DZ76" s="89">
        <f>SUMPRODUCT(AY$6:AY76,[1]节奏总纲!Y$4:Y74)</f>
        <v>0</v>
      </c>
      <c r="EA76" s="89">
        <f>SUMPRODUCT(AZ$6:AZ76,[1]节奏总纲!Z$4:Z74)</f>
        <v>0</v>
      </c>
      <c r="EB76" s="89">
        <f>SUMPRODUCT(BA$6:BA76,[1]节奏总纲!AA$4:AA74)</f>
        <v>0</v>
      </c>
      <c r="EC76" s="89">
        <f>SUMPRODUCT(BB$6:BB76,[1]节奏总纲!W$4:W74)</f>
        <v>0</v>
      </c>
      <c r="ED76" s="89">
        <f>SUMPRODUCT(BC$6:BC76,[1]节奏总纲!X$4:X74)</f>
        <v>0</v>
      </c>
      <c r="EE76" s="89">
        <f>SUMPRODUCT(BD$6:BD76,[1]节奏总纲!Y$4:Y74)</f>
        <v>0</v>
      </c>
      <c r="EF76" s="89">
        <f>SUMPRODUCT(BE$6:BE76,[1]节奏总纲!Z$4:Z74)</f>
        <v>0</v>
      </c>
      <c r="EG76" s="89">
        <f>SUMPRODUCT(BF$6:BF76,[1]节奏总纲!AA$4:AA74)</f>
        <v>0</v>
      </c>
      <c r="EH76" s="89">
        <f>SUMPRODUCT(BG$6:BG76,[1]节奏总纲!W$4:W74)</f>
        <v>0</v>
      </c>
      <c r="EI76" s="89">
        <f>SUMPRODUCT(BH$6:BH76,[1]节奏总纲!X$4:X74)</f>
        <v>0</v>
      </c>
      <c r="EJ76" s="89">
        <f>SUMPRODUCT(BI$6:BI76,[1]节奏总纲!Y$4:Y74)</f>
        <v>0</v>
      </c>
      <c r="EK76" s="89">
        <f>SUMPRODUCT(BJ$6:BJ76,[1]节奏总纲!Z$4:Z74)</f>
        <v>0</v>
      </c>
      <c r="EL76" s="89">
        <f>SUMPRODUCT(BK$6:BK76,[1]节奏总纲!AA$4:AA74)</f>
        <v>0</v>
      </c>
      <c r="EM76" s="89">
        <f>SUMPRODUCT(BL$6:BL76,[1]节奏总纲!W$4:W74)</f>
        <v>0</v>
      </c>
      <c r="EN76" s="89">
        <f>SUMPRODUCT(BM$6:BM76,[1]节奏总纲!X$4:X74)</f>
        <v>0</v>
      </c>
      <c r="EO76" s="89">
        <f>SUMPRODUCT(BN$6:BN76,[1]节奏总纲!Y$4:Y74)</f>
        <v>0</v>
      </c>
      <c r="EP76" s="89">
        <f>SUMPRODUCT(BO$6:BO76,[1]节奏总纲!Z$4:Z74)</f>
        <v>0</v>
      </c>
      <c r="EQ76" s="89">
        <f>SUMPRODUCT(BP$6:BP76,[1]节奏总纲!AA$4:AA74)</f>
        <v>0</v>
      </c>
      <c r="ER76" s="89">
        <f>SUMPRODUCT(BQ$6:BQ76,[1]节奏总纲!W$4:W74)</f>
        <v>0</v>
      </c>
      <c r="ES76" s="89">
        <f>SUMPRODUCT(BR$6:BR76,[1]节奏总纲!X$4:X74)</f>
        <v>0</v>
      </c>
      <c r="ET76" s="89">
        <f>SUMPRODUCT(BS$6:BS76,[1]节奏总纲!Y$4:Y74)</f>
        <v>0</v>
      </c>
      <c r="EU76" s="89">
        <f>SUMPRODUCT(BT$6:BT76,[1]节奏总纲!Z$4:Z74)</f>
        <v>0</v>
      </c>
      <c r="EV76" s="89">
        <f>SUMPRODUCT(BU$6:BU76,[1]节奏总纲!AA$4:AA74)</f>
        <v>0</v>
      </c>
      <c r="EX76" s="88" t="s">
        <v>357</v>
      </c>
      <c r="EY76" s="88" t="s">
        <v>133</v>
      </c>
      <c r="EZ76" s="88" t="s">
        <v>149</v>
      </c>
      <c r="FA76" s="88" t="s">
        <v>150</v>
      </c>
      <c r="FB76" s="88" t="s">
        <v>151</v>
      </c>
      <c r="FC76" s="88" t="s">
        <v>152</v>
      </c>
      <c r="FE76" s="89">
        <f>SUMPRODUCT(BV$6:BV76,[1]节奏总纲!W$4:W74)</f>
        <v>2701.4433132917479</v>
      </c>
      <c r="FF76" s="89">
        <f>SUMPRODUCT(BW$6:BW76,[1]节奏总纲!X$4:X74)</f>
        <v>2341.4542669736302</v>
      </c>
      <c r="FG76" s="89">
        <f>SUMPRODUCT(BX$6:BX76,[1]节奏总纲!Y$4:Y74)</f>
        <v>1916.0258734247193</v>
      </c>
      <c r="FH76" s="89">
        <f>SUMPRODUCT(BY$6:BY76,[1]节奏总纲!Z$4:Z74)</f>
        <v>1400.8442733390214</v>
      </c>
      <c r="FI76" s="89">
        <f>SUMPRODUCT(BZ$6:BZ76,[1]节奏总纲!AA$4:AA74)</f>
        <v>776.15693312883127</v>
      </c>
      <c r="FJ76" s="89">
        <f>SUMPRODUCT(CA$6:CA76,[1]节奏总纲!W$4:W74)</f>
        <v>2004.0724359941389</v>
      </c>
      <c r="FK76" s="89">
        <f>SUMPRODUCT(CB$6:CB76,[1]节奏总纲!X$4:X74)</f>
        <v>1737.0273226798058</v>
      </c>
      <c r="FL76" s="89">
        <f>SUMPRODUCT(CC$6:CC76,[1]节奏总纲!Y$4:Y74)</f>
        <v>1421.3496683940684</v>
      </c>
      <c r="FM76" s="89">
        <f>SUMPRODUCT(CD$6:CD76,[1]节奏总纲!Z$4:Z74)</f>
        <v>1039.0409631207285</v>
      </c>
      <c r="FN76" s="89">
        <f>SUMPRODUCT(CE$6:CE76,[1]节奏总纲!AA$4:AA74)</f>
        <v>575.79235307057502</v>
      </c>
      <c r="FO76" s="89">
        <f>SUMPRODUCT(CF$6:CF76,[1]节奏总纲!W$4:W74)</f>
        <v>1325.2625293797903</v>
      </c>
      <c r="FP76" s="89">
        <f>SUMPRODUCT(CG$6:CG76,[1]节奏总纲!X$4:X74)</f>
        <v>1149.0342756204111</v>
      </c>
      <c r="FQ76" s="89">
        <f>SUMPRODUCT(CH$6:CH76,[1]节奏总纲!Y$4:Y74)</f>
        <v>940.38457214205334</v>
      </c>
      <c r="FR76" s="89">
        <f>SUMPRODUCT(CI$6:CI76,[1]节奏总纲!Z$4:Z74)</f>
        <v>687.38823652502549</v>
      </c>
      <c r="FS76" s="89">
        <f>SUMPRODUCT(CJ$6:CJ76,[1]节奏总纲!AA$4:AA74)</f>
        <v>380.93300075591856</v>
      </c>
      <c r="FT76" s="89">
        <f>SUMPRODUCT(CK$6:CK76,[1]节奏总纲!W$4:W74)</f>
        <v>1924.5767390176829</v>
      </c>
      <c r="FU76" s="89">
        <f>SUMPRODUCT(CL$6:CL76,[1]节奏总纲!X$4:X74)</f>
        <v>1668.7102017031841</v>
      </c>
      <c r="FV76" s="89">
        <f>SUMPRODUCT(CM$6:CM76,[1]节奏总纲!Y$4:Y74)</f>
        <v>1365.8657655544534</v>
      </c>
      <c r="FW76" s="89">
        <f>SUMPRODUCT(CN$6:CN76,[1]节奏总纲!Z$4:Z74)</f>
        <v>998.94484796112863</v>
      </c>
      <c r="FX76" s="89">
        <f>SUMPRODUCT(CO$6:CO76,[1]节奏总纲!AA$4:AA74)</f>
        <v>553.99217255821384</v>
      </c>
      <c r="FY76" s="89">
        <f>SUMPRODUCT(CP$6:CP76,[1]节奏总纲!W$4:W74)</f>
        <v>1260.2482374822107</v>
      </c>
      <c r="FZ76" s="89">
        <f>SUMPRODUCT(CQ$6:CQ76,[1]节奏总纲!X$4:X74)</f>
        <v>1093.0100924001924</v>
      </c>
      <c r="GA76" s="89">
        <f>SUMPRODUCT(CR$6:CR76,[1]节奏总纲!Y$4:Y74)</f>
        <v>894.74290814876156</v>
      </c>
      <c r="GB76" s="89">
        <f>SUMPRODUCT(CS$6:CS76,[1]节奏总纲!Z$4:Z74)</f>
        <v>654.12690264745856</v>
      </c>
      <c r="GC76" s="89">
        <f>SUMPRODUCT(CT$6:CT76,[1]节奏总纲!AA$4:AA74)</f>
        <v>363.14929550769955</v>
      </c>
      <c r="GD76" s="89">
        <f>SUMPRODUCT(CU$6:CU76,[1]节奏总纲!W$4:W74)</f>
        <v>613.49175817435503</v>
      </c>
      <c r="GE76" s="89">
        <f>SUMPRODUCT(CV$6:CV76,[1]节奏总纲!X$4:X74)</f>
        <v>532.03892707868829</v>
      </c>
      <c r="GF76" s="89">
        <f>SUMPRODUCT(CW$6:CW76,[1]节奏总纲!Y$4:Y74)</f>
        <v>435.72815979552882</v>
      </c>
      <c r="GG76" s="89">
        <f>SUMPRODUCT(CX$6:CX76,[1]节奏总纲!Z$4:Z74)</f>
        <v>319.00361957946706</v>
      </c>
      <c r="GH76" s="89">
        <f>SUMPRODUCT(CY$6:CY76,[1]节奏总纲!AA$4:AA74)</f>
        <v>177.04734349225487</v>
      </c>
      <c r="GJ76" s="88" t="s">
        <v>357</v>
      </c>
      <c r="GK76" s="43" t="s">
        <v>78</v>
      </c>
      <c r="GL76" s="43" t="s">
        <v>79</v>
      </c>
      <c r="GM76" s="43" t="s">
        <v>80</v>
      </c>
      <c r="GN76" s="43" t="s">
        <v>81</v>
      </c>
      <c r="GO76" s="43" t="s">
        <v>82</v>
      </c>
      <c r="GP76" s="43" t="s">
        <v>83</v>
      </c>
      <c r="GR76" s="89">
        <f>SUMPRODUCT(CZ$6:CZ76,[1]节奏总纲!W$4:W74)</f>
        <v>9699664.1510907374</v>
      </c>
      <c r="GS76" s="89">
        <f>SUMPRODUCT(DA$6:DA76,[1]节奏总纲!X$4:X74)</f>
        <v>8404515.9223273583</v>
      </c>
      <c r="GT76" s="89">
        <f>SUMPRODUCT(DB$6:DB76,[1]节奏总纲!Y$4:Y74)</f>
        <v>6875575.5894042738</v>
      </c>
      <c r="GU76" s="89">
        <f>SUMPRODUCT(DC$6:DC76,[1]节奏总纲!Z$4:Z74)</f>
        <v>5025642.8469365854</v>
      </c>
      <c r="GV76" s="89">
        <f>SUMPRODUCT(DD$6:DD76,[1]节奏总纲!AA$4:AA74)</f>
        <v>2783004.5552229332</v>
      </c>
    </row>
    <row r="77" spans="2:204" x14ac:dyDescent="0.15">
      <c r="B77" s="89">
        <f t="shared" si="89"/>
        <v>80</v>
      </c>
      <c r="C77" s="89">
        <v>66</v>
      </c>
      <c r="D77" s="39">
        <f>爵位解锁村镇信息!L74</f>
        <v>4710</v>
      </c>
      <c r="E77" s="39">
        <f>爵位解锁村镇信息!M74</f>
        <v>4751.9696969696961</v>
      </c>
      <c r="F77" s="39">
        <f>爵位解锁村镇信息!N74</f>
        <v>4794.7959183673474</v>
      </c>
      <c r="G77" s="39">
        <f>爵位解锁村镇信息!O74</f>
        <v>4838.5051546391751</v>
      </c>
      <c r="H77" s="39">
        <f>爵位解锁村镇信息!P74</f>
        <v>4928.6842105263167</v>
      </c>
      <c r="I77" s="67">
        <f t="shared" ref="I77:I91" si="263">K77/D77</f>
        <v>0.94479830148619959</v>
      </c>
      <c r="J77" s="42">
        <v>100</v>
      </c>
      <c r="K77" s="89">
        <f t="shared" si="88"/>
        <v>4450</v>
      </c>
      <c r="L77" s="89">
        <v>285000</v>
      </c>
      <c r="M77" s="89">
        <f>ROUND(650/INDEX('[1]功能-付费相关'!BB$6:BB$105,C77,1)/2000,0)*2000</f>
        <v>26642000</v>
      </c>
      <c r="S77" s="89">
        <v>6</v>
      </c>
      <c r="T77" s="69">
        <v>20</v>
      </c>
      <c r="U77" s="69">
        <v>15</v>
      </c>
      <c r="V77" s="69">
        <v>10</v>
      </c>
      <c r="W77" s="69">
        <v>15</v>
      </c>
      <c r="X77" s="89">
        <v>10</v>
      </c>
      <c r="Y77" s="69">
        <v>5</v>
      </c>
      <c r="Z77" s="89">
        <f t="shared" si="262"/>
        <v>72000</v>
      </c>
      <c r="AE77" s="89">
        <v>72</v>
      </c>
      <c r="AF77" s="89">
        <f t="shared" si="187"/>
        <v>5190</v>
      </c>
      <c r="AG77" s="89">
        <f t="shared" si="188"/>
        <v>5236.8181818181811</v>
      </c>
      <c r="AH77" s="89">
        <f t="shared" si="189"/>
        <v>5284.591836734694</v>
      </c>
      <c r="AI77" s="89">
        <f t="shared" si="190"/>
        <v>5333.350515463917</v>
      </c>
      <c r="AJ77" s="89">
        <f t="shared" si="191"/>
        <v>5433.9473684210543</v>
      </c>
      <c r="AL77" s="89">
        <v>72</v>
      </c>
      <c r="AM77" s="89">
        <f t="shared" si="192"/>
        <v>342880</v>
      </c>
      <c r="AN77" s="89">
        <f t="shared" si="193"/>
        <v>346719.09090909082</v>
      </c>
      <c r="AO77" s="89">
        <f t="shared" si="194"/>
        <v>350671.12244897959</v>
      </c>
      <c r="AP77" s="89">
        <f t="shared" si="195"/>
        <v>354718.0927835051</v>
      </c>
      <c r="AQ77" s="89">
        <f t="shared" si="196"/>
        <v>363151.57894736854</v>
      </c>
      <c r="AR77" s="89">
        <f t="shared" si="197"/>
        <v>53992800</v>
      </c>
      <c r="AS77" s="89">
        <f t="shared" si="198"/>
        <v>56423599.999999963</v>
      </c>
      <c r="AT77" s="89">
        <f t="shared" si="199"/>
        <v>59083193.877551027</v>
      </c>
      <c r="AU77" s="89">
        <f t="shared" si="200"/>
        <v>61867314.432989657</v>
      </c>
      <c r="AV77" s="89">
        <f t="shared" si="201"/>
        <v>68091573.684210628</v>
      </c>
      <c r="AW77" s="89">
        <f t="shared" si="202"/>
        <v>0</v>
      </c>
      <c r="AX77" s="89">
        <f t="shared" si="203"/>
        <v>0</v>
      </c>
      <c r="AY77" s="89">
        <f t="shared" si="204"/>
        <v>0</v>
      </c>
      <c r="AZ77" s="89">
        <f t="shared" si="205"/>
        <v>0</v>
      </c>
      <c r="BA77" s="89">
        <f t="shared" si="206"/>
        <v>0</v>
      </c>
      <c r="BB77" s="89">
        <f t="shared" si="207"/>
        <v>0</v>
      </c>
      <c r="BC77" s="89">
        <f t="shared" si="208"/>
        <v>0</v>
      </c>
      <c r="BD77" s="89">
        <f t="shared" si="209"/>
        <v>0</v>
      </c>
      <c r="BE77" s="89">
        <f t="shared" si="210"/>
        <v>0</v>
      </c>
      <c r="BF77" s="89">
        <f t="shared" si="211"/>
        <v>0</v>
      </c>
      <c r="BG77" s="89">
        <f t="shared" si="212"/>
        <v>0</v>
      </c>
      <c r="BH77" s="89">
        <f t="shared" si="213"/>
        <v>0</v>
      </c>
      <c r="BI77" s="89">
        <f t="shared" si="214"/>
        <v>0</v>
      </c>
      <c r="BJ77" s="89">
        <f t="shared" si="215"/>
        <v>0</v>
      </c>
      <c r="BK77" s="89">
        <f t="shared" si="216"/>
        <v>0</v>
      </c>
      <c r="BL77" s="89">
        <f t="shared" si="217"/>
        <v>0</v>
      </c>
      <c r="BM77" s="89">
        <f t="shared" si="218"/>
        <v>0</v>
      </c>
      <c r="BN77" s="89">
        <f t="shared" si="219"/>
        <v>0</v>
      </c>
      <c r="BO77" s="89">
        <f t="shared" si="220"/>
        <v>0</v>
      </c>
      <c r="BP77" s="89">
        <f t="shared" si="221"/>
        <v>0</v>
      </c>
      <c r="BQ77" s="89">
        <f t="shared" si="222"/>
        <v>0</v>
      </c>
      <c r="BR77" s="89">
        <f t="shared" si="223"/>
        <v>0</v>
      </c>
      <c r="BS77" s="89">
        <f t="shared" si="224"/>
        <v>0</v>
      </c>
      <c r="BT77" s="89">
        <f t="shared" si="225"/>
        <v>0</v>
      </c>
      <c r="BU77" s="89">
        <f t="shared" si="226"/>
        <v>0</v>
      </c>
      <c r="BV77" s="89">
        <f t="shared" si="227"/>
        <v>20</v>
      </c>
      <c r="BW77" s="89">
        <f t="shared" si="228"/>
        <v>20</v>
      </c>
      <c r="BX77" s="89">
        <f t="shared" si="229"/>
        <v>20</v>
      </c>
      <c r="BY77" s="89">
        <f t="shared" si="230"/>
        <v>20</v>
      </c>
      <c r="BZ77" s="89">
        <f t="shared" si="231"/>
        <v>20</v>
      </c>
      <c r="CA77" s="89">
        <f t="shared" si="232"/>
        <v>15</v>
      </c>
      <c r="CB77" s="89">
        <f t="shared" si="233"/>
        <v>15</v>
      </c>
      <c r="CC77" s="89">
        <f t="shared" si="234"/>
        <v>15</v>
      </c>
      <c r="CD77" s="89">
        <f t="shared" si="235"/>
        <v>15</v>
      </c>
      <c r="CE77" s="89">
        <f t="shared" si="236"/>
        <v>15</v>
      </c>
      <c r="CF77" s="89">
        <f t="shared" si="237"/>
        <v>10</v>
      </c>
      <c r="CG77" s="89">
        <f t="shared" si="238"/>
        <v>10</v>
      </c>
      <c r="CH77" s="89">
        <f t="shared" si="239"/>
        <v>10</v>
      </c>
      <c r="CI77" s="89">
        <f t="shared" si="240"/>
        <v>10</v>
      </c>
      <c r="CJ77" s="89">
        <f t="shared" si="241"/>
        <v>10</v>
      </c>
      <c r="CK77" s="89">
        <f t="shared" si="242"/>
        <v>15</v>
      </c>
      <c r="CL77" s="89">
        <f t="shared" si="243"/>
        <v>15</v>
      </c>
      <c r="CM77" s="89">
        <f t="shared" si="244"/>
        <v>15</v>
      </c>
      <c r="CN77" s="89">
        <f t="shared" si="245"/>
        <v>15</v>
      </c>
      <c r="CO77" s="89">
        <f t="shared" si="246"/>
        <v>15</v>
      </c>
      <c r="CP77" s="89">
        <f t="shared" si="247"/>
        <v>10</v>
      </c>
      <c r="CQ77" s="89">
        <f t="shared" si="248"/>
        <v>10</v>
      </c>
      <c r="CR77" s="89">
        <f t="shared" si="249"/>
        <v>10</v>
      </c>
      <c r="CS77" s="89">
        <f t="shared" si="250"/>
        <v>10</v>
      </c>
      <c r="CT77" s="89">
        <f t="shared" si="251"/>
        <v>10</v>
      </c>
      <c r="CU77" s="89">
        <f t="shared" si="252"/>
        <v>5</v>
      </c>
      <c r="CV77" s="89">
        <f t="shared" si="253"/>
        <v>5</v>
      </c>
      <c r="CW77" s="89">
        <f t="shared" si="254"/>
        <v>5</v>
      </c>
      <c r="CX77" s="89">
        <f t="shared" si="255"/>
        <v>5</v>
      </c>
      <c r="CY77" s="89">
        <f t="shared" si="256"/>
        <v>5</v>
      </c>
      <c r="CZ77" s="89">
        <f t="shared" si="257"/>
        <v>72000</v>
      </c>
      <c r="DA77" s="89">
        <f t="shared" si="258"/>
        <v>72000</v>
      </c>
      <c r="DB77" s="89">
        <f t="shared" si="259"/>
        <v>72000</v>
      </c>
      <c r="DC77" s="89">
        <f t="shared" si="260"/>
        <v>72000</v>
      </c>
      <c r="DD77" s="89">
        <f t="shared" si="261"/>
        <v>72000</v>
      </c>
      <c r="DH77" s="89">
        <v>72</v>
      </c>
      <c r="DI77" s="89">
        <f>SUMPRODUCT(AM$6:AM77,[1]节奏总纲!W$4:W75)</f>
        <v>38301639.518272638</v>
      </c>
      <c r="DJ77" s="89">
        <f>SUMPRODUCT(AN$6:AN77,[1]节奏总纲!X$4:X75)</f>
        <v>33524229.995730005</v>
      </c>
      <c r="DK77" s="89">
        <f>SUMPRODUCT(AO$6:AO77,[1]节奏总纲!Y$4:Y75)</f>
        <v>27604621.985578872</v>
      </c>
      <c r="DL77" s="89">
        <f>SUMPRODUCT(AP$6:AP77,[1]节奏总纲!Z$4:Z75)</f>
        <v>20378619.024704166</v>
      </c>
      <c r="DM77" s="89">
        <f>SUMPRODUCT(AQ$6:AQ77,[1]节奏总纲!AA$4:AA75)</f>
        <v>11529193.18855528</v>
      </c>
      <c r="DN77" s="89">
        <f>SUMPRODUCT(AR$6:AR77,[1]节奏总纲!W$4:W75)</f>
        <v>3903033005.2631588</v>
      </c>
      <c r="DO77" s="89">
        <f>SUMPRODUCT(AS$6:AS77,[1]节奏总纲!X$4:X75)</f>
        <v>3517679394.2902746</v>
      </c>
      <c r="DP77" s="89">
        <f>SUMPRODUCT(AT$6:AT77,[1]节奏总纲!Y$4:Y75)</f>
        <v>2978248806.5165577</v>
      </c>
      <c r="DQ77" s="89">
        <f>SUMPRODUCT(AU$6:AU77,[1]节奏总纲!Z$4:Z75)</f>
        <v>2264089372.9078307</v>
      </c>
      <c r="DR77" s="89">
        <f>SUMPRODUCT(AV$6:AV77,[1]节奏总纲!AA$4:AA75)</f>
        <v>1364617108.2461607</v>
      </c>
      <c r="DS77" s="89">
        <f>SUMPRODUCT(CZ$6:CZ77,[1]节奏总纲!W$4:W75)</f>
        <v>10408603.960008934</v>
      </c>
      <c r="DT77" s="89">
        <f>SUMPRODUCT(DA$6:DA77,[1]节奏总纲!X$4:X75)</f>
        <v>9020005.4951207247</v>
      </c>
      <c r="DU77" s="89">
        <f>SUMPRODUCT(DB$6:DB77,[1]节奏总纲!Y$4:Y75)</f>
        <v>7360481.2150216494</v>
      </c>
      <c r="DV77" s="89">
        <f>SUMPRODUCT(DC$6:DC77,[1]节奏总纲!Z$4:Z75)</f>
        <v>5383765.174224983</v>
      </c>
      <c r="DW77" s="89">
        <f>SUMPRODUCT(DD$6:DD77,[1]节奏总纲!AA$4:AA75)</f>
        <v>2982477.2007092694</v>
      </c>
      <c r="DX77" s="89">
        <f>SUMPRODUCT(AW$6:AW77,[1]节奏总纲!W$4:W75)</f>
        <v>0</v>
      </c>
      <c r="DY77" s="89">
        <f>SUMPRODUCT(AX$6:AX77,[1]节奏总纲!X$4:X75)</f>
        <v>0</v>
      </c>
      <c r="DZ77" s="89">
        <f>SUMPRODUCT(AY$6:AY77,[1]节奏总纲!Y$4:Y75)</f>
        <v>0</v>
      </c>
      <c r="EA77" s="89">
        <f>SUMPRODUCT(AZ$6:AZ77,[1]节奏总纲!Z$4:Z75)</f>
        <v>0</v>
      </c>
      <c r="EB77" s="89">
        <f>SUMPRODUCT(BA$6:BA77,[1]节奏总纲!AA$4:AA75)</f>
        <v>0</v>
      </c>
      <c r="EC77" s="89">
        <f>SUMPRODUCT(BB$6:BB77,[1]节奏总纲!W$4:W75)</f>
        <v>0</v>
      </c>
      <c r="ED77" s="89">
        <f>SUMPRODUCT(BC$6:BC77,[1]节奏总纲!X$4:X75)</f>
        <v>0</v>
      </c>
      <c r="EE77" s="89">
        <f>SUMPRODUCT(BD$6:BD77,[1]节奏总纲!Y$4:Y75)</f>
        <v>0</v>
      </c>
      <c r="EF77" s="89">
        <f>SUMPRODUCT(BE$6:BE77,[1]节奏总纲!Z$4:Z75)</f>
        <v>0</v>
      </c>
      <c r="EG77" s="89">
        <f>SUMPRODUCT(BF$6:BF77,[1]节奏总纲!AA$4:AA75)</f>
        <v>0</v>
      </c>
      <c r="EH77" s="89">
        <f>SUMPRODUCT(BG$6:BG77,[1]节奏总纲!W$4:W75)</f>
        <v>0</v>
      </c>
      <c r="EI77" s="89">
        <f>SUMPRODUCT(BH$6:BH77,[1]节奏总纲!X$4:X75)</f>
        <v>0</v>
      </c>
      <c r="EJ77" s="89">
        <f>SUMPRODUCT(BI$6:BI77,[1]节奏总纲!Y$4:Y75)</f>
        <v>0</v>
      </c>
      <c r="EK77" s="89">
        <f>SUMPRODUCT(BJ$6:BJ77,[1]节奏总纲!Z$4:Z75)</f>
        <v>0</v>
      </c>
      <c r="EL77" s="89">
        <f>SUMPRODUCT(BK$6:BK77,[1]节奏总纲!AA$4:AA75)</f>
        <v>0</v>
      </c>
      <c r="EM77" s="89">
        <f>SUMPRODUCT(BL$6:BL77,[1]节奏总纲!W$4:W75)</f>
        <v>0</v>
      </c>
      <c r="EN77" s="89">
        <f>SUMPRODUCT(BM$6:BM77,[1]节奏总纲!X$4:X75)</f>
        <v>0</v>
      </c>
      <c r="EO77" s="89">
        <f>SUMPRODUCT(BN$6:BN77,[1]节奏总纲!Y$4:Y75)</f>
        <v>0</v>
      </c>
      <c r="EP77" s="89">
        <f>SUMPRODUCT(BO$6:BO77,[1]节奏总纲!Z$4:Z75)</f>
        <v>0</v>
      </c>
      <c r="EQ77" s="89">
        <f>SUMPRODUCT(BP$6:BP77,[1]节奏总纲!AA$4:AA75)</f>
        <v>0</v>
      </c>
      <c r="ER77" s="89">
        <f>SUMPRODUCT(BQ$6:BQ77,[1]节奏总纲!W$4:W75)</f>
        <v>0</v>
      </c>
      <c r="ES77" s="89">
        <f>SUMPRODUCT(BR$6:BR77,[1]节奏总纲!X$4:X75)</f>
        <v>0</v>
      </c>
      <c r="ET77" s="89">
        <f>SUMPRODUCT(BS$6:BS77,[1]节奏总纲!Y$4:Y75)</f>
        <v>0</v>
      </c>
      <c r="EU77" s="89">
        <f>SUMPRODUCT(BT$6:BT77,[1]节奏总纲!Z$4:Z75)</f>
        <v>0</v>
      </c>
      <c r="EV77" s="89">
        <f>SUMPRODUCT(BU$6:BU77,[1]节奏总纲!AA$4:AA75)</f>
        <v>0</v>
      </c>
      <c r="EX77" s="88">
        <v>10</v>
      </c>
      <c r="EY77" s="88">
        <f t="shared" ref="EY77:EY86" si="264">INDEX($DX$6:$EB$105,$EX77,4)</f>
        <v>0</v>
      </c>
      <c r="EZ77" s="88">
        <f t="shared" ref="EZ77:EZ86" si="265">INDEX($EC$6:$EG$105,$EX77,4)</f>
        <v>0</v>
      </c>
      <c r="FA77" s="88">
        <f t="shared" ref="FA77:FA86" si="266">INDEX($EH$6:$EL$105,$EX77,4)</f>
        <v>0</v>
      </c>
      <c r="FB77" s="88">
        <f t="shared" ref="FB77:FB86" si="267">INDEX($EM$6:$EQ$105,$EX77,4)</f>
        <v>0</v>
      </c>
      <c r="FC77" s="88">
        <f t="shared" ref="FC77:FC86" si="268">INDEX($ER$6:$EV$105,$EX77,4)</f>
        <v>0</v>
      </c>
      <c r="FE77" s="89">
        <f>SUMPRODUCT(BV$6:BV77,[1]节奏总纲!W$4:W75)</f>
        <v>2898.3710379912468</v>
      </c>
      <c r="FF77" s="89">
        <f>SUMPRODUCT(BW$6:BW77,[1]节奏总纲!X$4:X75)</f>
        <v>2512.4235927495652</v>
      </c>
      <c r="FG77" s="89">
        <f>SUMPRODUCT(BX$6:BX77,[1]节奏总纲!Y$4:Y75)</f>
        <v>2050.7218805406569</v>
      </c>
      <c r="FH77" s="89">
        <f>SUMPRODUCT(BY$6:BY77,[1]节奏总纲!Z$4:Z75)</f>
        <v>1500.3226975857983</v>
      </c>
      <c r="FI77" s="89">
        <f>SUMPRODUCT(BZ$6:BZ77,[1]节奏总纲!AA$4:AA75)</f>
        <v>831.56600131948028</v>
      </c>
      <c r="FJ77" s="89">
        <f>SUMPRODUCT(CA$6:CA77,[1]节奏总纲!W$4:W75)</f>
        <v>2151.7682295187633</v>
      </c>
      <c r="FK77" s="89">
        <f>SUMPRODUCT(CB$6:CB77,[1]节奏总纲!X$4:X75)</f>
        <v>1865.2543170117569</v>
      </c>
      <c r="FL77" s="89">
        <f>SUMPRODUCT(CC$6:CC77,[1]节奏总纲!Y$4:Y75)</f>
        <v>1522.3716737310217</v>
      </c>
      <c r="FM77" s="89">
        <f>SUMPRODUCT(CD$6:CD77,[1]节奏总纲!Z$4:Z75)</f>
        <v>1113.6497813058113</v>
      </c>
      <c r="FN77" s="89">
        <f>SUMPRODUCT(CE$6:CE77,[1]节奏总纲!AA$4:AA75)</f>
        <v>617.34915421356175</v>
      </c>
      <c r="FO77" s="89">
        <f>SUMPRODUCT(CF$6:CF77,[1]节奏总纲!W$4:W75)</f>
        <v>1423.7263917295397</v>
      </c>
      <c r="FP77" s="89">
        <f>SUMPRODUCT(CG$6:CG77,[1]节奏总纲!X$4:X75)</f>
        <v>1234.5189385083786</v>
      </c>
      <c r="FQ77" s="89">
        <f>SUMPRODUCT(CH$6:CH77,[1]节奏总纲!Y$4:Y75)</f>
        <v>1007.7325757000222</v>
      </c>
      <c r="FR77" s="89">
        <f>SUMPRODUCT(CI$6:CI77,[1]节奏总纲!Z$4:Z75)</f>
        <v>737.12744864841397</v>
      </c>
      <c r="FS77" s="89">
        <f>SUMPRODUCT(CJ$6:CJ77,[1]节奏总纲!AA$4:AA75)</f>
        <v>408.63753485124306</v>
      </c>
      <c r="FT77" s="89">
        <f>SUMPRODUCT(CK$6:CK77,[1]节奏总纲!W$4:W75)</f>
        <v>2072.2725325423071</v>
      </c>
      <c r="FU77" s="89">
        <f>SUMPRODUCT(CL$6:CL77,[1]节奏总纲!X$4:X75)</f>
        <v>1796.9371960351352</v>
      </c>
      <c r="FV77" s="89">
        <f>SUMPRODUCT(CM$6:CM77,[1]节奏总纲!Y$4:Y75)</f>
        <v>1466.8877708914067</v>
      </c>
      <c r="FW77" s="89">
        <f>SUMPRODUCT(CN$6:CN77,[1]节奏总纲!Z$4:Z75)</f>
        <v>1073.5536661462113</v>
      </c>
      <c r="FX77" s="89">
        <f>SUMPRODUCT(CO$6:CO77,[1]节奏总纲!AA$4:AA75)</f>
        <v>595.54897370120057</v>
      </c>
      <c r="FY77" s="89">
        <f>SUMPRODUCT(CP$6:CP77,[1]节奏总纲!W$4:W75)</f>
        <v>1358.7120998319601</v>
      </c>
      <c r="FZ77" s="89">
        <f>SUMPRODUCT(CQ$6:CQ77,[1]节奏总纲!X$4:X75)</f>
        <v>1178.4947552881599</v>
      </c>
      <c r="GA77" s="89">
        <f>SUMPRODUCT(CR$6:CR77,[1]节奏总纲!Y$4:Y75)</f>
        <v>962.09091170673037</v>
      </c>
      <c r="GB77" s="89">
        <f>SUMPRODUCT(CS$6:CS77,[1]节奏总纲!Z$4:Z75)</f>
        <v>703.86611477084705</v>
      </c>
      <c r="GC77" s="89">
        <f>SUMPRODUCT(CT$6:CT77,[1]节奏总纲!AA$4:AA75)</f>
        <v>390.85382960302405</v>
      </c>
      <c r="GD77" s="89">
        <f>SUMPRODUCT(CU$6:CU77,[1]节奏总纲!W$4:W75)</f>
        <v>662.72368934922974</v>
      </c>
      <c r="GE77" s="89">
        <f>SUMPRODUCT(CV$6:CV77,[1]节奏总纲!X$4:X75)</f>
        <v>574.78125852267203</v>
      </c>
      <c r="GF77" s="89">
        <f>SUMPRODUCT(CW$6:CW77,[1]节奏总纲!Y$4:Y75)</f>
        <v>469.40216157451323</v>
      </c>
      <c r="GG77" s="89">
        <f>SUMPRODUCT(CX$6:CX77,[1]节奏总纲!Z$4:Z75)</f>
        <v>343.8732256411613</v>
      </c>
      <c r="GH77" s="89">
        <f>SUMPRODUCT(CY$6:CY77,[1]节奏总纲!AA$4:AA75)</f>
        <v>190.89961053991712</v>
      </c>
      <c r="GJ77" s="88">
        <v>10</v>
      </c>
      <c r="GK77" s="88">
        <f t="shared" ref="GK77:GK93" si="269">INDEX($FE$6:$FI$115,MATCH($GJ77,$DH$6:$DH$115,0),4)</f>
        <v>0</v>
      </c>
      <c r="GL77" s="88">
        <f t="shared" ref="GL77:GL93" si="270">INDEX($FJ$6:$FN$115,MATCH($GJ77,$DH$6:$DH$115,0),4)</f>
        <v>0</v>
      </c>
      <c r="GM77" s="88">
        <f t="shared" ref="GM77:GM93" si="271">INDEX($FO$6:$FS$115,MATCH($GJ77,$DH$6:$DH$115,0),4)</f>
        <v>0</v>
      </c>
      <c r="GN77" s="88">
        <f t="shared" ref="GN77:GN93" si="272">INDEX($FT$6:$FX$115,MATCH($GJ77,$DH$6:$DH$115,0),4)</f>
        <v>0</v>
      </c>
      <c r="GO77" s="88">
        <f t="shared" ref="GO77:GO93" si="273">INDEX($FY$6:$GC$115,MATCH($GJ77,$DH$6:$DH$115,0),4)</f>
        <v>0</v>
      </c>
      <c r="GP77" s="88">
        <f t="shared" ref="GP77:GP93" si="274">INDEX($GD$6:$GH$115,MATCH($GJ77,$DH$6:$DH$115,0),4)</f>
        <v>0</v>
      </c>
      <c r="GR77" s="89">
        <f>SUMPRODUCT(CZ$6:CZ77,[1]节奏总纲!W$4:W75)</f>
        <v>10408603.960008934</v>
      </c>
      <c r="GS77" s="89">
        <f>SUMPRODUCT(DA$6:DA77,[1]节奏总纲!X$4:X75)</f>
        <v>9020005.4951207247</v>
      </c>
      <c r="GT77" s="89">
        <f>SUMPRODUCT(DB$6:DB77,[1]节奏总纲!Y$4:Y75)</f>
        <v>7360481.2150216494</v>
      </c>
      <c r="GU77" s="89">
        <f>SUMPRODUCT(DC$6:DC77,[1]节奏总纲!Z$4:Z75)</f>
        <v>5383765.174224983</v>
      </c>
      <c r="GV77" s="89">
        <f>SUMPRODUCT(DD$6:DD77,[1]节奏总纲!AA$4:AA75)</f>
        <v>2982477.2007092694</v>
      </c>
    </row>
    <row r="78" spans="2:204" x14ac:dyDescent="0.15">
      <c r="B78" s="89">
        <f t="shared" ref="B78:B91" si="275">D78-D77</f>
        <v>80</v>
      </c>
      <c r="C78" s="89">
        <v>67</v>
      </c>
      <c r="D78" s="39">
        <f>爵位解锁村镇信息!L75</f>
        <v>4790</v>
      </c>
      <c r="E78" s="39">
        <f>爵位解锁村镇信息!M75</f>
        <v>4832.7777777777765</v>
      </c>
      <c r="F78" s="39">
        <f>爵位解锁村镇信息!N75</f>
        <v>4876.4285714285725</v>
      </c>
      <c r="G78" s="39">
        <f>爵位解锁村镇信息!O75</f>
        <v>4920.9793814432987</v>
      </c>
      <c r="H78" s="39">
        <f>爵位解锁村镇信息!P75</f>
        <v>5012.8947368421068</v>
      </c>
      <c r="I78" s="67">
        <f t="shared" si="263"/>
        <v>0.94989561586638827</v>
      </c>
      <c r="J78" s="42">
        <v>100</v>
      </c>
      <c r="K78" s="89">
        <f t="shared" ref="K78:K91" si="276">J78+K77</f>
        <v>4550</v>
      </c>
      <c r="L78" s="89">
        <v>292500</v>
      </c>
      <c r="M78" s="89">
        <f>ROUND(650/INDEX('[1]功能-付费相关'!BB$6:BB$105,C78,1)/2000,0)*2000</f>
        <v>29306000</v>
      </c>
      <c r="S78" s="89">
        <v>6</v>
      </c>
      <c r="T78" s="69">
        <v>20</v>
      </c>
      <c r="U78" s="69">
        <v>15</v>
      </c>
      <c r="V78" s="69">
        <v>10</v>
      </c>
      <c r="W78" s="69">
        <v>15</v>
      </c>
      <c r="X78" s="89">
        <v>10</v>
      </c>
      <c r="Y78" s="69">
        <v>5</v>
      </c>
      <c r="Z78" s="89">
        <f t="shared" si="262"/>
        <v>72000</v>
      </c>
      <c r="AE78" s="89">
        <v>73</v>
      </c>
      <c r="AF78" s="89">
        <f t="shared" si="187"/>
        <v>5270</v>
      </c>
      <c r="AG78" s="89">
        <f t="shared" si="188"/>
        <v>5317.6262626262615</v>
      </c>
      <c r="AH78" s="89">
        <f t="shared" si="189"/>
        <v>5366.224489795919</v>
      </c>
      <c r="AI78" s="89">
        <f t="shared" si="190"/>
        <v>5415.8247422680406</v>
      </c>
      <c r="AJ78" s="89">
        <f t="shared" si="191"/>
        <v>5518.1578947368434</v>
      </c>
      <c r="AL78" s="89">
        <v>73</v>
      </c>
      <c r="AM78" s="89">
        <f t="shared" si="192"/>
        <v>349460</v>
      </c>
      <c r="AN78" s="89">
        <f t="shared" si="193"/>
        <v>353412.9797979797</v>
      </c>
      <c r="AO78" s="89">
        <f t="shared" si="194"/>
        <v>357462.85714285722</v>
      </c>
      <c r="AP78" s="89">
        <f t="shared" si="195"/>
        <v>361629.27835051541</v>
      </c>
      <c r="AQ78" s="89">
        <f t="shared" si="196"/>
        <v>370293.42105263169</v>
      </c>
      <c r="AR78" s="89">
        <f t="shared" si="197"/>
        <v>58250000</v>
      </c>
      <c r="AS78" s="89">
        <f t="shared" si="198"/>
        <v>60969459.595959529</v>
      </c>
      <c r="AT78" s="89">
        <f t="shared" si="199"/>
        <v>63837222.448979631</v>
      </c>
      <c r="AU78" s="89">
        <f t="shared" si="200"/>
        <v>66953110.309278309</v>
      </c>
      <c r="AV78" s="89">
        <f t="shared" si="201"/>
        <v>73809710.526315883</v>
      </c>
      <c r="AW78" s="89">
        <f t="shared" si="202"/>
        <v>0</v>
      </c>
      <c r="AX78" s="89">
        <f t="shared" si="203"/>
        <v>0</v>
      </c>
      <c r="AY78" s="89">
        <f t="shared" si="204"/>
        <v>0</v>
      </c>
      <c r="AZ78" s="89">
        <f t="shared" si="205"/>
        <v>0</v>
      </c>
      <c r="BA78" s="89">
        <f t="shared" si="206"/>
        <v>0</v>
      </c>
      <c r="BB78" s="89">
        <f t="shared" si="207"/>
        <v>0</v>
      </c>
      <c r="BC78" s="89">
        <f t="shared" si="208"/>
        <v>0</v>
      </c>
      <c r="BD78" s="89">
        <f t="shared" si="209"/>
        <v>0</v>
      </c>
      <c r="BE78" s="89">
        <f t="shared" si="210"/>
        <v>0</v>
      </c>
      <c r="BF78" s="89">
        <f t="shared" si="211"/>
        <v>0</v>
      </c>
      <c r="BG78" s="89">
        <f t="shared" si="212"/>
        <v>0</v>
      </c>
      <c r="BH78" s="89">
        <f t="shared" si="213"/>
        <v>0</v>
      </c>
      <c r="BI78" s="89">
        <f t="shared" si="214"/>
        <v>0</v>
      </c>
      <c r="BJ78" s="89">
        <f t="shared" si="215"/>
        <v>0</v>
      </c>
      <c r="BK78" s="89">
        <f t="shared" si="216"/>
        <v>0</v>
      </c>
      <c r="BL78" s="89">
        <f t="shared" si="217"/>
        <v>0</v>
      </c>
      <c r="BM78" s="89">
        <f t="shared" si="218"/>
        <v>0</v>
      </c>
      <c r="BN78" s="89">
        <f t="shared" si="219"/>
        <v>0</v>
      </c>
      <c r="BO78" s="89">
        <f t="shared" si="220"/>
        <v>0</v>
      </c>
      <c r="BP78" s="89">
        <f t="shared" si="221"/>
        <v>0</v>
      </c>
      <c r="BQ78" s="89">
        <f t="shared" si="222"/>
        <v>0</v>
      </c>
      <c r="BR78" s="89">
        <f t="shared" si="223"/>
        <v>0</v>
      </c>
      <c r="BS78" s="89">
        <f t="shared" si="224"/>
        <v>0</v>
      </c>
      <c r="BT78" s="89">
        <f t="shared" si="225"/>
        <v>0</v>
      </c>
      <c r="BU78" s="89">
        <f t="shared" si="226"/>
        <v>0</v>
      </c>
      <c r="BV78" s="89">
        <f t="shared" si="227"/>
        <v>20</v>
      </c>
      <c r="BW78" s="89">
        <f t="shared" si="228"/>
        <v>20</v>
      </c>
      <c r="BX78" s="89">
        <f t="shared" si="229"/>
        <v>20</v>
      </c>
      <c r="BY78" s="89">
        <f t="shared" si="230"/>
        <v>20</v>
      </c>
      <c r="BZ78" s="89">
        <f t="shared" si="231"/>
        <v>20</v>
      </c>
      <c r="CA78" s="89">
        <f t="shared" si="232"/>
        <v>15</v>
      </c>
      <c r="CB78" s="89">
        <f t="shared" si="233"/>
        <v>15</v>
      </c>
      <c r="CC78" s="89">
        <f t="shared" si="234"/>
        <v>15</v>
      </c>
      <c r="CD78" s="89">
        <f t="shared" si="235"/>
        <v>15</v>
      </c>
      <c r="CE78" s="89">
        <f t="shared" si="236"/>
        <v>15</v>
      </c>
      <c r="CF78" s="89">
        <f t="shared" si="237"/>
        <v>10</v>
      </c>
      <c r="CG78" s="89">
        <f t="shared" si="238"/>
        <v>10</v>
      </c>
      <c r="CH78" s="89">
        <f t="shared" si="239"/>
        <v>10</v>
      </c>
      <c r="CI78" s="89">
        <f t="shared" si="240"/>
        <v>10</v>
      </c>
      <c r="CJ78" s="89">
        <f t="shared" si="241"/>
        <v>10</v>
      </c>
      <c r="CK78" s="89">
        <f t="shared" si="242"/>
        <v>15</v>
      </c>
      <c r="CL78" s="89">
        <f t="shared" si="243"/>
        <v>15</v>
      </c>
      <c r="CM78" s="89">
        <f t="shared" si="244"/>
        <v>15</v>
      </c>
      <c r="CN78" s="89">
        <f t="shared" si="245"/>
        <v>15</v>
      </c>
      <c r="CO78" s="89">
        <f t="shared" si="246"/>
        <v>15</v>
      </c>
      <c r="CP78" s="89">
        <f t="shared" si="247"/>
        <v>10</v>
      </c>
      <c r="CQ78" s="89">
        <f t="shared" si="248"/>
        <v>10</v>
      </c>
      <c r="CR78" s="89">
        <f t="shared" si="249"/>
        <v>10</v>
      </c>
      <c r="CS78" s="89">
        <f t="shared" si="250"/>
        <v>10</v>
      </c>
      <c r="CT78" s="89">
        <f t="shared" si="251"/>
        <v>10</v>
      </c>
      <c r="CU78" s="89">
        <f t="shared" si="252"/>
        <v>5</v>
      </c>
      <c r="CV78" s="89">
        <f t="shared" si="253"/>
        <v>5</v>
      </c>
      <c r="CW78" s="89">
        <f t="shared" si="254"/>
        <v>5</v>
      </c>
      <c r="CX78" s="89">
        <f t="shared" si="255"/>
        <v>5</v>
      </c>
      <c r="CY78" s="89">
        <f t="shared" si="256"/>
        <v>5</v>
      </c>
      <c r="CZ78" s="89">
        <f t="shared" si="257"/>
        <v>72000</v>
      </c>
      <c r="DA78" s="89">
        <f t="shared" si="258"/>
        <v>72000</v>
      </c>
      <c r="DB78" s="89">
        <f t="shared" si="259"/>
        <v>72000</v>
      </c>
      <c r="DC78" s="89">
        <f t="shared" si="260"/>
        <v>72000</v>
      </c>
      <c r="DD78" s="89">
        <f t="shared" si="261"/>
        <v>72000</v>
      </c>
      <c r="DH78" s="89">
        <v>73</v>
      </c>
      <c r="DI78" s="89">
        <f>SUMPRODUCT(AM$6:AM78,[1]节奏总纲!W$4:W76)</f>
        <v>41989524.260704719</v>
      </c>
      <c r="DJ78" s="89">
        <f>SUMPRODUCT(AN$6:AN78,[1]节奏总纲!X$4:X76)</f>
        <v>36646368.676939078</v>
      </c>
      <c r="DK78" s="89">
        <f>SUMPRODUCT(AO$6:AO78,[1]节奏总纲!Y$4:Y76)</f>
        <v>30200786.285559352</v>
      </c>
      <c r="DL78" s="89">
        <f>SUMPRODUCT(AP$6:AP78,[1]节奏总纲!Z$4:Z76)</f>
        <v>22319964.4455624</v>
      </c>
      <c r="DM78" s="89">
        <f>SUMPRODUCT(AQ$6:AQ78,[1]节奏总纲!AA$4:AA76)</f>
        <v>12632929.434229128</v>
      </c>
      <c r="DN78" s="89">
        <f>SUMPRODUCT(AR$6:AR78,[1]节奏总纲!W$4:W76)</f>
        <v>4517750816.3049631</v>
      </c>
      <c r="DO78" s="89">
        <f>SUMPRODUCT(AS$6:AS78,[1]节奏总纲!X$4:X76)</f>
        <v>4056298853.8408861</v>
      </c>
      <c r="DP78" s="89">
        <f>SUMPRODUCT(AT$6:AT78,[1]节奏总纲!Y$4:Y76)</f>
        <v>3441882760.7030759</v>
      </c>
      <c r="DQ78" s="89">
        <f>SUMPRODUCT(AU$6:AU78,[1]节奏总纲!Z$4:Z76)</f>
        <v>2623515785.2381649</v>
      </c>
      <c r="DR78" s="89">
        <f>SUMPRODUCT(AV$6:AV78,[1]节奏总纲!AA$4:AA76)</f>
        <v>1584622239.7416248</v>
      </c>
      <c r="DS78" s="89">
        <f>SUMPRODUCT(CZ$6:CZ78,[1]节奏总纲!W$4:W76)</f>
        <v>11168426.83374301</v>
      </c>
      <c r="DT78" s="89">
        <f>SUMPRODUCT(DA$6:DA78,[1]节奏总纲!X$4:X76)</f>
        <v>9656071.5082466472</v>
      </c>
      <c r="DU78" s="89">
        <f>SUMPRODUCT(DB$6:DB78,[1]节奏总纲!Y$4:Y76)</f>
        <v>7883399.4032011051</v>
      </c>
      <c r="DV78" s="89">
        <f>SUMPRODUCT(DC$6:DC78,[1]节奏总纲!Z$4:Z76)</f>
        <v>5770284.9575217096</v>
      </c>
      <c r="DW78" s="89">
        <f>SUMPRODUCT(DD$6:DD78,[1]节奏总纲!AA$4:AA76)</f>
        <v>3197088.1151095601</v>
      </c>
      <c r="DX78" s="89">
        <f>SUMPRODUCT(AW$6:AW78,[1]节奏总纲!W$4:W76)</f>
        <v>0</v>
      </c>
      <c r="DY78" s="89">
        <f>SUMPRODUCT(AX$6:AX78,[1]节奏总纲!X$4:X76)</f>
        <v>0</v>
      </c>
      <c r="DZ78" s="89">
        <f>SUMPRODUCT(AY$6:AY78,[1]节奏总纲!Y$4:Y76)</f>
        <v>0</v>
      </c>
      <c r="EA78" s="89">
        <f>SUMPRODUCT(AZ$6:AZ78,[1]节奏总纲!Z$4:Z76)</f>
        <v>0</v>
      </c>
      <c r="EB78" s="89">
        <f>SUMPRODUCT(BA$6:BA78,[1]节奏总纲!AA$4:AA76)</f>
        <v>0</v>
      </c>
      <c r="EC78" s="89">
        <f>SUMPRODUCT(BB$6:BB78,[1]节奏总纲!W$4:W76)</f>
        <v>0</v>
      </c>
      <c r="ED78" s="89">
        <f>SUMPRODUCT(BC$6:BC78,[1]节奏总纲!X$4:X76)</f>
        <v>0</v>
      </c>
      <c r="EE78" s="89">
        <f>SUMPRODUCT(BD$6:BD78,[1]节奏总纲!Y$4:Y76)</f>
        <v>0</v>
      </c>
      <c r="EF78" s="89">
        <f>SUMPRODUCT(BE$6:BE78,[1]节奏总纲!Z$4:Z76)</f>
        <v>0</v>
      </c>
      <c r="EG78" s="89">
        <f>SUMPRODUCT(BF$6:BF78,[1]节奏总纲!AA$4:AA76)</f>
        <v>0</v>
      </c>
      <c r="EH78" s="89">
        <f>SUMPRODUCT(BG$6:BG78,[1]节奏总纲!W$4:W76)</f>
        <v>0</v>
      </c>
      <c r="EI78" s="89">
        <f>SUMPRODUCT(BH$6:BH78,[1]节奏总纲!X$4:X76)</f>
        <v>0</v>
      </c>
      <c r="EJ78" s="89">
        <f>SUMPRODUCT(BI$6:BI78,[1]节奏总纲!Y$4:Y76)</f>
        <v>0</v>
      </c>
      <c r="EK78" s="89">
        <f>SUMPRODUCT(BJ$6:BJ78,[1]节奏总纲!Z$4:Z76)</f>
        <v>0</v>
      </c>
      <c r="EL78" s="89">
        <f>SUMPRODUCT(BK$6:BK78,[1]节奏总纲!AA$4:AA76)</f>
        <v>0</v>
      </c>
      <c r="EM78" s="89">
        <f>SUMPRODUCT(BL$6:BL78,[1]节奏总纲!W$4:W76)</f>
        <v>0</v>
      </c>
      <c r="EN78" s="89">
        <f>SUMPRODUCT(BM$6:BM78,[1]节奏总纲!X$4:X76)</f>
        <v>0</v>
      </c>
      <c r="EO78" s="89">
        <f>SUMPRODUCT(BN$6:BN78,[1]节奏总纲!Y$4:Y76)</f>
        <v>0</v>
      </c>
      <c r="EP78" s="89">
        <f>SUMPRODUCT(BO$6:BO78,[1]节奏总纲!Z$4:Z76)</f>
        <v>0</v>
      </c>
      <c r="EQ78" s="89">
        <f>SUMPRODUCT(BP$6:BP78,[1]节奏总纲!AA$4:AA76)</f>
        <v>0</v>
      </c>
      <c r="ER78" s="89">
        <f>SUMPRODUCT(BQ$6:BQ78,[1]节奏总纲!W$4:W76)</f>
        <v>0</v>
      </c>
      <c r="ES78" s="89">
        <f>SUMPRODUCT(BR$6:BR78,[1]节奏总纲!X$4:X76)</f>
        <v>0</v>
      </c>
      <c r="ET78" s="89">
        <f>SUMPRODUCT(BS$6:BS78,[1]节奏总纲!Y$4:Y76)</f>
        <v>0</v>
      </c>
      <c r="EU78" s="89">
        <f>SUMPRODUCT(BT$6:BT78,[1]节奏总纲!Z$4:Z76)</f>
        <v>0</v>
      </c>
      <c r="EV78" s="89">
        <f>SUMPRODUCT(BU$6:BU78,[1]节奏总纲!AA$4:AA76)</f>
        <v>0</v>
      </c>
      <c r="EX78" s="88">
        <v>20</v>
      </c>
      <c r="EY78" s="88">
        <f t="shared" si="264"/>
        <v>0</v>
      </c>
      <c r="EZ78" s="88">
        <f t="shared" si="265"/>
        <v>0</v>
      </c>
      <c r="FA78" s="88">
        <f t="shared" si="266"/>
        <v>0</v>
      </c>
      <c r="FB78" s="88">
        <f t="shared" si="267"/>
        <v>0</v>
      </c>
      <c r="FC78" s="88">
        <f t="shared" si="268"/>
        <v>0</v>
      </c>
      <c r="FE78" s="89">
        <f>SUMPRODUCT(BV$6:BV78,[1]节奏总纲!W$4:W76)</f>
        <v>3109.4329473618232</v>
      </c>
      <c r="FF78" s="89">
        <f>SUMPRODUCT(BW$6:BW78,[1]节奏总纲!X$4:X76)</f>
        <v>2689.1085963956548</v>
      </c>
      <c r="FG78" s="89">
        <f>SUMPRODUCT(BX$6:BX78,[1]节奏总纲!Y$4:Y76)</f>
        <v>2195.9769328127281</v>
      </c>
      <c r="FH78" s="89">
        <f>SUMPRODUCT(BY$6:BY78,[1]节奏总纲!Z$4:Z76)</f>
        <v>1607.6893040571113</v>
      </c>
      <c r="FI78" s="89">
        <f>SUMPRODUCT(BZ$6:BZ78,[1]节奏总纲!AA$4:AA76)</f>
        <v>891.18014420844986</v>
      </c>
      <c r="FJ78" s="89">
        <f>SUMPRODUCT(CA$6:CA78,[1]节奏总纲!W$4:W76)</f>
        <v>2310.0646615466958</v>
      </c>
      <c r="FK78" s="89">
        <f>SUMPRODUCT(CB$6:CB78,[1]节奏总纲!X$4:X76)</f>
        <v>1997.7680697463243</v>
      </c>
      <c r="FL78" s="89">
        <f>SUMPRODUCT(CC$6:CC78,[1]节奏总纲!Y$4:Y76)</f>
        <v>1631.3129629350749</v>
      </c>
      <c r="FM78" s="89">
        <f>SUMPRODUCT(CD$6:CD78,[1]节奏总纲!Z$4:Z76)</f>
        <v>1194.1747361592959</v>
      </c>
      <c r="FN78" s="89">
        <f>SUMPRODUCT(CE$6:CE78,[1]节奏总纲!AA$4:AA76)</f>
        <v>662.05976138028893</v>
      </c>
      <c r="FO78" s="89">
        <f>SUMPRODUCT(CF$6:CF78,[1]节奏总纲!W$4:W76)</f>
        <v>1529.2573464148279</v>
      </c>
      <c r="FP78" s="89">
        <f>SUMPRODUCT(CG$6:CG78,[1]节奏总纲!X$4:X76)</f>
        <v>1322.8614403314234</v>
      </c>
      <c r="FQ78" s="89">
        <f>SUMPRODUCT(CH$6:CH78,[1]节奏总纲!Y$4:Y76)</f>
        <v>1080.3601018360578</v>
      </c>
      <c r="FR78" s="89">
        <f>SUMPRODUCT(CI$6:CI78,[1]节奏总纲!Z$4:Z76)</f>
        <v>790.81075188407044</v>
      </c>
      <c r="FS78" s="89">
        <f>SUMPRODUCT(CJ$6:CJ78,[1]节奏总纲!AA$4:AA76)</f>
        <v>438.44460629572785</v>
      </c>
      <c r="FT78" s="89">
        <f>SUMPRODUCT(CK$6:CK78,[1]节奏总纲!W$4:W76)</f>
        <v>2230.5689645702396</v>
      </c>
      <c r="FU78" s="89">
        <f>SUMPRODUCT(CL$6:CL78,[1]节奏总纲!X$4:X76)</f>
        <v>1929.4509487697026</v>
      </c>
      <c r="FV78" s="89">
        <f>SUMPRODUCT(CM$6:CM78,[1]节奏总纲!Y$4:Y76)</f>
        <v>1575.8290600954599</v>
      </c>
      <c r="FW78" s="89">
        <f>SUMPRODUCT(CN$6:CN78,[1]节奏总纲!Z$4:Z76)</f>
        <v>1154.0786209996959</v>
      </c>
      <c r="FX78" s="89">
        <f>SUMPRODUCT(CO$6:CO78,[1]节奏总纲!AA$4:AA76)</f>
        <v>640.25958086792775</v>
      </c>
      <c r="FY78" s="89">
        <f>SUMPRODUCT(CP$6:CP78,[1]节奏总纲!W$4:W76)</f>
        <v>1464.2430545172483</v>
      </c>
      <c r="FZ78" s="89">
        <f>SUMPRODUCT(CQ$6:CQ78,[1]节奏总纲!X$4:X76)</f>
        <v>1266.8372571112047</v>
      </c>
      <c r="GA78" s="89">
        <f>SUMPRODUCT(CR$6:CR78,[1]节奏总纲!Y$4:Y76)</f>
        <v>1034.718437842766</v>
      </c>
      <c r="GB78" s="89">
        <f>SUMPRODUCT(CS$6:CS78,[1]节奏总纲!Z$4:Z76)</f>
        <v>757.54941800650352</v>
      </c>
      <c r="GC78" s="89">
        <f>SUMPRODUCT(CT$6:CT78,[1]节奏总纲!AA$4:AA76)</f>
        <v>420.66090104750884</v>
      </c>
      <c r="GD78" s="89">
        <f>SUMPRODUCT(CU$6:CU78,[1]节奏总纲!W$4:W76)</f>
        <v>715.48916669187383</v>
      </c>
      <c r="GE78" s="89">
        <f>SUMPRODUCT(CV$6:CV78,[1]节奏总纲!X$4:X76)</f>
        <v>618.95250943419444</v>
      </c>
      <c r="GF78" s="89">
        <f>SUMPRODUCT(CW$6:CW78,[1]节奏总纲!Y$4:Y76)</f>
        <v>505.71592464253098</v>
      </c>
      <c r="GG78" s="89">
        <f>SUMPRODUCT(CX$6:CX78,[1]节奏总纲!Z$4:Z76)</f>
        <v>370.71487725898953</v>
      </c>
      <c r="GH78" s="89">
        <f>SUMPRODUCT(CY$6:CY78,[1]节奏总纲!AA$4:AA76)</f>
        <v>205.80314626215952</v>
      </c>
      <c r="GJ78" s="88">
        <v>15</v>
      </c>
      <c r="GK78" s="88">
        <f t="shared" si="269"/>
        <v>7.564123661712939</v>
      </c>
      <c r="GL78" s="88">
        <f t="shared" si="270"/>
        <v>0</v>
      </c>
      <c r="GM78" s="88">
        <f t="shared" si="271"/>
        <v>0</v>
      </c>
      <c r="GN78" s="88">
        <f t="shared" si="272"/>
        <v>0</v>
      </c>
      <c r="GO78" s="88">
        <f t="shared" si="273"/>
        <v>0</v>
      </c>
      <c r="GP78" s="88">
        <f t="shared" si="274"/>
        <v>0</v>
      </c>
      <c r="GR78" s="89">
        <f>SUMPRODUCT(CZ$6:CZ78,[1]节奏总纲!W$4:W76)</f>
        <v>11168426.83374301</v>
      </c>
      <c r="GS78" s="89">
        <f>SUMPRODUCT(DA$6:DA78,[1]节奏总纲!X$4:X76)</f>
        <v>9656071.5082466472</v>
      </c>
      <c r="GT78" s="89">
        <f>SUMPRODUCT(DB$6:DB78,[1]节奏总纲!Y$4:Y76)</f>
        <v>7883399.4032011051</v>
      </c>
      <c r="GU78" s="89">
        <f>SUMPRODUCT(DC$6:DC78,[1]节奏总纲!Z$4:Z76)</f>
        <v>5770284.9575217096</v>
      </c>
      <c r="GV78" s="89">
        <f>SUMPRODUCT(DD$6:DD78,[1]节奏总纲!AA$4:AA76)</f>
        <v>3197088.1151095601</v>
      </c>
    </row>
    <row r="79" spans="2:204" x14ac:dyDescent="0.15">
      <c r="B79" s="89">
        <f t="shared" si="275"/>
        <v>80</v>
      </c>
      <c r="C79" s="89">
        <v>68</v>
      </c>
      <c r="D79" s="39">
        <f>爵位解锁村镇信息!L76</f>
        <v>4870</v>
      </c>
      <c r="E79" s="39">
        <f>爵位解锁村镇信息!M76</f>
        <v>4913.5858585858577</v>
      </c>
      <c r="F79" s="39">
        <f>爵位解锁村镇信息!N76</f>
        <v>4958.0612244897966</v>
      </c>
      <c r="G79" s="39">
        <f>爵位解锁村镇信息!O76</f>
        <v>5003.4536082474224</v>
      </c>
      <c r="H79" s="39">
        <f>爵位解锁村镇信息!P76</f>
        <v>5097.1052631578959</v>
      </c>
      <c r="I79" s="67">
        <f t="shared" si="263"/>
        <v>0.95482546201232033</v>
      </c>
      <c r="J79" s="42">
        <v>100</v>
      </c>
      <c r="K79" s="89">
        <f t="shared" si="276"/>
        <v>4650</v>
      </c>
      <c r="L79" s="89">
        <v>300100</v>
      </c>
      <c r="M79" s="89">
        <f>ROUND(650/INDEX('[1]功能-付费相关'!BB$6:BB$105,C79,1)/2000,0)*2000</f>
        <v>32236000</v>
      </c>
      <c r="S79" s="89">
        <v>6</v>
      </c>
      <c r="T79" s="69">
        <v>20</v>
      </c>
      <c r="U79" s="69">
        <v>15</v>
      </c>
      <c r="V79" s="69">
        <v>10</v>
      </c>
      <c r="W79" s="69">
        <v>15</v>
      </c>
      <c r="X79" s="89">
        <v>10</v>
      </c>
      <c r="Y79" s="69">
        <v>5</v>
      </c>
      <c r="Z79" s="89">
        <f t="shared" si="262"/>
        <v>72000</v>
      </c>
      <c r="AE79" s="89">
        <v>74</v>
      </c>
      <c r="AF79" s="89">
        <f t="shared" si="187"/>
        <v>5350</v>
      </c>
      <c r="AG79" s="89">
        <f t="shared" si="188"/>
        <v>5398.4343434343427</v>
      </c>
      <c r="AH79" s="89">
        <f t="shared" si="189"/>
        <v>5447.8571428571431</v>
      </c>
      <c r="AI79" s="89">
        <f t="shared" si="190"/>
        <v>5498.2989690721652</v>
      </c>
      <c r="AJ79" s="89">
        <f t="shared" si="191"/>
        <v>5602.3684210526326</v>
      </c>
      <c r="AL79" s="89">
        <v>74</v>
      </c>
      <c r="AM79" s="89">
        <f t="shared" si="192"/>
        <v>356100</v>
      </c>
      <c r="AN79" s="89">
        <f t="shared" si="193"/>
        <v>360168.4848484848</v>
      </c>
      <c r="AO79" s="89">
        <f t="shared" si="194"/>
        <v>364320</v>
      </c>
      <c r="AP79" s="89">
        <f t="shared" si="195"/>
        <v>368605.41237113404</v>
      </c>
      <c r="AQ79" s="89">
        <f t="shared" si="196"/>
        <v>377503.68421052641</v>
      </c>
      <c r="AR79" s="89">
        <f t="shared" si="197"/>
        <v>62818000</v>
      </c>
      <c r="AS79" s="89">
        <f t="shared" si="198"/>
        <v>65860645.454545408</v>
      </c>
      <c r="AT79" s="89">
        <f t="shared" si="199"/>
        <v>68965385.714285731</v>
      </c>
      <c r="AU79" s="89">
        <f t="shared" si="200"/>
        <v>72437458.762886614</v>
      </c>
      <c r="AV79" s="89">
        <f t="shared" si="201"/>
        <v>79991047.368421122</v>
      </c>
      <c r="AW79" s="89">
        <f t="shared" si="202"/>
        <v>0</v>
      </c>
      <c r="AX79" s="89">
        <f t="shared" si="203"/>
        <v>0</v>
      </c>
      <c r="AY79" s="89">
        <f t="shared" si="204"/>
        <v>0</v>
      </c>
      <c r="AZ79" s="89">
        <f t="shared" si="205"/>
        <v>0</v>
      </c>
      <c r="BA79" s="89">
        <f t="shared" si="206"/>
        <v>0</v>
      </c>
      <c r="BB79" s="89">
        <f t="shared" si="207"/>
        <v>0</v>
      </c>
      <c r="BC79" s="89">
        <f t="shared" si="208"/>
        <v>0</v>
      </c>
      <c r="BD79" s="89">
        <f t="shared" si="209"/>
        <v>0</v>
      </c>
      <c r="BE79" s="89">
        <f t="shared" si="210"/>
        <v>0</v>
      </c>
      <c r="BF79" s="89">
        <f t="shared" si="211"/>
        <v>0</v>
      </c>
      <c r="BG79" s="89">
        <f t="shared" si="212"/>
        <v>0</v>
      </c>
      <c r="BH79" s="89">
        <f t="shared" si="213"/>
        <v>0</v>
      </c>
      <c r="BI79" s="89">
        <f t="shared" si="214"/>
        <v>0</v>
      </c>
      <c r="BJ79" s="89">
        <f t="shared" si="215"/>
        <v>0</v>
      </c>
      <c r="BK79" s="89">
        <f t="shared" si="216"/>
        <v>0</v>
      </c>
      <c r="BL79" s="89">
        <f t="shared" si="217"/>
        <v>0</v>
      </c>
      <c r="BM79" s="89">
        <f t="shared" si="218"/>
        <v>0</v>
      </c>
      <c r="BN79" s="89">
        <f t="shared" si="219"/>
        <v>0</v>
      </c>
      <c r="BO79" s="89">
        <f t="shared" si="220"/>
        <v>0</v>
      </c>
      <c r="BP79" s="89">
        <f t="shared" si="221"/>
        <v>0</v>
      </c>
      <c r="BQ79" s="89">
        <f t="shared" si="222"/>
        <v>0</v>
      </c>
      <c r="BR79" s="89">
        <f t="shared" si="223"/>
        <v>0</v>
      </c>
      <c r="BS79" s="89">
        <f t="shared" si="224"/>
        <v>0</v>
      </c>
      <c r="BT79" s="89">
        <f t="shared" si="225"/>
        <v>0</v>
      </c>
      <c r="BU79" s="89">
        <f t="shared" si="226"/>
        <v>0</v>
      </c>
      <c r="BV79" s="89">
        <f t="shared" si="227"/>
        <v>20</v>
      </c>
      <c r="BW79" s="89">
        <f t="shared" si="228"/>
        <v>20</v>
      </c>
      <c r="BX79" s="89">
        <f t="shared" si="229"/>
        <v>20</v>
      </c>
      <c r="BY79" s="89">
        <f t="shared" si="230"/>
        <v>20</v>
      </c>
      <c r="BZ79" s="89">
        <f t="shared" si="231"/>
        <v>20</v>
      </c>
      <c r="CA79" s="89">
        <f t="shared" si="232"/>
        <v>15</v>
      </c>
      <c r="CB79" s="89">
        <f t="shared" si="233"/>
        <v>15</v>
      </c>
      <c r="CC79" s="89">
        <f t="shared" si="234"/>
        <v>15</v>
      </c>
      <c r="CD79" s="89">
        <f t="shared" si="235"/>
        <v>15</v>
      </c>
      <c r="CE79" s="89">
        <f t="shared" si="236"/>
        <v>15</v>
      </c>
      <c r="CF79" s="89">
        <f t="shared" si="237"/>
        <v>10</v>
      </c>
      <c r="CG79" s="89">
        <f t="shared" si="238"/>
        <v>10</v>
      </c>
      <c r="CH79" s="89">
        <f t="shared" si="239"/>
        <v>10</v>
      </c>
      <c r="CI79" s="89">
        <f t="shared" si="240"/>
        <v>10</v>
      </c>
      <c r="CJ79" s="89">
        <f t="shared" si="241"/>
        <v>10</v>
      </c>
      <c r="CK79" s="89">
        <f t="shared" si="242"/>
        <v>15</v>
      </c>
      <c r="CL79" s="89">
        <f t="shared" si="243"/>
        <v>15</v>
      </c>
      <c r="CM79" s="89">
        <f t="shared" si="244"/>
        <v>15</v>
      </c>
      <c r="CN79" s="89">
        <f t="shared" si="245"/>
        <v>15</v>
      </c>
      <c r="CO79" s="89">
        <f t="shared" si="246"/>
        <v>15</v>
      </c>
      <c r="CP79" s="89">
        <f t="shared" si="247"/>
        <v>10</v>
      </c>
      <c r="CQ79" s="89">
        <f t="shared" si="248"/>
        <v>10</v>
      </c>
      <c r="CR79" s="89">
        <f t="shared" si="249"/>
        <v>10</v>
      </c>
      <c r="CS79" s="89">
        <f t="shared" si="250"/>
        <v>10</v>
      </c>
      <c r="CT79" s="89">
        <f t="shared" si="251"/>
        <v>10</v>
      </c>
      <c r="CU79" s="89">
        <f t="shared" si="252"/>
        <v>5</v>
      </c>
      <c r="CV79" s="89">
        <f t="shared" si="253"/>
        <v>5</v>
      </c>
      <c r="CW79" s="89">
        <f t="shared" si="254"/>
        <v>5</v>
      </c>
      <c r="CX79" s="89">
        <f t="shared" si="255"/>
        <v>5</v>
      </c>
      <c r="CY79" s="89">
        <f t="shared" si="256"/>
        <v>5</v>
      </c>
      <c r="CZ79" s="89">
        <f t="shared" si="257"/>
        <v>72000</v>
      </c>
      <c r="DA79" s="89">
        <f t="shared" si="258"/>
        <v>72000</v>
      </c>
      <c r="DB79" s="89">
        <f t="shared" si="259"/>
        <v>72000</v>
      </c>
      <c r="DC79" s="89">
        <f t="shared" si="260"/>
        <v>72000</v>
      </c>
      <c r="DD79" s="89">
        <f t="shared" si="261"/>
        <v>72000</v>
      </c>
      <c r="DH79" s="89">
        <v>74</v>
      </c>
      <c r="DI79" s="89">
        <f>SUMPRODUCT(AM$6:AM79,[1]节奏总纲!W$4:W77)</f>
        <v>46017203.164269894</v>
      </c>
      <c r="DJ79" s="89">
        <f>SUMPRODUCT(AN$6:AN79,[1]节奏总纲!X$4:X77)</f>
        <v>40157206.401419178</v>
      </c>
      <c r="DK79" s="89">
        <f>SUMPRODUCT(AO$6:AO79,[1]节奏总纲!Y$4:Y77)</f>
        <v>33159724.924905166</v>
      </c>
      <c r="DL79" s="89">
        <f>SUMPRODUCT(AP$6:AP79,[1]节奏总纲!Z$4:Z77)</f>
        <v>24500155.471872915</v>
      </c>
      <c r="DM79" s="89">
        <f>SUMPRODUCT(AQ$6:AQ79,[1]节奏总纲!AA$4:AA77)</f>
        <v>13875658.853694033</v>
      </c>
      <c r="DN79" s="89">
        <f>SUMPRODUCT(AR$6:AR79,[1]节奏总纲!W$4:W77)</f>
        <v>5228255543.5280943</v>
      </c>
      <c r="DO79" s="89">
        <f>SUMPRODUCT(AS$6:AS79,[1]节奏总纲!X$4:X77)</f>
        <v>4698292943.6838627</v>
      </c>
      <c r="DP79" s="89">
        <f>SUMPRODUCT(AT$6:AT79,[1]节奏总纲!Y$4:Y77)</f>
        <v>4002006675.3039427</v>
      </c>
      <c r="DQ79" s="89">
        <f>SUMPRODUCT(AU$6:AU79,[1]节奏总纲!Z$4:Z77)</f>
        <v>3051961739.2671099</v>
      </c>
      <c r="DR79" s="89">
        <f>SUMPRODUCT(AV$6:AV79,[1]节奏总纲!AA$4:AA77)</f>
        <v>1847950074.7174292</v>
      </c>
      <c r="DS79" s="89">
        <f>SUMPRODUCT(CZ$6:CZ79,[1]节奏总纲!W$4:W77)</f>
        <v>11982784.826039255</v>
      </c>
      <c r="DT79" s="89">
        <f>SUMPRODUCT(DA$6:DA79,[1]节奏总纲!X$4:X77)</f>
        <v>10357910.583003303</v>
      </c>
      <c r="DU79" s="89">
        <f>SUMPRODUCT(DB$6:DB79,[1]节奏总纲!Y$4:Y77)</f>
        <v>8468169.8852852583</v>
      </c>
      <c r="DV79" s="89">
        <f>SUMPRODUCT(DC$6:DC79,[1]节奏总纲!Z$4:Z77)</f>
        <v>6196143.4735011393</v>
      </c>
      <c r="DW79" s="89">
        <f>SUMPRODUCT(DD$6:DD79,[1]节奏总纲!AA$4:AA77)</f>
        <v>3434109.6911733681</v>
      </c>
      <c r="DX79" s="89">
        <f>SUMPRODUCT(AW$6:AW79,[1]节奏总纲!W$4:W77)</f>
        <v>0</v>
      </c>
      <c r="DY79" s="89">
        <f>SUMPRODUCT(AX$6:AX79,[1]节奏总纲!X$4:X77)</f>
        <v>0</v>
      </c>
      <c r="DZ79" s="89">
        <f>SUMPRODUCT(AY$6:AY79,[1]节奏总纲!Y$4:Y77)</f>
        <v>0</v>
      </c>
      <c r="EA79" s="89">
        <f>SUMPRODUCT(AZ$6:AZ79,[1]节奏总纲!Z$4:Z77)</f>
        <v>0</v>
      </c>
      <c r="EB79" s="89">
        <f>SUMPRODUCT(BA$6:BA79,[1]节奏总纲!AA$4:AA77)</f>
        <v>0</v>
      </c>
      <c r="EC79" s="89">
        <f>SUMPRODUCT(BB$6:BB79,[1]节奏总纲!W$4:W77)</f>
        <v>0</v>
      </c>
      <c r="ED79" s="89">
        <f>SUMPRODUCT(BC$6:BC79,[1]节奏总纲!X$4:X77)</f>
        <v>0</v>
      </c>
      <c r="EE79" s="89">
        <f>SUMPRODUCT(BD$6:BD79,[1]节奏总纲!Y$4:Y77)</f>
        <v>0</v>
      </c>
      <c r="EF79" s="89">
        <f>SUMPRODUCT(BE$6:BE79,[1]节奏总纲!Z$4:Z77)</f>
        <v>0</v>
      </c>
      <c r="EG79" s="89">
        <f>SUMPRODUCT(BF$6:BF79,[1]节奏总纲!AA$4:AA77)</f>
        <v>0</v>
      </c>
      <c r="EH79" s="89">
        <f>SUMPRODUCT(BG$6:BG79,[1]节奏总纲!W$4:W77)</f>
        <v>0</v>
      </c>
      <c r="EI79" s="89">
        <f>SUMPRODUCT(BH$6:BH79,[1]节奏总纲!X$4:X77)</f>
        <v>0</v>
      </c>
      <c r="EJ79" s="89">
        <f>SUMPRODUCT(BI$6:BI79,[1]节奏总纲!Y$4:Y77)</f>
        <v>0</v>
      </c>
      <c r="EK79" s="89">
        <f>SUMPRODUCT(BJ$6:BJ79,[1]节奏总纲!Z$4:Z77)</f>
        <v>0</v>
      </c>
      <c r="EL79" s="89">
        <f>SUMPRODUCT(BK$6:BK79,[1]节奏总纲!AA$4:AA77)</f>
        <v>0</v>
      </c>
      <c r="EM79" s="89">
        <f>SUMPRODUCT(BL$6:BL79,[1]节奏总纲!W$4:W77)</f>
        <v>0</v>
      </c>
      <c r="EN79" s="89">
        <f>SUMPRODUCT(BM$6:BM79,[1]节奏总纲!X$4:X77)</f>
        <v>0</v>
      </c>
      <c r="EO79" s="89">
        <f>SUMPRODUCT(BN$6:BN79,[1]节奏总纲!Y$4:Y77)</f>
        <v>0</v>
      </c>
      <c r="EP79" s="89">
        <f>SUMPRODUCT(BO$6:BO79,[1]节奏总纲!Z$4:Z77)</f>
        <v>0</v>
      </c>
      <c r="EQ79" s="89">
        <f>SUMPRODUCT(BP$6:BP79,[1]节奏总纲!AA$4:AA77)</f>
        <v>0</v>
      </c>
      <c r="ER79" s="89">
        <f>SUMPRODUCT(BQ$6:BQ79,[1]节奏总纲!W$4:W77)</f>
        <v>0</v>
      </c>
      <c r="ES79" s="89">
        <f>SUMPRODUCT(BR$6:BR79,[1]节奏总纲!X$4:X77)</f>
        <v>0</v>
      </c>
      <c r="ET79" s="89">
        <f>SUMPRODUCT(BS$6:BS79,[1]节奏总纲!Y$4:Y77)</f>
        <v>0</v>
      </c>
      <c r="EU79" s="89">
        <f>SUMPRODUCT(BT$6:BT79,[1]节奏总纲!Z$4:Z77)</f>
        <v>0</v>
      </c>
      <c r="EV79" s="89">
        <f>SUMPRODUCT(BU$6:BU79,[1]节奏总纲!AA$4:AA77)</f>
        <v>0</v>
      </c>
      <c r="EX79" s="88">
        <v>30</v>
      </c>
      <c r="EY79" s="88">
        <f t="shared" si="264"/>
        <v>0</v>
      </c>
      <c r="EZ79" s="88">
        <f t="shared" si="265"/>
        <v>0</v>
      </c>
      <c r="FA79" s="88">
        <f t="shared" si="266"/>
        <v>0</v>
      </c>
      <c r="FB79" s="88">
        <f t="shared" si="267"/>
        <v>0</v>
      </c>
      <c r="FC79" s="88">
        <f t="shared" si="268"/>
        <v>0</v>
      </c>
      <c r="FE79" s="89">
        <f>SUMPRODUCT(BV$6:BV79,[1]节奏总纲!W$4:W77)</f>
        <v>3335.6435007774467</v>
      </c>
      <c r="FF79" s="89">
        <f>SUMPRODUCT(BW$6:BW79,[1]节奏总纲!X$4:X77)</f>
        <v>2884.0638949391705</v>
      </c>
      <c r="FG79" s="89">
        <f>SUMPRODUCT(BX$6:BX79,[1]节奏总纲!Y$4:Y77)</f>
        <v>2358.4131778361038</v>
      </c>
      <c r="FH79" s="89">
        <f>SUMPRODUCT(BY$6:BY79,[1]节奏总纲!Z$4:Z77)</f>
        <v>1725.9833362736197</v>
      </c>
      <c r="FI79" s="89">
        <f>SUMPRODUCT(BZ$6:BZ79,[1]节奏总纲!AA$4:AA77)</f>
        <v>957.01947089284101</v>
      </c>
      <c r="FJ79" s="89">
        <f>SUMPRODUCT(CA$6:CA79,[1]节奏总纲!W$4:W77)</f>
        <v>2479.7225766084134</v>
      </c>
      <c r="FK79" s="89">
        <f>SUMPRODUCT(CB$6:CB79,[1]节奏总纲!X$4:X77)</f>
        <v>2143.9845436539608</v>
      </c>
      <c r="FL79" s="89">
        <f>SUMPRODUCT(CC$6:CC79,[1]节奏总纲!Y$4:Y77)</f>
        <v>1753.1401467026067</v>
      </c>
      <c r="FM79" s="89">
        <f>SUMPRODUCT(CD$6:CD79,[1]节奏总纲!Z$4:Z77)</f>
        <v>1282.8952603216771</v>
      </c>
      <c r="FN79" s="89">
        <f>SUMPRODUCT(CE$6:CE79,[1]节奏总纲!AA$4:AA77)</f>
        <v>711.43925639358235</v>
      </c>
      <c r="FO79" s="89">
        <f>SUMPRODUCT(CF$6:CF79,[1]节奏总纲!W$4:W77)</f>
        <v>1642.3626231226397</v>
      </c>
      <c r="FP79" s="89">
        <f>SUMPRODUCT(CG$6:CG79,[1]节奏总纲!X$4:X77)</f>
        <v>1420.3390896031813</v>
      </c>
      <c r="FQ79" s="89">
        <f>SUMPRODUCT(CH$6:CH79,[1]节奏总纲!Y$4:Y77)</f>
        <v>1161.5782243477456</v>
      </c>
      <c r="FR79" s="89">
        <f>SUMPRODUCT(CI$6:CI79,[1]节奏总纲!Z$4:Z77)</f>
        <v>849.95776799232465</v>
      </c>
      <c r="FS79" s="89">
        <f>SUMPRODUCT(CJ$6:CJ79,[1]节奏总纲!AA$4:AA77)</f>
        <v>471.36426963792343</v>
      </c>
      <c r="FT79" s="89">
        <f>SUMPRODUCT(CK$6:CK79,[1]节奏总纲!W$4:W77)</f>
        <v>2400.2268796319572</v>
      </c>
      <c r="FU79" s="89">
        <f>SUMPRODUCT(CL$6:CL79,[1]节奏总纲!X$4:X77)</f>
        <v>2075.6674226773393</v>
      </c>
      <c r="FV79" s="89">
        <f>SUMPRODUCT(CM$6:CM79,[1]节奏总纲!Y$4:Y77)</f>
        <v>1697.6562438629917</v>
      </c>
      <c r="FW79" s="89">
        <f>SUMPRODUCT(CN$6:CN79,[1]节奏总纲!Z$4:Z77)</f>
        <v>1242.7991451620771</v>
      </c>
      <c r="FX79" s="89">
        <f>SUMPRODUCT(CO$6:CO79,[1]节奏总纲!AA$4:AA77)</f>
        <v>689.63907588122117</v>
      </c>
      <c r="FY79" s="89">
        <f>SUMPRODUCT(CP$6:CP79,[1]节奏总纲!W$4:W77)</f>
        <v>1577.3483312250601</v>
      </c>
      <c r="FZ79" s="89">
        <f>SUMPRODUCT(CQ$6:CQ79,[1]节奏总纲!X$4:X77)</f>
        <v>1364.3149063829626</v>
      </c>
      <c r="GA79" s="89">
        <f>SUMPRODUCT(CR$6:CR79,[1]节奏总纲!Y$4:Y77)</f>
        <v>1115.9365603544538</v>
      </c>
      <c r="GB79" s="89">
        <f>SUMPRODUCT(CS$6:CS79,[1]节奏总纲!Z$4:Z77)</f>
        <v>816.69643411475772</v>
      </c>
      <c r="GC79" s="89">
        <f>SUMPRODUCT(CT$6:CT79,[1]节奏总纲!AA$4:AA77)</f>
        <v>453.58056438970442</v>
      </c>
      <c r="GD79" s="89">
        <f>SUMPRODUCT(CU$6:CU79,[1]节奏总纲!W$4:W77)</f>
        <v>772.04180504577971</v>
      </c>
      <c r="GE79" s="89">
        <f>SUMPRODUCT(CV$6:CV79,[1]节奏总纲!X$4:X77)</f>
        <v>667.69133407007337</v>
      </c>
      <c r="GF79" s="89">
        <f>SUMPRODUCT(CW$6:CW79,[1]节奏总纲!Y$4:Y77)</f>
        <v>546.32498589837496</v>
      </c>
      <c r="GG79" s="89">
        <f>SUMPRODUCT(CX$6:CX79,[1]节奏总纲!Z$4:Z77)</f>
        <v>400.28838531311663</v>
      </c>
      <c r="GH79" s="89">
        <f>SUMPRODUCT(CY$6:CY79,[1]节奏总纲!AA$4:AA77)</f>
        <v>222.2629779332573</v>
      </c>
      <c r="GJ79" s="88">
        <v>20</v>
      </c>
      <c r="GK79" s="88">
        <f t="shared" si="269"/>
        <v>20.187050106847487</v>
      </c>
      <c r="GL79" s="88">
        <f t="shared" si="270"/>
        <v>3.5480456965981855</v>
      </c>
      <c r="GM79" s="88">
        <f t="shared" si="271"/>
        <v>0</v>
      </c>
      <c r="GN79" s="88">
        <f t="shared" si="272"/>
        <v>0</v>
      </c>
      <c r="GO79" s="88">
        <f t="shared" si="273"/>
        <v>0</v>
      </c>
      <c r="GP79" s="88">
        <f t="shared" si="274"/>
        <v>0</v>
      </c>
      <c r="GR79" s="89">
        <f>SUMPRODUCT(CZ$6:CZ79,[1]节奏总纲!W$4:W77)</f>
        <v>11982784.826039255</v>
      </c>
      <c r="GS79" s="89">
        <f>SUMPRODUCT(DA$6:DA79,[1]节奏总纲!X$4:X77)</f>
        <v>10357910.583003303</v>
      </c>
      <c r="GT79" s="89">
        <f>SUMPRODUCT(DB$6:DB79,[1]节奏总纲!Y$4:Y77)</f>
        <v>8468169.8852852583</v>
      </c>
      <c r="GU79" s="89">
        <f>SUMPRODUCT(DC$6:DC79,[1]节奏总纲!Z$4:Z77)</f>
        <v>6196143.4735011393</v>
      </c>
      <c r="GV79" s="89">
        <f>SUMPRODUCT(DD$6:DD79,[1]节奏总纲!AA$4:AA77)</f>
        <v>3434109.6911733681</v>
      </c>
    </row>
    <row r="80" spans="2:204" x14ac:dyDescent="0.15">
      <c r="B80" s="89">
        <f t="shared" si="275"/>
        <v>80</v>
      </c>
      <c r="C80" s="89">
        <v>69</v>
      </c>
      <c r="D80" s="39">
        <f>爵位解锁村镇信息!L77</f>
        <v>4950</v>
      </c>
      <c r="E80" s="39">
        <f>爵位解锁村镇信息!M77</f>
        <v>4994.393939393939</v>
      </c>
      <c r="F80" s="39">
        <f>爵位解锁村镇信息!N77</f>
        <v>5039.6938775510207</v>
      </c>
      <c r="G80" s="39">
        <f>爵位解锁村镇信息!O77</f>
        <v>5085.927835051546</v>
      </c>
      <c r="H80" s="39">
        <f>爵位解锁村镇信息!P77</f>
        <v>5181.3157894736851</v>
      </c>
      <c r="I80" s="67">
        <f t="shared" si="263"/>
        <v>0.95959595959595956</v>
      </c>
      <c r="J80" s="42">
        <v>100</v>
      </c>
      <c r="K80" s="89">
        <f t="shared" si="276"/>
        <v>4750</v>
      </c>
      <c r="L80" s="89">
        <v>307800</v>
      </c>
      <c r="M80" s="89">
        <f>ROUND(650/INDEX('[1]功能-付费相关'!BB$6:BB$105,C80,1)/2000,0)*2000</f>
        <v>35460000</v>
      </c>
      <c r="S80" s="89">
        <v>6</v>
      </c>
      <c r="T80" s="69">
        <v>20</v>
      </c>
      <c r="U80" s="69">
        <v>15</v>
      </c>
      <c r="V80" s="69">
        <v>10</v>
      </c>
      <c r="W80" s="69">
        <v>15</v>
      </c>
      <c r="X80" s="89">
        <v>10</v>
      </c>
      <c r="Y80" s="69">
        <v>5</v>
      </c>
      <c r="Z80" s="89">
        <f t="shared" si="262"/>
        <v>72000</v>
      </c>
      <c r="AE80" s="89">
        <v>75</v>
      </c>
      <c r="AF80" s="89">
        <f t="shared" si="187"/>
        <v>5430</v>
      </c>
      <c r="AG80" s="89">
        <f t="shared" si="188"/>
        <v>5479.242424242424</v>
      </c>
      <c r="AH80" s="89">
        <f t="shared" si="189"/>
        <v>5529.4897959183681</v>
      </c>
      <c r="AI80" s="89">
        <f t="shared" si="190"/>
        <v>5580.7731958762888</v>
      </c>
      <c r="AJ80" s="89">
        <f t="shared" si="191"/>
        <v>5686.5789473684217</v>
      </c>
      <c r="AL80" s="89">
        <v>75</v>
      </c>
      <c r="AM80" s="89">
        <f t="shared" si="192"/>
        <v>362820</v>
      </c>
      <c r="AN80" s="89">
        <f t="shared" si="193"/>
        <v>366985.60606060602</v>
      </c>
      <c r="AO80" s="89">
        <f t="shared" si="194"/>
        <v>371256.6326530613</v>
      </c>
      <c r="AP80" s="89">
        <f t="shared" si="195"/>
        <v>375646.49484536087</v>
      </c>
      <c r="AQ80" s="89">
        <f t="shared" si="196"/>
        <v>384782.3684210527</v>
      </c>
      <c r="AR80" s="89">
        <f t="shared" si="197"/>
        <v>67843600</v>
      </c>
      <c r="AS80" s="89">
        <f t="shared" si="198"/>
        <v>71120651.515151501</v>
      </c>
      <c r="AT80" s="89">
        <f t="shared" si="199"/>
        <v>74592744.897959232</v>
      </c>
      <c r="AU80" s="89">
        <f t="shared" si="200"/>
        <v>78349378.35051547</v>
      </c>
      <c r="AV80" s="89">
        <f t="shared" si="201"/>
        <v>86670731.578947425</v>
      </c>
      <c r="AW80" s="89">
        <f t="shared" si="202"/>
        <v>0</v>
      </c>
      <c r="AX80" s="89">
        <f t="shared" si="203"/>
        <v>0</v>
      </c>
      <c r="AY80" s="89">
        <f t="shared" si="204"/>
        <v>0</v>
      </c>
      <c r="AZ80" s="89">
        <f t="shared" si="205"/>
        <v>0</v>
      </c>
      <c r="BA80" s="89">
        <f t="shared" si="206"/>
        <v>0</v>
      </c>
      <c r="BB80" s="89">
        <f t="shared" si="207"/>
        <v>0</v>
      </c>
      <c r="BC80" s="89">
        <f t="shared" si="208"/>
        <v>0</v>
      </c>
      <c r="BD80" s="89">
        <f t="shared" si="209"/>
        <v>0</v>
      </c>
      <c r="BE80" s="89">
        <f t="shared" si="210"/>
        <v>0</v>
      </c>
      <c r="BF80" s="89">
        <f t="shared" si="211"/>
        <v>0</v>
      </c>
      <c r="BG80" s="89">
        <f t="shared" si="212"/>
        <v>0</v>
      </c>
      <c r="BH80" s="89">
        <f t="shared" si="213"/>
        <v>0</v>
      </c>
      <c r="BI80" s="89">
        <f t="shared" si="214"/>
        <v>0</v>
      </c>
      <c r="BJ80" s="89">
        <f t="shared" si="215"/>
        <v>0</v>
      </c>
      <c r="BK80" s="89">
        <f t="shared" si="216"/>
        <v>0</v>
      </c>
      <c r="BL80" s="89">
        <f t="shared" si="217"/>
        <v>0</v>
      </c>
      <c r="BM80" s="89">
        <f t="shared" si="218"/>
        <v>0</v>
      </c>
      <c r="BN80" s="89">
        <f t="shared" si="219"/>
        <v>0</v>
      </c>
      <c r="BO80" s="89">
        <f t="shared" si="220"/>
        <v>0</v>
      </c>
      <c r="BP80" s="89">
        <f t="shared" si="221"/>
        <v>0</v>
      </c>
      <c r="BQ80" s="89">
        <f t="shared" si="222"/>
        <v>0</v>
      </c>
      <c r="BR80" s="89">
        <f t="shared" si="223"/>
        <v>0</v>
      </c>
      <c r="BS80" s="89">
        <f t="shared" si="224"/>
        <v>0</v>
      </c>
      <c r="BT80" s="89">
        <f t="shared" si="225"/>
        <v>0</v>
      </c>
      <c r="BU80" s="89">
        <f t="shared" si="226"/>
        <v>0</v>
      </c>
      <c r="BV80" s="89">
        <f t="shared" si="227"/>
        <v>20</v>
      </c>
      <c r="BW80" s="89">
        <f t="shared" si="228"/>
        <v>20</v>
      </c>
      <c r="BX80" s="89">
        <f t="shared" si="229"/>
        <v>20</v>
      </c>
      <c r="BY80" s="89">
        <f t="shared" si="230"/>
        <v>20</v>
      </c>
      <c r="BZ80" s="89">
        <f t="shared" si="231"/>
        <v>20</v>
      </c>
      <c r="CA80" s="89">
        <f t="shared" si="232"/>
        <v>15</v>
      </c>
      <c r="CB80" s="89">
        <f t="shared" si="233"/>
        <v>15</v>
      </c>
      <c r="CC80" s="89">
        <f t="shared" si="234"/>
        <v>15</v>
      </c>
      <c r="CD80" s="89">
        <f t="shared" si="235"/>
        <v>15</v>
      </c>
      <c r="CE80" s="89">
        <f t="shared" si="236"/>
        <v>15</v>
      </c>
      <c r="CF80" s="89">
        <f t="shared" si="237"/>
        <v>10</v>
      </c>
      <c r="CG80" s="89">
        <f t="shared" si="238"/>
        <v>10</v>
      </c>
      <c r="CH80" s="89">
        <f t="shared" si="239"/>
        <v>10</v>
      </c>
      <c r="CI80" s="89">
        <f t="shared" si="240"/>
        <v>10</v>
      </c>
      <c r="CJ80" s="89">
        <f t="shared" si="241"/>
        <v>10</v>
      </c>
      <c r="CK80" s="89">
        <f t="shared" si="242"/>
        <v>15</v>
      </c>
      <c r="CL80" s="89">
        <f t="shared" si="243"/>
        <v>15</v>
      </c>
      <c r="CM80" s="89">
        <f t="shared" si="244"/>
        <v>15</v>
      </c>
      <c r="CN80" s="89">
        <f t="shared" si="245"/>
        <v>15</v>
      </c>
      <c r="CO80" s="89">
        <f t="shared" si="246"/>
        <v>15</v>
      </c>
      <c r="CP80" s="89">
        <f t="shared" si="247"/>
        <v>10</v>
      </c>
      <c r="CQ80" s="89">
        <f t="shared" si="248"/>
        <v>10</v>
      </c>
      <c r="CR80" s="89">
        <f t="shared" si="249"/>
        <v>10</v>
      </c>
      <c r="CS80" s="89">
        <f t="shared" si="250"/>
        <v>10</v>
      </c>
      <c r="CT80" s="89">
        <f t="shared" si="251"/>
        <v>10</v>
      </c>
      <c r="CU80" s="89">
        <f t="shared" si="252"/>
        <v>5</v>
      </c>
      <c r="CV80" s="89">
        <f t="shared" si="253"/>
        <v>5</v>
      </c>
      <c r="CW80" s="89">
        <f t="shared" si="254"/>
        <v>5</v>
      </c>
      <c r="CX80" s="89">
        <f t="shared" si="255"/>
        <v>5</v>
      </c>
      <c r="CY80" s="89">
        <f t="shared" si="256"/>
        <v>5</v>
      </c>
      <c r="CZ80" s="89">
        <f t="shared" si="257"/>
        <v>72000</v>
      </c>
      <c r="DA80" s="89">
        <f t="shared" si="258"/>
        <v>72000</v>
      </c>
      <c r="DB80" s="89">
        <f t="shared" si="259"/>
        <v>72000</v>
      </c>
      <c r="DC80" s="89">
        <f t="shared" si="260"/>
        <v>72000</v>
      </c>
      <c r="DD80" s="89">
        <f t="shared" si="261"/>
        <v>72000</v>
      </c>
      <c r="DH80" s="89">
        <v>75</v>
      </c>
      <c r="DI80" s="89">
        <f>SUMPRODUCT(AM$6:AM80,[1]节奏总纲!W$4:W78)</f>
        <v>50415424.54200875</v>
      </c>
      <c r="DJ80" s="89">
        <f>SUMPRODUCT(AN$6:AN80,[1]节奏总纲!X$4:X78)</f>
        <v>44043206.861578681</v>
      </c>
      <c r="DK80" s="89">
        <f>SUMPRODUCT(AO$6:AO80,[1]节奏总纲!Y$4:Y78)</f>
        <v>36381673.476214364</v>
      </c>
      <c r="DL80" s="89">
        <f>SUMPRODUCT(AP$6:AP80,[1]节奏总纲!Z$4:Z78)</f>
        <v>26883293.597459365</v>
      </c>
      <c r="DM80" s="89">
        <f>SUMPRODUCT(AQ$6:AQ80,[1]节奏总纲!AA$4:AA78)</f>
        <v>15255452.329046097</v>
      </c>
      <c r="DN80" s="89">
        <f>SUMPRODUCT(AR$6:AR80,[1]节奏总纲!W$4:W78)</f>
        <v>6050677603.6757269</v>
      </c>
      <c r="DO80" s="89">
        <f>SUMPRODUCT(AS$6:AS80,[1]节奏总纲!X$4:X78)</f>
        <v>5451387560.885498</v>
      </c>
      <c r="DP80" s="89">
        <f>SUMPRODUCT(AT$6:AT80,[1]节奏总纲!Y$4:Y78)</f>
        <v>4649359382.9032383</v>
      </c>
      <c r="DQ80" s="89">
        <f>SUMPRODUCT(AU$6:AU80,[1]节奏总纲!Z$4:Z78)</f>
        <v>3549017863.1102872</v>
      </c>
      <c r="DR80" s="89">
        <f>SUMPRODUCT(AV$6:AV80,[1]节奏总纲!AA$4:AA78)</f>
        <v>2158743187.2692018</v>
      </c>
      <c r="DS80" s="89">
        <f>SUMPRODUCT(CZ$6:CZ80,[1]节奏总纲!W$4:W78)</f>
        <v>12855592.111186706</v>
      </c>
      <c r="DT80" s="89">
        <f>SUMPRODUCT(DA$6:DA80,[1]节奏总纲!X$4:X78)</f>
        <v>11120316.597056285</v>
      </c>
      <c r="DU80" s="89">
        <f>SUMPRODUCT(DB$6:DB80,[1]节奏总纲!Y$4:Y78)</f>
        <v>9093021.471199004</v>
      </c>
      <c r="DV80" s="89">
        <f>SUMPRODUCT(DC$6:DC80,[1]节奏总纲!Z$4:Z78)</f>
        <v>6652918.5197127638</v>
      </c>
      <c r="DW80" s="89">
        <f>SUMPRODUCT(DD$6:DD80,[1]节奏总纲!AA$4:AA78)</f>
        <v>3692294.9365966693</v>
      </c>
      <c r="DX80" s="89">
        <f>SUMPRODUCT(AW$6:AW80,[1]节奏总纲!W$4:W78)</f>
        <v>0</v>
      </c>
      <c r="DY80" s="89">
        <f>SUMPRODUCT(AX$6:AX80,[1]节奏总纲!X$4:X78)</f>
        <v>0</v>
      </c>
      <c r="DZ80" s="89">
        <f>SUMPRODUCT(AY$6:AY80,[1]节奏总纲!Y$4:Y78)</f>
        <v>0</v>
      </c>
      <c r="EA80" s="89">
        <f>SUMPRODUCT(AZ$6:AZ80,[1]节奏总纲!Z$4:Z78)</f>
        <v>0</v>
      </c>
      <c r="EB80" s="89">
        <f>SUMPRODUCT(BA$6:BA80,[1]节奏总纲!AA$4:AA78)</f>
        <v>0</v>
      </c>
      <c r="EC80" s="89">
        <f>SUMPRODUCT(BB$6:BB80,[1]节奏总纲!W$4:W78)</f>
        <v>0</v>
      </c>
      <c r="ED80" s="89">
        <f>SUMPRODUCT(BC$6:BC80,[1]节奏总纲!X$4:X78)</f>
        <v>0</v>
      </c>
      <c r="EE80" s="89">
        <f>SUMPRODUCT(BD$6:BD80,[1]节奏总纲!Y$4:Y78)</f>
        <v>0</v>
      </c>
      <c r="EF80" s="89">
        <f>SUMPRODUCT(BE$6:BE80,[1]节奏总纲!Z$4:Z78)</f>
        <v>0</v>
      </c>
      <c r="EG80" s="89">
        <f>SUMPRODUCT(BF$6:BF80,[1]节奏总纲!AA$4:AA78)</f>
        <v>0</v>
      </c>
      <c r="EH80" s="89">
        <f>SUMPRODUCT(BG$6:BG80,[1]节奏总纲!W$4:W78)</f>
        <v>0</v>
      </c>
      <c r="EI80" s="89">
        <f>SUMPRODUCT(BH$6:BH80,[1]节奏总纲!X$4:X78)</f>
        <v>0</v>
      </c>
      <c r="EJ80" s="89">
        <f>SUMPRODUCT(BI$6:BI80,[1]节奏总纲!Y$4:Y78)</f>
        <v>0</v>
      </c>
      <c r="EK80" s="89">
        <f>SUMPRODUCT(BJ$6:BJ80,[1]节奏总纲!Z$4:Z78)</f>
        <v>0</v>
      </c>
      <c r="EL80" s="89">
        <f>SUMPRODUCT(BK$6:BK80,[1]节奏总纲!AA$4:AA78)</f>
        <v>0</v>
      </c>
      <c r="EM80" s="89">
        <f>SUMPRODUCT(BL$6:BL80,[1]节奏总纲!W$4:W78)</f>
        <v>0</v>
      </c>
      <c r="EN80" s="89">
        <f>SUMPRODUCT(BM$6:BM80,[1]节奏总纲!X$4:X78)</f>
        <v>0</v>
      </c>
      <c r="EO80" s="89">
        <f>SUMPRODUCT(BN$6:BN80,[1]节奏总纲!Y$4:Y78)</f>
        <v>0</v>
      </c>
      <c r="EP80" s="89">
        <f>SUMPRODUCT(BO$6:BO80,[1]节奏总纲!Z$4:Z78)</f>
        <v>0</v>
      </c>
      <c r="EQ80" s="89">
        <f>SUMPRODUCT(BP$6:BP80,[1]节奏总纲!AA$4:AA78)</f>
        <v>0</v>
      </c>
      <c r="ER80" s="89">
        <f>SUMPRODUCT(BQ$6:BQ80,[1]节奏总纲!W$4:W78)</f>
        <v>0</v>
      </c>
      <c r="ES80" s="89">
        <f>SUMPRODUCT(BR$6:BR80,[1]节奏总纲!X$4:X78)</f>
        <v>0</v>
      </c>
      <c r="ET80" s="89">
        <f>SUMPRODUCT(BS$6:BS80,[1]节奏总纲!Y$4:Y78)</f>
        <v>0</v>
      </c>
      <c r="EU80" s="89">
        <f>SUMPRODUCT(BT$6:BT80,[1]节奏总纲!Z$4:Z78)</f>
        <v>0</v>
      </c>
      <c r="EV80" s="89">
        <f>SUMPRODUCT(BU$6:BU80,[1]节奏总纲!AA$4:AA78)</f>
        <v>0</v>
      </c>
      <c r="EX80" s="88">
        <v>40</v>
      </c>
      <c r="EY80" s="88">
        <f t="shared" si="264"/>
        <v>0</v>
      </c>
      <c r="EZ80" s="88">
        <f t="shared" si="265"/>
        <v>0</v>
      </c>
      <c r="FA80" s="88">
        <f t="shared" si="266"/>
        <v>0</v>
      </c>
      <c r="FB80" s="88">
        <f t="shared" si="267"/>
        <v>0</v>
      </c>
      <c r="FC80" s="88">
        <f t="shared" si="268"/>
        <v>0</v>
      </c>
      <c r="FE80" s="89">
        <f>SUMPRODUCT(BV$6:BV80,[1]节奏总纲!W$4:W78)</f>
        <v>3578.0899688739605</v>
      </c>
      <c r="FF80" s="89">
        <f>SUMPRODUCT(BW$6:BW80,[1]节奏总纲!X$4:X78)</f>
        <v>3095.8433432872207</v>
      </c>
      <c r="FG80" s="89">
        <f>SUMPRODUCT(BX$6:BX80,[1]节奏总纲!Y$4:Y78)</f>
        <v>2531.9830628121445</v>
      </c>
      <c r="FH80" s="89">
        <f>SUMPRODUCT(BY$6:BY80,[1]节奏总纲!Z$4:Z78)</f>
        <v>1852.8652935546265</v>
      </c>
      <c r="FI80" s="89">
        <f>SUMPRODUCT(BZ$6:BZ80,[1]节奏总纲!AA$4:AA78)</f>
        <v>1028.7375946215359</v>
      </c>
      <c r="FJ80" s="89">
        <f>SUMPRODUCT(CA$6:CA80,[1]节奏总纲!W$4:W78)</f>
        <v>2661.5574276807988</v>
      </c>
      <c r="FK80" s="89">
        <f>SUMPRODUCT(CB$6:CB80,[1]节奏总纲!X$4:X78)</f>
        <v>2302.8191299149985</v>
      </c>
      <c r="FL80" s="89">
        <f>SUMPRODUCT(CC$6:CC80,[1]节奏总纲!Y$4:Y78)</f>
        <v>1883.317560434637</v>
      </c>
      <c r="FM80" s="89">
        <f>SUMPRODUCT(CD$6:CD80,[1]节奏总纲!Z$4:Z78)</f>
        <v>1378.0567282824322</v>
      </c>
      <c r="FN80" s="89">
        <f>SUMPRODUCT(CE$6:CE80,[1]节奏总纲!AA$4:AA78)</f>
        <v>765.22784919010348</v>
      </c>
      <c r="FO80" s="89">
        <f>SUMPRODUCT(CF$6:CF80,[1]节奏总纲!W$4:W78)</f>
        <v>1763.5858571708966</v>
      </c>
      <c r="FP80" s="89">
        <f>SUMPRODUCT(CG$6:CG80,[1]节奏总纲!X$4:X78)</f>
        <v>1526.2288137772064</v>
      </c>
      <c r="FQ80" s="89">
        <f>SUMPRODUCT(CH$6:CH80,[1]节奏总纲!Y$4:Y78)</f>
        <v>1248.3631668357659</v>
      </c>
      <c r="FR80" s="89">
        <f>SUMPRODUCT(CI$6:CI80,[1]节奏总纲!Z$4:Z78)</f>
        <v>913.39874663282808</v>
      </c>
      <c r="FS80" s="89">
        <f>SUMPRODUCT(CJ$6:CJ80,[1]节奏总纲!AA$4:AA78)</f>
        <v>507.22333150227087</v>
      </c>
      <c r="FT80" s="89">
        <f>SUMPRODUCT(CK$6:CK80,[1]节奏总纲!W$4:W78)</f>
        <v>2582.0617307043426</v>
      </c>
      <c r="FU80" s="89">
        <f>SUMPRODUCT(CL$6:CL80,[1]节奏总纲!X$4:X78)</f>
        <v>2234.502008938377</v>
      </c>
      <c r="FV80" s="89">
        <f>SUMPRODUCT(CM$6:CM80,[1]节奏总纲!Y$4:Y78)</f>
        <v>1827.833657595022</v>
      </c>
      <c r="FW80" s="89">
        <f>SUMPRODUCT(CN$6:CN80,[1]节奏总纲!Z$4:Z78)</f>
        <v>1337.9606131228322</v>
      </c>
      <c r="FX80" s="89">
        <f>SUMPRODUCT(CO$6:CO80,[1]节奏总纲!AA$4:AA78)</f>
        <v>743.4276686777423</v>
      </c>
      <c r="FY80" s="89">
        <f>SUMPRODUCT(CP$6:CP80,[1]节奏总纲!W$4:W78)</f>
        <v>1698.571565273317</v>
      </c>
      <c r="FZ80" s="89">
        <f>SUMPRODUCT(CQ$6:CQ80,[1]节奏总纲!X$4:X78)</f>
        <v>1470.2046305569877</v>
      </c>
      <c r="GA80" s="89">
        <f>SUMPRODUCT(CR$6:CR80,[1]节奏总纲!Y$4:Y78)</f>
        <v>1202.7215028424741</v>
      </c>
      <c r="GB80" s="89">
        <f>SUMPRODUCT(CS$6:CS80,[1]节奏总纲!Z$4:Z78)</f>
        <v>880.13741275526115</v>
      </c>
      <c r="GC80" s="89">
        <f>SUMPRODUCT(CT$6:CT80,[1]节奏总纲!AA$4:AA78)</f>
        <v>489.43962625405186</v>
      </c>
      <c r="GD80" s="89">
        <f>SUMPRODUCT(CU$6:CU80,[1]节奏总纲!W$4:W78)</f>
        <v>832.65342206990817</v>
      </c>
      <c r="GE80" s="89">
        <f>SUMPRODUCT(CV$6:CV80,[1]节奏总纲!X$4:X78)</f>
        <v>720.63619615708592</v>
      </c>
      <c r="GF80" s="89">
        <f>SUMPRODUCT(CW$6:CW80,[1]节奏总纲!Y$4:Y78)</f>
        <v>589.71745714238511</v>
      </c>
      <c r="GG80" s="89">
        <f>SUMPRODUCT(CX$6:CX80,[1]节奏总纲!Z$4:Z78)</f>
        <v>432.00887463336835</v>
      </c>
      <c r="GH80" s="89">
        <f>SUMPRODUCT(CY$6:CY80,[1]节奏总纲!AA$4:AA78)</f>
        <v>240.19250886543102</v>
      </c>
      <c r="GJ80" s="88">
        <v>25</v>
      </c>
      <c r="GK80" s="88">
        <f t="shared" si="269"/>
        <v>38.152606738444391</v>
      </c>
      <c r="GL80" s="88">
        <f t="shared" si="270"/>
        <v>17.022213170295863</v>
      </c>
      <c r="GM80" s="88">
        <f t="shared" si="271"/>
        <v>6.0424032247370585</v>
      </c>
      <c r="GN80" s="88">
        <f t="shared" si="272"/>
        <v>0</v>
      </c>
      <c r="GO80" s="88">
        <f t="shared" si="273"/>
        <v>0</v>
      </c>
      <c r="GP80" s="88">
        <f t="shared" si="274"/>
        <v>0</v>
      </c>
      <c r="GR80" s="89">
        <f>SUMPRODUCT(CZ$6:CZ80,[1]节奏总纲!W$4:W78)</f>
        <v>12855592.111186706</v>
      </c>
      <c r="GS80" s="89">
        <f>SUMPRODUCT(DA$6:DA80,[1]节奏总纲!X$4:X78)</f>
        <v>11120316.597056285</v>
      </c>
      <c r="GT80" s="89">
        <f>SUMPRODUCT(DB$6:DB80,[1]节奏总纲!Y$4:Y78)</f>
        <v>9093021.471199004</v>
      </c>
      <c r="GU80" s="89">
        <f>SUMPRODUCT(DC$6:DC80,[1]节奏总纲!Z$4:Z78)</f>
        <v>6652918.5197127638</v>
      </c>
      <c r="GV80" s="89">
        <f>SUMPRODUCT(DD$6:DD80,[1]节奏总纲!AA$4:AA78)</f>
        <v>3692294.9365966693</v>
      </c>
    </row>
    <row r="81" spans="2:204" x14ac:dyDescent="0.15">
      <c r="B81" s="89">
        <f t="shared" si="275"/>
        <v>80</v>
      </c>
      <c r="C81" s="89">
        <v>70</v>
      </c>
      <c r="D81" s="39">
        <f>爵位解锁村镇信息!L78</f>
        <v>5030</v>
      </c>
      <c r="E81" s="39">
        <f>爵位解锁村镇信息!M78</f>
        <v>5075.2020202020194</v>
      </c>
      <c r="F81" s="39">
        <f>爵位解锁村镇信息!N78</f>
        <v>5121.3265306122457</v>
      </c>
      <c r="G81" s="39">
        <f>爵位解锁村镇信息!O78</f>
        <v>5168.4020618556697</v>
      </c>
      <c r="H81" s="39">
        <f>爵位解锁村镇信息!P78</f>
        <v>5265.5263157894742</v>
      </c>
      <c r="I81" s="67">
        <f t="shared" si="263"/>
        <v>0.96421471172962225</v>
      </c>
      <c r="J81" s="42">
        <v>100</v>
      </c>
      <c r="K81" s="89">
        <f t="shared" si="276"/>
        <v>4850</v>
      </c>
      <c r="L81" s="89">
        <v>315600</v>
      </c>
      <c r="M81" s="89">
        <f>ROUND(650/INDEX('[1]功能-付费相关'!BB$6:BB$105,C81,1)/2000,0)*2000</f>
        <v>39006000</v>
      </c>
      <c r="S81" s="89">
        <v>6</v>
      </c>
      <c r="T81" s="69">
        <v>20</v>
      </c>
      <c r="U81" s="69">
        <v>15</v>
      </c>
      <c r="V81" s="69">
        <v>10</v>
      </c>
      <c r="W81" s="69">
        <v>15</v>
      </c>
      <c r="X81" s="89">
        <v>10</v>
      </c>
      <c r="Y81" s="69">
        <v>5</v>
      </c>
      <c r="Z81" s="89">
        <f t="shared" si="262"/>
        <v>72000</v>
      </c>
      <c r="AE81" s="89">
        <v>76</v>
      </c>
      <c r="AF81" s="89">
        <f t="shared" si="187"/>
        <v>5510</v>
      </c>
      <c r="AG81" s="89">
        <f t="shared" si="188"/>
        <v>5560.0505050505044</v>
      </c>
      <c r="AH81" s="89">
        <f t="shared" si="189"/>
        <v>5611.1224489795932</v>
      </c>
      <c r="AI81" s="89">
        <f t="shared" si="190"/>
        <v>5663.2474226804115</v>
      </c>
      <c r="AJ81" s="89">
        <f t="shared" si="191"/>
        <v>5770.7894736842109</v>
      </c>
      <c r="AL81" s="89">
        <v>76</v>
      </c>
      <c r="AM81" s="89">
        <f t="shared" si="192"/>
        <v>369600</v>
      </c>
      <c r="AN81" s="89">
        <f t="shared" si="193"/>
        <v>373864.34343434341</v>
      </c>
      <c r="AO81" s="89">
        <f t="shared" si="194"/>
        <v>378256.53061224503</v>
      </c>
      <c r="AP81" s="89">
        <f t="shared" si="195"/>
        <v>382752.52577319578</v>
      </c>
      <c r="AQ81" s="89">
        <f t="shared" si="196"/>
        <v>392129.47368421056</v>
      </c>
      <c r="AR81" s="89">
        <f t="shared" si="197"/>
        <v>73246000</v>
      </c>
      <c r="AS81" s="89">
        <f t="shared" si="198"/>
        <v>76774039.393939346</v>
      </c>
      <c r="AT81" s="89">
        <f t="shared" si="199"/>
        <v>80656528.571428671</v>
      </c>
      <c r="AU81" s="89">
        <f t="shared" si="200"/>
        <v>84719749.484536007</v>
      </c>
      <c r="AV81" s="89">
        <f t="shared" si="201"/>
        <v>93885800.00000003</v>
      </c>
      <c r="AW81" s="89">
        <f t="shared" si="202"/>
        <v>0</v>
      </c>
      <c r="AX81" s="89">
        <f t="shared" si="203"/>
        <v>0</v>
      </c>
      <c r="AY81" s="89">
        <f t="shared" si="204"/>
        <v>0</v>
      </c>
      <c r="AZ81" s="89">
        <f t="shared" si="205"/>
        <v>0</v>
      </c>
      <c r="BA81" s="89">
        <f t="shared" si="206"/>
        <v>0</v>
      </c>
      <c r="BB81" s="89">
        <f t="shared" si="207"/>
        <v>0</v>
      </c>
      <c r="BC81" s="89">
        <f t="shared" si="208"/>
        <v>0</v>
      </c>
      <c r="BD81" s="89">
        <f t="shared" si="209"/>
        <v>0</v>
      </c>
      <c r="BE81" s="89">
        <f t="shared" si="210"/>
        <v>0</v>
      </c>
      <c r="BF81" s="89">
        <f t="shared" si="211"/>
        <v>0</v>
      </c>
      <c r="BG81" s="89">
        <f t="shared" si="212"/>
        <v>0</v>
      </c>
      <c r="BH81" s="89">
        <f t="shared" si="213"/>
        <v>0</v>
      </c>
      <c r="BI81" s="89">
        <f t="shared" si="214"/>
        <v>0</v>
      </c>
      <c r="BJ81" s="89">
        <f t="shared" si="215"/>
        <v>0</v>
      </c>
      <c r="BK81" s="89">
        <f t="shared" si="216"/>
        <v>0</v>
      </c>
      <c r="BL81" s="89">
        <f t="shared" si="217"/>
        <v>0</v>
      </c>
      <c r="BM81" s="89">
        <f t="shared" si="218"/>
        <v>0</v>
      </c>
      <c r="BN81" s="89">
        <f t="shared" si="219"/>
        <v>0</v>
      </c>
      <c r="BO81" s="89">
        <f t="shared" si="220"/>
        <v>0</v>
      </c>
      <c r="BP81" s="89">
        <f t="shared" si="221"/>
        <v>0</v>
      </c>
      <c r="BQ81" s="89">
        <f t="shared" si="222"/>
        <v>0</v>
      </c>
      <c r="BR81" s="89">
        <f t="shared" si="223"/>
        <v>0</v>
      </c>
      <c r="BS81" s="89">
        <f t="shared" si="224"/>
        <v>0</v>
      </c>
      <c r="BT81" s="89">
        <f t="shared" si="225"/>
        <v>0</v>
      </c>
      <c r="BU81" s="89">
        <f t="shared" si="226"/>
        <v>0</v>
      </c>
      <c r="BV81" s="89">
        <f t="shared" si="227"/>
        <v>20</v>
      </c>
      <c r="BW81" s="89">
        <f t="shared" si="228"/>
        <v>20</v>
      </c>
      <c r="BX81" s="89">
        <f t="shared" si="229"/>
        <v>20</v>
      </c>
      <c r="BY81" s="89">
        <f t="shared" si="230"/>
        <v>20</v>
      </c>
      <c r="BZ81" s="89">
        <f t="shared" si="231"/>
        <v>20</v>
      </c>
      <c r="CA81" s="89">
        <f t="shared" si="232"/>
        <v>15</v>
      </c>
      <c r="CB81" s="89">
        <f t="shared" si="233"/>
        <v>15</v>
      </c>
      <c r="CC81" s="89">
        <f t="shared" si="234"/>
        <v>15</v>
      </c>
      <c r="CD81" s="89">
        <f t="shared" si="235"/>
        <v>15</v>
      </c>
      <c r="CE81" s="89">
        <f t="shared" si="236"/>
        <v>15</v>
      </c>
      <c r="CF81" s="89">
        <f t="shared" si="237"/>
        <v>10</v>
      </c>
      <c r="CG81" s="89">
        <f t="shared" si="238"/>
        <v>10</v>
      </c>
      <c r="CH81" s="89">
        <f t="shared" si="239"/>
        <v>10</v>
      </c>
      <c r="CI81" s="89">
        <f t="shared" si="240"/>
        <v>10</v>
      </c>
      <c r="CJ81" s="89">
        <f t="shared" si="241"/>
        <v>10</v>
      </c>
      <c r="CK81" s="89">
        <f t="shared" si="242"/>
        <v>15</v>
      </c>
      <c r="CL81" s="89">
        <f t="shared" si="243"/>
        <v>15</v>
      </c>
      <c r="CM81" s="89">
        <f t="shared" si="244"/>
        <v>15</v>
      </c>
      <c r="CN81" s="89">
        <f t="shared" si="245"/>
        <v>15</v>
      </c>
      <c r="CO81" s="89">
        <f t="shared" si="246"/>
        <v>15</v>
      </c>
      <c r="CP81" s="89">
        <f t="shared" si="247"/>
        <v>10</v>
      </c>
      <c r="CQ81" s="89">
        <f t="shared" si="248"/>
        <v>10</v>
      </c>
      <c r="CR81" s="89">
        <f t="shared" si="249"/>
        <v>10</v>
      </c>
      <c r="CS81" s="89">
        <f t="shared" si="250"/>
        <v>10</v>
      </c>
      <c r="CT81" s="89">
        <f t="shared" si="251"/>
        <v>10</v>
      </c>
      <c r="CU81" s="89">
        <f t="shared" si="252"/>
        <v>5</v>
      </c>
      <c r="CV81" s="89">
        <f t="shared" si="253"/>
        <v>5</v>
      </c>
      <c r="CW81" s="89">
        <f t="shared" si="254"/>
        <v>5</v>
      </c>
      <c r="CX81" s="89">
        <f t="shared" si="255"/>
        <v>5</v>
      </c>
      <c r="CY81" s="89">
        <f t="shared" si="256"/>
        <v>5</v>
      </c>
      <c r="CZ81" s="89">
        <f t="shared" si="257"/>
        <v>72000</v>
      </c>
      <c r="DA81" s="89">
        <f t="shared" si="258"/>
        <v>72000</v>
      </c>
      <c r="DB81" s="89">
        <f t="shared" si="259"/>
        <v>72000</v>
      </c>
      <c r="DC81" s="89">
        <f t="shared" si="260"/>
        <v>72000</v>
      </c>
      <c r="DD81" s="89">
        <f t="shared" si="261"/>
        <v>72000</v>
      </c>
      <c r="DH81" s="89">
        <v>76</v>
      </c>
      <c r="DI81" s="89">
        <f>SUMPRODUCT(AM$6:AM81,[1]节奏总纲!W$4:W79)</f>
        <v>55217409.864139594</v>
      </c>
      <c r="DJ81" s="89">
        <f>SUMPRODUCT(AN$6:AN81,[1]节奏总纲!X$4:X79)</f>
        <v>48238604.074128099</v>
      </c>
      <c r="DK81" s="89">
        <f>SUMPRODUCT(AO$6:AO81,[1]节奏总纲!Y$4:Y79)</f>
        <v>39837238.953313403</v>
      </c>
      <c r="DL81" s="89">
        <f>SUMPRODUCT(AP$6:AP81,[1]节奏总纲!Z$4:Z79)</f>
        <v>29495182.506782483</v>
      </c>
      <c r="DM81" s="89">
        <f>SUMPRODUCT(AQ$6:AQ81,[1]节奏总纲!AA$4:AA79)</f>
        <v>16788294.715889845</v>
      </c>
      <c r="DN81" s="89">
        <f>SUMPRODUCT(AR$6:AR81,[1]节奏总纲!W$4:W79)</f>
        <v>7002317800.9289618</v>
      </c>
      <c r="DO81" s="89">
        <f>SUMPRODUCT(AS$6:AS81,[1]节奏总纲!X$4:X79)</f>
        <v>6312923560.5764065</v>
      </c>
      <c r="DP81" s="89">
        <f>SUMPRODUCT(AT$6:AT81,[1]节奏总纲!Y$4:Y79)</f>
        <v>5386197726.93118</v>
      </c>
      <c r="DQ81" s="89">
        <f>SUMPRODUCT(AU$6:AU81,[1]节奏总纲!Z$4:Z79)</f>
        <v>4127142262.5046201</v>
      </c>
      <c r="DR81" s="89">
        <f>SUMPRODUCT(AV$6:AV81,[1]节奏总纲!AA$4:AA79)</f>
        <v>2525744760.5266871</v>
      </c>
      <c r="DS81" s="89">
        <f>SUMPRODUCT(CZ$6:CZ81,[1]节奏总纲!W$4:W79)</f>
        <v>13791043.797316091</v>
      </c>
      <c r="DT81" s="89">
        <f>SUMPRODUCT(DA$6:DA81,[1]节奏总纲!X$4:X79)</f>
        <v>11928279.711507732</v>
      </c>
      <c r="DU81" s="89">
        <f>SUMPRODUCT(DB$6:DB81,[1]节奏总纲!Y$4:Y79)</f>
        <v>9750778.0311410688</v>
      </c>
      <c r="DV81" s="89">
        <f>SUMPRODUCT(DC$6:DC81,[1]节奏总纲!Z$4:Z79)</f>
        <v>7144243.8247290375</v>
      </c>
      <c r="DW81" s="89">
        <f>SUMPRODUCT(DD$6:DD81,[1]节奏总纲!AA$4:AA79)</f>
        <v>3973744.4558481313</v>
      </c>
      <c r="DX81" s="89">
        <f>SUMPRODUCT(AW$6:AW81,[1]节奏总纲!W$4:W79)</f>
        <v>0</v>
      </c>
      <c r="DY81" s="89">
        <f>SUMPRODUCT(AX$6:AX81,[1]节奏总纲!X$4:X79)</f>
        <v>0</v>
      </c>
      <c r="DZ81" s="89">
        <f>SUMPRODUCT(AY$6:AY81,[1]节奏总纲!Y$4:Y79)</f>
        <v>0</v>
      </c>
      <c r="EA81" s="89">
        <f>SUMPRODUCT(AZ$6:AZ81,[1]节奏总纲!Z$4:Z79)</f>
        <v>0</v>
      </c>
      <c r="EB81" s="89">
        <f>SUMPRODUCT(BA$6:BA81,[1]节奏总纲!AA$4:AA79)</f>
        <v>0</v>
      </c>
      <c r="EC81" s="89">
        <f>SUMPRODUCT(BB$6:BB81,[1]节奏总纲!W$4:W79)</f>
        <v>0</v>
      </c>
      <c r="ED81" s="89">
        <f>SUMPRODUCT(BC$6:BC81,[1]节奏总纲!X$4:X79)</f>
        <v>0</v>
      </c>
      <c r="EE81" s="89">
        <f>SUMPRODUCT(BD$6:BD81,[1]节奏总纲!Y$4:Y79)</f>
        <v>0</v>
      </c>
      <c r="EF81" s="89">
        <f>SUMPRODUCT(BE$6:BE81,[1]节奏总纲!Z$4:Z79)</f>
        <v>0</v>
      </c>
      <c r="EG81" s="89">
        <f>SUMPRODUCT(BF$6:BF81,[1]节奏总纲!AA$4:AA79)</f>
        <v>0</v>
      </c>
      <c r="EH81" s="89">
        <f>SUMPRODUCT(BG$6:BG81,[1]节奏总纲!W$4:W79)</f>
        <v>0</v>
      </c>
      <c r="EI81" s="89">
        <f>SUMPRODUCT(BH$6:BH81,[1]节奏总纲!X$4:X79)</f>
        <v>0</v>
      </c>
      <c r="EJ81" s="89">
        <f>SUMPRODUCT(BI$6:BI81,[1]节奏总纲!Y$4:Y79)</f>
        <v>0</v>
      </c>
      <c r="EK81" s="89">
        <f>SUMPRODUCT(BJ$6:BJ81,[1]节奏总纲!Z$4:Z79)</f>
        <v>0</v>
      </c>
      <c r="EL81" s="89">
        <f>SUMPRODUCT(BK$6:BK81,[1]节奏总纲!AA$4:AA79)</f>
        <v>0</v>
      </c>
      <c r="EM81" s="89">
        <f>SUMPRODUCT(BL$6:BL81,[1]节奏总纲!W$4:W79)</f>
        <v>0</v>
      </c>
      <c r="EN81" s="89">
        <f>SUMPRODUCT(BM$6:BM81,[1]节奏总纲!X$4:X79)</f>
        <v>0</v>
      </c>
      <c r="EO81" s="89">
        <f>SUMPRODUCT(BN$6:BN81,[1]节奏总纲!Y$4:Y79)</f>
        <v>0</v>
      </c>
      <c r="EP81" s="89">
        <f>SUMPRODUCT(BO$6:BO81,[1]节奏总纲!Z$4:Z79)</f>
        <v>0</v>
      </c>
      <c r="EQ81" s="89">
        <f>SUMPRODUCT(BP$6:BP81,[1]节奏总纲!AA$4:AA79)</f>
        <v>0</v>
      </c>
      <c r="ER81" s="89">
        <f>SUMPRODUCT(BQ$6:BQ81,[1]节奏总纲!W$4:W79)</f>
        <v>0</v>
      </c>
      <c r="ES81" s="89">
        <f>SUMPRODUCT(BR$6:BR81,[1]节奏总纲!X$4:X79)</f>
        <v>0</v>
      </c>
      <c r="ET81" s="89">
        <f>SUMPRODUCT(BS$6:BS81,[1]节奏总纲!Y$4:Y79)</f>
        <v>0</v>
      </c>
      <c r="EU81" s="89">
        <f>SUMPRODUCT(BT$6:BT81,[1]节奏总纲!Z$4:Z79)</f>
        <v>0</v>
      </c>
      <c r="EV81" s="89">
        <f>SUMPRODUCT(BU$6:BU81,[1]节奏总纲!AA$4:AA79)</f>
        <v>0</v>
      </c>
      <c r="EX81" s="88">
        <v>50</v>
      </c>
      <c r="EY81" s="88">
        <f t="shared" si="264"/>
        <v>0</v>
      </c>
      <c r="EZ81" s="88">
        <f t="shared" si="265"/>
        <v>0</v>
      </c>
      <c r="FA81" s="88">
        <f t="shared" si="266"/>
        <v>0</v>
      </c>
      <c r="FB81" s="88">
        <f t="shared" si="267"/>
        <v>0</v>
      </c>
      <c r="FC81" s="88">
        <f t="shared" si="268"/>
        <v>0</v>
      </c>
      <c r="FE81" s="89">
        <f>SUMPRODUCT(BV$6:BV81,[1]节奏总纲!W$4:W79)</f>
        <v>3837.9376594654564</v>
      </c>
      <c r="FF81" s="89">
        <f>SUMPRODUCT(BW$6:BW81,[1]节奏总纲!X$4:X79)</f>
        <v>3320.2775417459561</v>
      </c>
      <c r="FG81" s="89">
        <f>SUMPRODUCT(BX$6:BX81,[1]节奏总纲!Y$4:Y79)</f>
        <v>2714.6932183516069</v>
      </c>
      <c r="FH81" s="89">
        <f>SUMPRODUCT(BY$6:BY81,[1]节奏总纲!Z$4:Z79)</f>
        <v>1989.3445449480359</v>
      </c>
      <c r="FI81" s="89">
        <f>SUMPRODUCT(BZ$6:BZ81,[1]节奏总纲!AA$4:AA79)</f>
        <v>1106.918016635831</v>
      </c>
      <c r="FJ81" s="89">
        <f>SUMPRODUCT(CA$6:CA81,[1]节奏总纲!W$4:W79)</f>
        <v>2856.4431956244207</v>
      </c>
      <c r="FK81" s="89">
        <f>SUMPRODUCT(CB$6:CB81,[1]节奏总纲!X$4:X79)</f>
        <v>2471.14477875905</v>
      </c>
      <c r="FL81" s="89">
        <f>SUMPRODUCT(CC$6:CC81,[1]节奏总纲!Y$4:Y79)</f>
        <v>2020.350177089234</v>
      </c>
      <c r="FM81" s="89">
        <f>SUMPRODUCT(CD$6:CD81,[1]节奏总纲!Z$4:Z79)</f>
        <v>1480.4161668274892</v>
      </c>
      <c r="FN81" s="89">
        <f>SUMPRODUCT(CE$6:CE81,[1]节奏总纲!AA$4:AA79)</f>
        <v>823.86316570082477</v>
      </c>
      <c r="FO81" s="89">
        <f>SUMPRODUCT(CF$6:CF81,[1]节奏总纲!W$4:W79)</f>
        <v>1893.5097024666445</v>
      </c>
      <c r="FP81" s="89">
        <f>SUMPRODUCT(CG$6:CG81,[1]节奏总纲!X$4:X79)</f>
        <v>1638.4459130065743</v>
      </c>
      <c r="FQ81" s="89">
        <f>SUMPRODUCT(CH$6:CH81,[1]节奏总纲!Y$4:Y79)</f>
        <v>1339.7182446054971</v>
      </c>
      <c r="FR81" s="89">
        <f>SUMPRODUCT(CI$6:CI81,[1]节奏总纲!Z$4:Z79)</f>
        <v>981.63837232953279</v>
      </c>
      <c r="FS81" s="89">
        <f>SUMPRODUCT(CJ$6:CJ81,[1]节奏总纲!AA$4:AA79)</f>
        <v>546.31354250941843</v>
      </c>
      <c r="FT81" s="89">
        <f>SUMPRODUCT(CK$6:CK81,[1]节奏总纲!W$4:W79)</f>
        <v>2776.9474986479645</v>
      </c>
      <c r="FU81" s="89">
        <f>SUMPRODUCT(CL$6:CL81,[1]节奏总纲!X$4:X79)</f>
        <v>2402.8276577824286</v>
      </c>
      <c r="FV81" s="89">
        <f>SUMPRODUCT(CM$6:CM81,[1]节奏总纲!Y$4:Y79)</f>
        <v>1964.866274249619</v>
      </c>
      <c r="FW81" s="89">
        <f>SUMPRODUCT(CN$6:CN81,[1]节奏总纲!Z$4:Z79)</f>
        <v>1440.3200516678894</v>
      </c>
      <c r="FX81" s="89">
        <f>SUMPRODUCT(CO$6:CO81,[1]节奏总纲!AA$4:AA79)</f>
        <v>802.06298518846359</v>
      </c>
      <c r="FY81" s="89">
        <f>SUMPRODUCT(CP$6:CP81,[1]节奏总纲!W$4:W79)</f>
        <v>1828.4954105690649</v>
      </c>
      <c r="FZ81" s="89">
        <f>SUMPRODUCT(CQ$6:CQ81,[1]节奏总纲!X$4:X79)</f>
        <v>1582.4217297863556</v>
      </c>
      <c r="GA81" s="89">
        <f>SUMPRODUCT(CR$6:CR81,[1]节奏总纲!Y$4:Y79)</f>
        <v>1294.0765806122054</v>
      </c>
      <c r="GB81" s="89">
        <f>SUMPRODUCT(CS$6:CS81,[1]节奏总纲!Z$4:Z79)</f>
        <v>948.37703845196586</v>
      </c>
      <c r="GC81" s="89">
        <f>SUMPRODUCT(CT$6:CT81,[1]节奏总纲!AA$4:AA79)</f>
        <v>528.52983726119942</v>
      </c>
      <c r="GD81" s="89">
        <f>SUMPRODUCT(CU$6:CU81,[1]节奏总纲!W$4:W79)</f>
        <v>897.61534471778214</v>
      </c>
      <c r="GE81" s="89">
        <f>SUMPRODUCT(CV$6:CV81,[1]节奏总纲!X$4:X79)</f>
        <v>776.74474577176989</v>
      </c>
      <c r="GF81" s="89">
        <f>SUMPRODUCT(CW$6:CW81,[1]节奏总纲!Y$4:Y79)</f>
        <v>635.39499602725073</v>
      </c>
      <c r="GG81" s="89">
        <f>SUMPRODUCT(CX$6:CX81,[1]节奏总纲!Z$4:Z79)</f>
        <v>466.1286874817207</v>
      </c>
      <c r="GH81" s="89">
        <f>SUMPRODUCT(CY$6:CY81,[1]节奏总纲!AA$4:AA79)</f>
        <v>259.7376143690048</v>
      </c>
      <c r="GJ81" s="88">
        <v>30</v>
      </c>
      <c r="GK81" s="88">
        <f t="shared" si="269"/>
        <v>63.44305010684748</v>
      </c>
      <c r="GL81" s="88">
        <f t="shared" si="270"/>
        <v>35.99004569659818</v>
      </c>
      <c r="GM81" s="88">
        <f t="shared" si="271"/>
        <v>18.687624908938606</v>
      </c>
      <c r="GN81" s="88">
        <f t="shared" si="272"/>
        <v>0</v>
      </c>
      <c r="GO81" s="88">
        <f t="shared" si="273"/>
        <v>0</v>
      </c>
      <c r="GP81" s="88">
        <f t="shared" si="274"/>
        <v>0</v>
      </c>
      <c r="GR81" s="89">
        <f>SUMPRODUCT(CZ$6:CZ81,[1]节奏总纲!W$4:W79)</f>
        <v>13791043.797316091</v>
      </c>
      <c r="GS81" s="89">
        <f>SUMPRODUCT(DA$6:DA81,[1]节奏总纲!X$4:X79)</f>
        <v>11928279.711507732</v>
      </c>
      <c r="GT81" s="89">
        <f>SUMPRODUCT(DB$6:DB81,[1]节奏总纲!Y$4:Y79)</f>
        <v>9750778.0311410688</v>
      </c>
      <c r="GU81" s="89">
        <f>SUMPRODUCT(DC$6:DC81,[1]节奏总纲!Z$4:Z79)</f>
        <v>7144243.8247290375</v>
      </c>
      <c r="GV81" s="89">
        <f>SUMPRODUCT(DD$6:DD81,[1]节奏总纲!AA$4:AA79)</f>
        <v>3973744.4558481313</v>
      </c>
    </row>
    <row r="82" spans="2:204" x14ac:dyDescent="0.15">
      <c r="B82" s="89">
        <f t="shared" si="275"/>
        <v>80</v>
      </c>
      <c r="C82" s="89">
        <v>71</v>
      </c>
      <c r="D82" s="39">
        <f>爵位解锁村镇信息!L79</f>
        <v>5110</v>
      </c>
      <c r="E82" s="39">
        <f>爵位解锁村镇信息!M79</f>
        <v>5156.0101010101007</v>
      </c>
      <c r="F82" s="39">
        <f>爵位解锁村镇信息!N79</f>
        <v>5202.9591836734689</v>
      </c>
      <c r="G82" s="39">
        <f>爵位解锁村镇信息!O79</f>
        <v>5250.8762886597933</v>
      </c>
      <c r="H82" s="39">
        <f>爵位解锁村镇信息!P79</f>
        <v>5349.7368421052633</v>
      </c>
      <c r="I82" s="67">
        <f t="shared" si="263"/>
        <v>0.96868884540117417</v>
      </c>
      <c r="J82" s="42">
        <v>100</v>
      </c>
      <c r="K82" s="89">
        <f t="shared" si="276"/>
        <v>4950</v>
      </c>
      <c r="L82" s="89">
        <v>323500</v>
      </c>
      <c r="M82" s="89">
        <f>ROUND(650/INDEX('[1]功能-付费相关'!BB$6:BB$105,C82,1)/2000,0)*2000</f>
        <v>42906000</v>
      </c>
      <c r="S82" s="89">
        <v>6</v>
      </c>
      <c r="T82" s="69">
        <v>20</v>
      </c>
      <c r="U82" s="69">
        <v>15</v>
      </c>
      <c r="V82" s="69">
        <v>10</v>
      </c>
      <c r="W82" s="69">
        <v>15</v>
      </c>
      <c r="X82" s="89">
        <v>10</v>
      </c>
      <c r="Y82" s="69">
        <v>5</v>
      </c>
      <c r="Z82" s="89">
        <f t="shared" si="262"/>
        <v>72000</v>
      </c>
      <c r="AE82" s="89">
        <v>77</v>
      </c>
      <c r="AF82" s="89">
        <f t="shared" si="187"/>
        <v>5590</v>
      </c>
      <c r="AG82" s="89">
        <f t="shared" si="188"/>
        <v>5640.8585858585857</v>
      </c>
      <c r="AH82" s="89">
        <f t="shared" si="189"/>
        <v>5692.7551020408164</v>
      </c>
      <c r="AI82" s="89">
        <f t="shared" si="190"/>
        <v>5745.7216494845361</v>
      </c>
      <c r="AJ82" s="89">
        <f t="shared" si="191"/>
        <v>5855.0000000000009</v>
      </c>
      <c r="AL82" s="89">
        <v>77</v>
      </c>
      <c r="AM82" s="89">
        <f t="shared" si="192"/>
        <v>376440</v>
      </c>
      <c r="AN82" s="89">
        <f t="shared" si="193"/>
        <v>380813.83838383836</v>
      </c>
      <c r="AO82" s="89">
        <f t="shared" si="194"/>
        <v>385319.69387755101</v>
      </c>
      <c r="AP82" s="89">
        <f t="shared" si="195"/>
        <v>389927.78350515466</v>
      </c>
      <c r="AQ82" s="89">
        <f t="shared" si="196"/>
        <v>399441.11111111118</v>
      </c>
      <c r="AR82" s="89">
        <f t="shared" si="197"/>
        <v>79050800</v>
      </c>
      <c r="AS82" s="89">
        <f t="shared" si="198"/>
        <v>82917069.696969688</v>
      </c>
      <c r="AT82" s="89">
        <f t="shared" si="199"/>
        <v>87187181.632653072</v>
      </c>
      <c r="AU82" s="89">
        <f t="shared" si="200"/>
        <v>91616244.329896912</v>
      </c>
      <c r="AV82" s="89">
        <f t="shared" si="201"/>
        <v>101256470.0854701</v>
      </c>
      <c r="AW82" s="89">
        <f t="shared" si="202"/>
        <v>0</v>
      </c>
      <c r="AX82" s="89">
        <f t="shared" si="203"/>
        <v>0</v>
      </c>
      <c r="AY82" s="89">
        <f t="shared" si="204"/>
        <v>0</v>
      </c>
      <c r="AZ82" s="89">
        <f t="shared" si="205"/>
        <v>0</v>
      </c>
      <c r="BA82" s="89">
        <f t="shared" si="206"/>
        <v>0</v>
      </c>
      <c r="BB82" s="89">
        <f t="shared" si="207"/>
        <v>0</v>
      </c>
      <c r="BC82" s="89">
        <f t="shared" si="208"/>
        <v>0</v>
      </c>
      <c r="BD82" s="89">
        <f t="shared" si="209"/>
        <v>0</v>
      </c>
      <c r="BE82" s="89">
        <f t="shared" si="210"/>
        <v>0</v>
      </c>
      <c r="BF82" s="89">
        <f t="shared" si="211"/>
        <v>0</v>
      </c>
      <c r="BG82" s="89">
        <f t="shared" si="212"/>
        <v>0</v>
      </c>
      <c r="BH82" s="89">
        <f t="shared" si="213"/>
        <v>0</v>
      </c>
      <c r="BI82" s="89">
        <f t="shared" si="214"/>
        <v>0</v>
      </c>
      <c r="BJ82" s="89">
        <f t="shared" si="215"/>
        <v>0</v>
      </c>
      <c r="BK82" s="89">
        <f t="shared" si="216"/>
        <v>0</v>
      </c>
      <c r="BL82" s="89">
        <f t="shared" si="217"/>
        <v>0</v>
      </c>
      <c r="BM82" s="89">
        <f t="shared" si="218"/>
        <v>0</v>
      </c>
      <c r="BN82" s="89">
        <f t="shared" si="219"/>
        <v>0</v>
      </c>
      <c r="BO82" s="89">
        <f t="shared" si="220"/>
        <v>0</v>
      </c>
      <c r="BP82" s="89">
        <f t="shared" si="221"/>
        <v>0</v>
      </c>
      <c r="BQ82" s="89">
        <f t="shared" si="222"/>
        <v>0</v>
      </c>
      <c r="BR82" s="89">
        <f t="shared" si="223"/>
        <v>0</v>
      </c>
      <c r="BS82" s="89">
        <f t="shared" si="224"/>
        <v>0</v>
      </c>
      <c r="BT82" s="89">
        <f t="shared" si="225"/>
        <v>0</v>
      </c>
      <c r="BU82" s="89">
        <f t="shared" si="226"/>
        <v>0</v>
      </c>
      <c r="BV82" s="89">
        <f t="shared" si="227"/>
        <v>20</v>
      </c>
      <c r="BW82" s="89">
        <f t="shared" si="228"/>
        <v>20</v>
      </c>
      <c r="BX82" s="89">
        <f t="shared" si="229"/>
        <v>20</v>
      </c>
      <c r="BY82" s="89">
        <f t="shared" si="230"/>
        <v>20</v>
      </c>
      <c r="BZ82" s="89">
        <f t="shared" si="231"/>
        <v>20.017094017094021</v>
      </c>
      <c r="CA82" s="89">
        <f t="shared" si="232"/>
        <v>15</v>
      </c>
      <c r="CB82" s="89">
        <f t="shared" si="233"/>
        <v>15</v>
      </c>
      <c r="CC82" s="89">
        <f t="shared" si="234"/>
        <v>15</v>
      </c>
      <c r="CD82" s="89">
        <f t="shared" si="235"/>
        <v>15</v>
      </c>
      <c r="CE82" s="89">
        <f t="shared" si="236"/>
        <v>15.012820512820515</v>
      </c>
      <c r="CF82" s="89">
        <f t="shared" si="237"/>
        <v>10</v>
      </c>
      <c r="CG82" s="89">
        <f t="shared" si="238"/>
        <v>10</v>
      </c>
      <c r="CH82" s="89">
        <f t="shared" si="239"/>
        <v>10</v>
      </c>
      <c r="CI82" s="89">
        <f t="shared" si="240"/>
        <v>10</v>
      </c>
      <c r="CJ82" s="89">
        <f t="shared" si="241"/>
        <v>10.00854700854701</v>
      </c>
      <c r="CK82" s="89">
        <f t="shared" si="242"/>
        <v>15</v>
      </c>
      <c r="CL82" s="89">
        <f t="shared" si="243"/>
        <v>15</v>
      </c>
      <c r="CM82" s="89">
        <f t="shared" si="244"/>
        <v>15</v>
      </c>
      <c r="CN82" s="89">
        <f t="shared" si="245"/>
        <v>15</v>
      </c>
      <c r="CO82" s="89">
        <f t="shared" si="246"/>
        <v>15.012820512820515</v>
      </c>
      <c r="CP82" s="89">
        <f t="shared" si="247"/>
        <v>10</v>
      </c>
      <c r="CQ82" s="89">
        <f t="shared" si="248"/>
        <v>10</v>
      </c>
      <c r="CR82" s="89">
        <f t="shared" si="249"/>
        <v>10</v>
      </c>
      <c r="CS82" s="89">
        <f t="shared" si="250"/>
        <v>10</v>
      </c>
      <c r="CT82" s="89">
        <f t="shared" si="251"/>
        <v>10.00854700854701</v>
      </c>
      <c r="CU82" s="89">
        <f t="shared" si="252"/>
        <v>5</v>
      </c>
      <c r="CV82" s="89">
        <f t="shared" si="253"/>
        <v>5</v>
      </c>
      <c r="CW82" s="89">
        <f t="shared" si="254"/>
        <v>5</v>
      </c>
      <c r="CX82" s="89">
        <f t="shared" si="255"/>
        <v>5</v>
      </c>
      <c r="CY82" s="89">
        <f t="shared" si="256"/>
        <v>5.0042735042735051</v>
      </c>
      <c r="CZ82" s="89">
        <f t="shared" si="257"/>
        <v>72000</v>
      </c>
      <c r="DA82" s="89">
        <f t="shared" si="258"/>
        <v>72000</v>
      </c>
      <c r="DB82" s="89">
        <f t="shared" si="259"/>
        <v>72000</v>
      </c>
      <c r="DC82" s="89">
        <f t="shared" si="260"/>
        <v>72000</v>
      </c>
      <c r="DD82" s="89">
        <f t="shared" si="261"/>
        <v>72061.538461538468</v>
      </c>
      <c r="DH82" s="89">
        <v>77</v>
      </c>
      <c r="DI82" s="89">
        <f>SUMPRODUCT(AM$6:AM82,[1]节奏总纲!W$4:W80)</f>
        <v>60459296.56769266</v>
      </c>
      <c r="DJ82" s="89">
        <f>SUMPRODUCT(AN$6:AN82,[1]节奏总纲!X$4:X80)</f>
        <v>52865451.540001266</v>
      </c>
      <c r="DK82" s="89">
        <f>SUMPRODUCT(AO$6:AO82,[1]节奏总纲!Y$4:Y80)</f>
        <v>43696071.607617632</v>
      </c>
      <c r="DL82" s="89">
        <f>SUMPRODUCT(AP$6:AP82,[1]节奏总纲!Z$4:Z80)</f>
        <v>32373949.655722745</v>
      </c>
      <c r="DM82" s="89">
        <f>SUMPRODUCT(AQ$6:AQ82,[1]节奏总纲!AA$4:AA80)</f>
        <v>18334564.609721683</v>
      </c>
      <c r="DN82" s="89">
        <f>SUMPRODUCT(AR$6:AR82,[1]节奏总纲!W$4:W80)</f>
        <v>8103091728.8463802</v>
      </c>
      <c r="DO82" s="89">
        <f>SUMPRODUCT(AS$6:AS82,[1]节奏总纲!X$4:X80)</f>
        <v>7320357101.9446211</v>
      </c>
      <c r="DP82" s="89">
        <f>SUMPRODUCT(AT$6:AT82,[1]节奏总纲!Y$4:Y80)</f>
        <v>6259344749.6934052</v>
      </c>
      <c r="DQ82" s="89">
        <f>SUMPRODUCT(AU$6:AU82,[1]节奏总纲!Z$4:Z80)</f>
        <v>4803528623.3721447</v>
      </c>
      <c r="DR82" s="89">
        <f>SUMPRODUCT(AV$6:AV82,[1]节奏总纲!AA$4:AA80)</f>
        <v>2917717010.9876423</v>
      </c>
      <c r="DS82" s="89">
        <f>SUMPRODUCT(CZ$6:CZ82,[1]节奏总纲!W$4:W80)</f>
        <v>14793636.089994395</v>
      </c>
      <c r="DT82" s="89">
        <f>SUMPRODUCT(DA$6:DA82,[1]节奏总纲!X$4:X80)</f>
        <v>12803072.021988554</v>
      </c>
      <c r="DU82" s="89">
        <f>SUMPRODUCT(DB$6:DB82,[1]节奏总纲!Y$4:Y80)</f>
        <v>10471831.108688142</v>
      </c>
      <c r="DV82" s="89">
        <f>SUMPRODUCT(DC$6:DC82,[1]节奏总纲!Z$4:Z80)</f>
        <v>7675806.9589599138</v>
      </c>
      <c r="DW82" s="89">
        <f>SUMPRODUCT(DD$6:DD82,[1]节奏总纲!AA$4:AA80)</f>
        <v>4252700.6882607909</v>
      </c>
      <c r="DX82" s="89">
        <f>SUMPRODUCT(AW$6:AW82,[1]节奏总纲!W$4:W80)</f>
        <v>0</v>
      </c>
      <c r="DY82" s="89">
        <f>SUMPRODUCT(AX$6:AX82,[1]节奏总纲!X$4:X80)</f>
        <v>0</v>
      </c>
      <c r="DZ82" s="89">
        <f>SUMPRODUCT(AY$6:AY82,[1]节奏总纲!Y$4:Y80)</f>
        <v>0</v>
      </c>
      <c r="EA82" s="89">
        <f>SUMPRODUCT(AZ$6:AZ82,[1]节奏总纲!Z$4:Z80)</f>
        <v>0</v>
      </c>
      <c r="EB82" s="89">
        <f>SUMPRODUCT(BA$6:BA82,[1]节奏总纲!AA$4:AA80)</f>
        <v>0</v>
      </c>
      <c r="EC82" s="89">
        <f>SUMPRODUCT(BB$6:BB82,[1]节奏总纲!W$4:W80)</f>
        <v>0</v>
      </c>
      <c r="ED82" s="89">
        <f>SUMPRODUCT(BC$6:BC82,[1]节奏总纲!X$4:X80)</f>
        <v>0</v>
      </c>
      <c r="EE82" s="89">
        <f>SUMPRODUCT(BD$6:BD82,[1]节奏总纲!Y$4:Y80)</f>
        <v>0</v>
      </c>
      <c r="EF82" s="89">
        <f>SUMPRODUCT(BE$6:BE82,[1]节奏总纲!Z$4:Z80)</f>
        <v>0</v>
      </c>
      <c r="EG82" s="89">
        <f>SUMPRODUCT(BF$6:BF82,[1]节奏总纲!AA$4:AA80)</f>
        <v>0</v>
      </c>
      <c r="EH82" s="89">
        <f>SUMPRODUCT(BG$6:BG82,[1]节奏总纲!W$4:W80)</f>
        <v>0</v>
      </c>
      <c r="EI82" s="89">
        <f>SUMPRODUCT(BH$6:BH82,[1]节奏总纲!X$4:X80)</f>
        <v>0</v>
      </c>
      <c r="EJ82" s="89">
        <f>SUMPRODUCT(BI$6:BI82,[1]节奏总纲!Y$4:Y80)</f>
        <v>0</v>
      </c>
      <c r="EK82" s="89">
        <f>SUMPRODUCT(BJ$6:BJ82,[1]节奏总纲!Z$4:Z80)</f>
        <v>0</v>
      </c>
      <c r="EL82" s="89">
        <f>SUMPRODUCT(BK$6:BK82,[1]节奏总纲!AA$4:AA80)</f>
        <v>0</v>
      </c>
      <c r="EM82" s="89">
        <f>SUMPRODUCT(BL$6:BL82,[1]节奏总纲!W$4:W80)</f>
        <v>0</v>
      </c>
      <c r="EN82" s="89">
        <f>SUMPRODUCT(BM$6:BM82,[1]节奏总纲!X$4:X80)</f>
        <v>0</v>
      </c>
      <c r="EO82" s="89">
        <f>SUMPRODUCT(BN$6:BN82,[1]节奏总纲!Y$4:Y80)</f>
        <v>0</v>
      </c>
      <c r="EP82" s="89">
        <f>SUMPRODUCT(BO$6:BO82,[1]节奏总纲!Z$4:Z80)</f>
        <v>0</v>
      </c>
      <c r="EQ82" s="89">
        <f>SUMPRODUCT(BP$6:BP82,[1]节奏总纲!AA$4:AA80)</f>
        <v>0</v>
      </c>
      <c r="ER82" s="89">
        <f>SUMPRODUCT(BQ$6:BQ82,[1]节奏总纲!W$4:W80)</f>
        <v>0</v>
      </c>
      <c r="ES82" s="89">
        <f>SUMPRODUCT(BR$6:BR82,[1]节奏总纲!X$4:X80)</f>
        <v>0</v>
      </c>
      <c r="ET82" s="89">
        <f>SUMPRODUCT(BS$6:BS82,[1]节奏总纲!Y$4:Y80)</f>
        <v>0</v>
      </c>
      <c r="EU82" s="89">
        <f>SUMPRODUCT(BT$6:BT82,[1]节奏总纲!Z$4:Z80)</f>
        <v>0</v>
      </c>
      <c r="EV82" s="89">
        <f>SUMPRODUCT(BU$6:BU82,[1]节奏总纲!AA$4:AA80)</f>
        <v>0</v>
      </c>
      <c r="EX82" s="88">
        <v>60</v>
      </c>
      <c r="EY82" s="88">
        <f t="shared" si="264"/>
        <v>0</v>
      </c>
      <c r="EZ82" s="88">
        <f t="shared" si="265"/>
        <v>0</v>
      </c>
      <c r="FA82" s="88">
        <f t="shared" si="266"/>
        <v>0</v>
      </c>
      <c r="FB82" s="88">
        <f t="shared" si="267"/>
        <v>0</v>
      </c>
      <c r="FC82" s="88">
        <f t="shared" si="268"/>
        <v>0</v>
      </c>
      <c r="FE82" s="89">
        <f>SUMPRODUCT(BV$6:BV82,[1]节奏总纲!W$4:W80)</f>
        <v>4116.435518542763</v>
      </c>
      <c r="FF82" s="89">
        <f>SUMPRODUCT(BW$6:BW82,[1]节奏总纲!X$4:X80)</f>
        <v>3563.2754057684065</v>
      </c>
      <c r="FG82" s="89">
        <f>SUMPRODUCT(BX$6:BX82,[1]节奏总纲!Y$4:Y80)</f>
        <v>2914.9857398924605</v>
      </c>
      <c r="FH82" s="89">
        <f>SUMPRODUCT(BY$6:BY82,[1]节奏总纲!Z$4:Z80)</f>
        <v>2137.0009711232797</v>
      </c>
      <c r="FI82" s="89">
        <f>SUMPRODUCT(BZ$6:BZ82,[1]节奏总纲!AA$4:AA80)</f>
        <v>1184.4058589726808</v>
      </c>
      <c r="FJ82" s="89">
        <f>SUMPRODUCT(CA$6:CA82,[1]节奏总纲!W$4:W80)</f>
        <v>3065.3165899324008</v>
      </c>
      <c r="FK82" s="89">
        <f>SUMPRODUCT(CB$6:CB82,[1]节奏总纲!X$4:X80)</f>
        <v>2653.3931767758877</v>
      </c>
      <c r="FL82" s="89">
        <f>SUMPRODUCT(CC$6:CC82,[1]节奏总纲!Y$4:Y80)</f>
        <v>2170.5695682448745</v>
      </c>
      <c r="FM82" s="89">
        <f>SUMPRODUCT(CD$6:CD82,[1]节奏总纲!Z$4:Z80)</f>
        <v>1591.1584864589217</v>
      </c>
      <c r="FN82" s="89">
        <f>SUMPRODUCT(CE$6:CE82,[1]节奏总纲!AA$4:AA80)</f>
        <v>881.97904745346216</v>
      </c>
      <c r="FO82" s="89">
        <f>SUMPRODUCT(CF$6:CF82,[1]节奏总纲!W$4:W80)</f>
        <v>2032.7586320052978</v>
      </c>
      <c r="FP82" s="89">
        <f>SUMPRODUCT(CG$6:CG82,[1]节奏总纲!X$4:X80)</f>
        <v>1759.9448450177995</v>
      </c>
      <c r="FQ82" s="89">
        <f>SUMPRODUCT(CH$6:CH82,[1]节奏总纲!Y$4:Y80)</f>
        <v>1439.8645053759242</v>
      </c>
      <c r="FR82" s="89">
        <f>SUMPRODUCT(CI$6:CI82,[1]节奏总纲!Z$4:Z80)</f>
        <v>1055.4665854171544</v>
      </c>
      <c r="FS82" s="89">
        <f>SUMPRODUCT(CJ$6:CJ82,[1]节奏总纲!AA$4:AA80)</f>
        <v>585.05746367784332</v>
      </c>
      <c r="FT82" s="89">
        <f>SUMPRODUCT(CK$6:CK82,[1]节奏总纲!W$4:W80)</f>
        <v>2985.8208929559446</v>
      </c>
      <c r="FU82" s="89">
        <f>SUMPRODUCT(CL$6:CL82,[1]节奏总纲!X$4:X80)</f>
        <v>2585.0760557992662</v>
      </c>
      <c r="FV82" s="89">
        <f>SUMPRODUCT(CM$6:CM82,[1]节奏总纲!Y$4:Y80)</f>
        <v>2115.0856654052595</v>
      </c>
      <c r="FW82" s="89">
        <f>SUMPRODUCT(CN$6:CN82,[1]节奏总纲!Z$4:Z80)</f>
        <v>1551.062371299322</v>
      </c>
      <c r="FX82" s="89">
        <f>SUMPRODUCT(CO$6:CO82,[1]节奏总纲!AA$4:AA80)</f>
        <v>860.17886694110098</v>
      </c>
      <c r="FY82" s="89">
        <f>SUMPRODUCT(CP$6:CP82,[1]节奏总纲!W$4:W80)</f>
        <v>1967.7443401077182</v>
      </c>
      <c r="FZ82" s="89">
        <f>SUMPRODUCT(CQ$6:CQ82,[1]节奏总纲!X$4:X80)</f>
        <v>1703.9206617975808</v>
      </c>
      <c r="GA82" s="89">
        <f>SUMPRODUCT(CR$6:CR82,[1]节奏总纲!Y$4:Y80)</f>
        <v>1394.2228413826324</v>
      </c>
      <c r="GB82" s="89">
        <f>SUMPRODUCT(CS$6:CS82,[1]节奏总纲!Z$4:Z80)</f>
        <v>1022.2052515395876</v>
      </c>
      <c r="GC82" s="89">
        <f>SUMPRODUCT(CT$6:CT82,[1]节奏总纲!AA$4:AA80)</f>
        <v>567.27375842962431</v>
      </c>
      <c r="GD82" s="89">
        <f>SUMPRODUCT(CU$6:CU82,[1]节奏总纲!W$4:W80)</f>
        <v>967.2398094871088</v>
      </c>
      <c r="GE82" s="89">
        <f>SUMPRODUCT(CV$6:CV82,[1]节奏总纲!X$4:X80)</f>
        <v>837.49421177738247</v>
      </c>
      <c r="GF82" s="89">
        <f>SUMPRODUCT(CW$6:CW82,[1]节奏总纲!Y$4:Y80)</f>
        <v>685.46812641246424</v>
      </c>
      <c r="GG82" s="89">
        <f>SUMPRODUCT(CX$6:CX82,[1]节奏总纲!Z$4:Z80)</f>
        <v>503.04279402553158</v>
      </c>
      <c r="GH82" s="89">
        <f>SUMPRODUCT(CY$6:CY82,[1]节奏总纲!AA$4:AA80)</f>
        <v>279.10957495321725</v>
      </c>
      <c r="GJ82" s="88">
        <v>35</v>
      </c>
      <c r="GK82" s="88">
        <f t="shared" si="269"/>
        <v>99.395534219939734</v>
      </c>
      <c r="GL82" s="88">
        <f t="shared" si="270"/>
        <v>62.954408781417385</v>
      </c>
      <c r="GM82" s="88">
        <f t="shared" si="271"/>
        <v>36.663866965484736</v>
      </c>
      <c r="GN82" s="88">
        <f t="shared" si="272"/>
        <v>22.858293621817548</v>
      </c>
      <c r="GO82" s="88">
        <f t="shared" si="273"/>
        <v>3.4025330879178433</v>
      </c>
      <c r="GP82" s="88">
        <f t="shared" si="274"/>
        <v>0</v>
      </c>
      <c r="GR82" s="89">
        <f>SUMPRODUCT(CZ$6:CZ82,[1]节奏总纲!W$4:W80)</f>
        <v>14793636.089994395</v>
      </c>
      <c r="GS82" s="89">
        <f>SUMPRODUCT(DA$6:DA82,[1]节奏总纲!X$4:X80)</f>
        <v>12803072.021988554</v>
      </c>
      <c r="GT82" s="89">
        <f>SUMPRODUCT(DB$6:DB82,[1]节奏总纲!Y$4:Y80)</f>
        <v>10471831.108688142</v>
      </c>
      <c r="GU82" s="89">
        <f>SUMPRODUCT(DC$6:DC82,[1]节奏总纲!Z$4:Z80)</f>
        <v>7675806.9589599138</v>
      </c>
      <c r="GV82" s="89">
        <f>SUMPRODUCT(DD$6:DD82,[1]节奏总纲!AA$4:AA80)</f>
        <v>4252700.6882607909</v>
      </c>
    </row>
    <row r="83" spans="2:204" x14ac:dyDescent="0.15">
      <c r="B83" s="89">
        <f t="shared" si="275"/>
        <v>80</v>
      </c>
      <c r="C83" s="89">
        <v>72</v>
      </c>
      <c r="D83" s="39">
        <f>爵位解锁村镇信息!L80</f>
        <v>5190</v>
      </c>
      <c r="E83" s="39">
        <f>爵位解锁村镇信息!M80</f>
        <v>5236.8181818181811</v>
      </c>
      <c r="F83" s="39">
        <f>爵位解锁村镇信息!N80</f>
        <v>5284.591836734694</v>
      </c>
      <c r="G83" s="39">
        <f>爵位解锁村镇信息!O80</f>
        <v>5333.350515463917</v>
      </c>
      <c r="H83" s="39">
        <f>爵位解锁村镇信息!P80</f>
        <v>5433.9473684210543</v>
      </c>
      <c r="I83" s="67">
        <f t="shared" si="263"/>
        <v>0.97302504816955682</v>
      </c>
      <c r="J83" s="42">
        <v>100</v>
      </c>
      <c r="K83" s="89">
        <f t="shared" si="276"/>
        <v>5050</v>
      </c>
      <c r="L83" s="89">
        <v>331500</v>
      </c>
      <c r="M83" s="89">
        <f>ROUND(650/INDEX('[1]功能-付费相关'!BB$6:BB$105,C83,1)/2000,0)*2000</f>
        <v>47196000</v>
      </c>
      <c r="S83" s="89">
        <v>6</v>
      </c>
      <c r="T83" s="69">
        <v>20</v>
      </c>
      <c r="U83" s="69">
        <v>15</v>
      </c>
      <c r="V83" s="69">
        <v>10</v>
      </c>
      <c r="W83" s="69">
        <v>15</v>
      </c>
      <c r="X83" s="89">
        <v>10</v>
      </c>
      <c r="Y83" s="69">
        <v>5</v>
      </c>
      <c r="Z83" s="89">
        <f t="shared" si="262"/>
        <v>72000</v>
      </c>
      <c r="AE83" s="89">
        <v>78</v>
      </c>
      <c r="AF83" s="89">
        <f t="shared" si="187"/>
        <v>5670</v>
      </c>
      <c r="AG83" s="89">
        <f t="shared" si="188"/>
        <v>5721.6666666666661</v>
      </c>
      <c r="AH83" s="89">
        <f t="shared" si="189"/>
        <v>5774.3877551020414</v>
      </c>
      <c r="AI83" s="89">
        <f t="shared" si="190"/>
        <v>5828.1958762886597</v>
      </c>
      <c r="AJ83" s="89">
        <f t="shared" si="191"/>
        <v>5939.21052631579</v>
      </c>
      <c r="AL83" s="89">
        <v>78</v>
      </c>
      <c r="AM83" s="89">
        <f t="shared" si="192"/>
        <v>383340</v>
      </c>
      <c r="AN83" s="89">
        <f t="shared" si="193"/>
        <v>387834.99999999994</v>
      </c>
      <c r="AO83" s="89">
        <f t="shared" si="194"/>
        <v>392446.12244897964</v>
      </c>
      <c r="AP83" s="89">
        <f t="shared" si="195"/>
        <v>397181.23711340205</v>
      </c>
      <c r="AQ83" s="89">
        <f t="shared" si="196"/>
        <v>405186.14035087725</v>
      </c>
      <c r="AR83" s="89">
        <f t="shared" si="197"/>
        <v>85284400</v>
      </c>
      <c r="AS83" s="89">
        <f t="shared" si="198"/>
        <v>89604766.666666612</v>
      </c>
      <c r="AT83" s="89">
        <f t="shared" si="199"/>
        <v>94216697.959183723</v>
      </c>
      <c r="AU83" s="89">
        <f t="shared" si="200"/>
        <v>99164892.783505157</v>
      </c>
      <c r="AV83" s="89">
        <f t="shared" si="201"/>
        <v>102712808.36707154</v>
      </c>
      <c r="AW83" s="89">
        <f t="shared" si="202"/>
        <v>0</v>
      </c>
      <c r="AX83" s="89">
        <f t="shared" si="203"/>
        <v>0</v>
      </c>
      <c r="AY83" s="89">
        <f t="shared" si="204"/>
        <v>0</v>
      </c>
      <c r="AZ83" s="89">
        <f t="shared" si="205"/>
        <v>0</v>
      </c>
      <c r="BA83" s="89">
        <f t="shared" si="206"/>
        <v>0</v>
      </c>
      <c r="BB83" s="89">
        <f t="shared" si="207"/>
        <v>0</v>
      </c>
      <c r="BC83" s="89">
        <f t="shared" si="208"/>
        <v>0</v>
      </c>
      <c r="BD83" s="89">
        <f t="shared" si="209"/>
        <v>0</v>
      </c>
      <c r="BE83" s="89">
        <f t="shared" si="210"/>
        <v>0</v>
      </c>
      <c r="BF83" s="89">
        <f t="shared" si="211"/>
        <v>0</v>
      </c>
      <c r="BG83" s="89">
        <f t="shared" si="212"/>
        <v>0</v>
      </c>
      <c r="BH83" s="89">
        <f t="shared" si="213"/>
        <v>0</v>
      </c>
      <c r="BI83" s="89">
        <f t="shared" si="214"/>
        <v>0</v>
      </c>
      <c r="BJ83" s="89">
        <f t="shared" si="215"/>
        <v>0</v>
      </c>
      <c r="BK83" s="89">
        <f t="shared" si="216"/>
        <v>0</v>
      </c>
      <c r="BL83" s="89">
        <f t="shared" si="217"/>
        <v>0</v>
      </c>
      <c r="BM83" s="89">
        <f t="shared" si="218"/>
        <v>0</v>
      </c>
      <c r="BN83" s="89">
        <f t="shared" si="219"/>
        <v>0</v>
      </c>
      <c r="BO83" s="89">
        <f t="shared" si="220"/>
        <v>0</v>
      </c>
      <c r="BP83" s="89">
        <f t="shared" si="221"/>
        <v>0</v>
      </c>
      <c r="BQ83" s="89">
        <f t="shared" si="222"/>
        <v>0</v>
      </c>
      <c r="BR83" s="89">
        <f t="shared" si="223"/>
        <v>0</v>
      </c>
      <c r="BS83" s="89">
        <f t="shared" si="224"/>
        <v>0</v>
      </c>
      <c r="BT83" s="89">
        <f t="shared" si="225"/>
        <v>0</v>
      </c>
      <c r="BU83" s="89">
        <f t="shared" si="226"/>
        <v>0</v>
      </c>
      <c r="BV83" s="89">
        <f t="shared" si="227"/>
        <v>20</v>
      </c>
      <c r="BW83" s="89">
        <f t="shared" si="228"/>
        <v>20</v>
      </c>
      <c r="BX83" s="89">
        <f t="shared" si="229"/>
        <v>20</v>
      </c>
      <c r="BY83" s="89">
        <f t="shared" si="230"/>
        <v>20</v>
      </c>
      <c r="BZ83" s="89">
        <f t="shared" si="231"/>
        <v>20.304993252361676</v>
      </c>
      <c r="CA83" s="89">
        <f t="shared" si="232"/>
        <v>15</v>
      </c>
      <c r="CB83" s="89">
        <f t="shared" si="233"/>
        <v>15</v>
      </c>
      <c r="CC83" s="89">
        <f t="shared" si="234"/>
        <v>15</v>
      </c>
      <c r="CD83" s="89">
        <f t="shared" si="235"/>
        <v>15</v>
      </c>
      <c r="CE83" s="89">
        <f t="shared" si="236"/>
        <v>15.228744939271257</v>
      </c>
      <c r="CF83" s="89">
        <f t="shared" si="237"/>
        <v>10</v>
      </c>
      <c r="CG83" s="89">
        <f t="shared" si="238"/>
        <v>10</v>
      </c>
      <c r="CH83" s="89">
        <f t="shared" si="239"/>
        <v>10</v>
      </c>
      <c r="CI83" s="89">
        <f t="shared" si="240"/>
        <v>10</v>
      </c>
      <c r="CJ83" s="89">
        <f t="shared" si="241"/>
        <v>10.152496626180838</v>
      </c>
      <c r="CK83" s="89">
        <f t="shared" si="242"/>
        <v>15</v>
      </c>
      <c r="CL83" s="89">
        <f t="shared" si="243"/>
        <v>15</v>
      </c>
      <c r="CM83" s="89">
        <f t="shared" si="244"/>
        <v>15</v>
      </c>
      <c r="CN83" s="89">
        <f t="shared" si="245"/>
        <v>15</v>
      </c>
      <c r="CO83" s="89">
        <f t="shared" si="246"/>
        <v>15.228744939271257</v>
      </c>
      <c r="CP83" s="89">
        <f t="shared" si="247"/>
        <v>10</v>
      </c>
      <c r="CQ83" s="89">
        <f t="shared" si="248"/>
        <v>10</v>
      </c>
      <c r="CR83" s="89">
        <f t="shared" si="249"/>
        <v>10</v>
      </c>
      <c r="CS83" s="89">
        <f t="shared" si="250"/>
        <v>10</v>
      </c>
      <c r="CT83" s="89">
        <f t="shared" si="251"/>
        <v>10.152496626180838</v>
      </c>
      <c r="CU83" s="89">
        <f t="shared" si="252"/>
        <v>5</v>
      </c>
      <c r="CV83" s="89">
        <f t="shared" si="253"/>
        <v>5</v>
      </c>
      <c r="CW83" s="89">
        <f t="shared" si="254"/>
        <v>5</v>
      </c>
      <c r="CX83" s="89">
        <f t="shared" si="255"/>
        <v>5</v>
      </c>
      <c r="CY83" s="89">
        <f t="shared" si="256"/>
        <v>5.076248313090419</v>
      </c>
      <c r="CZ83" s="89">
        <f t="shared" si="257"/>
        <v>72000</v>
      </c>
      <c r="DA83" s="89">
        <f t="shared" si="258"/>
        <v>72000</v>
      </c>
      <c r="DB83" s="89">
        <f t="shared" si="259"/>
        <v>72000</v>
      </c>
      <c r="DC83" s="89">
        <f t="shared" si="260"/>
        <v>72000</v>
      </c>
      <c r="DD83" s="89">
        <f t="shared" si="261"/>
        <v>73097.975708502025</v>
      </c>
      <c r="DH83" s="89">
        <v>78</v>
      </c>
      <c r="DI83" s="89">
        <f>SUMPRODUCT(AM$6:AM83,[1]节奏总纲!W$4:W81)</f>
        <v>66180389.51226531</v>
      </c>
      <c r="DJ83" s="89">
        <f>SUMPRODUCT(AN$6:AN83,[1]节奏总纲!X$4:X81)</f>
        <v>57875698.253405176</v>
      </c>
      <c r="DK83" s="89">
        <f>SUMPRODUCT(AO$6:AO83,[1]节奏总纲!Y$4:Y81)</f>
        <v>47895651.362788148</v>
      </c>
      <c r="DL83" s="89">
        <f>SUMPRODUCT(AP$6:AP83,[1]节奏总纲!Z$4:Z81)</f>
        <v>35451000.11342179</v>
      </c>
      <c r="DM83" s="89">
        <f>SUMPRODUCT(AQ$6:AQ83,[1]节奏总纲!AA$4:AA81)</f>
        <v>20002408.493314322</v>
      </c>
      <c r="DN83" s="89">
        <f>SUMPRODUCT(AR$6:AR83,[1]节奏总纲!W$4:W81)</f>
        <v>9375904321.1198502</v>
      </c>
      <c r="DO83" s="89">
        <f>SUMPRODUCT(AS$6:AS83,[1]节奏总纲!X$4:X81)</f>
        <v>8477916341.5619602</v>
      </c>
      <c r="DP83" s="89">
        <f>SUMPRODUCT(AT$6:AT83,[1]节奏总纲!Y$4:Y81)</f>
        <v>7267560947.3189602</v>
      </c>
      <c r="DQ83" s="89">
        <f>SUMPRODUCT(AU$6:AU83,[1]节奏总纲!Z$4:Z81)</f>
        <v>5571780872.5085764</v>
      </c>
      <c r="DR83" s="89">
        <f>SUMPRODUCT(AV$6:AV83,[1]节奏总纲!AA$4:AA81)</f>
        <v>3340507704.305275</v>
      </c>
      <c r="DS83" s="89">
        <f>SUMPRODUCT(CZ$6:CZ83,[1]节奏总纲!W$4:W81)</f>
        <v>15868187.903030423</v>
      </c>
      <c r="DT83" s="89">
        <f>SUMPRODUCT(DA$6:DA83,[1]节奏总纲!X$4:X81)</f>
        <v>13733204.07135254</v>
      </c>
      <c r="DU83" s="89">
        <f>SUMPRODUCT(DB$6:DB83,[1]节奏总纲!Y$4:Y81)</f>
        <v>11242305.640288558</v>
      </c>
      <c r="DV83" s="89">
        <f>SUMPRODUCT(DC$6:DC83,[1]节奏总纲!Z$4:Z81)</f>
        <v>8233606.8051069155</v>
      </c>
      <c r="DW83" s="89">
        <f>SUMPRODUCT(DD$6:DD83,[1]节奏总纲!AA$4:AA81)</f>
        <v>4553589.5873303721</v>
      </c>
      <c r="DX83" s="89">
        <f>SUMPRODUCT(AW$6:AW83,[1]节奏总纲!W$4:W81)</f>
        <v>0</v>
      </c>
      <c r="DY83" s="89">
        <f>SUMPRODUCT(AX$6:AX83,[1]节奏总纲!X$4:X81)</f>
        <v>0</v>
      </c>
      <c r="DZ83" s="89">
        <f>SUMPRODUCT(AY$6:AY83,[1]节奏总纲!Y$4:Y81)</f>
        <v>0</v>
      </c>
      <c r="EA83" s="89">
        <f>SUMPRODUCT(AZ$6:AZ83,[1]节奏总纲!Z$4:Z81)</f>
        <v>0</v>
      </c>
      <c r="EB83" s="89">
        <f>SUMPRODUCT(BA$6:BA83,[1]节奏总纲!AA$4:AA81)</f>
        <v>0</v>
      </c>
      <c r="EC83" s="89">
        <f>SUMPRODUCT(BB$6:BB83,[1]节奏总纲!W$4:W81)</f>
        <v>0</v>
      </c>
      <c r="ED83" s="89">
        <f>SUMPRODUCT(BC$6:BC83,[1]节奏总纲!X$4:X81)</f>
        <v>0</v>
      </c>
      <c r="EE83" s="89">
        <f>SUMPRODUCT(BD$6:BD83,[1]节奏总纲!Y$4:Y81)</f>
        <v>0</v>
      </c>
      <c r="EF83" s="89">
        <f>SUMPRODUCT(BE$6:BE83,[1]节奏总纲!Z$4:Z81)</f>
        <v>0</v>
      </c>
      <c r="EG83" s="89">
        <f>SUMPRODUCT(BF$6:BF83,[1]节奏总纲!AA$4:AA81)</f>
        <v>0</v>
      </c>
      <c r="EH83" s="89">
        <f>SUMPRODUCT(BG$6:BG83,[1]节奏总纲!W$4:W81)</f>
        <v>0</v>
      </c>
      <c r="EI83" s="89">
        <f>SUMPRODUCT(BH$6:BH83,[1]节奏总纲!X$4:X81)</f>
        <v>0</v>
      </c>
      <c r="EJ83" s="89">
        <f>SUMPRODUCT(BI$6:BI83,[1]节奏总纲!Y$4:Y81)</f>
        <v>0</v>
      </c>
      <c r="EK83" s="89">
        <f>SUMPRODUCT(BJ$6:BJ83,[1]节奏总纲!Z$4:Z81)</f>
        <v>0</v>
      </c>
      <c r="EL83" s="89">
        <f>SUMPRODUCT(BK$6:BK83,[1]节奏总纲!AA$4:AA81)</f>
        <v>0</v>
      </c>
      <c r="EM83" s="89">
        <f>SUMPRODUCT(BL$6:BL83,[1]节奏总纲!W$4:W81)</f>
        <v>0</v>
      </c>
      <c r="EN83" s="89">
        <f>SUMPRODUCT(BM$6:BM83,[1]节奏总纲!X$4:X81)</f>
        <v>0</v>
      </c>
      <c r="EO83" s="89">
        <f>SUMPRODUCT(BN$6:BN83,[1]节奏总纲!Y$4:Y81)</f>
        <v>0</v>
      </c>
      <c r="EP83" s="89">
        <f>SUMPRODUCT(BO$6:BO83,[1]节奏总纲!Z$4:Z81)</f>
        <v>0</v>
      </c>
      <c r="EQ83" s="89">
        <f>SUMPRODUCT(BP$6:BP83,[1]节奏总纲!AA$4:AA81)</f>
        <v>0</v>
      </c>
      <c r="ER83" s="89">
        <f>SUMPRODUCT(BQ$6:BQ83,[1]节奏总纲!W$4:W81)</f>
        <v>0</v>
      </c>
      <c r="ES83" s="89">
        <f>SUMPRODUCT(BR$6:BR83,[1]节奏总纲!X$4:X81)</f>
        <v>0</v>
      </c>
      <c r="ET83" s="89">
        <f>SUMPRODUCT(BS$6:BS83,[1]节奏总纲!Y$4:Y81)</f>
        <v>0</v>
      </c>
      <c r="EU83" s="89">
        <f>SUMPRODUCT(BT$6:BT83,[1]节奏总纲!Z$4:Z81)</f>
        <v>0</v>
      </c>
      <c r="EV83" s="89">
        <f>SUMPRODUCT(BU$6:BU83,[1]节奏总纲!AA$4:AA81)</f>
        <v>0</v>
      </c>
      <c r="EX83" s="88">
        <v>70</v>
      </c>
      <c r="EY83" s="88">
        <f t="shared" si="264"/>
        <v>0</v>
      </c>
      <c r="EZ83" s="88">
        <f t="shared" si="265"/>
        <v>0</v>
      </c>
      <c r="FA83" s="88">
        <f t="shared" si="266"/>
        <v>0</v>
      </c>
      <c r="FB83" s="88">
        <f t="shared" si="267"/>
        <v>0</v>
      </c>
      <c r="FC83" s="88">
        <f t="shared" si="268"/>
        <v>0</v>
      </c>
      <c r="FE83" s="89">
        <f>SUMPRODUCT(BV$6:BV83,[1]节奏总纲!W$4:W81)</f>
        <v>4414.922133274993</v>
      </c>
      <c r="FF83" s="89">
        <f>SUMPRODUCT(BW$6:BW83,[1]节奏总纲!X$4:X81)</f>
        <v>3821.6454194806247</v>
      </c>
      <c r="FG83" s="89">
        <f>SUMPRODUCT(BX$6:BX83,[1]节奏总纲!Y$4:Y81)</f>
        <v>3129.0064431147985</v>
      </c>
      <c r="FH83" s="89">
        <f>SUMPRODUCT(BY$6:BY83,[1]节奏总纲!Z$4:Z81)</f>
        <v>2291.9453728307799</v>
      </c>
      <c r="FI83" s="89">
        <f>SUMPRODUCT(BZ$6:BZ83,[1]节奏总纲!AA$4:AA81)</f>
        <v>1267.9861087142312</v>
      </c>
      <c r="FJ83" s="89">
        <f>SUMPRODUCT(CA$6:CA83,[1]节奏总纲!W$4:W81)</f>
        <v>3289.1815509815733</v>
      </c>
      <c r="FK83" s="89">
        <f>SUMPRODUCT(CB$6:CB83,[1]节奏总纲!X$4:X81)</f>
        <v>2847.1706870600515</v>
      </c>
      <c r="FL83" s="89">
        <f>SUMPRODUCT(CC$6:CC83,[1]节奏总纲!Y$4:Y81)</f>
        <v>2331.0850956616277</v>
      </c>
      <c r="FM83" s="89">
        <f>SUMPRODUCT(CD$6:CD83,[1]节奏总纲!Z$4:Z81)</f>
        <v>1707.3667877395471</v>
      </c>
      <c r="FN83" s="89">
        <f>SUMPRODUCT(CE$6:CE83,[1]节奏总纲!AA$4:AA81)</f>
        <v>944.66423475962495</v>
      </c>
      <c r="FO83" s="89">
        <f>SUMPRODUCT(CF$6:CF83,[1]节奏总纲!W$4:W81)</f>
        <v>2182.0019393714128</v>
      </c>
      <c r="FP83" s="89">
        <f>SUMPRODUCT(CG$6:CG83,[1]节奏总纲!X$4:X81)</f>
        <v>1889.1298518739086</v>
      </c>
      <c r="FQ83" s="89">
        <f>SUMPRODUCT(CH$6:CH83,[1]节奏总纲!Y$4:Y81)</f>
        <v>1546.8748569870932</v>
      </c>
      <c r="FR83" s="89">
        <f>SUMPRODUCT(CI$6:CI83,[1]节奏总纲!Z$4:Z81)</f>
        <v>1132.9387862709045</v>
      </c>
      <c r="FS83" s="89">
        <f>SUMPRODUCT(CJ$6:CJ83,[1]节奏总纲!AA$4:AA81)</f>
        <v>626.84758854861855</v>
      </c>
      <c r="FT83" s="89">
        <f>SUMPRODUCT(CK$6:CK83,[1]节奏总纲!W$4:W81)</f>
        <v>3209.6858540051171</v>
      </c>
      <c r="FU83" s="89">
        <f>SUMPRODUCT(CL$6:CL83,[1]节奏总纲!X$4:X81)</f>
        <v>2778.85356608343</v>
      </c>
      <c r="FV83" s="89">
        <f>SUMPRODUCT(CM$6:CM83,[1]节奏总纲!Y$4:Y81)</f>
        <v>2275.6011928220128</v>
      </c>
      <c r="FW83" s="89">
        <f>SUMPRODUCT(CN$6:CN83,[1]节奏总纲!Z$4:Z81)</f>
        <v>1667.2706725799474</v>
      </c>
      <c r="FX83" s="89">
        <f>SUMPRODUCT(CO$6:CO83,[1]节奏总纲!AA$4:AA81)</f>
        <v>922.86405424726377</v>
      </c>
      <c r="FY83" s="89">
        <f>SUMPRODUCT(CP$6:CP83,[1]节奏总纲!W$4:W81)</f>
        <v>2116.987647473833</v>
      </c>
      <c r="FZ83" s="89">
        <f>SUMPRODUCT(CQ$6:CQ83,[1]节奏总纲!X$4:X81)</f>
        <v>1833.1056686536899</v>
      </c>
      <c r="GA83" s="89">
        <f>SUMPRODUCT(CR$6:CR83,[1]节奏总纲!Y$4:Y81)</f>
        <v>1501.2331929938014</v>
      </c>
      <c r="GB83" s="89">
        <f>SUMPRODUCT(CS$6:CS83,[1]节奏总纲!Z$4:Z81)</f>
        <v>1099.6774523933377</v>
      </c>
      <c r="GC83" s="89">
        <f>SUMPRODUCT(CT$6:CT83,[1]节奏总纲!AA$4:AA81)</f>
        <v>609.06388330039954</v>
      </c>
      <c r="GD83" s="89">
        <f>SUMPRODUCT(CU$6:CU83,[1]节奏总纲!W$4:W81)</f>
        <v>1041.8614631701662</v>
      </c>
      <c r="GE83" s="89">
        <f>SUMPRODUCT(CV$6:CV83,[1]节奏总纲!X$4:X81)</f>
        <v>902.08671520543703</v>
      </c>
      <c r="GF83" s="89">
        <f>SUMPRODUCT(CW$6:CW83,[1]节奏总纲!Y$4:Y81)</f>
        <v>738.97330221804873</v>
      </c>
      <c r="GG83" s="89">
        <f>SUMPRODUCT(CX$6:CX83,[1]节奏总纲!Z$4:Z81)</f>
        <v>541.77889445240669</v>
      </c>
      <c r="GH83" s="89">
        <f>SUMPRODUCT(CY$6:CY83,[1]节奏总纲!AA$4:AA81)</f>
        <v>300.00463738860486</v>
      </c>
      <c r="GJ83" s="88">
        <v>40</v>
      </c>
      <c r="GK83" s="88">
        <f t="shared" si="269"/>
        <v>148.60505010684747</v>
      </c>
      <c r="GL83" s="88">
        <f t="shared" si="270"/>
        <v>99.861545696598171</v>
      </c>
      <c r="GM83" s="88">
        <f t="shared" si="271"/>
        <v>61.268624908938605</v>
      </c>
      <c r="GN83" s="88">
        <f t="shared" si="272"/>
        <v>59.765430536998352</v>
      </c>
      <c r="GO83" s="88">
        <f t="shared" si="273"/>
        <v>28.007291031371707</v>
      </c>
      <c r="GP83" s="88">
        <f t="shared" si="274"/>
        <v>5.9438137714235921</v>
      </c>
      <c r="GR83" s="89">
        <f>SUMPRODUCT(CZ$6:CZ83,[1]节奏总纲!W$4:W81)</f>
        <v>15868187.903030423</v>
      </c>
      <c r="GS83" s="89">
        <f>SUMPRODUCT(DA$6:DA83,[1]节奏总纲!X$4:X81)</f>
        <v>13733204.07135254</v>
      </c>
      <c r="GT83" s="89">
        <f>SUMPRODUCT(DB$6:DB83,[1]节奏总纲!Y$4:Y81)</f>
        <v>11242305.640288558</v>
      </c>
      <c r="GU83" s="89">
        <f>SUMPRODUCT(DC$6:DC83,[1]节奏总纲!Z$4:Z81)</f>
        <v>8233606.8051069155</v>
      </c>
      <c r="GV83" s="89">
        <f>SUMPRODUCT(DD$6:DD83,[1]节奏总纲!AA$4:AA81)</f>
        <v>4553589.5873303721</v>
      </c>
    </row>
    <row r="84" spans="2:204" x14ac:dyDescent="0.15">
      <c r="B84" s="89">
        <f t="shared" si="275"/>
        <v>80</v>
      </c>
      <c r="C84" s="89">
        <v>73</v>
      </c>
      <c r="D84" s="39">
        <f>爵位解锁村镇信息!L81</f>
        <v>5270</v>
      </c>
      <c r="E84" s="39">
        <f>爵位解锁村镇信息!M81</f>
        <v>5317.6262626262615</v>
      </c>
      <c r="F84" s="39">
        <f>爵位解锁村镇信息!N81</f>
        <v>5366.224489795919</v>
      </c>
      <c r="G84" s="39">
        <f>爵位解锁村镇信息!O81</f>
        <v>5415.8247422680406</v>
      </c>
      <c r="H84" s="39">
        <f>爵位解锁村镇信息!P81</f>
        <v>5518.1578947368434</v>
      </c>
      <c r="I84" s="67">
        <f t="shared" si="263"/>
        <v>0.97722960151802651</v>
      </c>
      <c r="J84" s="42">
        <v>100</v>
      </c>
      <c r="K84" s="89">
        <f t="shared" si="276"/>
        <v>5150</v>
      </c>
      <c r="L84" s="89">
        <v>339600</v>
      </c>
      <c r="M84" s="89">
        <f>ROUND(650/INDEX('[1]功能-付费相关'!BB$6:BB$105,C84,1)/2000,0)*2000</f>
        <v>51916000</v>
      </c>
      <c r="S84" s="89">
        <v>6</v>
      </c>
      <c r="T84" s="69">
        <v>20</v>
      </c>
      <c r="U84" s="69">
        <v>15</v>
      </c>
      <c r="V84" s="69">
        <v>10</v>
      </c>
      <c r="W84" s="69">
        <v>15</v>
      </c>
      <c r="X84" s="89">
        <v>10</v>
      </c>
      <c r="Y84" s="69">
        <v>5</v>
      </c>
      <c r="Z84" s="89">
        <f t="shared" si="262"/>
        <v>72000</v>
      </c>
      <c r="AE84" s="89">
        <v>79</v>
      </c>
      <c r="AF84" s="89">
        <f t="shared" si="187"/>
        <v>5750</v>
      </c>
      <c r="AG84" s="89">
        <f t="shared" si="188"/>
        <v>5802.4747474747464</v>
      </c>
      <c r="AH84" s="89">
        <f t="shared" si="189"/>
        <v>5856.0204081632655</v>
      </c>
      <c r="AI84" s="89">
        <f t="shared" si="190"/>
        <v>5910.6701030927834</v>
      </c>
      <c r="AJ84" s="89">
        <f t="shared" si="191"/>
        <v>6023.4210526315801</v>
      </c>
      <c r="AL84" s="89">
        <v>79</v>
      </c>
      <c r="AM84" s="89">
        <f t="shared" si="192"/>
        <v>390300</v>
      </c>
      <c r="AN84" s="89">
        <f t="shared" si="193"/>
        <v>394917.77777777769</v>
      </c>
      <c r="AO84" s="89">
        <f t="shared" si="194"/>
        <v>399510.72562358278</v>
      </c>
      <c r="AP84" s="89">
        <f t="shared" si="195"/>
        <v>403239.049255441</v>
      </c>
      <c r="AQ84" s="89">
        <f t="shared" si="196"/>
        <v>410931.16959064337</v>
      </c>
      <c r="AR84" s="89">
        <f t="shared" si="197"/>
        <v>91974000</v>
      </c>
      <c r="AS84" s="89">
        <f t="shared" si="198"/>
        <v>96799577.777777687</v>
      </c>
      <c r="AT84" s="89">
        <f t="shared" si="199"/>
        <v>101274117.04168847</v>
      </c>
      <c r="AU84" s="89">
        <f t="shared" si="200"/>
        <v>102219229.79998237</v>
      </c>
      <c r="AV84" s="89">
        <f t="shared" si="201"/>
        <v>104169146.64867298</v>
      </c>
      <c r="AW84" s="89">
        <f t="shared" si="202"/>
        <v>0</v>
      </c>
      <c r="AX84" s="89">
        <f t="shared" si="203"/>
        <v>0</v>
      </c>
      <c r="AY84" s="89">
        <f t="shared" si="204"/>
        <v>0</v>
      </c>
      <c r="AZ84" s="89">
        <f t="shared" si="205"/>
        <v>0</v>
      </c>
      <c r="BA84" s="89">
        <f t="shared" si="206"/>
        <v>0</v>
      </c>
      <c r="BB84" s="89">
        <f t="shared" si="207"/>
        <v>0</v>
      </c>
      <c r="BC84" s="89">
        <f t="shared" si="208"/>
        <v>0</v>
      </c>
      <c r="BD84" s="89">
        <f t="shared" si="209"/>
        <v>0</v>
      </c>
      <c r="BE84" s="89">
        <f t="shared" si="210"/>
        <v>0</v>
      </c>
      <c r="BF84" s="89">
        <f t="shared" si="211"/>
        <v>0</v>
      </c>
      <c r="BG84" s="89">
        <f t="shared" si="212"/>
        <v>0</v>
      </c>
      <c r="BH84" s="89">
        <f t="shared" si="213"/>
        <v>0</v>
      </c>
      <c r="BI84" s="89">
        <f t="shared" si="214"/>
        <v>0</v>
      </c>
      <c r="BJ84" s="89">
        <f t="shared" si="215"/>
        <v>0</v>
      </c>
      <c r="BK84" s="89">
        <f t="shared" si="216"/>
        <v>0</v>
      </c>
      <c r="BL84" s="89">
        <f t="shared" si="217"/>
        <v>0</v>
      </c>
      <c r="BM84" s="89">
        <f t="shared" si="218"/>
        <v>0</v>
      </c>
      <c r="BN84" s="89">
        <f t="shared" si="219"/>
        <v>0</v>
      </c>
      <c r="BO84" s="89">
        <f t="shared" si="220"/>
        <v>0</v>
      </c>
      <c r="BP84" s="89">
        <f t="shared" si="221"/>
        <v>0</v>
      </c>
      <c r="BQ84" s="89">
        <f t="shared" si="222"/>
        <v>0</v>
      </c>
      <c r="BR84" s="89">
        <f t="shared" si="223"/>
        <v>0</v>
      </c>
      <c r="BS84" s="89">
        <f t="shared" si="224"/>
        <v>0</v>
      </c>
      <c r="BT84" s="89">
        <f t="shared" si="225"/>
        <v>0</v>
      </c>
      <c r="BU84" s="89">
        <f t="shared" si="226"/>
        <v>0</v>
      </c>
      <c r="BV84" s="89">
        <f t="shared" si="227"/>
        <v>20</v>
      </c>
      <c r="BW84" s="89">
        <f t="shared" si="228"/>
        <v>20</v>
      </c>
      <c r="BX84" s="89">
        <f t="shared" si="229"/>
        <v>20.020582592011163</v>
      </c>
      <c r="BY84" s="89">
        <f t="shared" si="230"/>
        <v>20.207419155872763</v>
      </c>
      <c r="BZ84" s="89">
        <f t="shared" si="231"/>
        <v>20.592892487629335</v>
      </c>
      <c r="CA84" s="89">
        <f t="shared" si="232"/>
        <v>15</v>
      </c>
      <c r="CB84" s="89">
        <f t="shared" si="233"/>
        <v>15</v>
      </c>
      <c r="CC84" s="89">
        <f t="shared" si="234"/>
        <v>15.015436944008373</v>
      </c>
      <c r="CD84" s="89">
        <f t="shared" si="235"/>
        <v>15.155564366904573</v>
      </c>
      <c r="CE84" s="89">
        <f t="shared" si="236"/>
        <v>15.444669365722</v>
      </c>
      <c r="CF84" s="89">
        <f t="shared" si="237"/>
        <v>10</v>
      </c>
      <c r="CG84" s="89">
        <f t="shared" si="238"/>
        <v>10</v>
      </c>
      <c r="CH84" s="89">
        <f t="shared" si="239"/>
        <v>10.010291296005581</v>
      </c>
      <c r="CI84" s="89">
        <f t="shared" si="240"/>
        <v>10.103709577936382</v>
      </c>
      <c r="CJ84" s="89">
        <f t="shared" si="241"/>
        <v>10.296446243814668</v>
      </c>
      <c r="CK84" s="89">
        <f t="shared" si="242"/>
        <v>15</v>
      </c>
      <c r="CL84" s="89">
        <f t="shared" si="243"/>
        <v>15</v>
      </c>
      <c r="CM84" s="89">
        <f t="shared" si="244"/>
        <v>15.015436944008373</v>
      </c>
      <c r="CN84" s="89">
        <f t="shared" si="245"/>
        <v>15.155564366904573</v>
      </c>
      <c r="CO84" s="89">
        <f t="shared" si="246"/>
        <v>15.444669365722</v>
      </c>
      <c r="CP84" s="89">
        <f t="shared" si="247"/>
        <v>10</v>
      </c>
      <c r="CQ84" s="89">
        <f t="shared" si="248"/>
        <v>10</v>
      </c>
      <c r="CR84" s="89">
        <f t="shared" si="249"/>
        <v>10.010291296005581</v>
      </c>
      <c r="CS84" s="89">
        <f t="shared" si="250"/>
        <v>10.103709577936382</v>
      </c>
      <c r="CT84" s="89">
        <f t="shared" si="251"/>
        <v>10.296446243814668</v>
      </c>
      <c r="CU84" s="89">
        <f t="shared" si="252"/>
        <v>5</v>
      </c>
      <c r="CV84" s="89">
        <f t="shared" si="253"/>
        <v>5</v>
      </c>
      <c r="CW84" s="89">
        <f t="shared" si="254"/>
        <v>5.0051456480027907</v>
      </c>
      <c r="CX84" s="89">
        <f t="shared" si="255"/>
        <v>5.0518547889681908</v>
      </c>
      <c r="CY84" s="89">
        <f t="shared" si="256"/>
        <v>5.1482231219073338</v>
      </c>
      <c r="CZ84" s="89">
        <f t="shared" si="257"/>
        <v>72000</v>
      </c>
      <c r="DA84" s="89">
        <f t="shared" si="258"/>
        <v>72000</v>
      </c>
      <c r="DB84" s="89">
        <f t="shared" si="259"/>
        <v>72074.097331240191</v>
      </c>
      <c r="DC84" s="89">
        <f t="shared" si="260"/>
        <v>72746.708961141951</v>
      </c>
      <c r="DD84" s="89">
        <f t="shared" si="261"/>
        <v>74134.412955465596</v>
      </c>
      <c r="DH84" s="89">
        <v>79</v>
      </c>
      <c r="DI84" s="89">
        <f>SUMPRODUCT(AM$6:AM84,[1]节奏总纲!W$4:W82)</f>
        <v>72423433.798304006</v>
      </c>
      <c r="DJ84" s="89">
        <f>SUMPRODUCT(AN$6:AN84,[1]节奏总纲!X$4:X82)</f>
        <v>63418760.773072101</v>
      </c>
      <c r="DK84" s="89">
        <f>SUMPRODUCT(AO$6:AO84,[1]节奏总纲!Y$4:Y82)</f>
        <v>52491028.085435033</v>
      </c>
      <c r="DL84" s="89">
        <f>SUMPRODUCT(AP$6:AP84,[1]节奏总纲!Z$4:Z82)</f>
        <v>38655331.245158203</v>
      </c>
      <c r="DM84" s="89">
        <f>SUMPRODUCT(AQ$6:AQ84,[1]节奏总纲!AA$4:AA82)</f>
        <v>21839345.279901534</v>
      </c>
      <c r="DN84" s="89">
        <f>SUMPRODUCT(AR$6:AR84,[1]节奏总纲!W$4:W82)</f>
        <v>10847074588.00205</v>
      </c>
      <c r="DO84" s="89">
        <f>SUMPRODUCT(AS$6:AS84,[1]节奏总纲!X$4:X82)</f>
        <v>9836594379.6053905</v>
      </c>
      <c r="DP84" s="89">
        <f>SUMPRODUCT(AT$6:AT84,[1]节奏总纲!Y$4:Y82)</f>
        <v>8432467644.9641256</v>
      </c>
      <c r="DQ84" s="89">
        <f>SUMPRODUCT(AU$6:AU84,[1]节奏总纲!Z$4:Z82)</f>
        <v>6384063960.9520063</v>
      </c>
      <c r="DR84" s="89">
        <f>SUMPRODUCT(AV$6:AV84,[1]节奏总纲!AA$4:AA82)</f>
        <v>3806162664.7137647</v>
      </c>
      <c r="DS84" s="89">
        <f>SUMPRODUCT(CZ$6:CZ84,[1]节奏总纲!W$4:W82)</f>
        <v>17019864.020362698</v>
      </c>
      <c r="DT84" s="89">
        <f>SUMPRODUCT(DA$6:DA84,[1]节奏总纲!X$4:X82)</f>
        <v>14743795.449795356</v>
      </c>
      <c r="DU84" s="89">
        <f>SUMPRODUCT(DB$6:DB84,[1]节奏总纲!Y$4:Y82)</f>
        <v>12071338.774917914</v>
      </c>
      <c r="DV84" s="89">
        <f>SUMPRODUCT(DC$6:DC84,[1]节奏总纲!Z$4:Z82)</f>
        <v>8811687.0894592628</v>
      </c>
      <c r="DW84" s="89">
        <f>SUMPRODUCT(DD$6:DD84,[1]节奏总纲!AA$4:AA82)</f>
        <v>4884983.845998073</v>
      </c>
      <c r="DX84" s="89">
        <f>SUMPRODUCT(AW$6:AW84,[1]节奏总纲!W$4:W82)</f>
        <v>0</v>
      </c>
      <c r="DY84" s="89">
        <f>SUMPRODUCT(AX$6:AX84,[1]节奏总纲!X$4:X82)</f>
        <v>0</v>
      </c>
      <c r="DZ84" s="89">
        <f>SUMPRODUCT(AY$6:AY84,[1]节奏总纲!Y$4:Y82)</f>
        <v>0</v>
      </c>
      <c r="EA84" s="89">
        <f>SUMPRODUCT(AZ$6:AZ84,[1]节奏总纲!Z$4:Z82)</f>
        <v>0</v>
      </c>
      <c r="EB84" s="89">
        <f>SUMPRODUCT(BA$6:BA84,[1]节奏总纲!AA$4:AA82)</f>
        <v>0</v>
      </c>
      <c r="EC84" s="89">
        <f>SUMPRODUCT(BB$6:BB84,[1]节奏总纲!W$4:W82)</f>
        <v>0</v>
      </c>
      <c r="ED84" s="89">
        <f>SUMPRODUCT(BC$6:BC84,[1]节奏总纲!X$4:X82)</f>
        <v>0</v>
      </c>
      <c r="EE84" s="89">
        <f>SUMPRODUCT(BD$6:BD84,[1]节奏总纲!Y$4:Y82)</f>
        <v>0</v>
      </c>
      <c r="EF84" s="89">
        <f>SUMPRODUCT(BE$6:BE84,[1]节奏总纲!Z$4:Z82)</f>
        <v>0</v>
      </c>
      <c r="EG84" s="89">
        <f>SUMPRODUCT(BF$6:BF84,[1]节奏总纲!AA$4:AA82)</f>
        <v>0</v>
      </c>
      <c r="EH84" s="89">
        <f>SUMPRODUCT(BG$6:BG84,[1]节奏总纲!W$4:W82)</f>
        <v>0</v>
      </c>
      <c r="EI84" s="89">
        <f>SUMPRODUCT(BH$6:BH84,[1]节奏总纲!X$4:X82)</f>
        <v>0</v>
      </c>
      <c r="EJ84" s="89">
        <f>SUMPRODUCT(BI$6:BI84,[1]节奏总纲!Y$4:Y82)</f>
        <v>0</v>
      </c>
      <c r="EK84" s="89">
        <f>SUMPRODUCT(BJ$6:BJ84,[1]节奏总纲!Z$4:Z82)</f>
        <v>0</v>
      </c>
      <c r="EL84" s="89">
        <f>SUMPRODUCT(BK$6:BK84,[1]节奏总纲!AA$4:AA82)</f>
        <v>0</v>
      </c>
      <c r="EM84" s="89">
        <f>SUMPRODUCT(BL$6:BL84,[1]节奏总纲!W$4:W82)</f>
        <v>0</v>
      </c>
      <c r="EN84" s="89">
        <f>SUMPRODUCT(BM$6:BM84,[1]节奏总纲!X$4:X82)</f>
        <v>0</v>
      </c>
      <c r="EO84" s="89">
        <f>SUMPRODUCT(BN$6:BN84,[1]节奏总纲!Y$4:Y82)</f>
        <v>0</v>
      </c>
      <c r="EP84" s="89">
        <f>SUMPRODUCT(BO$6:BO84,[1]节奏总纲!Z$4:Z82)</f>
        <v>0</v>
      </c>
      <c r="EQ84" s="89">
        <f>SUMPRODUCT(BP$6:BP84,[1]节奏总纲!AA$4:AA82)</f>
        <v>0</v>
      </c>
      <c r="ER84" s="89">
        <f>SUMPRODUCT(BQ$6:BQ84,[1]节奏总纲!W$4:W82)</f>
        <v>0</v>
      </c>
      <c r="ES84" s="89">
        <f>SUMPRODUCT(BR$6:BR84,[1]节奏总纲!X$4:X82)</f>
        <v>0</v>
      </c>
      <c r="ET84" s="89">
        <f>SUMPRODUCT(BS$6:BS84,[1]节奏总纲!Y$4:Y82)</f>
        <v>0</v>
      </c>
      <c r="EU84" s="89">
        <f>SUMPRODUCT(BT$6:BT84,[1]节奏总纲!Z$4:Z82)</f>
        <v>0</v>
      </c>
      <c r="EV84" s="89">
        <f>SUMPRODUCT(BU$6:BU84,[1]节奏总纲!AA$4:AA82)</f>
        <v>0</v>
      </c>
      <c r="EX84" s="88">
        <v>80</v>
      </c>
      <c r="EY84" s="88">
        <f t="shared" si="264"/>
        <v>0</v>
      </c>
      <c r="EZ84" s="88">
        <f t="shared" si="265"/>
        <v>0</v>
      </c>
      <c r="FA84" s="88">
        <f t="shared" si="266"/>
        <v>0</v>
      </c>
      <c r="FB84" s="88">
        <f t="shared" si="267"/>
        <v>0</v>
      </c>
      <c r="FC84" s="88">
        <f t="shared" si="268"/>
        <v>0</v>
      </c>
      <c r="FE84" s="89">
        <f>SUMPRODUCT(BV$6:BV84,[1]节奏总纲!W$4:W82)</f>
        <v>4734.8321658672912</v>
      </c>
      <c r="FF84" s="89">
        <f>SUMPRODUCT(BW$6:BW84,[1]节奏总纲!X$4:X82)</f>
        <v>4102.3652468258515</v>
      </c>
      <c r="FG84" s="89">
        <f>SUMPRODUCT(BX$6:BX84,[1]节奏总纲!Y$4:Y82)</f>
        <v>3359.2934249562863</v>
      </c>
      <c r="FH84" s="89">
        <f>SUMPRODUCT(BY$6:BY84,[1]节奏总纲!Z$4:Z82)</f>
        <v>2452.5232295953206</v>
      </c>
      <c r="FI84" s="89">
        <f>SUMPRODUCT(BZ$6:BZ84,[1]节奏总纲!AA$4:AA82)</f>
        <v>1360.0400694552593</v>
      </c>
      <c r="FJ84" s="89">
        <f>SUMPRODUCT(CA$6:CA84,[1]节奏总纲!W$4:W82)</f>
        <v>3529.1140754257967</v>
      </c>
      <c r="FK84" s="89">
        <f>SUMPRODUCT(CB$6:CB84,[1]节奏总纲!X$4:X82)</f>
        <v>3057.7105575689716</v>
      </c>
      <c r="FL84" s="89">
        <f>SUMPRODUCT(CC$6:CC84,[1]节奏总纲!Y$4:Y82)</f>
        <v>2503.8003320427433</v>
      </c>
      <c r="FM84" s="89">
        <f>SUMPRODUCT(CD$6:CD84,[1]节奏总纲!Z$4:Z82)</f>
        <v>1827.8001803129528</v>
      </c>
      <c r="FN84" s="89">
        <f>SUMPRODUCT(CE$6:CE84,[1]节奏总纲!AA$4:AA82)</f>
        <v>1013.7047053153959</v>
      </c>
      <c r="FO84" s="89">
        <f>SUMPRODUCT(CF$6:CF84,[1]节奏总纲!W$4:W82)</f>
        <v>2341.9569556675619</v>
      </c>
      <c r="FP84" s="89">
        <f>SUMPRODUCT(CG$6:CG84,[1]节奏总纲!X$4:X82)</f>
        <v>2029.489765546522</v>
      </c>
      <c r="FQ84" s="89">
        <f>SUMPRODUCT(CH$6:CH84,[1]节奏总纲!Y$4:Y82)</f>
        <v>1662.0183479078371</v>
      </c>
      <c r="FR84" s="89">
        <f>SUMPRODUCT(CI$6:CI84,[1]节奏总纲!Z$4:Z82)</f>
        <v>1213.2277146531749</v>
      </c>
      <c r="FS84" s="89">
        <f>SUMPRODUCT(CJ$6:CJ84,[1]节奏总纲!AA$4:AA82)</f>
        <v>672.87456891913257</v>
      </c>
      <c r="FT84" s="89">
        <f>SUMPRODUCT(CK$6:CK84,[1]节奏总纲!W$4:W82)</f>
        <v>3449.6183784493405</v>
      </c>
      <c r="FU84" s="89">
        <f>SUMPRODUCT(CL$6:CL84,[1]节奏总纲!X$4:X82)</f>
        <v>2989.3934365923501</v>
      </c>
      <c r="FV84" s="89">
        <f>SUMPRODUCT(CM$6:CM84,[1]节奏总纲!Y$4:Y82)</f>
        <v>2448.3164292031288</v>
      </c>
      <c r="FW84" s="89">
        <f>SUMPRODUCT(CN$6:CN84,[1]节奏总纲!Z$4:Z82)</f>
        <v>1787.704065153353</v>
      </c>
      <c r="FX84" s="89">
        <f>SUMPRODUCT(CO$6:CO84,[1]节奏总纲!AA$4:AA82)</f>
        <v>991.90452480303475</v>
      </c>
      <c r="FY84" s="89">
        <f>SUMPRODUCT(CP$6:CP84,[1]节奏总纲!W$4:W82)</f>
        <v>2276.9426637699821</v>
      </c>
      <c r="FZ84" s="89">
        <f>SUMPRODUCT(CQ$6:CQ84,[1]节奏总纲!X$4:X82)</f>
        <v>1973.4655823263033</v>
      </c>
      <c r="GA84" s="89">
        <f>SUMPRODUCT(CR$6:CR84,[1]节奏总纲!Y$4:Y82)</f>
        <v>1616.3766839145453</v>
      </c>
      <c r="GB84" s="89">
        <f>SUMPRODUCT(CS$6:CS84,[1]节奏总纲!Z$4:Z82)</f>
        <v>1179.9663807756081</v>
      </c>
      <c r="GC84" s="89">
        <f>SUMPRODUCT(CT$6:CT84,[1]节奏总纲!AA$4:AA82)</f>
        <v>655.09086367091356</v>
      </c>
      <c r="GD84" s="89">
        <f>SUMPRODUCT(CU$6:CU84,[1]节奏总纲!W$4:W82)</f>
        <v>1121.8389713182407</v>
      </c>
      <c r="GE84" s="89">
        <f>SUMPRODUCT(CV$6:CV84,[1]节奏总纲!X$4:X82)</f>
        <v>972.26667204174373</v>
      </c>
      <c r="GF84" s="89">
        <f>SUMPRODUCT(CW$6:CW84,[1]节奏总纲!Y$4:Y82)</f>
        <v>796.5450476784207</v>
      </c>
      <c r="GG84" s="89">
        <f>SUMPRODUCT(CX$6:CX84,[1]节奏总纲!Z$4:Z82)</f>
        <v>581.92335864354186</v>
      </c>
      <c r="GH84" s="89">
        <f>SUMPRODUCT(CY$6:CY84,[1]节奏总纲!AA$4:AA82)</f>
        <v>323.01812757386188</v>
      </c>
      <c r="GJ84" s="88">
        <v>45</v>
      </c>
      <c r="GK84" s="88">
        <f t="shared" si="269"/>
        <v>220.04166681911727</v>
      </c>
      <c r="GL84" s="88">
        <f t="shared" si="270"/>
        <v>153.43900823080051</v>
      </c>
      <c r="GM84" s="88">
        <f t="shared" si="271"/>
        <v>96.986933265073503</v>
      </c>
      <c r="GN84" s="88">
        <f t="shared" si="272"/>
        <v>113.34289307120069</v>
      </c>
      <c r="GO84" s="88">
        <f t="shared" si="273"/>
        <v>63.725599387506598</v>
      </c>
      <c r="GP84" s="88">
        <f t="shared" si="274"/>
        <v>23.802967949491045</v>
      </c>
      <c r="GR84" s="89">
        <f>SUMPRODUCT(CZ$6:CZ84,[1]节奏总纲!W$4:W82)</f>
        <v>17019864.020362698</v>
      </c>
      <c r="GS84" s="89">
        <f>SUMPRODUCT(DA$6:DA84,[1]节奏总纲!X$4:X82)</f>
        <v>14743795.449795356</v>
      </c>
      <c r="GT84" s="89">
        <f>SUMPRODUCT(DB$6:DB84,[1]节奏总纲!Y$4:Y82)</f>
        <v>12071338.774917914</v>
      </c>
      <c r="GU84" s="89">
        <f>SUMPRODUCT(DC$6:DC84,[1]节奏总纲!Z$4:Z82)</f>
        <v>8811687.0894592628</v>
      </c>
      <c r="GV84" s="89">
        <f>SUMPRODUCT(DD$6:DD84,[1]节奏总纲!AA$4:AA82)</f>
        <v>4884983.845998073</v>
      </c>
    </row>
    <row r="85" spans="2:204" x14ac:dyDescent="0.15">
      <c r="B85" s="89">
        <f t="shared" si="275"/>
        <v>80</v>
      </c>
      <c r="C85" s="89">
        <v>74</v>
      </c>
      <c r="D85" s="39">
        <f>爵位解锁村镇信息!L82</f>
        <v>5350</v>
      </c>
      <c r="E85" s="39">
        <f>爵位解锁村镇信息!M82</f>
        <v>5398.4343434343427</v>
      </c>
      <c r="F85" s="39">
        <f>爵位解锁村镇信息!N82</f>
        <v>5447.8571428571431</v>
      </c>
      <c r="G85" s="39">
        <f>爵位解锁村镇信息!O82</f>
        <v>5498.2989690721652</v>
      </c>
      <c r="H85" s="39">
        <f>爵位解锁村镇信息!P82</f>
        <v>5602.3684210526326</v>
      </c>
      <c r="I85" s="67">
        <f t="shared" si="263"/>
        <v>0.98130841121495327</v>
      </c>
      <c r="J85" s="42">
        <v>100</v>
      </c>
      <c r="K85" s="89">
        <f t="shared" si="276"/>
        <v>5250</v>
      </c>
      <c r="L85" s="89">
        <v>347800</v>
      </c>
      <c r="M85" s="89">
        <f>ROUND(650/INDEX('[1]功能-付费相关'!BB$6:BB$105,C85,1)/2000,0)*2000</f>
        <v>57108000</v>
      </c>
      <c r="S85" s="89">
        <v>6</v>
      </c>
      <c r="T85" s="69">
        <v>20</v>
      </c>
      <c r="U85" s="69">
        <v>15</v>
      </c>
      <c r="V85" s="69">
        <v>10</v>
      </c>
      <c r="W85" s="69">
        <v>15</v>
      </c>
      <c r="X85" s="89">
        <v>10</v>
      </c>
      <c r="Y85" s="69">
        <v>5</v>
      </c>
      <c r="Z85" s="89">
        <f t="shared" si="262"/>
        <v>72000</v>
      </c>
      <c r="AE85" s="89">
        <v>80</v>
      </c>
      <c r="AF85" s="89">
        <f t="shared" si="187"/>
        <v>5830</v>
      </c>
      <c r="AG85" s="89">
        <f t="shared" si="188"/>
        <v>5883.2828282828277</v>
      </c>
      <c r="AH85" s="89">
        <f t="shared" si="189"/>
        <v>5937.6530612244906</v>
      </c>
      <c r="AI85" s="89">
        <f t="shared" si="190"/>
        <v>5993.1443298969061</v>
      </c>
      <c r="AJ85" s="89">
        <f t="shared" si="191"/>
        <v>5859.2105263157864</v>
      </c>
      <c r="AL85" s="89">
        <v>80</v>
      </c>
      <c r="AM85" s="89">
        <f t="shared" si="192"/>
        <v>397340</v>
      </c>
      <c r="AN85" s="89">
        <f t="shared" si="193"/>
        <v>401370.62850729516</v>
      </c>
      <c r="AO85" s="89">
        <f t="shared" si="194"/>
        <v>405079.88662131527</v>
      </c>
      <c r="AP85" s="89">
        <f t="shared" si="195"/>
        <v>408865.62428407784</v>
      </c>
      <c r="AQ85" s="89">
        <f t="shared" si="196"/>
        <v>399728.36257309921</v>
      </c>
      <c r="AR85" s="89">
        <f t="shared" si="197"/>
        <v>99330800</v>
      </c>
      <c r="AS85" s="89">
        <f t="shared" si="198"/>
        <v>101745593.80126046</v>
      </c>
      <c r="AT85" s="89">
        <f t="shared" si="199"/>
        <v>102685873.53915927</v>
      </c>
      <c r="AU85" s="89">
        <f t="shared" si="200"/>
        <v>103645540.48814872</v>
      </c>
      <c r="AV85" s="89">
        <f t="shared" si="201"/>
        <v>101329286.9995501</v>
      </c>
      <c r="AW85" s="89">
        <f t="shared" si="202"/>
        <v>0</v>
      </c>
      <c r="AX85" s="89">
        <f t="shared" si="203"/>
        <v>0</v>
      </c>
      <c r="AY85" s="89">
        <f t="shared" si="204"/>
        <v>0</v>
      </c>
      <c r="AZ85" s="89">
        <f t="shared" si="205"/>
        <v>0</v>
      </c>
      <c r="BA85" s="89">
        <f t="shared" si="206"/>
        <v>0</v>
      </c>
      <c r="BB85" s="89">
        <f t="shared" si="207"/>
        <v>0</v>
      </c>
      <c r="BC85" s="89">
        <f t="shared" si="208"/>
        <v>0</v>
      </c>
      <c r="BD85" s="89">
        <f t="shared" si="209"/>
        <v>0</v>
      </c>
      <c r="BE85" s="89">
        <f t="shared" si="210"/>
        <v>0</v>
      </c>
      <c r="BF85" s="89">
        <f t="shared" si="211"/>
        <v>0</v>
      </c>
      <c r="BG85" s="89">
        <f t="shared" si="212"/>
        <v>0</v>
      </c>
      <c r="BH85" s="89">
        <f t="shared" si="213"/>
        <v>0</v>
      </c>
      <c r="BI85" s="89">
        <f t="shared" si="214"/>
        <v>0</v>
      </c>
      <c r="BJ85" s="89">
        <f t="shared" si="215"/>
        <v>0</v>
      </c>
      <c r="BK85" s="89">
        <f t="shared" si="216"/>
        <v>0</v>
      </c>
      <c r="BL85" s="89">
        <f t="shared" si="217"/>
        <v>0</v>
      </c>
      <c r="BM85" s="89">
        <f t="shared" si="218"/>
        <v>0</v>
      </c>
      <c r="BN85" s="89">
        <f t="shared" si="219"/>
        <v>0</v>
      </c>
      <c r="BO85" s="89">
        <f t="shared" si="220"/>
        <v>0</v>
      </c>
      <c r="BP85" s="89">
        <f t="shared" si="221"/>
        <v>0</v>
      </c>
      <c r="BQ85" s="89">
        <f t="shared" si="222"/>
        <v>0</v>
      </c>
      <c r="BR85" s="89">
        <f t="shared" si="223"/>
        <v>0</v>
      </c>
      <c r="BS85" s="89">
        <f t="shared" si="224"/>
        <v>0</v>
      </c>
      <c r="BT85" s="89">
        <f t="shared" si="225"/>
        <v>0</v>
      </c>
      <c r="BU85" s="89">
        <f t="shared" si="226"/>
        <v>0</v>
      </c>
      <c r="BV85" s="89">
        <f t="shared" si="227"/>
        <v>20</v>
      </c>
      <c r="BW85" s="89">
        <f t="shared" si="228"/>
        <v>20.113787447120778</v>
      </c>
      <c r="BX85" s="89">
        <f t="shared" si="229"/>
        <v>20.299668585382875</v>
      </c>
      <c r="BY85" s="89">
        <f t="shared" si="230"/>
        <v>20.489382324433866</v>
      </c>
      <c r="BZ85" s="89">
        <f t="shared" si="231"/>
        <v>20.031488978857389</v>
      </c>
      <c r="CA85" s="89">
        <f t="shared" si="232"/>
        <v>15</v>
      </c>
      <c r="CB85" s="89">
        <f t="shared" si="233"/>
        <v>15.085340585340584</v>
      </c>
      <c r="CC85" s="89">
        <f t="shared" si="234"/>
        <v>15.224751439037155</v>
      </c>
      <c r="CD85" s="89">
        <f t="shared" si="235"/>
        <v>15.3670367433254</v>
      </c>
      <c r="CE85" s="89">
        <f t="shared" si="236"/>
        <v>15.023616734143042</v>
      </c>
      <c r="CF85" s="89">
        <f t="shared" si="237"/>
        <v>10</v>
      </c>
      <c r="CG85" s="89">
        <f t="shared" si="238"/>
        <v>10.056893723560389</v>
      </c>
      <c r="CH85" s="89">
        <f t="shared" si="239"/>
        <v>10.149834292691438</v>
      </c>
      <c r="CI85" s="89">
        <f t="shared" si="240"/>
        <v>10.244691162216933</v>
      </c>
      <c r="CJ85" s="89">
        <f t="shared" si="241"/>
        <v>10.015744489428695</v>
      </c>
      <c r="CK85" s="89">
        <f t="shared" si="242"/>
        <v>15</v>
      </c>
      <c r="CL85" s="89">
        <f t="shared" si="243"/>
        <v>15.085340585340584</v>
      </c>
      <c r="CM85" s="89">
        <f t="shared" si="244"/>
        <v>15.224751439037155</v>
      </c>
      <c r="CN85" s="89">
        <f t="shared" si="245"/>
        <v>15.3670367433254</v>
      </c>
      <c r="CO85" s="89">
        <f t="shared" si="246"/>
        <v>15.023616734143042</v>
      </c>
      <c r="CP85" s="89">
        <f t="shared" si="247"/>
        <v>10</v>
      </c>
      <c r="CQ85" s="89">
        <f t="shared" si="248"/>
        <v>10.056893723560389</v>
      </c>
      <c r="CR85" s="89">
        <f t="shared" si="249"/>
        <v>10.149834292691438</v>
      </c>
      <c r="CS85" s="89">
        <f t="shared" si="250"/>
        <v>10.244691162216933</v>
      </c>
      <c r="CT85" s="89">
        <f t="shared" si="251"/>
        <v>10.015744489428695</v>
      </c>
      <c r="CU85" s="89">
        <f t="shared" si="252"/>
        <v>5</v>
      </c>
      <c r="CV85" s="89">
        <f t="shared" si="253"/>
        <v>5.0284468617801945</v>
      </c>
      <c r="CW85" s="89">
        <f t="shared" si="254"/>
        <v>5.0749171463457188</v>
      </c>
      <c r="CX85" s="89">
        <f t="shared" si="255"/>
        <v>5.1223455811084664</v>
      </c>
      <c r="CY85" s="89">
        <f t="shared" si="256"/>
        <v>5.0078722447143473</v>
      </c>
      <c r="CZ85" s="89">
        <f t="shared" si="257"/>
        <v>72000</v>
      </c>
      <c r="DA85" s="89">
        <f t="shared" si="258"/>
        <v>72409.634809634808</v>
      </c>
      <c r="DB85" s="89">
        <f t="shared" si="259"/>
        <v>73078.806907378341</v>
      </c>
      <c r="DC85" s="89">
        <f t="shared" si="260"/>
        <v>73761.776367961924</v>
      </c>
      <c r="DD85" s="89">
        <f t="shared" si="261"/>
        <v>72113.360323886605</v>
      </c>
      <c r="DH85" s="89">
        <v>80</v>
      </c>
      <c r="DI85" s="89">
        <f>SUMPRODUCT(AM$6:AM85,[1]节奏总纲!W$4:W83)</f>
        <v>79235253.610851854</v>
      </c>
      <c r="DJ85" s="89">
        <f>SUMPRODUCT(AN$6:AN85,[1]节奏总纲!X$4:X83)</f>
        <v>69441798.796733826</v>
      </c>
      <c r="DK85" s="89">
        <f>SUMPRODUCT(AO$6:AO85,[1]节奏总纲!Y$4:Y83)</f>
        <v>57190212.938092932</v>
      </c>
      <c r="DL85" s="89">
        <f>SUMPRODUCT(AP$6:AP85,[1]节奏总纲!Z$4:Z83)</f>
        <v>42116584.674424164</v>
      </c>
      <c r="DM85" s="89">
        <f>SUMPRODUCT(AQ$6:AQ85,[1]节奏总纲!AA$4:AA83)</f>
        <v>23700046.396386784</v>
      </c>
      <c r="DN85" s="89">
        <f>SUMPRODUCT(AR$6:AR85,[1]节奏总纲!W$4:W83)</f>
        <v>12549957538.211514</v>
      </c>
      <c r="DO85" s="89">
        <f>SUMPRODUCT(AS$6:AS85,[1]节奏总纲!X$4:X83)</f>
        <v>11363406599.234196</v>
      </c>
      <c r="DP85" s="89">
        <f>SUMPRODUCT(AT$6:AT85,[1]节奏总纲!Y$4:Y83)</f>
        <v>9623689222.3717918</v>
      </c>
      <c r="DQ85" s="89">
        <f>SUMPRODUCT(AU$6:AU85,[1]节奏总纲!Z$4:Z83)</f>
        <v>7261475660.8739233</v>
      </c>
      <c r="DR85" s="89">
        <f>SUMPRODUCT(AV$6:AV85,[1]节奏总纲!AA$4:AA83)</f>
        <v>4277841772.5935264</v>
      </c>
      <c r="DS85" s="89">
        <f>SUMPRODUCT(CZ$6:CZ85,[1]节奏总纲!W$4:W83)</f>
        <v>18254199.920356266</v>
      </c>
      <c r="DT85" s="89">
        <f>SUMPRODUCT(DA$6:DA85,[1]节奏总纲!X$4:X83)</f>
        <v>15830387.125324406</v>
      </c>
      <c r="DU85" s="89">
        <f>SUMPRODUCT(DB$6:DB85,[1]节奏总纲!Y$4:Y83)</f>
        <v>12919099.510050384</v>
      </c>
      <c r="DV85" s="89">
        <f>SUMPRODUCT(DC$6:DC85,[1]节奏总纲!Z$4:Z83)</f>
        <v>9436117.6755458303</v>
      </c>
      <c r="DW85" s="89">
        <f>SUMPRODUCT(DD$6:DD85,[1]节奏总纲!AA$4:AA83)</f>
        <v>5220665.3303051088</v>
      </c>
      <c r="DX85" s="89">
        <f>SUMPRODUCT(AW$6:AW85,[1]节奏总纲!W$4:W83)</f>
        <v>0</v>
      </c>
      <c r="DY85" s="89">
        <f>SUMPRODUCT(AX$6:AX85,[1]节奏总纲!X$4:X83)</f>
        <v>0</v>
      </c>
      <c r="DZ85" s="89">
        <f>SUMPRODUCT(AY$6:AY85,[1]节奏总纲!Y$4:Y83)</f>
        <v>0</v>
      </c>
      <c r="EA85" s="89">
        <f>SUMPRODUCT(AZ$6:AZ85,[1]节奏总纲!Z$4:Z83)</f>
        <v>0</v>
      </c>
      <c r="EB85" s="89">
        <f>SUMPRODUCT(BA$6:BA85,[1]节奏总纲!AA$4:AA83)</f>
        <v>0</v>
      </c>
      <c r="EC85" s="89">
        <f>SUMPRODUCT(BB$6:BB85,[1]节奏总纲!W$4:W83)</f>
        <v>0</v>
      </c>
      <c r="ED85" s="89">
        <f>SUMPRODUCT(BC$6:BC85,[1]节奏总纲!X$4:X83)</f>
        <v>0</v>
      </c>
      <c r="EE85" s="89">
        <f>SUMPRODUCT(BD$6:BD85,[1]节奏总纲!Y$4:Y83)</f>
        <v>0</v>
      </c>
      <c r="EF85" s="89">
        <f>SUMPRODUCT(BE$6:BE85,[1]节奏总纲!Z$4:Z83)</f>
        <v>0</v>
      </c>
      <c r="EG85" s="89">
        <f>SUMPRODUCT(BF$6:BF85,[1]节奏总纲!AA$4:AA83)</f>
        <v>0</v>
      </c>
      <c r="EH85" s="89">
        <f>SUMPRODUCT(BG$6:BG85,[1]节奏总纲!W$4:W83)</f>
        <v>0</v>
      </c>
      <c r="EI85" s="89">
        <f>SUMPRODUCT(BH$6:BH85,[1]节奏总纲!X$4:X83)</f>
        <v>0</v>
      </c>
      <c r="EJ85" s="89">
        <f>SUMPRODUCT(BI$6:BI85,[1]节奏总纲!Y$4:Y83)</f>
        <v>0</v>
      </c>
      <c r="EK85" s="89">
        <f>SUMPRODUCT(BJ$6:BJ85,[1]节奏总纲!Z$4:Z83)</f>
        <v>0</v>
      </c>
      <c r="EL85" s="89">
        <f>SUMPRODUCT(BK$6:BK85,[1]节奏总纲!AA$4:AA83)</f>
        <v>0</v>
      </c>
      <c r="EM85" s="89">
        <f>SUMPRODUCT(BL$6:BL85,[1]节奏总纲!W$4:W83)</f>
        <v>0</v>
      </c>
      <c r="EN85" s="89">
        <f>SUMPRODUCT(BM$6:BM85,[1]节奏总纲!X$4:X83)</f>
        <v>0</v>
      </c>
      <c r="EO85" s="89">
        <f>SUMPRODUCT(BN$6:BN85,[1]节奏总纲!Y$4:Y83)</f>
        <v>0</v>
      </c>
      <c r="EP85" s="89">
        <f>SUMPRODUCT(BO$6:BO85,[1]节奏总纲!Z$4:Z83)</f>
        <v>0</v>
      </c>
      <c r="EQ85" s="89">
        <f>SUMPRODUCT(BP$6:BP85,[1]节奏总纲!AA$4:AA83)</f>
        <v>0</v>
      </c>
      <c r="ER85" s="89">
        <f>SUMPRODUCT(BQ$6:BQ85,[1]节奏总纲!W$4:W83)</f>
        <v>0</v>
      </c>
      <c r="ES85" s="89">
        <f>SUMPRODUCT(BR$6:BR85,[1]节奏总纲!X$4:X83)</f>
        <v>0</v>
      </c>
      <c r="ET85" s="89">
        <f>SUMPRODUCT(BS$6:BS85,[1]节奏总纲!Y$4:Y83)</f>
        <v>0</v>
      </c>
      <c r="EU85" s="89">
        <f>SUMPRODUCT(BT$6:BT85,[1]节奏总纲!Z$4:Z83)</f>
        <v>0</v>
      </c>
      <c r="EV85" s="89">
        <f>SUMPRODUCT(BU$6:BU85,[1]节奏总纲!AA$4:AA83)</f>
        <v>0</v>
      </c>
      <c r="EX85" s="88">
        <v>90</v>
      </c>
      <c r="EY85" s="88">
        <f t="shared" si="264"/>
        <v>0</v>
      </c>
      <c r="EZ85" s="88">
        <f t="shared" si="265"/>
        <v>0</v>
      </c>
      <c r="FA85" s="88">
        <f t="shared" si="266"/>
        <v>0</v>
      </c>
      <c r="FB85" s="88">
        <f t="shared" si="267"/>
        <v>0</v>
      </c>
      <c r="FC85" s="88">
        <f t="shared" si="268"/>
        <v>0</v>
      </c>
      <c r="FE85" s="89">
        <f>SUMPRODUCT(BV$6:BV85,[1]节奏总纲!W$4:W83)</f>
        <v>5077.7032491988384</v>
      </c>
      <c r="FF85" s="89">
        <f>SUMPRODUCT(BW$6:BW85,[1]节奏总纲!X$4:X83)</f>
        <v>4404.1962678061436</v>
      </c>
      <c r="FG85" s="89">
        <f>SUMPRODUCT(BX$6:BX85,[1]节奏总纲!Y$4:Y83)</f>
        <v>3594.7825180486393</v>
      </c>
      <c r="FH85" s="89">
        <f>SUMPRODUCT(BY$6:BY85,[1]节奏总纲!Z$4:Z83)</f>
        <v>2625.9761701749226</v>
      </c>
      <c r="FI85" s="89">
        <f>SUMPRODUCT(BZ$6:BZ85,[1]节奏总纲!AA$4:AA83)</f>
        <v>1453.2849262072136</v>
      </c>
      <c r="FJ85" s="89">
        <f>SUMPRODUCT(CA$6:CA85,[1]节奏总纲!W$4:W83)</f>
        <v>3786.2673879244571</v>
      </c>
      <c r="FK85" s="89">
        <f>SUMPRODUCT(CB$6:CB85,[1]节奏总纲!X$4:X83)</f>
        <v>3284.0838233041904</v>
      </c>
      <c r="FL85" s="89">
        <f>SUMPRODUCT(CC$6:CC85,[1]节奏总纲!Y$4:Y83)</f>
        <v>2680.4171518620078</v>
      </c>
      <c r="FM85" s="89">
        <f>SUMPRODUCT(CD$6:CD85,[1]节奏总纲!Z$4:Z83)</f>
        <v>1957.8898857476543</v>
      </c>
      <c r="FN85" s="89">
        <f>SUMPRODUCT(CE$6:CE85,[1]节奏总纲!AA$4:AA83)</f>
        <v>1083.6383478793618</v>
      </c>
      <c r="FO85" s="89">
        <f>SUMPRODUCT(CF$6:CF85,[1]节奏总纲!W$4:W83)</f>
        <v>2513.3924973333355</v>
      </c>
      <c r="FP85" s="89">
        <f>SUMPRODUCT(CG$6:CG85,[1]节奏总纲!X$4:X83)</f>
        <v>2180.4052760366681</v>
      </c>
      <c r="FQ85" s="89">
        <f>SUMPRODUCT(CH$6:CH85,[1]节奏总纲!Y$4:Y83)</f>
        <v>1779.7628944540136</v>
      </c>
      <c r="FR85" s="89">
        <f>SUMPRODUCT(CI$6:CI85,[1]节奏总纲!Z$4:Z83)</f>
        <v>1299.9541849429759</v>
      </c>
      <c r="FS85" s="89">
        <f>SUMPRODUCT(CJ$6:CJ85,[1]节奏总纲!AA$4:AA83)</f>
        <v>719.49699729510974</v>
      </c>
      <c r="FT85" s="89">
        <f>SUMPRODUCT(CK$6:CK85,[1]节奏总纲!W$4:W83)</f>
        <v>3706.7716909480009</v>
      </c>
      <c r="FU85" s="89">
        <f>SUMPRODUCT(CL$6:CL85,[1]节奏总纲!X$4:X83)</f>
        <v>3215.766702327569</v>
      </c>
      <c r="FV85" s="89">
        <f>SUMPRODUCT(CM$6:CM85,[1]节奏总纲!Y$4:Y83)</f>
        <v>2624.9332490223933</v>
      </c>
      <c r="FW85" s="89">
        <f>SUMPRODUCT(CN$6:CN85,[1]节奏总纲!Z$4:Z83)</f>
        <v>1917.7937705880545</v>
      </c>
      <c r="FX85" s="89">
        <f>SUMPRODUCT(CO$6:CO85,[1]节奏总纲!AA$4:AA83)</f>
        <v>1061.8381673670006</v>
      </c>
      <c r="FY85" s="89">
        <f>SUMPRODUCT(CP$6:CP85,[1]节奏总纲!W$4:W83)</f>
        <v>2448.3782054357557</v>
      </c>
      <c r="FZ85" s="89">
        <f>SUMPRODUCT(CQ$6:CQ85,[1]节奏总纲!X$4:X83)</f>
        <v>2124.3810928164494</v>
      </c>
      <c r="GA85" s="89">
        <f>SUMPRODUCT(CR$6:CR85,[1]节奏总纲!Y$4:Y83)</f>
        <v>1734.1212304607218</v>
      </c>
      <c r="GB85" s="89">
        <f>SUMPRODUCT(CS$6:CS85,[1]节奏总纲!Z$4:Z83)</f>
        <v>1266.6928510654091</v>
      </c>
      <c r="GC85" s="89">
        <f>SUMPRODUCT(CT$6:CT85,[1]节奏总纲!AA$4:AA83)</f>
        <v>701.71329204689073</v>
      </c>
      <c r="GD85" s="89">
        <f>SUMPRODUCT(CU$6:CU85,[1]节奏总纲!W$4:W83)</f>
        <v>1207.5567421511275</v>
      </c>
      <c r="GE85" s="89">
        <f>SUMPRODUCT(CV$6:CV85,[1]节奏总纲!X$4:X83)</f>
        <v>1047.7244272868168</v>
      </c>
      <c r="GF85" s="89">
        <f>SUMPRODUCT(CW$6:CW85,[1]节奏总纲!Y$4:Y83)</f>
        <v>855.41732095150894</v>
      </c>
      <c r="GG85" s="89">
        <f>SUMPRODUCT(CX$6:CX85,[1]节奏总纲!Z$4:Z83)</f>
        <v>625.28659378844236</v>
      </c>
      <c r="GH85" s="89">
        <f>SUMPRODUCT(CY$6:CY85,[1]节奏总纲!AA$4:AA83)</f>
        <v>346.32934176185046</v>
      </c>
      <c r="GJ85" s="88">
        <v>50</v>
      </c>
      <c r="GK85" s="88">
        <f t="shared" si="269"/>
        <v>316.31705010684749</v>
      </c>
      <c r="GL85" s="88">
        <f t="shared" si="270"/>
        <v>225.64554569659813</v>
      </c>
      <c r="GM85" s="88">
        <f t="shared" si="271"/>
        <v>145.12462490893859</v>
      </c>
      <c r="GN85" s="88">
        <f t="shared" si="272"/>
        <v>185.54943053699833</v>
      </c>
      <c r="GO85" s="88">
        <f t="shared" si="273"/>
        <v>111.86329103137167</v>
      </c>
      <c r="GP85" s="88">
        <f t="shared" si="274"/>
        <v>47.871813771423582</v>
      </c>
      <c r="GR85" s="89">
        <f>SUMPRODUCT(CZ$6:CZ85,[1]节奏总纲!W$4:W83)</f>
        <v>18254199.920356266</v>
      </c>
      <c r="GS85" s="89">
        <f>SUMPRODUCT(DA$6:DA85,[1]节奏总纲!X$4:X83)</f>
        <v>15830387.125324406</v>
      </c>
      <c r="GT85" s="89">
        <f>SUMPRODUCT(DB$6:DB85,[1]节奏总纲!Y$4:Y83)</f>
        <v>12919099.510050384</v>
      </c>
      <c r="GU85" s="89">
        <f>SUMPRODUCT(DC$6:DC85,[1]节奏总纲!Z$4:Z83)</f>
        <v>9436117.6755458303</v>
      </c>
      <c r="GV85" s="89">
        <f>SUMPRODUCT(DD$6:DD85,[1]节奏总纲!AA$4:AA83)</f>
        <v>5220665.3303051088</v>
      </c>
    </row>
    <row r="86" spans="2:204" x14ac:dyDescent="0.15">
      <c r="B86" s="89">
        <f t="shared" si="275"/>
        <v>80</v>
      </c>
      <c r="C86" s="89">
        <v>75</v>
      </c>
      <c r="D86" s="39">
        <f>爵位解锁村镇信息!L83</f>
        <v>5430</v>
      </c>
      <c r="E86" s="39">
        <f>爵位解锁村镇信息!M83</f>
        <v>5479.242424242424</v>
      </c>
      <c r="F86" s="39">
        <f>爵位解锁村镇信息!N83</f>
        <v>5529.4897959183681</v>
      </c>
      <c r="G86" s="39">
        <f>爵位解锁村镇信息!O83</f>
        <v>5580.7731958762888</v>
      </c>
      <c r="H86" s="39">
        <f>爵位解锁村镇信息!P83</f>
        <v>5686.5789473684217</v>
      </c>
      <c r="I86" s="67">
        <f t="shared" si="263"/>
        <v>0.98526703499079193</v>
      </c>
      <c r="J86" s="42">
        <v>100</v>
      </c>
      <c r="K86" s="89">
        <f t="shared" si="276"/>
        <v>5350</v>
      </c>
      <c r="L86" s="89">
        <v>356100</v>
      </c>
      <c r="M86" s="89">
        <f>ROUND(650/INDEX('[1]功能-付费相关'!BB$6:BB$105,C86,1)/2000,0)*2000</f>
        <v>62818000</v>
      </c>
      <c r="S86" s="89">
        <v>6</v>
      </c>
      <c r="T86" s="69">
        <v>20</v>
      </c>
      <c r="U86" s="69">
        <v>15</v>
      </c>
      <c r="V86" s="69">
        <v>10</v>
      </c>
      <c r="W86" s="69">
        <v>15</v>
      </c>
      <c r="X86" s="89">
        <v>10</v>
      </c>
      <c r="Y86" s="69">
        <v>5</v>
      </c>
      <c r="Z86" s="89">
        <f t="shared" si="262"/>
        <v>72000</v>
      </c>
      <c r="AE86" s="89">
        <v>81</v>
      </c>
      <c r="AF86" s="89">
        <f t="shared" si="187"/>
        <v>5902.875</v>
      </c>
      <c r="AG86" s="89">
        <f t="shared" si="188"/>
        <v>5956.8238636363631</v>
      </c>
      <c r="AH86" s="89">
        <f t="shared" si="189"/>
        <v>6011.8737244897966</v>
      </c>
      <c r="AI86" s="89">
        <f t="shared" si="190"/>
        <v>6068.0586340206173</v>
      </c>
      <c r="AJ86" s="89">
        <f t="shared" si="191"/>
        <v>5932.4506578947339</v>
      </c>
      <c r="AL86" s="89">
        <v>81</v>
      </c>
      <c r="AM86" s="89">
        <f t="shared" si="192"/>
        <v>402707.25</v>
      </c>
      <c r="AN86" s="89">
        <f t="shared" si="193"/>
        <v>406387.76136363635</v>
      </c>
      <c r="AO86" s="89">
        <f t="shared" si="194"/>
        <v>410143.38520408166</v>
      </c>
      <c r="AP86" s="89">
        <f t="shared" si="195"/>
        <v>413976.44458762876</v>
      </c>
      <c r="AQ86" s="89">
        <f t="shared" si="196"/>
        <v>404724.96710526297</v>
      </c>
      <c r="AR86" s="89">
        <f t="shared" si="197"/>
        <v>102084421.15384616</v>
      </c>
      <c r="AS86" s="89">
        <f t="shared" si="198"/>
        <v>103017413.72377622</v>
      </c>
      <c r="AT86" s="89">
        <f t="shared" si="199"/>
        <v>103969446.95839876</v>
      </c>
      <c r="AU86" s="89">
        <f t="shared" si="200"/>
        <v>104941109.74425057</v>
      </c>
      <c r="AV86" s="89">
        <f t="shared" si="201"/>
        <v>102595903.08704448</v>
      </c>
      <c r="AW86" s="89">
        <f t="shared" si="202"/>
        <v>0</v>
      </c>
      <c r="AX86" s="89">
        <f t="shared" si="203"/>
        <v>0</v>
      </c>
      <c r="AY86" s="89">
        <f t="shared" si="204"/>
        <v>0</v>
      </c>
      <c r="AZ86" s="89">
        <f t="shared" si="205"/>
        <v>0</v>
      </c>
      <c r="BA86" s="89">
        <f t="shared" si="206"/>
        <v>0</v>
      </c>
      <c r="BB86" s="89">
        <f t="shared" si="207"/>
        <v>0</v>
      </c>
      <c r="BC86" s="89">
        <f t="shared" si="208"/>
        <v>0</v>
      </c>
      <c r="BD86" s="89">
        <f t="shared" si="209"/>
        <v>0</v>
      </c>
      <c r="BE86" s="89">
        <f t="shared" si="210"/>
        <v>0</v>
      </c>
      <c r="BF86" s="89">
        <f t="shared" si="211"/>
        <v>0</v>
      </c>
      <c r="BG86" s="89">
        <f t="shared" si="212"/>
        <v>0</v>
      </c>
      <c r="BH86" s="89">
        <f t="shared" si="213"/>
        <v>0</v>
      </c>
      <c r="BI86" s="89">
        <f t="shared" si="214"/>
        <v>0</v>
      </c>
      <c r="BJ86" s="89">
        <f t="shared" si="215"/>
        <v>0</v>
      </c>
      <c r="BK86" s="89">
        <f t="shared" si="216"/>
        <v>0</v>
      </c>
      <c r="BL86" s="89">
        <f t="shared" si="217"/>
        <v>0</v>
      </c>
      <c r="BM86" s="89">
        <f t="shared" si="218"/>
        <v>0</v>
      </c>
      <c r="BN86" s="89">
        <f t="shared" si="219"/>
        <v>0</v>
      </c>
      <c r="BO86" s="89">
        <f t="shared" si="220"/>
        <v>0</v>
      </c>
      <c r="BP86" s="89">
        <f t="shared" si="221"/>
        <v>0</v>
      </c>
      <c r="BQ86" s="89">
        <f t="shared" si="222"/>
        <v>0</v>
      </c>
      <c r="BR86" s="89">
        <f t="shared" si="223"/>
        <v>0</v>
      </c>
      <c r="BS86" s="89">
        <f t="shared" si="224"/>
        <v>0</v>
      </c>
      <c r="BT86" s="89">
        <f t="shared" si="225"/>
        <v>0</v>
      </c>
      <c r="BU86" s="89">
        <f t="shared" si="226"/>
        <v>0</v>
      </c>
      <c r="BV86" s="89">
        <f t="shared" si="227"/>
        <v>20.180769230769229</v>
      </c>
      <c r="BW86" s="89">
        <f t="shared" si="228"/>
        <v>20.365209790209789</v>
      </c>
      <c r="BX86" s="89">
        <f t="shared" si="229"/>
        <v>20.553414442700159</v>
      </c>
      <c r="BY86" s="89">
        <f t="shared" si="230"/>
        <v>20.745499603489289</v>
      </c>
      <c r="BZ86" s="89">
        <f t="shared" si="231"/>
        <v>20.281882591093108</v>
      </c>
      <c r="CA86" s="89">
        <f t="shared" si="232"/>
        <v>15.135576923076924</v>
      </c>
      <c r="CB86" s="89">
        <f t="shared" si="233"/>
        <v>15.273907342657342</v>
      </c>
      <c r="CC86" s="89">
        <f t="shared" si="234"/>
        <v>15.415060832025119</v>
      </c>
      <c r="CD86" s="89">
        <f t="shared" si="235"/>
        <v>15.559124702616968</v>
      </c>
      <c r="CE86" s="89">
        <f t="shared" si="236"/>
        <v>15.211411943319831</v>
      </c>
      <c r="CF86" s="89">
        <f t="shared" si="237"/>
        <v>10.090384615384615</v>
      </c>
      <c r="CG86" s="89">
        <f t="shared" si="238"/>
        <v>10.182604895104895</v>
      </c>
      <c r="CH86" s="89">
        <f t="shared" si="239"/>
        <v>10.27670722135008</v>
      </c>
      <c r="CI86" s="89">
        <f t="shared" si="240"/>
        <v>10.372749801744645</v>
      </c>
      <c r="CJ86" s="89">
        <f t="shared" si="241"/>
        <v>10.140941295546554</v>
      </c>
      <c r="CK86" s="89">
        <f t="shared" si="242"/>
        <v>15.135576923076924</v>
      </c>
      <c r="CL86" s="89">
        <f t="shared" si="243"/>
        <v>15.273907342657342</v>
      </c>
      <c r="CM86" s="89">
        <f t="shared" si="244"/>
        <v>15.415060832025119</v>
      </c>
      <c r="CN86" s="89">
        <f t="shared" si="245"/>
        <v>15.559124702616968</v>
      </c>
      <c r="CO86" s="89">
        <f t="shared" si="246"/>
        <v>15.211411943319831</v>
      </c>
      <c r="CP86" s="89">
        <f t="shared" si="247"/>
        <v>10.090384615384615</v>
      </c>
      <c r="CQ86" s="89">
        <f t="shared" si="248"/>
        <v>10.182604895104895</v>
      </c>
      <c r="CR86" s="89">
        <f t="shared" si="249"/>
        <v>10.27670722135008</v>
      </c>
      <c r="CS86" s="89">
        <f t="shared" si="250"/>
        <v>10.372749801744645</v>
      </c>
      <c r="CT86" s="89">
        <f t="shared" si="251"/>
        <v>10.140941295546554</v>
      </c>
      <c r="CU86" s="89">
        <f t="shared" si="252"/>
        <v>5.0451923076923073</v>
      </c>
      <c r="CV86" s="89">
        <f t="shared" si="253"/>
        <v>5.0913024475524473</v>
      </c>
      <c r="CW86" s="89">
        <f t="shared" si="254"/>
        <v>5.1383536106750398</v>
      </c>
      <c r="CX86" s="89">
        <f t="shared" si="255"/>
        <v>5.1863749008723223</v>
      </c>
      <c r="CY86" s="89">
        <f t="shared" si="256"/>
        <v>5.0704706477732771</v>
      </c>
      <c r="CZ86" s="89">
        <f t="shared" si="257"/>
        <v>72650.769230769234</v>
      </c>
      <c r="DA86" s="89">
        <f t="shared" si="258"/>
        <v>73314.755244755244</v>
      </c>
      <c r="DB86" s="89">
        <f t="shared" si="259"/>
        <v>73992.291993720573</v>
      </c>
      <c r="DC86" s="89">
        <f t="shared" si="260"/>
        <v>74683.798572561442</v>
      </c>
      <c r="DD86" s="89">
        <f t="shared" si="261"/>
        <v>73014.777327935182</v>
      </c>
      <c r="DH86" s="89">
        <v>81</v>
      </c>
      <c r="DI86" s="89">
        <f>SUMPRODUCT(AM$6:AM86,[1]节奏总纲!W$4:W84)</f>
        <v>86634599.203419805</v>
      </c>
      <c r="DJ86" s="89">
        <f>SUMPRODUCT(AN$6:AN86,[1]节奏总纲!X$4:X84)</f>
        <v>75649032.900385737</v>
      </c>
      <c r="DK86" s="89">
        <f>SUMPRODUCT(AO$6:AO86,[1]节奏总纲!Y$4:Y84)</f>
        <v>62250561.908780344</v>
      </c>
      <c r="DL86" s="89">
        <f>SUMPRODUCT(AP$6:AP86,[1]节奏总纲!Z$4:Z84)</f>
        <v>45917002.651899241</v>
      </c>
      <c r="DM86" s="89">
        <f>SUMPRODUCT(AQ$6:AQ86,[1]节奏总纲!AA$4:AA84)</f>
        <v>25756015.647375531</v>
      </c>
      <c r="DN86" s="89">
        <f>SUMPRODUCT(AR$6:AR86,[1]节奏总纲!W$4:W84)</f>
        <v>14425657346.781044</v>
      </c>
      <c r="DO86" s="89">
        <f>SUMPRODUCT(AS$6:AS86,[1]节奏总纲!X$4:X84)</f>
        <v>12936911671.312532</v>
      </c>
      <c r="DP86" s="89">
        <f>SUMPRODUCT(AT$6:AT86,[1]节奏总纲!Y$4:Y84)</f>
        <v>10906464229.549055</v>
      </c>
      <c r="DQ86" s="89">
        <f>SUMPRODUCT(AU$6:AU86,[1]节奏总纲!Z$4:Z84)</f>
        <v>8224864001.5934258</v>
      </c>
      <c r="DR86" s="89">
        <f>SUMPRODUCT(AV$6:AV86,[1]节奏总纲!AA$4:AA84)</f>
        <v>4799020447.418211</v>
      </c>
      <c r="DS86" s="89">
        <f>SUMPRODUCT(CZ$6:CZ86,[1]节奏总纲!W$4:W84)</f>
        <v>19589085.619842339</v>
      </c>
      <c r="DT86" s="89">
        <f>SUMPRODUCT(DA$6:DA86,[1]节奏总纲!X$4:X84)</f>
        <v>16950208.862891275</v>
      </c>
      <c r="DU86" s="89">
        <f>SUMPRODUCT(DB$6:DB86,[1]节奏总纲!Y$4:Y84)</f>
        <v>13832016.38774894</v>
      </c>
      <c r="DV86" s="89">
        <f>SUMPRODUCT(DC$6:DC86,[1]节奏总纲!Z$4:Z84)</f>
        <v>10121735.55171272</v>
      </c>
      <c r="DW86" s="89">
        <f>SUMPRODUCT(DD$6:DD86,[1]节奏总纲!AA$4:AA84)</f>
        <v>5591574.3407565998</v>
      </c>
      <c r="DX86" s="89">
        <f>SUMPRODUCT(AW$6:AW86,[1]节奏总纲!W$4:W84)</f>
        <v>0</v>
      </c>
      <c r="DY86" s="89">
        <f>SUMPRODUCT(AX$6:AX86,[1]节奏总纲!X$4:X84)</f>
        <v>0</v>
      </c>
      <c r="DZ86" s="89">
        <f>SUMPRODUCT(AY$6:AY86,[1]节奏总纲!Y$4:Y84)</f>
        <v>0</v>
      </c>
      <c r="EA86" s="89">
        <f>SUMPRODUCT(AZ$6:AZ86,[1]节奏总纲!Z$4:Z84)</f>
        <v>0</v>
      </c>
      <c r="EB86" s="89">
        <f>SUMPRODUCT(BA$6:BA86,[1]节奏总纲!AA$4:AA84)</f>
        <v>0</v>
      </c>
      <c r="EC86" s="89">
        <f>SUMPRODUCT(BB$6:BB86,[1]节奏总纲!W$4:W84)</f>
        <v>0</v>
      </c>
      <c r="ED86" s="89">
        <f>SUMPRODUCT(BC$6:BC86,[1]节奏总纲!X$4:X84)</f>
        <v>0</v>
      </c>
      <c r="EE86" s="89">
        <f>SUMPRODUCT(BD$6:BD86,[1]节奏总纲!Y$4:Y84)</f>
        <v>0</v>
      </c>
      <c r="EF86" s="89">
        <f>SUMPRODUCT(BE$6:BE86,[1]节奏总纲!Z$4:Z84)</f>
        <v>0</v>
      </c>
      <c r="EG86" s="89">
        <f>SUMPRODUCT(BF$6:BF86,[1]节奏总纲!AA$4:AA84)</f>
        <v>0</v>
      </c>
      <c r="EH86" s="89">
        <f>SUMPRODUCT(BG$6:BG86,[1]节奏总纲!W$4:W84)</f>
        <v>0</v>
      </c>
      <c r="EI86" s="89">
        <f>SUMPRODUCT(BH$6:BH86,[1]节奏总纲!X$4:X84)</f>
        <v>0</v>
      </c>
      <c r="EJ86" s="89">
        <f>SUMPRODUCT(BI$6:BI86,[1]节奏总纲!Y$4:Y84)</f>
        <v>0</v>
      </c>
      <c r="EK86" s="89">
        <f>SUMPRODUCT(BJ$6:BJ86,[1]节奏总纲!Z$4:Z84)</f>
        <v>0</v>
      </c>
      <c r="EL86" s="89">
        <f>SUMPRODUCT(BK$6:BK86,[1]节奏总纲!AA$4:AA84)</f>
        <v>0</v>
      </c>
      <c r="EM86" s="89">
        <f>SUMPRODUCT(BL$6:BL86,[1]节奏总纲!W$4:W84)</f>
        <v>0</v>
      </c>
      <c r="EN86" s="89">
        <f>SUMPRODUCT(BM$6:BM86,[1]节奏总纲!X$4:X84)</f>
        <v>0</v>
      </c>
      <c r="EO86" s="89">
        <f>SUMPRODUCT(BN$6:BN86,[1]节奏总纲!Y$4:Y84)</f>
        <v>0</v>
      </c>
      <c r="EP86" s="89">
        <f>SUMPRODUCT(BO$6:BO86,[1]节奏总纲!Z$4:Z84)</f>
        <v>0</v>
      </c>
      <c r="EQ86" s="89">
        <f>SUMPRODUCT(BP$6:BP86,[1]节奏总纲!AA$4:AA84)</f>
        <v>0</v>
      </c>
      <c r="ER86" s="89">
        <f>SUMPRODUCT(BQ$6:BQ86,[1]节奏总纲!W$4:W84)</f>
        <v>0</v>
      </c>
      <c r="ES86" s="89">
        <f>SUMPRODUCT(BR$6:BR86,[1]节奏总纲!X$4:X84)</f>
        <v>0</v>
      </c>
      <c r="ET86" s="89">
        <f>SUMPRODUCT(BS$6:BS86,[1]节奏总纲!Y$4:Y84)</f>
        <v>0</v>
      </c>
      <c r="EU86" s="89">
        <f>SUMPRODUCT(BT$6:BT86,[1]节奏总纲!Z$4:Z84)</f>
        <v>0</v>
      </c>
      <c r="EV86" s="89">
        <f>SUMPRODUCT(BU$6:BU86,[1]节奏总纲!AA$4:AA84)</f>
        <v>0</v>
      </c>
      <c r="EX86" s="88">
        <v>100</v>
      </c>
      <c r="EY86" s="88">
        <f t="shared" si="264"/>
        <v>0</v>
      </c>
      <c r="EZ86" s="88">
        <f t="shared" si="265"/>
        <v>0</v>
      </c>
      <c r="FA86" s="88">
        <f t="shared" si="266"/>
        <v>0</v>
      </c>
      <c r="FB86" s="88">
        <f t="shared" si="267"/>
        <v>0</v>
      </c>
      <c r="FC86" s="88">
        <f t="shared" si="268"/>
        <v>0</v>
      </c>
      <c r="FE86" s="89">
        <f>SUMPRODUCT(BV$6:BV86,[1]节奏总纲!W$4:W84)</f>
        <v>5448.5048323894143</v>
      </c>
      <c r="FF86" s="89">
        <f>SUMPRODUCT(BW$6:BW86,[1]节奏总纲!X$4:X84)</f>
        <v>4715.2578615747188</v>
      </c>
      <c r="FG86" s="89">
        <f>SUMPRODUCT(BX$6:BX86,[1]节奏总纲!Y$4:Y84)</f>
        <v>3848.3705396315718</v>
      </c>
      <c r="FH86" s="89">
        <f>SUMPRODUCT(BY$6:BY86,[1]节奏总纲!Z$4:Z84)</f>
        <v>2816.4255802212806</v>
      </c>
      <c r="FI86" s="89">
        <f>SUMPRODUCT(BZ$6:BZ86,[1]节奏总纲!AA$4:AA84)</f>
        <v>1556.3152068881832</v>
      </c>
      <c r="FJ86" s="89">
        <f>SUMPRODUCT(CA$6:CA86,[1]节奏总纲!W$4:W84)</f>
        <v>4064.3685753173891</v>
      </c>
      <c r="FK86" s="89">
        <f>SUMPRODUCT(CB$6:CB86,[1]节奏总纲!X$4:X84)</f>
        <v>3517.3800186306216</v>
      </c>
      <c r="FL86" s="89">
        <f>SUMPRODUCT(CC$6:CC86,[1]节奏总纲!Y$4:Y84)</f>
        <v>2870.6081680492071</v>
      </c>
      <c r="FM86" s="89">
        <f>SUMPRODUCT(CD$6:CD86,[1]节奏总纲!Z$4:Z84)</f>
        <v>2100.7269432824228</v>
      </c>
      <c r="FN86" s="89">
        <f>SUMPRODUCT(CE$6:CE86,[1]节奏总纲!AA$4:AA84)</f>
        <v>1160.911058390089</v>
      </c>
      <c r="FO86" s="89">
        <f>SUMPRODUCT(CF$6:CF86,[1]节奏总纲!W$4:W84)</f>
        <v>2698.7932889286235</v>
      </c>
      <c r="FP86" s="89">
        <f>SUMPRODUCT(CG$6:CG86,[1]节奏总纲!X$4:X84)</f>
        <v>2335.9360729209557</v>
      </c>
      <c r="FQ86" s="89">
        <f>SUMPRODUCT(CH$6:CH86,[1]节奏总纲!Y$4:Y84)</f>
        <v>1906.5569052454798</v>
      </c>
      <c r="FR86" s="89">
        <f>SUMPRODUCT(CI$6:CI86,[1]节奏总纲!Z$4:Z84)</f>
        <v>1395.1788899661549</v>
      </c>
      <c r="FS86" s="89">
        <f>SUMPRODUCT(CJ$6:CJ86,[1]节奏总纲!AA$4:AA84)</f>
        <v>771.01213763559451</v>
      </c>
      <c r="FT86" s="89">
        <f>SUMPRODUCT(CK$6:CK86,[1]节奏总纲!W$4:W84)</f>
        <v>3984.8728783409329</v>
      </c>
      <c r="FU86" s="89">
        <f>SUMPRODUCT(CL$6:CL86,[1]节奏总纲!X$4:X84)</f>
        <v>3449.0628976540002</v>
      </c>
      <c r="FV86" s="89">
        <f>SUMPRODUCT(CM$6:CM86,[1]节奏总纲!Y$4:Y84)</f>
        <v>2815.1242652095925</v>
      </c>
      <c r="FW86" s="89">
        <f>SUMPRODUCT(CN$6:CN86,[1]节奏总纲!Z$4:Z84)</f>
        <v>2060.630828122823</v>
      </c>
      <c r="FX86" s="89">
        <f>SUMPRODUCT(CO$6:CO86,[1]节奏总纲!AA$4:AA84)</f>
        <v>1139.1108778777277</v>
      </c>
      <c r="FY86" s="89">
        <f>SUMPRODUCT(CP$6:CP86,[1]节奏总纲!W$4:W84)</f>
        <v>2633.7789970310437</v>
      </c>
      <c r="FZ86" s="89">
        <f>SUMPRODUCT(CQ$6:CQ86,[1]节奏总纲!X$4:X84)</f>
        <v>2279.911889700737</v>
      </c>
      <c r="GA86" s="89">
        <f>SUMPRODUCT(CR$6:CR86,[1]节奏总纲!Y$4:Y84)</f>
        <v>1860.915241252188</v>
      </c>
      <c r="GB86" s="89">
        <f>SUMPRODUCT(CS$6:CS86,[1]节奏总纲!Z$4:Z84)</f>
        <v>1361.9175560885881</v>
      </c>
      <c r="GC86" s="89">
        <f>SUMPRODUCT(CT$6:CT86,[1]节奏总纲!AA$4:AA84)</f>
        <v>753.22843238737551</v>
      </c>
      <c r="GD86" s="89">
        <f>SUMPRODUCT(CU$6:CU86,[1]节奏总纲!W$4:W84)</f>
        <v>1300.2571379487715</v>
      </c>
      <c r="GE86" s="89">
        <f>SUMPRODUCT(CV$6:CV86,[1]节奏总纲!X$4:X84)</f>
        <v>1125.4898257289606</v>
      </c>
      <c r="GF86" s="89">
        <f>SUMPRODUCT(CW$6:CW86,[1]节奏总纲!Y$4:Y84)</f>
        <v>918.81432634724206</v>
      </c>
      <c r="GG86" s="89">
        <f>SUMPRODUCT(CX$6:CX86,[1]节奏总纲!Z$4:Z84)</f>
        <v>672.89894630003187</v>
      </c>
      <c r="GH86" s="89">
        <f>SUMPRODUCT(CY$6:CY86,[1]节奏总纲!AA$4:AA84)</f>
        <v>372.08691193209285</v>
      </c>
      <c r="GJ86" s="88">
        <v>55</v>
      </c>
      <c r="GK86" s="88">
        <f t="shared" si="269"/>
        <v>454.2344134121181</v>
      </c>
      <c r="GL86" s="88">
        <f t="shared" si="270"/>
        <v>329.08356817555108</v>
      </c>
      <c r="GM86" s="88">
        <f t="shared" si="271"/>
        <v>214.08330656157386</v>
      </c>
      <c r="GN86" s="88">
        <f t="shared" si="272"/>
        <v>288.9874530159513</v>
      </c>
      <c r="GO86" s="88">
        <f t="shared" si="273"/>
        <v>180.82197268400699</v>
      </c>
      <c r="GP86" s="88">
        <f t="shared" si="274"/>
        <v>82.351154597741242</v>
      </c>
      <c r="GR86" s="89">
        <f>SUMPRODUCT(CZ$6:CZ86,[1]节奏总纲!W$4:W84)</f>
        <v>19589085.619842339</v>
      </c>
      <c r="GS86" s="89">
        <f>SUMPRODUCT(DA$6:DA86,[1]节奏总纲!X$4:X84)</f>
        <v>16950208.862891275</v>
      </c>
      <c r="GT86" s="89">
        <f>SUMPRODUCT(DB$6:DB86,[1]节奏总纲!Y$4:Y84)</f>
        <v>13832016.38774894</v>
      </c>
      <c r="GU86" s="89">
        <f>SUMPRODUCT(DC$6:DC86,[1]节奏总纲!Z$4:Z84)</f>
        <v>10121735.55171272</v>
      </c>
      <c r="GV86" s="89">
        <f>SUMPRODUCT(DD$6:DD86,[1]节奏总纲!AA$4:AA84)</f>
        <v>5591574.3407565998</v>
      </c>
    </row>
    <row r="87" spans="2:204" x14ac:dyDescent="0.15">
      <c r="B87" s="89">
        <f t="shared" si="275"/>
        <v>80</v>
      </c>
      <c r="C87" s="89">
        <v>76</v>
      </c>
      <c r="D87" s="39">
        <f>爵位解锁村镇信息!L84</f>
        <v>5510</v>
      </c>
      <c r="E87" s="39">
        <f>爵位解锁村镇信息!M84</f>
        <v>5560.0505050505044</v>
      </c>
      <c r="F87" s="39">
        <f>爵位解锁村镇信息!N84</f>
        <v>5611.1224489795932</v>
      </c>
      <c r="G87" s="39">
        <f>爵位解锁村镇信息!O84</f>
        <v>5663.2474226804115</v>
      </c>
      <c r="H87" s="39">
        <f>爵位解锁村镇信息!P84</f>
        <v>5770.7894736842109</v>
      </c>
      <c r="I87" s="67">
        <f t="shared" si="263"/>
        <v>0.98911070780399279</v>
      </c>
      <c r="J87" s="42">
        <v>100</v>
      </c>
      <c r="K87" s="89">
        <f t="shared" si="276"/>
        <v>5450</v>
      </c>
      <c r="L87" s="89">
        <v>364500</v>
      </c>
      <c r="M87" s="89">
        <f>ROUND(650/INDEX('[1]功能-付费相关'!BB$6:BB$105,C87,1)/2000,0)*2000</f>
        <v>69100000</v>
      </c>
      <c r="S87" s="89">
        <v>6</v>
      </c>
      <c r="T87" s="69">
        <v>20</v>
      </c>
      <c r="U87" s="69">
        <v>15</v>
      </c>
      <c r="V87" s="69">
        <v>10</v>
      </c>
      <c r="W87" s="69">
        <v>15</v>
      </c>
      <c r="X87" s="89">
        <v>10</v>
      </c>
      <c r="Y87" s="69">
        <v>5</v>
      </c>
      <c r="Z87" s="89">
        <f t="shared" si="262"/>
        <v>72000</v>
      </c>
      <c r="AE87" s="89">
        <v>82</v>
      </c>
      <c r="AF87" s="89">
        <f t="shared" si="187"/>
        <v>5975.75</v>
      </c>
      <c r="AG87" s="89">
        <f t="shared" si="188"/>
        <v>6030.3648989898984</v>
      </c>
      <c r="AH87" s="89">
        <f t="shared" si="189"/>
        <v>6086.0943877551026</v>
      </c>
      <c r="AI87" s="89">
        <f t="shared" si="190"/>
        <v>6142.9729381443285</v>
      </c>
      <c r="AJ87" s="89">
        <f t="shared" si="191"/>
        <v>6005.6907894736814</v>
      </c>
      <c r="AL87" s="89">
        <v>82</v>
      </c>
      <c r="AM87" s="89">
        <f t="shared" si="192"/>
        <v>407678.94444444444</v>
      </c>
      <c r="AN87" s="89">
        <f t="shared" si="193"/>
        <v>411404.89421997749</v>
      </c>
      <c r="AO87" s="89">
        <f t="shared" si="194"/>
        <v>415206.88378684811</v>
      </c>
      <c r="AP87" s="89">
        <f t="shared" si="195"/>
        <v>419087.26489117974</v>
      </c>
      <c r="AQ87" s="89">
        <f t="shared" si="196"/>
        <v>409721.57163742674</v>
      </c>
      <c r="AR87" s="89">
        <f t="shared" si="197"/>
        <v>103344722.64957266</v>
      </c>
      <c r="AS87" s="89">
        <f t="shared" si="198"/>
        <v>104289233.64629197</v>
      </c>
      <c r="AT87" s="89">
        <f t="shared" si="199"/>
        <v>105253020.37763825</v>
      </c>
      <c r="AU87" s="89">
        <f t="shared" si="200"/>
        <v>106236679.00035243</v>
      </c>
      <c r="AV87" s="89">
        <f t="shared" si="201"/>
        <v>103862519.17453887</v>
      </c>
      <c r="AW87" s="89">
        <f t="shared" si="202"/>
        <v>0</v>
      </c>
      <c r="AX87" s="89">
        <f t="shared" si="203"/>
        <v>0</v>
      </c>
      <c r="AY87" s="89">
        <f t="shared" si="204"/>
        <v>0</v>
      </c>
      <c r="AZ87" s="89">
        <f t="shared" si="205"/>
        <v>0</v>
      </c>
      <c r="BA87" s="89">
        <f t="shared" si="206"/>
        <v>0</v>
      </c>
      <c r="BB87" s="89">
        <f t="shared" si="207"/>
        <v>0</v>
      </c>
      <c r="BC87" s="89">
        <f t="shared" si="208"/>
        <v>0</v>
      </c>
      <c r="BD87" s="89">
        <f t="shared" si="209"/>
        <v>0</v>
      </c>
      <c r="BE87" s="89">
        <f t="shared" si="210"/>
        <v>0</v>
      </c>
      <c r="BF87" s="89">
        <f t="shared" si="211"/>
        <v>0</v>
      </c>
      <c r="BG87" s="89">
        <f t="shared" si="212"/>
        <v>0</v>
      </c>
      <c r="BH87" s="89">
        <f t="shared" si="213"/>
        <v>0</v>
      </c>
      <c r="BI87" s="89">
        <f t="shared" si="214"/>
        <v>0</v>
      </c>
      <c r="BJ87" s="89">
        <f t="shared" si="215"/>
        <v>0</v>
      </c>
      <c r="BK87" s="89">
        <f t="shared" si="216"/>
        <v>0</v>
      </c>
      <c r="BL87" s="89">
        <f t="shared" si="217"/>
        <v>0</v>
      </c>
      <c r="BM87" s="89">
        <f t="shared" si="218"/>
        <v>0</v>
      </c>
      <c r="BN87" s="89">
        <f t="shared" si="219"/>
        <v>0</v>
      </c>
      <c r="BO87" s="89">
        <f t="shared" si="220"/>
        <v>0</v>
      </c>
      <c r="BP87" s="89">
        <f t="shared" si="221"/>
        <v>0</v>
      </c>
      <c r="BQ87" s="89">
        <f t="shared" si="222"/>
        <v>0</v>
      </c>
      <c r="BR87" s="89">
        <f t="shared" si="223"/>
        <v>0</v>
      </c>
      <c r="BS87" s="89">
        <f t="shared" si="224"/>
        <v>0</v>
      </c>
      <c r="BT87" s="89">
        <f t="shared" si="225"/>
        <v>0</v>
      </c>
      <c r="BU87" s="89">
        <f t="shared" si="226"/>
        <v>0</v>
      </c>
      <c r="BV87" s="89">
        <f t="shared" si="227"/>
        <v>20.42991452991453</v>
      </c>
      <c r="BW87" s="89">
        <f t="shared" si="228"/>
        <v>20.616632133298797</v>
      </c>
      <c r="BX87" s="89">
        <f t="shared" si="229"/>
        <v>20.807160300017443</v>
      </c>
      <c r="BY87" s="89">
        <f t="shared" si="230"/>
        <v>21.001616882544713</v>
      </c>
      <c r="BZ87" s="89">
        <f t="shared" si="231"/>
        <v>20.532276203328827</v>
      </c>
      <c r="CA87" s="89">
        <f t="shared" si="232"/>
        <v>15.322435897435897</v>
      </c>
      <c r="CB87" s="89">
        <f t="shared" si="233"/>
        <v>15.462474099974099</v>
      </c>
      <c r="CC87" s="89">
        <f t="shared" si="234"/>
        <v>15.605370225013084</v>
      </c>
      <c r="CD87" s="89">
        <f t="shared" si="235"/>
        <v>15.751212661908534</v>
      </c>
      <c r="CE87" s="89">
        <f t="shared" si="236"/>
        <v>15.399207152496619</v>
      </c>
      <c r="CF87" s="89">
        <f t="shared" si="237"/>
        <v>10.214957264957265</v>
      </c>
      <c r="CG87" s="89">
        <f t="shared" si="238"/>
        <v>10.308316066649398</v>
      </c>
      <c r="CH87" s="89">
        <f t="shared" si="239"/>
        <v>10.403580150008722</v>
      </c>
      <c r="CI87" s="89">
        <f t="shared" si="240"/>
        <v>10.500808441272357</v>
      </c>
      <c r="CJ87" s="89">
        <f t="shared" si="241"/>
        <v>10.266138101664414</v>
      </c>
      <c r="CK87" s="89">
        <f t="shared" si="242"/>
        <v>15.322435897435897</v>
      </c>
      <c r="CL87" s="89">
        <f t="shared" si="243"/>
        <v>15.462474099974099</v>
      </c>
      <c r="CM87" s="89">
        <f t="shared" si="244"/>
        <v>15.605370225013084</v>
      </c>
      <c r="CN87" s="89">
        <f t="shared" si="245"/>
        <v>15.751212661908534</v>
      </c>
      <c r="CO87" s="89">
        <f t="shared" si="246"/>
        <v>15.399207152496619</v>
      </c>
      <c r="CP87" s="89">
        <f t="shared" si="247"/>
        <v>10.214957264957265</v>
      </c>
      <c r="CQ87" s="89">
        <f t="shared" si="248"/>
        <v>10.308316066649398</v>
      </c>
      <c r="CR87" s="89">
        <f t="shared" si="249"/>
        <v>10.403580150008722</v>
      </c>
      <c r="CS87" s="89">
        <f t="shared" si="250"/>
        <v>10.500808441272357</v>
      </c>
      <c r="CT87" s="89">
        <f t="shared" si="251"/>
        <v>10.266138101664414</v>
      </c>
      <c r="CU87" s="89">
        <f t="shared" si="252"/>
        <v>5.1074786324786325</v>
      </c>
      <c r="CV87" s="89">
        <f t="shared" si="253"/>
        <v>5.1541580333246992</v>
      </c>
      <c r="CW87" s="89">
        <f t="shared" si="254"/>
        <v>5.2017900750043609</v>
      </c>
      <c r="CX87" s="89">
        <f t="shared" si="255"/>
        <v>5.2504042206361783</v>
      </c>
      <c r="CY87" s="89">
        <f t="shared" si="256"/>
        <v>5.1330690508322068</v>
      </c>
      <c r="CZ87" s="89">
        <f t="shared" si="257"/>
        <v>73547.692307692312</v>
      </c>
      <c r="DA87" s="89">
        <f t="shared" si="258"/>
        <v>74219.875679875666</v>
      </c>
      <c r="DB87" s="89">
        <f t="shared" si="259"/>
        <v>74905.777080062806</v>
      </c>
      <c r="DC87" s="89">
        <f t="shared" si="260"/>
        <v>75605.82077716096</v>
      </c>
      <c r="DD87" s="89">
        <f t="shared" si="261"/>
        <v>73916.194331983774</v>
      </c>
      <c r="DH87" s="89">
        <v>82</v>
      </c>
      <c r="DI87" s="89">
        <f>SUMPRODUCT(AM$6:AM87,[1]节奏总纲!W$4:W85)</f>
        <v>94662927.897153497</v>
      </c>
      <c r="DJ87" s="89">
        <f>SUMPRODUCT(AN$6:AN87,[1]节奏总纲!X$4:X85)</f>
        <v>82557310.006750941</v>
      </c>
      <c r="DK87" s="89">
        <f>SUMPRODUCT(AO$6:AO87,[1]节奏总纲!Y$4:Y85)</f>
        <v>67940401.744154051</v>
      </c>
      <c r="DL87" s="89">
        <f>SUMPRODUCT(AP$6:AP87,[1]节奏总纲!Z$4:Z85)</f>
        <v>50129621.11501278</v>
      </c>
      <c r="DM87" s="89">
        <f>SUMPRODUCT(AQ$6:AQ87,[1]节奏总纲!AA$4:AA85)</f>
        <v>27957879.112240091</v>
      </c>
      <c r="DN87" s="89">
        <f>SUMPRODUCT(AR$6:AR87,[1]节奏总纲!W$4:W85)</f>
        <v>16460801455.889132</v>
      </c>
      <c r="DO87" s="89">
        <f>SUMPRODUCT(AS$6:AS87,[1]节奏总纲!X$4:X85)</f>
        <v>14688127894.943121</v>
      </c>
      <c r="DP87" s="89">
        <f>SUMPRODUCT(AT$6:AT87,[1]节奏总纲!Y$4:Y85)</f>
        <v>12348812252.963633</v>
      </c>
      <c r="DQ87" s="89">
        <f>SUMPRODUCT(AU$6:AU87,[1]节奏总纲!Z$4:Z85)</f>
        <v>9292743254.6958981</v>
      </c>
      <c r="DR87" s="89">
        <f>SUMPRODUCT(AV$6:AV87,[1]节奏总纲!AA$4:AA85)</f>
        <v>5357182629.1780396</v>
      </c>
      <c r="DS87" s="89">
        <f>SUMPRODUCT(CZ$6:CZ87,[1]节奏总纲!W$4:W85)</f>
        <v>21037443.590147592</v>
      </c>
      <c r="DT87" s="89">
        <f>SUMPRODUCT(DA$6:DA87,[1]节奏总纲!X$4:X85)</f>
        <v>18196502.90362867</v>
      </c>
      <c r="DU87" s="89">
        <f>SUMPRODUCT(DB$6:DB87,[1]节奏总纲!Y$4:Y85)</f>
        <v>14858497.13980834</v>
      </c>
      <c r="DV87" s="89">
        <f>SUMPRODUCT(DC$6:DC87,[1]节奏总纲!Z$4:Z85)</f>
        <v>10881716.832955953</v>
      </c>
      <c r="DW87" s="89">
        <f>SUMPRODUCT(DD$6:DD87,[1]节奏总纲!AA$4:AA85)</f>
        <v>5988803.5301082619</v>
      </c>
      <c r="DX87" s="89">
        <f>SUMPRODUCT(AW$6:AW87,[1]节奏总纲!W$4:W85)</f>
        <v>0</v>
      </c>
      <c r="DY87" s="89">
        <f>SUMPRODUCT(AX$6:AX87,[1]节奏总纲!X$4:X85)</f>
        <v>0</v>
      </c>
      <c r="DZ87" s="89">
        <f>SUMPRODUCT(AY$6:AY87,[1]节奏总纲!Y$4:Y85)</f>
        <v>0</v>
      </c>
      <c r="EA87" s="89">
        <f>SUMPRODUCT(AZ$6:AZ87,[1]节奏总纲!Z$4:Z85)</f>
        <v>0</v>
      </c>
      <c r="EB87" s="89">
        <f>SUMPRODUCT(BA$6:BA87,[1]节奏总纲!AA$4:AA85)</f>
        <v>0</v>
      </c>
      <c r="EC87" s="89">
        <f>SUMPRODUCT(BB$6:BB87,[1]节奏总纲!W$4:W85)</f>
        <v>0</v>
      </c>
      <c r="ED87" s="89">
        <f>SUMPRODUCT(BC$6:BC87,[1]节奏总纲!X$4:X85)</f>
        <v>0</v>
      </c>
      <c r="EE87" s="89">
        <f>SUMPRODUCT(BD$6:BD87,[1]节奏总纲!Y$4:Y85)</f>
        <v>0</v>
      </c>
      <c r="EF87" s="89">
        <f>SUMPRODUCT(BE$6:BE87,[1]节奏总纲!Z$4:Z85)</f>
        <v>0</v>
      </c>
      <c r="EG87" s="89">
        <f>SUMPRODUCT(BF$6:BF87,[1]节奏总纲!AA$4:AA85)</f>
        <v>0</v>
      </c>
      <c r="EH87" s="89">
        <f>SUMPRODUCT(BG$6:BG87,[1]节奏总纲!W$4:W85)</f>
        <v>0</v>
      </c>
      <c r="EI87" s="89">
        <f>SUMPRODUCT(BH$6:BH87,[1]节奏总纲!X$4:X85)</f>
        <v>0</v>
      </c>
      <c r="EJ87" s="89">
        <f>SUMPRODUCT(BI$6:BI87,[1]节奏总纲!Y$4:Y85)</f>
        <v>0</v>
      </c>
      <c r="EK87" s="89">
        <f>SUMPRODUCT(BJ$6:BJ87,[1]节奏总纲!Z$4:Z85)</f>
        <v>0</v>
      </c>
      <c r="EL87" s="89">
        <f>SUMPRODUCT(BK$6:BK87,[1]节奏总纲!AA$4:AA85)</f>
        <v>0</v>
      </c>
      <c r="EM87" s="89">
        <f>SUMPRODUCT(BL$6:BL87,[1]节奏总纲!W$4:W85)</f>
        <v>0</v>
      </c>
      <c r="EN87" s="89">
        <f>SUMPRODUCT(BM$6:BM87,[1]节奏总纲!X$4:X85)</f>
        <v>0</v>
      </c>
      <c r="EO87" s="89">
        <f>SUMPRODUCT(BN$6:BN87,[1]节奏总纲!Y$4:Y85)</f>
        <v>0</v>
      </c>
      <c r="EP87" s="89">
        <f>SUMPRODUCT(BO$6:BO87,[1]节奏总纲!Z$4:Z85)</f>
        <v>0</v>
      </c>
      <c r="EQ87" s="89">
        <f>SUMPRODUCT(BP$6:BP87,[1]节奏总纲!AA$4:AA85)</f>
        <v>0</v>
      </c>
      <c r="ER87" s="89">
        <f>SUMPRODUCT(BQ$6:BQ87,[1]节奏总纲!W$4:W85)</f>
        <v>0</v>
      </c>
      <c r="ES87" s="89">
        <f>SUMPRODUCT(BR$6:BR87,[1]节奏总纲!X$4:X85)</f>
        <v>0</v>
      </c>
      <c r="ET87" s="89">
        <f>SUMPRODUCT(BS$6:BS87,[1]节奏总纲!Y$4:Y85)</f>
        <v>0</v>
      </c>
      <c r="EU87" s="89">
        <f>SUMPRODUCT(BT$6:BT87,[1]节奏总纲!Z$4:Z85)</f>
        <v>0</v>
      </c>
      <c r="EV87" s="89">
        <f>SUMPRODUCT(BU$6:BU87,[1]节奏总纲!AA$4:AA85)</f>
        <v>0</v>
      </c>
      <c r="FE87" s="89">
        <f>SUMPRODUCT(BV$6:BV87,[1]节奏总纲!W$4:W85)</f>
        <v>5850.8264908075398</v>
      </c>
      <c r="FF87" s="89">
        <f>SUMPRODUCT(BW$6:BW87,[1]节奏总纲!X$4:X85)</f>
        <v>5061.4506506684402</v>
      </c>
      <c r="FG87" s="89">
        <f>SUMPRODUCT(BX$6:BX87,[1]节奏总纲!Y$4:Y85)</f>
        <v>4133.5040818702937</v>
      </c>
      <c r="FH87" s="89">
        <f>SUMPRODUCT(BY$6:BY87,[1]节奏总纲!Z$4:Z85)</f>
        <v>3027.5314916777343</v>
      </c>
      <c r="FI87" s="89">
        <f>SUMPRODUCT(BZ$6:BZ87,[1]节奏总纲!AA$4:AA85)</f>
        <v>1666.6566483747561</v>
      </c>
      <c r="FJ87" s="89">
        <f>SUMPRODUCT(CA$6:CA87,[1]节奏总纲!W$4:W85)</f>
        <v>4366.1098191309829</v>
      </c>
      <c r="FK87" s="89">
        <f>SUMPRODUCT(CB$6:CB87,[1]节奏总纲!X$4:X85)</f>
        <v>3777.0246104509124</v>
      </c>
      <c r="FL87" s="89">
        <f>SUMPRODUCT(CC$6:CC87,[1]节奏总纲!Y$4:Y85)</f>
        <v>3084.458324728249</v>
      </c>
      <c r="FM87" s="89">
        <f>SUMPRODUCT(CD$6:CD87,[1]节奏总纲!Z$4:Z85)</f>
        <v>2259.0563768747634</v>
      </c>
      <c r="FN87" s="89">
        <f>SUMPRODUCT(CE$6:CE87,[1]节奏总纲!AA$4:AA85)</f>
        <v>1243.6671395050187</v>
      </c>
      <c r="FO87" s="89">
        <f>SUMPRODUCT(CF$6:CF87,[1]节奏总纲!W$4:W85)</f>
        <v>2899.9541181376862</v>
      </c>
      <c r="FP87" s="89">
        <f>SUMPRODUCT(CG$6:CG87,[1]节奏总纲!X$4:X85)</f>
        <v>2509.0324674678163</v>
      </c>
      <c r="FQ87" s="89">
        <f>SUMPRODUCT(CH$6:CH87,[1]节奏总纲!Y$4:Y85)</f>
        <v>2049.1236763648408</v>
      </c>
      <c r="FR87" s="89">
        <f>SUMPRODUCT(CI$6:CI87,[1]节奏总纲!Z$4:Z85)</f>
        <v>1500.7318456943817</v>
      </c>
      <c r="FS87" s="89">
        <f>SUMPRODUCT(CJ$6:CJ87,[1]节奏总纲!AA$4:AA85)</f>
        <v>826.18285837888095</v>
      </c>
      <c r="FT87" s="89">
        <f>SUMPRODUCT(CK$6:CK87,[1]节奏总纲!W$4:W85)</f>
        <v>4286.6141221545267</v>
      </c>
      <c r="FU87" s="89">
        <f>SUMPRODUCT(CL$6:CL87,[1]节奏总纲!X$4:X85)</f>
        <v>3708.7074894742909</v>
      </c>
      <c r="FV87" s="89">
        <f>SUMPRODUCT(CM$6:CM87,[1]节奏总纲!Y$4:Y85)</f>
        <v>3028.9744218886344</v>
      </c>
      <c r="FW87" s="89">
        <f>SUMPRODUCT(CN$6:CN87,[1]节奏总纲!Z$4:Z85)</f>
        <v>2218.9602617151631</v>
      </c>
      <c r="FX87" s="89">
        <f>SUMPRODUCT(CO$6:CO87,[1]节奏总纲!AA$4:AA85)</f>
        <v>1221.8669589926574</v>
      </c>
      <c r="FY87" s="89">
        <f>SUMPRODUCT(CP$6:CP87,[1]节奏总纲!W$4:W85)</f>
        <v>2834.9398262401064</v>
      </c>
      <c r="FZ87" s="89">
        <f>SUMPRODUCT(CQ$6:CQ87,[1]节奏总纲!X$4:X85)</f>
        <v>2453.0082842475977</v>
      </c>
      <c r="GA87" s="89">
        <f>SUMPRODUCT(CR$6:CR87,[1]节奏总纲!Y$4:Y85)</f>
        <v>2003.4820123715492</v>
      </c>
      <c r="GB87" s="89">
        <f>SUMPRODUCT(CS$6:CS87,[1]节奏总纲!Z$4:Z85)</f>
        <v>1467.4705118168149</v>
      </c>
      <c r="GC87" s="89">
        <f>SUMPRODUCT(CT$6:CT87,[1]节奏总纲!AA$4:AA85)</f>
        <v>808.39915313066194</v>
      </c>
      <c r="GD87" s="89">
        <f>SUMPRODUCT(CU$6:CU87,[1]节奏总纲!W$4:W85)</f>
        <v>1400.8375525533029</v>
      </c>
      <c r="GE87" s="89">
        <f>SUMPRODUCT(CV$6:CV87,[1]节奏总纲!X$4:X85)</f>
        <v>1212.0380230023909</v>
      </c>
      <c r="GF87" s="89">
        <f>SUMPRODUCT(CW$6:CW87,[1]节奏总纲!Y$4:Y85)</f>
        <v>990.09771190692265</v>
      </c>
      <c r="GG87" s="89">
        <f>SUMPRODUCT(CX$6:CX87,[1]节奏总纲!Z$4:Z85)</f>
        <v>725.67542416414528</v>
      </c>
      <c r="GH87" s="89">
        <f>SUMPRODUCT(CY$6:CY87,[1]节奏总纲!AA$4:AA85)</f>
        <v>399.67227230373607</v>
      </c>
      <c r="GJ87" s="88">
        <v>60</v>
      </c>
      <c r="GK87" s="88">
        <f t="shared" si="269"/>
        <v>644.79305010684755</v>
      </c>
      <c r="GL87" s="88">
        <f t="shared" si="270"/>
        <v>472.00254569659819</v>
      </c>
      <c r="GM87" s="88">
        <f t="shared" si="271"/>
        <v>309.36262490893859</v>
      </c>
      <c r="GN87" s="88">
        <f t="shared" si="272"/>
        <v>431.90643053699841</v>
      </c>
      <c r="GO87" s="88">
        <f t="shared" si="273"/>
        <v>276.10129103137172</v>
      </c>
      <c r="GP87" s="88">
        <f t="shared" si="274"/>
        <v>129.9908137714236</v>
      </c>
      <c r="GR87" s="89">
        <f>SUMPRODUCT(CZ$6:CZ87,[1]节奏总纲!W$4:W85)</f>
        <v>21037443.590147592</v>
      </c>
      <c r="GS87" s="89">
        <f>SUMPRODUCT(DA$6:DA87,[1]节奏总纲!X$4:X85)</f>
        <v>18196502.90362867</v>
      </c>
      <c r="GT87" s="89">
        <f>SUMPRODUCT(DB$6:DB87,[1]节奏总纲!Y$4:Y85)</f>
        <v>14858497.13980834</v>
      </c>
      <c r="GU87" s="89">
        <f>SUMPRODUCT(DC$6:DC87,[1]节奏总纲!Z$4:Z85)</f>
        <v>10881716.832955953</v>
      </c>
      <c r="GV87" s="89">
        <f>SUMPRODUCT(DD$6:DD87,[1]节奏总纲!AA$4:AA85)</f>
        <v>5988803.5301082619</v>
      </c>
    </row>
    <row r="88" spans="2:204" x14ac:dyDescent="0.15">
      <c r="B88" s="89">
        <f t="shared" si="275"/>
        <v>80</v>
      </c>
      <c r="C88" s="89">
        <v>77</v>
      </c>
      <c r="D88" s="39">
        <f>爵位解锁村镇信息!L85</f>
        <v>5590</v>
      </c>
      <c r="E88" s="39">
        <f>爵位解锁村镇信息!M85</f>
        <v>5640.8585858585857</v>
      </c>
      <c r="F88" s="39">
        <f>爵位解锁村镇信息!N85</f>
        <v>5692.7551020408164</v>
      </c>
      <c r="G88" s="39">
        <f>爵位解锁村镇信息!O85</f>
        <v>5745.7216494845361</v>
      </c>
      <c r="H88" s="39">
        <f>爵位解锁村镇信息!P85</f>
        <v>5855.0000000000009</v>
      </c>
      <c r="I88" s="67">
        <f t="shared" si="263"/>
        <v>0.99284436493738815</v>
      </c>
      <c r="J88" s="42">
        <v>100</v>
      </c>
      <c r="K88" s="89">
        <f t="shared" si="276"/>
        <v>5550</v>
      </c>
      <c r="L88" s="89">
        <v>373000</v>
      </c>
      <c r="M88" s="89">
        <f>ROUND(650/INDEX('[1]功能-付费相关'!BB$6:BB$105,C88,1)/2000,0)*2000</f>
        <v>76010000</v>
      </c>
      <c r="S88" s="89">
        <v>6</v>
      </c>
      <c r="T88" s="69">
        <v>20</v>
      </c>
      <c r="U88" s="69">
        <v>15</v>
      </c>
      <c r="V88" s="69">
        <v>10</v>
      </c>
      <c r="W88" s="69">
        <v>15</v>
      </c>
      <c r="X88" s="89">
        <v>10</v>
      </c>
      <c r="Y88" s="69">
        <v>5</v>
      </c>
      <c r="Z88" s="89">
        <f t="shared" si="262"/>
        <v>72000</v>
      </c>
      <c r="AE88" s="89">
        <v>83</v>
      </c>
      <c r="AF88" s="89">
        <f t="shared" si="187"/>
        <v>6048.625</v>
      </c>
      <c r="AG88" s="89">
        <f t="shared" si="188"/>
        <v>6103.9059343434337</v>
      </c>
      <c r="AH88" s="89">
        <f t="shared" si="189"/>
        <v>6160.3150510204086</v>
      </c>
      <c r="AI88" s="89">
        <f t="shared" si="190"/>
        <v>6217.8872422680397</v>
      </c>
      <c r="AJ88" s="89">
        <f t="shared" si="191"/>
        <v>6078.930921052628</v>
      </c>
      <c r="AL88" s="89">
        <v>83</v>
      </c>
      <c r="AM88" s="89">
        <f t="shared" si="192"/>
        <v>412650.63888888888</v>
      </c>
      <c r="AN88" s="89">
        <f t="shared" si="193"/>
        <v>416422.02707631869</v>
      </c>
      <c r="AO88" s="89">
        <f t="shared" si="194"/>
        <v>420270.38236961456</v>
      </c>
      <c r="AP88" s="89">
        <f t="shared" si="195"/>
        <v>424198.08519473072</v>
      </c>
      <c r="AQ88" s="89">
        <f t="shared" si="196"/>
        <v>414718.17616959038</v>
      </c>
      <c r="AR88" s="89">
        <f t="shared" si="197"/>
        <v>104605024.14529915</v>
      </c>
      <c r="AS88" s="89">
        <f t="shared" si="198"/>
        <v>105561053.56880772</v>
      </c>
      <c r="AT88" s="89">
        <f t="shared" si="199"/>
        <v>106536593.79687773</v>
      </c>
      <c r="AU88" s="89">
        <f t="shared" si="200"/>
        <v>107532248.25645429</v>
      </c>
      <c r="AV88" s="89">
        <f t="shared" si="201"/>
        <v>105129135.26203322</v>
      </c>
      <c r="AW88" s="89">
        <f t="shared" si="202"/>
        <v>0</v>
      </c>
      <c r="AX88" s="89">
        <f t="shared" si="203"/>
        <v>0</v>
      </c>
      <c r="AY88" s="89">
        <f t="shared" si="204"/>
        <v>0</v>
      </c>
      <c r="AZ88" s="89">
        <f t="shared" si="205"/>
        <v>0</v>
      </c>
      <c r="BA88" s="89">
        <f t="shared" si="206"/>
        <v>0</v>
      </c>
      <c r="BB88" s="89">
        <f t="shared" si="207"/>
        <v>0</v>
      </c>
      <c r="BC88" s="89">
        <f t="shared" si="208"/>
        <v>0</v>
      </c>
      <c r="BD88" s="89">
        <f t="shared" si="209"/>
        <v>0</v>
      </c>
      <c r="BE88" s="89">
        <f t="shared" si="210"/>
        <v>0</v>
      </c>
      <c r="BF88" s="89">
        <f t="shared" si="211"/>
        <v>0</v>
      </c>
      <c r="BG88" s="89">
        <f t="shared" si="212"/>
        <v>0</v>
      </c>
      <c r="BH88" s="89">
        <f t="shared" si="213"/>
        <v>0</v>
      </c>
      <c r="BI88" s="89">
        <f t="shared" si="214"/>
        <v>0</v>
      </c>
      <c r="BJ88" s="89">
        <f t="shared" si="215"/>
        <v>0</v>
      </c>
      <c r="BK88" s="89">
        <f t="shared" si="216"/>
        <v>0</v>
      </c>
      <c r="BL88" s="89">
        <f t="shared" si="217"/>
        <v>0</v>
      </c>
      <c r="BM88" s="89">
        <f t="shared" si="218"/>
        <v>0</v>
      </c>
      <c r="BN88" s="89">
        <f t="shared" si="219"/>
        <v>0</v>
      </c>
      <c r="BO88" s="89">
        <f t="shared" si="220"/>
        <v>0</v>
      </c>
      <c r="BP88" s="89">
        <f t="shared" si="221"/>
        <v>0</v>
      </c>
      <c r="BQ88" s="89">
        <f t="shared" si="222"/>
        <v>0</v>
      </c>
      <c r="BR88" s="89">
        <f t="shared" si="223"/>
        <v>0</v>
      </c>
      <c r="BS88" s="89">
        <f t="shared" si="224"/>
        <v>0</v>
      </c>
      <c r="BT88" s="89">
        <f t="shared" si="225"/>
        <v>0</v>
      </c>
      <c r="BU88" s="89">
        <f t="shared" si="226"/>
        <v>0</v>
      </c>
      <c r="BV88" s="89">
        <f t="shared" si="227"/>
        <v>20.679059829059828</v>
      </c>
      <c r="BW88" s="89">
        <f t="shared" si="228"/>
        <v>20.868054476387808</v>
      </c>
      <c r="BX88" s="89">
        <f t="shared" si="229"/>
        <v>21.060906157334731</v>
      </c>
      <c r="BY88" s="89">
        <f t="shared" si="230"/>
        <v>21.257734161600137</v>
      </c>
      <c r="BZ88" s="89">
        <f t="shared" si="231"/>
        <v>20.782669815564539</v>
      </c>
      <c r="CA88" s="89">
        <f t="shared" si="232"/>
        <v>15.509294871794872</v>
      </c>
      <c r="CB88" s="89">
        <f t="shared" si="233"/>
        <v>15.651040857290855</v>
      </c>
      <c r="CC88" s="89">
        <f t="shared" si="234"/>
        <v>15.795679618001047</v>
      </c>
      <c r="CD88" s="89">
        <f t="shared" si="235"/>
        <v>15.943300621200102</v>
      </c>
      <c r="CE88" s="89">
        <f t="shared" si="236"/>
        <v>15.587002361673406</v>
      </c>
      <c r="CF88" s="89">
        <f t="shared" si="237"/>
        <v>10.339529914529914</v>
      </c>
      <c r="CG88" s="89">
        <f t="shared" si="238"/>
        <v>10.434027238193904</v>
      </c>
      <c r="CH88" s="89">
        <f t="shared" si="239"/>
        <v>10.530453078667366</v>
      </c>
      <c r="CI88" s="89">
        <f t="shared" si="240"/>
        <v>10.628867080800068</v>
      </c>
      <c r="CJ88" s="89">
        <f t="shared" si="241"/>
        <v>10.391334907782269</v>
      </c>
      <c r="CK88" s="89">
        <f t="shared" si="242"/>
        <v>15.509294871794872</v>
      </c>
      <c r="CL88" s="89">
        <f t="shared" si="243"/>
        <v>15.651040857290855</v>
      </c>
      <c r="CM88" s="89">
        <f t="shared" si="244"/>
        <v>15.795679618001047</v>
      </c>
      <c r="CN88" s="89">
        <f t="shared" si="245"/>
        <v>15.943300621200102</v>
      </c>
      <c r="CO88" s="89">
        <f t="shared" si="246"/>
        <v>15.587002361673406</v>
      </c>
      <c r="CP88" s="89">
        <f t="shared" si="247"/>
        <v>10.339529914529914</v>
      </c>
      <c r="CQ88" s="89">
        <f t="shared" si="248"/>
        <v>10.434027238193904</v>
      </c>
      <c r="CR88" s="89">
        <f t="shared" si="249"/>
        <v>10.530453078667366</v>
      </c>
      <c r="CS88" s="89">
        <f t="shared" si="250"/>
        <v>10.628867080800068</v>
      </c>
      <c r="CT88" s="89">
        <f t="shared" si="251"/>
        <v>10.391334907782269</v>
      </c>
      <c r="CU88" s="89">
        <f t="shared" si="252"/>
        <v>5.1697649572649569</v>
      </c>
      <c r="CV88" s="89">
        <f t="shared" si="253"/>
        <v>5.217013619096952</v>
      </c>
      <c r="CW88" s="89">
        <f t="shared" si="254"/>
        <v>5.2652265393336828</v>
      </c>
      <c r="CX88" s="89">
        <f t="shared" si="255"/>
        <v>5.3144335404000342</v>
      </c>
      <c r="CY88" s="89">
        <f t="shared" si="256"/>
        <v>5.1956674538911347</v>
      </c>
      <c r="CZ88" s="89">
        <f t="shared" si="257"/>
        <v>74444.61538461539</v>
      </c>
      <c r="DA88" s="89">
        <f t="shared" si="258"/>
        <v>75124.996114996102</v>
      </c>
      <c r="DB88" s="89">
        <f t="shared" si="259"/>
        <v>75819.262166405024</v>
      </c>
      <c r="DC88" s="89">
        <f t="shared" si="260"/>
        <v>76527.842981760492</v>
      </c>
      <c r="DD88" s="89">
        <f t="shared" si="261"/>
        <v>74817.611336032351</v>
      </c>
      <c r="DH88" s="89">
        <v>83</v>
      </c>
      <c r="DI88" s="89">
        <f>SUMPRODUCT(AM$6:AM88,[1]节奏总纲!W$4:W86)</f>
        <v>103372411.07184142</v>
      </c>
      <c r="DJ88" s="89">
        <f>SUMPRODUCT(AN$6:AN88,[1]节奏总纲!X$4:X86)</f>
        <v>90214734.013843209</v>
      </c>
      <c r="DK88" s="89">
        <f>SUMPRODUCT(AO$6:AO88,[1]节奏总纲!Y$4:Y86)</f>
        <v>74318909.48227644</v>
      </c>
      <c r="DL88" s="89">
        <f>SUMPRODUCT(AP$6:AP88,[1]节奏总纲!Z$4:Z86)</f>
        <v>54696959.338381514</v>
      </c>
      <c r="DM88" s="89">
        <f>SUMPRODUCT(AQ$6:AQ88,[1]节奏总纲!AA$4:AA86)</f>
        <v>30430736.155346002</v>
      </c>
      <c r="DN88" s="89">
        <f>SUMPRODUCT(AR$6:AR88,[1]节奏总纲!W$4:W86)</f>
        <v>18668615068.475395</v>
      </c>
      <c r="DO88" s="89">
        <f>SUMPRODUCT(AS$6:AS88,[1]节奏总纲!X$4:X86)</f>
        <v>16629249385.290215</v>
      </c>
      <c r="DP88" s="89">
        <f>SUMPRODUCT(AT$6:AT88,[1]节奏总纲!Y$4:Y86)</f>
        <v>13965734397.453341</v>
      </c>
      <c r="DQ88" s="89">
        <f>SUMPRODUCT(AU$6:AU88,[1]节奏总纲!Z$4:Z86)</f>
        <v>10450542322.744545</v>
      </c>
      <c r="DR88" s="89">
        <f>SUMPRODUCT(AV$6:AV88,[1]节奏总纲!AA$4:AA86)</f>
        <v>5984040426.8503647</v>
      </c>
      <c r="DS88" s="89">
        <f>SUMPRODUCT(CZ$6:CZ88,[1]节奏总纲!W$4:W86)</f>
        <v>22608685.856691141</v>
      </c>
      <c r="DT88" s="89">
        <f>SUMPRODUCT(DA$6:DA88,[1]节奏总纲!X$4:X86)</f>
        <v>19577947.475191295</v>
      </c>
      <c r="DU88" s="89">
        <f>SUMPRODUCT(DB$6:DB88,[1]节奏总纲!Y$4:Y86)</f>
        <v>16009217.653826913</v>
      </c>
      <c r="DV88" s="89">
        <f>SUMPRODUCT(DC$6:DC88,[1]节奏总纲!Z$4:Z86)</f>
        <v>11705691.656515334</v>
      </c>
      <c r="DW88" s="89">
        <f>SUMPRODUCT(DD$6:DD88,[1]节奏总纲!AA$4:AA86)</f>
        <v>6434921.5634423271</v>
      </c>
      <c r="DX88" s="89">
        <f>SUMPRODUCT(AW$6:AW88,[1]节奏总纲!W$4:W86)</f>
        <v>0</v>
      </c>
      <c r="DY88" s="89">
        <f>SUMPRODUCT(AX$6:AX88,[1]节奏总纲!X$4:X86)</f>
        <v>0</v>
      </c>
      <c r="DZ88" s="89">
        <f>SUMPRODUCT(AY$6:AY88,[1]节奏总纲!Y$4:Y86)</f>
        <v>0</v>
      </c>
      <c r="EA88" s="89">
        <f>SUMPRODUCT(AZ$6:AZ88,[1]节奏总纲!Z$4:Z86)</f>
        <v>0</v>
      </c>
      <c r="EB88" s="89">
        <f>SUMPRODUCT(BA$6:BA88,[1]节奏总纲!AA$4:AA86)</f>
        <v>0</v>
      </c>
      <c r="EC88" s="89">
        <f>SUMPRODUCT(BB$6:BB88,[1]节奏总纲!W$4:W86)</f>
        <v>0</v>
      </c>
      <c r="ED88" s="89">
        <f>SUMPRODUCT(BC$6:BC88,[1]节奏总纲!X$4:X86)</f>
        <v>0</v>
      </c>
      <c r="EE88" s="89">
        <f>SUMPRODUCT(BD$6:BD88,[1]节奏总纲!Y$4:Y86)</f>
        <v>0</v>
      </c>
      <c r="EF88" s="89">
        <f>SUMPRODUCT(BE$6:BE88,[1]节奏总纲!Z$4:Z86)</f>
        <v>0</v>
      </c>
      <c r="EG88" s="89">
        <f>SUMPRODUCT(BF$6:BF88,[1]节奏总纲!AA$4:AA86)</f>
        <v>0</v>
      </c>
      <c r="EH88" s="89">
        <f>SUMPRODUCT(BG$6:BG88,[1]节奏总纲!W$4:W86)</f>
        <v>0</v>
      </c>
      <c r="EI88" s="89">
        <f>SUMPRODUCT(BH$6:BH88,[1]节奏总纲!X$4:X86)</f>
        <v>0</v>
      </c>
      <c r="EJ88" s="89">
        <f>SUMPRODUCT(BI$6:BI88,[1]节奏总纲!Y$4:Y86)</f>
        <v>0</v>
      </c>
      <c r="EK88" s="89">
        <f>SUMPRODUCT(BJ$6:BJ88,[1]节奏总纲!Z$4:Z86)</f>
        <v>0</v>
      </c>
      <c r="EL88" s="89">
        <f>SUMPRODUCT(BK$6:BK88,[1]节奏总纲!AA$4:AA86)</f>
        <v>0</v>
      </c>
      <c r="EM88" s="89">
        <f>SUMPRODUCT(BL$6:BL88,[1]节奏总纲!W$4:W86)</f>
        <v>0</v>
      </c>
      <c r="EN88" s="89">
        <f>SUMPRODUCT(BM$6:BM88,[1]节奏总纲!X$4:X86)</f>
        <v>0</v>
      </c>
      <c r="EO88" s="89">
        <f>SUMPRODUCT(BN$6:BN88,[1]节奏总纲!Y$4:Y86)</f>
        <v>0</v>
      </c>
      <c r="EP88" s="89">
        <f>SUMPRODUCT(BO$6:BO88,[1]节奏总纲!Z$4:Z86)</f>
        <v>0</v>
      </c>
      <c r="EQ88" s="89">
        <f>SUMPRODUCT(BP$6:BP88,[1]节奏总纲!AA$4:AA86)</f>
        <v>0</v>
      </c>
      <c r="ER88" s="89">
        <f>SUMPRODUCT(BQ$6:BQ88,[1]节奏总纲!W$4:W86)</f>
        <v>0</v>
      </c>
      <c r="ES88" s="89">
        <f>SUMPRODUCT(BR$6:BR88,[1]节奏总纲!X$4:X86)</f>
        <v>0</v>
      </c>
      <c r="ET88" s="89">
        <f>SUMPRODUCT(BS$6:BS88,[1]节奏总纲!Y$4:Y86)</f>
        <v>0</v>
      </c>
      <c r="EU88" s="89">
        <f>SUMPRODUCT(BT$6:BT88,[1]节奏总纲!Z$4:Z86)</f>
        <v>0</v>
      </c>
      <c r="EV88" s="89">
        <f>SUMPRODUCT(BU$6:BU88,[1]节奏总纲!AA$4:AA86)</f>
        <v>0</v>
      </c>
      <c r="FE88" s="89">
        <f>SUMPRODUCT(BV$6:BV88,[1]节奏总纲!W$4:W86)</f>
        <v>6287.2826759585259</v>
      </c>
      <c r="FF88" s="89">
        <f>SUMPRODUCT(BW$6:BW88,[1]节奏总纲!X$4:X86)</f>
        <v>5445.1852538802805</v>
      </c>
      <c r="FG88" s="89">
        <f>SUMPRODUCT(BX$6:BX88,[1]节奏总纲!Y$4:Y86)</f>
        <v>4453.1486690976753</v>
      </c>
      <c r="FH88" s="89">
        <f>SUMPRODUCT(BY$6:BY88,[1]节奏总纲!Z$4:Z86)</f>
        <v>3256.4133871108957</v>
      </c>
      <c r="FI88" s="89">
        <f>SUMPRODUCT(BZ$6:BZ88,[1]节奏总纲!AA$4:AA86)</f>
        <v>1790.5783243008855</v>
      </c>
      <c r="FJ88" s="89">
        <f>SUMPRODUCT(CA$6:CA88,[1]节奏总纲!W$4:W86)</f>
        <v>4693.4519579942225</v>
      </c>
      <c r="FK88" s="89">
        <f>SUMPRODUCT(CB$6:CB88,[1]节奏总纲!X$4:X86)</f>
        <v>4064.8255628597926</v>
      </c>
      <c r="FL88" s="89">
        <f>SUMPRODUCT(CC$6:CC88,[1]节奏总纲!Y$4:Y86)</f>
        <v>3324.1917651487852</v>
      </c>
      <c r="FM88" s="89">
        <f>SUMPRODUCT(CD$6:CD88,[1]节奏总纲!Z$4:Z86)</f>
        <v>2430.7177984496343</v>
      </c>
      <c r="FN88" s="89">
        <f>SUMPRODUCT(CE$6:CE88,[1]节奏总纲!AA$4:AA86)</f>
        <v>1336.6083964496156</v>
      </c>
      <c r="FO88" s="89">
        <f>SUMPRODUCT(CF$6:CF88,[1]节奏总纲!W$4:W86)</f>
        <v>3118.1822107131793</v>
      </c>
      <c r="FP88" s="89">
        <f>SUMPRODUCT(CG$6:CG88,[1]节奏总纲!X$4:X86)</f>
        <v>2700.8997690737365</v>
      </c>
      <c r="FQ88" s="89">
        <f>SUMPRODUCT(CH$6:CH88,[1]节奏总纲!Y$4:Y86)</f>
        <v>2208.9459699785316</v>
      </c>
      <c r="FR88" s="89">
        <f>SUMPRODUCT(CI$6:CI88,[1]节奏总纲!Z$4:Z86)</f>
        <v>1615.1727934109624</v>
      </c>
      <c r="FS88" s="89">
        <f>SUMPRODUCT(CJ$6:CJ88,[1]节奏总纲!AA$4:AA86)</f>
        <v>888.14369634194566</v>
      </c>
      <c r="FT88" s="89">
        <f>SUMPRODUCT(CK$6:CK88,[1]节奏总纲!W$4:W86)</f>
        <v>4613.9562610177663</v>
      </c>
      <c r="FU88" s="89">
        <f>SUMPRODUCT(CL$6:CL88,[1]节奏总纲!X$4:X86)</f>
        <v>3996.5084418831711</v>
      </c>
      <c r="FV88" s="89">
        <f>SUMPRODUCT(CM$6:CM88,[1]节奏总纲!Y$4:Y86)</f>
        <v>3268.7078623091707</v>
      </c>
      <c r="FW88" s="89">
        <f>SUMPRODUCT(CN$6:CN88,[1]节奏总纲!Z$4:Z86)</f>
        <v>2390.6216832900341</v>
      </c>
      <c r="FX88" s="89">
        <f>SUMPRODUCT(CO$6:CO88,[1]节奏总纲!AA$4:AA86)</f>
        <v>1314.8082159372543</v>
      </c>
      <c r="FY88" s="89">
        <f>SUMPRODUCT(CP$6:CP88,[1]节奏总纲!W$4:W86)</f>
        <v>3053.1679188155995</v>
      </c>
      <c r="FZ88" s="89">
        <f>SUMPRODUCT(CQ$6:CQ88,[1]节奏总纲!X$4:X86)</f>
        <v>2644.8755858535178</v>
      </c>
      <c r="GA88" s="89">
        <f>SUMPRODUCT(CR$6:CR88,[1]节奏总纲!Y$4:Y86)</f>
        <v>2163.3043059852398</v>
      </c>
      <c r="GB88" s="89">
        <f>SUMPRODUCT(CS$6:CS88,[1]节奏总纲!Z$4:Z86)</f>
        <v>1581.9114595333956</v>
      </c>
      <c r="GC88" s="89">
        <f>SUMPRODUCT(CT$6:CT88,[1]节奏总纲!AA$4:AA86)</f>
        <v>870.35999109372665</v>
      </c>
      <c r="GD88" s="89">
        <f>SUMPRODUCT(CU$6:CU88,[1]节奏总纲!W$4:W86)</f>
        <v>1509.9515988410494</v>
      </c>
      <c r="GE88" s="89">
        <f>SUMPRODUCT(CV$6:CV88,[1]节奏总纲!X$4:X86)</f>
        <v>1307.971673805351</v>
      </c>
      <c r="GF88" s="89">
        <f>SUMPRODUCT(CW$6:CW88,[1]节奏总纲!Y$4:Y86)</f>
        <v>1070.0088587137679</v>
      </c>
      <c r="GG88" s="89">
        <f>SUMPRODUCT(CX$6:CX88,[1]节奏总纲!Z$4:Z86)</f>
        <v>782.89589802243563</v>
      </c>
      <c r="GH88" s="89">
        <f>SUMPRODUCT(CY$6:CY88,[1]节奏总纲!AA$4:AA86)</f>
        <v>430.65269128526842</v>
      </c>
      <c r="GJ88" s="88">
        <v>65</v>
      </c>
      <c r="GK88" s="88">
        <f t="shared" si="269"/>
        <v>927.18342866968101</v>
      </c>
      <c r="GL88" s="88">
        <f t="shared" si="270"/>
        <v>683.79532961872326</v>
      </c>
      <c r="GM88" s="88">
        <f t="shared" si="271"/>
        <v>450.55781419035532</v>
      </c>
      <c r="GN88" s="88">
        <f t="shared" si="272"/>
        <v>643.69921445912348</v>
      </c>
      <c r="GO88" s="88">
        <f t="shared" si="273"/>
        <v>417.29648031278839</v>
      </c>
      <c r="GP88" s="88">
        <f t="shared" si="274"/>
        <v>200.58840841213197</v>
      </c>
      <c r="GR88" s="89">
        <f>SUMPRODUCT(CZ$6:CZ88,[1]节奏总纲!W$4:W86)</f>
        <v>22608685.856691141</v>
      </c>
      <c r="GS88" s="89">
        <f>SUMPRODUCT(DA$6:DA88,[1]节奏总纲!X$4:X86)</f>
        <v>19577947.475191295</v>
      </c>
      <c r="GT88" s="89">
        <f>SUMPRODUCT(DB$6:DB88,[1]节奏总纲!Y$4:Y86)</f>
        <v>16009217.653826913</v>
      </c>
      <c r="GU88" s="89">
        <f>SUMPRODUCT(DC$6:DC88,[1]节奏总纲!Z$4:Z86)</f>
        <v>11705691.656515334</v>
      </c>
      <c r="GV88" s="89">
        <f>SUMPRODUCT(DD$6:DD88,[1]节奏总纲!AA$4:AA86)</f>
        <v>6434921.5634423271</v>
      </c>
    </row>
    <row r="89" spans="2:204" x14ac:dyDescent="0.15">
      <c r="B89" s="89">
        <f t="shared" si="275"/>
        <v>80</v>
      </c>
      <c r="C89" s="89">
        <v>78</v>
      </c>
      <c r="D89" s="39">
        <f>爵位解锁村镇信息!L86</f>
        <v>5670</v>
      </c>
      <c r="E89" s="39">
        <f>爵位解锁村镇信息!M86</f>
        <v>5721.6666666666661</v>
      </c>
      <c r="F89" s="39">
        <f>爵位解锁村镇信息!N86</f>
        <v>5774.3877551020414</v>
      </c>
      <c r="G89" s="39">
        <f>爵位解锁村镇信息!O86</f>
        <v>5828.1958762886597</v>
      </c>
      <c r="H89" s="39">
        <f>爵位解锁村镇信息!P86</f>
        <v>5939.21052631579</v>
      </c>
      <c r="I89" s="67">
        <f t="shared" si="263"/>
        <v>0.99647266313932981</v>
      </c>
      <c r="J89" s="42">
        <v>100</v>
      </c>
      <c r="K89" s="89">
        <f t="shared" si="276"/>
        <v>5650</v>
      </c>
      <c r="L89" s="89">
        <v>381600</v>
      </c>
      <c r="M89" s="89">
        <f>ROUND(650/INDEX('[1]功能-付费相关'!BB$6:BB$105,C89,1)/2000,0)*2000</f>
        <v>83612000</v>
      </c>
      <c r="S89" s="89">
        <v>6</v>
      </c>
      <c r="T89" s="69">
        <v>20</v>
      </c>
      <c r="U89" s="69">
        <v>15</v>
      </c>
      <c r="V89" s="69">
        <v>10</v>
      </c>
      <c r="W89" s="69">
        <v>15</v>
      </c>
      <c r="X89" s="89">
        <v>10</v>
      </c>
      <c r="Y89" s="69">
        <v>5</v>
      </c>
      <c r="Z89" s="89">
        <f t="shared" si="262"/>
        <v>72000</v>
      </c>
      <c r="AE89" s="89">
        <v>84</v>
      </c>
      <c r="AF89" s="89">
        <f t="shared" si="187"/>
        <v>6121.5</v>
      </c>
      <c r="AG89" s="89">
        <f t="shared" si="188"/>
        <v>6177.4469696969691</v>
      </c>
      <c r="AH89" s="89">
        <f t="shared" si="189"/>
        <v>6234.5357142857147</v>
      </c>
      <c r="AI89" s="89">
        <f t="shared" si="190"/>
        <v>6292.8015463917518</v>
      </c>
      <c r="AJ89" s="89">
        <f t="shared" si="191"/>
        <v>6152.1710526315755</v>
      </c>
      <c r="AL89" s="89">
        <v>84</v>
      </c>
      <c r="AM89" s="89">
        <f t="shared" si="192"/>
        <v>417622.33333333331</v>
      </c>
      <c r="AN89" s="89">
        <f t="shared" si="193"/>
        <v>421439.15993265988</v>
      </c>
      <c r="AO89" s="89">
        <f t="shared" si="194"/>
        <v>425333.88095238101</v>
      </c>
      <c r="AP89" s="89">
        <f t="shared" si="195"/>
        <v>429308.90549828176</v>
      </c>
      <c r="AQ89" s="89">
        <f t="shared" si="196"/>
        <v>419714.78070175415</v>
      </c>
      <c r="AR89" s="89">
        <f t="shared" si="197"/>
        <v>105865325.64102565</v>
      </c>
      <c r="AS89" s="89">
        <f t="shared" si="198"/>
        <v>106832873.49132349</v>
      </c>
      <c r="AT89" s="89">
        <f t="shared" si="199"/>
        <v>107820167.21611722</v>
      </c>
      <c r="AU89" s="89">
        <f t="shared" si="200"/>
        <v>108827817.51255617</v>
      </c>
      <c r="AV89" s="89">
        <f t="shared" si="201"/>
        <v>106395751.34952761</v>
      </c>
      <c r="AW89" s="89">
        <f t="shared" si="202"/>
        <v>0</v>
      </c>
      <c r="AX89" s="89">
        <f t="shared" si="203"/>
        <v>0</v>
      </c>
      <c r="AY89" s="89">
        <f t="shared" si="204"/>
        <v>0</v>
      </c>
      <c r="AZ89" s="89">
        <f t="shared" si="205"/>
        <v>0</v>
      </c>
      <c r="BA89" s="89">
        <f t="shared" si="206"/>
        <v>0</v>
      </c>
      <c r="BB89" s="89">
        <f t="shared" si="207"/>
        <v>0</v>
      </c>
      <c r="BC89" s="89">
        <f t="shared" si="208"/>
        <v>0</v>
      </c>
      <c r="BD89" s="89">
        <f t="shared" si="209"/>
        <v>0</v>
      </c>
      <c r="BE89" s="89">
        <f t="shared" si="210"/>
        <v>0</v>
      </c>
      <c r="BF89" s="89">
        <f t="shared" si="211"/>
        <v>0</v>
      </c>
      <c r="BG89" s="89">
        <f t="shared" si="212"/>
        <v>0</v>
      </c>
      <c r="BH89" s="89">
        <f t="shared" si="213"/>
        <v>0</v>
      </c>
      <c r="BI89" s="89">
        <f t="shared" si="214"/>
        <v>0</v>
      </c>
      <c r="BJ89" s="89">
        <f t="shared" si="215"/>
        <v>0</v>
      </c>
      <c r="BK89" s="89">
        <f t="shared" si="216"/>
        <v>0</v>
      </c>
      <c r="BL89" s="89">
        <f t="shared" si="217"/>
        <v>0</v>
      </c>
      <c r="BM89" s="89">
        <f t="shared" si="218"/>
        <v>0</v>
      </c>
      <c r="BN89" s="89">
        <f t="shared" si="219"/>
        <v>0</v>
      </c>
      <c r="BO89" s="89">
        <f t="shared" si="220"/>
        <v>0</v>
      </c>
      <c r="BP89" s="89">
        <f t="shared" si="221"/>
        <v>0</v>
      </c>
      <c r="BQ89" s="89">
        <f t="shared" si="222"/>
        <v>0</v>
      </c>
      <c r="BR89" s="89">
        <f t="shared" si="223"/>
        <v>0</v>
      </c>
      <c r="BS89" s="89">
        <f t="shared" si="224"/>
        <v>0</v>
      </c>
      <c r="BT89" s="89">
        <f t="shared" si="225"/>
        <v>0</v>
      </c>
      <c r="BU89" s="89">
        <f t="shared" si="226"/>
        <v>0</v>
      </c>
      <c r="BV89" s="89">
        <f t="shared" si="227"/>
        <v>20.928205128205128</v>
      </c>
      <c r="BW89" s="89">
        <f t="shared" si="228"/>
        <v>21.119476819476816</v>
      </c>
      <c r="BX89" s="89">
        <f t="shared" si="229"/>
        <v>21.314652014652015</v>
      </c>
      <c r="BY89" s="89">
        <f t="shared" si="230"/>
        <v>21.513851440655561</v>
      </c>
      <c r="BZ89" s="89">
        <f t="shared" si="231"/>
        <v>21.033063427800258</v>
      </c>
      <c r="CA89" s="89">
        <f t="shared" si="232"/>
        <v>15.696153846153846</v>
      </c>
      <c r="CB89" s="89">
        <f t="shared" si="233"/>
        <v>15.839607614607614</v>
      </c>
      <c r="CC89" s="89">
        <f t="shared" si="234"/>
        <v>15.985989010989012</v>
      </c>
      <c r="CD89" s="89">
        <f t="shared" si="235"/>
        <v>16.135388580491671</v>
      </c>
      <c r="CE89" s="89">
        <f t="shared" si="236"/>
        <v>15.774797570850193</v>
      </c>
      <c r="CF89" s="89">
        <f t="shared" si="237"/>
        <v>10.464102564102564</v>
      </c>
      <c r="CG89" s="89">
        <f t="shared" si="238"/>
        <v>10.559738409738408</v>
      </c>
      <c r="CH89" s="89">
        <f t="shared" si="239"/>
        <v>10.657326007326008</v>
      </c>
      <c r="CI89" s="89">
        <f t="shared" si="240"/>
        <v>10.75692572032778</v>
      </c>
      <c r="CJ89" s="89">
        <f t="shared" si="241"/>
        <v>10.516531713900129</v>
      </c>
      <c r="CK89" s="89">
        <f t="shared" si="242"/>
        <v>15.696153846153846</v>
      </c>
      <c r="CL89" s="89">
        <f t="shared" si="243"/>
        <v>15.839607614607614</v>
      </c>
      <c r="CM89" s="89">
        <f t="shared" si="244"/>
        <v>15.985989010989012</v>
      </c>
      <c r="CN89" s="89">
        <f t="shared" si="245"/>
        <v>16.135388580491671</v>
      </c>
      <c r="CO89" s="89">
        <f t="shared" si="246"/>
        <v>15.774797570850193</v>
      </c>
      <c r="CP89" s="89">
        <f t="shared" si="247"/>
        <v>10.464102564102564</v>
      </c>
      <c r="CQ89" s="89">
        <f t="shared" si="248"/>
        <v>10.559738409738408</v>
      </c>
      <c r="CR89" s="89">
        <f t="shared" si="249"/>
        <v>10.657326007326008</v>
      </c>
      <c r="CS89" s="89">
        <f t="shared" si="250"/>
        <v>10.75692572032778</v>
      </c>
      <c r="CT89" s="89">
        <f t="shared" si="251"/>
        <v>10.516531713900129</v>
      </c>
      <c r="CU89" s="89">
        <f t="shared" si="252"/>
        <v>5.2320512820512821</v>
      </c>
      <c r="CV89" s="89">
        <f t="shared" si="253"/>
        <v>5.279869204869204</v>
      </c>
      <c r="CW89" s="89">
        <f t="shared" si="254"/>
        <v>5.3286630036630038</v>
      </c>
      <c r="CX89" s="89">
        <f t="shared" si="255"/>
        <v>5.3784628601638902</v>
      </c>
      <c r="CY89" s="89">
        <f t="shared" si="256"/>
        <v>5.2582658569500644</v>
      </c>
      <c r="CZ89" s="89">
        <f t="shared" si="257"/>
        <v>75341.538461538468</v>
      </c>
      <c r="DA89" s="89">
        <f t="shared" si="258"/>
        <v>76030.116550116538</v>
      </c>
      <c r="DB89" s="89">
        <f t="shared" si="259"/>
        <v>76732.747252747256</v>
      </c>
      <c r="DC89" s="89">
        <f t="shared" si="260"/>
        <v>77449.865186360024</v>
      </c>
      <c r="DD89" s="89">
        <f t="shared" si="261"/>
        <v>75719.028340080928</v>
      </c>
      <c r="DH89" s="89">
        <v>84</v>
      </c>
      <c r="DI89" s="89">
        <f>SUMPRODUCT(AM$6:AM89,[1]节奏总纲!W$4:W87)</f>
        <v>112819468.98604703</v>
      </c>
      <c r="DJ89" s="89">
        <f>SUMPRODUCT(AN$6:AN89,[1]节奏总纲!X$4:X87)</f>
        <v>98525419.48471418</v>
      </c>
      <c r="DK89" s="89">
        <f>SUMPRODUCT(AO$6:AO89,[1]节奏总纲!Y$4:Y87)</f>
        <v>81003717.233730942</v>
      </c>
      <c r="DL89" s="89">
        <f>SUMPRODUCT(AP$6:AP89,[1]节奏总纲!Z$4:Z87)</f>
        <v>59590330.834600925</v>
      </c>
      <c r="DM89" s="89">
        <f>SUMPRODUCT(AQ$6:AQ89,[1]节奏总纲!AA$4:AA87)</f>
        <v>33140329.583325859</v>
      </c>
      <c r="DN89" s="89">
        <f>SUMPRODUCT(AR$6:AR89,[1]节奏总纲!W$4:W87)</f>
        <v>21063400458.553524</v>
      </c>
      <c r="DO89" s="89">
        <f>SUMPRODUCT(AS$6:AS89,[1]节奏总纲!X$4:X87)</f>
        <v>18735969628.55761</v>
      </c>
      <c r="DP89" s="89">
        <f>SUMPRODUCT(AT$6:AT89,[1]节奏总纲!Y$4:Y87)</f>
        <v>15660302175.490555</v>
      </c>
      <c r="DQ89" s="89">
        <f>SUMPRODUCT(AU$6:AU89,[1]节奏总纲!Z$4:Z87)</f>
        <v>11690989314.156517</v>
      </c>
      <c r="DR89" s="89">
        <f>SUMPRODUCT(AV$6:AV89,[1]节奏总纲!AA$4:AA87)</f>
        <v>6670909800.7133617</v>
      </c>
      <c r="DS89" s="89">
        <f>SUMPRODUCT(CZ$6:CZ89,[1]节奏总纲!W$4:W87)</f>
        <v>24312990.967748027</v>
      </c>
      <c r="DT89" s="89">
        <f>SUMPRODUCT(DA$6:DA89,[1]节奏总纲!X$4:X87)</f>
        <v>21077244.277753837</v>
      </c>
      <c r="DU89" s="89">
        <f>SUMPRODUCT(DB$6:DB89,[1]节奏总纲!Y$4:Y87)</f>
        <v>17215196.50149598</v>
      </c>
      <c r="DV89" s="89">
        <f>SUMPRODUCT(DC$6:DC89,[1]节奏总纲!Z$4:Z87)</f>
        <v>12588484.810431138</v>
      </c>
      <c r="DW89" s="89">
        <f>SUMPRODUCT(DD$6:DD89,[1]节奏总纲!AA$4:AA87)</f>
        <v>6923748.2405020855</v>
      </c>
      <c r="DX89" s="89">
        <f>SUMPRODUCT(AW$6:AW89,[1]节奏总纲!W$4:W87)</f>
        <v>0</v>
      </c>
      <c r="DY89" s="89">
        <f>SUMPRODUCT(AX$6:AX89,[1]节奏总纲!X$4:X87)</f>
        <v>0</v>
      </c>
      <c r="DZ89" s="89">
        <f>SUMPRODUCT(AY$6:AY89,[1]节奏总纲!Y$4:Y87)</f>
        <v>0</v>
      </c>
      <c r="EA89" s="89">
        <f>SUMPRODUCT(AZ$6:AZ89,[1]节奏总纲!Z$4:Z87)</f>
        <v>0</v>
      </c>
      <c r="EB89" s="89">
        <f>SUMPRODUCT(BA$6:BA89,[1]节奏总纲!AA$4:AA87)</f>
        <v>0</v>
      </c>
      <c r="EC89" s="89">
        <f>SUMPRODUCT(BB$6:BB89,[1]节奏总纲!W$4:W87)</f>
        <v>0</v>
      </c>
      <c r="ED89" s="89">
        <f>SUMPRODUCT(BC$6:BC89,[1]节奏总纲!X$4:X87)</f>
        <v>0</v>
      </c>
      <c r="EE89" s="89">
        <f>SUMPRODUCT(BD$6:BD89,[1]节奏总纲!Y$4:Y87)</f>
        <v>0</v>
      </c>
      <c r="EF89" s="89">
        <f>SUMPRODUCT(BE$6:BE89,[1]节奏总纲!Z$4:Z87)</f>
        <v>0</v>
      </c>
      <c r="EG89" s="89">
        <f>SUMPRODUCT(BF$6:BF89,[1]节奏总纲!AA$4:AA87)</f>
        <v>0</v>
      </c>
      <c r="EH89" s="89">
        <f>SUMPRODUCT(BG$6:BG89,[1]节奏总纲!W$4:W87)</f>
        <v>0</v>
      </c>
      <c r="EI89" s="89">
        <f>SUMPRODUCT(BH$6:BH89,[1]节奏总纲!X$4:X87)</f>
        <v>0</v>
      </c>
      <c r="EJ89" s="89">
        <f>SUMPRODUCT(BI$6:BI89,[1]节奏总纲!Y$4:Y87)</f>
        <v>0</v>
      </c>
      <c r="EK89" s="89">
        <f>SUMPRODUCT(BJ$6:BJ89,[1]节奏总纲!Z$4:Z87)</f>
        <v>0</v>
      </c>
      <c r="EL89" s="89">
        <f>SUMPRODUCT(BK$6:BK89,[1]节奏总纲!AA$4:AA87)</f>
        <v>0</v>
      </c>
      <c r="EM89" s="89">
        <f>SUMPRODUCT(BL$6:BL89,[1]节奏总纲!W$4:W87)</f>
        <v>0</v>
      </c>
      <c r="EN89" s="89">
        <f>SUMPRODUCT(BM$6:BM89,[1]节奏总纲!X$4:X87)</f>
        <v>0</v>
      </c>
      <c r="EO89" s="89">
        <f>SUMPRODUCT(BN$6:BN89,[1]节奏总纲!Y$4:Y87)</f>
        <v>0</v>
      </c>
      <c r="EP89" s="89">
        <f>SUMPRODUCT(BO$6:BO89,[1]节奏总纲!Z$4:Z87)</f>
        <v>0</v>
      </c>
      <c r="EQ89" s="89">
        <f>SUMPRODUCT(BP$6:BP89,[1]节奏总纲!AA$4:AA87)</f>
        <v>0</v>
      </c>
      <c r="ER89" s="89">
        <f>SUMPRODUCT(BQ$6:BQ89,[1]节奏总纲!W$4:W87)</f>
        <v>0</v>
      </c>
      <c r="ES89" s="89">
        <f>SUMPRODUCT(BR$6:BR89,[1]节奏总纲!X$4:X87)</f>
        <v>0</v>
      </c>
      <c r="ET89" s="89">
        <f>SUMPRODUCT(BS$6:BS89,[1]节奏总纲!Y$4:Y87)</f>
        <v>0</v>
      </c>
      <c r="EU89" s="89">
        <f>SUMPRODUCT(BT$6:BT89,[1]节奏总纲!Z$4:Z87)</f>
        <v>0</v>
      </c>
      <c r="EV89" s="89">
        <f>SUMPRODUCT(BU$6:BU89,[1]节奏总纲!AA$4:AA87)</f>
        <v>0</v>
      </c>
      <c r="FE89" s="89">
        <f>SUMPRODUCT(BV$6:BV89,[1]节奏总纲!W$4:W87)</f>
        <v>6760.7007623632171</v>
      </c>
      <c r="FF89" s="89">
        <f>SUMPRODUCT(BW$6:BW89,[1]节奏总纲!X$4:X87)</f>
        <v>5861.6565879254313</v>
      </c>
      <c r="FG89" s="89">
        <f>SUMPRODUCT(BX$6:BX89,[1]节奏总纲!Y$4:Y87)</f>
        <v>4788.1427934501935</v>
      </c>
      <c r="FH89" s="89">
        <f>SUMPRODUCT(BY$6:BY89,[1]节奏总纲!Z$4:Z87)</f>
        <v>3501.6337076430636</v>
      </c>
      <c r="FI89" s="89">
        <f>SUMPRODUCT(BZ$6:BZ89,[1]节奏总纲!AA$4:AA87)</f>
        <v>1926.3635123730407</v>
      </c>
      <c r="FJ89" s="89">
        <f>SUMPRODUCT(CA$6:CA89,[1]节奏总纲!W$4:W87)</f>
        <v>5048.5155227977411</v>
      </c>
      <c r="FK89" s="89">
        <f>SUMPRODUCT(CB$6:CB89,[1]节奏总纲!X$4:X87)</f>
        <v>4377.1790633936553</v>
      </c>
      <c r="FL89" s="89">
        <f>SUMPRODUCT(CC$6:CC89,[1]节奏总纲!Y$4:Y87)</f>
        <v>3575.437358413174</v>
      </c>
      <c r="FM89" s="89">
        <f>SUMPRODUCT(CD$6:CD89,[1]节奏总纲!Z$4:Z87)</f>
        <v>2614.6330388487604</v>
      </c>
      <c r="FN89" s="89">
        <f>SUMPRODUCT(CE$6:CE89,[1]节奏总纲!AA$4:AA87)</f>
        <v>1438.447287503732</v>
      </c>
      <c r="FO89" s="89">
        <f>SUMPRODUCT(CF$6:CF89,[1]节奏总纲!W$4:W87)</f>
        <v>3354.8912539155249</v>
      </c>
      <c r="FP89" s="89">
        <f>SUMPRODUCT(CG$6:CG89,[1]节奏总纲!X$4:X87)</f>
        <v>2909.1354360963119</v>
      </c>
      <c r="FQ89" s="89">
        <f>SUMPRODUCT(CH$6:CH89,[1]节奏总纲!Y$4:Y87)</f>
        <v>2376.4430321547907</v>
      </c>
      <c r="FR89" s="89">
        <f>SUMPRODUCT(CI$6:CI89,[1]节奏总纲!Z$4:Z87)</f>
        <v>1737.7829536770464</v>
      </c>
      <c r="FS89" s="89">
        <f>SUMPRODUCT(CJ$6:CJ89,[1]节奏总纲!AA$4:AA87)</f>
        <v>956.0362903780233</v>
      </c>
      <c r="FT89" s="89">
        <f>SUMPRODUCT(CK$6:CK89,[1]节奏总纲!W$4:W87)</f>
        <v>4969.0198258212849</v>
      </c>
      <c r="FU89" s="89">
        <f>SUMPRODUCT(CL$6:CL89,[1]节奏总纲!X$4:X87)</f>
        <v>4308.8619424170338</v>
      </c>
      <c r="FV89" s="89">
        <f>SUMPRODUCT(CM$6:CM89,[1]节奏总纲!Y$4:Y87)</f>
        <v>3519.9534555735595</v>
      </c>
      <c r="FW89" s="89">
        <f>SUMPRODUCT(CN$6:CN89,[1]节奏总纲!Z$4:Z87)</f>
        <v>2574.5369236891602</v>
      </c>
      <c r="FX89" s="89">
        <f>SUMPRODUCT(CO$6:CO89,[1]节奏总纲!AA$4:AA87)</f>
        <v>1416.6471069913707</v>
      </c>
      <c r="FY89" s="89">
        <f>SUMPRODUCT(CP$6:CP89,[1]节奏总纲!W$4:W87)</f>
        <v>3289.8769620179451</v>
      </c>
      <c r="FZ89" s="89">
        <f>SUMPRODUCT(CQ$6:CQ89,[1]节奏总纲!X$4:X87)</f>
        <v>2853.1112528760932</v>
      </c>
      <c r="GA89" s="89">
        <f>SUMPRODUCT(CR$6:CR89,[1]节奏总纲!Y$4:Y87)</f>
        <v>2330.8013681614989</v>
      </c>
      <c r="GB89" s="89">
        <f>SUMPRODUCT(CS$6:CS89,[1]节奏总纲!Z$4:Z87)</f>
        <v>1704.5216197994796</v>
      </c>
      <c r="GC89" s="89">
        <f>SUMPRODUCT(CT$6:CT89,[1]节奏总纲!AA$4:AA87)</f>
        <v>938.25258512980429</v>
      </c>
      <c r="GD89" s="89">
        <f>SUMPRODUCT(CU$6:CU89,[1]节奏总纲!W$4:W87)</f>
        <v>1628.3061204422222</v>
      </c>
      <c r="GE89" s="89">
        <f>SUMPRODUCT(CV$6:CV89,[1]节奏总纲!X$4:X87)</f>
        <v>1412.0895073166387</v>
      </c>
      <c r="GF89" s="89">
        <f>SUMPRODUCT(CW$6:CW89,[1]节奏总纲!Y$4:Y87)</f>
        <v>1153.7573898018975</v>
      </c>
      <c r="GG89" s="89">
        <f>SUMPRODUCT(CX$6:CX89,[1]节奏总纲!Z$4:Z87)</f>
        <v>844.20097815547763</v>
      </c>
      <c r="GH89" s="89">
        <f>SUMPRODUCT(CY$6:CY89,[1]节奏总纲!AA$4:AA87)</f>
        <v>464.59898830330724</v>
      </c>
      <c r="GJ89" s="88">
        <v>70</v>
      </c>
      <c r="GK89" s="88">
        <f t="shared" si="269"/>
        <v>1307.0990501068479</v>
      </c>
      <c r="GL89" s="88">
        <f t="shared" si="270"/>
        <v>968.73204569659833</v>
      </c>
      <c r="GM89" s="88">
        <f t="shared" si="271"/>
        <v>640.51562490893878</v>
      </c>
      <c r="GN89" s="88">
        <f t="shared" si="272"/>
        <v>928.63593053699856</v>
      </c>
      <c r="GO89" s="88">
        <f t="shared" si="273"/>
        <v>607.25429103137185</v>
      </c>
      <c r="GP89" s="88">
        <f t="shared" si="274"/>
        <v>295.5673137714237</v>
      </c>
      <c r="GR89" s="89">
        <f>SUMPRODUCT(CZ$6:CZ89,[1]节奏总纲!W$4:W87)</f>
        <v>24312990.967748027</v>
      </c>
      <c r="GS89" s="89">
        <f>SUMPRODUCT(DA$6:DA89,[1]节奏总纲!X$4:X87)</f>
        <v>21077244.277753837</v>
      </c>
      <c r="GT89" s="89">
        <f>SUMPRODUCT(DB$6:DB89,[1]节奏总纲!Y$4:Y87)</f>
        <v>17215196.50149598</v>
      </c>
      <c r="GU89" s="89">
        <f>SUMPRODUCT(DC$6:DC89,[1]节奏总纲!Z$4:Z87)</f>
        <v>12588484.810431138</v>
      </c>
      <c r="GV89" s="89">
        <f>SUMPRODUCT(DD$6:DD89,[1]节奏总纲!AA$4:AA87)</f>
        <v>6923748.2405020855</v>
      </c>
    </row>
    <row r="90" spans="2:204" x14ac:dyDescent="0.15">
      <c r="B90" s="89">
        <f t="shared" si="275"/>
        <v>80</v>
      </c>
      <c r="C90" s="89">
        <v>79</v>
      </c>
      <c r="D90" s="39">
        <f>爵位解锁村镇信息!L87</f>
        <v>5750</v>
      </c>
      <c r="E90" s="39">
        <f>爵位解锁村镇信息!M87</f>
        <v>5802.4747474747464</v>
      </c>
      <c r="F90" s="39">
        <f>爵位解锁村镇信息!N87</f>
        <v>5856.0204081632655</v>
      </c>
      <c r="G90" s="39">
        <f>爵位解锁村镇信息!O87</f>
        <v>5910.6701030927834</v>
      </c>
      <c r="H90" s="39">
        <f>爵位解锁村镇信息!P87</f>
        <v>6023.4210526315801</v>
      </c>
      <c r="I90" s="67">
        <f t="shared" si="263"/>
        <v>1</v>
      </c>
      <c r="J90" s="42">
        <v>100</v>
      </c>
      <c r="K90" s="89">
        <f t="shared" si="276"/>
        <v>5750</v>
      </c>
      <c r="L90" s="89">
        <v>390300</v>
      </c>
      <c r="M90" s="89">
        <f>ROUND(650/INDEX('[1]功能-付费相关'!BB$6:BB$105,C90,1)/2000,0)*2000</f>
        <v>91974000</v>
      </c>
      <c r="S90" s="89">
        <v>6</v>
      </c>
      <c r="T90" s="69">
        <v>20</v>
      </c>
      <c r="U90" s="69">
        <v>15</v>
      </c>
      <c r="V90" s="69">
        <v>10</v>
      </c>
      <c r="W90" s="69">
        <v>15</v>
      </c>
      <c r="X90" s="89">
        <v>10</v>
      </c>
      <c r="Y90" s="69">
        <v>5</v>
      </c>
      <c r="Z90" s="89">
        <f t="shared" si="262"/>
        <v>72000</v>
      </c>
      <c r="AE90" s="89">
        <v>85</v>
      </c>
      <c r="AF90" s="89">
        <f t="shared" si="187"/>
        <v>6194.375</v>
      </c>
      <c r="AG90" s="89">
        <f t="shared" si="188"/>
        <v>6250.9880050505044</v>
      </c>
      <c r="AH90" s="89">
        <f t="shared" si="189"/>
        <v>6308.7563775510216</v>
      </c>
      <c r="AI90" s="89">
        <f t="shared" si="190"/>
        <v>6367.715850515463</v>
      </c>
      <c r="AJ90" s="89">
        <f t="shared" si="191"/>
        <v>6225.4111842105231</v>
      </c>
      <c r="AL90" s="89">
        <v>85</v>
      </c>
      <c r="AM90" s="89">
        <f t="shared" si="192"/>
        <v>422594.02777777775</v>
      </c>
      <c r="AN90" s="89">
        <f t="shared" si="193"/>
        <v>426456.29278900108</v>
      </c>
      <c r="AO90" s="89">
        <f t="shared" si="194"/>
        <v>430397.37953514745</v>
      </c>
      <c r="AP90" s="89">
        <f t="shared" si="195"/>
        <v>434419.72580183268</v>
      </c>
      <c r="AQ90" s="89">
        <f t="shared" si="196"/>
        <v>424711.38523391791</v>
      </c>
      <c r="AR90" s="89">
        <f t="shared" si="197"/>
        <v>107125627.13675214</v>
      </c>
      <c r="AS90" s="89">
        <f t="shared" si="198"/>
        <v>108104693.41383924</v>
      </c>
      <c r="AT90" s="89">
        <f t="shared" si="199"/>
        <v>109103740.63535672</v>
      </c>
      <c r="AU90" s="89">
        <f t="shared" si="200"/>
        <v>110123386.76865801</v>
      </c>
      <c r="AV90" s="89">
        <f t="shared" si="201"/>
        <v>107662367.43702199</v>
      </c>
      <c r="AW90" s="89">
        <f t="shared" si="202"/>
        <v>0</v>
      </c>
      <c r="AX90" s="89">
        <f t="shared" si="203"/>
        <v>0</v>
      </c>
      <c r="AY90" s="89">
        <f t="shared" si="204"/>
        <v>0</v>
      </c>
      <c r="AZ90" s="89">
        <f t="shared" si="205"/>
        <v>0</v>
      </c>
      <c r="BA90" s="89">
        <f t="shared" si="206"/>
        <v>0</v>
      </c>
      <c r="BB90" s="89">
        <f t="shared" si="207"/>
        <v>0</v>
      </c>
      <c r="BC90" s="89">
        <f t="shared" si="208"/>
        <v>0</v>
      </c>
      <c r="BD90" s="89">
        <f t="shared" si="209"/>
        <v>0</v>
      </c>
      <c r="BE90" s="89">
        <f t="shared" si="210"/>
        <v>0</v>
      </c>
      <c r="BF90" s="89">
        <f t="shared" si="211"/>
        <v>0</v>
      </c>
      <c r="BG90" s="89">
        <f t="shared" si="212"/>
        <v>0</v>
      </c>
      <c r="BH90" s="89">
        <f t="shared" si="213"/>
        <v>0</v>
      </c>
      <c r="BI90" s="89">
        <f t="shared" si="214"/>
        <v>0</v>
      </c>
      <c r="BJ90" s="89">
        <f t="shared" si="215"/>
        <v>0</v>
      </c>
      <c r="BK90" s="89">
        <f t="shared" si="216"/>
        <v>0</v>
      </c>
      <c r="BL90" s="89">
        <f t="shared" si="217"/>
        <v>0</v>
      </c>
      <c r="BM90" s="89">
        <f t="shared" si="218"/>
        <v>0</v>
      </c>
      <c r="BN90" s="89">
        <f t="shared" si="219"/>
        <v>0</v>
      </c>
      <c r="BO90" s="89">
        <f t="shared" si="220"/>
        <v>0</v>
      </c>
      <c r="BP90" s="89">
        <f t="shared" si="221"/>
        <v>0</v>
      </c>
      <c r="BQ90" s="89">
        <f t="shared" si="222"/>
        <v>0</v>
      </c>
      <c r="BR90" s="89">
        <f t="shared" si="223"/>
        <v>0</v>
      </c>
      <c r="BS90" s="89">
        <f t="shared" si="224"/>
        <v>0</v>
      </c>
      <c r="BT90" s="89">
        <f t="shared" si="225"/>
        <v>0</v>
      </c>
      <c r="BU90" s="89">
        <f t="shared" si="226"/>
        <v>0</v>
      </c>
      <c r="BV90" s="89">
        <f t="shared" si="227"/>
        <v>21.177350427350426</v>
      </c>
      <c r="BW90" s="89">
        <f t="shared" si="228"/>
        <v>21.370899162565827</v>
      </c>
      <c r="BX90" s="89">
        <f t="shared" si="229"/>
        <v>21.568397871969303</v>
      </c>
      <c r="BY90" s="89">
        <f t="shared" si="230"/>
        <v>21.769968719710985</v>
      </c>
      <c r="BZ90" s="89">
        <f t="shared" si="231"/>
        <v>21.283457040035977</v>
      </c>
      <c r="CA90" s="89">
        <f t="shared" si="232"/>
        <v>15.883012820512821</v>
      </c>
      <c r="CB90" s="89">
        <f t="shared" si="233"/>
        <v>16.028174371924372</v>
      </c>
      <c r="CC90" s="89">
        <f t="shared" si="234"/>
        <v>16.176298403976979</v>
      </c>
      <c r="CD90" s="89">
        <f t="shared" si="235"/>
        <v>16.327476539783238</v>
      </c>
      <c r="CE90" s="89">
        <f t="shared" si="236"/>
        <v>15.962592780026982</v>
      </c>
      <c r="CF90" s="89">
        <f t="shared" si="237"/>
        <v>10.588675213675213</v>
      </c>
      <c r="CG90" s="89">
        <f t="shared" si="238"/>
        <v>10.685449581282914</v>
      </c>
      <c r="CH90" s="89">
        <f t="shared" si="239"/>
        <v>10.784198935984652</v>
      </c>
      <c r="CI90" s="89">
        <f t="shared" si="240"/>
        <v>10.884984359855492</v>
      </c>
      <c r="CJ90" s="89">
        <f t="shared" si="241"/>
        <v>10.641728520017988</v>
      </c>
      <c r="CK90" s="89">
        <f t="shared" si="242"/>
        <v>15.883012820512821</v>
      </c>
      <c r="CL90" s="89">
        <f t="shared" si="243"/>
        <v>16.028174371924372</v>
      </c>
      <c r="CM90" s="89">
        <f t="shared" si="244"/>
        <v>16.176298403976979</v>
      </c>
      <c r="CN90" s="89">
        <f t="shared" si="245"/>
        <v>16.327476539783238</v>
      </c>
      <c r="CO90" s="89">
        <f t="shared" si="246"/>
        <v>15.962592780026982</v>
      </c>
      <c r="CP90" s="89">
        <f t="shared" si="247"/>
        <v>10.588675213675213</v>
      </c>
      <c r="CQ90" s="89">
        <f t="shared" si="248"/>
        <v>10.685449581282914</v>
      </c>
      <c r="CR90" s="89">
        <f t="shared" si="249"/>
        <v>10.784198935984652</v>
      </c>
      <c r="CS90" s="89">
        <f t="shared" si="250"/>
        <v>10.884984359855492</v>
      </c>
      <c r="CT90" s="89">
        <f t="shared" si="251"/>
        <v>10.641728520017988</v>
      </c>
      <c r="CU90" s="89">
        <f t="shared" si="252"/>
        <v>5.2943376068376065</v>
      </c>
      <c r="CV90" s="89">
        <f t="shared" si="253"/>
        <v>5.3427247906414568</v>
      </c>
      <c r="CW90" s="89">
        <f t="shared" si="254"/>
        <v>5.3920994679923258</v>
      </c>
      <c r="CX90" s="89">
        <f t="shared" si="255"/>
        <v>5.4424921799277461</v>
      </c>
      <c r="CY90" s="89">
        <f t="shared" si="256"/>
        <v>5.3208642600089942</v>
      </c>
      <c r="CZ90" s="89">
        <f t="shared" si="257"/>
        <v>76238.461538461532</v>
      </c>
      <c r="DA90" s="89">
        <f t="shared" si="258"/>
        <v>76935.236985236974</v>
      </c>
      <c r="DB90" s="89">
        <f t="shared" si="259"/>
        <v>77646.232339089504</v>
      </c>
      <c r="DC90" s="89">
        <f t="shared" si="260"/>
        <v>78371.887390959542</v>
      </c>
      <c r="DD90" s="89">
        <f t="shared" si="261"/>
        <v>76620.445344129519</v>
      </c>
      <c r="DH90" s="89">
        <v>85</v>
      </c>
      <c r="DI90" s="89">
        <f>SUMPRODUCT(AM$6:AM90,[1]节奏总纲!W$4:W88)</f>
        <v>123065111.93338728</v>
      </c>
      <c r="DJ90" s="89">
        <f>SUMPRODUCT(AN$6:AN90,[1]节奏总纲!X$4:X88)</f>
        <v>107251276.63086903</v>
      </c>
      <c r="DK90" s="89">
        <f>SUMPRODUCT(AO$6:AO90,[1]节奏总纲!Y$4:Y88)</f>
        <v>88168588.580026388</v>
      </c>
      <c r="DL90" s="89">
        <f>SUMPRODUCT(AP$6:AP90,[1]节奏总纲!Z$4:Z88)</f>
        <v>65062484.170899726</v>
      </c>
      <c r="DM90" s="89">
        <f>SUMPRODUCT(AQ$6:AQ90,[1]节奏总纲!AA$4:AA88)</f>
        <v>36064671.202139556</v>
      </c>
      <c r="DN90" s="89">
        <f>SUMPRODUCT(AR$6:AR90,[1]节奏总纲!W$4:W88)</f>
        <v>23660623452.74649</v>
      </c>
      <c r="DO90" s="89">
        <f>SUMPRODUCT(AS$6:AS90,[1]节奏总纲!X$4:X88)</f>
        <v>20947933967.010342</v>
      </c>
      <c r="DP90" s="89">
        <f>SUMPRODUCT(AT$6:AT90,[1]节奏总纲!Y$4:Y88)</f>
        <v>17476563849.518894</v>
      </c>
      <c r="DQ90" s="89">
        <f>SUMPRODUCT(AU$6:AU90,[1]节奏总纲!Z$4:Z88)</f>
        <v>13078154819.126074</v>
      </c>
      <c r="DR90" s="89">
        <f>SUMPRODUCT(AV$6:AV90,[1]节奏总纲!AA$4:AA88)</f>
        <v>7412216845.5025921</v>
      </c>
      <c r="DS90" s="89">
        <f>SUMPRODUCT(CZ$6:CZ90,[1]节奏总纲!W$4:W88)</f>
        <v>26161365.541059222</v>
      </c>
      <c r="DT90" s="89">
        <f>SUMPRODUCT(DA$6:DA90,[1]节奏总纲!X$4:X88)</f>
        <v>22651440.505574305</v>
      </c>
      <c r="DU90" s="89">
        <f>SUMPRODUCT(DB$6:DB90,[1]节奏总纲!Y$4:Y88)</f>
        <v>18507781.660436776</v>
      </c>
      <c r="DV90" s="89">
        <f>SUMPRODUCT(DC$6:DC90,[1]节奏总纲!Z$4:Z88)</f>
        <v>13575693.630810777</v>
      </c>
      <c r="DW90" s="89">
        <f>SUMPRODUCT(DD$6:DD90,[1]节奏总纲!AA$4:AA88)</f>
        <v>7451316.7610598058</v>
      </c>
      <c r="DX90" s="89">
        <f>SUMPRODUCT(AW$6:AW90,[1]节奏总纲!W$4:W88)</f>
        <v>0</v>
      </c>
      <c r="DY90" s="89">
        <f>SUMPRODUCT(AX$6:AX90,[1]节奏总纲!X$4:X88)</f>
        <v>0</v>
      </c>
      <c r="DZ90" s="89">
        <f>SUMPRODUCT(AY$6:AY90,[1]节奏总纲!Y$4:Y88)</f>
        <v>0</v>
      </c>
      <c r="EA90" s="89">
        <f>SUMPRODUCT(AZ$6:AZ90,[1]节奏总纲!Z$4:Z88)</f>
        <v>0</v>
      </c>
      <c r="EB90" s="89">
        <f>SUMPRODUCT(BA$6:BA90,[1]节奏总纲!AA$4:AA88)</f>
        <v>0</v>
      </c>
      <c r="EC90" s="89">
        <f>SUMPRODUCT(BB$6:BB90,[1]节奏总纲!W$4:W88)</f>
        <v>0</v>
      </c>
      <c r="ED90" s="89">
        <f>SUMPRODUCT(BC$6:BC90,[1]节奏总纲!X$4:X88)</f>
        <v>0</v>
      </c>
      <c r="EE90" s="89">
        <f>SUMPRODUCT(BD$6:BD90,[1]节奏总纲!Y$4:Y88)</f>
        <v>0</v>
      </c>
      <c r="EF90" s="89">
        <f>SUMPRODUCT(BE$6:BE90,[1]节奏总纲!Z$4:Z88)</f>
        <v>0</v>
      </c>
      <c r="EG90" s="89">
        <f>SUMPRODUCT(BF$6:BF90,[1]节奏总纲!AA$4:AA88)</f>
        <v>0</v>
      </c>
      <c r="EH90" s="89">
        <f>SUMPRODUCT(BG$6:BG90,[1]节奏总纲!W$4:W88)</f>
        <v>0</v>
      </c>
      <c r="EI90" s="89">
        <f>SUMPRODUCT(BH$6:BH90,[1]节奏总纲!X$4:X88)</f>
        <v>0</v>
      </c>
      <c r="EJ90" s="89">
        <f>SUMPRODUCT(BI$6:BI90,[1]节奏总纲!Y$4:Y88)</f>
        <v>0</v>
      </c>
      <c r="EK90" s="89">
        <f>SUMPRODUCT(BJ$6:BJ90,[1]节奏总纲!Z$4:Z88)</f>
        <v>0</v>
      </c>
      <c r="EL90" s="89">
        <f>SUMPRODUCT(BK$6:BK90,[1]节奏总纲!AA$4:AA88)</f>
        <v>0</v>
      </c>
      <c r="EM90" s="89">
        <f>SUMPRODUCT(BL$6:BL90,[1]节奏总纲!W$4:W88)</f>
        <v>0</v>
      </c>
      <c r="EN90" s="89">
        <f>SUMPRODUCT(BM$6:BM90,[1]节奏总纲!X$4:X88)</f>
        <v>0</v>
      </c>
      <c r="EO90" s="89">
        <f>SUMPRODUCT(BN$6:BN90,[1]节奏总纲!Y$4:Y88)</f>
        <v>0</v>
      </c>
      <c r="EP90" s="89">
        <f>SUMPRODUCT(BO$6:BO90,[1]节奏总纲!Z$4:Z88)</f>
        <v>0</v>
      </c>
      <c r="EQ90" s="89">
        <f>SUMPRODUCT(BP$6:BP90,[1]节奏总纲!AA$4:AA88)</f>
        <v>0</v>
      </c>
      <c r="ER90" s="89">
        <f>SUMPRODUCT(BQ$6:BQ90,[1]节奏总纲!W$4:W88)</f>
        <v>0</v>
      </c>
      <c r="ES90" s="89">
        <f>SUMPRODUCT(BR$6:BR90,[1]节奏总纲!X$4:X88)</f>
        <v>0</v>
      </c>
      <c r="ET90" s="89">
        <f>SUMPRODUCT(BS$6:BS90,[1]节奏总纲!Y$4:Y88)</f>
        <v>0</v>
      </c>
      <c r="EU90" s="89">
        <f>SUMPRODUCT(BT$6:BT90,[1]节奏总纲!Z$4:Z88)</f>
        <v>0</v>
      </c>
      <c r="EV90" s="89">
        <f>SUMPRODUCT(BU$6:BU90,[1]节奏总纲!AA$4:AA88)</f>
        <v>0</v>
      </c>
      <c r="FE90" s="89">
        <f>SUMPRODUCT(BV$6:BV90,[1]节奏总纲!W$4:W88)</f>
        <v>7274.1381438385488</v>
      </c>
      <c r="FF90" s="89">
        <f>SUMPRODUCT(BW$6:BW90,[1]节奏总纲!X$4:X88)</f>
        <v>6298.9333178755614</v>
      </c>
      <c r="FG90" s="89">
        <f>SUMPRODUCT(BX$6:BX90,[1]节奏总纲!Y$4:Y88)</f>
        <v>5147.1942264893032</v>
      </c>
      <c r="FH90" s="89">
        <f>SUMPRODUCT(BY$6:BY90,[1]节奏总纲!Z$4:Z88)</f>
        <v>3775.8583799707412</v>
      </c>
      <c r="FI90" s="89">
        <f>SUMPRODUCT(BZ$6:BZ90,[1]节奏总纲!AA$4:AA88)</f>
        <v>2072.9103236390742</v>
      </c>
      <c r="FJ90" s="89">
        <f>SUMPRODUCT(CA$6:CA90,[1]节奏总纲!W$4:W88)</f>
        <v>5433.5935589042401</v>
      </c>
      <c r="FK90" s="89">
        <f>SUMPRODUCT(CB$6:CB90,[1]节奏总纲!X$4:X88)</f>
        <v>4705.1366108562524</v>
      </c>
      <c r="FL90" s="89">
        <f>SUMPRODUCT(CC$6:CC90,[1]节奏总纲!Y$4:Y88)</f>
        <v>3844.7259331925065</v>
      </c>
      <c r="FM90" s="89">
        <f>SUMPRODUCT(CD$6:CD90,[1]节奏总纲!Z$4:Z88)</f>
        <v>2820.3015430945184</v>
      </c>
      <c r="FN90" s="89">
        <f>SUMPRODUCT(CE$6:CE90,[1]节奏总纲!AA$4:AA88)</f>
        <v>1548.3573959532571</v>
      </c>
      <c r="FO90" s="89">
        <f>SUMPRODUCT(CF$6:CF90,[1]节奏总纲!W$4:W88)</f>
        <v>3611.6099446531907</v>
      </c>
      <c r="FP90" s="89">
        <f>SUMPRODUCT(CG$6:CG90,[1]节奏总纲!X$4:X88)</f>
        <v>3127.773801071377</v>
      </c>
      <c r="FQ90" s="89">
        <f>SUMPRODUCT(CH$6:CH90,[1]节奏总纲!Y$4:Y88)</f>
        <v>2555.9687486743455</v>
      </c>
      <c r="FR90" s="89">
        <f>SUMPRODUCT(CI$6:CI90,[1]节奏总纲!Z$4:Z88)</f>
        <v>1874.8952898408852</v>
      </c>
      <c r="FS90" s="89">
        <f>SUMPRODUCT(CJ$6:CJ90,[1]节奏总纲!AA$4:AA88)</f>
        <v>1029.3096960110402</v>
      </c>
      <c r="FT90" s="89">
        <f>SUMPRODUCT(CK$6:CK90,[1]节奏总纲!W$4:W88)</f>
        <v>5354.0978619277839</v>
      </c>
      <c r="FU90" s="89">
        <f>SUMPRODUCT(CL$6:CL90,[1]节奏总纲!X$4:X88)</f>
        <v>4636.819489879631</v>
      </c>
      <c r="FV90" s="89">
        <f>SUMPRODUCT(CM$6:CM90,[1]节奏总纲!Y$4:Y88)</f>
        <v>3789.242030352892</v>
      </c>
      <c r="FW90" s="89">
        <f>SUMPRODUCT(CN$6:CN90,[1]节奏总纲!Z$4:Z88)</f>
        <v>2780.2054279349181</v>
      </c>
      <c r="FX90" s="89">
        <f>SUMPRODUCT(CO$6:CO90,[1]节奏总纲!AA$4:AA88)</f>
        <v>1526.5572154408958</v>
      </c>
      <c r="FY90" s="89">
        <f>SUMPRODUCT(CP$6:CP90,[1]节奏总纲!W$4:W88)</f>
        <v>3546.5956527556109</v>
      </c>
      <c r="FZ90" s="89">
        <f>SUMPRODUCT(CQ$6:CQ90,[1]节奏总纲!X$4:X88)</f>
        <v>3071.7496178511583</v>
      </c>
      <c r="GA90" s="89">
        <f>SUMPRODUCT(CR$6:CR90,[1]节奏总纲!Y$4:Y88)</f>
        <v>2510.3270846810537</v>
      </c>
      <c r="GB90" s="89">
        <f>SUMPRODUCT(CS$6:CS90,[1]节奏总纲!Z$4:Z88)</f>
        <v>1841.6339559633184</v>
      </c>
      <c r="GC90" s="89">
        <f>SUMPRODUCT(CT$6:CT90,[1]节奏总纲!AA$4:AA88)</f>
        <v>1011.525990762821</v>
      </c>
      <c r="GD90" s="89">
        <f>SUMPRODUCT(CU$6:CU90,[1]节奏总纲!W$4:W88)</f>
        <v>1756.6654658110551</v>
      </c>
      <c r="GE90" s="89">
        <f>SUMPRODUCT(CV$6:CV90,[1]节奏总纲!X$4:X88)</f>
        <v>1521.4086898041712</v>
      </c>
      <c r="GF90" s="89">
        <f>SUMPRODUCT(CW$6:CW90,[1]节奏总纲!Y$4:Y88)</f>
        <v>1243.5202480616749</v>
      </c>
      <c r="GG90" s="89">
        <f>SUMPRODUCT(CX$6:CX90,[1]节奏总纲!Z$4:Z88)</f>
        <v>912.75714623739702</v>
      </c>
      <c r="GH90" s="89">
        <f>SUMPRODUCT(CY$6:CY90,[1]节奏总纲!AA$4:AA88)</f>
        <v>501.23569111981561</v>
      </c>
      <c r="GJ90" s="88">
        <v>75</v>
      </c>
      <c r="GK90" s="88">
        <f t="shared" si="269"/>
        <v>1852.8652935546265</v>
      </c>
      <c r="GL90" s="88">
        <f t="shared" si="270"/>
        <v>1378.0567282824322</v>
      </c>
      <c r="GM90" s="88">
        <f t="shared" si="271"/>
        <v>913.39874663282808</v>
      </c>
      <c r="GN90" s="88">
        <f t="shared" si="272"/>
        <v>1337.9606131228322</v>
      </c>
      <c r="GO90" s="88">
        <f t="shared" si="273"/>
        <v>880.13741275526115</v>
      </c>
      <c r="GP90" s="88">
        <f t="shared" si="274"/>
        <v>432.00887463336835</v>
      </c>
      <c r="GR90" s="89">
        <f>SUMPRODUCT(CZ$6:CZ90,[1]节奏总纲!W$4:W88)</f>
        <v>26161365.541059222</v>
      </c>
      <c r="GS90" s="89">
        <f>SUMPRODUCT(DA$6:DA90,[1]节奏总纲!X$4:X88)</f>
        <v>22651440.505574305</v>
      </c>
      <c r="GT90" s="89">
        <f>SUMPRODUCT(DB$6:DB90,[1]节奏总纲!Y$4:Y88)</f>
        <v>18507781.660436776</v>
      </c>
      <c r="GU90" s="89">
        <f>SUMPRODUCT(DC$6:DC90,[1]节奏总纲!Z$4:Z88)</f>
        <v>13575693.630810777</v>
      </c>
      <c r="GV90" s="89">
        <f>SUMPRODUCT(DD$6:DD90,[1]节奏总纲!AA$4:AA88)</f>
        <v>7451316.7610598058</v>
      </c>
    </row>
    <row r="91" spans="2:204" x14ac:dyDescent="0.15">
      <c r="B91" s="89">
        <f t="shared" si="275"/>
        <v>80</v>
      </c>
      <c r="C91" s="89">
        <v>80</v>
      </c>
      <c r="D91" s="39">
        <f>爵位解锁村镇信息!L88</f>
        <v>5830</v>
      </c>
      <c r="E91" s="39">
        <f>爵位解锁村镇信息!M88</f>
        <v>5883.2828282828277</v>
      </c>
      <c r="F91" s="39">
        <f>爵位解锁村镇信息!N88</f>
        <v>5937.6530612244906</v>
      </c>
      <c r="G91" s="39">
        <f>爵位解锁村镇信息!O88</f>
        <v>5993.1443298969061</v>
      </c>
      <c r="H91" s="39">
        <f>爵位解锁村镇信息!P88</f>
        <v>5859.2105263157864</v>
      </c>
      <c r="I91" s="67">
        <f t="shared" si="263"/>
        <v>1.0034305317324186</v>
      </c>
      <c r="J91" s="42">
        <v>100</v>
      </c>
      <c r="K91" s="89">
        <f t="shared" si="276"/>
        <v>5850</v>
      </c>
      <c r="L91" s="89">
        <v>399100</v>
      </c>
      <c r="M91" s="89">
        <f>ROUND(650/INDEX('[1]功能-付费相关'!BB$6:BB$105,C91,1)/2000,0)*2000</f>
        <v>101170000</v>
      </c>
      <c r="S91" s="89">
        <v>6</v>
      </c>
      <c r="T91" s="69">
        <v>20</v>
      </c>
      <c r="U91" s="69">
        <v>15</v>
      </c>
      <c r="V91" s="69">
        <v>10</v>
      </c>
      <c r="W91" s="69">
        <v>15</v>
      </c>
      <c r="X91" s="89">
        <v>10</v>
      </c>
      <c r="Y91" s="69">
        <v>5</v>
      </c>
      <c r="Z91" s="89">
        <f t="shared" si="262"/>
        <v>72000</v>
      </c>
      <c r="AE91" s="89">
        <v>86</v>
      </c>
      <c r="AF91" s="89">
        <f t="shared" si="187"/>
        <v>6267.25</v>
      </c>
      <c r="AG91" s="89">
        <f t="shared" si="188"/>
        <v>6324.5290404040397</v>
      </c>
      <c r="AH91" s="89">
        <f t="shared" si="189"/>
        <v>6382.9770408163276</v>
      </c>
      <c r="AI91" s="89">
        <f t="shared" si="190"/>
        <v>6442.6301546391742</v>
      </c>
      <c r="AJ91" s="89">
        <f t="shared" si="191"/>
        <v>6298.6513157894706</v>
      </c>
      <c r="AL91" s="89">
        <v>86</v>
      </c>
      <c r="AM91" s="89">
        <f t="shared" si="192"/>
        <v>427565.72222222225</v>
      </c>
      <c r="AN91" s="89">
        <f t="shared" si="193"/>
        <v>431473.42564534227</v>
      </c>
      <c r="AO91" s="89">
        <f t="shared" si="194"/>
        <v>435460.8781179139</v>
      </c>
      <c r="AP91" s="89">
        <f t="shared" si="195"/>
        <v>439530.54610538366</v>
      </c>
      <c r="AQ91" s="89">
        <f t="shared" si="196"/>
        <v>429707.98976608168</v>
      </c>
      <c r="AR91" s="89">
        <f t="shared" si="197"/>
        <v>108385928.63247862</v>
      </c>
      <c r="AS91" s="89">
        <f t="shared" si="198"/>
        <v>109376513.33635499</v>
      </c>
      <c r="AT91" s="89">
        <f t="shared" si="199"/>
        <v>110387314.05459622</v>
      </c>
      <c r="AU91" s="89">
        <f t="shared" si="200"/>
        <v>111418956.02475987</v>
      </c>
      <c r="AV91" s="89">
        <f t="shared" si="201"/>
        <v>108928983.52451636</v>
      </c>
      <c r="AW91" s="89">
        <f t="shared" si="202"/>
        <v>0</v>
      </c>
      <c r="AX91" s="89">
        <f t="shared" si="203"/>
        <v>0</v>
      </c>
      <c r="AY91" s="89">
        <f t="shared" si="204"/>
        <v>0</v>
      </c>
      <c r="AZ91" s="89">
        <f t="shared" si="205"/>
        <v>0</v>
      </c>
      <c r="BA91" s="89">
        <f t="shared" si="206"/>
        <v>0</v>
      </c>
      <c r="BB91" s="89">
        <f t="shared" si="207"/>
        <v>0</v>
      </c>
      <c r="BC91" s="89">
        <f t="shared" si="208"/>
        <v>0</v>
      </c>
      <c r="BD91" s="89">
        <f t="shared" si="209"/>
        <v>0</v>
      </c>
      <c r="BE91" s="89">
        <f t="shared" si="210"/>
        <v>0</v>
      </c>
      <c r="BF91" s="89">
        <f t="shared" si="211"/>
        <v>0</v>
      </c>
      <c r="BG91" s="89">
        <f t="shared" si="212"/>
        <v>0</v>
      </c>
      <c r="BH91" s="89">
        <f t="shared" si="213"/>
        <v>0</v>
      </c>
      <c r="BI91" s="89">
        <f t="shared" si="214"/>
        <v>0</v>
      </c>
      <c r="BJ91" s="89">
        <f t="shared" si="215"/>
        <v>0</v>
      </c>
      <c r="BK91" s="89">
        <f t="shared" si="216"/>
        <v>0</v>
      </c>
      <c r="BL91" s="89">
        <f t="shared" si="217"/>
        <v>0</v>
      </c>
      <c r="BM91" s="89">
        <f t="shared" si="218"/>
        <v>0</v>
      </c>
      <c r="BN91" s="89">
        <f t="shared" si="219"/>
        <v>0</v>
      </c>
      <c r="BO91" s="89">
        <f t="shared" si="220"/>
        <v>0</v>
      </c>
      <c r="BP91" s="89">
        <f t="shared" si="221"/>
        <v>0</v>
      </c>
      <c r="BQ91" s="89">
        <f t="shared" si="222"/>
        <v>0</v>
      </c>
      <c r="BR91" s="89">
        <f t="shared" si="223"/>
        <v>0</v>
      </c>
      <c r="BS91" s="89">
        <f t="shared" si="224"/>
        <v>0</v>
      </c>
      <c r="BT91" s="89">
        <f t="shared" si="225"/>
        <v>0</v>
      </c>
      <c r="BU91" s="89">
        <f t="shared" si="226"/>
        <v>0</v>
      </c>
      <c r="BV91" s="89">
        <f t="shared" si="227"/>
        <v>21.426495726495727</v>
      </c>
      <c r="BW91" s="89">
        <f t="shared" si="228"/>
        <v>21.622321505654838</v>
      </c>
      <c r="BX91" s="89">
        <f t="shared" si="229"/>
        <v>21.822143729286591</v>
      </c>
      <c r="BY91" s="89">
        <f t="shared" si="230"/>
        <v>22.026085998766408</v>
      </c>
      <c r="BZ91" s="89">
        <f t="shared" si="231"/>
        <v>21.533850652271695</v>
      </c>
      <c r="CA91" s="89">
        <f t="shared" si="232"/>
        <v>16.069871794871794</v>
      </c>
      <c r="CB91" s="89">
        <f t="shared" si="233"/>
        <v>16.216741129241129</v>
      </c>
      <c r="CC91" s="89">
        <f t="shared" si="234"/>
        <v>16.366607796964942</v>
      </c>
      <c r="CD91" s="89">
        <f t="shared" si="235"/>
        <v>16.519564499074807</v>
      </c>
      <c r="CE91" s="89">
        <f t="shared" si="236"/>
        <v>16.150387989203772</v>
      </c>
      <c r="CF91" s="89">
        <f t="shared" si="237"/>
        <v>10.713247863247863</v>
      </c>
      <c r="CG91" s="89">
        <f t="shared" si="238"/>
        <v>10.811160752827419</v>
      </c>
      <c r="CH91" s="89">
        <f t="shared" si="239"/>
        <v>10.911071864643295</v>
      </c>
      <c r="CI91" s="89">
        <f t="shared" si="240"/>
        <v>11.013042999383204</v>
      </c>
      <c r="CJ91" s="89">
        <f t="shared" si="241"/>
        <v>10.766925326135848</v>
      </c>
      <c r="CK91" s="89">
        <f t="shared" si="242"/>
        <v>16.069871794871794</v>
      </c>
      <c r="CL91" s="89">
        <f t="shared" si="243"/>
        <v>16.216741129241129</v>
      </c>
      <c r="CM91" s="89">
        <f t="shared" si="244"/>
        <v>16.366607796964942</v>
      </c>
      <c r="CN91" s="89">
        <f t="shared" si="245"/>
        <v>16.519564499074807</v>
      </c>
      <c r="CO91" s="89">
        <f t="shared" si="246"/>
        <v>16.150387989203772</v>
      </c>
      <c r="CP91" s="89">
        <f t="shared" si="247"/>
        <v>10.713247863247863</v>
      </c>
      <c r="CQ91" s="89">
        <f t="shared" si="248"/>
        <v>10.811160752827419</v>
      </c>
      <c r="CR91" s="89">
        <f t="shared" si="249"/>
        <v>10.911071864643295</v>
      </c>
      <c r="CS91" s="89">
        <f t="shared" si="250"/>
        <v>11.013042999383204</v>
      </c>
      <c r="CT91" s="89">
        <f t="shared" si="251"/>
        <v>10.766925326135848</v>
      </c>
      <c r="CU91" s="89">
        <f t="shared" si="252"/>
        <v>5.3566239316239317</v>
      </c>
      <c r="CV91" s="89">
        <f t="shared" si="253"/>
        <v>5.4055803764137096</v>
      </c>
      <c r="CW91" s="89">
        <f t="shared" si="254"/>
        <v>5.4555359323216477</v>
      </c>
      <c r="CX91" s="89">
        <f t="shared" si="255"/>
        <v>5.5065214996916021</v>
      </c>
      <c r="CY91" s="89">
        <f t="shared" si="256"/>
        <v>5.3834626630679239</v>
      </c>
      <c r="CZ91" s="89">
        <f t="shared" si="257"/>
        <v>77135.38461538461</v>
      </c>
      <c r="DA91" s="89">
        <f t="shared" si="258"/>
        <v>77840.35742035741</v>
      </c>
      <c r="DB91" s="89">
        <f t="shared" si="259"/>
        <v>78559.717425431721</v>
      </c>
      <c r="DC91" s="89">
        <f t="shared" si="260"/>
        <v>79293.90959555906</v>
      </c>
      <c r="DD91" s="89">
        <f t="shared" si="261"/>
        <v>77521.862348178096</v>
      </c>
      <c r="DH91" s="89">
        <v>86</v>
      </c>
      <c r="DI91" s="89">
        <f>SUMPRODUCT(AM$6:AM91,[1]节奏总纲!W$4:W89)</f>
        <v>134175308.48294023</v>
      </c>
      <c r="DJ91" s="89">
        <f>SUMPRODUCT(AN$6:AN91,[1]节奏总纲!X$4:X89)</f>
        <v>116864694.50147375</v>
      </c>
      <c r="DK91" s="89">
        <f>SUMPRODUCT(AO$6:AO91,[1]节奏总纲!Y$4:Y89)</f>
        <v>96143527.839468718</v>
      </c>
      <c r="DL91" s="89">
        <f>SUMPRODUCT(AP$6:AP91,[1]节奏总纲!Z$4:Z89)</f>
        <v>71137059.783952773</v>
      </c>
      <c r="DM91" s="89">
        <f>SUMPRODUCT(AQ$6:AQ91,[1]节奏总纲!AA$4:AA89)</f>
        <v>38820008.597101584</v>
      </c>
      <c r="DN91" s="89">
        <f>SUMPRODUCT(AR$6:AR91,[1]节奏总纲!W$4:W89)</f>
        <v>26477006777.522915</v>
      </c>
      <c r="DO91" s="89">
        <f>SUMPRODUCT(AS$6:AS91,[1]节奏总纲!X$4:X89)</f>
        <v>23384890834.885761</v>
      </c>
      <c r="DP91" s="89">
        <f>SUMPRODUCT(AT$6:AT91,[1]节奏总纲!Y$4:Y89)</f>
        <v>19498173984.51709</v>
      </c>
      <c r="DQ91" s="89">
        <f>SUMPRODUCT(AU$6:AU91,[1]节奏总纲!Z$4:Z89)</f>
        <v>14618031578.766706</v>
      </c>
      <c r="DR91" s="89">
        <f>SUMPRODUCT(AV$6:AV91,[1]节奏总纲!AA$4:AA89)</f>
        <v>8110682102.9526253</v>
      </c>
      <c r="DS91" s="89">
        <f>SUMPRODUCT(CZ$6:CZ91,[1]节奏总纲!W$4:W89)</f>
        <v>28165710.69657867</v>
      </c>
      <c r="DT91" s="89">
        <f>SUMPRODUCT(DA$6:DA91,[1]节奏总纲!X$4:X89)</f>
        <v>24385757.936502744</v>
      </c>
      <c r="DU91" s="89">
        <f>SUMPRODUCT(DB$6:DB91,[1]节奏总纲!Y$4:Y89)</f>
        <v>19946507.861087859</v>
      </c>
      <c r="DV91" s="89">
        <f>SUMPRODUCT(DC$6:DC91,[1]节奏总纲!Z$4:Z89)</f>
        <v>14671582.992223503</v>
      </c>
      <c r="DW91" s="89">
        <f>SUMPRODUCT(DD$6:DD91,[1]节奏总纲!AA$4:AA89)</f>
        <v>7948395.9202611735</v>
      </c>
      <c r="DX91" s="89">
        <f>SUMPRODUCT(AW$6:AW91,[1]节奏总纲!W$4:W89)</f>
        <v>0</v>
      </c>
      <c r="DY91" s="89">
        <f>SUMPRODUCT(AX$6:AX91,[1]节奏总纲!X$4:X89)</f>
        <v>0</v>
      </c>
      <c r="DZ91" s="89">
        <f>SUMPRODUCT(AY$6:AY91,[1]节奏总纲!Y$4:Y89)</f>
        <v>0</v>
      </c>
      <c r="EA91" s="89">
        <f>SUMPRODUCT(AZ$6:AZ91,[1]节奏总纲!Z$4:Z89)</f>
        <v>0</v>
      </c>
      <c r="EB91" s="89">
        <f>SUMPRODUCT(BA$6:BA91,[1]节奏总纲!AA$4:AA89)</f>
        <v>0</v>
      </c>
      <c r="EC91" s="89">
        <f>SUMPRODUCT(BB$6:BB91,[1]节奏总纲!W$4:W89)</f>
        <v>0</v>
      </c>
      <c r="ED91" s="89">
        <f>SUMPRODUCT(BC$6:BC91,[1]节奏总纲!X$4:X89)</f>
        <v>0</v>
      </c>
      <c r="EE91" s="89">
        <f>SUMPRODUCT(BD$6:BD91,[1]节奏总纲!Y$4:Y89)</f>
        <v>0</v>
      </c>
      <c r="EF91" s="89">
        <f>SUMPRODUCT(BE$6:BE91,[1]节奏总纲!Z$4:Z89)</f>
        <v>0</v>
      </c>
      <c r="EG91" s="89">
        <f>SUMPRODUCT(BF$6:BF91,[1]节奏总纲!AA$4:AA89)</f>
        <v>0</v>
      </c>
      <c r="EH91" s="89">
        <f>SUMPRODUCT(BG$6:BG91,[1]节奏总纲!W$4:W89)</f>
        <v>0</v>
      </c>
      <c r="EI91" s="89">
        <f>SUMPRODUCT(BH$6:BH91,[1]节奏总纲!X$4:X89)</f>
        <v>0</v>
      </c>
      <c r="EJ91" s="89">
        <f>SUMPRODUCT(BI$6:BI91,[1]节奏总纲!Y$4:Y89)</f>
        <v>0</v>
      </c>
      <c r="EK91" s="89">
        <f>SUMPRODUCT(BJ$6:BJ91,[1]节奏总纲!Z$4:Z89)</f>
        <v>0</v>
      </c>
      <c r="EL91" s="89">
        <f>SUMPRODUCT(BK$6:BK91,[1]节奏总纲!AA$4:AA89)</f>
        <v>0</v>
      </c>
      <c r="EM91" s="89">
        <f>SUMPRODUCT(BL$6:BL91,[1]节奏总纲!W$4:W89)</f>
        <v>0</v>
      </c>
      <c r="EN91" s="89">
        <f>SUMPRODUCT(BM$6:BM91,[1]节奏总纲!X$4:X89)</f>
        <v>0</v>
      </c>
      <c r="EO91" s="89">
        <f>SUMPRODUCT(BN$6:BN91,[1]节奏总纲!Y$4:Y89)</f>
        <v>0</v>
      </c>
      <c r="EP91" s="89">
        <f>SUMPRODUCT(BO$6:BO91,[1]节奏总纲!Z$4:Z89)</f>
        <v>0</v>
      </c>
      <c r="EQ91" s="89">
        <f>SUMPRODUCT(BP$6:BP91,[1]节奏总纲!AA$4:AA89)</f>
        <v>0</v>
      </c>
      <c r="ER91" s="89">
        <f>SUMPRODUCT(BQ$6:BQ91,[1]节奏总纲!W$4:W89)</f>
        <v>0</v>
      </c>
      <c r="ES91" s="89">
        <f>SUMPRODUCT(BR$6:BR91,[1]节奏总纲!X$4:X89)</f>
        <v>0</v>
      </c>
      <c r="ET91" s="89">
        <f>SUMPRODUCT(BS$6:BS91,[1]节奏总纲!Y$4:Y89)</f>
        <v>0</v>
      </c>
      <c r="EU91" s="89">
        <f>SUMPRODUCT(BT$6:BT91,[1]节奏总纲!Z$4:Z89)</f>
        <v>0</v>
      </c>
      <c r="EV91" s="89">
        <f>SUMPRODUCT(BU$6:BU91,[1]节奏总纲!AA$4:AA89)</f>
        <v>0</v>
      </c>
      <c r="FE91" s="89">
        <f>SUMPRODUCT(BV$6:BV91,[1]节奏总纲!W$4:W89)</f>
        <v>7830.9006870383955</v>
      </c>
      <c r="FF91" s="89">
        <f>SUMPRODUCT(BW$6:BW91,[1]节奏总纲!X$4:X89)</f>
        <v>6780.6881598001282</v>
      </c>
      <c r="FG91" s="89">
        <f>SUMPRODUCT(BX$6:BX91,[1]节奏总纲!Y$4:Y89)</f>
        <v>5546.8403933368263</v>
      </c>
      <c r="FH91" s="89">
        <f>SUMPRODUCT(BY$6:BY91,[1]节奏总纲!Z$4:Z89)</f>
        <v>4080.2720914742763</v>
      </c>
      <c r="FI91" s="89">
        <f>SUMPRODUCT(BZ$6:BZ91,[1]节奏总纲!AA$4:AA89)</f>
        <v>2210.9878678616765</v>
      </c>
      <c r="FJ91" s="89">
        <f>SUMPRODUCT(CA$6:CA91,[1]节奏总纲!W$4:W89)</f>
        <v>5851.1654663041254</v>
      </c>
      <c r="FK91" s="89">
        <f>SUMPRODUCT(CB$6:CB91,[1]节奏总纲!X$4:X89)</f>
        <v>5066.4527422996771</v>
      </c>
      <c r="FL91" s="89">
        <f>SUMPRODUCT(CC$6:CC91,[1]节奏总纲!Y$4:Y89)</f>
        <v>4144.4605583281491</v>
      </c>
      <c r="FM91" s="89">
        <f>SUMPRODUCT(CD$6:CD91,[1]节奏总纲!Z$4:Z89)</f>
        <v>3048.61182672217</v>
      </c>
      <c r="FN91" s="89">
        <f>SUMPRODUCT(CE$6:CE91,[1]节奏总纲!AA$4:AA89)</f>
        <v>1651.9155541202088</v>
      </c>
      <c r="FO91" s="89">
        <f>SUMPRODUCT(CF$6:CF91,[1]节奏总纲!W$4:W89)</f>
        <v>3889.9912162531141</v>
      </c>
      <c r="FP91" s="89">
        <f>SUMPRODUCT(CG$6:CG91,[1]节奏总纲!X$4:X89)</f>
        <v>3368.6512220336604</v>
      </c>
      <c r="FQ91" s="89">
        <f>SUMPRODUCT(CH$6:CH91,[1]节奏总纲!Y$4:Y89)</f>
        <v>2755.7918320981071</v>
      </c>
      <c r="FR91" s="89">
        <f>SUMPRODUCT(CI$6:CI91,[1]节奏总纲!Z$4:Z89)</f>
        <v>2027.1021455926527</v>
      </c>
      <c r="FS91" s="89">
        <f>SUMPRODUCT(CJ$6:CJ91,[1]节奏总纲!AA$4:AA89)</f>
        <v>1098.3484681223413</v>
      </c>
      <c r="FT91" s="89">
        <f>SUMPRODUCT(CK$6:CK91,[1]节奏总纲!W$4:W89)</f>
        <v>5771.6697693276692</v>
      </c>
      <c r="FU91" s="89">
        <f>SUMPRODUCT(CL$6:CL91,[1]节奏总纲!X$4:X89)</f>
        <v>4998.1356213230556</v>
      </c>
      <c r="FV91" s="89">
        <f>SUMPRODUCT(CM$6:CM91,[1]节奏总纲!Y$4:Y89)</f>
        <v>4088.9766554885346</v>
      </c>
      <c r="FW91" s="89">
        <f>SUMPRODUCT(CN$6:CN91,[1]节奏总纲!Z$4:Z89)</f>
        <v>3008.5157115625698</v>
      </c>
      <c r="FX91" s="89">
        <f>SUMPRODUCT(CO$6:CO91,[1]节奏总纲!AA$4:AA89)</f>
        <v>1630.1153736078475</v>
      </c>
      <c r="FY91" s="89">
        <f>SUMPRODUCT(CP$6:CP91,[1]节奏总纲!W$4:W89)</f>
        <v>3824.9769243555343</v>
      </c>
      <c r="FZ91" s="89">
        <f>SUMPRODUCT(CQ$6:CQ91,[1]节奏总纲!X$4:X89)</f>
        <v>3312.6270388134417</v>
      </c>
      <c r="GA91" s="89">
        <f>SUMPRODUCT(CR$6:CR91,[1]节奏总纲!Y$4:Y89)</f>
        <v>2710.1501681048153</v>
      </c>
      <c r="GB91" s="89">
        <f>SUMPRODUCT(CS$6:CS91,[1]节奏总纲!Z$4:Z89)</f>
        <v>1993.8408117150859</v>
      </c>
      <c r="GC91" s="89">
        <f>SUMPRODUCT(CT$6:CT91,[1]节奏总纲!AA$4:AA89)</f>
        <v>1080.5647628741222</v>
      </c>
      <c r="GD91" s="89">
        <f>SUMPRODUCT(CU$6:CU91,[1]节奏总纲!W$4:W89)</f>
        <v>1895.8561016110168</v>
      </c>
      <c r="GE91" s="89">
        <f>SUMPRODUCT(CV$6:CV91,[1]节奏总纲!X$4:X89)</f>
        <v>1641.8474002853129</v>
      </c>
      <c r="GF91" s="89">
        <f>SUMPRODUCT(CW$6:CW91,[1]节奏总纲!Y$4:Y89)</f>
        <v>1343.4317897735557</v>
      </c>
      <c r="GG91" s="89">
        <f>SUMPRODUCT(CX$6:CX91,[1]节奏总纲!Z$4:Z89)</f>
        <v>988.86057411328079</v>
      </c>
      <c r="GH91" s="89">
        <f>SUMPRODUCT(CY$6:CY91,[1]节奏总纲!AA$4:AA89)</f>
        <v>535.75507717546611</v>
      </c>
      <c r="GJ91" s="88">
        <v>80</v>
      </c>
      <c r="GK91" s="88">
        <f t="shared" si="269"/>
        <v>2625.9761701749226</v>
      </c>
      <c r="GL91" s="88">
        <f t="shared" si="270"/>
        <v>1957.8898857476543</v>
      </c>
      <c r="GM91" s="88">
        <f t="shared" si="271"/>
        <v>1299.9541849429759</v>
      </c>
      <c r="GN91" s="88">
        <f t="shared" si="272"/>
        <v>1917.7937705880545</v>
      </c>
      <c r="GO91" s="88">
        <f t="shared" si="273"/>
        <v>1266.6928510654091</v>
      </c>
      <c r="GP91" s="88">
        <f t="shared" si="274"/>
        <v>625.28659378844236</v>
      </c>
      <c r="GR91" s="89">
        <f>SUMPRODUCT(CZ$6:CZ91,[1]节奏总纲!W$4:W89)</f>
        <v>28165710.69657867</v>
      </c>
      <c r="GS91" s="89">
        <f>SUMPRODUCT(DA$6:DA91,[1]节奏总纲!X$4:X89)</f>
        <v>24385757.936502744</v>
      </c>
      <c r="GT91" s="89">
        <f>SUMPRODUCT(DB$6:DB91,[1]节奏总纲!Y$4:Y89)</f>
        <v>19946507.861087859</v>
      </c>
      <c r="GU91" s="89">
        <f>SUMPRODUCT(DC$6:DC91,[1]节奏总纲!Z$4:Z89)</f>
        <v>14671582.992223503</v>
      </c>
      <c r="GV91" s="89">
        <f>SUMPRODUCT(DD$6:DD91,[1]节奏总纲!AA$4:AA89)</f>
        <v>7948395.9202611735</v>
      </c>
    </row>
    <row r="92" spans="2:204" x14ac:dyDescent="0.15">
      <c r="AE92" s="89">
        <v>87</v>
      </c>
      <c r="AF92" s="89">
        <f t="shared" si="187"/>
        <v>6340.125</v>
      </c>
      <c r="AG92" s="89">
        <f t="shared" si="188"/>
        <v>6398.0700757575751</v>
      </c>
      <c r="AH92" s="89">
        <f t="shared" si="189"/>
        <v>6457.1977040816337</v>
      </c>
      <c r="AI92" s="89">
        <f t="shared" si="190"/>
        <v>6517.5444587628854</v>
      </c>
      <c r="AJ92" s="89">
        <f t="shared" si="191"/>
        <v>6371.8914473684181</v>
      </c>
      <c r="AL92" s="89">
        <v>87</v>
      </c>
      <c r="AM92" s="89">
        <f t="shared" si="192"/>
        <v>432537.41666666669</v>
      </c>
      <c r="AN92" s="89">
        <f t="shared" si="193"/>
        <v>436490.55850168347</v>
      </c>
      <c r="AO92" s="89">
        <f t="shared" si="194"/>
        <v>440524.37670068035</v>
      </c>
      <c r="AP92" s="89">
        <f t="shared" si="195"/>
        <v>444641.36640893464</v>
      </c>
      <c r="AQ92" s="89">
        <f t="shared" si="196"/>
        <v>434704.59429824539</v>
      </c>
      <c r="AR92" s="89">
        <f t="shared" si="197"/>
        <v>109646230.12820512</v>
      </c>
      <c r="AS92" s="89">
        <f t="shared" si="198"/>
        <v>110648333.25887075</v>
      </c>
      <c r="AT92" s="89">
        <f t="shared" si="199"/>
        <v>111670887.47383571</v>
      </c>
      <c r="AU92" s="89">
        <f t="shared" si="200"/>
        <v>112714525.28086174</v>
      </c>
      <c r="AV92" s="89">
        <f t="shared" si="201"/>
        <v>110195599.61201075</v>
      </c>
      <c r="AW92" s="89">
        <f t="shared" si="202"/>
        <v>0</v>
      </c>
      <c r="AX92" s="89">
        <f t="shared" si="203"/>
        <v>0</v>
      </c>
      <c r="AY92" s="89">
        <f t="shared" si="204"/>
        <v>0</v>
      </c>
      <c r="AZ92" s="89">
        <f t="shared" si="205"/>
        <v>0</v>
      </c>
      <c r="BA92" s="89">
        <f t="shared" si="206"/>
        <v>0</v>
      </c>
      <c r="BB92" s="89">
        <f t="shared" si="207"/>
        <v>0</v>
      </c>
      <c r="BC92" s="89">
        <f t="shared" si="208"/>
        <v>0</v>
      </c>
      <c r="BD92" s="89">
        <f t="shared" si="209"/>
        <v>0</v>
      </c>
      <c r="BE92" s="89">
        <f t="shared" si="210"/>
        <v>0</v>
      </c>
      <c r="BF92" s="89">
        <f t="shared" si="211"/>
        <v>0</v>
      </c>
      <c r="BG92" s="89">
        <f t="shared" si="212"/>
        <v>0</v>
      </c>
      <c r="BH92" s="89">
        <f t="shared" si="213"/>
        <v>0</v>
      </c>
      <c r="BI92" s="89">
        <f t="shared" si="214"/>
        <v>0</v>
      </c>
      <c r="BJ92" s="89">
        <f t="shared" si="215"/>
        <v>0</v>
      </c>
      <c r="BK92" s="89">
        <f t="shared" si="216"/>
        <v>0</v>
      </c>
      <c r="BL92" s="89">
        <f t="shared" si="217"/>
        <v>0</v>
      </c>
      <c r="BM92" s="89">
        <f t="shared" si="218"/>
        <v>0</v>
      </c>
      <c r="BN92" s="89">
        <f t="shared" si="219"/>
        <v>0</v>
      </c>
      <c r="BO92" s="89">
        <f t="shared" si="220"/>
        <v>0</v>
      </c>
      <c r="BP92" s="89">
        <f t="shared" si="221"/>
        <v>0</v>
      </c>
      <c r="BQ92" s="89">
        <f t="shared" si="222"/>
        <v>0</v>
      </c>
      <c r="BR92" s="89">
        <f t="shared" si="223"/>
        <v>0</v>
      </c>
      <c r="BS92" s="89">
        <f t="shared" si="224"/>
        <v>0</v>
      </c>
      <c r="BT92" s="89">
        <f t="shared" si="225"/>
        <v>0</v>
      </c>
      <c r="BU92" s="89">
        <f t="shared" si="226"/>
        <v>0</v>
      </c>
      <c r="BV92" s="89">
        <f t="shared" si="227"/>
        <v>21.675641025641024</v>
      </c>
      <c r="BW92" s="89">
        <f t="shared" si="228"/>
        <v>21.873743848743846</v>
      </c>
      <c r="BX92" s="89">
        <f t="shared" si="229"/>
        <v>22.075889586603875</v>
      </c>
      <c r="BY92" s="89">
        <f t="shared" si="230"/>
        <v>22.282203277821829</v>
      </c>
      <c r="BZ92" s="89">
        <f t="shared" si="231"/>
        <v>21.784244264507411</v>
      </c>
      <c r="CA92" s="89">
        <f t="shared" si="232"/>
        <v>16.256730769230771</v>
      </c>
      <c r="CB92" s="89">
        <f t="shared" si="233"/>
        <v>16.405307886557885</v>
      </c>
      <c r="CC92" s="89">
        <f t="shared" si="234"/>
        <v>16.556917189952905</v>
      </c>
      <c r="CD92" s="89">
        <f t="shared" si="235"/>
        <v>16.711652458366373</v>
      </c>
      <c r="CE92" s="89">
        <f t="shared" si="236"/>
        <v>16.338183198380559</v>
      </c>
      <c r="CF92" s="89">
        <f t="shared" si="237"/>
        <v>10.837820512820512</v>
      </c>
      <c r="CG92" s="89">
        <f t="shared" si="238"/>
        <v>10.936871924371923</v>
      </c>
      <c r="CH92" s="89">
        <f t="shared" si="239"/>
        <v>11.037944793301937</v>
      </c>
      <c r="CI92" s="89">
        <f t="shared" si="240"/>
        <v>11.141101638910914</v>
      </c>
      <c r="CJ92" s="89">
        <f t="shared" si="241"/>
        <v>10.892122132253705</v>
      </c>
      <c r="CK92" s="89">
        <f t="shared" si="242"/>
        <v>16.256730769230771</v>
      </c>
      <c r="CL92" s="89">
        <f t="shared" si="243"/>
        <v>16.405307886557885</v>
      </c>
      <c r="CM92" s="89">
        <f t="shared" si="244"/>
        <v>16.556917189952905</v>
      </c>
      <c r="CN92" s="89">
        <f t="shared" si="245"/>
        <v>16.711652458366373</v>
      </c>
      <c r="CO92" s="89">
        <f t="shared" si="246"/>
        <v>16.338183198380559</v>
      </c>
      <c r="CP92" s="89">
        <f t="shared" si="247"/>
        <v>10.837820512820512</v>
      </c>
      <c r="CQ92" s="89">
        <f t="shared" si="248"/>
        <v>10.936871924371923</v>
      </c>
      <c r="CR92" s="89">
        <f t="shared" si="249"/>
        <v>11.037944793301937</v>
      </c>
      <c r="CS92" s="89">
        <f t="shared" si="250"/>
        <v>11.141101638910914</v>
      </c>
      <c r="CT92" s="89">
        <f t="shared" si="251"/>
        <v>10.892122132253705</v>
      </c>
      <c r="CU92" s="89">
        <f t="shared" si="252"/>
        <v>5.418910256410256</v>
      </c>
      <c r="CV92" s="89">
        <f t="shared" si="253"/>
        <v>5.4684359621859615</v>
      </c>
      <c r="CW92" s="89">
        <f t="shared" si="254"/>
        <v>5.5189723966509687</v>
      </c>
      <c r="CX92" s="89">
        <f t="shared" si="255"/>
        <v>5.5705508194554572</v>
      </c>
      <c r="CY92" s="89">
        <f t="shared" si="256"/>
        <v>5.4460610661268527</v>
      </c>
      <c r="CZ92" s="89">
        <f t="shared" si="257"/>
        <v>78032.307692307688</v>
      </c>
      <c r="DA92" s="89">
        <f t="shared" si="258"/>
        <v>78745.477855477846</v>
      </c>
      <c r="DB92" s="89">
        <f t="shared" si="259"/>
        <v>79473.202511773954</v>
      </c>
      <c r="DC92" s="89">
        <f t="shared" si="260"/>
        <v>80215.931800158593</v>
      </c>
      <c r="DD92" s="89">
        <f t="shared" si="261"/>
        <v>78423.279352226687</v>
      </c>
      <c r="DH92" s="89">
        <v>87</v>
      </c>
      <c r="DI92" s="89">
        <f>SUMPRODUCT(AM$6:AM92,[1]节奏总纲!W$4:W90)</f>
        <v>146221382.93418962</v>
      </c>
      <c r="DJ92" s="89">
        <f>SUMPRODUCT(AN$6:AN92,[1]节奏总纲!X$4:X90)</f>
        <v>127464120.95552306</v>
      </c>
      <c r="DK92" s="89">
        <f>SUMPRODUCT(AO$6:AO92,[1]节奏总纲!Y$4:Y90)</f>
        <v>105029063.95439705</v>
      </c>
      <c r="DL92" s="89">
        <f>SUMPRODUCT(AP$6:AP92,[1]节奏总纲!Z$4:Z90)</f>
        <v>77000351.914503038</v>
      </c>
      <c r="DM92" s="89">
        <f>SUMPRODUCT(AQ$6:AQ92,[1]节奏总纲!AA$4:AA90)</f>
        <v>41777100.365036368</v>
      </c>
      <c r="DN92" s="89">
        <f>SUMPRODUCT(AR$6:AR92,[1]节奏总纲!W$4:W90)</f>
        <v>29530630812.183151</v>
      </c>
      <c r="DO92" s="89">
        <f>SUMPRODUCT(AS$6:AS92,[1]节奏总纲!X$4:X90)</f>
        <v>26071796308.090893</v>
      </c>
      <c r="DP92" s="89">
        <f>SUMPRODUCT(AT$6:AT92,[1]节奏总纲!Y$4:Y90)</f>
        <v>21750616201.373264</v>
      </c>
      <c r="DQ92" s="89">
        <f>SUMPRODUCT(AU$6:AU92,[1]节奏总纲!Z$4:Z90)</f>
        <v>16104348954.982618</v>
      </c>
      <c r="DR92" s="89">
        <f>SUMPRODUCT(AV$6:AV92,[1]节奏总纲!AA$4:AA90)</f>
        <v>8860291158.7330379</v>
      </c>
      <c r="DS92" s="89">
        <f>SUMPRODUCT(CZ$6:CZ92,[1]节奏总纲!W$4:W90)</f>
        <v>30338893.759695575</v>
      </c>
      <c r="DT92" s="89">
        <f>SUMPRODUCT(DA$6:DA92,[1]节奏总纲!X$4:X90)</f>
        <v>26297957.14645401</v>
      </c>
      <c r="DU92" s="89">
        <f>SUMPRODUCT(DB$6:DB92,[1]节奏总纲!Y$4:Y90)</f>
        <v>21549511.119105499</v>
      </c>
      <c r="DV92" s="89">
        <f>SUMPRODUCT(DC$6:DC92,[1]节奏总纲!Z$4:Z90)</f>
        <v>15729355.564009069</v>
      </c>
      <c r="DW92" s="89">
        <f>SUMPRODUCT(DD$6:DD92,[1]节奏总纲!AA$4:AA90)</f>
        <v>8481872.7613819577</v>
      </c>
      <c r="DX92" s="89">
        <f>SUMPRODUCT(AW$6:AW92,[1]节奏总纲!W$4:W90)</f>
        <v>0</v>
      </c>
      <c r="DY92" s="89">
        <f>SUMPRODUCT(AX$6:AX92,[1]节奏总纲!X$4:X90)</f>
        <v>0</v>
      </c>
      <c r="DZ92" s="89">
        <f>SUMPRODUCT(AY$6:AY92,[1]节奏总纲!Y$4:Y90)</f>
        <v>0</v>
      </c>
      <c r="EA92" s="89">
        <f>SUMPRODUCT(AZ$6:AZ92,[1]节奏总纲!Z$4:Z90)</f>
        <v>0</v>
      </c>
      <c r="EB92" s="89">
        <f>SUMPRODUCT(BA$6:BA92,[1]节奏总纲!AA$4:AA90)</f>
        <v>0</v>
      </c>
      <c r="EC92" s="89">
        <f>SUMPRODUCT(BB$6:BB92,[1]节奏总纲!W$4:W90)</f>
        <v>0</v>
      </c>
      <c r="ED92" s="89">
        <f>SUMPRODUCT(BC$6:BC92,[1]节奏总纲!X$4:X90)</f>
        <v>0</v>
      </c>
      <c r="EE92" s="89">
        <f>SUMPRODUCT(BD$6:BD92,[1]节奏总纲!Y$4:Y90)</f>
        <v>0</v>
      </c>
      <c r="EF92" s="89">
        <f>SUMPRODUCT(BE$6:BE92,[1]节奏总纲!Z$4:Z90)</f>
        <v>0</v>
      </c>
      <c r="EG92" s="89">
        <f>SUMPRODUCT(BF$6:BF92,[1]节奏总纲!AA$4:AA90)</f>
        <v>0</v>
      </c>
      <c r="EH92" s="89">
        <f>SUMPRODUCT(BG$6:BG92,[1]节奏总纲!W$4:W90)</f>
        <v>0</v>
      </c>
      <c r="EI92" s="89">
        <f>SUMPRODUCT(BH$6:BH92,[1]节奏总纲!X$4:X90)</f>
        <v>0</v>
      </c>
      <c r="EJ92" s="89">
        <f>SUMPRODUCT(BI$6:BI92,[1]节奏总纲!Y$4:Y90)</f>
        <v>0</v>
      </c>
      <c r="EK92" s="89">
        <f>SUMPRODUCT(BJ$6:BJ92,[1]节奏总纲!Z$4:Z90)</f>
        <v>0</v>
      </c>
      <c r="EL92" s="89">
        <f>SUMPRODUCT(BK$6:BK92,[1]节奏总纲!AA$4:AA90)</f>
        <v>0</v>
      </c>
      <c r="EM92" s="89">
        <f>SUMPRODUCT(BL$6:BL92,[1]节奏总纲!W$4:W90)</f>
        <v>0</v>
      </c>
      <c r="EN92" s="89">
        <f>SUMPRODUCT(BM$6:BM92,[1]节奏总纲!X$4:X90)</f>
        <v>0</v>
      </c>
      <c r="EO92" s="89">
        <f>SUMPRODUCT(BN$6:BN92,[1]节奏总纲!Y$4:Y90)</f>
        <v>0</v>
      </c>
      <c r="EP92" s="89">
        <f>SUMPRODUCT(BO$6:BO92,[1]节奏总纲!Z$4:Z90)</f>
        <v>0</v>
      </c>
      <c r="EQ92" s="89">
        <f>SUMPRODUCT(BP$6:BP92,[1]节奏总纲!AA$4:AA90)</f>
        <v>0</v>
      </c>
      <c r="ER92" s="89">
        <f>SUMPRODUCT(BQ$6:BQ92,[1]节奏总纲!W$4:W90)</f>
        <v>0</v>
      </c>
      <c r="ES92" s="89">
        <f>SUMPRODUCT(BR$6:BR92,[1]节奏总纲!X$4:X90)</f>
        <v>0</v>
      </c>
      <c r="ET92" s="89">
        <f>SUMPRODUCT(BS$6:BS92,[1]节奏总纲!Y$4:Y90)</f>
        <v>0</v>
      </c>
      <c r="EU92" s="89">
        <f>SUMPRODUCT(BT$6:BT92,[1]节奏总纲!Z$4:Z90)</f>
        <v>0</v>
      </c>
      <c r="EV92" s="89">
        <f>SUMPRODUCT(BU$6:BU92,[1]节奏总纲!AA$4:AA90)</f>
        <v>0</v>
      </c>
      <c r="FE92" s="89">
        <f>SUMPRODUCT(BV$6:BV92,[1]节奏总纲!W$4:W90)</f>
        <v>8434.5626490153136</v>
      </c>
      <c r="FF92" s="89">
        <f>SUMPRODUCT(BW$6:BW92,[1]节奏总纲!X$4:X90)</f>
        <v>7311.8546070088132</v>
      </c>
      <c r="FG92" s="89">
        <f>SUMPRODUCT(BX$6:BX92,[1]节奏总纲!Y$4:Y90)</f>
        <v>5992.1190761195039</v>
      </c>
      <c r="FH92" s="89">
        <f>SUMPRODUCT(BY$6:BY92,[1]节奏总纲!Z$4:Z90)</f>
        <v>4374.0978058591554</v>
      </c>
      <c r="FI92" s="89">
        <f>SUMPRODUCT(BZ$6:BZ92,[1]节奏总纲!AA$4:AA90)</f>
        <v>2359.1758792841165</v>
      </c>
      <c r="FJ92" s="89">
        <f>SUMPRODUCT(CA$6:CA92,[1]节奏总纲!W$4:W90)</f>
        <v>6303.9119377868137</v>
      </c>
      <c r="FK92" s="89">
        <f>SUMPRODUCT(CB$6:CB92,[1]节奏总纲!X$4:X90)</f>
        <v>5464.8275777061908</v>
      </c>
      <c r="FL92" s="89">
        <f>SUMPRODUCT(CC$6:CC92,[1]节奏总纲!Y$4:Y90)</f>
        <v>4478.4195704151571</v>
      </c>
      <c r="FM92" s="89">
        <f>SUMPRODUCT(CD$6:CD92,[1]节奏总纲!Z$4:Z90)</f>
        <v>3268.9811125108295</v>
      </c>
      <c r="FN92" s="89">
        <f>SUMPRODUCT(CE$6:CE92,[1]节奏总纲!AA$4:AA90)</f>
        <v>1763.0565626870386</v>
      </c>
      <c r="FO92" s="89">
        <f>SUMPRODUCT(CF$6:CF92,[1]节奏总纲!W$4:W90)</f>
        <v>4191.8221972415731</v>
      </c>
      <c r="FP92" s="89">
        <f>SUMPRODUCT(CG$6:CG92,[1]节奏总纲!X$4:X90)</f>
        <v>3634.2344456380029</v>
      </c>
      <c r="FQ92" s="89">
        <f>SUMPRODUCT(CH$6:CH92,[1]节奏总纲!Y$4:Y90)</f>
        <v>2978.4311734894459</v>
      </c>
      <c r="FR92" s="89">
        <f>SUMPRODUCT(CI$6:CI92,[1]节奏总纲!Z$4:Z90)</f>
        <v>2174.0150027850923</v>
      </c>
      <c r="FS92" s="89">
        <f>SUMPRODUCT(CJ$6:CJ92,[1]节奏总纲!AA$4:AA90)</f>
        <v>1172.4424738335613</v>
      </c>
      <c r="FT92" s="89">
        <f>SUMPRODUCT(CK$6:CK92,[1]节奏总纲!W$4:W90)</f>
        <v>6224.4162408103575</v>
      </c>
      <c r="FU92" s="89">
        <f>SUMPRODUCT(CL$6:CL92,[1]节奏总纲!X$4:X90)</f>
        <v>5396.5104567295693</v>
      </c>
      <c r="FV92" s="89">
        <f>SUMPRODUCT(CM$6:CM92,[1]节奏总纲!Y$4:Y90)</f>
        <v>4422.9356675755425</v>
      </c>
      <c r="FW92" s="89">
        <f>SUMPRODUCT(CN$6:CN92,[1]节奏总纲!Z$4:Z90)</f>
        <v>3228.8849973512292</v>
      </c>
      <c r="FX92" s="89">
        <f>SUMPRODUCT(CO$6:CO92,[1]节奏总纲!AA$4:AA90)</f>
        <v>1741.2563821746774</v>
      </c>
      <c r="FY92" s="89">
        <f>SUMPRODUCT(CP$6:CP92,[1]节奏总纲!W$4:W90)</f>
        <v>4126.8079053439933</v>
      </c>
      <c r="FZ92" s="89">
        <f>SUMPRODUCT(CQ$6:CQ92,[1]节奏总纲!X$4:X90)</f>
        <v>3578.2102624177842</v>
      </c>
      <c r="GA92" s="89">
        <f>SUMPRODUCT(CR$6:CR92,[1]节奏总纲!Y$4:Y90)</f>
        <v>2932.7895094961541</v>
      </c>
      <c r="GB92" s="89">
        <f>SUMPRODUCT(CS$6:CS92,[1]节奏总纲!Z$4:Z90)</f>
        <v>2140.7536689075255</v>
      </c>
      <c r="GC92" s="89">
        <f>SUMPRODUCT(CT$6:CT92,[1]节奏总纲!AA$4:AA90)</f>
        <v>1154.6587685853422</v>
      </c>
      <c r="GD92" s="89">
        <f>SUMPRODUCT(CU$6:CU92,[1]节奏总纲!W$4:W90)</f>
        <v>2046.7715921052463</v>
      </c>
      <c r="GE92" s="89">
        <f>SUMPRODUCT(CV$6:CV92,[1]节奏总纲!X$4:X90)</f>
        <v>1774.6390120874842</v>
      </c>
      <c r="GF92" s="89">
        <f>SUMPRODUCT(CW$6:CW92,[1]节奏总纲!Y$4:Y90)</f>
        <v>1454.7514604692251</v>
      </c>
      <c r="GG92" s="89">
        <f>SUMPRODUCT(CX$6:CX92,[1]节奏总纲!Z$4:Z90)</f>
        <v>1062.3170027095007</v>
      </c>
      <c r="GH92" s="89">
        <f>SUMPRODUCT(CY$6:CY92,[1]节奏总纲!AA$4:AA90)</f>
        <v>572.80208003107612</v>
      </c>
      <c r="GJ92" s="88">
        <v>85</v>
      </c>
      <c r="GK92" s="88">
        <f t="shared" si="269"/>
        <v>3775.8583799707412</v>
      </c>
      <c r="GL92" s="88">
        <f t="shared" si="270"/>
        <v>2820.3015430945184</v>
      </c>
      <c r="GM92" s="88">
        <f t="shared" si="271"/>
        <v>1874.8952898408852</v>
      </c>
      <c r="GN92" s="88">
        <f t="shared" si="272"/>
        <v>2780.2054279349181</v>
      </c>
      <c r="GO92" s="88">
        <f t="shared" si="273"/>
        <v>1841.6339559633184</v>
      </c>
      <c r="GP92" s="88">
        <f t="shared" si="274"/>
        <v>912.75714623739702</v>
      </c>
      <c r="GR92" s="89">
        <f>SUMPRODUCT(CZ$6:CZ92,[1]节奏总纲!W$4:W90)</f>
        <v>30338893.759695575</v>
      </c>
      <c r="GS92" s="89">
        <f>SUMPRODUCT(DA$6:DA92,[1]节奏总纲!X$4:X90)</f>
        <v>26297957.14645401</v>
      </c>
      <c r="GT92" s="89">
        <f>SUMPRODUCT(DB$6:DB92,[1]节奏总纲!Y$4:Y90)</f>
        <v>21549511.119105499</v>
      </c>
      <c r="GU92" s="89">
        <f>SUMPRODUCT(DC$6:DC92,[1]节奏总纲!Z$4:Z90)</f>
        <v>15729355.564009069</v>
      </c>
      <c r="GV92" s="89">
        <f>SUMPRODUCT(DD$6:DD92,[1]节奏总纲!AA$4:AA90)</f>
        <v>8481872.7613819577</v>
      </c>
    </row>
    <row r="93" spans="2:204" x14ac:dyDescent="0.15">
      <c r="AE93" s="89">
        <v>88</v>
      </c>
      <c r="AF93" s="89">
        <f t="shared" si="187"/>
        <v>6413</v>
      </c>
      <c r="AG93" s="89">
        <f t="shared" si="188"/>
        <v>6471.6111111111104</v>
      </c>
      <c r="AH93" s="89">
        <f t="shared" si="189"/>
        <v>6531.4183673469397</v>
      </c>
      <c r="AI93" s="89">
        <f t="shared" si="190"/>
        <v>6592.4587628865966</v>
      </c>
      <c r="AJ93" s="89">
        <f t="shared" si="191"/>
        <v>6445.1315789473647</v>
      </c>
      <c r="AL93" s="89">
        <v>88</v>
      </c>
      <c r="AM93" s="89">
        <f t="shared" si="192"/>
        <v>437509.11111111112</v>
      </c>
      <c r="AN93" s="89">
        <f t="shared" si="193"/>
        <v>441507.69135802466</v>
      </c>
      <c r="AO93" s="89">
        <f t="shared" si="194"/>
        <v>445587.8752834468</v>
      </c>
      <c r="AP93" s="89">
        <f t="shared" si="195"/>
        <v>449752.18671248562</v>
      </c>
      <c r="AQ93" s="89">
        <f t="shared" si="196"/>
        <v>439701.19883040909</v>
      </c>
      <c r="AR93" s="89">
        <f t="shared" si="197"/>
        <v>110906531.62393162</v>
      </c>
      <c r="AS93" s="89">
        <f t="shared" si="198"/>
        <v>111920153.1813865</v>
      </c>
      <c r="AT93" s="89">
        <f t="shared" si="199"/>
        <v>112954460.8930752</v>
      </c>
      <c r="AU93" s="89">
        <f t="shared" si="200"/>
        <v>114010094.53696358</v>
      </c>
      <c r="AV93" s="89">
        <f t="shared" si="201"/>
        <v>111462215.69950511</v>
      </c>
      <c r="AW93" s="89">
        <f t="shared" si="202"/>
        <v>0</v>
      </c>
      <c r="AX93" s="89">
        <f t="shared" si="203"/>
        <v>0</v>
      </c>
      <c r="AY93" s="89">
        <f t="shared" si="204"/>
        <v>0</v>
      </c>
      <c r="AZ93" s="89">
        <f t="shared" si="205"/>
        <v>0</v>
      </c>
      <c r="BA93" s="89">
        <f t="shared" si="206"/>
        <v>0</v>
      </c>
      <c r="BB93" s="89">
        <f t="shared" si="207"/>
        <v>0</v>
      </c>
      <c r="BC93" s="89">
        <f t="shared" si="208"/>
        <v>0</v>
      </c>
      <c r="BD93" s="89">
        <f t="shared" si="209"/>
        <v>0</v>
      </c>
      <c r="BE93" s="89">
        <f t="shared" si="210"/>
        <v>0</v>
      </c>
      <c r="BF93" s="89">
        <f t="shared" si="211"/>
        <v>0</v>
      </c>
      <c r="BG93" s="89">
        <f t="shared" si="212"/>
        <v>0</v>
      </c>
      <c r="BH93" s="89">
        <f t="shared" si="213"/>
        <v>0</v>
      </c>
      <c r="BI93" s="89">
        <f t="shared" si="214"/>
        <v>0</v>
      </c>
      <c r="BJ93" s="89">
        <f t="shared" si="215"/>
        <v>0</v>
      </c>
      <c r="BK93" s="89">
        <f t="shared" si="216"/>
        <v>0</v>
      </c>
      <c r="BL93" s="89">
        <f t="shared" si="217"/>
        <v>0</v>
      </c>
      <c r="BM93" s="89">
        <f t="shared" si="218"/>
        <v>0</v>
      </c>
      <c r="BN93" s="89">
        <f t="shared" si="219"/>
        <v>0</v>
      </c>
      <c r="BO93" s="89">
        <f t="shared" si="220"/>
        <v>0</v>
      </c>
      <c r="BP93" s="89">
        <f t="shared" si="221"/>
        <v>0</v>
      </c>
      <c r="BQ93" s="89">
        <f t="shared" si="222"/>
        <v>0</v>
      </c>
      <c r="BR93" s="89">
        <f t="shared" si="223"/>
        <v>0</v>
      </c>
      <c r="BS93" s="89">
        <f t="shared" si="224"/>
        <v>0</v>
      </c>
      <c r="BT93" s="89">
        <f t="shared" si="225"/>
        <v>0</v>
      </c>
      <c r="BU93" s="89">
        <f t="shared" si="226"/>
        <v>0</v>
      </c>
      <c r="BV93" s="89">
        <f t="shared" si="227"/>
        <v>21.924786324786325</v>
      </c>
      <c r="BW93" s="89">
        <f t="shared" si="228"/>
        <v>22.125166191832857</v>
      </c>
      <c r="BX93" s="89">
        <f t="shared" si="229"/>
        <v>22.329635443921163</v>
      </c>
      <c r="BY93" s="89">
        <f t="shared" si="230"/>
        <v>22.538320556877252</v>
      </c>
      <c r="BZ93" s="89">
        <f t="shared" si="231"/>
        <v>22.034637876743126</v>
      </c>
      <c r="CA93" s="89">
        <f t="shared" si="232"/>
        <v>16.443589743589744</v>
      </c>
      <c r="CB93" s="89">
        <f t="shared" si="233"/>
        <v>16.593874643874642</v>
      </c>
      <c r="CC93" s="89">
        <f t="shared" si="234"/>
        <v>16.747226582940872</v>
      </c>
      <c r="CD93" s="89">
        <f t="shared" si="235"/>
        <v>16.903740417657939</v>
      </c>
      <c r="CE93" s="89">
        <f t="shared" si="236"/>
        <v>16.525978407557346</v>
      </c>
      <c r="CF93" s="89">
        <f t="shared" si="237"/>
        <v>10.962393162393163</v>
      </c>
      <c r="CG93" s="89">
        <f t="shared" si="238"/>
        <v>11.062583095916429</v>
      </c>
      <c r="CH93" s="89">
        <f t="shared" si="239"/>
        <v>11.164817721960581</v>
      </c>
      <c r="CI93" s="89">
        <f t="shared" si="240"/>
        <v>11.269160278438626</v>
      </c>
      <c r="CJ93" s="89">
        <f t="shared" si="241"/>
        <v>11.017318938371563</v>
      </c>
      <c r="CK93" s="89">
        <f t="shared" si="242"/>
        <v>16.443589743589744</v>
      </c>
      <c r="CL93" s="89">
        <f t="shared" si="243"/>
        <v>16.593874643874642</v>
      </c>
      <c r="CM93" s="89">
        <f t="shared" si="244"/>
        <v>16.747226582940872</v>
      </c>
      <c r="CN93" s="89">
        <f t="shared" si="245"/>
        <v>16.903740417657939</v>
      </c>
      <c r="CO93" s="89">
        <f t="shared" si="246"/>
        <v>16.525978407557346</v>
      </c>
      <c r="CP93" s="89">
        <f t="shared" si="247"/>
        <v>10.962393162393163</v>
      </c>
      <c r="CQ93" s="89">
        <f t="shared" si="248"/>
        <v>11.062583095916429</v>
      </c>
      <c r="CR93" s="89">
        <f t="shared" si="249"/>
        <v>11.164817721960581</v>
      </c>
      <c r="CS93" s="89">
        <f t="shared" si="250"/>
        <v>11.269160278438626</v>
      </c>
      <c r="CT93" s="89">
        <f t="shared" si="251"/>
        <v>11.017318938371563</v>
      </c>
      <c r="CU93" s="89">
        <f t="shared" si="252"/>
        <v>5.4811965811965813</v>
      </c>
      <c r="CV93" s="89">
        <f t="shared" si="253"/>
        <v>5.5312915479582143</v>
      </c>
      <c r="CW93" s="89">
        <f t="shared" si="254"/>
        <v>5.5824088609802907</v>
      </c>
      <c r="CX93" s="89">
        <f t="shared" si="255"/>
        <v>5.6345801392193131</v>
      </c>
      <c r="CY93" s="89">
        <f t="shared" si="256"/>
        <v>5.5086594691857815</v>
      </c>
      <c r="CZ93" s="89">
        <f t="shared" si="257"/>
        <v>78929.230769230766</v>
      </c>
      <c r="DA93" s="89">
        <f t="shared" si="258"/>
        <v>79650.598290598282</v>
      </c>
      <c r="DB93" s="89">
        <f t="shared" si="259"/>
        <v>80386.687598116187</v>
      </c>
      <c r="DC93" s="89">
        <f t="shared" si="260"/>
        <v>81137.95400475811</v>
      </c>
      <c r="DD93" s="89">
        <f t="shared" si="261"/>
        <v>79324.696356275264</v>
      </c>
      <c r="DH93" s="89">
        <v>88</v>
      </c>
      <c r="DI93" s="89">
        <f>SUMPRODUCT(AM$6:AM93,[1]节奏总纲!W$4:W91)</f>
        <v>159280444.28319603</v>
      </c>
      <c r="DJ93" s="89">
        <f>SUMPRODUCT(AN$6:AN93,[1]节奏总纲!X$4:X91)</f>
        <v>139159155.97010666</v>
      </c>
      <c r="DK93" s="89">
        <f>SUMPRODUCT(AO$6:AO93,[1]节奏总纲!Y$4:Y91)</f>
        <v>114165250.85681623</v>
      </c>
      <c r="DL93" s="89">
        <f>SUMPRODUCT(AP$6:AP93,[1]节奏总纲!Z$4:Z91)</f>
        <v>83039004.612519026</v>
      </c>
      <c r="DM93" s="89">
        <f>SUMPRODUCT(AQ$6:AQ93,[1]节奏总纲!AA$4:AA91)</f>
        <v>45047744.20315782</v>
      </c>
      <c r="DN93" s="89">
        <f>SUMPRODUCT(AR$6:AR93,[1]节奏总纲!W$4:W91)</f>
        <v>32841042329.795223</v>
      </c>
      <c r="DO93" s="89">
        <f>SUMPRODUCT(AS$6:AS93,[1]节奏总纲!X$4:X91)</f>
        <v>29036433472.77499</v>
      </c>
      <c r="DP93" s="89">
        <f>SUMPRODUCT(AT$6:AT93,[1]节奏总纲!Y$4:Y91)</f>
        <v>24066597230.984261</v>
      </c>
      <c r="DQ93" s="89">
        <f>SUMPRODUCT(AU$6:AU93,[1]节奏总纲!Z$4:Z91)</f>
        <v>17635119422.179504</v>
      </c>
      <c r="DR93" s="89">
        <f>SUMPRODUCT(AV$6:AV93,[1]节奏总纲!AA$4:AA91)</f>
        <v>9689384210.8571854</v>
      </c>
      <c r="DS93" s="89">
        <f>SUMPRODUCT(CZ$6:CZ93,[1]节奏总纲!W$4:W91)</f>
        <v>32694825.649268266</v>
      </c>
      <c r="DT93" s="89">
        <f>SUMPRODUCT(DA$6:DA93,[1]节奏总纲!X$4:X91)</f>
        <v>28407810.61939317</v>
      </c>
      <c r="DU93" s="89">
        <f>SUMPRODUCT(DB$6:DB93,[1]节奏总纲!Y$4:Y91)</f>
        <v>23197733.261361025</v>
      </c>
      <c r="DV93" s="89">
        <f>SUMPRODUCT(DC$6:DC93,[1]节奏总纲!Z$4:Z91)</f>
        <v>16818764.21912596</v>
      </c>
      <c r="DW93" s="89">
        <f>SUMPRODUCT(DD$6:DD93,[1]节奏总纲!AA$4:AA91)</f>
        <v>9071916.2500934191</v>
      </c>
      <c r="DX93" s="89">
        <f>SUMPRODUCT(AW$6:AW93,[1]节奏总纲!W$4:W91)</f>
        <v>0</v>
      </c>
      <c r="DY93" s="89">
        <f>SUMPRODUCT(AX$6:AX93,[1]节奏总纲!X$4:X91)</f>
        <v>0</v>
      </c>
      <c r="DZ93" s="89">
        <f>SUMPRODUCT(AY$6:AY93,[1]节奏总纲!Y$4:Y91)</f>
        <v>0</v>
      </c>
      <c r="EA93" s="89">
        <f>SUMPRODUCT(AZ$6:AZ93,[1]节奏总纲!Z$4:Z91)</f>
        <v>0</v>
      </c>
      <c r="EB93" s="89">
        <f>SUMPRODUCT(BA$6:BA93,[1]节奏总纲!AA$4:AA91)</f>
        <v>0</v>
      </c>
      <c r="EC93" s="89">
        <f>SUMPRODUCT(BB$6:BB93,[1]节奏总纲!W$4:W91)</f>
        <v>0</v>
      </c>
      <c r="ED93" s="89">
        <f>SUMPRODUCT(BC$6:BC93,[1]节奏总纲!X$4:X91)</f>
        <v>0</v>
      </c>
      <c r="EE93" s="89">
        <f>SUMPRODUCT(BD$6:BD93,[1]节奏总纲!Y$4:Y91)</f>
        <v>0</v>
      </c>
      <c r="EF93" s="89">
        <f>SUMPRODUCT(BE$6:BE93,[1]节奏总纲!Z$4:Z91)</f>
        <v>0</v>
      </c>
      <c r="EG93" s="89">
        <f>SUMPRODUCT(BF$6:BF93,[1]节奏总纲!AA$4:AA91)</f>
        <v>0</v>
      </c>
      <c r="EH93" s="89">
        <f>SUMPRODUCT(BG$6:BG93,[1]节奏总纲!W$4:W91)</f>
        <v>0</v>
      </c>
      <c r="EI93" s="89">
        <f>SUMPRODUCT(BH$6:BH93,[1]节奏总纲!X$4:X91)</f>
        <v>0</v>
      </c>
      <c r="EJ93" s="89">
        <f>SUMPRODUCT(BI$6:BI93,[1]节奏总纲!Y$4:Y91)</f>
        <v>0</v>
      </c>
      <c r="EK93" s="89">
        <f>SUMPRODUCT(BJ$6:BJ93,[1]节奏总纲!Z$4:Z91)</f>
        <v>0</v>
      </c>
      <c r="EL93" s="89">
        <f>SUMPRODUCT(BK$6:BK93,[1]节奏总纲!AA$4:AA91)</f>
        <v>0</v>
      </c>
      <c r="EM93" s="89">
        <f>SUMPRODUCT(BL$6:BL93,[1]节奏总纲!W$4:W91)</f>
        <v>0</v>
      </c>
      <c r="EN93" s="89">
        <f>SUMPRODUCT(BM$6:BM93,[1]节奏总纲!X$4:X91)</f>
        <v>0</v>
      </c>
      <c r="EO93" s="89">
        <f>SUMPRODUCT(BN$6:BN93,[1]节奏总纲!Y$4:Y91)</f>
        <v>0</v>
      </c>
      <c r="EP93" s="89">
        <f>SUMPRODUCT(BO$6:BO93,[1]节奏总纲!Z$4:Z91)</f>
        <v>0</v>
      </c>
      <c r="EQ93" s="89">
        <f>SUMPRODUCT(BP$6:BP93,[1]节奏总纲!AA$4:AA91)</f>
        <v>0</v>
      </c>
      <c r="ER93" s="89">
        <f>SUMPRODUCT(BQ$6:BQ93,[1]节奏总纲!W$4:W91)</f>
        <v>0</v>
      </c>
      <c r="ES93" s="89">
        <f>SUMPRODUCT(BR$6:BR93,[1]节奏总纲!X$4:X91)</f>
        <v>0</v>
      </c>
      <c r="ET93" s="89">
        <f>SUMPRODUCT(BS$6:BS93,[1]节奏总纲!Y$4:Y91)</f>
        <v>0</v>
      </c>
      <c r="EU93" s="89">
        <f>SUMPRODUCT(BT$6:BT93,[1]节奏总纲!Z$4:Z91)</f>
        <v>0</v>
      </c>
      <c r="EV93" s="89">
        <f>SUMPRODUCT(BU$6:BU93,[1]节奏总纲!AA$4:AA91)</f>
        <v>0</v>
      </c>
      <c r="FE93" s="89">
        <f>SUMPRODUCT(BV$6:BV93,[1]节奏总纲!W$4:W91)</f>
        <v>9088.9881738966178</v>
      </c>
      <c r="FF93" s="89">
        <f>SUMPRODUCT(BW$6:BW93,[1]节奏总纲!X$4:X91)</f>
        <v>7897.9250161585805</v>
      </c>
      <c r="FG93" s="89">
        <f>SUMPRODUCT(BX$6:BX93,[1]节奏总纲!Y$4:Y91)</f>
        <v>6449.9585600793725</v>
      </c>
      <c r="FH93" s="89">
        <f>SUMPRODUCT(BY$6:BY93,[1]节奏总纲!Z$4:Z91)</f>
        <v>4676.7113211694023</v>
      </c>
      <c r="FI93" s="89">
        <f>SUMPRODUCT(BZ$6:BZ93,[1]节奏总纲!AA$4:AA91)</f>
        <v>2523.0768483706338</v>
      </c>
      <c r="FJ93" s="89">
        <f>SUMPRODUCT(CA$6:CA93,[1]节奏总纲!W$4:W91)</f>
        <v>6794.7310814477914</v>
      </c>
      <c r="FK93" s="89">
        <f>SUMPRODUCT(CB$6:CB93,[1]节奏总纲!X$4:X91)</f>
        <v>5904.3803845685161</v>
      </c>
      <c r="FL93" s="89">
        <f>SUMPRODUCT(CC$6:CC93,[1]节奏总纲!Y$4:Y91)</f>
        <v>4821.7991833850583</v>
      </c>
      <c r="FM93" s="89">
        <f>SUMPRODUCT(CD$6:CD93,[1]节奏总纲!Z$4:Z91)</f>
        <v>3495.9412489935148</v>
      </c>
      <c r="FN93" s="89">
        <f>SUMPRODUCT(CE$6:CE93,[1]节奏总纲!AA$4:AA91)</f>
        <v>1885.9822895019265</v>
      </c>
      <c r="FO93" s="89">
        <f>SUMPRODUCT(CF$6:CF93,[1]节奏总纲!W$4:W91)</f>
        <v>4519.0349596822252</v>
      </c>
      <c r="FP93" s="89">
        <f>SUMPRODUCT(CG$6:CG93,[1]节奏总纲!X$4:X91)</f>
        <v>3927.2696502128865</v>
      </c>
      <c r="FQ93" s="89">
        <f>SUMPRODUCT(CH$6:CH93,[1]节奏总纲!Y$4:Y91)</f>
        <v>3207.3509154693802</v>
      </c>
      <c r="FR93" s="89">
        <f>SUMPRODUCT(CI$6:CI93,[1]节奏总纲!Z$4:Z91)</f>
        <v>2325.3217604402157</v>
      </c>
      <c r="FS93" s="89">
        <f>SUMPRODUCT(CJ$6:CJ93,[1]节奏总纲!AA$4:AA91)</f>
        <v>1254.3929583768199</v>
      </c>
      <c r="FT93" s="89">
        <f>SUMPRODUCT(CK$6:CK93,[1]节奏总纲!W$4:W91)</f>
        <v>6715.2353844713352</v>
      </c>
      <c r="FU93" s="89">
        <f>SUMPRODUCT(CL$6:CL93,[1]节奏总纲!X$4:X91)</f>
        <v>5836.0632635918946</v>
      </c>
      <c r="FV93" s="89">
        <f>SUMPRODUCT(CM$6:CM93,[1]节奏总纲!Y$4:Y91)</f>
        <v>4766.3152805454438</v>
      </c>
      <c r="FW93" s="89">
        <f>SUMPRODUCT(CN$6:CN93,[1]节奏总纲!Z$4:Z91)</f>
        <v>3455.8451338339146</v>
      </c>
      <c r="FX93" s="89">
        <f>SUMPRODUCT(CO$6:CO93,[1]节奏总纲!AA$4:AA91)</f>
        <v>1864.1821089895652</v>
      </c>
      <c r="FY93" s="89">
        <f>SUMPRODUCT(CP$6:CP93,[1]节奏总纲!W$4:W91)</f>
        <v>4454.0206677846454</v>
      </c>
      <c r="FZ93" s="89">
        <f>SUMPRODUCT(CQ$6:CQ93,[1]节奏总纲!X$4:X91)</f>
        <v>3871.2454669926678</v>
      </c>
      <c r="GA93" s="89">
        <f>SUMPRODUCT(CR$6:CR93,[1]节奏总纲!Y$4:Y91)</f>
        <v>3161.7092514760884</v>
      </c>
      <c r="GB93" s="89">
        <f>SUMPRODUCT(CS$6:CS93,[1]节奏总纲!Z$4:Z91)</f>
        <v>2292.0604265626489</v>
      </c>
      <c r="GC93" s="89">
        <f>SUMPRODUCT(CT$6:CT93,[1]节奏总纲!AA$4:AA91)</f>
        <v>1236.6092531286008</v>
      </c>
      <c r="GD93" s="89">
        <f>SUMPRODUCT(CU$6:CU93,[1]节奏总纲!W$4:W91)</f>
        <v>2210.3779733255724</v>
      </c>
      <c r="GE93" s="89">
        <f>SUMPRODUCT(CV$6:CV93,[1]节奏总纲!X$4:X91)</f>
        <v>1921.156614374926</v>
      </c>
      <c r="GF93" s="89">
        <f>SUMPRODUCT(CW$6:CW93,[1]节奏总纲!Y$4:Y91)</f>
        <v>1569.2113314591923</v>
      </c>
      <c r="GG93" s="89">
        <f>SUMPRODUCT(CX$6:CX93,[1]节奏总纲!Z$4:Z91)</f>
        <v>1137.9703815370624</v>
      </c>
      <c r="GH93" s="89">
        <f>SUMPRODUCT(CY$6:CY93,[1]节奏总纲!AA$4:AA91)</f>
        <v>613.77732230270544</v>
      </c>
      <c r="GJ93" s="88">
        <v>90</v>
      </c>
      <c r="GK93" s="88">
        <f t="shared" si="269"/>
        <v>5338.7281208268914</v>
      </c>
      <c r="GL93" s="88">
        <f t="shared" si="270"/>
        <v>3992.4538487366312</v>
      </c>
      <c r="GM93" s="88">
        <f t="shared" si="271"/>
        <v>2656.3301602689603</v>
      </c>
      <c r="GN93" s="88">
        <f t="shared" si="272"/>
        <v>3952.357733577031</v>
      </c>
      <c r="GO93" s="88">
        <f t="shared" si="273"/>
        <v>2623.0688263913935</v>
      </c>
      <c r="GP93" s="88">
        <f t="shared" si="274"/>
        <v>1303.4745814514347</v>
      </c>
      <c r="GR93" s="89">
        <f>SUMPRODUCT(CZ$6:CZ93,[1]节奏总纲!W$4:W91)</f>
        <v>32694825.649268266</v>
      </c>
      <c r="GS93" s="89">
        <f>SUMPRODUCT(DA$6:DA93,[1]节奏总纲!X$4:X91)</f>
        <v>28407810.61939317</v>
      </c>
      <c r="GT93" s="89">
        <f>SUMPRODUCT(DB$6:DB93,[1]节奏总纲!Y$4:Y91)</f>
        <v>23197733.261361025</v>
      </c>
      <c r="GU93" s="89">
        <f>SUMPRODUCT(DC$6:DC93,[1]节奏总纲!Z$4:Z91)</f>
        <v>16818764.21912596</v>
      </c>
      <c r="GV93" s="89">
        <f>SUMPRODUCT(DD$6:DD93,[1]节奏总纲!AA$4:AA91)</f>
        <v>9071916.2500934191</v>
      </c>
    </row>
    <row r="94" spans="2:204" x14ac:dyDescent="0.15">
      <c r="AE94" s="89">
        <v>89</v>
      </c>
      <c r="AF94" s="89">
        <f t="shared" si="187"/>
        <v>6485.875</v>
      </c>
      <c r="AG94" s="89">
        <f t="shared" si="188"/>
        <v>6545.1521464646457</v>
      </c>
      <c r="AH94" s="89">
        <f t="shared" si="189"/>
        <v>6605.6390306122457</v>
      </c>
      <c r="AI94" s="89">
        <f t="shared" si="190"/>
        <v>6667.3730670103078</v>
      </c>
      <c r="AJ94" s="89">
        <f t="shared" si="191"/>
        <v>6518.3717105263122</v>
      </c>
      <c r="AL94" s="89">
        <v>89</v>
      </c>
      <c r="AM94" s="89">
        <f t="shared" si="192"/>
        <v>442480.80555555556</v>
      </c>
      <c r="AN94" s="89">
        <f t="shared" si="193"/>
        <v>446524.82421436586</v>
      </c>
      <c r="AO94" s="89">
        <f t="shared" si="194"/>
        <v>450651.37386621319</v>
      </c>
      <c r="AP94" s="89">
        <f t="shared" si="195"/>
        <v>454863.00701603654</v>
      </c>
      <c r="AQ94" s="89">
        <f t="shared" si="196"/>
        <v>444697.80336257286</v>
      </c>
      <c r="AR94" s="89">
        <f t="shared" si="197"/>
        <v>112166833.11965811</v>
      </c>
      <c r="AS94" s="89">
        <f t="shared" si="198"/>
        <v>113191973.10390225</v>
      </c>
      <c r="AT94" s="89">
        <f t="shared" si="199"/>
        <v>114238034.31231469</v>
      </c>
      <c r="AU94" s="89">
        <f t="shared" si="200"/>
        <v>115305663.79306544</v>
      </c>
      <c r="AV94" s="89">
        <f t="shared" si="201"/>
        <v>112728831.78699949</v>
      </c>
      <c r="AW94" s="89">
        <f t="shared" si="202"/>
        <v>0</v>
      </c>
      <c r="AX94" s="89">
        <f t="shared" si="203"/>
        <v>0</v>
      </c>
      <c r="AY94" s="89">
        <f t="shared" si="204"/>
        <v>0</v>
      </c>
      <c r="AZ94" s="89">
        <f t="shared" si="205"/>
        <v>0</v>
      </c>
      <c r="BA94" s="89">
        <f t="shared" si="206"/>
        <v>0</v>
      </c>
      <c r="BB94" s="89">
        <f t="shared" si="207"/>
        <v>0</v>
      </c>
      <c r="BC94" s="89">
        <f t="shared" si="208"/>
        <v>0</v>
      </c>
      <c r="BD94" s="89">
        <f t="shared" si="209"/>
        <v>0</v>
      </c>
      <c r="BE94" s="89">
        <f t="shared" si="210"/>
        <v>0</v>
      </c>
      <c r="BF94" s="89">
        <f t="shared" si="211"/>
        <v>0</v>
      </c>
      <c r="BG94" s="89">
        <f t="shared" si="212"/>
        <v>0</v>
      </c>
      <c r="BH94" s="89">
        <f t="shared" si="213"/>
        <v>0</v>
      </c>
      <c r="BI94" s="89">
        <f t="shared" si="214"/>
        <v>0</v>
      </c>
      <c r="BJ94" s="89">
        <f t="shared" si="215"/>
        <v>0</v>
      </c>
      <c r="BK94" s="89">
        <f t="shared" si="216"/>
        <v>0</v>
      </c>
      <c r="BL94" s="89">
        <f t="shared" si="217"/>
        <v>0</v>
      </c>
      <c r="BM94" s="89">
        <f t="shared" si="218"/>
        <v>0</v>
      </c>
      <c r="BN94" s="89">
        <f t="shared" si="219"/>
        <v>0</v>
      </c>
      <c r="BO94" s="89">
        <f t="shared" si="220"/>
        <v>0</v>
      </c>
      <c r="BP94" s="89">
        <f t="shared" si="221"/>
        <v>0</v>
      </c>
      <c r="BQ94" s="89">
        <f t="shared" si="222"/>
        <v>0</v>
      </c>
      <c r="BR94" s="89">
        <f t="shared" si="223"/>
        <v>0</v>
      </c>
      <c r="BS94" s="89">
        <f t="shared" si="224"/>
        <v>0</v>
      </c>
      <c r="BT94" s="89">
        <f t="shared" si="225"/>
        <v>0</v>
      </c>
      <c r="BU94" s="89">
        <f t="shared" si="226"/>
        <v>0</v>
      </c>
      <c r="BV94" s="89">
        <f t="shared" si="227"/>
        <v>22.173931623931622</v>
      </c>
      <c r="BW94" s="89">
        <f t="shared" si="228"/>
        <v>22.376588534921865</v>
      </c>
      <c r="BX94" s="89">
        <f t="shared" si="229"/>
        <v>22.583381301238447</v>
      </c>
      <c r="BY94" s="89">
        <f t="shared" si="230"/>
        <v>22.794437835932676</v>
      </c>
      <c r="BZ94" s="89">
        <f t="shared" si="231"/>
        <v>22.285031488978845</v>
      </c>
      <c r="CA94" s="89">
        <f t="shared" si="232"/>
        <v>16.630448717948717</v>
      </c>
      <c r="CB94" s="89">
        <f t="shared" si="233"/>
        <v>16.782441401191399</v>
      </c>
      <c r="CC94" s="89">
        <f t="shared" si="234"/>
        <v>16.937535975928835</v>
      </c>
      <c r="CD94" s="89">
        <f t="shared" si="235"/>
        <v>17.095828376949505</v>
      </c>
      <c r="CE94" s="89">
        <f t="shared" si="236"/>
        <v>16.713773616734134</v>
      </c>
      <c r="CF94" s="89">
        <f t="shared" si="237"/>
        <v>11.086965811965811</v>
      </c>
      <c r="CG94" s="89">
        <f t="shared" si="238"/>
        <v>11.188294267460932</v>
      </c>
      <c r="CH94" s="89">
        <f t="shared" si="239"/>
        <v>11.291690650619223</v>
      </c>
      <c r="CI94" s="89">
        <f t="shared" si="240"/>
        <v>11.397218917966338</v>
      </c>
      <c r="CJ94" s="89">
        <f t="shared" si="241"/>
        <v>11.142515744489423</v>
      </c>
      <c r="CK94" s="89">
        <f t="shared" si="242"/>
        <v>16.630448717948717</v>
      </c>
      <c r="CL94" s="89">
        <f t="shared" si="243"/>
        <v>16.782441401191399</v>
      </c>
      <c r="CM94" s="89">
        <f t="shared" si="244"/>
        <v>16.937535975928835</v>
      </c>
      <c r="CN94" s="89">
        <f t="shared" si="245"/>
        <v>17.095828376949505</v>
      </c>
      <c r="CO94" s="89">
        <f t="shared" si="246"/>
        <v>16.713773616734134</v>
      </c>
      <c r="CP94" s="89">
        <f t="shared" si="247"/>
        <v>11.086965811965811</v>
      </c>
      <c r="CQ94" s="89">
        <f t="shared" si="248"/>
        <v>11.188294267460932</v>
      </c>
      <c r="CR94" s="89">
        <f t="shared" si="249"/>
        <v>11.291690650619223</v>
      </c>
      <c r="CS94" s="89">
        <f t="shared" si="250"/>
        <v>11.397218917966338</v>
      </c>
      <c r="CT94" s="89">
        <f t="shared" si="251"/>
        <v>11.142515744489423</v>
      </c>
      <c r="CU94" s="89">
        <f t="shared" si="252"/>
        <v>5.5434829059829056</v>
      </c>
      <c r="CV94" s="89">
        <f t="shared" si="253"/>
        <v>5.5941471337304662</v>
      </c>
      <c r="CW94" s="89">
        <f t="shared" si="254"/>
        <v>5.6458453253096117</v>
      </c>
      <c r="CX94" s="89">
        <f t="shared" si="255"/>
        <v>5.6986094589831691</v>
      </c>
      <c r="CY94" s="89">
        <f t="shared" si="256"/>
        <v>5.5712578722447113</v>
      </c>
      <c r="CZ94" s="89">
        <f t="shared" si="257"/>
        <v>79826.153846153844</v>
      </c>
      <c r="DA94" s="89">
        <f t="shared" si="258"/>
        <v>80555.718725718718</v>
      </c>
      <c r="DB94" s="89">
        <f t="shared" si="259"/>
        <v>81300.172684458405</v>
      </c>
      <c r="DC94" s="89">
        <f t="shared" si="260"/>
        <v>82059.976209357628</v>
      </c>
      <c r="DD94" s="89">
        <f t="shared" si="261"/>
        <v>80226.113360323841</v>
      </c>
      <c r="DH94" s="89">
        <v>89</v>
      </c>
      <c r="DI94" s="89">
        <f>SUMPRODUCT(AM$6:AM94,[1]节奏总纲!W$4:W92)</f>
        <v>173435849.17587045</v>
      </c>
      <c r="DJ94" s="89">
        <f>SUMPRODUCT(AN$6:AN94,[1]节奏总纲!X$4:X92)</f>
        <v>151220335.3266699</v>
      </c>
      <c r="DK94" s="89">
        <f>SUMPRODUCT(AO$6:AO94,[1]节奏总纲!Y$4:Y92)</f>
        <v>123041399.21290053</v>
      </c>
      <c r="DL94" s="89">
        <f>SUMPRODUCT(AP$6:AP94,[1]节奏总纲!Z$4:Z92)</f>
        <v>89545048.935316935</v>
      </c>
      <c r="DM94" s="89">
        <f>SUMPRODUCT(AQ$6:AQ94,[1]节奏总纲!AA$4:AA92)</f>
        <v>48352457.774739422</v>
      </c>
      <c r="DN94" s="89">
        <f>SUMPRODUCT(AR$6:AR94,[1]节奏总纲!W$4:W92)</f>
        <v>36429371853.703697</v>
      </c>
      <c r="DO94" s="89">
        <f>SUMPRODUCT(AS$6:AS94,[1]节奏总纲!X$4:X92)</f>
        <v>32093886530.914558</v>
      </c>
      <c r="DP94" s="89">
        <f>SUMPRODUCT(AT$6:AT94,[1]节奏总纲!Y$4:Y92)</f>
        <v>26316659694.489773</v>
      </c>
      <c r="DQ94" s="89">
        <f>SUMPRODUCT(AU$6:AU94,[1]节奏总纲!Z$4:Z92)</f>
        <v>19284371499.697582</v>
      </c>
      <c r="DR94" s="89">
        <f>SUMPRODUCT(AV$6:AV94,[1]节奏总纲!AA$4:AA92)</f>
        <v>10527113782.485626</v>
      </c>
      <c r="DS94" s="89">
        <f>SUMPRODUCT(CZ$6:CZ94,[1]节奏总纲!W$4:W92)</f>
        <v>35248544.397132359</v>
      </c>
      <c r="DT94" s="89">
        <f>SUMPRODUCT(DA$6:DA94,[1]节奏总纲!X$4:X92)</f>
        <v>30583718.696748603</v>
      </c>
      <c r="DU94" s="89">
        <f>SUMPRODUCT(DB$6:DB94,[1]节奏总纲!Y$4:Y92)</f>
        <v>24799042.912170522</v>
      </c>
      <c r="DV94" s="89">
        <f>SUMPRODUCT(DC$6:DC94,[1]节奏总纲!Z$4:Z92)</f>
        <v>17992493.087182712</v>
      </c>
      <c r="DW94" s="89">
        <f>SUMPRODUCT(DD$6:DD94,[1]节奏总纲!AA$4:AA92)</f>
        <v>9668106.1201858167</v>
      </c>
      <c r="DX94" s="89">
        <f>SUMPRODUCT(AW$6:AW94,[1]节奏总纲!W$4:W92)</f>
        <v>0</v>
      </c>
      <c r="DY94" s="89">
        <f>SUMPRODUCT(AX$6:AX94,[1]节奏总纲!X$4:X92)</f>
        <v>0</v>
      </c>
      <c r="DZ94" s="89">
        <f>SUMPRODUCT(AY$6:AY94,[1]节奏总纲!Y$4:Y92)</f>
        <v>0</v>
      </c>
      <c r="EA94" s="89">
        <f>SUMPRODUCT(AZ$6:AZ94,[1]节奏总纲!Z$4:Z92)</f>
        <v>0</v>
      </c>
      <c r="EB94" s="89">
        <f>SUMPRODUCT(BA$6:BA94,[1]节奏总纲!AA$4:AA92)</f>
        <v>0</v>
      </c>
      <c r="EC94" s="89">
        <f>SUMPRODUCT(BB$6:BB94,[1]节奏总纲!W$4:W92)</f>
        <v>0</v>
      </c>
      <c r="ED94" s="89">
        <f>SUMPRODUCT(BC$6:BC94,[1]节奏总纲!X$4:X92)</f>
        <v>0</v>
      </c>
      <c r="EE94" s="89">
        <f>SUMPRODUCT(BD$6:BD94,[1]节奏总纲!Y$4:Y92)</f>
        <v>0</v>
      </c>
      <c r="EF94" s="89">
        <f>SUMPRODUCT(BE$6:BE94,[1]节奏总纲!Z$4:Z92)</f>
        <v>0</v>
      </c>
      <c r="EG94" s="89">
        <f>SUMPRODUCT(BF$6:BF94,[1]节奏总纲!AA$4:AA92)</f>
        <v>0</v>
      </c>
      <c r="EH94" s="89">
        <f>SUMPRODUCT(BG$6:BG94,[1]节奏总纲!W$4:W92)</f>
        <v>0</v>
      </c>
      <c r="EI94" s="89">
        <f>SUMPRODUCT(BH$6:BH94,[1]节奏总纲!X$4:X92)</f>
        <v>0</v>
      </c>
      <c r="EJ94" s="89">
        <f>SUMPRODUCT(BI$6:BI94,[1]节奏总纲!Y$4:Y92)</f>
        <v>0</v>
      </c>
      <c r="EK94" s="89">
        <f>SUMPRODUCT(BJ$6:BJ94,[1]节奏总纲!Z$4:Z92)</f>
        <v>0</v>
      </c>
      <c r="EL94" s="89">
        <f>SUMPRODUCT(BK$6:BK94,[1]节奏总纲!AA$4:AA92)</f>
        <v>0</v>
      </c>
      <c r="EM94" s="89">
        <f>SUMPRODUCT(BL$6:BL94,[1]节奏总纲!W$4:W92)</f>
        <v>0</v>
      </c>
      <c r="EN94" s="89">
        <f>SUMPRODUCT(BM$6:BM94,[1]节奏总纲!X$4:X92)</f>
        <v>0</v>
      </c>
      <c r="EO94" s="89">
        <f>SUMPRODUCT(BN$6:BN94,[1]节奏总纲!Y$4:Y92)</f>
        <v>0</v>
      </c>
      <c r="EP94" s="89">
        <f>SUMPRODUCT(BO$6:BO94,[1]节奏总纲!Z$4:Z92)</f>
        <v>0</v>
      </c>
      <c r="EQ94" s="89">
        <f>SUMPRODUCT(BP$6:BP94,[1]节奏总纲!AA$4:AA92)</f>
        <v>0</v>
      </c>
      <c r="ER94" s="89">
        <f>SUMPRODUCT(BQ$6:BQ94,[1]节奏总纲!W$4:W92)</f>
        <v>0</v>
      </c>
      <c r="ES94" s="89">
        <f>SUMPRODUCT(BR$6:BR94,[1]节奏总纲!X$4:X92)</f>
        <v>0</v>
      </c>
      <c r="ET94" s="89">
        <f>SUMPRODUCT(BS$6:BS94,[1]节奏总纲!Y$4:Y92)</f>
        <v>0</v>
      </c>
      <c r="EU94" s="89">
        <f>SUMPRODUCT(BT$6:BT94,[1]节奏总纲!Z$4:Z92)</f>
        <v>0</v>
      </c>
      <c r="EV94" s="89">
        <f>SUMPRODUCT(BU$6:BU94,[1]节奏总纲!AA$4:AA92)</f>
        <v>0</v>
      </c>
      <c r="FE94" s="89">
        <f>SUMPRODUCT(BV$6:BV94,[1]节奏总纲!W$4:W92)</f>
        <v>9798.3544927477542</v>
      </c>
      <c r="FF94" s="89">
        <f>SUMPRODUCT(BW$6:BW94,[1]节奏总纲!X$4:X92)</f>
        <v>8502.3439265350898</v>
      </c>
      <c r="FG94" s="89">
        <f>SUMPRODUCT(BX$6:BX94,[1]节奏总纲!Y$4:Y92)</f>
        <v>6894.7667964153443</v>
      </c>
      <c r="FH94" s="89">
        <f>SUMPRODUCT(BY$6:BY94,[1]节奏总纲!Z$4:Z92)</f>
        <v>5002.7471178518335</v>
      </c>
      <c r="FI94" s="89">
        <f>SUMPRODUCT(BZ$6:BZ94,[1]节奏总纲!AA$4:AA92)</f>
        <v>2688.6851456185218</v>
      </c>
      <c r="FJ94" s="89">
        <f>SUMPRODUCT(CA$6:CA94,[1]节奏总纲!W$4:W92)</f>
        <v>7326.7558205861433</v>
      </c>
      <c r="FK94" s="89">
        <f>SUMPRODUCT(CB$6:CB94,[1]节奏总纲!X$4:X92)</f>
        <v>6357.6945673508981</v>
      </c>
      <c r="FL94" s="89">
        <f>SUMPRODUCT(CC$6:CC94,[1]节奏总纲!Y$4:Y92)</f>
        <v>5155.4053606370371</v>
      </c>
      <c r="FM94" s="89">
        <f>SUMPRODUCT(CD$6:CD94,[1]节奏总纲!Z$4:Z92)</f>
        <v>3740.4680965053381</v>
      </c>
      <c r="FN94" s="89">
        <f>SUMPRODUCT(CE$6:CE94,[1]节奏总纲!AA$4:AA92)</f>
        <v>2010.1885124378425</v>
      </c>
      <c r="FO94" s="89">
        <f>SUMPRODUCT(CF$6:CF94,[1]节奏总纲!W$4:W92)</f>
        <v>4873.7181191077934</v>
      </c>
      <c r="FP94" s="89">
        <f>SUMPRODUCT(CG$6:CG94,[1]节奏总纲!X$4:X92)</f>
        <v>4229.4791054011412</v>
      </c>
      <c r="FQ94" s="89">
        <f>SUMPRODUCT(CH$6:CH94,[1]节奏总纲!Y$4:Y92)</f>
        <v>3429.7550336373661</v>
      </c>
      <c r="FR94" s="89">
        <f>SUMPRODUCT(CI$6:CI94,[1]节奏总纲!Z$4:Z92)</f>
        <v>2488.3396587814314</v>
      </c>
      <c r="FS94" s="89">
        <f>SUMPRODUCT(CJ$6:CJ94,[1]节奏总纲!AA$4:AA92)</f>
        <v>1337.1971070007639</v>
      </c>
      <c r="FT94" s="89">
        <f>SUMPRODUCT(CK$6:CK94,[1]节奏总纲!W$4:W92)</f>
        <v>7247.2601236096871</v>
      </c>
      <c r="FU94" s="89">
        <f>SUMPRODUCT(CL$6:CL94,[1]节奏总纲!X$4:X92)</f>
        <v>6289.3774463742766</v>
      </c>
      <c r="FV94" s="89">
        <f>SUMPRODUCT(CM$6:CM94,[1]节奏总纲!Y$4:Y92)</f>
        <v>5099.9214577974226</v>
      </c>
      <c r="FW94" s="89">
        <f>SUMPRODUCT(CN$6:CN94,[1]节奏总纲!Z$4:Z92)</f>
        <v>3700.3719813457378</v>
      </c>
      <c r="FX94" s="89">
        <f>SUMPRODUCT(CO$6:CO94,[1]节奏总纲!AA$4:AA92)</f>
        <v>1988.3883319254812</v>
      </c>
      <c r="FY94" s="89">
        <f>SUMPRODUCT(CP$6:CP94,[1]节奏总纲!W$4:W92)</f>
        <v>4808.7038272102136</v>
      </c>
      <c r="FZ94" s="89">
        <f>SUMPRODUCT(CQ$6:CQ94,[1]节奏总纲!X$4:X92)</f>
        <v>4173.454922180922</v>
      </c>
      <c r="GA94" s="89">
        <f>SUMPRODUCT(CR$6:CR94,[1]节奏总纲!Y$4:Y92)</f>
        <v>3384.1133696440738</v>
      </c>
      <c r="GB94" s="89">
        <f>SUMPRODUCT(CS$6:CS94,[1]节奏总纲!Z$4:Z92)</f>
        <v>2455.0783249038645</v>
      </c>
      <c r="GC94" s="89">
        <f>SUMPRODUCT(CT$6:CT94,[1]节奏总纲!AA$4:AA92)</f>
        <v>1319.4134017525448</v>
      </c>
      <c r="GD94" s="89">
        <f>SUMPRODUCT(CU$6:CU94,[1]节奏总纲!W$4:W92)</f>
        <v>2387.7195530383565</v>
      </c>
      <c r="GE94" s="89">
        <f>SUMPRODUCT(CV$6:CV94,[1]节奏总纲!X$4:X92)</f>
        <v>2072.2613419690533</v>
      </c>
      <c r="GF94" s="89">
        <f>SUMPRODUCT(CW$6:CW94,[1]节奏总纲!Y$4:Y92)</f>
        <v>1680.413390543185</v>
      </c>
      <c r="GG94" s="89">
        <f>SUMPRODUCT(CX$6:CX94,[1]节奏总纲!Z$4:Z92)</f>
        <v>1219.4793307076702</v>
      </c>
      <c r="GH94" s="89">
        <f>SUMPRODUCT(CY$6:CY94,[1]节奏总纲!AA$4:AA92)</f>
        <v>655.17939661467744</v>
      </c>
      <c r="GR94" s="89">
        <f>SUMPRODUCT(CZ$6:CZ94,[1]节奏总纲!W$4:W92)</f>
        <v>35248544.397132359</v>
      </c>
      <c r="GS94" s="89">
        <f>SUMPRODUCT(DA$6:DA94,[1]节奏总纲!X$4:X92)</f>
        <v>30583718.696748603</v>
      </c>
      <c r="GT94" s="89">
        <f>SUMPRODUCT(DB$6:DB94,[1]节奏总纲!Y$4:Y92)</f>
        <v>24799042.912170522</v>
      </c>
      <c r="GU94" s="89">
        <f>SUMPRODUCT(DC$6:DC94,[1]节奏总纲!Z$4:Z92)</f>
        <v>17992493.087182712</v>
      </c>
      <c r="GV94" s="89">
        <f>SUMPRODUCT(DD$6:DD94,[1]节奏总纲!AA$4:AA92)</f>
        <v>9668106.1201858167</v>
      </c>
    </row>
    <row r="95" spans="2:204" x14ac:dyDescent="0.15">
      <c r="AE95" s="89">
        <v>90</v>
      </c>
      <c r="AF95" s="89">
        <f t="shared" si="187"/>
        <v>6558.75</v>
      </c>
      <c r="AG95" s="89">
        <f t="shared" si="188"/>
        <v>6618.6931818181811</v>
      </c>
      <c r="AH95" s="89">
        <f t="shared" si="189"/>
        <v>6679.8596938775518</v>
      </c>
      <c r="AI95" s="89">
        <f t="shared" si="190"/>
        <v>6742.2873711340198</v>
      </c>
      <c r="AJ95" s="89">
        <f t="shared" si="191"/>
        <v>6591.6118421052597</v>
      </c>
      <c r="AL95" s="89">
        <v>90</v>
      </c>
      <c r="AM95" s="89">
        <f t="shared" si="192"/>
        <v>447452.5</v>
      </c>
      <c r="AN95" s="89">
        <f t="shared" si="193"/>
        <v>451541.95707070699</v>
      </c>
      <c r="AO95" s="89">
        <f t="shared" si="194"/>
        <v>455714.87244897964</v>
      </c>
      <c r="AP95" s="89">
        <f t="shared" si="195"/>
        <v>459973.82731958758</v>
      </c>
      <c r="AQ95" s="89">
        <f t="shared" si="196"/>
        <v>449694.40789473662</v>
      </c>
      <c r="AR95" s="89">
        <f t="shared" si="197"/>
        <v>113427134.61538461</v>
      </c>
      <c r="AS95" s="89">
        <f t="shared" si="198"/>
        <v>114463793.02641802</v>
      </c>
      <c r="AT95" s="89">
        <f t="shared" si="199"/>
        <v>115521607.73155418</v>
      </c>
      <c r="AU95" s="89">
        <f t="shared" si="200"/>
        <v>116601233.04916732</v>
      </c>
      <c r="AV95" s="89">
        <f t="shared" si="201"/>
        <v>113995447.87449387</v>
      </c>
      <c r="AW95" s="89">
        <f t="shared" si="202"/>
        <v>0</v>
      </c>
      <c r="AX95" s="89">
        <f t="shared" si="203"/>
        <v>0</v>
      </c>
      <c r="AY95" s="89">
        <f t="shared" si="204"/>
        <v>0</v>
      </c>
      <c r="AZ95" s="89">
        <f t="shared" si="205"/>
        <v>0</v>
      </c>
      <c r="BA95" s="89">
        <f t="shared" si="206"/>
        <v>0</v>
      </c>
      <c r="BB95" s="89">
        <f t="shared" si="207"/>
        <v>0</v>
      </c>
      <c r="BC95" s="89">
        <f t="shared" si="208"/>
        <v>0</v>
      </c>
      <c r="BD95" s="89">
        <f t="shared" si="209"/>
        <v>0</v>
      </c>
      <c r="BE95" s="89">
        <f t="shared" si="210"/>
        <v>0</v>
      </c>
      <c r="BF95" s="89">
        <f t="shared" si="211"/>
        <v>0</v>
      </c>
      <c r="BG95" s="89">
        <f t="shared" si="212"/>
        <v>0</v>
      </c>
      <c r="BH95" s="89">
        <f t="shared" si="213"/>
        <v>0</v>
      </c>
      <c r="BI95" s="89">
        <f t="shared" si="214"/>
        <v>0</v>
      </c>
      <c r="BJ95" s="89">
        <f t="shared" si="215"/>
        <v>0</v>
      </c>
      <c r="BK95" s="89">
        <f t="shared" si="216"/>
        <v>0</v>
      </c>
      <c r="BL95" s="89">
        <f t="shared" si="217"/>
        <v>0</v>
      </c>
      <c r="BM95" s="89">
        <f t="shared" si="218"/>
        <v>0</v>
      </c>
      <c r="BN95" s="89">
        <f t="shared" si="219"/>
        <v>0</v>
      </c>
      <c r="BO95" s="89">
        <f t="shared" si="220"/>
        <v>0</v>
      </c>
      <c r="BP95" s="89">
        <f t="shared" si="221"/>
        <v>0</v>
      </c>
      <c r="BQ95" s="89">
        <f t="shared" si="222"/>
        <v>0</v>
      </c>
      <c r="BR95" s="89">
        <f t="shared" si="223"/>
        <v>0</v>
      </c>
      <c r="BS95" s="89">
        <f t="shared" si="224"/>
        <v>0</v>
      </c>
      <c r="BT95" s="89">
        <f t="shared" si="225"/>
        <v>0</v>
      </c>
      <c r="BU95" s="89">
        <f t="shared" si="226"/>
        <v>0</v>
      </c>
      <c r="BV95" s="89">
        <f t="shared" si="227"/>
        <v>22.423076923076923</v>
      </c>
      <c r="BW95" s="89">
        <f t="shared" si="228"/>
        <v>22.628010878010876</v>
      </c>
      <c r="BX95" s="89">
        <f t="shared" si="229"/>
        <v>22.837127158555731</v>
      </c>
      <c r="BY95" s="89">
        <f t="shared" si="230"/>
        <v>23.0505551149881</v>
      </c>
      <c r="BZ95" s="89">
        <f t="shared" si="231"/>
        <v>22.535425101214564</v>
      </c>
      <c r="CA95" s="89">
        <f t="shared" si="232"/>
        <v>16.817307692307693</v>
      </c>
      <c r="CB95" s="89">
        <f t="shared" si="233"/>
        <v>16.971008158508155</v>
      </c>
      <c r="CC95" s="89">
        <f t="shared" si="234"/>
        <v>17.127845368916798</v>
      </c>
      <c r="CD95" s="89">
        <f t="shared" si="235"/>
        <v>17.287916336241075</v>
      </c>
      <c r="CE95" s="89">
        <f t="shared" si="236"/>
        <v>16.901568825910921</v>
      </c>
      <c r="CF95" s="89">
        <f t="shared" si="237"/>
        <v>11.211538461538462</v>
      </c>
      <c r="CG95" s="89">
        <f t="shared" si="238"/>
        <v>11.314005439005438</v>
      </c>
      <c r="CH95" s="89">
        <f t="shared" si="239"/>
        <v>11.418563579277865</v>
      </c>
      <c r="CI95" s="89">
        <f t="shared" si="240"/>
        <v>11.52527755749405</v>
      </c>
      <c r="CJ95" s="89">
        <f t="shared" si="241"/>
        <v>11.267712550607282</v>
      </c>
      <c r="CK95" s="89">
        <f t="shared" si="242"/>
        <v>16.817307692307693</v>
      </c>
      <c r="CL95" s="89">
        <f t="shared" si="243"/>
        <v>16.971008158508155</v>
      </c>
      <c r="CM95" s="89">
        <f t="shared" si="244"/>
        <v>17.127845368916798</v>
      </c>
      <c r="CN95" s="89">
        <f t="shared" si="245"/>
        <v>17.287916336241075</v>
      </c>
      <c r="CO95" s="89">
        <f t="shared" si="246"/>
        <v>16.901568825910921</v>
      </c>
      <c r="CP95" s="89">
        <f t="shared" si="247"/>
        <v>11.211538461538462</v>
      </c>
      <c r="CQ95" s="89">
        <f t="shared" si="248"/>
        <v>11.314005439005438</v>
      </c>
      <c r="CR95" s="89">
        <f t="shared" si="249"/>
        <v>11.418563579277865</v>
      </c>
      <c r="CS95" s="89">
        <f t="shared" si="250"/>
        <v>11.52527755749405</v>
      </c>
      <c r="CT95" s="89">
        <f t="shared" si="251"/>
        <v>11.267712550607282</v>
      </c>
      <c r="CU95" s="89">
        <f t="shared" si="252"/>
        <v>5.6057692307692308</v>
      </c>
      <c r="CV95" s="89">
        <f t="shared" si="253"/>
        <v>5.657002719502719</v>
      </c>
      <c r="CW95" s="89">
        <f t="shared" si="254"/>
        <v>5.7092817896389327</v>
      </c>
      <c r="CX95" s="89">
        <f t="shared" si="255"/>
        <v>5.762638778747025</v>
      </c>
      <c r="CY95" s="89">
        <f t="shared" si="256"/>
        <v>5.633856275303641</v>
      </c>
      <c r="CZ95" s="89">
        <f t="shared" si="257"/>
        <v>80723.076923076922</v>
      </c>
      <c r="DA95" s="89">
        <f t="shared" si="258"/>
        <v>81460.839160839154</v>
      </c>
      <c r="DB95" s="89">
        <f t="shared" si="259"/>
        <v>82213.657770800637</v>
      </c>
      <c r="DC95" s="89">
        <f t="shared" si="260"/>
        <v>82981.998413957161</v>
      </c>
      <c r="DD95" s="89">
        <f t="shared" si="261"/>
        <v>81127.530364372433</v>
      </c>
      <c r="DH95" s="89">
        <v>90</v>
      </c>
      <c r="DI95" s="89">
        <f>SUMPRODUCT(AM$6:AM95,[1]节奏总纲!W$4:W93)</f>
        <v>188777701.51731133</v>
      </c>
      <c r="DJ95" s="89">
        <f>SUMPRODUCT(AN$6:AN95,[1]节奏总纲!X$4:X93)</f>
        <v>163117022.84784353</v>
      </c>
      <c r="DK95" s="89">
        <f>SUMPRODUCT(AO$6:AO95,[1]节奏总纲!Y$4:Y93)</f>
        <v>132848572.61025979</v>
      </c>
      <c r="DL95" s="89">
        <f>SUMPRODUCT(AP$6:AP95,[1]节奏总纲!Z$4:Z93)</f>
        <v>96249549.849684209</v>
      </c>
      <c r="DM95" s="89">
        <f>SUMPRODUCT(AQ$6:AQ95,[1]节奏总纲!AA$4:AA93)</f>
        <v>51887805.768639185</v>
      </c>
      <c r="DN95" s="89">
        <f>SUMPRODUCT(AR$6:AR95,[1]节奏总纲!W$4:W93)</f>
        <v>40318460306.18071</v>
      </c>
      <c r="DO95" s="89">
        <f>SUMPRODUCT(AS$6:AS95,[1]节奏总纲!X$4:X93)</f>
        <v>35109641671.273209</v>
      </c>
      <c r="DP95" s="89">
        <f>SUMPRODUCT(AT$6:AT95,[1]节奏总纲!Y$4:Y93)</f>
        <v>28802732690.257339</v>
      </c>
      <c r="DQ95" s="89">
        <f>SUMPRODUCT(AU$6:AU95,[1]节奏总纲!Z$4:Z93)</f>
        <v>20983931403.24691</v>
      </c>
      <c r="DR95" s="89">
        <f>SUMPRODUCT(AV$6:AV95,[1]节奏总纲!AA$4:AA93)</f>
        <v>11423308111.082066</v>
      </c>
      <c r="DS95" s="89">
        <f>SUMPRODUCT(CZ$6:CZ95,[1]节奏总纲!W$4:W93)</f>
        <v>38016305.280579478</v>
      </c>
      <c r="DT95" s="89">
        <f>SUMPRODUCT(DA$6:DA95,[1]节奏总纲!X$4:X93)</f>
        <v>32729951.47430937</v>
      </c>
      <c r="DU95" s="89">
        <f>SUMPRODUCT(DB$6:DB95,[1]节奏总纲!Y$4:Y93)</f>
        <v>26568314.985860992</v>
      </c>
      <c r="DV95" s="89">
        <f>SUMPRODUCT(DC$6:DC95,[1]节奏总纲!Z$4:Z93)</f>
        <v>19202024.697892919</v>
      </c>
      <c r="DW95" s="89">
        <f>SUMPRODUCT(DD$6:DD95,[1]节奏总纲!AA$4:AA93)</f>
        <v>10305903.803876078</v>
      </c>
      <c r="DX95" s="89">
        <f>SUMPRODUCT(AW$6:AW95,[1]节奏总纲!W$4:W93)</f>
        <v>0</v>
      </c>
      <c r="DY95" s="89">
        <f>SUMPRODUCT(AX$6:AX95,[1]节奏总纲!X$4:X93)</f>
        <v>0</v>
      </c>
      <c r="DZ95" s="89">
        <f>SUMPRODUCT(AY$6:AY95,[1]节奏总纲!Y$4:Y93)</f>
        <v>0</v>
      </c>
      <c r="EA95" s="89">
        <f>SUMPRODUCT(AZ$6:AZ95,[1]节奏总纲!Z$4:Z93)</f>
        <v>0</v>
      </c>
      <c r="EB95" s="89">
        <f>SUMPRODUCT(BA$6:BA95,[1]节奏总纲!AA$4:AA93)</f>
        <v>0</v>
      </c>
      <c r="EC95" s="89">
        <f>SUMPRODUCT(BB$6:BB95,[1]节奏总纲!W$4:W93)</f>
        <v>0</v>
      </c>
      <c r="ED95" s="89">
        <f>SUMPRODUCT(BC$6:BC95,[1]节奏总纲!X$4:X93)</f>
        <v>0</v>
      </c>
      <c r="EE95" s="89">
        <f>SUMPRODUCT(BD$6:BD95,[1]节奏总纲!Y$4:Y93)</f>
        <v>0</v>
      </c>
      <c r="EF95" s="89">
        <f>SUMPRODUCT(BE$6:BE95,[1]节奏总纲!Z$4:Z93)</f>
        <v>0</v>
      </c>
      <c r="EG95" s="89">
        <f>SUMPRODUCT(BF$6:BF95,[1]节奏总纲!AA$4:AA93)</f>
        <v>0</v>
      </c>
      <c r="EH95" s="89">
        <f>SUMPRODUCT(BG$6:BG95,[1]节奏总纲!W$4:W93)</f>
        <v>0</v>
      </c>
      <c r="EI95" s="89">
        <f>SUMPRODUCT(BH$6:BH95,[1]节奏总纲!X$4:X93)</f>
        <v>0</v>
      </c>
      <c r="EJ95" s="89">
        <f>SUMPRODUCT(BI$6:BI95,[1]节奏总纲!Y$4:Y93)</f>
        <v>0</v>
      </c>
      <c r="EK95" s="89">
        <f>SUMPRODUCT(BJ$6:BJ95,[1]节奏总纲!Z$4:Z93)</f>
        <v>0</v>
      </c>
      <c r="EL95" s="89">
        <f>SUMPRODUCT(BK$6:BK95,[1]节奏总纲!AA$4:AA93)</f>
        <v>0</v>
      </c>
      <c r="EM95" s="89">
        <f>SUMPRODUCT(BL$6:BL95,[1]节奏总纲!W$4:W93)</f>
        <v>0</v>
      </c>
      <c r="EN95" s="89">
        <f>SUMPRODUCT(BM$6:BM95,[1]节奏总纲!X$4:X93)</f>
        <v>0</v>
      </c>
      <c r="EO95" s="89">
        <f>SUMPRODUCT(BN$6:BN95,[1]节奏总纲!Y$4:Y93)</f>
        <v>0</v>
      </c>
      <c r="EP95" s="89">
        <f>SUMPRODUCT(BO$6:BO95,[1]节奏总纲!Z$4:Z93)</f>
        <v>0</v>
      </c>
      <c r="EQ95" s="89">
        <f>SUMPRODUCT(BP$6:BP95,[1]节奏总纲!AA$4:AA93)</f>
        <v>0</v>
      </c>
      <c r="ER95" s="89">
        <f>SUMPRODUCT(BQ$6:BQ95,[1]节奏总纲!W$4:W93)</f>
        <v>0</v>
      </c>
      <c r="ES95" s="89">
        <f>SUMPRODUCT(BR$6:BR95,[1]节奏总纲!X$4:X93)</f>
        <v>0</v>
      </c>
      <c r="ET95" s="89">
        <f>SUMPRODUCT(BS$6:BS95,[1]节奏总纲!Y$4:Y93)</f>
        <v>0</v>
      </c>
      <c r="EU95" s="89">
        <f>SUMPRODUCT(BT$6:BT95,[1]节奏总纲!Z$4:Z93)</f>
        <v>0</v>
      </c>
      <c r="EV95" s="89">
        <f>SUMPRODUCT(BU$6:BU95,[1]节奏总纲!AA$4:AA93)</f>
        <v>0</v>
      </c>
      <c r="FE95" s="89">
        <f>SUMPRODUCT(BV$6:BV95,[1]节奏总纲!W$4:W93)</f>
        <v>10567.176960371953</v>
      </c>
      <c r="FF95" s="89">
        <f>SUMPRODUCT(BW$6:BW95,[1]节奏总纲!X$4:X93)</f>
        <v>9098.5196980797464</v>
      </c>
      <c r="FG95" s="89">
        <f>SUMPRODUCT(BX$6:BX95,[1]节奏总纲!Y$4:Y93)</f>
        <v>7386.2312613293634</v>
      </c>
      <c r="FH95" s="89">
        <f>SUMPRODUCT(BY$6:BY95,[1]节奏总纲!Z$4:Z93)</f>
        <v>5338.7281208268914</v>
      </c>
      <c r="FI95" s="89">
        <f>SUMPRODUCT(BZ$6:BZ95,[1]节奏总纲!AA$4:AA93)</f>
        <v>2865.8511688658164</v>
      </c>
      <c r="FJ95" s="89">
        <f>SUMPRODUCT(CA$6:CA95,[1]节奏总纲!W$4:W93)</f>
        <v>7903.3726713042925</v>
      </c>
      <c r="FK95" s="89">
        <f>SUMPRODUCT(CB$6:CB95,[1]节奏总纲!X$4:X93)</f>
        <v>6804.8263960093909</v>
      </c>
      <c r="FL95" s="89">
        <f>SUMPRODUCT(CC$6:CC95,[1]节奏总纲!Y$4:Y93)</f>
        <v>5524.0037093225519</v>
      </c>
      <c r="FM95" s="89">
        <f>SUMPRODUCT(CD$6:CD95,[1]节奏总纲!Z$4:Z93)</f>
        <v>3992.4538487366312</v>
      </c>
      <c r="FN95" s="89">
        <f>SUMPRODUCT(CE$6:CE95,[1]节奏总纲!AA$4:AA93)</f>
        <v>2143.0630298733136</v>
      </c>
      <c r="FO95" s="89">
        <f>SUMPRODUCT(CF$6:CF95,[1]节奏总纲!W$4:W93)</f>
        <v>5258.1293529198929</v>
      </c>
      <c r="FP95" s="89">
        <f>SUMPRODUCT(CG$6:CG95,[1]节奏总纲!X$4:X93)</f>
        <v>4527.5669911734694</v>
      </c>
      <c r="FQ95" s="89">
        <f>SUMPRODUCT(CH$6:CH95,[1]节奏总纲!Y$4:Y93)</f>
        <v>3675.4872660943756</v>
      </c>
      <c r="FR95" s="89">
        <f>SUMPRODUCT(CI$6:CI95,[1]节奏总纲!Z$4:Z93)</f>
        <v>2656.3301602689603</v>
      </c>
      <c r="FS95" s="89">
        <f>SUMPRODUCT(CJ$6:CJ95,[1]节奏总纲!AA$4:AA93)</f>
        <v>1425.7801186244112</v>
      </c>
      <c r="FT95" s="89">
        <f>SUMPRODUCT(CK$6:CK95,[1]节奏总纲!W$4:W93)</f>
        <v>7823.8769743278363</v>
      </c>
      <c r="FU95" s="89">
        <f>SUMPRODUCT(CL$6:CL95,[1]节奏总纲!X$4:X93)</f>
        <v>6736.5092750327694</v>
      </c>
      <c r="FV95" s="89">
        <f>SUMPRODUCT(CM$6:CM95,[1]节奏总纲!Y$4:Y93)</f>
        <v>5468.5198064829374</v>
      </c>
      <c r="FW95" s="89">
        <f>SUMPRODUCT(CN$6:CN95,[1]节奏总纲!Z$4:Z93)</f>
        <v>3952.357733577031</v>
      </c>
      <c r="FX95" s="89">
        <f>SUMPRODUCT(CO$6:CO95,[1]节奏总纲!AA$4:AA93)</f>
        <v>2121.2628493609523</v>
      </c>
      <c r="FY95" s="89">
        <f>SUMPRODUCT(CP$6:CP95,[1]节奏总纲!W$4:W93)</f>
        <v>5193.1150610223131</v>
      </c>
      <c r="FZ95" s="89">
        <f>SUMPRODUCT(CQ$6:CQ95,[1]节奏总纲!X$4:X93)</f>
        <v>4471.5428079532503</v>
      </c>
      <c r="GA95" s="89">
        <f>SUMPRODUCT(CR$6:CR95,[1]节奏总纲!Y$4:Y93)</f>
        <v>3629.8456021010834</v>
      </c>
      <c r="GB95" s="89">
        <f>SUMPRODUCT(CS$6:CS95,[1]节奏总纲!Z$4:Z93)</f>
        <v>2623.0688263913935</v>
      </c>
      <c r="GC95" s="89">
        <f>SUMPRODUCT(CT$6:CT95,[1]节奏总纲!AA$4:AA93)</f>
        <v>1407.9964133761921</v>
      </c>
      <c r="GD95" s="89">
        <f>SUMPRODUCT(CU$6:CU95,[1]节奏总纲!W$4:W93)</f>
        <v>2579.9251699444062</v>
      </c>
      <c r="GE95" s="89">
        <f>SUMPRODUCT(CV$6:CV95,[1]节奏总纲!X$4:X93)</f>
        <v>2221.3052848552175</v>
      </c>
      <c r="GF95" s="89">
        <f>SUMPRODUCT(CW$6:CW95,[1]节奏总纲!Y$4:Y93)</f>
        <v>1803.2795067716897</v>
      </c>
      <c r="GG95" s="89">
        <f>SUMPRODUCT(CX$6:CX95,[1]节奏总纲!Z$4:Z93)</f>
        <v>1303.4745814514347</v>
      </c>
      <c r="GH95" s="89">
        <f>SUMPRODUCT(CY$6:CY95,[1]节奏总纲!AA$4:AA93)</f>
        <v>699.47090242650108</v>
      </c>
      <c r="GR95" s="89">
        <f>SUMPRODUCT(CZ$6:CZ95,[1]节奏总纲!W$4:W93)</f>
        <v>38016305.280579478</v>
      </c>
      <c r="GS95" s="89">
        <f>SUMPRODUCT(DA$6:DA95,[1]节奏总纲!X$4:X93)</f>
        <v>32729951.47430937</v>
      </c>
      <c r="GT95" s="89">
        <f>SUMPRODUCT(DB$6:DB95,[1]节奏总纲!Y$4:Y93)</f>
        <v>26568314.985860992</v>
      </c>
      <c r="GU95" s="89">
        <f>SUMPRODUCT(DC$6:DC95,[1]节奏总纲!Z$4:Z93)</f>
        <v>19202024.697892919</v>
      </c>
      <c r="GV95" s="89">
        <f>SUMPRODUCT(DD$6:DD95,[1]节奏总纲!AA$4:AA93)</f>
        <v>10305903.803876078</v>
      </c>
    </row>
    <row r="96" spans="2:204" x14ac:dyDescent="0.15">
      <c r="AE96" s="89">
        <v>91</v>
      </c>
      <c r="AF96" s="89">
        <f t="shared" si="187"/>
        <v>6631.625</v>
      </c>
      <c r="AG96" s="89">
        <f t="shared" si="188"/>
        <v>6692.2342171717164</v>
      </c>
      <c r="AH96" s="89">
        <f t="shared" si="189"/>
        <v>6754.0803571428578</v>
      </c>
      <c r="AI96" s="89">
        <f t="shared" si="190"/>
        <v>6817.201675257731</v>
      </c>
      <c r="AJ96" s="89">
        <f t="shared" si="191"/>
        <v>6664.8519736842072</v>
      </c>
      <c r="AL96" s="89">
        <v>91</v>
      </c>
      <c r="AM96" s="89">
        <f t="shared" si="192"/>
        <v>452424.19444444444</v>
      </c>
      <c r="AN96" s="89">
        <f t="shared" si="193"/>
        <v>456559.08992704819</v>
      </c>
      <c r="AO96" s="89">
        <f t="shared" si="194"/>
        <v>460778.37103174609</v>
      </c>
      <c r="AP96" s="89">
        <f t="shared" si="195"/>
        <v>465084.64762313856</v>
      </c>
      <c r="AQ96" s="89">
        <f t="shared" si="196"/>
        <v>454691.01242690039</v>
      </c>
      <c r="AR96" s="89">
        <f t="shared" si="197"/>
        <v>114687436.1111111</v>
      </c>
      <c r="AS96" s="89">
        <f t="shared" si="198"/>
        <v>115735612.94893377</v>
      </c>
      <c r="AT96" s="89">
        <f t="shared" si="199"/>
        <v>116805181.15079366</v>
      </c>
      <c r="AU96" s="89">
        <f t="shared" si="200"/>
        <v>117896802.30526917</v>
      </c>
      <c r="AV96" s="89">
        <f t="shared" si="201"/>
        <v>115262063.96198824</v>
      </c>
      <c r="AW96" s="89">
        <f t="shared" si="202"/>
        <v>0</v>
      </c>
      <c r="AX96" s="89">
        <f t="shared" si="203"/>
        <v>0</v>
      </c>
      <c r="AY96" s="89">
        <f t="shared" si="204"/>
        <v>0</v>
      </c>
      <c r="AZ96" s="89">
        <f t="shared" si="205"/>
        <v>0</v>
      </c>
      <c r="BA96" s="89">
        <f t="shared" si="206"/>
        <v>0</v>
      </c>
      <c r="BB96" s="89">
        <f t="shared" si="207"/>
        <v>0</v>
      </c>
      <c r="BC96" s="89">
        <f t="shared" si="208"/>
        <v>0</v>
      </c>
      <c r="BD96" s="89">
        <f t="shared" si="209"/>
        <v>0</v>
      </c>
      <c r="BE96" s="89">
        <f t="shared" si="210"/>
        <v>0</v>
      </c>
      <c r="BF96" s="89">
        <f t="shared" si="211"/>
        <v>0</v>
      </c>
      <c r="BG96" s="89">
        <f t="shared" si="212"/>
        <v>0</v>
      </c>
      <c r="BH96" s="89">
        <f t="shared" si="213"/>
        <v>0</v>
      </c>
      <c r="BI96" s="89">
        <f t="shared" si="214"/>
        <v>0</v>
      </c>
      <c r="BJ96" s="89">
        <f t="shared" si="215"/>
        <v>0</v>
      </c>
      <c r="BK96" s="89">
        <f t="shared" si="216"/>
        <v>0</v>
      </c>
      <c r="BL96" s="89">
        <f t="shared" si="217"/>
        <v>0</v>
      </c>
      <c r="BM96" s="89">
        <f t="shared" si="218"/>
        <v>0</v>
      </c>
      <c r="BN96" s="89">
        <f t="shared" si="219"/>
        <v>0</v>
      </c>
      <c r="BO96" s="89">
        <f t="shared" si="220"/>
        <v>0</v>
      </c>
      <c r="BP96" s="89">
        <f t="shared" si="221"/>
        <v>0</v>
      </c>
      <c r="BQ96" s="89">
        <f t="shared" si="222"/>
        <v>0</v>
      </c>
      <c r="BR96" s="89">
        <f t="shared" si="223"/>
        <v>0</v>
      </c>
      <c r="BS96" s="89">
        <f t="shared" si="224"/>
        <v>0</v>
      </c>
      <c r="BT96" s="89">
        <f t="shared" si="225"/>
        <v>0</v>
      </c>
      <c r="BU96" s="89">
        <f t="shared" si="226"/>
        <v>0</v>
      </c>
      <c r="BV96" s="89">
        <f t="shared" si="227"/>
        <v>22.672222222222221</v>
      </c>
      <c r="BW96" s="89">
        <f t="shared" si="228"/>
        <v>22.879433221099884</v>
      </c>
      <c r="BX96" s="89">
        <f t="shared" si="229"/>
        <v>23.090873015873019</v>
      </c>
      <c r="BY96" s="89">
        <f t="shared" si="230"/>
        <v>23.306672394043524</v>
      </c>
      <c r="BZ96" s="89">
        <f t="shared" si="231"/>
        <v>22.785818713450283</v>
      </c>
      <c r="CA96" s="89">
        <f t="shared" si="232"/>
        <v>17.004166666666666</v>
      </c>
      <c r="CB96" s="89">
        <f t="shared" si="233"/>
        <v>17.159574915824912</v>
      </c>
      <c r="CC96" s="89">
        <f t="shared" si="234"/>
        <v>17.318154761904765</v>
      </c>
      <c r="CD96" s="89">
        <f t="shared" si="235"/>
        <v>17.480004295532645</v>
      </c>
      <c r="CE96" s="89">
        <f t="shared" si="236"/>
        <v>17.089364035087712</v>
      </c>
      <c r="CF96" s="89">
        <f t="shared" si="237"/>
        <v>11.33611111111111</v>
      </c>
      <c r="CG96" s="89">
        <f t="shared" si="238"/>
        <v>11.439716610549942</v>
      </c>
      <c r="CH96" s="89">
        <f t="shared" si="239"/>
        <v>11.545436507936509</v>
      </c>
      <c r="CI96" s="89">
        <f t="shared" si="240"/>
        <v>11.653336197021762</v>
      </c>
      <c r="CJ96" s="89">
        <f t="shared" si="241"/>
        <v>11.392909356725141</v>
      </c>
      <c r="CK96" s="89">
        <f t="shared" si="242"/>
        <v>17.004166666666666</v>
      </c>
      <c r="CL96" s="89">
        <f t="shared" si="243"/>
        <v>17.159574915824912</v>
      </c>
      <c r="CM96" s="89">
        <f t="shared" si="244"/>
        <v>17.318154761904765</v>
      </c>
      <c r="CN96" s="89">
        <f t="shared" si="245"/>
        <v>17.480004295532645</v>
      </c>
      <c r="CO96" s="89">
        <f t="shared" si="246"/>
        <v>17.089364035087712</v>
      </c>
      <c r="CP96" s="89">
        <f t="shared" si="247"/>
        <v>11.33611111111111</v>
      </c>
      <c r="CQ96" s="89">
        <f t="shared" si="248"/>
        <v>11.439716610549942</v>
      </c>
      <c r="CR96" s="89">
        <f t="shared" si="249"/>
        <v>11.545436507936509</v>
      </c>
      <c r="CS96" s="89">
        <f t="shared" si="250"/>
        <v>11.653336197021762</v>
      </c>
      <c r="CT96" s="89">
        <f t="shared" si="251"/>
        <v>11.392909356725141</v>
      </c>
      <c r="CU96" s="89">
        <f t="shared" si="252"/>
        <v>5.6680555555555552</v>
      </c>
      <c r="CV96" s="89">
        <f t="shared" si="253"/>
        <v>5.719858305274971</v>
      </c>
      <c r="CW96" s="89">
        <f t="shared" si="254"/>
        <v>5.7727182539682547</v>
      </c>
      <c r="CX96" s="89">
        <f t="shared" si="255"/>
        <v>5.826668098510881</v>
      </c>
      <c r="CY96" s="89">
        <f t="shared" si="256"/>
        <v>5.6964546783625707</v>
      </c>
      <c r="CZ96" s="89">
        <f t="shared" si="257"/>
        <v>81620</v>
      </c>
      <c r="DA96" s="89">
        <f t="shared" si="258"/>
        <v>82365.95959595959</v>
      </c>
      <c r="DB96" s="89">
        <f t="shared" si="259"/>
        <v>83127.14285714287</v>
      </c>
      <c r="DC96" s="89">
        <f t="shared" si="260"/>
        <v>83904.020618556693</v>
      </c>
      <c r="DD96" s="89">
        <f t="shared" si="261"/>
        <v>82028.94736842101</v>
      </c>
      <c r="DH96" s="89">
        <v>91</v>
      </c>
      <c r="DI96" s="89">
        <f>SUMPRODUCT(AM$6:AM96,[1]节奏总纲!W$4:W94)</f>
        <v>205403391.61419246</v>
      </c>
      <c r="DJ96" s="89">
        <f>SUMPRODUCT(AN$6:AN96,[1]节奏总纲!X$4:X94)</f>
        <v>177502170.77430013</v>
      </c>
      <c r="DK96" s="89">
        <f>SUMPRODUCT(AO$6:AO96,[1]节奏总纲!Y$4:Y94)</f>
        <v>144052906.50563028</v>
      </c>
      <c r="DL96" s="89">
        <f>SUMPRODUCT(AP$6:AP96,[1]节奏总纲!Z$4:Z94)</f>
        <v>104494284.91138269</v>
      </c>
      <c r="DM96" s="89">
        <f>SUMPRODUCT(AQ$6:AQ96,[1]节奏总纲!AA$4:AA94)</f>
        <v>56166886.272641644</v>
      </c>
      <c r="DN96" s="89">
        <f>SUMPRODUCT(AR$6:AR96,[1]节奏总纲!W$4:W94)</f>
        <v>44532995678.522133</v>
      </c>
      <c r="DO96" s="89">
        <f>SUMPRODUCT(AS$6:AS96,[1]节奏总纲!X$4:X94)</f>
        <v>38756209989.287781</v>
      </c>
      <c r="DP96" s="89">
        <f>SUMPRODUCT(AT$6:AT96,[1]节奏总纲!Y$4:Y94)</f>
        <v>31642979395.831467</v>
      </c>
      <c r="DQ96" s="89">
        <f>SUMPRODUCT(AU$6:AU96,[1]节奏总纲!Z$4:Z94)</f>
        <v>23073933523.497562</v>
      </c>
      <c r="DR96" s="89">
        <f>SUMPRODUCT(AV$6:AV96,[1]节奏总纲!AA$4:AA94)</f>
        <v>12508035183.469761</v>
      </c>
      <c r="DS96" s="89">
        <f>SUMPRODUCT(CZ$6:CZ96,[1]节奏总纲!W$4:W94)</f>
        <v>41015678.086832151</v>
      </c>
      <c r="DT96" s="89">
        <f>SUMPRODUCT(DA$6:DA96,[1]节奏总纲!X$4:X94)</f>
        <v>35325117.224008381</v>
      </c>
      <c r="DU96" s="89">
        <f>SUMPRODUCT(DB$6:DB96,[1]节奏总纲!Y$4:Y94)</f>
        <v>28589643.075228762</v>
      </c>
      <c r="DV96" s="89">
        <f>SUMPRODUCT(DC$6:DC96,[1]节奏总纲!Z$4:Z94)</f>
        <v>20689423.656655863</v>
      </c>
      <c r="DW96" s="89">
        <f>SUMPRODUCT(DD$6:DD96,[1]节奏总纲!AA$4:AA94)</f>
        <v>11077875.230305988</v>
      </c>
      <c r="DX96" s="89">
        <f>SUMPRODUCT(AW$6:AW96,[1]节奏总纲!W$4:W94)</f>
        <v>0</v>
      </c>
      <c r="DY96" s="89">
        <f>SUMPRODUCT(AX$6:AX96,[1]节奏总纲!X$4:X94)</f>
        <v>0</v>
      </c>
      <c r="DZ96" s="89">
        <f>SUMPRODUCT(AY$6:AY96,[1]节奏总纲!Y$4:Y94)</f>
        <v>0</v>
      </c>
      <c r="EA96" s="89">
        <f>SUMPRODUCT(AZ$6:AZ96,[1]节奏总纲!Z$4:Z94)</f>
        <v>0</v>
      </c>
      <c r="EB96" s="89">
        <f>SUMPRODUCT(BA$6:BA96,[1]节奏总纲!AA$4:AA94)</f>
        <v>0</v>
      </c>
      <c r="EC96" s="89">
        <f>SUMPRODUCT(BB$6:BB96,[1]节奏总纲!W$4:W94)</f>
        <v>0</v>
      </c>
      <c r="ED96" s="89">
        <f>SUMPRODUCT(BC$6:BC96,[1]节奏总纲!X$4:X94)</f>
        <v>0</v>
      </c>
      <c r="EE96" s="89">
        <f>SUMPRODUCT(BD$6:BD96,[1]节奏总纲!Y$4:Y94)</f>
        <v>0</v>
      </c>
      <c r="EF96" s="89">
        <f>SUMPRODUCT(BE$6:BE96,[1]节奏总纲!Z$4:Z94)</f>
        <v>0</v>
      </c>
      <c r="EG96" s="89">
        <f>SUMPRODUCT(BF$6:BF96,[1]节奏总纲!AA$4:AA94)</f>
        <v>0</v>
      </c>
      <c r="EH96" s="89">
        <f>SUMPRODUCT(BG$6:BG96,[1]节奏总纲!W$4:W94)</f>
        <v>0</v>
      </c>
      <c r="EI96" s="89">
        <f>SUMPRODUCT(BH$6:BH96,[1]节奏总纲!X$4:X94)</f>
        <v>0</v>
      </c>
      <c r="EJ96" s="89">
        <f>SUMPRODUCT(BI$6:BI96,[1]节奏总纲!Y$4:Y94)</f>
        <v>0</v>
      </c>
      <c r="EK96" s="89">
        <f>SUMPRODUCT(BJ$6:BJ96,[1]节奏总纲!Z$4:Z94)</f>
        <v>0</v>
      </c>
      <c r="EL96" s="89">
        <f>SUMPRODUCT(BK$6:BK96,[1]节奏总纲!AA$4:AA94)</f>
        <v>0</v>
      </c>
      <c r="EM96" s="89">
        <f>SUMPRODUCT(BL$6:BL96,[1]节奏总纲!W$4:W94)</f>
        <v>0</v>
      </c>
      <c r="EN96" s="89">
        <f>SUMPRODUCT(BM$6:BM96,[1]节奏总纲!X$4:X94)</f>
        <v>0</v>
      </c>
      <c r="EO96" s="89">
        <f>SUMPRODUCT(BN$6:BN96,[1]节奏总纲!Y$4:Y94)</f>
        <v>0</v>
      </c>
      <c r="EP96" s="89">
        <f>SUMPRODUCT(BO$6:BO96,[1]节奏总纲!Z$4:Z94)</f>
        <v>0</v>
      </c>
      <c r="EQ96" s="89">
        <f>SUMPRODUCT(BP$6:BP96,[1]节奏总纲!AA$4:AA94)</f>
        <v>0</v>
      </c>
      <c r="ER96" s="89">
        <f>SUMPRODUCT(BQ$6:BQ96,[1]节奏总纲!W$4:W94)</f>
        <v>0</v>
      </c>
      <c r="ES96" s="89">
        <f>SUMPRODUCT(BR$6:BR96,[1]节奏总纲!X$4:X94)</f>
        <v>0</v>
      </c>
      <c r="ET96" s="89">
        <f>SUMPRODUCT(BS$6:BS96,[1]节奏总纲!Y$4:Y94)</f>
        <v>0</v>
      </c>
      <c r="EU96" s="89">
        <f>SUMPRODUCT(BT$6:BT96,[1]节奏总纲!Z$4:Z94)</f>
        <v>0</v>
      </c>
      <c r="EV96" s="89">
        <f>SUMPRODUCT(BU$6:BU96,[1]节奏总纲!AA$4:AA94)</f>
        <v>0</v>
      </c>
      <c r="FE96" s="89">
        <f>SUMPRODUCT(BV$6:BV96,[1]节奏总纲!W$4:W94)</f>
        <v>11400.336073219916</v>
      </c>
      <c r="FF96" s="89">
        <f>SUMPRODUCT(BW$6:BW96,[1]节奏总纲!X$4:X94)</f>
        <v>9819.3990729961388</v>
      </c>
      <c r="FG96" s="89">
        <f>SUMPRODUCT(BX$6:BX96,[1]节奏总纲!Y$4:Y94)</f>
        <v>7947.7112861537435</v>
      </c>
      <c r="FH96" s="89">
        <f>SUMPRODUCT(BY$6:BY96,[1]节奏总纲!Z$4:Z94)</f>
        <v>5751.8944982610428</v>
      </c>
      <c r="FI96" s="89">
        <f>SUMPRODUCT(BZ$6:BZ96,[1]节奏总纲!AA$4:AA94)</f>
        <v>3080.2876762074579</v>
      </c>
      <c r="FJ96" s="89">
        <f>SUMPRODUCT(CA$6:CA96,[1]节奏总纲!W$4:W94)</f>
        <v>8528.2420059402648</v>
      </c>
      <c r="FK96" s="89">
        <f>SUMPRODUCT(CB$6:CB96,[1]节奏总纲!X$4:X94)</f>
        <v>7345.4859271966852</v>
      </c>
      <c r="FL96" s="89">
        <f>SUMPRODUCT(CC$6:CC96,[1]节奏总纲!Y$4:Y94)</f>
        <v>5945.1137279408367</v>
      </c>
      <c r="FM96" s="89">
        <f>SUMPRODUCT(CD$6:CD96,[1]节奏总纲!Z$4:Z94)</f>
        <v>4302.3286318122446</v>
      </c>
      <c r="FN96" s="89">
        <f>SUMPRODUCT(CE$6:CE96,[1]节奏总纲!AA$4:AA94)</f>
        <v>2303.8904103795448</v>
      </c>
      <c r="FO96" s="89">
        <f>SUMPRODUCT(CF$6:CF96,[1]节奏总纲!W$4:W94)</f>
        <v>5674.7089093438744</v>
      </c>
      <c r="FP96" s="89">
        <f>SUMPRODUCT(CG$6:CG96,[1]节奏总纲!X$4:X94)</f>
        <v>4888.0066786316656</v>
      </c>
      <c r="FQ96" s="89">
        <f>SUMPRODUCT(CH$6:CH96,[1]节奏总纲!Y$4:Y94)</f>
        <v>3956.2272785065657</v>
      </c>
      <c r="FR96" s="89">
        <f>SUMPRODUCT(CI$6:CI96,[1]节奏总纲!Z$4:Z94)</f>
        <v>2862.913348986036</v>
      </c>
      <c r="FS96" s="89">
        <f>SUMPRODUCT(CJ$6:CJ96,[1]节奏总纲!AA$4:AA94)</f>
        <v>1532.998372295232</v>
      </c>
      <c r="FT96" s="89">
        <f>SUMPRODUCT(CK$6:CK96,[1]节奏总纲!W$4:W94)</f>
        <v>8448.7463089638095</v>
      </c>
      <c r="FU96" s="89">
        <f>SUMPRODUCT(CL$6:CL96,[1]节奏总纲!X$4:X94)</f>
        <v>7277.1688062200637</v>
      </c>
      <c r="FV96" s="89">
        <f>SUMPRODUCT(CM$6:CM96,[1]节奏总纲!Y$4:Y94)</f>
        <v>5889.6298251012222</v>
      </c>
      <c r="FW96" s="89">
        <f>SUMPRODUCT(CN$6:CN96,[1]节奏总纲!Z$4:Z94)</f>
        <v>4262.2325166526443</v>
      </c>
      <c r="FX96" s="89">
        <f>SUMPRODUCT(CO$6:CO96,[1]节奏总纲!AA$4:AA94)</f>
        <v>2282.0902298671836</v>
      </c>
      <c r="FY96" s="89">
        <f>SUMPRODUCT(CP$6:CP96,[1]节奏总纲!W$4:W94)</f>
        <v>5609.6946174462946</v>
      </c>
      <c r="FZ96" s="89">
        <f>SUMPRODUCT(CQ$6:CQ96,[1]节奏总纲!X$4:X94)</f>
        <v>4831.9824954114465</v>
      </c>
      <c r="GA96" s="89">
        <f>SUMPRODUCT(CR$6:CR96,[1]节奏总纲!Y$4:Y94)</f>
        <v>3910.5856145132734</v>
      </c>
      <c r="GB96" s="89">
        <f>SUMPRODUCT(CS$6:CS96,[1]节奏总纲!Z$4:Z94)</f>
        <v>2829.6520151084692</v>
      </c>
      <c r="GC96" s="89">
        <f>SUMPRODUCT(CT$6:CT96,[1]节奏总纲!AA$4:AA94)</f>
        <v>1515.2146670470129</v>
      </c>
      <c r="GD96" s="89">
        <f>SUMPRODUCT(CU$6:CU96,[1]节奏总纲!W$4:W94)</f>
        <v>2788.214948156397</v>
      </c>
      <c r="GE96" s="89">
        <f>SUMPRODUCT(CV$6:CV96,[1]节奏总纲!X$4:X94)</f>
        <v>2401.5251285843156</v>
      </c>
      <c r="GF96" s="89">
        <f>SUMPRODUCT(CW$6:CW96,[1]节奏总纲!Y$4:Y94)</f>
        <v>1943.6495129777848</v>
      </c>
      <c r="GG96" s="89">
        <f>SUMPRODUCT(CX$6:CX96,[1]节奏总纲!Z$4:Z94)</f>
        <v>1406.7661758099725</v>
      </c>
      <c r="GH96" s="89">
        <f>SUMPRODUCT(CY$6:CY96,[1]节奏总纲!AA$4:AA94)</f>
        <v>753.08002926191148</v>
      </c>
      <c r="GR96" s="89">
        <f>SUMPRODUCT(CZ$6:CZ96,[1]节奏总纲!W$4:W94)</f>
        <v>41015678.086832151</v>
      </c>
      <c r="GS96" s="89">
        <f>SUMPRODUCT(DA$6:DA96,[1]节奏总纲!X$4:X94)</f>
        <v>35325117.224008381</v>
      </c>
      <c r="GT96" s="89">
        <f>SUMPRODUCT(DB$6:DB96,[1]节奏总纲!Y$4:Y94)</f>
        <v>28589643.075228762</v>
      </c>
      <c r="GU96" s="89">
        <f>SUMPRODUCT(DC$6:DC96,[1]节奏总纲!Z$4:Z94)</f>
        <v>20689423.656655863</v>
      </c>
      <c r="GV96" s="89">
        <f>SUMPRODUCT(DD$6:DD96,[1]节奏总纲!AA$4:AA94)</f>
        <v>11077875.230305988</v>
      </c>
    </row>
    <row r="97" spans="31:204" x14ac:dyDescent="0.15">
      <c r="AE97" s="89">
        <v>92</v>
      </c>
      <c r="AF97" s="89">
        <f t="shared" si="187"/>
        <v>6704.5</v>
      </c>
      <c r="AG97" s="89">
        <f t="shared" si="188"/>
        <v>6765.7752525252517</v>
      </c>
      <c r="AH97" s="89">
        <f t="shared" si="189"/>
        <v>6828.3010204081638</v>
      </c>
      <c r="AI97" s="89">
        <f t="shared" si="190"/>
        <v>6892.1159793814422</v>
      </c>
      <c r="AJ97" s="89">
        <f t="shared" si="191"/>
        <v>6738.0921052631547</v>
      </c>
      <c r="AL97" s="89">
        <v>92</v>
      </c>
      <c r="AM97" s="89">
        <f t="shared" si="192"/>
        <v>457395.88888888888</v>
      </c>
      <c r="AN97" s="89">
        <f t="shared" si="193"/>
        <v>461576.22278338938</v>
      </c>
      <c r="AO97" s="89">
        <f t="shared" si="194"/>
        <v>465841.86961451254</v>
      </c>
      <c r="AP97" s="89">
        <f t="shared" si="195"/>
        <v>470195.46792668954</v>
      </c>
      <c r="AQ97" s="89">
        <f t="shared" si="196"/>
        <v>459687.61695906409</v>
      </c>
      <c r="AR97" s="89">
        <f t="shared" si="197"/>
        <v>115947737.6068376</v>
      </c>
      <c r="AS97" s="89">
        <f t="shared" si="198"/>
        <v>117007432.87144953</v>
      </c>
      <c r="AT97" s="89">
        <f t="shared" si="199"/>
        <v>118088754.57003315</v>
      </c>
      <c r="AU97" s="89">
        <f t="shared" si="200"/>
        <v>119192371.56137103</v>
      </c>
      <c r="AV97" s="89">
        <f t="shared" si="201"/>
        <v>116528680.04948263</v>
      </c>
      <c r="AW97" s="89">
        <f t="shared" si="202"/>
        <v>0</v>
      </c>
      <c r="AX97" s="89">
        <f t="shared" si="203"/>
        <v>0</v>
      </c>
      <c r="AY97" s="89">
        <f t="shared" si="204"/>
        <v>0</v>
      </c>
      <c r="AZ97" s="89">
        <f t="shared" si="205"/>
        <v>0</v>
      </c>
      <c r="BA97" s="89">
        <f t="shared" si="206"/>
        <v>0</v>
      </c>
      <c r="BB97" s="89">
        <f t="shared" si="207"/>
        <v>0</v>
      </c>
      <c r="BC97" s="89">
        <f t="shared" si="208"/>
        <v>0</v>
      </c>
      <c r="BD97" s="89">
        <f t="shared" si="209"/>
        <v>0</v>
      </c>
      <c r="BE97" s="89">
        <f t="shared" si="210"/>
        <v>0</v>
      </c>
      <c r="BF97" s="89">
        <f t="shared" si="211"/>
        <v>0</v>
      </c>
      <c r="BG97" s="89">
        <f t="shared" si="212"/>
        <v>0</v>
      </c>
      <c r="BH97" s="89">
        <f t="shared" si="213"/>
        <v>0</v>
      </c>
      <c r="BI97" s="89">
        <f t="shared" si="214"/>
        <v>0</v>
      </c>
      <c r="BJ97" s="89">
        <f t="shared" si="215"/>
        <v>0</v>
      </c>
      <c r="BK97" s="89">
        <f t="shared" si="216"/>
        <v>0</v>
      </c>
      <c r="BL97" s="89">
        <f t="shared" si="217"/>
        <v>0</v>
      </c>
      <c r="BM97" s="89">
        <f t="shared" si="218"/>
        <v>0</v>
      </c>
      <c r="BN97" s="89">
        <f t="shared" si="219"/>
        <v>0</v>
      </c>
      <c r="BO97" s="89">
        <f t="shared" si="220"/>
        <v>0</v>
      </c>
      <c r="BP97" s="89">
        <f t="shared" si="221"/>
        <v>0</v>
      </c>
      <c r="BQ97" s="89">
        <f t="shared" si="222"/>
        <v>0</v>
      </c>
      <c r="BR97" s="89">
        <f t="shared" si="223"/>
        <v>0</v>
      </c>
      <c r="BS97" s="89">
        <f t="shared" si="224"/>
        <v>0</v>
      </c>
      <c r="BT97" s="89">
        <f t="shared" si="225"/>
        <v>0</v>
      </c>
      <c r="BU97" s="89">
        <f t="shared" si="226"/>
        <v>0</v>
      </c>
      <c r="BV97" s="89">
        <f t="shared" si="227"/>
        <v>22.921367521367522</v>
      </c>
      <c r="BW97" s="89">
        <f t="shared" si="228"/>
        <v>23.130855564188895</v>
      </c>
      <c r="BX97" s="89">
        <f t="shared" si="229"/>
        <v>23.344618873190303</v>
      </c>
      <c r="BY97" s="89">
        <f t="shared" si="230"/>
        <v>23.562789673098948</v>
      </c>
      <c r="BZ97" s="89">
        <f t="shared" si="231"/>
        <v>23.036212325685998</v>
      </c>
      <c r="CA97" s="89">
        <f t="shared" si="232"/>
        <v>17.191025641025639</v>
      </c>
      <c r="CB97" s="89">
        <f t="shared" si="233"/>
        <v>17.348141673141672</v>
      </c>
      <c r="CC97" s="89">
        <f t="shared" si="234"/>
        <v>17.508464154892728</v>
      </c>
      <c r="CD97" s="89">
        <f t="shared" si="235"/>
        <v>17.672092254824211</v>
      </c>
      <c r="CE97" s="89">
        <f t="shared" si="236"/>
        <v>17.277159244264499</v>
      </c>
      <c r="CF97" s="89">
        <f t="shared" si="237"/>
        <v>11.460683760683761</v>
      </c>
      <c r="CG97" s="89">
        <f t="shared" si="238"/>
        <v>11.565427782094448</v>
      </c>
      <c r="CH97" s="89">
        <f t="shared" si="239"/>
        <v>11.672309436595151</v>
      </c>
      <c r="CI97" s="89">
        <f t="shared" si="240"/>
        <v>11.781394836549474</v>
      </c>
      <c r="CJ97" s="89">
        <f t="shared" si="241"/>
        <v>11.518106162842999</v>
      </c>
      <c r="CK97" s="89">
        <f t="shared" si="242"/>
        <v>17.191025641025639</v>
      </c>
      <c r="CL97" s="89">
        <f t="shared" si="243"/>
        <v>17.348141673141672</v>
      </c>
      <c r="CM97" s="89">
        <f t="shared" si="244"/>
        <v>17.508464154892728</v>
      </c>
      <c r="CN97" s="89">
        <f t="shared" si="245"/>
        <v>17.672092254824211</v>
      </c>
      <c r="CO97" s="89">
        <f t="shared" si="246"/>
        <v>17.277159244264499</v>
      </c>
      <c r="CP97" s="89">
        <f t="shared" si="247"/>
        <v>11.460683760683761</v>
      </c>
      <c r="CQ97" s="89">
        <f t="shared" si="248"/>
        <v>11.565427782094448</v>
      </c>
      <c r="CR97" s="89">
        <f t="shared" si="249"/>
        <v>11.672309436595151</v>
      </c>
      <c r="CS97" s="89">
        <f t="shared" si="250"/>
        <v>11.781394836549474</v>
      </c>
      <c r="CT97" s="89">
        <f t="shared" si="251"/>
        <v>11.518106162842999</v>
      </c>
      <c r="CU97" s="89">
        <f t="shared" si="252"/>
        <v>5.7303418803418804</v>
      </c>
      <c r="CV97" s="89">
        <f t="shared" si="253"/>
        <v>5.7827138910472238</v>
      </c>
      <c r="CW97" s="89">
        <f t="shared" si="254"/>
        <v>5.8361547182975757</v>
      </c>
      <c r="CX97" s="89">
        <f t="shared" si="255"/>
        <v>5.8906974182747369</v>
      </c>
      <c r="CY97" s="89">
        <f t="shared" si="256"/>
        <v>5.7590530814214995</v>
      </c>
      <c r="CZ97" s="89">
        <f t="shared" si="257"/>
        <v>82516.923076923078</v>
      </c>
      <c r="DA97" s="89">
        <f t="shared" si="258"/>
        <v>83271.080031080026</v>
      </c>
      <c r="DB97" s="89">
        <f t="shared" si="259"/>
        <v>84040.627943485088</v>
      </c>
      <c r="DC97" s="89">
        <f t="shared" si="260"/>
        <v>84826.042823156211</v>
      </c>
      <c r="DD97" s="89">
        <f t="shared" si="261"/>
        <v>82930.364372469601</v>
      </c>
      <c r="DH97" s="89">
        <v>92</v>
      </c>
      <c r="DI97" s="89">
        <f>SUMPRODUCT(AM$6:AM97,[1]节奏总纲!W$4:W95)</f>
        <v>223418177.95135099</v>
      </c>
      <c r="DJ97" s="89">
        <f>SUMPRODUCT(AN$6:AN97,[1]节奏总纲!X$4:X95)</f>
        <v>192574301.87923315</v>
      </c>
      <c r="DK97" s="89">
        <f>SUMPRODUCT(AO$6:AO97,[1]节奏总纲!Y$4:Y95)</f>
        <v>156482989.70760462</v>
      </c>
      <c r="DL97" s="89">
        <f>SUMPRODUCT(AP$6:AP97,[1]节奏总纲!Z$4:Z95)</f>
        <v>113407469.50506134</v>
      </c>
      <c r="DM97" s="89">
        <f>SUMPRODUCT(AQ$6:AQ97,[1]节奏总纲!AA$4:AA95)</f>
        <v>60650402.003572837</v>
      </c>
      <c r="DN97" s="89">
        <f>SUMPRODUCT(AR$6:AR97,[1]节奏总纲!W$4:W95)</f>
        <v>49099660508.715889</v>
      </c>
      <c r="DO97" s="89">
        <f>SUMPRODUCT(AS$6:AS97,[1]节奏总纲!X$4:X95)</f>
        <v>42576925358.583885</v>
      </c>
      <c r="DP97" s="89">
        <f>SUMPRODUCT(AT$6:AT97,[1]节奏总纲!Y$4:Y95)</f>
        <v>34793947868.754898</v>
      </c>
      <c r="DQ97" s="89">
        <f>SUMPRODUCT(AU$6:AU97,[1]节奏总纲!Z$4:Z95)</f>
        <v>25333384501.554363</v>
      </c>
      <c r="DR97" s="89">
        <f>SUMPRODUCT(AV$6:AV97,[1]节奏总纲!AA$4:AA95)</f>
        <v>13644585638.238764</v>
      </c>
      <c r="DS97" s="89">
        <f>SUMPRODUCT(CZ$6:CZ97,[1]节奏总纲!W$4:W95)</f>
        <v>44265652.068980522</v>
      </c>
      <c r="DT97" s="89">
        <f>SUMPRODUCT(DA$6:DA97,[1]节奏总纲!X$4:X95)</f>
        <v>38044218.801445559</v>
      </c>
      <c r="DU97" s="89">
        <f>SUMPRODUCT(DB$6:DB97,[1]节奏总纲!Y$4:Y95)</f>
        <v>30832103.587737285</v>
      </c>
      <c r="DV97" s="89">
        <f>SUMPRODUCT(DC$6:DC97,[1]节奏总纲!Z$4:Z95)</f>
        <v>22297414.863733944</v>
      </c>
      <c r="DW97" s="89">
        <f>SUMPRODUCT(DD$6:DD97,[1]节奏总纲!AA$4:AA95)</f>
        <v>11886727.980561679</v>
      </c>
      <c r="DX97" s="89">
        <f>SUMPRODUCT(AW$6:AW97,[1]节奏总纲!W$4:W95)</f>
        <v>0</v>
      </c>
      <c r="DY97" s="89">
        <f>SUMPRODUCT(AX$6:AX97,[1]节奏总纲!X$4:X95)</f>
        <v>0</v>
      </c>
      <c r="DZ97" s="89">
        <f>SUMPRODUCT(AY$6:AY97,[1]节奏总纲!Y$4:Y95)</f>
        <v>0</v>
      </c>
      <c r="EA97" s="89">
        <f>SUMPRODUCT(AZ$6:AZ97,[1]节奏总纲!Z$4:Z95)</f>
        <v>0</v>
      </c>
      <c r="EB97" s="89">
        <f>SUMPRODUCT(BA$6:BA97,[1]节奏总纲!AA$4:AA95)</f>
        <v>0</v>
      </c>
      <c r="EC97" s="89">
        <f>SUMPRODUCT(BB$6:BB97,[1]节奏总纲!W$4:W95)</f>
        <v>0</v>
      </c>
      <c r="ED97" s="89">
        <f>SUMPRODUCT(BC$6:BC97,[1]节奏总纲!X$4:X95)</f>
        <v>0</v>
      </c>
      <c r="EE97" s="89">
        <f>SUMPRODUCT(BD$6:BD97,[1]节奏总纲!Y$4:Y95)</f>
        <v>0</v>
      </c>
      <c r="EF97" s="89">
        <f>SUMPRODUCT(BE$6:BE97,[1]节奏总纲!Z$4:Z95)</f>
        <v>0</v>
      </c>
      <c r="EG97" s="89">
        <f>SUMPRODUCT(BF$6:BF97,[1]节奏总纲!AA$4:AA95)</f>
        <v>0</v>
      </c>
      <c r="EH97" s="89">
        <f>SUMPRODUCT(BG$6:BG97,[1]节奏总纲!W$4:W95)</f>
        <v>0</v>
      </c>
      <c r="EI97" s="89">
        <f>SUMPRODUCT(BH$6:BH97,[1]节奏总纲!X$4:X95)</f>
        <v>0</v>
      </c>
      <c r="EJ97" s="89">
        <f>SUMPRODUCT(BI$6:BI97,[1]节奏总纲!Y$4:Y95)</f>
        <v>0</v>
      </c>
      <c r="EK97" s="89">
        <f>SUMPRODUCT(BJ$6:BJ97,[1]节奏总纲!Z$4:Z95)</f>
        <v>0</v>
      </c>
      <c r="EL97" s="89">
        <f>SUMPRODUCT(BK$6:BK97,[1]节奏总纲!AA$4:AA95)</f>
        <v>0</v>
      </c>
      <c r="EM97" s="89">
        <f>SUMPRODUCT(BL$6:BL97,[1]节奏总纲!W$4:W95)</f>
        <v>0</v>
      </c>
      <c r="EN97" s="89">
        <f>SUMPRODUCT(BM$6:BM97,[1]节奏总纲!X$4:X95)</f>
        <v>0</v>
      </c>
      <c r="EO97" s="89">
        <f>SUMPRODUCT(BN$6:BN97,[1]节奏总纲!Y$4:Y95)</f>
        <v>0</v>
      </c>
      <c r="EP97" s="89">
        <f>SUMPRODUCT(BO$6:BO97,[1]节奏总纲!Z$4:Z95)</f>
        <v>0</v>
      </c>
      <c r="EQ97" s="89">
        <f>SUMPRODUCT(BP$6:BP97,[1]节奏总纲!AA$4:AA95)</f>
        <v>0</v>
      </c>
      <c r="ER97" s="89">
        <f>SUMPRODUCT(BQ$6:BQ97,[1]节奏总纲!W$4:W95)</f>
        <v>0</v>
      </c>
      <c r="ES97" s="89">
        <f>SUMPRODUCT(BR$6:BR97,[1]节奏总纲!X$4:X95)</f>
        <v>0</v>
      </c>
      <c r="ET97" s="89">
        <f>SUMPRODUCT(BS$6:BS97,[1]节奏总纲!Y$4:Y95)</f>
        <v>0</v>
      </c>
      <c r="EU97" s="89">
        <f>SUMPRODUCT(BT$6:BT97,[1]节奏总纲!Z$4:Z95)</f>
        <v>0</v>
      </c>
      <c r="EV97" s="89">
        <f>SUMPRODUCT(BU$6:BU97,[1]节奏总纲!AA$4:AA95)</f>
        <v>0</v>
      </c>
      <c r="FE97" s="89">
        <f>SUMPRODUCT(BV$6:BV97,[1]节奏总纲!W$4:W95)</f>
        <v>12303.106623816686</v>
      </c>
      <c r="FF97" s="89">
        <f>SUMPRODUCT(BW$6:BW97,[1]节奏总纲!X$4:X95)</f>
        <v>10574.705066728689</v>
      </c>
      <c r="FG97" s="89">
        <f>SUMPRODUCT(BX$6:BX97,[1]节奏总纲!Y$4:Y95)</f>
        <v>8570.616984072778</v>
      </c>
      <c r="FH97" s="89">
        <f>SUMPRODUCT(BY$6:BY97,[1]节奏总纲!Z$4:Z95)</f>
        <v>6198.5587224493993</v>
      </c>
      <c r="FI97" s="89">
        <f>SUMPRODUCT(BZ$6:BZ97,[1]节奏总纲!AA$4:AA95)</f>
        <v>3304.9689957229275</v>
      </c>
      <c r="FJ97" s="89">
        <f>SUMPRODUCT(CA$6:CA97,[1]节奏总纲!W$4:W95)</f>
        <v>9205.3199188878425</v>
      </c>
      <c r="FK97" s="89">
        <f>SUMPRODUCT(CB$6:CB97,[1]节奏总纲!X$4:X95)</f>
        <v>7911.9654224960977</v>
      </c>
      <c r="FL97" s="89">
        <f>SUMPRODUCT(CC$6:CC97,[1]节奏总纲!Y$4:Y95)</f>
        <v>6412.2930013801124</v>
      </c>
      <c r="FM97" s="89">
        <f>SUMPRODUCT(CD$6:CD97,[1]节奏总纲!Z$4:Z95)</f>
        <v>4637.3267999535119</v>
      </c>
      <c r="FN97" s="89">
        <f>SUMPRODUCT(CE$6:CE97,[1]节奏总纲!AA$4:AA95)</f>
        <v>2472.4014000161469</v>
      </c>
      <c r="FO97" s="89">
        <f>SUMPRODUCT(CF$6:CF97,[1]节奏总纲!W$4:W95)</f>
        <v>6126.0941846422593</v>
      </c>
      <c r="FP97" s="89">
        <f>SUMPRODUCT(CG$6:CG97,[1]节奏总纲!X$4:X95)</f>
        <v>5265.659675497941</v>
      </c>
      <c r="FQ97" s="89">
        <f>SUMPRODUCT(CH$6:CH97,[1]节奏总纲!Y$4:Y95)</f>
        <v>4267.6801274660829</v>
      </c>
      <c r="FR97" s="89">
        <f>SUMPRODUCT(CI$6:CI97,[1]节奏总纲!Z$4:Z95)</f>
        <v>3086.2454610802142</v>
      </c>
      <c r="FS97" s="89">
        <f>SUMPRODUCT(CJ$6:CJ97,[1]节奏总纲!AA$4:AA95)</f>
        <v>1645.3390320529668</v>
      </c>
      <c r="FT97" s="89">
        <f>SUMPRODUCT(CK$6:CK97,[1]节奏总纲!W$4:W95)</f>
        <v>9125.8242219113854</v>
      </c>
      <c r="FU97" s="89">
        <f>SUMPRODUCT(CL$6:CL97,[1]节奏总纲!X$4:X95)</f>
        <v>7843.6483015194763</v>
      </c>
      <c r="FV97" s="89">
        <f>SUMPRODUCT(CM$6:CM97,[1]节奏总纲!Y$4:Y95)</f>
        <v>6356.8090985404979</v>
      </c>
      <c r="FW97" s="89">
        <f>SUMPRODUCT(CN$6:CN97,[1]节奏总纲!Z$4:Z95)</f>
        <v>4597.2306847939117</v>
      </c>
      <c r="FX97" s="89">
        <f>SUMPRODUCT(CO$6:CO97,[1]节奏总纲!AA$4:AA95)</f>
        <v>2450.6012195037856</v>
      </c>
      <c r="FY97" s="89">
        <f>SUMPRODUCT(CP$6:CP97,[1]节奏总纲!W$4:W95)</f>
        <v>6061.0798927446795</v>
      </c>
      <c r="FZ97" s="89">
        <f>SUMPRODUCT(CQ$6:CQ97,[1]节奏总纲!X$4:X95)</f>
        <v>5209.6354922777218</v>
      </c>
      <c r="GA97" s="89">
        <f>SUMPRODUCT(CR$6:CR97,[1]节奏总纲!Y$4:Y95)</f>
        <v>4222.0384634727907</v>
      </c>
      <c r="GB97" s="89">
        <f>SUMPRODUCT(CS$6:CS97,[1]节奏总纲!Z$4:Z95)</f>
        <v>3052.9841272026474</v>
      </c>
      <c r="GC97" s="89">
        <f>SUMPRODUCT(CT$6:CT97,[1]节奏总纲!AA$4:AA95)</f>
        <v>1627.5553268047477</v>
      </c>
      <c r="GD97" s="89">
        <f>SUMPRODUCT(CU$6:CU97,[1]节奏总纲!W$4:W95)</f>
        <v>3013.9075858055894</v>
      </c>
      <c r="GE97" s="89">
        <f>SUMPRODUCT(CV$6:CV97,[1]节奏总纲!X$4:X95)</f>
        <v>2590.3516270174532</v>
      </c>
      <c r="GF97" s="89">
        <f>SUMPRODUCT(CW$6:CW97,[1]节奏总纲!Y$4:Y95)</f>
        <v>2099.3759374575434</v>
      </c>
      <c r="GG97" s="89">
        <f>SUMPRODUCT(CX$6:CX97,[1]节奏总纲!Z$4:Z95)</f>
        <v>1518.4322318570617</v>
      </c>
      <c r="GH97" s="89">
        <f>SUMPRODUCT(CY$6:CY97,[1]节奏总纲!AA$4:AA95)</f>
        <v>809.25035914077887</v>
      </c>
      <c r="GR97" s="89">
        <f>SUMPRODUCT(CZ$6:CZ97,[1]节奏总纲!W$4:W95)</f>
        <v>44265652.068980522</v>
      </c>
      <c r="GS97" s="89">
        <f>SUMPRODUCT(DA$6:DA97,[1]节奏总纲!X$4:X95)</f>
        <v>38044218.801445559</v>
      </c>
      <c r="GT97" s="89">
        <f>SUMPRODUCT(DB$6:DB97,[1]节奏总纲!Y$4:Y95)</f>
        <v>30832103.587737285</v>
      </c>
      <c r="GU97" s="89">
        <f>SUMPRODUCT(DC$6:DC97,[1]节奏总纲!Z$4:Z95)</f>
        <v>22297414.863733944</v>
      </c>
      <c r="GV97" s="89">
        <f>SUMPRODUCT(DD$6:DD97,[1]节奏总纲!AA$4:AA95)</f>
        <v>11886727.980561679</v>
      </c>
    </row>
    <row r="98" spans="31:204" x14ac:dyDescent="0.15">
      <c r="AE98" s="89">
        <v>93</v>
      </c>
      <c r="AF98" s="89">
        <f t="shared" si="187"/>
        <v>6777.375</v>
      </c>
      <c r="AG98" s="89">
        <f t="shared" si="188"/>
        <v>6839.3162878787871</v>
      </c>
      <c r="AH98" s="89">
        <f t="shared" si="189"/>
        <v>6902.5216836734699</v>
      </c>
      <c r="AI98" s="89">
        <f t="shared" si="190"/>
        <v>6967.0302835051534</v>
      </c>
      <c r="AJ98" s="89">
        <f t="shared" si="191"/>
        <v>6811.3322368421013</v>
      </c>
      <c r="AL98" s="89">
        <v>93</v>
      </c>
      <c r="AM98" s="89">
        <f t="shared" si="192"/>
        <v>462367.58333333331</v>
      </c>
      <c r="AN98" s="89">
        <f t="shared" si="193"/>
        <v>466593.35563973058</v>
      </c>
      <c r="AO98" s="89">
        <f t="shared" si="194"/>
        <v>470905.36819727893</v>
      </c>
      <c r="AP98" s="89">
        <f t="shared" si="195"/>
        <v>475306.28823024046</v>
      </c>
      <c r="AQ98" s="89">
        <f t="shared" si="196"/>
        <v>464684.2214912278</v>
      </c>
      <c r="AR98" s="89">
        <f t="shared" si="197"/>
        <v>117208039.1025641</v>
      </c>
      <c r="AS98" s="89">
        <f t="shared" si="198"/>
        <v>118279252.79396528</v>
      </c>
      <c r="AT98" s="89">
        <f t="shared" si="199"/>
        <v>119372327.98927264</v>
      </c>
      <c r="AU98" s="89">
        <f t="shared" si="200"/>
        <v>120487940.81747288</v>
      </c>
      <c r="AV98" s="89">
        <f t="shared" si="201"/>
        <v>117795296.13697699</v>
      </c>
      <c r="AW98" s="89">
        <f t="shared" si="202"/>
        <v>0</v>
      </c>
      <c r="AX98" s="89">
        <f t="shared" si="203"/>
        <v>0</v>
      </c>
      <c r="AY98" s="89">
        <f t="shared" si="204"/>
        <v>0</v>
      </c>
      <c r="AZ98" s="89">
        <f t="shared" si="205"/>
        <v>0</v>
      </c>
      <c r="BA98" s="89">
        <f t="shared" si="206"/>
        <v>0</v>
      </c>
      <c r="BB98" s="89">
        <f t="shared" si="207"/>
        <v>0</v>
      </c>
      <c r="BC98" s="89">
        <f t="shared" si="208"/>
        <v>0</v>
      </c>
      <c r="BD98" s="89">
        <f t="shared" si="209"/>
        <v>0</v>
      </c>
      <c r="BE98" s="89">
        <f t="shared" si="210"/>
        <v>0</v>
      </c>
      <c r="BF98" s="89">
        <f t="shared" si="211"/>
        <v>0</v>
      </c>
      <c r="BG98" s="89">
        <f t="shared" si="212"/>
        <v>0</v>
      </c>
      <c r="BH98" s="89">
        <f t="shared" si="213"/>
        <v>0</v>
      </c>
      <c r="BI98" s="89">
        <f t="shared" si="214"/>
        <v>0</v>
      </c>
      <c r="BJ98" s="89">
        <f t="shared" si="215"/>
        <v>0</v>
      </c>
      <c r="BK98" s="89">
        <f t="shared" si="216"/>
        <v>0</v>
      </c>
      <c r="BL98" s="89">
        <f t="shared" si="217"/>
        <v>0</v>
      </c>
      <c r="BM98" s="89">
        <f t="shared" si="218"/>
        <v>0</v>
      </c>
      <c r="BN98" s="89">
        <f t="shared" si="219"/>
        <v>0</v>
      </c>
      <c r="BO98" s="89">
        <f t="shared" si="220"/>
        <v>0</v>
      </c>
      <c r="BP98" s="89">
        <f t="shared" si="221"/>
        <v>0</v>
      </c>
      <c r="BQ98" s="89">
        <f t="shared" si="222"/>
        <v>0</v>
      </c>
      <c r="BR98" s="89">
        <f t="shared" si="223"/>
        <v>0</v>
      </c>
      <c r="BS98" s="89">
        <f t="shared" si="224"/>
        <v>0</v>
      </c>
      <c r="BT98" s="89">
        <f t="shared" si="225"/>
        <v>0</v>
      </c>
      <c r="BU98" s="89">
        <f t="shared" si="226"/>
        <v>0</v>
      </c>
      <c r="BV98" s="89">
        <f t="shared" si="227"/>
        <v>23.170512820512819</v>
      </c>
      <c r="BW98" s="89">
        <f t="shared" si="228"/>
        <v>23.382277907277903</v>
      </c>
      <c r="BX98" s="89">
        <f t="shared" si="229"/>
        <v>23.598364730507591</v>
      </c>
      <c r="BY98" s="89">
        <f t="shared" si="230"/>
        <v>23.818906952154371</v>
      </c>
      <c r="BZ98" s="89">
        <f t="shared" si="231"/>
        <v>23.286605937921713</v>
      </c>
      <c r="CA98" s="89">
        <f t="shared" si="232"/>
        <v>17.377884615384616</v>
      </c>
      <c r="CB98" s="89">
        <f t="shared" si="233"/>
        <v>17.536708430458429</v>
      </c>
      <c r="CC98" s="89">
        <f t="shared" si="234"/>
        <v>17.698773547880691</v>
      </c>
      <c r="CD98" s="89">
        <f t="shared" si="235"/>
        <v>17.864180214115777</v>
      </c>
      <c r="CE98" s="89">
        <f t="shared" si="236"/>
        <v>17.464954453441287</v>
      </c>
      <c r="CF98" s="89">
        <f t="shared" si="237"/>
        <v>11.58525641025641</v>
      </c>
      <c r="CG98" s="89">
        <f t="shared" si="238"/>
        <v>11.691138953638951</v>
      </c>
      <c r="CH98" s="89">
        <f t="shared" si="239"/>
        <v>11.799182365253795</v>
      </c>
      <c r="CI98" s="89">
        <f t="shared" si="240"/>
        <v>11.909453476077186</v>
      </c>
      <c r="CJ98" s="89">
        <f t="shared" si="241"/>
        <v>11.643302968960857</v>
      </c>
      <c r="CK98" s="89">
        <f t="shared" si="242"/>
        <v>17.377884615384616</v>
      </c>
      <c r="CL98" s="89">
        <f t="shared" si="243"/>
        <v>17.536708430458429</v>
      </c>
      <c r="CM98" s="89">
        <f t="shared" si="244"/>
        <v>17.698773547880691</v>
      </c>
      <c r="CN98" s="89">
        <f t="shared" si="245"/>
        <v>17.864180214115777</v>
      </c>
      <c r="CO98" s="89">
        <f t="shared" si="246"/>
        <v>17.464954453441287</v>
      </c>
      <c r="CP98" s="89">
        <f t="shared" si="247"/>
        <v>11.58525641025641</v>
      </c>
      <c r="CQ98" s="89">
        <f t="shared" si="248"/>
        <v>11.691138953638951</v>
      </c>
      <c r="CR98" s="89">
        <f t="shared" si="249"/>
        <v>11.799182365253795</v>
      </c>
      <c r="CS98" s="89">
        <f t="shared" si="250"/>
        <v>11.909453476077186</v>
      </c>
      <c r="CT98" s="89">
        <f t="shared" si="251"/>
        <v>11.643302968960857</v>
      </c>
      <c r="CU98" s="89">
        <f t="shared" si="252"/>
        <v>5.7926282051282048</v>
      </c>
      <c r="CV98" s="89">
        <f t="shared" si="253"/>
        <v>5.8455694768194757</v>
      </c>
      <c r="CW98" s="89">
        <f t="shared" si="254"/>
        <v>5.8995911826268976</v>
      </c>
      <c r="CX98" s="89">
        <f t="shared" si="255"/>
        <v>5.9547267380385929</v>
      </c>
      <c r="CY98" s="89">
        <f t="shared" si="256"/>
        <v>5.8216514844804284</v>
      </c>
      <c r="CZ98" s="89">
        <f t="shared" si="257"/>
        <v>83413.846153846156</v>
      </c>
      <c r="DA98" s="89">
        <f t="shared" si="258"/>
        <v>84176.200466200462</v>
      </c>
      <c r="DB98" s="89">
        <f t="shared" si="259"/>
        <v>84954.11302982732</v>
      </c>
      <c r="DC98" s="89">
        <f t="shared" si="260"/>
        <v>85748.065027755729</v>
      </c>
      <c r="DD98" s="89">
        <f t="shared" si="261"/>
        <v>83831.781376518164</v>
      </c>
      <c r="DH98" s="89">
        <v>93</v>
      </c>
      <c r="DI98" s="89">
        <f>SUMPRODUCT(AM$6:AM98,[1]节奏总纲!W$4:W96)</f>
        <v>242935814.94522965</v>
      </c>
      <c r="DJ98" s="89">
        <f>SUMPRODUCT(AN$6:AN98,[1]节奏总纲!X$4:X96)</f>
        <v>209394879.48080605</v>
      </c>
      <c r="DK98" s="89">
        <f>SUMPRODUCT(AO$6:AO98,[1]节奏总纲!Y$4:Y96)</f>
        <v>169932109.25227219</v>
      </c>
      <c r="DL98" s="89">
        <f>SUMPRODUCT(AP$6:AP98,[1]节奏总纲!Z$4:Z96)</f>
        <v>122892546.49004957</v>
      </c>
      <c r="DM98" s="89">
        <f>SUMPRODUCT(AQ$6:AQ98,[1]节奏总纲!AA$4:AA96)</f>
        <v>65624697.242138535</v>
      </c>
      <c r="DN98" s="89">
        <f>SUMPRODUCT(AR$6:AR98,[1]节奏总纲!W$4:W96)</f>
        <v>54047291014.029602</v>
      </c>
      <c r="DO98" s="89">
        <f>SUMPRODUCT(AS$6:AS98,[1]节奏总纲!X$4:X96)</f>
        <v>46840863809.977341</v>
      </c>
      <c r="DP98" s="89">
        <f>SUMPRODUCT(AT$6:AT98,[1]节奏总纲!Y$4:Y96)</f>
        <v>38203237330.879723</v>
      </c>
      <c r="DQ98" s="89">
        <f>SUMPRODUCT(AU$6:AU98,[1]节奏总纲!Z$4:Z96)</f>
        <v>27737807549.841156</v>
      </c>
      <c r="DR98" s="89">
        <f>SUMPRODUCT(AV$6:AV98,[1]节奏总纲!AA$4:AA96)</f>
        <v>14905546423.2192</v>
      </c>
      <c r="DS98" s="89">
        <f>SUMPRODUCT(CZ$6:CZ98,[1]节奏总纲!W$4:W96)</f>
        <v>47786749.196415409</v>
      </c>
      <c r="DT98" s="89">
        <f>SUMPRODUCT(DA$6:DA98,[1]节奏总纲!X$4:X96)</f>
        <v>41078750.465973869</v>
      </c>
      <c r="DU98" s="89">
        <f>SUMPRODUCT(DB$6:DB98,[1]节奏总纲!Y$4:Y96)</f>
        <v>33258404.282340303</v>
      </c>
      <c r="DV98" s="89">
        <f>SUMPRODUCT(DC$6:DC98,[1]节奏总纲!Z$4:Z96)</f>
        <v>24008578.839978375</v>
      </c>
      <c r="DW98" s="89">
        <f>SUMPRODUCT(DD$6:DD98,[1]节奏总纲!AA$4:AA96)</f>
        <v>12784120.25612352</v>
      </c>
      <c r="DX98" s="89">
        <f>SUMPRODUCT(AW$6:AW98,[1]节奏总纲!W$4:W96)</f>
        <v>0</v>
      </c>
      <c r="DY98" s="89">
        <f>SUMPRODUCT(AX$6:AX98,[1]节奏总纲!X$4:X96)</f>
        <v>0</v>
      </c>
      <c r="DZ98" s="89">
        <f>SUMPRODUCT(AY$6:AY98,[1]节奏总纲!Y$4:Y96)</f>
        <v>0</v>
      </c>
      <c r="EA98" s="89">
        <f>SUMPRODUCT(AZ$6:AZ98,[1]节奏总纲!Z$4:Z96)</f>
        <v>0</v>
      </c>
      <c r="EB98" s="89">
        <f>SUMPRODUCT(BA$6:BA98,[1]节奏总纲!AA$4:AA96)</f>
        <v>0</v>
      </c>
      <c r="EC98" s="89">
        <f>SUMPRODUCT(BB$6:BB98,[1]节奏总纲!W$4:W96)</f>
        <v>0</v>
      </c>
      <c r="ED98" s="89">
        <f>SUMPRODUCT(BC$6:BC98,[1]节奏总纲!X$4:X96)</f>
        <v>0</v>
      </c>
      <c r="EE98" s="89">
        <f>SUMPRODUCT(BD$6:BD98,[1]节奏总纲!Y$4:Y96)</f>
        <v>0</v>
      </c>
      <c r="EF98" s="89">
        <f>SUMPRODUCT(BE$6:BE98,[1]节奏总纲!Z$4:Z96)</f>
        <v>0</v>
      </c>
      <c r="EG98" s="89">
        <f>SUMPRODUCT(BF$6:BF98,[1]节奏总纲!AA$4:AA96)</f>
        <v>0</v>
      </c>
      <c r="EH98" s="89">
        <f>SUMPRODUCT(BG$6:BG98,[1]节奏总纲!W$4:W96)</f>
        <v>0</v>
      </c>
      <c r="EI98" s="89">
        <f>SUMPRODUCT(BH$6:BH98,[1]节奏总纲!X$4:X96)</f>
        <v>0</v>
      </c>
      <c r="EJ98" s="89">
        <f>SUMPRODUCT(BI$6:BI98,[1]节奏总纲!Y$4:Y96)</f>
        <v>0</v>
      </c>
      <c r="EK98" s="89">
        <f>SUMPRODUCT(BJ$6:BJ98,[1]节奏总纲!Z$4:Z96)</f>
        <v>0</v>
      </c>
      <c r="EL98" s="89">
        <f>SUMPRODUCT(BK$6:BK98,[1]节奏总纲!AA$4:AA96)</f>
        <v>0</v>
      </c>
      <c r="EM98" s="89">
        <f>SUMPRODUCT(BL$6:BL98,[1]节奏总纲!W$4:W96)</f>
        <v>0</v>
      </c>
      <c r="EN98" s="89">
        <f>SUMPRODUCT(BM$6:BM98,[1]节奏总纲!X$4:X96)</f>
        <v>0</v>
      </c>
      <c r="EO98" s="89">
        <f>SUMPRODUCT(BN$6:BN98,[1]节奏总纲!Y$4:Y96)</f>
        <v>0</v>
      </c>
      <c r="EP98" s="89">
        <f>SUMPRODUCT(BO$6:BO98,[1]节奏总纲!Z$4:Z96)</f>
        <v>0</v>
      </c>
      <c r="EQ98" s="89">
        <f>SUMPRODUCT(BP$6:BP98,[1]节奏总纲!AA$4:AA96)</f>
        <v>0</v>
      </c>
      <c r="ER98" s="89">
        <f>SUMPRODUCT(BQ$6:BQ98,[1]节奏总纲!W$4:W96)</f>
        <v>0</v>
      </c>
      <c r="ES98" s="89">
        <f>SUMPRODUCT(BR$6:BR98,[1]节奏总纲!X$4:X96)</f>
        <v>0</v>
      </c>
      <c r="ET98" s="89">
        <f>SUMPRODUCT(BS$6:BS98,[1]节奏总纲!Y$4:Y96)</f>
        <v>0</v>
      </c>
      <c r="EU98" s="89">
        <f>SUMPRODUCT(BT$6:BT98,[1]节奏总纲!Z$4:Z96)</f>
        <v>0</v>
      </c>
      <c r="EV98" s="89">
        <f>SUMPRODUCT(BU$6:BU98,[1]节奏总纲!AA$4:AA96)</f>
        <v>0</v>
      </c>
      <c r="EX98" s="88" t="s">
        <v>15</v>
      </c>
      <c r="EY98" s="214" t="s">
        <v>155</v>
      </c>
      <c r="EZ98" s="214"/>
      <c r="FA98" s="214"/>
      <c r="FB98" s="214"/>
      <c r="FC98" s="214"/>
      <c r="FE98" s="89">
        <f>SUMPRODUCT(BV$6:BV98,[1]节奏总纲!W$4:W96)</f>
        <v>13281.189159215264</v>
      </c>
      <c r="FF98" s="89">
        <f>SUMPRODUCT(BW$6:BW98,[1]节奏总纲!X$4:X96)</f>
        <v>11417.630529097663</v>
      </c>
      <c r="FG98" s="89">
        <f>SUMPRODUCT(BX$6:BX98,[1]节奏总纲!Y$4:Y96)</f>
        <v>9244.5893992402835</v>
      </c>
      <c r="FH98" s="89">
        <f>SUMPRODUCT(BY$6:BY98,[1]节奏总纲!Z$4:Z96)</f>
        <v>6673.8820491839633</v>
      </c>
      <c r="FI98" s="89">
        <f>SUMPRODUCT(BZ$6:BZ98,[1]节奏总纲!AA$4:AA96)</f>
        <v>3554.2446278234388</v>
      </c>
      <c r="FJ98" s="89">
        <f>SUMPRODUCT(CA$6:CA98,[1]节奏总纲!W$4:W96)</f>
        <v>9938.8818204367763</v>
      </c>
      <c r="FK98" s="89">
        <f>SUMPRODUCT(CB$6:CB98,[1]节奏总纲!X$4:X96)</f>
        <v>8544.1595192728291</v>
      </c>
      <c r="FL98" s="89">
        <f>SUMPRODUCT(CC$6:CC98,[1]节奏总纲!Y$4:Y96)</f>
        <v>6917.772312755741</v>
      </c>
      <c r="FM98" s="89">
        <f>SUMPRODUCT(CD$6:CD98,[1]节奏总纲!Z$4:Z96)</f>
        <v>4993.8192950044349</v>
      </c>
      <c r="FN98" s="89">
        <f>SUMPRODUCT(CE$6:CE98,[1]节奏总纲!AA$4:AA96)</f>
        <v>2659.3581240915305</v>
      </c>
      <c r="FO98" s="89">
        <f>SUMPRODUCT(CF$6:CF98,[1]节奏总纲!W$4:W96)</f>
        <v>6615.1354523415484</v>
      </c>
      <c r="FP98" s="89">
        <f>SUMPRODUCT(CG$6:CG98,[1]节奏总纲!X$4:X96)</f>
        <v>5687.1224066824279</v>
      </c>
      <c r="FQ98" s="89">
        <f>SUMPRODUCT(CH$6:CH98,[1]节奏总纲!Y$4:Y96)</f>
        <v>4604.6663350498357</v>
      </c>
      <c r="FR98" s="89">
        <f>SUMPRODUCT(CI$6:CI98,[1]节奏总纲!Z$4:Z96)</f>
        <v>3323.9071244474962</v>
      </c>
      <c r="FS98" s="89">
        <f>SUMPRODUCT(CJ$6:CJ98,[1]节奏总纲!AA$4:AA96)</f>
        <v>1769.9768481032224</v>
      </c>
      <c r="FT98" s="89">
        <f>SUMPRODUCT(CK$6:CK98,[1]节奏总纲!W$4:W96)</f>
        <v>9859.3861234603191</v>
      </c>
      <c r="FU98" s="89">
        <f>SUMPRODUCT(CL$6:CL98,[1]节奏总纲!X$4:X96)</f>
        <v>8475.8423982962067</v>
      </c>
      <c r="FV98" s="89">
        <f>SUMPRODUCT(CM$6:CM98,[1]节奏总纲!Y$4:Y96)</f>
        <v>6862.2884099161265</v>
      </c>
      <c r="FW98" s="89">
        <f>SUMPRODUCT(CN$6:CN98,[1]节奏总纲!Z$4:Z96)</f>
        <v>4953.7231798448347</v>
      </c>
      <c r="FX98" s="89">
        <f>SUMPRODUCT(CO$6:CO98,[1]节奏总纲!AA$4:AA96)</f>
        <v>2637.5579435791692</v>
      </c>
      <c r="FY98" s="89">
        <f>SUMPRODUCT(CP$6:CP98,[1]节奏总纲!W$4:W96)</f>
        <v>6550.1211604439686</v>
      </c>
      <c r="FZ98" s="89">
        <f>SUMPRODUCT(CQ$6:CQ98,[1]节奏总纲!X$4:X96)</f>
        <v>5631.0982234622088</v>
      </c>
      <c r="GA98" s="89">
        <f>SUMPRODUCT(CR$6:CR98,[1]节奏总纲!Y$4:Y96)</f>
        <v>4559.0246710565434</v>
      </c>
      <c r="GB98" s="89">
        <f>SUMPRODUCT(CS$6:CS98,[1]节奏总纲!Z$4:Z96)</f>
        <v>3290.6457905699294</v>
      </c>
      <c r="GC98" s="89">
        <f>SUMPRODUCT(CT$6:CT98,[1]节奏总纲!AA$4:AA96)</f>
        <v>1752.1931428550033</v>
      </c>
      <c r="GD98" s="89">
        <f>SUMPRODUCT(CU$6:CU98,[1]节奏总纲!W$4:W96)</f>
        <v>3258.428219655234</v>
      </c>
      <c r="GE98" s="89">
        <f>SUMPRODUCT(CV$6:CV98,[1]节奏总纲!X$4:X96)</f>
        <v>2801.0829926096967</v>
      </c>
      <c r="GF98" s="89">
        <f>SUMPRODUCT(CW$6:CW98,[1]节奏总纲!Y$4:Y96)</f>
        <v>2267.8690412494198</v>
      </c>
      <c r="GG98" s="89">
        <f>SUMPRODUCT(CX$6:CX98,[1]节奏总纲!Z$4:Z96)</f>
        <v>1637.2630635407027</v>
      </c>
      <c r="GH98" s="89">
        <f>SUMPRODUCT(CY$6:CY98,[1]节奏总纲!AA$4:AA96)</f>
        <v>871.56926716590669</v>
      </c>
      <c r="GJ98" s="88" t="s">
        <v>15</v>
      </c>
      <c r="GK98" s="214" t="s">
        <v>160</v>
      </c>
      <c r="GL98" s="214"/>
      <c r="GM98" s="214"/>
      <c r="GN98" s="214"/>
      <c r="GO98" s="214"/>
      <c r="GP98" s="214"/>
      <c r="GR98" s="89">
        <f>SUMPRODUCT(CZ$6:CZ98,[1]节奏总纲!W$4:W96)</f>
        <v>47786749.196415409</v>
      </c>
      <c r="GS98" s="89">
        <f>SUMPRODUCT(DA$6:DA98,[1]节奏总纲!X$4:X96)</f>
        <v>41078750.465973869</v>
      </c>
      <c r="GT98" s="89">
        <f>SUMPRODUCT(DB$6:DB98,[1]节奏总纲!Y$4:Y96)</f>
        <v>33258404.282340303</v>
      </c>
      <c r="GU98" s="89">
        <f>SUMPRODUCT(DC$6:DC98,[1]节奏总纲!Z$4:Z96)</f>
        <v>24008578.839978375</v>
      </c>
      <c r="GV98" s="89">
        <f>SUMPRODUCT(DD$6:DD98,[1]节奏总纲!AA$4:AA96)</f>
        <v>12784120.25612352</v>
      </c>
    </row>
    <row r="99" spans="31:204" x14ac:dyDescent="0.15">
      <c r="AE99" s="89">
        <v>94</v>
      </c>
      <c r="AF99" s="89">
        <f t="shared" si="187"/>
        <v>6850.25</v>
      </c>
      <c r="AG99" s="89">
        <f t="shared" si="188"/>
        <v>6912.8573232323224</v>
      </c>
      <c r="AH99" s="89">
        <f t="shared" si="189"/>
        <v>6976.7423469387759</v>
      </c>
      <c r="AI99" s="89">
        <f t="shared" si="190"/>
        <v>7041.9445876288646</v>
      </c>
      <c r="AJ99" s="89">
        <f t="shared" si="191"/>
        <v>6884.5723684210488</v>
      </c>
      <c r="AL99" s="89">
        <v>94</v>
      </c>
      <c r="AM99" s="89">
        <f t="shared" si="192"/>
        <v>467339.27777777775</v>
      </c>
      <c r="AN99" s="89">
        <f t="shared" si="193"/>
        <v>471610.48849607178</v>
      </c>
      <c r="AO99" s="89">
        <f t="shared" si="194"/>
        <v>475968.86678004538</v>
      </c>
      <c r="AP99" s="89">
        <f t="shared" si="195"/>
        <v>480417.10853379144</v>
      </c>
      <c r="AQ99" s="89">
        <f t="shared" si="196"/>
        <v>469680.82602339156</v>
      </c>
      <c r="AR99" s="89">
        <f t="shared" si="197"/>
        <v>118468340.59829059</v>
      </c>
      <c r="AS99" s="89">
        <f t="shared" si="198"/>
        <v>119551072.71648103</v>
      </c>
      <c r="AT99" s="89">
        <f t="shared" si="199"/>
        <v>120655901.40851213</v>
      </c>
      <c r="AU99" s="89">
        <f t="shared" si="200"/>
        <v>121783510.07357474</v>
      </c>
      <c r="AV99" s="89">
        <f t="shared" si="201"/>
        <v>119061912.22447136</v>
      </c>
      <c r="AW99" s="89">
        <f t="shared" si="202"/>
        <v>0</v>
      </c>
      <c r="AX99" s="89">
        <f t="shared" si="203"/>
        <v>0</v>
      </c>
      <c r="AY99" s="89">
        <f t="shared" si="204"/>
        <v>0</v>
      </c>
      <c r="AZ99" s="89">
        <f t="shared" si="205"/>
        <v>0</v>
      </c>
      <c r="BA99" s="89">
        <f t="shared" si="206"/>
        <v>0</v>
      </c>
      <c r="BB99" s="89">
        <f t="shared" si="207"/>
        <v>0</v>
      </c>
      <c r="BC99" s="89">
        <f t="shared" si="208"/>
        <v>0</v>
      </c>
      <c r="BD99" s="89">
        <f t="shared" si="209"/>
        <v>0</v>
      </c>
      <c r="BE99" s="89">
        <f t="shared" si="210"/>
        <v>0</v>
      </c>
      <c r="BF99" s="89">
        <f t="shared" si="211"/>
        <v>0</v>
      </c>
      <c r="BG99" s="89">
        <f t="shared" si="212"/>
        <v>0</v>
      </c>
      <c r="BH99" s="89">
        <f t="shared" si="213"/>
        <v>0</v>
      </c>
      <c r="BI99" s="89">
        <f t="shared" si="214"/>
        <v>0</v>
      </c>
      <c r="BJ99" s="89">
        <f t="shared" si="215"/>
        <v>0</v>
      </c>
      <c r="BK99" s="89">
        <f t="shared" si="216"/>
        <v>0</v>
      </c>
      <c r="BL99" s="89">
        <f t="shared" si="217"/>
        <v>0</v>
      </c>
      <c r="BM99" s="89">
        <f t="shared" si="218"/>
        <v>0</v>
      </c>
      <c r="BN99" s="89">
        <f t="shared" si="219"/>
        <v>0</v>
      </c>
      <c r="BO99" s="89">
        <f t="shared" si="220"/>
        <v>0</v>
      </c>
      <c r="BP99" s="89">
        <f t="shared" si="221"/>
        <v>0</v>
      </c>
      <c r="BQ99" s="89">
        <f t="shared" si="222"/>
        <v>0</v>
      </c>
      <c r="BR99" s="89">
        <f t="shared" si="223"/>
        <v>0</v>
      </c>
      <c r="BS99" s="89">
        <f t="shared" si="224"/>
        <v>0</v>
      </c>
      <c r="BT99" s="89">
        <f t="shared" si="225"/>
        <v>0</v>
      </c>
      <c r="BU99" s="89">
        <f t="shared" si="226"/>
        <v>0</v>
      </c>
      <c r="BV99" s="89">
        <f t="shared" si="227"/>
        <v>23.41965811965812</v>
      </c>
      <c r="BW99" s="89">
        <f t="shared" si="228"/>
        <v>23.633700250366914</v>
      </c>
      <c r="BX99" s="89">
        <f t="shared" si="229"/>
        <v>23.852110587824875</v>
      </c>
      <c r="BY99" s="89">
        <f t="shared" si="230"/>
        <v>24.075024231209795</v>
      </c>
      <c r="BZ99" s="89">
        <f t="shared" si="231"/>
        <v>23.536999550157432</v>
      </c>
      <c r="CA99" s="89">
        <f t="shared" si="232"/>
        <v>17.564743589743589</v>
      </c>
      <c r="CB99" s="89">
        <f t="shared" si="233"/>
        <v>17.725275187775186</v>
      </c>
      <c r="CC99" s="89">
        <f t="shared" si="234"/>
        <v>17.889082940868654</v>
      </c>
      <c r="CD99" s="89">
        <f t="shared" si="235"/>
        <v>18.056268173407346</v>
      </c>
      <c r="CE99" s="89">
        <f t="shared" si="236"/>
        <v>17.652749662618074</v>
      </c>
      <c r="CF99" s="89">
        <f t="shared" si="237"/>
        <v>11.70982905982906</v>
      </c>
      <c r="CG99" s="89">
        <f t="shared" si="238"/>
        <v>11.816850125183457</v>
      </c>
      <c r="CH99" s="89">
        <f t="shared" si="239"/>
        <v>11.926055293912437</v>
      </c>
      <c r="CI99" s="89">
        <f t="shared" si="240"/>
        <v>12.037512115604898</v>
      </c>
      <c r="CJ99" s="89">
        <f t="shared" si="241"/>
        <v>11.768499775078716</v>
      </c>
      <c r="CK99" s="89">
        <f t="shared" si="242"/>
        <v>17.564743589743589</v>
      </c>
      <c r="CL99" s="89">
        <f t="shared" si="243"/>
        <v>17.725275187775186</v>
      </c>
      <c r="CM99" s="89">
        <f t="shared" si="244"/>
        <v>17.889082940868654</v>
      </c>
      <c r="CN99" s="89">
        <f t="shared" si="245"/>
        <v>18.056268173407346</v>
      </c>
      <c r="CO99" s="89">
        <f t="shared" si="246"/>
        <v>17.652749662618074</v>
      </c>
      <c r="CP99" s="89">
        <f t="shared" si="247"/>
        <v>11.70982905982906</v>
      </c>
      <c r="CQ99" s="89">
        <f t="shared" si="248"/>
        <v>11.816850125183457</v>
      </c>
      <c r="CR99" s="89">
        <f t="shared" si="249"/>
        <v>11.926055293912437</v>
      </c>
      <c r="CS99" s="89">
        <f t="shared" si="250"/>
        <v>12.037512115604898</v>
      </c>
      <c r="CT99" s="89">
        <f t="shared" si="251"/>
        <v>11.768499775078716</v>
      </c>
      <c r="CU99" s="89">
        <f t="shared" si="252"/>
        <v>5.85491452991453</v>
      </c>
      <c r="CV99" s="89">
        <f t="shared" si="253"/>
        <v>5.9084250625917285</v>
      </c>
      <c r="CW99" s="89">
        <f t="shared" si="254"/>
        <v>5.9630276469562187</v>
      </c>
      <c r="CX99" s="89">
        <f t="shared" si="255"/>
        <v>6.0187560578024488</v>
      </c>
      <c r="CY99" s="89">
        <f t="shared" si="256"/>
        <v>5.8842498875393581</v>
      </c>
      <c r="CZ99" s="89">
        <f t="shared" si="257"/>
        <v>84310.769230769234</v>
      </c>
      <c r="DA99" s="89">
        <f t="shared" si="258"/>
        <v>85081.320901320898</v>
      </c>
      <c r="DB99" s="89">
        <f t="shared" si="259"/>
        <v>85867.598116169553</v>
      </c>
      <c r="DC99" s="89">
        <f t="shared" si="260"/>
        <v>86670.087232355261</v>
      </c>
      <c r="DD99" s="89">
        <f t="shared" si="261"/>
        <v>84733.198380566755</v>
      </c>
      <c r="DH99" s="89">
        <v>94</v>
      </c>
      <c r="DI99" s="89">
        <f>SUMPRODUCT(AM$6:AM99,[1]节奏总纲!W$4:W97)</f>
        <v>264079230.27702346</v>
      </c>
      <c r="DJ99" s="89">
        <f>SUMPRODUCT(AN$6:AN99,[1]节奏总纲!X$4:X97)</f>
        <v>227296296.1639185</v>
      </c>
      <c r="DK99" s="89">
        <f>SUMPRODUCT(AO$6:AO99,[1]节奏总纲!Y$4:Y97)</f>
        <v>184385776.25319543</v>
      </c>
      <c r="DL99" s="89">
        <f>SUMPRODUCT(AP$6:AP99,[1]节奏总纲!Z$4:Z97)</f>
        <v>133068062.51618268</v>
      </c>
      <c r="DM99" s="89">
        <f>SUMPRODUCT(AQ$6:AQ99,[1]节奏总纲!AA$4:AA97)</f>
        <v>70928689.592616215</v>
      </c>
      <c r="DN99" s="89">
        <f>SUMPRODUCT(AR$6:AR99,[1]节奏总纲!W$4:W97)</f>
        <v>59407048791.823593</v>
      </c>
      <c r="DO99" s="89">
        <f>SUMPRODUCT(AS$6:AS99,[1]节奏总纲!X$4:X97)</f>
        <v>51378789958.387482</v>
      </c>
      <c r="DP99" s="89">
        <f>SUMPRODUCT(AT$6:AT99,[1]节奏总纲!Y$4:Y97)</f>
        <v>41867174916.656235</v>
      </c>
      <c r="DQ99" s="89">
        <f>SUMPRODUCT(AU$6:AU99,[1]节奏总纲!Z$4:Z97)</f>
        <v>30317253694.576523</v>
      </c>
      <c r="DR99" s="89">
        <f>SUMPRODUCT(AV$6:AV99,[1]节奏总纲!AA$4:AA97)</f>
        <v>16250083897.781532</v>
      </c>
      <c r="DS99" s="89">
        <f>SUMPRODUCT(CZ$6:CZ99,[1]节奏总纲!W$4:W97)</f>
        <v>51601146.349733263</v>
      </c>
      <c r="DT99" s="89">
        <f>SUMPRODUCT(DA$6:DA99,[1]节奏总纲!X$4:X97)</f>
        <v>44308271.892142989</v>
      </c>
      <c r="DU99" s="89">
        <f>SUMPRODUCT(DB$6:DB99,[1]节奏总纲!Y$4:Y97)</f>
        <v>35865931.278247282</v>
      </c>
      <c r="DV99" s="89">
        <f>SUMPRODUCT(DC$6:DC99,[1]节奏总纲!Z$4:Z97)</f>
        <v>25844302.102021929</v>
      </c>
      <c r="DW99" s="89">
        <f>SUMPRODUCT(DD$6:DD99,[1]节奏总纲!AA$4:AA97)</f>
        <v>13740991.84027384</v>
      </c>
      <c r="DX99" s="89">
        <f>SUMPRODUCT(AW$6:AW99,[1]节奏总纲!W$4:W97)</f>
        <v>0</v>
      </c>
      <c r="DY99" s="89">
        <f>SUMPRODUCT(AX$6:AX99,[1]节奏总纲!X$4:X97)</f>
        <v>0</v>
      </c>
      <c r="DZ99" s="89">
        <f>SUMPRODUCT(AY$6:AY99,[1]节奏总纲!Y$4:Y97)</f>
        <v>0</v>
      </c>
      <c r="EA99" s="89">
        <f>SUMPRODUCT(AZ$6:AZ99,[1]节奏总纲!Z$4:Z97)</f>
        <v>0</v>
      </c>
      <c r="EB99" s="89">
        <f>SUMPRODUCT(BA$6:BA99,[1]节奏总纲!AA$4:AA97)</f>
        <v>0</v>
      </c>
      <c r="EC99" s="89">
        <f>SUMPRODUCT(BB$6:BB99,[1]节奏总纲!W$4:W97)</f>
        <v>0</v>
      </c>
      <c r="ED99" s="89">
        <f>SUMPRODUCT(BC$6:BC99,[1]节奏总纲!X$4:X97)</f>
        <v>0</v>
      </c>
      <c r="EE99" s="89">
        <f>SUMPRODUCT(BD$6:BD99,[1]节奏总纲!Y$4:Y97)</f>
        <v>0</v>
      </c>
      <c r="EF99" s="89">
        <f>SUMPRODUCT(BE$6:BE99,[1]节奏总纲!Z$4:Z97)</f>
        <v>0</v>
      </c>
      <c r="EG99" s="89">
        <f>SUMPRODUCT(BF$6:BF99,[1]节奏总纲!AA$4:AA97)</f>
        <v>0</v>
      </c>
      <c r="EH99" s="89">
        <f>SUMPRODUCT(BG$6:BG99,[1]节奏总纲!W$4:W97)</f>
        <v>0</v>
      </c>
      <c r="EI99" s="89">
        <f>SUMPRODUCT(BH$6:BH99,[1]节奏总纲!X$4:X97)</f>
        <v>0</v>
      </c>
      <c r="EJ99" s="89">
        <f>SUMPRODUCT(BI$6:BI99,[1]节奏总纲!Y$4:Y97)</f>
        <v>0</v>
      </c>
      <c r="EK99" s="89">
        <f>SUMPRODUCT(BJ$6:BJ99,[1]节奏总纲!Z$4:Z97)</f>
        <v>0</v>
      </c>
      <c r="EL99" s="89">
        <f>SUMPRODUCT(BK$6:BK99,[1]节奏总纲!AA$4:AA97)</f>
        <v>0</v>
      </c>
      <c r="EM99" s="89">
        <f>SUMPRODUCT(BL$6:BL99,[1]节奏总纲!W$4:W97)</f>
        <v>0</v>
      </c>
      <c r="EN99" s="89">
        <f>SUMPRODUCT(BM$6:BM99,[1]节奏总纲!X$4:X97)</f>
        <v>0</v>
      </c>
      <c r="EO99" s="89">
        <f>SUMPRODUCT(BN$6:BN99,[1]节奏总纲!Y$4:Y97)</f>
        <v>0</v>
      </c>
      <c r="EP99" s="89">
        <f>SUMPRODUCT(BO$6:BO99,[1]节奏总纲!Z$4:Z97)</f>
        <v>0</v>
      </c>
      <c r="EQ99" s="89">
        <f>SUMPRODUCT(BP$6:BP99,[1]节奏总纲!AA$4:AA97)</f>
        <v>0</v>
      </c>
      <c r="ER99" s="89">
        <f>SUMPRODUCT(BQ$6:BQ99,[1]节奏总纲!W$4:W97)</f>
        <v>0</v>
      </c>
      <c r="ES99" s="89">
        <f>SUMPRODUCT(BR$6:BR99,[1]节奏总纲!X$4:X97)</f>
        <v>0</v>
      </c>
      <c r="ET99" s="89">
        <f>SUMPRODUCT(BS$6:BS99,[1]节奏总纲!Y$4:Y97)</f>
        <v>0</v>
      </c>
      <c r="EU99" s="89">
        <f>SUMPRODUCT(BT$6:BT99,[1]节奏总纲!Z$4:Z97)</f>
        <v>0</v>
      </c>
      <c r="EV99" s="89">
        <f>SUMPRODUCT(BU$6:BU99,[1]节奏总纲!AA$4:AA97)</f>
        <v>0</v>
      </c>
      <c r="EX99" s="88" t="s">
        <v>357</v>
      </c>
      <c r="EY99" s="88" t="s">
        <v>133</v>
      </c>
      <c r="EZ99" s="88" t="s">
        <v>149</v>
      </c>
      <c r="FA99" s="88" t="s">
        <v>150</v>
      </c>
      <c r="FB99" s="88" t="s">
        <v>151</v>
      </c>
      <c r="FC99" s="88" t="s">
        <v>152</v>
      </c>
      <c r="FE99" s="89">
        <f>SUMPRODUCT(BV$6:BV99,[1]节奏总纲!W$4:W97)</f>
        <v>14340.743924025779</v>
      </c>
      <c r="FF99" s="89">
        <f>SUMPRODUCT(BW$6:BW99,[1]节奏总纲!X$4:X97)</f>
        <v>12314.719814144642</v>
      </c>
      <c r="FG99" s="89">
        <f>SUMPRODUCT(BX$6:BX99,[1]节奏总纲!Y$4:Y97)</f>
        <v>9968.9024536588877</v>
      </c>
      <c r="FH99" s="89">
        <f>SUMPRODUCT(BY$6:BY99,[1]节奏总纲!Z$4:Z97)</f>
        <v>7183.8051775293952</v>
      </c>
      <c r="FI99" s="89">
        <f>SUMPRODUCT(BZ$6:BZ99,[1]节奏总纲!AA$4:AA97)</f>
        <v>3820.0422900874164</v>
      </c>
      <c r="FJ99" s="89">
        <f>SUMPRODUCT(CA$6:CA99,[1]节奏总纲!W$4:W97)</f>
        <v>10733.547894044663</v>
      </c>
      <c r="FK99" s="89">
        <f>SUMPRODUCT(CB$6:CB99,[1]节奏总纲!X$4:X97)</f>
        <v>9216.9764830580625</v>
      </c>
      <c r="FL99" s="89">
        <f>SUMPRODUCT(CC$6:CC99,[1]节奏总纲!Y$4:Y97)</f>
        <v>7461.0071035696947</v>
      </c>
      <c r="FM99" s="89">
        <f>SUMPRODUCT(CD$6:CD99,[1]节奏总纲!Z$4:Z97)</f>
        <v>5376.2616412635089</v>
      </c>
      <c r="FN99" s="89">
        <f>SUMPRODUCT(CE$6:CE99,[1]节奏总纲!AA$4:AA97)</f>
        <v>2858.7063707895136</v>
      </c>
      <c r="FO99" s="89">
        <f>SUMPRODUCT(CF$6:CF99,[1]节奏总纲!W$4:W97)</f>
        <v>7144.9128347468059</v>
      </c>
      <c r="FP99" s="89">
        <f>SUMPRODUCT(CG$6:CG99,[1]节奏总纲!X$4:X97)</f>
        <v>6135.6670492059175</v>
      </c>
      <c r="FQ99" s="89">
        <f>SUMPRODUCT(CH$6:CH99,[1]节奏总纲!Y$4:Y97)</f>
        <v>4966.8228622591378</v>
      </c>
      <c r="FR99" s="89">
        <f>SUMPRODUCT(CI$6:CI99,[1]节奏总纲!Z$4:Z97)</f>
        <v>3578.8686886202122</v>
      </c>
      <c r="FS99" s="89">
        <f>SUMPRODUCT(CJ$6:CJ99,[1]节奏总纲!AA$4:AA97)</f>
        <v>1902.8756792352112</v>
      </c>
      <c r="FT99" s="89">
        <f>SUMPRODUCT(CK$6:CK99,[1]节奏总纲!W$4:W97)</f>
        <v>10654.052197068206</v>
      </c>
      <c r="FU99" s="89">
        <f>SUMPRODUCT(CL$6:CL99,[1]节奏总纲!X$4:X97)</f>
        <v>9148.6593620814401</v>
      </c>
      <c r="FV99" s="89">
        <f>SUMPRODUCT(CM$6:CM99,[1]节奏总纲!Y$4:Y97)</f>
        <v>7405.5232007300801</v>
      </c>
      <c r="FW99" s="89">
        <f>SUMPRODUCT(CN$6:CN99,[1]节奏总纲!Z$4:Z97)</f>
        <v>5336.1655261039086</v>
      </c>
      <c r="FX99" s="89">
        <f>SUMPRODUCT(CO$6:CO99,[1]节奏总纲!AA$4:AA97)</f>
        <v>2836.9061902771523</v>
      </c>
      <c r="FY99" s="89">
        <f>SUMPRODUCT(CP$6:CP99,[1]节奏总纲!W$4:W97)</f>
        <v>7079.898542849226</v>
      </c>
      <c r="FZ99" s="89">
        <f>SUMPRODUCT(CQ$6:CQ99,[1]节奏总纲!X$4:X97)</f>
        <v>6079.6428659856983</v>
      </c>
      <c r="GA99" s="89">
        <f>SUMPRODUCT(CR$6:CR99,[1]节奏总纲!Y$4:Y97)</f>
        <v>4921.1811982658455</v>
      </c>
      <c r="GB99" s="89">
        <f>SUMPRODUCT(CS$6:CS99,[1]节奏总纲!Z$4:Z97)</f>
        <v>3545.6073547426454</v>
      </c>
      <c r="GC99" s="89">
        <f>SUMPRODUCT(CT$6:CT99,[1]节奏总纲!AA$4:AA97)</f>
        <v>1885.0919739869921</v>
      </c>
      <c r="GD99" s="89">
        <f>SUMPRODUCT(CU$6:CU99,[1]节奏总纲!W$4:W97)</f>
        <v>3523.3169108578627</v>
      </c>
      <c r="GE99" s="89">
        <f>SUMPRODUCT(CV$6:CV99,[1]节奏总纲!X$4:X97)</f>
        <v>3025.3553138714415</v>
      </c>
      <c r="GF99" s="89">
        <f>SUMPRODUCT(CW$6:CW99,[1]节奏总纲!Y$4:Y97)</f>
        <v>2448.9473048540708</v>
      </c>
      <c r="GG99" s="89">
        <f>SUMPRODUCT(CX$6:CX99,[1]节奏总纲!Z$4:Z97)</f>
        <v>1764.7438456270606</v>
      </c>
      <c r="GH99" s="89">
        <f>SUMPRODUCT(CY$6:CY99,[1]节奏总纲!AA$4:AA97)</f>
        <v>938.01868273190109</v>
      </c>
      <c r="GJ99" s="88" t="s">
        <v>357</v>
      </c>
      <c r="GK99" s="43" t="s">
        <v>78</v>
      </c>
      <c r="GL99" s="43" t="s">
        <v>79</v>
      </c>
      <c r="GM99" s="43" t="s">
        <v>80</v>
      </c>
      <c r="GN99" s="43" t="s">
        <v>81</v>
      </c>
      <c r="GO99" s="43" t="s">
        <v>82</v>
      </c>
      <c r="GP99" s="43" t="s">
        <v>83</v>
      </c>
      <c r="GR99" s="89">
        <f>SUMPRODUCT(CZ$6:CZ99,[1]节奏总纲!W$4:W97)</f>
        <v>51601146.349733263</v>
      </c>
      <c r="GS99" s="89">
        <f>SUMPRODUCT(DA$6:DA99,[1]节奏总纲!X$4:X97)</f>
        <v>44308271.892142989</v>
      </c>
      <c r="GT99" s="89">
        <f>SUMPRODUCT(DB$6:DB99,[1]节奏总纲!Y$4:Y97)</f>
        <v>35865931.278247282</v>
      </c>
      <c r="GU99" s="89">
        <f>SUMPRODUCT(DC$6:DC99,[1]节奏总纲!Z$4:Z97)</f>
        <v>25844302.102021929</v>
      </c>
      <c r="GV99" s="89">
        <f>SUMPRODUCT(DD$6:DD99,[1]节奏总纲!AA$4:AA97)</f>
        <v>13740991.84027384</v>
      </c>
    </row>
    <row r="100" spans="31:204" x14ac:dyDescent="0.15">
      <c r="AE100" s="89">
        <v>95</v>
      </c>
      <c r="AF100" s="89">
        <f t="shared" si="187"/>
        <v>6923.125</v>
      </c>
      <c r="AG100" s="89">
        <f t="shared" si="188"/>
        <v>6986.3983585858577</v>
      </c>
      <c r="AH100" s="89">
        <f t="shared" si="189"/>
        <v>7050.9630102040828</v>
      </c>
      <c r="AI100" s="89">
        <f t="shared" si="190"/>
        <v>7116.8588917525758</v>
      </c>
      <c r="AJ100" s="89">
        <f t="shared" si="191"/>
        <v>6957.8124999999964</v>
      </c>
      <c r="AL100" s="89">
        <v>95</v>
      </c>
      <c r="AM100" s="89">
        <f t="shared" si="192"/>
        <v>472310.97222222225</v>
      </c>
      <c r="AN100" s="89">
        <f t="shared" si="193"/>
        <v>476627.62135241297</v>
      </c>
      <c r="AO100" s="89">
        <f t="shared" si="194"/>
        <v>481032.36536281189</v>
      </c>
      <c r="AP100" s="89">
        <f t="shared" si="195"/>
        <v>485527.92883734242</v>
      </c>
      <c r="AQ100" s="89">
        <f t="shared" si="196"/>
        <v>474677.43055555533</v>
      </c>
      <c r="AR100" s="89">
        <f t="shared" si="197"/>
        <v>119728642.09401709</v>
      </c>
      <c r="AS100" s="89">
        <f t="shared" si="198"/>
        <v>120822892.63899679</v>
      </c>
      <c r="AT100" s="89">
        <f t="shared" si="199"/>
        <v>121939474.82775164</v>
      </c>
      <c r="AU100" s="89">
        <f t="shared" si="200"/>
        <v>123079079.3296766</v>
      </c>
      <c r="AV100" s="89">
        <f t="shared" si="201"/>
        <v>120328528.31196575</v>
      </c>
      <c r="AW100" s="89">
        <f t="shared" si="202"/>
        <v>0</v>
      </c>
      <c r="AX100" s="89">
        <f t="shared" si="203"/>
        <v>0</v>
      </c>
      <c r="AY100" s="89">
        <f t="shared" si="204"/>
        <v>0</v>
      </c>
      <c r="AZ100" s="89">
        <f t="shared" si="205"/>
        <v>0</v>
      </c>
      <c r="BA100" s="89">
        <f t="shared" si="206"/>
        <v>0</v>
      </c>
      <c r="BB100" s="89">
        <f t="shared" si="207"/>
        <v>0</v>
      </c>
      <c r="BC100" s="89">
        <f t="shared" si="208"/>
        <v>0</v>
      </c>
      <c r="BD100" s="89">
        <f t="shared" si="209"/>
        <v>0</v>
      </c>
      <c r="BE100" s="89">
        <f t="shared" si="210"/>
        <v>0</v>
      </c>
      <c r="BF100" s="89">
        <f t="shared" si="211"/>
        <v>0</v>
      </c>
      <c r="BG100" s="89">
        <f t="shared" si="212"/>
        <v>0</v>
      </c>
      <c r="BH100" s="89">
        <f t="shared" si="213"/>
        <v>0</v>
      </c>
      <c r="BI100" s="89">
        <f t="shared" si="214"/>
        <v>0</v>
      </c>
      <c r="BJ100" s="89">
        <f t="shared" si="215"/>
        <v>0</v>
      </c>
      <c r="BK100" s="89">
        <f t="shared" si="216"/>
        <v>0</v>
      </c>
      <c r="BL100" s="89">
        <f t="shared" si="217"/>
        <v>0</v>
      </c>
      <c r="BM100" s="89">
        <f t="shared" si="218"/>
        <v>0</v>
      </c>
      <c r="BN100" s="89">
        <f t="shared" si="219"/>
        <v>0</v>
      </c>
      <c r="BO100" s="89">
        <f t="shared" si="220"/>
        <v>0</v>
      </c>
      <c r="BP100" s="89">
        <f t="shared" si="221"/>
        <v>0</v>
      </c>
      <c r="BQ100" s="89">
        <f t="shared" si="222"/>
        <v>0</v>
      </c>
      <c r="BR100" s="89">
        <f t="shared" si="223"/>
        <v>0</v>
      </c>
      <c r="BS100" s="89">
        <f t="shared" si="224"/>
        <v>0</v>
      </c>
      <c r="BT100" s="89">
        <f t="shared" si="225"/>
        <v>0</v>
      </c>
      <c r="BU100" s="89">
        <f t="shared" si="226"/>
        <v>0</v>
      </c>
      <c r="BV100" s="89">
        <f t="shared" si="227"/>
        <v>23.668803418803417</v>
      </c>
      <c r="BW100" s="89">
        <f t="shared" si="228"/>
        <v>23.885122593455925</v>
      </c>
      <c r="BX100" s="89">
        <f t="shared" si="229"/>
        <v>24.105856445142162</v>
      </c>
      <c r="BY100" s="89">
        <f t="shared" si="230"/>
        <v>24.331141510265216</v>
      </c>
      <c r="BZ100" s="89">
        <f t="shared" si="231"/>
        <v>23.787393162393151</v>
      </c>
      <c r="CA100" s="89">
        <f t="shared" si="232"/>
        <v>17.751602564102566</v>
      </c>
      <c r="CB100" s="89">
        <f t="shared" si="233"/>
        <v>17.913841945091942</v>
      </c>
      <c r="CC100" s="89">
        <f t="shared" si="234"/>
        <v>18.079392333856624</v>
      </c>
      <c r="CD100" s="89">
        <f t="shared" si="235"/>
        <v>18.248356132698913</v>
      </c>
      <c r="CE100" s="89">
        <f t="shared" si="236"/>
        <v>17.840544871794862</v>
      </c>
      <c r="CF100" s="89">
        <f t="shared" si="237"/>
        <v>11.834401709401709</v>
      </c>
      <c r="CG100" s="89">
        <f t="shared" si="238"/>
        <v>11.942561296727963</v>
      </c>
      <c r="CH100" s="89">
        <f t="shared" si="239"/>
        <v>12.052928222571081</v>
      </c>
      <c r="CI100" s="89">
        <f t="shared" si="240"/>
        <v>12.165570755132608</v>
      </c>
      <c r="CJ100" s="89">
        <f t="shared" si="241"/>
        <v>11.893696581196576</v>
      </c>
      <c r="CK100" s="89">
        <f t="shared" si="242"/>
        <v>17.751602564102566</v>
      </c>
      <c r="CL100" s="89">
        <f t="shared" si="243"/>
        <v>17.913841945091942</v>
      </c>
      <c r="CM100" s="89">
        <f t="shared" si="244"/>
        <v>18.079392333856624</v>
      </c>
      <c r="CN100" s="89">
        <f t="shared" si="245"/>
        <v>18.248356132698913</v>
      </c>
      <c r="CO100" s="89">
        <f t="shared" si="246"/>
        <v>17.840544871794862</v>
      </c>
      <c r="CP100" s="89">
        <f t="shared" si="247"/>
        <v>11.834401709401709</v>
      </c>
      <c r="CQ100" s="89">
        <f t="shared" si="248"/>
        <v>11.942561296727963</v>
      </c>
      <c r="CR100" s="89">
        <f t="shared" si="249"/>
        <v>12.052928222571081</v>
      </c>
      <c r="CS100" s="89">
        <f t="shared" si="250"/>
        <v>12.165570755132608</v>
      </c>
      <c r="CT100" s="89">
        <f t="shared" si="251"/>
        <v>11.893696581196576</v>
      </c>
      <c r="CU100" s="89">
        <f t="shared" si="252"/>
        <v>5.9172008547008543</v>
      </c>
      <c r="CV100" s="89">
        <f t="shared" si="253"/>
        <v>5.9712806483639813</v>
      </c>
      <c r="CW100" s="89">
        <f t="shared" si="254"/>
        <v>6.0264641112855406</v>
      </c>
      <c r="CX100" s="89">
        <f t="shared" si="255"/>
        <v>6.0827853775663039</v>
      </c>
      <c r="CY100" s="89">
        <f t="shared" si="256"/>
        <v>5.9468482905982878</v>
      </c>
      <c r="CZ100" s="89">
        <f t="shared" si="257"/>
        <v>85207.692307692312</v>
      </c>
      <c r="DA100" s="89">
        <f t="shared" si="258"/>
        <v>85986.441336441319</v>
      </c>
      <c r="DB100" s="89">
        <f t="shared" si="259"/>
        <v>86781.083202511785</v>
      </c>
      <c r="DC100" s="89">
        <f t="shared" si="260"/>
        <v>87592.109436954779</v>
      </c>
      <c r="DD100" s="89">
        <f t="shared" si="261"/>
        <v>85634.615384615347</v>
      </c>
      <c r="DH100" s="89">
        <v>95</v>
      </c>
      <c r="DI100" s="89">
        <f>SUMPRODUCT(AM$6:AM100,[1]节奏总纲!W$4:W98)</f>
        <v>286981255.68872517</v>
      </c>
      <c r="DJ100" s="89">
        <f>SUMPRODUCT(AN$6:AN100,[1]节奏总纲!X$4:X98)</f>
        <v>247247094.26933658</v>
      </c>
      <c r="DK100" s="89">
        <f>SUMPRODUCT(AO$6:AO100,[1]节奏总纲!Y$4:Y98)</f>
        <v>199735341.23892033</v>
      </c>
      <c r="DL100" s="89">
        <f>SUMPRODUCT(AP$6:AP100,[1]节奏总纲!Z$4:Z98)</f>
        <v>144082597.6873906</v>
      </c>
      <c r="DM100" s="89">
        <f>SUMPRODUCT(AQ$6:AQ100,[1]节奏总纲!AA$4:AA98)</f>
        <v>77195347.721933186</v>
      </c>
      <c r="DN100" s="89">
        <f>SUMPRODUCT(AR$6:AR100,[1]节奏总纲!W$4:W98)</f>
        <v>65212606072.9608</v>
      </c>
      <c r="DO100" s="89">
        <f>SUMPRODUCT(AS$6:AS100,[1]节奏总纲!X$4:X98)</f>
        <v>56436224797.588554</v>
      </c>
      <c r="DP100" s="89">
        <f>SUMPRODUCT(AT$6:AT100,[1]节奏总纲!Y$4:Y98)</f>
        <v>45758218488.707825</v>
      </c>
      <c r="DQ100" s="89">
        <f>SUMPRODUCT(AU$6:AU100,[1]节奏总纲!Z$4:Z98)</f>
        <v>33109387303.374081</v>
      </c>
      <c r="DR100" s="89">
        <f>SUMPRODUCT(AV$6:AV100,[1]节奏总纲!AA$4:AA98)</f>
        <v>17838652684.910069</v>
      </c>
      <c r="DS100" s="89">
        <f>SUMPRODUCT(CZ$6:CZ100,[1]节奏总纲!W$4:W98)</f>
        <v>55732807.160664164</v>
      </c>
      <c r="DT100" s="89">
        <f>SUMPRODUCT(DA$6:DA100,[1]节奏总纲!X$4:X98)</f>
        <v>47907513.845513329</v>
      </c>
      <c r="DU100" s="89">
        <f>SUMPRODUCT(DB$6:DB100,[1]节奏总纲!Y$4:Y98)</f>
        <v>38635083.568330452</v>
      </c>
      <c r="DV100" s="89">
        <f>SUMPRODUCT(DC$6:DC100,[1]节奏总纲!Z$4:Z98)</f>
        <v>27831389.379213035</v>
      </c>
      <c r="DW100" s="89">
        <f>SUMPRODUCT(DD$6:DD100,[1]节奏总纲!AA$4:AA98)</f>
        <v>14871534.023463072</v>
      </c>
      <c r="DX100" s="89">
        <f>SUMPRODUCT(AW$6:AW100,[1]节奏总纲!W$4:W98)</f>
        <v>0</v>
      </c>
      <c r="DY100" s="89">
        <f>SUMPRODUCT(AX$6:AX100,[1]节奏总纲!X$4:X98)</f>
        <v>0</v>
      </c>
      <c r="DZ100" s="89">
        <f>SUMPRODUCT(AY$6:AY100,[1]节奏总纲!Y$4:Y98)</f>
        <v>0</v>
      </c>
      <c r="EA100" s="89">
        <f>SUMPRODUCT(AZ$6:AZ100,[1]节奏总纲!Z$4:Z98)</f>
        <v>0</v>
      </c>
      <c r="EB100" s="89">
        <f>SUMPRODUCT(BA$6:BA100,[1]节奏总纲!AA$4:AA98)</f>
        <v>0</v>
      </c>
      <c r="EC100" s="89">
        <f>SUMPRODUCT(BB$6:BB100,[1]节奏总纲!W$4:W98)</f>
        <v>0</v>
      </c>
      <c r="ED100" s="89">
        <f>SUMPRODUCT(BC$6:BC100,[1]节奏总纲!X$4:X98)</f>
        <v>0</v>
      </c>
      <c r="EE100" s="89">
        <f>SUMPRODUCT(BD$6:BD100,[1]节奏总纲!Y$4:Y98)</f>
        <v>0</v>
      </c>
      <c r="EF100" s="89">
        <f>SUMPRODUCT(BE$6:BE100,[1]节奏总纲!Z$4:Z98)</f>
        <v>0</v>
      </c>
      <c r="EG100" s="89">
        <f>SUMPRODUCT(BF$6:BF100,[1]节奏总纲!AA$4:AA98)</f>
        <v>0</v>
      </c>
      <c r="EH100" s="89">
        <f>SUMPRODUCT(BG$6:BG100,[1]节奏总纲!W$4:W98)</f>
        <v>0</v>
      </c>
      <c r="EI100" s="89">
        <f>SUMPRODUCT(BH$6:BH100,[1]节奏总纲!X$4:X98)</f>
        <v>0</v>
      </c>
      <c r="EJ100" s="89">
        <f>SUMPRODUCT(BI$6:BI100,[1]节奏总纲!Y$4:Y98)</f>
        <v>0</v>
      </c>
      <c r="EK100" s="89">
        <f>SUMPRODUCT(BJ$6:BJ100,[1]节奏总纲!Z$4:Z98)</f>
        <v>0</v>
      </c>
      <c r="EL100" s="89">
        <f>SUMPRODUCT(BK$6:BK100,[1]节奏总纲!AA$4:AA98)</f>
        <v>0</v>
      </c>
      <c r="EM100" s="89">
        <f>SUMPRODUCT(BL$6:BL100,[1]节奏总纲!W$4:W98)</f>
        <v>0</v>
      </c>
      <c r="EN100" s="89">
        <f>SUMPRODUCT(BM$6:BM100,[1]节奏总纲!X$4:X98)</f>
        <v>0</v>
      </c>
      <c r="EO100" s="89">
        <f>SUMPRODUCT(BN$6:BN100,[1]节奏总纲!Y$4:Y98)</f>
        <v>0</v>
      </c>
      <c r="EP100" s="89">
        <f>SUMPRODUCT(BO$6:BO100,[1]节奏总纲!Z$4:Z98)</f>
        <v>0</v>
      </c>
      <c r="EQ100" s="89">
        <f>SUMPRODUCT(BP$6:BP100,[1]节奏总纲!AA$4:AA98)</f>
        <v>0</v>
      </c>
      <c r="ER100" s="89">
        <f>SUMPRODUCT(BQ$6:BQ100,[1]节奏总纲!W$4:W98)</f>
        <v>0</v>
      </c>
      <c r="ES100" s="89">
        <f>SUMPRODUCT(BR$6:BR100,[1]节奏总纲!X$4:X98)</f>
        <v>0</v>
      </c>
      <c r="ET100" s="89">
        <f>SUMPRODUCT(BS$6:BS100,[1]节奏总纲!Y$4:Y98)</f>
        <v>0</v>
      </c>
      <c r="EU100" s="89">
        <f>SUMPRODUCT(BT$6:BT100,[1]节奏总纲!Z$4:Z98)</f>
        <v>0</v>
      </c>
      <c r="EV100" s="89">
        <f>SUMPRODUCT(BU$6:BU100,[1]节奏总纲!AA$4:AA98)</f>
        <v>0</v>
      </c>
      <c r="EX100" s="88">
        <v>10</v>
      </c>
      <c r="EY100" s="88">
        <f t="shared" ref="EY100:EY109" si="277">INDEX($DX$6:$EB$105,$EX100,5)</f>
        <v>0</v>
      </c>
      <c r="EZ100" s="88">
        <f t="shared" ref="EZ100:EZ109" si="278">INDEX($EC$6:$EG$105,$EX100,5)</f>
        <v>0</v>
      </c>
      <c r="FA100" s="88">
        <f t="shared" ref="FA100:FA109" si="279">INDEX($EH$6:$EL$105,$EX100,5)</f>
        <v>0</v>
      </c>
      <c r="FB100" s="88">
        <f t="shared" ref="FB100:FB109" si="280">INDEX($EM$6:$EQ$105,$EX100,5)</f>
        <v>0</v>
      </c>
      <c r="FC100" s="88">
        <f t="shared" ref="FC100:FC109" si="281">INDEX($ER$6:$EV$105,$EX100,5)</f>
        <v>0</v>
      </c>
      <c r="FE100" s="89">
        <f>SUMPRODUCT(BV$6:BV100,[1]节奏总纲!W$4:W98)</f>
        <v>15488.427482617695</v>
      </c>
      <c r="FF100" s="89">
        <f>SUMPRODUCT(BW$6:BW100,[1]节奏总纲!X$4:X98)</f>
        <v>13314.509245636404</v>
      </c>
      <c r="FG100" s="89">
        <f>SUMPRODUCT(BX$6:BX100,[1]节奏总纲!Y$4:Y98)</f>
        <v>10738.111423126435</v>
      </c>
      <c r="FH100" s="89">
        <f>SUMPRODUCT(BY$6:BY100,[1]节奏总纲!Z$4:Z98)</f>
        <v>7735.7738656380361</v>
      </c>
      <c r="FI100" s="89">
        <f>SUMPRODUCT(BZ$6:BZ100,[1]节奏总纲!AA$4:AA98)</f>
        <v>4134.0817854177585</v>
      </c>
      <c r="FJ100" s="89">
        <f>SUMPRODUCT(CA$6:CA100,[1]节奏总纲!W$4:W98)</f>
        <v>11594.310562988599</v>
      </c>
      <c r="FK100" s="89">
        <f>SUMPRODUCT(CB$6:CB100,[1]节奏总纲!X$4:X98)</f>
        <v>9966.8185566768825</v>
      </c>
      <c r="FL100" s="89">
        <f>SUMPRODUCT(CC$6:CC100,[1]节奏总纲!Y$4:Y98)</f>
        <v>8037.9138306703553</v>
      </c>
      <c r="FM100" s="89">
        <f>SUMPRODUCT(CD$6:CD100,[1]节奏总纲!Z$4:Z98)</f>
        <v>5790.2381573449893</v>
      </c>
      <c r="FN100" s="89">
        <f>SUMPRODUCT(CE$6:CE100,[1]节奏总纲!AA$4:AA98)</f>
        <v>3094.2359922872702</v>
      </c>
      <c r="FO100" s="89">
        <f>SUMPRODUCT(CF$6:CF100,[1]节奏总纲!W$4:W98)</f>
        <v>7718.7546140427639</v>
      </c>
      <c r="FP100" s="89">
        <f>SUMPRODUCT(CG$6:CG100,[1]节奏总纲!X$4:X98)</f>
        <v>6635.5617649517981</v>
      </c>
      <c r="FQ100" s="89">
        <f>SUMPRODUCT(CH$6:CH100,[1]节奏总纲!Y$4:Y98)</f>
        <v>5351.4273469929112</v>
      </c>
      <c r="FR100" s="89">
        <f>SUMPRODUCT(CI$6:CI100,[1]节奏总纲!Z$4:Z98)</f>
        <v>3854.8530326745326</v>
      </c>
      <c r="FS100" s="89">
        <f>SUMPRODUCT(CJ$6:CJ100,[1]节奏总纲!AA$4:AA98)</f>
        <v>2059.8954269003825</v>
      </c>
      <c r="FT100" s="89">
        <f>SUMPRODUCT(CK$6:CK100,[1]节奏总纲!W$4:W98)</f>
        <v>11514.814866012142</v>
      </c>
      <c r="FU100" s="89">
        <f>SUMPRODUCT(CL$6:CL100,[1]节奏总纲!X$4:X98)</f>
        <v>9898.5014357002601</v>
      </c>
      <c r="FV100" s="89">
        <f>SUMPRODUCT(CM$6:CM100,[1]节奏总纲!Y$4:Y98)</f>
        <v>7982.4299278307408</v>
      </c>
      <c r="FW100" s="89">
        <f>SUMPRODUCT(CN$6:CN100,[1]节奏总纲!Z$4:Z98)</f>
        <v>5750.1420421853891</v>
      </c>
      <c r="FX100" s="89">
        <f>SUMPRODUCT(CO$6:CO100,[1]节奏总纲!AA$4:AA98)</f>
        <v>3072.4358117749089</v>
      </c>
      <c r="FY100" s="89">
        <f>SUMPRODUCT(CP$6:CP100,[1]节奏总纲!W$4:W98)</f>
        <v>7653.7403221451841</v>
      </c>
      <c r="FZ100" s="89">
        <f>SUMPRODUCT(CQ$6:CQ100,[1]节奏总纲!X$4:X98)</f>
        <v>6579.5375817315789</v>
      </c>
      <c r="GA100" s="89">
        <f>SUMPRODUCT(CR$6:CR100,[1]节奏总纲!Y$4:Y98)</f>
        <v>5305.785682999619</v>
      </c>
      <c r="GB100" s="89">
        <f>SUMPRODUCT(CS$6:CS100,[1]节奏总纲!Z$4:Z98)</f>
        <v>3821.5916987969658</v>
      </c>
      <c r="GC100" s="89">
        <f>SUMPRODUCT(CT$6:CT100,[1]节奏总纲!AA$4:AA98)</f>
        <v>2042.1117216521632</v>
      </c>
      <c r="GD100" s="89">
        <f>SUMPRODUCT(CU$6:CU100,[1]节奏总纲!W$4:W98)</f>
        <v>3810.2378005058417</v>
      </c>
      <c r="GE100" s="89">
        <f>SUMPRODUCT(CV$6:CV100,[1]节奏总纲!X$4:X98)</f>
        <v>3275.3026717443818</v>
      </c>
      <c r="GF100" s="89">
        <f>SUMPRODUCT(CW$6:CW100,[1]节奏总纲!Y$4:Y98)</f>
        <v>2641.2495472209575</v>
      </c>
      <c r="GG100" s="89">
        <f>SUMPRODUCT(CX$6:CX100,[1]节奏总纲!Z$4:Z98)</f>
        <v>1902.7360176542209</v>
      </c>
      <c r="GH100" s="89">
        <f>SUMPRODUCT(CY$6:CY100,[1]节奏总纲!AA$4:AA98)</f>
        <v>1016.5285565644866</v>
      </c>
      <c r="GJ100" s="88">
        <v>10</v>
      </c>
      <c r="GK100" s="88">
        <f t="shared" ref="GK100:GK116" si="282">INDEX($FE$6:$FI$115,MATCH($GJ100,$DH$6:$DH$115,0),5)</f>
        <v>0</v>
      </c>
      <c r="GL100" s="88">
        <f t="shared" ref="GL100:GL116" si="283">INDEX($FJ$6:$FN$115,MATCH($GJ100,$DH$6:$DH$115,0),5)</f>
        <v>0</v>
      </c>
      <c r="GM100" s="88">
        <f t="shared" ref="GM100:GM116" si="284">INDEX($FO$6:$FS$115,MATCH($GJ100,$DH$6:$DH$115,0),5)</f>
        <v>0</v>
      </c>
      <c r="GN100" s="88">
        <f t="shared" ref="GN100:GN116" si="285">INDEX($FT$6:$FX$115,MATCH($GJ100,$DH$6:$DH$115,0),5)</f>
        <v>0</v>
      </c>
      <c r="GO100" s="88">
        <f t="shared" ref="GO100:GO116" si="286">INDEX($FY$6:$GC$115,MATCH($GJ100,$DH$6:$DH$115,0),5)</f>
        <v>0</v>
      </c>
      <c r="GP100" s="88">
        <f t="shared" ref="GP100:GP116" si="287">INDEX($GD$6:$GH$115,MATCH($GJ100,$DH$6:$DH$115,0),5)</f>
        <v>0</v>
      </c>
      <c r="GR100" s="89">
        <f>SUMPRODUCT(CZ$6:CZ100,[1]节奏总纲!W$4:W98)</f>
        <v>55732807.160664164</v>
      </c>
      <c r="GS100" s="89">
        <f>SUMPRODUCT(DA$6:DA100,[1]节奏总纲!X$4:X98)</f>
        <v>47907513.845513329</v>
      </c>
      <c r="GT100" s="89">
        <f>SUMPRODUCT(DB$6:DB100,[1]节奏总纲!Y$4:Y98)</f>
        <v>38635083.568330452</v>
      </c>
      <c r="GU100" s="89">
        <f>SUMPRODUCT(DC$6:DC100,[1]节奏总纲!Z$4:Z98)</f>
        <v>27831389.379213035</v>
      </c>
      <c r="GV100" s="89">
        <f>SUMPRODUCT(DD$6:DD100,[1]节奏总纲!AA$4:AA98)</f>
        <v>14871534.023463072</v>
      </c>
    </row>
    <row r="101" spans="31:204" x14ac:dyDescent="0.15">
      <c r="AE101" s="89">
        <v>96</v>
      </c>
      <c r="AF101" s="89">
        <f t="shared" si="187"/>
        <v>6996</v>
      </c>
      <c r="AG101" s="89">
        <f t="shared" si="188"/>
        <v>7059.9393939393931</v>
      </c>
      <c r="AH101" s="89">
        <f t="shared" si="189"/>
        <v>7125.1836734693889</v>
      </c>
      <c r="AI101" s="89">
        <f t="shared" si="190"/>
        <v>7191.773195876287</v>
      </c>
      <c r="AJ101" s="89">
        <f t="shared" si="191"/>
        <v>7031.0526315789439</v>
      </c>
      <c r="AL101" s="89">
        <v>96</v>
      </c>
      <c r="AM101" s="89">
        <f t="shared" si="192"/>
        <v>477282.66666666669</v>
      </c>
      <c r="AN101" s="89">
        <f t="shared" si="193"/>
        <v>481644.75420875417</v>
      </c>
      <c r="AO101" s="89">
        <f t="shared" si="194"/>
        <v>486095.86394557834</v>
      </c>
      <c r="AP101" s="89">
        <f t="shared" si="195"/>
        <v>490638.74914089334</v>
      </c>
      <c r="AQ101" s="89">
        <f t="shared" si="196"/>
        <v>479674.03508771909</v>
      </c>
      <c r="AR101" s="89">
        <f t="shared" si="197"/>
        <v>120988943.58974358</v>
      </c>
      <c r="AS101" s="89">
        <f t="shared" si="198"/>
        <v>122094712.56151254</v>
      </c>
      <c r="AT101" s="89">
        <f t="shared" si="199"/>
        <v>123223048.24699113</v>
      </c>
      <c r="AU101" s="89">
        <f t="shared" si="200"/>
        <v>124374648.58577845</v>
      </c>
      <c r="AV101" s="89">
        <f t="shared" si="201"/>
        <v>121595144.39946014</v>
      </c>
      <c r="AW101" s="89">
        <f t="shared" si="202"/>
        <v>0</v>
      </c>
      <c r="AX101" s="89">
        <f t="shared" si="203"/>
        <v>0</v>
      </c>
      <c r="AY101" s="89">
        <f t="shared" si="204"/>
        <v>0</v>
      </c>
      <c r="AZ101" s="89">
        <f t="shared" si="205"/>
        <v>0</v>
      </c>
      <c r="BA101" s="89">
        <f t="shared" si="206"/>
        <v>0</v>
      </c>
      <c r="BB101" s="89">
        <f t="shared" si="207"/>
        <v>0</v>
      </c>
      <c r="BC101" s="89">
        <f t="shared" si="208"/>
        <v>0</v>
      </c>
      <c r="BD101" s="89">
        <f t="shared" si="209"/>
        <v>0</v>
      </c>
      <c r="BE101" s="89">
        <f t="shared" si="210"/>
        <v>0</v>
      </c>
      <c r="BF101" s="89">
        <f t="shared" si="211"/>
        <v>0</v>
      </c>
      <c r="BG101" s="89">
        <f t="shared" si="212"/>
        <v>0</v>
      </c>
      <c r="BH101" s="89">
        <f t="shared" si="213"/>
        <v>0</v>
      </c>
      <c r="BI101" s="89">
        <f t="shared" si="214"/>
        <v>0</v>
      </c>
      <c r="BJ101" s="89">
        <f t="shared" si="215"/>
        <v>0</v>
      </c>
      <c r="BK101" s="89">
        <f t="shared" si="216"/>
        <v>0</v>
      </c>
      <c r="BL101" s="89">
        <f t="shared" si="217"/>
        <v>0</v>
      </c>
      <c r="BM101" s="89">
        <f t="shared" si="218"/>
        <v>0</v>
      </c>
      <c r="BN101" s="89">
        <f t="shared" si="219"/>
        <v>0</v>
      </c>
      <c r="BO101" s="89">
        <f t="shared" si="220"/>
        <v>0</v>
      </c>
      <c r="BP101" s="89">
        <f t="shared" si="221"/>
        <v>0</v>
      </c>
      <c r="BQ101" s="89">
        <f t="shared" si="222"/>
        <v>0</v>
      </c>
      <c r="BR101" s="89">
        <f t="shared" si="223"/>
        <v>0</v>
      </c>
      <c r="BS101" s="89">
        <f t="shared" si="224"/>
        <v>0</v>
      </c>
      <c r="BT101" s="89">
        <f t="shared" si="225"/>
        <v>0</v>
      </c>
      <c r="BU101" s="89">
        <f t="shared" si="226"/>
        <v>0</v>
      </c>
      <c r="BV101" s="89">
        <f t="shared" si="227"/>
        <v>23.917948717948718</v>
      </c>
      <c r="BW101" s="89">
        <f t="shared" si="228"/>
        <v>24.136544936544933</v>
      </c>
      <c r="BX101" s="89">
        <f t="shared" si="229"/>
        <v>24.35960230245945</v>
      </c>
      <c r="BY101" s="89">
        <f t="shared" si="230"/>
        <v>24.587258789320639</v>
      </c>
      <c r="BZ101" s="89">
        <f t="shared" si="231"/>
        <v>24.03778677462887</v>
      </c>
      <c r="CA101" s="89">
        <f t="shared" si="232"/>
        <v>17.938461538461539</v>
      </c>
      <c r="CB101" s="89">
        <f t="shared" si="233"/>
        <v>18.102408702408699</v>
      </c>
      <c r="CC101" s="89">
        <f t="shared" si="234"/>
        <v>18.269701726844588</v>
      </c>
      <c r="CD101" s="89">
        <f t="shared" si="235"/>
        <v>18.440444091990479</v>
      </c>
      <c r="CE101" s="89">
        <f t="shared" si="236"/>
        <v>18.028340080971653</v>
      </c>
      <c r="CF101" s="89">
        <f t="shared" si="237"/>
        <v>11.958974358974359</v>
      </c>
      <c r="CG101" s="89">
        <f t="shared" si="238"/>
        <v>12.068272468272466</v>
      </c>
      <c r="CH101" s="89">
        <f t="shared" si="239"/>
        <v>12.179801151229725</v>
      </c>
      <c r="CI101" s="89">
        <f t="shared" si="240"/>
        <v>12.29362939466032</v>
      </c>
      <c r="CJ101" s="89">
        <f t="shared" si="241"/>
        <v>12.018893387314435</v>
      </c>
      <c r="CK101" s="89">
        <f t="shared" si="242"/>
        <v>17.938461538461539</v>
      </c>
      <c r="CL101" s="89">
        <f t="shared" si="243"/>
        <v>18.102408702408699</v>
      </c>
      <c r="CM101" s="89">
        <f t="shared" si="244"/>
        <v>18.269701726844588</v>
      </c>
      <c r="CN101" s="89">
        <f t="shared" si="245"/>
        <v>18.440444091990479</v>
      </c>
      <c r="CO101" s="89">
        <f t="shared" si="246"/>
        <v>18.028340080971653</v>
      </c>
      <c r="CP101" s="89">
        <f t="shared" si="247"/>
        <v>11.958974358974359</v>
      </c>
      <c r="CQ101" s="89">
        <f t="shared" si="248"/>
        <v>12.068272468272466</v>
      </c>
      <c r="CR101" s="89">
        <f t="shared" si="249"/>
        <v>12.179801151229725</v>
      </c>
      <c r="CS101" s="89">
        <f t="shared" si="250"/>
        <v>12.29362939466032</v>
      </c>
      <c r="CT101" s="89">
        <f t="shared" si="251"/>
        <v>12.018893387314435</v>
      </c>
      <c r="CU101" s="89">
        <f t="shared" si="252"/>
        <v>5.9794871794871796</v>
      </c>
      <c r="CV101" s="89">
        <f t="shared" si="253"/>
        <v>6.0341362341362332</v>
      </c>
      <c r="CW101" s="89">
        <f t="shared" si="254"/>
        <v>6.0899005756148625</v>
      </c>
      <c r="CX101" s="89">
        <f t="shared" si="255"/>
        <v>6.1468146973301598</v>
      </c>
      <c r="CY101" s="89">
        <f t="shared" si="256"/>
        <v>6.0094466936572175</v>
      </c>
      <c r="CZ101" s="89">
        <f t="shared" si="257"/>
        <v>86104.61538461539</v>
      </c>
      <c r="DA101" s="89">
        <f t="shared" si="258"/>
        <v>86891.56177156177</v>
      </c>
      <c r="DB101" s="89">
        <f t="shared" si="259"/>
        <v>87694.568288854018</v>
      </c>
      <c r="DC101" s="89">
        <f t="shared" si="260"/>
        <v>88514.131641554297</v>
      </c>
      <c r="DD101" s="89">
        <f t="shared" si="261"/>
        <v>86536.032388663923</v>
      </c>
      <c r="DH101" s="89">
        <v>96</v>
      </c>
      <c r="DI101" s="89">
        <f>SUMPRODUCT(AM$6:AM101,[1]节奏总纲!W$4:W99)</f>
        <v>311785415.42726201</v>
      </c>
      <c r="DJ101" s="89">
        <f>SUMPRODUCT(AN$6:AN101,[1]节奏总纲!X$4:X99)</f>
        <v>267899378.0321793</v>
      </c>
      <c r="DK101" s="89">
        <f>SUMPRODUCT(AO$6:AO101,[1]节奏总纲!Y$4:Y99)</f>
        <v>216271499.93123478</v>
      </c>
      <c r="DL101" s="89">
        <f>SUMPRODUCT(AP$6:AP101,[1]节奏总纲!Z$4:Z99)</f>
        <v>156500916.57747167</v>
      </c>
      <c r="DM101" s="89">
        <f>SUMPRODUCT(AQ$6:AQ101,[1]节奏总纲!AA$4:AA99)</f>
        <v>83918116.123154119</v>
      </c>
      <c r="DN101" s="89">
        <f>SUMPRODUCT(AR$6:AR101,[1]节奏总纲!W$4:W99)</f>
        <v>71500345588.740723</v>
      </c>
      <c r="DO101" s="89">
        <f>SUMPRODUCT(AS$6:AS101,[1]节奏总纲!X$4:X99)</f>
        <v>61671482999.259308</v>
      </c>
      <c r="DP101" s="89">
        <f>SUMPRODUCT(AT$6:AT101,[1]节奏总纲!Y$4:Y99)</f>
        <v>49950058065.008133</v>
      </c>
      <c r="DQ101" s="89">
        <f>SUMPRODUCT(AU$6:AU101,[1]节奏总纲!Z$4:Z99)</f>
        <v>36257373577.765213</v>
      </c>
      <c r="DR101" s="89">
        <f>SUMPRODUCT(AV$6:AV101,[1]节奏总纲!AA$4:AA99)</f>
        <v>19542843311.699146</v>
      </c>
      <c r="DS101" s="89">
        <f>SUMPRODUCT(CZ$6:CZ101,[1]节奏总纲!W$4:W99)</f>
        <v>60207624.25205642</v>
      </c>
      <c r="DT101" s="89">
        <f>SUMPRODUCT(DA$6:DA101,[1]节奏总纲!X$4:X99)</f>
        <v>51633307.959581673</v>
      </c>
      <c r="DU101" s="89">
        <f>SUMPRODUCT(DB$6:DB101,[1]节奏总纲!Y$4:Y99)</f>
        <v>41618304.379772797</v>
      </c>
      <c r="DV101" s="89">
        <f>SUMPRODUCT(DC$6:DC101,[1]节奏总纲!Z$4:Z99)</f>
        <v>30071727.54029005</v>
      </c>
      <c r="DW101" s="89">
        <f>SUMPRODUCT(DD$6:DD101,[1]节奏总纲!AA$4:AA99)</f>
        <v>16084361.196822898</v>
      </c>
      <c r="DX101" s="89">
        <f>SUMPRODUCT(AW$6:AW101,[1]节奏总纲!W$4:W99)</f>
        <v>0</v>
      </c>
      <c r="DY101" s="89">
        <f>SUMPRODUCT(AX$6:AX101,[1]节奏总纲!X$4:X99)</f>
        <v>0</v>
      </c>
      <c r="DZ101" s="89">
        <f>SUMPRODUCT(AY$6:AY101,[1]节奏总纲!Y$4:Y99)</f>
        <v>0</v>
      </c>
      <c r="EA101" s="89">
        <f>SUMPRODUCT(AZ$6:AZ101,[1]节奏总纲!Z$4:Z99)</f>
        <v>0</v>
      </c>
      <c r="EB101" s="89">
        <f>SUMPRODUCT(BA$6:BA101,[1]节奏总纲!AA$4:AA99)</f>
        <v>0</v>
      </c>
      <c r="EC101" s="89">
        <f>SUMPRODUCT(BB$6:BB101,[1]节奏总纲!W$4:W99)</f>
        <v>0</v>
      </c>
      <c r="ED101" s="89">
        <f>SUMPRODUCT(BC$6:BC101,[1]节奏总纲!X$4:X99)</f>
        <v>0</v>
      </c>
      <c r="EE101" s="89">
        <f>SUMPRODUCT(BD$6:BD101,[1]节奏总纲!Y$4:Y99)</f>
        <v>0</v>
      </c>
      <c r="EF101" s="89">
        <f>SUMPRODUCT(BE$6:BE101,[1]节奏总纲!Z$4:Z99)</f>
        <v>0</v>
      </c>
      <c r="EG101" s="89">
        <f>SUMPRODUCT(BF$6:BF101,[1]节奏总纲!AA$4:AA99)</f>
        <v>0</v>
      </c>
      <c r="EH101" s="89">
        <f>SUMPRODUCT(BG$6:BG101,[1]节奏总纲!W$4:W99)</f>
        <v>0</v>
      </c>
      <c r="EI101" s="89">
        <f>SUMPRODUCT(BH$6:BH101,[1]节奏总纲!X$4:X99)</f>
        <v>0</v>
      </c>
      <c r="EJ101" s="89">
        <f>SUMPRODUCT(BI$6:BI101,[1]节奏总纲!Y$4:Y99)</f>
        <v>0</v>
      </c>
      <c r="EK101" s="89">
        <f>SUMPRODUCT(BJ$6:BJ101,[1]节奏总纲!Z$4:Z99)</f>
        <v>0</v>
      </c>
      <c r="EL101" s="89">
        <f>SUMPRODUCT(BK$6:BK101,[1]节奏总纲!AA$4:AA99)</f>
        <v>0</v>
      </c>
      <c r="EM101" s="89">
        <f>SUMPRODUCT(BL$6:BL101,[1]节奏总纲!W$4:W99)</f>
        <v>0</v>
      </c>
      <c r="EN101" s="89">
        <f>SUMPRODUCT(BM$6:BM101,[1]节奏总纲!X$4:X99)</f>
        <v>0</v>
      </c>
      <c r="EO101" s="89">
        <f>SUMPRODUCT(BN$6:BN101,[1]节奏总纲!Y$4:Y99)</f>
        <v>0</v>
      </c>
      <c r="EP101" s="89">
        <f>SUMPRODUCT(BO$6:BO101,[1]节奏总纲!Z$4:Z99)</f>
        <v>0</v>
      </c>
      <c r="EQ101" s="89">
        <f>SUMPRODUCT(BP$6:BP101,[1]节奏总纲!AA$4:AA99)</f>
        <v>0</v>
      </c>
      <c r="ER101" s="89">
        <f>SUMPRODUCT(BQ$6:BQ101,[1]节奏总纲!W$4:W99)</f>
        <v>0</v>
      </c>
      <c r="ES101" s="89">
        <f>SUMPRODUCT(BR$6:BR101,[1]节奏总纲!X$4:X99)</f>
        <v>0</v>
      </c>
      <c r="ET101" s="89">
        <f>SUMPRODUCT(BS$6:BS101,[1]节奏总纲!Y$4:Y99)</f>
        <v>0</v>
      </c>
      <c r="EU101" s="89">
        <f>SUMPRODUCT(BT$6:BT101,[1]节奏总纲!Z$4:Z99)</f>
        <v>0</v>
      </c>
      <c r="EV101" s="89">
        <f>SUMPRODUCT(BU$6:BU101,[1]节奏总纲!AA$4:AA99)</f>
        <v>0</v>
      </c>
      <c r="EX101" s="88">
        <v>20</v>
      </c>
      <c r="EY101" s="88">
        <f t="shared" si="277"/>
        <v>0</v>
      </c>
      <c r="EZ101" s="88">
        <f t="shared" si="278"/>
        <v>0</v>
      </c>
      <c r="FA101" s="88">
        <f t="shared" si="279"/>
        <v>0</v>
      </c>
      <c r="FB101" s="88">
        <f t="shared" si="280"/>
        <v>0</v>
      </c>
      <c r="FC101" s="88">
        <f t="shared" si="281"/>
        <v>0</v>
      </c>
      <c r="FE101" s="89">
        <f>SUMPRODUCT(BV$6:BV101,[1]节奏总纲!W$4:W99)</f>
        <v>16731.432230226656</v>
      </c>
      <c r="FF101" s="89">
        <f>SUMPRODUCT(BW$6:BW101,[1]节奏总纲!X$4:X99)</f>
        <v>14349.452055099831</v>
      </c>
      <c r="FG101" s="89">
        <f>SUMPRODUCT(BX$6:BX101,[1]节奏总纲!Y$4:Y99)</f>
        <v>11566.783870749308</v>
      </c>
      <c r="FH101" s="89">
        <f>SUMPRODUCT(BY$6:BY101,[1]节奏总纲!Z$4:Z99)</f>
        <v>8358.0900214927624</v>
      </c>
      <c r="FI101" s="89">
        <f>SUMPRODUCT(BZ$6:BZ101,[1]节奏总纲!AA$4:AA99)</f>
        <v>4470.9782224621549</v>
      </c>
      <c r="FJ101" s="89">
        <f>SUMPRODUCT(CA$6:CA101,[1]节奏总纲!W$4:W99)</f>
        <v>12526.56412369532</v>
      </c>
      <c r="FK101" s="89">
        <f>SUMPRODUCT(CB$6:CB101,[1]节奏总纲!X$4:X99)</f>
        <v>10743.025663774453</v>
      </c>
      <c r="FL101" s="89">
        <f>SUMPRODUCT(CC$6:CC101,[1]节奏总纲!Y$4:Y99)</f>
        <v>8659.4181663875097</v>
      </c>
      <c r="FM101" s="89">
        <f>SUMPRODUCT(CD$6:CD101,[1]节奏总纲!Z$4:Z99)</f>
        <v>6256.9752742360342</v>
      </c>
      <c r="FN101" s="89">
        <f>SUMPRODUCT(CE$6:CE101,[1]节奏总纲!AA$4:AA99)</f>
        <v>3346.9083200705672</v>
      </c>
      <c r="FO101" s="89">
        <f>SUMPRODUCT(CF$6:CF101,[1]节奏总纲!W$4:W99)</f>
        <v>8340.2569878472441</v>
      </c>
      <c r="FP101" s="89">
        <f>SUMPRODUCT(CG$6:CG101,[1]节奏总纲!X$4:X99)</f>
        <v>7153.0331696835119</v>
      </c>
      <c r="FQ101" s="89">
        <f>SUMPRODUCT(CH$6:CH101,[1]节奏总纲!Y$4:Y99)</f>
        <v>5765.7635708043481</v>
      </c>
      <c r="FR101" s="89">
        <f>SUMPRODUCT(CI$6:CI101,[1]节奏总纲!Z$4:Z99)</f>
        <v>4166.0111106018958</v>
      </c>
      <c r="FS101" s="89">
        <f>SUMPRODUCT(CJ$6:CJ101,[1]节奏总纲!AA$4:AA99)</f>
        <v>2228.3436454225807</v>
      </c>
      <c r="FT101" s="89">
        <f>SUMPRODUCT(CK$6:CK101,[1]节奏总纲!W$4:W99)</f>
        <v>12447.068426718863</v>
      </c>
      <c r="FU101" s="89">
        <f>SUMPRODUCT(CL$6:CL101,[1]节奏总纲!X$4:X99)</f>
        <v>10674.708542797831</v>
      </c>
      <c r="FV101" s="89">
        <f>SUMPRODUCT(CM$6:CM101,[1]节奏总纲!Y$4:Y99)</f>
        <v>8603.934263547897</v>
      </c>
      <c r="FW101" s="89">
        <f>SUMPRODUCT(CN$6:CN101,[1]节奏总纲!Z$4:Z99)</f>
        <v>6216.879159076434</v>
      </c>
      <c r="FX101" s="89">
        <f>SUMPRODUCT(CO$6:CO101,[1]节奏总纲!AA$4:AA99)</f>
        <v>3325.1081395582059</v>
      </c>
      <c r="FY101" s="89">
        <f>SUMPRODUCT(CP$6:CP101,[1]节奏总纲!W$4:W99)</f>
        <v>8275.2426959496643</v>
      </c>
      <c r="FZ101" s="89">
        <f>SUMPRODUCT(CQ$6:CQ101,[1]节奏总纲!X$4:X99)</f>
        <v>7097.0089864632928</v>
      </c>
      <c r="GA101" s="89">
        <f>SUMPRODUCT(CR$6:CR101,[1]节奏总纲!Y$4:Y99)</f>
        <v>5720.1219068110559</v>
      </c>
      <c r="GB101" s="89">
        <f>SUMPRODUCT(CS$6:CS101,[1]节奏总纲!Z$4:Z99)</f>
        <v>4132.7497767243294</v>
      </c>
      <c r="GC101" s="89">
        <f>SUMPRODUCT(CT$6:CT101,[1]节奏总纲!AA$4:AA99)</f>
        <v>2210.5599401743611</v>
      </c>
      <c r="GD101" s="89">
        <f>SUMPRODUCT(CU$6:CU101,[1]节奏总纲!W$4:W99)</f>
        <v>4120.9889874080818</v>
      </c>
      <c r="GE101" s="89">
        <f>SUMPRODUCT(CV$6:CV101,[1]节奏总纲!X$4:X99)</f>
        <v>3534.0383741102387</v>
      </c>
      <c r="GF101" s="89">
        <f>SUMPRODUCT(CW$6:CW101,[1]节奏总纲!Y$4:Y99)</f>
        <v>2848.417659126676</v>
      </c>
      <c r="GG101" s="89">
        <f>SUMPRODUCT(CX$6:CX101,[1]节奏总纲!Z$4:Z99)</f>
        <v>2058.3150566179024</v>
      </c>
      <c r="GH101" s="89">
        <f>SUMPRODUCT(CY$6:CY101,[1]节奏总纲!AA$4:AA99)</f>
        <v>1100.7526658255856</v>
      </c>
      <c r="GJ101" s="88">
        <v>15</v>
      </c>
      <c r="GK101" s="88">
        <f t="shared" si="282"/>
        <v>4.1691235162248788</v>
      </c>
      <c r="GL101" s="88">
        <f t="shared" si="283"/>
        <v>0</v>
      </c>
      <c r="GM101" s="88">
        <f t="shared" si="284"/>
        <v>0</v>
      </c>
      <c r="GN101" s="88">
        <f t="shared" si="285"/>
        <v>0</v>
      </c>
      <c r="GO101" s="88">
        <f t="shared" si="286"/>
        <v>0</v>
      </c>
      <c r="GP101" s="88">
        <f t="shared" si="287"/>
        <v>0</v>
      </c>
      <c r="GR101" s="89">
        <f>SUMPRODUCT(CZ$6:CZ101,[1]节奏总纲!W$4:W99)</f>
        <v>60207624.25205642</v>
      </c>
      <c r="GS101" s="89">
        <f>SUMPRODUCT(DA$6:DA101,[1]节奏总纲!X$4:X99)</f>
        <v>51633307.959581673</v>
      </c>
      <c r="GT101" s="89">
        <f>SUMPRODUCT(DB$6:DB101,[1]节奏总纲!Y$4:Y99)</f>
        <v>41618304.379772797</v>
      </c>
      <c r="GU101" s="89">
        <f>SUMPRODUCT(DC$6:DC101,[1]节奏总纲!Z$4:Z99)</f>
        <v>30071727.54029005</v>
      </c>
      <c r="GV101" s="89">
        <f>SUMPRODUCT(DD$6:DD101,[1]节奏总纲!AA$4:AA99)</f>
        <v>16084361.196822898</v>
      </c>
    </row>
    <row r="102" spans="31:204" x14ac:dyDescent="0.15">
      <c r="AE102" s="89">
        <v>97</v>
      </c>
      <c r="AF102" s="89">
        <f t="shared" si="187"/>
        <v>7068.875</v>
      </c>
      <c r="AG102" s="89">
        <f t="shared" si="188"/>
        <v>7133.4804292929284</v>
      </c>
      <c r="AH102" s="89">
        <f t="shared" si="189"/>
        <v>7199.4043367346949</v>
      </c>
      <c r="AI102" s="89">
        <f t="shared" si="190"/>
        <v>7266.6874999999991</v>
      </c>
      <c r="AJ102" s="89">
        <f t="shared" si="191"/>
        <v>7104.2927631578914</v>
      </c>
      <c r="AL102" s="89">
        <v>97</v>
      </c>
      <c r="AM102" s="89">
        <f t="shared" si="192"/>
        <v>482254.36111111112</v>
      </c>
      <c r="AN102" s="89">
        <f t="shared" si="193"/>
        <v>486661.88706509536</v>
      </c>
      <c r="AO102" s="89">
        <f t="shared" si="194"/>
        <v>491159.36252834473</v>
      </c>
      <c r="AP102" s="89">
        <f t="shared" si="195"/>
        <v>495749.56944444438</v>
      </c>
      <c r="AQ102" s="89">
        <f t="shared" si="196"/>
        <v>484670.6396198828</v>
      </c>
      <c r="AR102" s="89">
        <f t="shared" si="197"/>
        <v>122249245.08547008</v>
      </c>
      <c r="AS102" s="89">
        <f t="shared" si="198"/>
        <v>123366532.48402831</v>
      </c>
      <c r="AT102" s="89">
        <f t="shared" si="199"/>
        <v>124506621.66623062</v>
      </c>
      <c r="AU102" s="89">
        <f t="shared" si="200"/>
        <v>125670217.84188032</v>
      </c>
      <c r="AV102" s="89">
        <f t="shared" si="201"/>
        <v>122861760.48695451</v>
      </c>
      <c r="AW102" s="89">
        <f t="shared" si="202"/>
        <v>0</v>
      </c>
      <c r="AX102" s="89">
        <f t="shared" si="203"/>
        <v>0</v>
      </c>
      <c r="AY102" s="89">
        <f t="shared" si="204"/>
        <v>0</v>
      </c>
      <c r="AZ102" s="89">
        <f t="shared" si="205"/>
        <v>0</v>
      </c>
      <c r="BA102" s="89">
        <f t="shared" si="206"/>
        <v>0</v>
      </c>
      <c r="BB102" s="89">
        <f t="shared" si="207"/>
        <v>0</v>
      </c>
      <c r="BC102" s="89">
        <f t="shared" si="208"/>
        <v>0</v>
      </c>
      <c r="BD102" s="89">
        <f t="shared" si="209"/>
        <v>0</v>
      </c>
      <c r="BE102" s="89">
        <f t="shared" si="210"/>
        <v>0</v>
      </c>
      <c r="BF102" s="89">
        <f t="shared" si="211"/>
        <v>0</v>
      </c>
      <c r="BG102" s="89">
        <f t="shared" si="212"/>
        <v>0</v>
      </c>
      <c r="BH102" s="89">
        <f t="shared" si="213"/>
        <v>0</v>
      </c>
      <c r="BI102" s="89">
        <f t="shared" si="214"/>
        <v>0</v>
      </c>
      <c r="BJ102" s="89">
        <f t="shared" si="215"/>
        <v>0</v>
      </c>
      <c r="BK102" s="89">
        <f t="shared" si="216"/>
        <v>0</v>
      </c>
      <c r="BL102" s="89">
        <f t="shared" si="217"/>
        <v>0</v>
      </c>
      <c r="BM102" s="89">
        <f t="shared" si="218"/>
        <v>0</v>
      </c>
      <c r="BN102" s="89">
        <f t="shared" si="219"/>
        <v>0</v>
      </c>
      <c r="BO102" s="89">
        <f t="shared" si="220"/>
        <v>0</v>
      </c>
      <c r="BP102" s="89">
        <f t="shared" si="221"/>
        <v>0</v>
      </c>
      <c r="BQ102" s="89">
        <f t="shared" si="222"/>
        <v>0</v>
      </c>
      <c r="BR102" s="89">
        <f t="shared" si="223"/>
        <v>0</v>
      </c>
      <c r="BS102" s="89">
        <f t="shared" si="224"/>
        <v>0</v>
      </c>
      <c r="BT102" s="89">
        <f t="shared" si="225"/>
        <v>0</v>
      </c>
      <c r="BU102" s="89">
        <f t="shared" si="226"/>
        <v>0</v>
      </c>
      <c r="BV102" s="89">
        <f t="shared" ref="BV102:BV115" si="288">求节点($K$12:$K$91,$T$12:$T$91,AF102)</f>
        <v>24.167094017094016</v>
      </c>
      <c r="BW102" s="89">
        <f t="shared" ref="BW102:BW115" si="289">求节点($K$12:$K$91,$T$12:$T$91,AG102)</f>
        <v>24.387967279633944</v>
      </c>
      <c r="BX102" s="89">
        <f t="shared" ref="BX102:BX115" si="290">求节点($K$12:$K$91,$T$12:$T$91,AH102)</f>
        <v>24.613348159776734</v>
      </c>
      <c r="BY102" s="89">
        <f t="shared" ref="BY102:BY115" si="291">求节点($K$12:$K$91,$T$12:$T$91,AI102)</f>
        <v>24.843376068376067</v>
      </c>
      <c r="BZ102" s="89">
        <f t="shared" ref="BZ102:BZ115" si="292">求节点($K$12:$K$91,$T$12:$T$91,AJ102)</f>
        <v>24.288180386864585</v>
      </c>
      <c r="CA102" s="89">
        <f t="shared" ref="CA102:CA115" si="293">求节点($K$12:$K$91,$U$12:$U$91,AF102)</f>
        <v>18.125320512820512</v>
      </c>
      <c r="CB102" s="89">
        <f t="shared" ref="CB102:CB115" si="294">求节点($K$12:$K$91,$U$12:$U$91,AG102)</f>
        <v>18.290975459725459</v>
      </c>
      <c r="CC102" s="89">
        <f t="shared" ref="CC102:CC115" si="295">求节点($K$12:$K$91,$U$12:$U$91,AH102)</f>
        <v>18.460011119832551</v>
      </c>
      <c r="CD102" s="89">
        <f t="shared" ref="CD102:CD115" si="296">求节点($K$12:$K$91,$U$12:$U$91,AI102)</f>
        <v>18.632532051282048</v>
      </c>
      <c r="CE102" s="89">
        <f t="shared" ref="CE102:CE115" si="297">求节点($K$12:$K$91,$U$12:$U$91,AJ102)</f>
        <v>18.21613529014844</v>
      </c>
      <c r="CF102" s="89">
        <f t="shared" ref="CF102:CF115" si="298">求节点($K$12:$K$91,$V$12:$V$91,AF102)</f>
        <v>12.083547008547008</v>
      </c>
      <c r="CG102" s="89">
        <f t="shared" ref="CG102:CG115" si="299">求节点($K$12:$K$91,$V$12:$V$91,AG102)</f>
        <v>12.193983639816972</v>
      </c>
      <c r="CH102" s="89">
        <f t="shared" ref="CH102:CH115" si="300">求节点($K$12:$K$91,$V$12:$V$91,AH102)</f>
        <v>12.306674079888367</v>
      </c>
      <c r="CI102" s="89">
        <f t="shared" ref="CI102:CI115" si="301">求节点($K$12:$K$91,$V$12:$V$91,AI102)</f>
        <v>12.421688034188033</v>
      </c>
      <c r="CJ102" s="89">
        <f t="shared" ref="CJ102:CJ115" si="302">求节点($K$12:$K$91,$V$12:$V$91,AJ102)</f>
        <v>12.144090193432293</v>
      </c>
      <c r="CK102" s="89">
        <f t="shared" ref="CK102:CK115" si="303">求节点($K$12:$K$91,$W$12:$W$91,AF102)</f>
        <v>18.125320512820512</v>
      </c>
      <c r="CL102" s="89">
        <f t="shared" ref="CL102:CL115" si="304">求节点($K$12:$K$91,$W$12:$W$91,AG102)</f>
        <v>18.290975459725459</v>
      </c>
      <c r="CM102" s="89">
        <f t="shared" ref="CM102:CM115" si="305">求节点($K$12:$K$91,$W$12:$W$91,AH102)</f>
        <v>18.460011119832551</v>
      </c>
      <c r="CN102" s="89">
        <f t="shared" ref="CN102:CN115" si="306">求节点($K$12:$K$91,$W$12:$W$91,AI102)</f>
        <v>18.632532051282048</v>
      </c>
      <c r="CO102" s="89">
        <f t="shared" ref="CO102:CO115" si="307">求节点($K$12:$K$91,$W$12:$W$91,AJ102)</f>
        <v>18.21613529014844</v>
      </c>
      <c r="CP102" s="89">
        <f t="shared" ref="CP102:CP115" si="308">求节点($K$12:$K$91,$X$12:$X$91,AF102)</f>
        <v>12.083547008547008</v>
      </c>
      <c r="CQ102" s="89">
        <f t="shared" ref="CQ102:CQ115" si="309">求节点($K$12:$K$91,$X$12:$X$91,AG102)</f>
        <v>12.193983639816972</v>
      </c>
      <c r="CR102" s="89">
        <f t="shared" ref="CR102:CR115" si="310">求节点($K$12:$K$91,$X$12:$X$91,AH102)</f>
        <v>12.306674079888367</v>
      </c>
      <c r="CS102" s="89">
        <f t="shared" ref="CS102:CS115" si="311">求节点($K$12:$K$91,$X$12:$X$91,AI102)</f>
        <v>12.421688034188033</v>
      </c>
      <c r="CT102" s="89">
        <f t="shared" ref="CT102:CT115" si="312">求节点($K$12:$K$91,$X$12:$X$91,AJ102)</f>
        <v>12.144090193432293</v>
      </c>
      <c r="CU102" s="89">
        <f t="shared" ref="CU102:CU115" si="313">求节点($K$12:$K$91,$Y$12:$Y$91,AF102)</f>
        <v>6.0417735042735039</v>
      </c>
      <c r="CV102" s="89">
        <f t="shared" ref="CV102:CV115" si="314">求节点($K$12:$K$91,$Y$12:$Y$91,AG102)</f>
        <v>6.096991819908486</v>
      </c>
      <c r="CW102" s="89">
        <f t="shared" ref="CW102:CW115" si="315">求节点($K$12:$K$91,$Y$12:$Y$91,AH102)</f>
        <v>6.1533370399441836</v>
      </c>
      <c r="CX102" s="89">
        <f t="shared" ref="CX102:CX115" si="316">求节点($K$12:$K$91,$Y$12:$Y$91,AI102)</f>
        <v>6.2108440170940167</v>
      </c>
      <c r="CY102" s="89">
        <f t="shared" ref="CY102:CY115" si="317">求节点($K$12:$K$91,$Y$12:$Y$91,AJ102)</f>
        <v>6.0720450967161463</v>
      </c>
      <c r="CZ102" s="89">
        <f t="shared" ref="CZ102:CZ115" si="318">求节点($K$12:$K$91,$Z$12:$Z$91,AF102)</f>
        <v>87001.538461538468</v>
      </c>
      <c r="DA102" s="89">
        <f t="shared" ref="DA102:DA115" si="319">求节点($K$12:$K$91,$Z$12:$Z$91,AG102)</f>
        <v>87796.682206682191</v>
      </c>
      <c r="DB102" s="89">
        <f t="shared" ref="DB102:DB115" si="320">求节点($K$12:$K$91,$Z$12:$Z$91,AH102)</f>
        <v>88608.05337519625</v>
      </c>
      <c r="DC102" s="89">
        <f t="shared" ref="DC102:DC115" si="321">求节点($K$12:$K$91,$Z$12:$Z$91,AI102)</f>
        <v>89436.153846153844</v>
      </c>
      <c r="DD102" s="89">
        <f t="shared" ref="DD102:DD115" si="322">求节点($K$12:$K$91,$Z$12:$Z$91,AJ102)</f>
        <v>87437.449392712515</v>
      </c>
      <c r="DH102" s="89">
        <v>97</v>
      </c>
      <c r="DI102" s="89">
        <f>SUMPRODUCT(AM$6:AM102,[1]节奏总纲!W$4:W100)</f>
        <v>338646776.84728944</v>
      </c>
      <c r="DJ102" s="89">
        <f>SUMPRODUCT(AN$6:AN102,[1]节奏总纲!X$4:X100)</f>
        <v>290614525.20474476</v>
      </c>
      <c r="DK102" s="89">
        <f>SUMPRODUCT(AO$6:AO102,[1]节奏总纲!Y$4:Y100)</f>
        <v>235590510.27726758</v>
      </c>
      <c r="DL102" s="89">
        <f>SUMPRODUCT(AP$6:AP102,[1]节奏总纲!Z$4:Z100)</f>
        <v>170929309.82271448</v>
      </c>
      <c r="DM102" s="89">
        <f>SUMPRODUCT(AQ$6:AQ102,[1]节奏总纲!AA$4:AA100)</f>
        <v>91888347.392505705</v>
      </c>
      <c r="DN102" s="89">
        <f>SUMPRODUCT(AR$6:AR102,[1]节奏总纲!W$4:W100)</f>
        <v>78309576194.764709</v>
      </c>
      <c r="DO102" s="89">
        <f>SUMPRODUCT(AS$6:AS102,[1]节奏总纲!X$4:X100)</f>
        <v>67429667513.036423</v>
      </c>
      <c r="DP102" s="89">
        <f>SUMPRODUCT(AT$6:AT102,[1]节奏总纲!Y$4:Y100)</f>
        <v>54847337635.81279</v>
      </c>
      <c r="DQ102" s="89">
        <f>SUMPRODUCT(AU$6:AU102,[1]节奏总纲!Z$4:Z100)</f>
        <v>39914904383.631454</v>
      </c>
      <c r="DR102" s="89">
        <f>SUMPRODUCT(AV$6:AV102,[1]节奏总纲!AA$4:AA100)</f>
        <v>21563259993.032898</v>
      </c>
      <c r="DS102" s="89">
        <f>SUMPRODUCT(CZ$6:CZ102,[1]节奏总纲!W$4:W100)</f>
        <v>65053572.691650443</v>
      </c>
      <c r="DT102" s="89">
        <f>SUMPRODUCT(DA$6:DA102,[1]节奏总纲!X$4:X100)</f>
        <v>55731254.831104375</v>
      </c>
      <c r="DU102" s="89">
        <f>SUMPRODUCT(DB$6:DB102,[1]节奏总纲!Y$4:Y100)</f>
        <v>45103568.085396357</v>
      </c>
      <c r="DV102" s="89">
        <f>SUMPRODUCT(DC$6:DC102,[1]节奏总纲!Z$4:Z100)</f>
        <v>32674695.001220852</v>
      </c>
      <c r="DW102" s="89">
        <f>SUMPRODUCT(DD$6:DD102,[1]节奏总纲!AA$4:AA100)</f>
        <v>17522238.048221834</v>
      </c>
      <c r="DX102" s="89">
        <f>SUMPRODUCT(AW$6:AW102,[1]节奏总纲!W$4:W100)</f>
        <v>0</v>
      </c>
      <c r="DY102" s="89">
        <f>SUMPRODUCT(AX$6:AX102,[1]节奏总纲!X$4:X100)</f>
        <v>0</v>
      </c>
      <c r="DZ102" s="89">
        <f>SUMPRODUCT(AY$6:AY102,[1]节奏总纲!Y$4:Y100)</f>
        <v>0</v>
      </c>
      <c r="EA102" s="89">
        <f>SUMPRODUCT(AZ$6:AZ102,[1]节奏总纲!Z$4:Z100)</f>
        <v>0</v>
      </c>
      <c r="EB102" s="89">
        <f>SUMPRODUCT(BA$6:BA102,[1]节奏总纲!AA$4:AA100)</f>
        <v>0</v>
      </c>
      <c r="EC102" s="89">
        <f>SUMPRODUCT(BB$6:BB102,[1]节奏总纲!W$4:W100)</f>
        <v>0</v>
      </c>
      <c r="ED102" s="89">
        <f>SUMPRODUCT(BC$6:BC102,[1]节奏总纲!X$4:X100)</f>
        <v>0</v>
      </c>
      <c r="EE102" s="89">
        <f>SUMPRODUCT(BD$6:BD102,[1]节奏总纲!Y$4:Y100)</f>
        <v>0</v>
      </c>
      <c r="EF102" s="89">
        <f>SUMPRODUCT(BE$6:BE102,[1]节奏总纲!Z$4:Z100)</f>
        <v>0</v>
      </c>
      <c r="EG102" s="89">
        <f>SUMPRODUCT(BF$6:BF102,[1]节奏总纲!AA$4:AA100)</f>
        <v>0</v>
      </c>
      <c r="EH102" s="89">
        <f>SUMPRODUCT(BG$6:BG102,[1]节奏总纲!W$4:W100)</f>
        <v>0</v>
      </c>
      <c r="EI102" s="89">
        <f>SUMPRODUCT(BH$6:BH102,[1]节奏总纲!X$4:X100)</f>
        <v>0</v>
      </c>
      <c r="EJ102" s="89">
        <f>SUMPRODUCT(BI$6:BI102,[1]节奏总纲!Y$4:Y100)</f>
        <v>0</v>
      </c>
      <c r="EK102" s="89">
        <f>SUMPRODUCT(BJ$6:BJ102,[1]节奏总纲!Z$4:Z100)</f>
        <v>0</v>
      </c>
      <c r="EL102" s="89">
        <f>SUMPRODUCT(BK$6:BK102,[1]节奏总纲!AA$4:AA100)</f>
        <v>0</v>
      </c>
      <c r="EM102" s="89">
        <f>SUMPRODUCT(BL$6:BL102,[1]节奏总纲!W$4:W100)</f>
        <v>0</v>
      </c>
      <c r="EN102" s="89">
        <f>SUMPRODUCT(BM$6:BM102,[1]节奏总纲!X$4:X100)</f>
        <v>0</v>
      </c>
      <c r="EO102" s="89">
        <f>SUMPRODUCT(BN$6:BN102,[1]节奏总纲!Y$4:Y100)</f>
        <v>0</v>
      </c>
      <c r="EP102" s="89">
        <f>SUMPRODUCT(BO$6:BO102,[1]节奏总纲!Z$4:Z100)</f>
        <v>0</v>
      </c>
      <c r="EQ102" s="89">
        <f>SUMPRODUCT(BP$6:BP102,[1]节奏总纲!AA$4:AA100)</f>
        <v>0</v>
      </c>
      <c r="ER102" s="89">
        <f>SUMPRODUCT(BQ$6:BQ102,[1]节奏总纲!W$4:W100)</f>
        <v>0</v>
      </c>
      <c r="ES102" s="89">
        <f>SUMPRODUCT(BR$6:BR102,[1]节奏总纲!X$4:X100)</f>
        <v>0</v>
      </c>
      <c r="ET102" s="89">
        <f>SUMPRODUCT(BS$6:BS102,[1]节奏总纲!Y$4:Y100)</f>
        <v>0</v>
      </c>
      <c r="EU102" s="89">
        <f>SUMPRODUCT(BT$6:BT102,[1]节奏总纲!Z$4:Z100)</f>
        <v>0</v>
      </c>
      <c r="EV102" s="89">
        <f>SUMPRODUCT(BU$6:BU102,[1]节奏总纲!AA$4:AA100)</f>
        <v>0</v>
      </c>
      <c r="EX102" s="88">
        <v>30</v>
      </c>
      <c r="EY102" s="88">
        <f t="shared" si="277"/>
        <v>0</v>
      </c>
      <c r="EZ102" s="88">
        <f t="shared" si="278"/>
        <v>0</v>
      </c>
      <c r="FA102" s="88">
        <f t="shared" si="279"/>
        <v>0</v>
      </c>
      <c r="FB102" s="88">
        <f t="shared" si="280"/>
        <v>0</v>
      </c>
      <c r="FC102" s="88">
        <f t="shared" si="281"/>
        <v>0</v>
      </c>
      <c r="FE102" s="89">
        <f>SUMPRODUCT(BV$6:BV102,[1]节奏总纲!W$4:W100)</f>
        <v>18077.529019002774</v>
      </c>
      <c r="FF102" s="89">
        <f>SUMPRODUCT(BW$6:BW102,[1]节奏总纲!X$4:X100)</f>
        <v>15487.770630522806</v>
      </c>
      <c r="FG102" s="89">
        <f>SUMPRODUCT(BX$6:BX102,[1]节奏总纲!Y$4:Y100)</f>
        <v>12534.912677866963</v>
      </c>
      <c r="FH102" s="89">
        <f>SUMPRODUCT(BY$6:BY102,[1]节奏总纲!Z$4:Z100)</f>
        <v>9081.1365384179844</v>
      </c>
      <c r="FI102" s="89">
        <f>SUMPRODUCT(BZ$6:BZ102,[1]节奏总纲!AA$4:AA100)</f>
        <v>4870.3884589618583</v>
      </c>
      <c r="FJ102" s="89">
        <f>SUMPRODUCT(CA$6:CA102,[1]节奏总纲!W$4:W100)</f>
        <v>13536.136715277407</v>
      </c>
      <c r="FK102" s="89">
        <f>SUMPRODUCT(CB$6:CB102,[1]节奏总纲!X$4:X100)</f>
        <v>11596.764595341683</v>
      </c>
      <c r="FL102" s="89">
        <f>SUMPRODUCT(CC$6:CC102,[1]节奏总纲!Y$4:Y100)</f>
        <v>9385.5147717257514</v>
      </c>
      <c r="FM102" s="89">
        <f>SUMPRODUCT(CD$6:CD102,[1]节奏总纲!Z$4:Z100)</f>
        <v>6799.2601619299512</v>
      </c>
      <c r="FN102" s="89">
        <f>SUMPRODUCT(CE$6:CE102,[1]节奏总纲!AA$4:AA100)</f>
        <v>3646.4659974453452</v>
      </c>
      <c r="FO102" s="89">
        <f>SUMPRODUCT(CF$6:CF102,[1]节奏总纲!W$4:W100)</f>
        <v>9013.3053822353031</v>
      </c>
      <c r="FP102" s="89">
        <f>SUMPRODUCT(CG$6:CG102,[1]节奏总纲!X$4:X100)</f>
        <v>7722.1924573949982</v>
      </c>
      <c r="FQ102" s="89">
        <f>SUMPRODUCT(CH$6:CH102,[1]节奏总纲!Y$4:Y100)</f>
        <v>6249.8279743631756</v>
      </c>
      <c r="FR102" s="89">
        <f>SUMPRODUCT(CI$6:CI102,[1]节奏总纲!Z$4:Z100)</f>
        <v>4527.5343690645068</v>
      </c>
      <c r="FS102" s="89">
        <f>SUMPRODUCT(CJ$6:CJ102,[1]节奏总纲!AA$4:AA100)</f>
        <v>2428.0487636724324</v>
      </c>
      <c r="FT102" s="89">
        <f>SUMPRODUCT(CK$6:CK102,[1]节奏总纲!W$4:W100)</f>
        <v>13456.64101830095</v>
      </c>
      <c r="FU102" s="89">
        <f>SUMPRODUCT(CL$6:CL102,[1]节奏总纲!X$4:X100)</f>
        <v>11528.447474365061</v>
      </c>
      <c r="FV102" s="89">
        <f>SUMPRODUCT(CM$6:CM102,[1]节奏总纲!Y$4:Y100)</f>
        <v>9330.0308688861387</v>
      </c>
      <c r="FW102" s="89">
        <f>SUMPRODUCT(CN$6:CN102,[1]节奏总纲!Z$4:Z100)</f>
        <v>6759.164046770351</v>
      </c>
      <c r="FX102" s="89">
        <f>SUMPRODUCT(CO$6:CO102,[1]节奏总纲!AA$4:AA100)</f>
        <v>3624.6658169329839</v>
      </c>
      <c r="FY102" s="89">
        <f>SUMPRODUCT(CP$6:CP102,[1]节奏总纲!W$4:W100)</f>
        <v>8948.2910903377233</v>
      </c>
      <c r="FZ102" s="89">
        <f>SUMPRODUCT(CQ$6:CQ102,[1]节奏总纲!X$4:X100)</f>
        <v>7666.1682741747791</v>
      </c>
      <c r="GA102" s="89">
        <f>SUMPRODUCT(CR$6:CR102,[1]节奏总纲!Y$4:Y100)</f>
        <v>6204.1863103698834</v>
      </c>
      <c r="GB102" s="89">
        <f>SUMPRODUCT(CS$6:CS102,[1]节奏总纲!Z$4:Z100)</f>
        <v>4494.2730351869404</v>
      </c>
      <c r="GC102" s="89">
        <f>SUMPRODUCT(CT$6:CT102,[1]节奏总纲!AA$4:AA100)</f>
        <v>2410.2650584242128</v>
      </c>
      <c r="GD102" s="89">
        <f>SUMPRODUCT(CU$6:CU102,[1]节奏总纲!W$4:W100)</f>
        <v>4457.5131846021113</v>
      </c>
      <c r="GE102" s="89">
        <f>SUMPRODUCT(CV$6:CV102,[1]节奏总纲!X$4:X100)</f>
        <v>3818.6180179659823</v>
      </c>
      <c r="GF102" s="89">
        <f>SUMPRODUCT(CW$6:CW102,[1]节奏总纲!Y$4:Y100)</f>
        <v>3090.4498609060897</v>
      </c>
      <c r="GG102" s="89">
        <f>SUMPRODUCT(CX$6:CX102,[1]节奏总纲!Z$4:Z100)</f>
        <v>2239.0766858492079</v>
      </c>
      <c r="GH102" s="89">
        <f>SUMPRODUCT(CY$6:CY102,[1]节奏总纲!AA$4:AA100)</f>
        <v>1200.6052249505115</v>
      </c>
      <c r="GJ102" s="88">
        <v>20</v>
      </c>
      <c r="GK102" s="88">
        <f t="shared" si="282"/>
        <v>11.224412714938349</v>
      </c>
      <c r="GL102" s="88">
        <f t="shared" si="283"/>
        <v>2.0929627601551846</v>
      </c>
      <c r="GM102" s="88">
        <f t="shared" si="284"/>
        <v>0</v>
      </c>
      <c r="GN102" s="88">
        <f t="shared" si="285"/>
        <v>0</v>
      </c>
      <c r="GO102" s="88">
        <f t="shared" si="286"/>
        <v>0</v>
      </c>
      <c r="GP102" s="88">
        <f t="shared" si="287"/>
        <v>0</v>
      </c>
      <c r="GR102" s="89">
        <f>SUMPRODUCT(CZ$6:CZ102,[1]节奏总纲!W$4:W100)</f>
        <v>65053572.691650443</v>
      </c>
      <c r="GS102" s="89">
        <f>SUMPRODUCT(DA$6:DA102,[1]节奏总纲!X$4:X100)</f>
        <v>55731254.831104375</v>
      </c>
      <c r="GT102" s="89">
        <f>SUMPRODUCT(DB$6:DB102,[1]节奏总纲!Y$4:Y100)</f>
        <v>45103568.085396357</v>
      </c>
      <c r="GU102" s="89">
        <f>SUMPRODUCT(DC$6:DC102,[1]节奏总纲!Z$4:Z100)</f>
        <v>32674695.001220852</v>
      </c>
      <c r="GV102" s="89">
        <f>SUMPRODUCT(DD$6:DD102,[1]节奏总纲!AA$4:AA100)</f>
        <v>17522238.048221834</v>
      </c>
    </row>
    <row r="103" spans="31:204" x14ac:dyDescent="0.15">
      <c r="AE103" s="89">
        <v>98</v>
      </c>
      <c r="AF103" s="89">
        <f t="shared" si="187"/>
        <v>7141.75</v>
      </c>
      <c r="AG103" s="89">
        <f t="shared" si="188"/>
        <v>7207.0214646464638</v>
      </c>
      <c r="AH103" s="89">
        <f t="shared" si="189"/>
        <v>7273.6250000000009</v>
      </c>
      <c r="AI103" s="89">
        <f t="shared" si="190"/>
        <v>7341.6018041237103</v>
      </c>
      <c r="AJ103" s="89">
        <f t="shared" si="191"/>
        <v>7177.532894736838</v>
      </c>
      <c r="AL103" s="89">
        <v>98</v>
      </c>
      <c r="AM103" s="89">
        <f t="shared" si="192"/>
        <v>487226.05555555556</v>
      </c>
      <c r="AN103" s="89">
        <f t="shared" si="193"/>
        <v>491679.01992143656</v>
      </c>
      <c r="AO103" s="89">
        <f t="shared" si="194"/>
        <v>496222.86111111118</v>
      </c>
      <c r="AP103" s="89">
        <f t="shared" si="195"/>
        <v>500860.38974799536</v>
      </c>
      <c r="AQ103" s="89">
        <f t="shared" si="196"/>
        <v>489667.24415204651</v>
      </c>
      <c r="AR103" s="89">
        <f t="shared" si="197"/>
        <v>123509546.58119658</v>
      </c>
      <c r="AS103" s="89">
        <f t="shared" si="198"/>
        <v>124638352.40654406</v>
      </c>
      <c r="AT103" s="89">
        <f t="shared" si="199"/>
        <v>125790195.0854701</v>
      </c>
      <c r="AU103" s="89">
        <f t="shared" si="200"/>
        <v>126965787.09798218</v>
      </c>
      <c r="AV103" s="89">
        <f t="shared" si="201"/>
        <v>124128376.57444887</v>
      </c>
      <c r="AW103" s="89">
        <f t="shared" si="202"/>
        <v>0</v>
      </c>
      <c r="AX103" s="89">
        <f t="shared" si="203"/>
        <v>0</v>
      </c>
      <c r="AY103" s="89">
        <f t="shared" si="204"/>
        <v>0</v>
      </c>
      <c r="AZ103" s="89">
        <f t="shared" si="205"/>
        <v>0</v>
      </c>
      <c r="BA103" s="89">
        <f t="shared" si="206"/>
        <v>0</v>
      </c>
      <c r="BB103" s="89">
        <f t="shared" si="207"/>
        <v>0</v>
      </c>
      <c r="BC103" s="89">
        <f t="shared" si="208"/>
        <v>0</v>
      </c>
      <c r="BD103" s="89">
        <f t="shared" si="209"/>
        <v>0</v>
      </c>
      <c r="BE103" s="89">
        <f t="shared" si="210"/>
        <v>0</v>
      </c>
      <c r="BF103" s="89">
        <f t="shared" si="211"/>
        <v>0</v>
      </c>
      <c r="BG103" s="89">
        <f t="shared" si="212"/>
        <v>0</v>
      </c>
      <c r="BH103" s="89">
        <f t="shared" si="213"/>
        <v>0</v>
      </c>
      <c r="BI103" s="89">
        <f t="shared" si="214"/>
        <v>0</v>
      </c>
      <c r="BJ103" s="89">
        <f t="shared" si="215"/>
        <v>0</v>
      </c>
      <c r="BK103" s="89">
        <f t="shared" si="216"/>
        <v>0</v>
      </c>
      <c r="BL103" s="89">
        <f t="shared" si="217"/>
        <v>0</v>
      </c>
      <c r="BM103" s="89">
        <f t="shared" si="218"/>
        <v>0</v>
      </c>
      <c r="BN103" s="89">
        <f t="shared" si="219"/>
        <v>0</v>
      </c>
      <c r="BO103" s="89">
        <f t="shared" si="220"/>
        <v>0</v>
      </c>
      <c r="BP103" s="89">
        <f t="shared" si="221"/>
        <v>0</v>
      </c>
      <c r="BQ103" s="89">
        <f t="shared" si="222"/>
        <v>0</v>
      </c>
      <c r="BR103" s="89">
        <f t="shared" si="223"/>
        <v>0</v>
      </c>
      <c r="BS103" s="89">
        <f t="shared" si="224"/>
        <v>0</v>
      </c>
      <c r="BT103" s="89">
        <f t="shared" si="225"/>
        <v>0</v>
      </c>
      <c r="BU103" s="89">
        <f t="shared" si="226"/>
        <v>0</v>
      </c>
      <c r="BV103" s="89">
        <f t="shared" si="288"/>
        <v>24.416239316239317</v>
      </c>
      <c r="BW103" s="89">
        <f t="shared" si="289"/>
        <v>24.639389622722952</v>
      </c>
      <c r="BX103" s="89">
        <f t="shared" si="290"/>
        <v>24.867094017094018</v>
      </c>
      <c r="BY103" s="89">
        <f t="shared" si="291"/>
        <v>25.099493347431487</v>
      </c>
      <c r="BZ103" s="89">
        <f t="shared" si="292"/>
        <v>24.538573999100301</v>
      </c>
      <c r="CA103" s="89">
        <f t="shared" si="293"/>
        <v>18.312179487179488</v>
      </c>
      <c r="CB103" s="89">
        <f t="shared" si="294"/>
        <v>18.479542217042216</v>
      </c>
      <c r="CC103" s="89">
        <f t="shared" si="295"/>
        <v>18.650320512820514</v>
      </c>
      <c r="CD103" s="89">
        <f t="shared" si="296"/>
        <v>18.824620010573618</v>
      </c>
      <c r="CE103" s="89">
        <f t="shared" si="297"/>
        <v>18.403930499325227</v>
      </c>
      <c r="CF103" s="89">
        <f t="shared" si="298"/>
        <v>12.208119658119658</v>
      </c>
      <c r="CG103" s="89">
        <f t="shared" si="299"/>
        <v>12.319694811361476</v>
      </c>
      <c r="CH103" s="89">
        <f t="shared" si="300"/>
        <v>12.433547008547009</v>
      </c>
      <c r="CI103" s="89">
        <f t="shared" si="301"/>
        <v>12.549746673715743</v>
      </c>
      <c r="CJ103" s="89">
        <f t="shared" si="302"/>
        <v>12.26928699955015</v>
      </c>
      <c r="CK103" s="89">
        <f t="shared" si="303"/>
        <v>18.312179487179488</v>
      </c>
      <c r="CL103" s="89">
        <f t="shared" si="304"/>
        <v>18.479542217042216</v>
      </c>
      <c r="CM103" s="89">
        <f t="shared" si="305"/>
        <v>18.650320512820514</v>
      </c>
      <c r="CN103" s="89">
        <f t="shared" si="306"/>
        <v>18.824620010573618</v>
      </c>
      <c r="CO103" s="89">
        <f t="shared" si="307"/>
        <v>18.403930499325227</v>
      </c>
      <c r="CP103" s="89">
        <f t="shared" si="308"/>
        <v>12.208119658119658</v>
      </c>
      <c r="CQ103" s="89">
        <f t="shared" si="309"/>
        <v>12.319694811361476</v>
      </c>
      <c r="CR103" s="89">
        <f t="shared" si="310"/>
        <v>12.433547008547009</v>
      </c>
      <c r="CS103" s="89">
        <f t="shared" si="311"/>
        <v>12.549746673715743</v>
      </c>
      <c r="CT103" s="89">
        <f t="shared" si="312"/>
        <v>12.26928699955015</v>
      </c>
      <c r="CU103" s="89">
        <f t="shared" si="313"/>
        <v>6.1040598290598291</v>
      </c>
      <c r="CV103" s="89">
        <f t="shared" si="314"/>
        <v>6.159847405680738</v>
      </c>
      <c r="CW103" s="89">
        <f t="shared" si="315"/>
        <v>6.2167735042735046</v>
      </c>
      <c r="CX103" s="89">
        <f t="shared" si="316"/>
        <v>6.2748733368578717</v>
      </c>
      <c r="CY103" s="89">
        <f t="shared" si="317"/>
        <v>6.1346434997750752</v>
      </c>
      <c r="CZ103" s="89">
        <f t="shared" si="318"/>
        <v>87898.461538461532</v>
      </c>
      <c r="DA103" s="89">
        <f t="shared" si="319"/>
        <v>88701.802641802627</v>
      </c>
      <c r="DB103" s="89">
        <f t="shared" si="320"/>
        <v>89521.538461538468</v>
      </c>
      <c r="DC103" s="89">
        <f t="shared" si="321"/>
        <v>90358.176050753362</v>
      </c>
      <c r="DD103" s="89">
        <f t="shared" si="322"/>
        <v>88338.866396761092</v>
      </c>
      <c r="DH103" s="89">
        <v>98</v>
      </c>
      <c r="DI103" s="89">
        <f>SUMPRODUCT(AM$6:AM103,[1]节奏总纲!W$4:W101)</f>
        <v>367732868.0337128</v>
      </c>
      <c r="DJ103" s="89">
        <f>SUMPRODUCT(AN$6:AN103,[1]节奏总纲!X$4:X101)</f>
        <v>316495051.95456278</v>
      </c>
      <c r="DK103" s="89">
        <f>SUMPRODUCT(AO$6:AO103,[1]节奏总纲!Y$4:Y101)</f>
        <v>257261034.59112844</v>
      </c>
      <c r="DL103" s="89">
        <f>SUMPRODUCT(AP$6:AP103,[1]节奏总纲!Z$4:Z101)</f>
        <v>187016955.92922843</v>
      </c>
      <c r="DM103" s="89">
        <f>SUMPRODUCT(AQ$6:AQ103,[1]节奏总纲!AA$4:AA101)</f>
        <v>100443495.41941704</v>
      </c>
      <c r="DN103" s="89">
        <f>SUMPRODUCT(AR$6:AR103,[1]节奏总纲!W$4:W101)</f>
        <v>85682765483.991592</v>
      </c>
      <c r="DO103" s="89">
        <f>SUMPRODUCT(AS$6:AS103,[1]节奏总纲!X$4:X101)</f>
        <v>73990261076.752502</v>
      </c>
      <c r="DP103" s="89">
        <f>SUMPRODUCT(AT$6:AT103,[1]节奏总纲!Y$4:Y101)</f>
        <v>60340715097.184135</v>
      </c>
      <c r="DQ103" s="89">
        <f>SUMPRODUCT(AU$6:AU103,[1]节奏总纲!Z$4:Z101)</f>
        <v>43993048098.479904</v>
      </c>
      <c r="DR103" s="89">
        <f>SUMPRODUCT(AV$6:AV103,[1]节奏总纲!AA$4:AA101)</f>
        <v>23731950361.067524</v>
      </c>
      <c r="DS103" s="89">
        <f>SUMPRODUCT(CZ$6:CZ103,[1]节奏总纲!W$4:W101)</f>
        <v>70300875.536607802</v>
      </c>
      <c r="DT103" s="89">
        <f>SUMPRODUCT(DA$6:DA103,[1]节奏总纲!X$4:X101)</f>
        <v>60400254.896218121</v>
      </c>
      <c r="DU103" s="89">
        <f>SUMPRODUCT(DB$6:DB103,[1]节奏总纲!Y$4:Y101)</f>
        <v>49013058.816035248</v>
      </c>
      <c r="DV103" s="89">
        <f>SUMPRODUCT(DC$6:DC103,[1]节奏总纲!Z$4:Z101)</f>
        <v>35577001.489993103</v>
      </c>
      <c r="DW103" s="89">
        <f>SUMPRODUCT(DD$6:DD103,[1]节奏总纲!AA$4:AA101)</f>
        <v>19065637.341475695</v>
      </c>
      <c r="DX103" s="89">
        <f>SUMPRODUCT(AW$6:AW103,[1]节奏总纲!W$4:W101)</f>
        <v>0</v>
      </c>
      <c r="DY103" s="89">
        <f>SUMPRODUCT(AX$6:AX103,[1]节奏总纲!X$4:X101)</f>
        <v>0</v>
      </c>
      <c r="DZ103" s="89">
        <f>SUMPRODUCT(AY$6:AY103,[1]节奏总纲!Y$4:Y101)</f>
        <v>0</v>
      </c>
      <c r="EA103" s="89">
        <f>SUMPRODUCT(AZ$6:AZ103,[1]节奏总纲!Z$4:Z101)</f>
        <v>0</v>
      </c>
      <c r="EB103" s="89">
        <f>SUMPRODUCT(BA$6:BA103,[1]节奏总纲!AA$4:AA101)</f>
        <v>0</v>
      </c>
      <c r="EC103" s="89">
        <f>SUMPRODUCT(BB$6:BB103,[1]节奏总纲!W$4:W101)</f>
        <v>0</v>
      </c>
      <c r="ED103" s="89">
        <f>SUMPRODUCT(BC$6:BC103,[1]节奏总纲!X$4:X101)</f>
        <v>0</v>
      </c>
      <c r="EE103" s="89">
        <f>SUMPRODUCT(BD$6:BD103,[1]节奏总纲!Y$4:Y101)</f>
        <v>0</v>
      </c>
      <c r="EF103" s="89">
        <f>SUMPRODUCT(BE$6:BE103,[1]节奏总纲!Z$4:Z101)</f>
        <v>0</v>
      </c>
      <c r="EG103" s="89">
        <f>SUMPRODUCT(BF$6:BF103,[1]节奏总纲!AA$4:AA101)</f>
        <v>0</v>
      </c>
      <c r="EH103" s="89">
        <f>SUMPRODUCT(BG$6:BG103,[1]节奏总纲!W$4:W101)</f>
        <v>0</v>
      </c>
      <c r="EI103" s="89">
        <f>SUMPRODUCT(BH$6:BH103,[1]节奏总纲!X$4:X101)</f>
        <v>0</v>
      </c>
      <c r="EJ103" s="89">
        <f>SUMPRODUCT(BI$6:BI103,[1]节奏总纲!Y$4:Y101)</f>
        <v>0</v>
      </c>
      <c r="EK103" s="89">
        <f>SUMPRODUCT(BJ$6:BJ103,[1]节奏总纲!Z$4:Z101)</f>
        <v>0</v>
      </c>
      <c r="EL103" s="89">
        <f>SUMPRODUCT(BK$6:BK103,[1]节奏总纲!AA$4:AA101)</f>
        <v>0</v>
      </c>
      <c r="EM103" s="89">
        <f>SUMPRODUCT(BL$6:BL103,[1]节奏总纲!W$4:W101)</f>
        <v>0</v>
      </c>
      <c r="EN103" s="89">
        <f>SUMPRODUCT(BM$6:BM103,[1]节奏总纲!X$4:X101)</f>
        <v>0</v>
      </c>
      <c r="EO103" s="89">
        <f>SUMPRODUCT(BN$6:BN103,[1]节奏总纲!Y$4:Y101)</f>
        <v>0</v>
      </c>
      <c r="EP103" s="89">
        <f>SUMPRODUCT(BO$6:BO103,[1]节奏总纲!Z$4:Z101)</f>
        <v>0</v>
      </c>
      <c r="EQ103" s="89">
        <f>SUMPRODUCT(BP$6:BP103,[1]节奏总纲!AA$4:AA101)</f>
        <v>0</v>
      </c>
      <c r="ER103" s="89">
        <f>SUMPRODUCT(BQ$6:BQ103,[1]节奏总纲!W$4:W101)</f>
        <v>0</v>
      </c>
      <c r="ES103" s="89">
        <f>SUMPRODUCT(BR$6:BR103,[1]节奏总纲!X$4:X101)</f>
        <v>0</v>
      </c>
      <c r="ET103" s="89">
        <f>SUMPRODUCT(BS$6:BS103,[1]节奏总纲!Y$4:Y101)</f>
        <v>0</v>
      </c>
      <c r="EU103" s="89">
        <f>SUMPRODUCT(BT$6:BT103,[1]节奏总纲!Z$4:Z101)</f>
        <v>0</v>
      </c>
      <c r="EV103" s="89">
        <f>SUMPRODUCT(BU$6:BU103,[1]节奏总纲!AA$4:AA101)</f>
        <v>0</v>
      </c>
      <c r="EX103" s="88">
        <v>40</v>
      </c>
      <c r="EY103" s="88">
        <f t="shared" si="277"/>
        <v>0</v>
      </c>
      <c r="EZ103" s="88">
        <f t="shared" si="278"/>
        <v>0</v>
      </c>
      <c r="FA103" s="88">
        <f t="shared" si="279"/>
        <v>0</v>
      </c>
      <c r="FB103" s="88">
        <f t="shared" si="280"/>
        <v>0</v>
      </c>
      <c r="FC103" s="88">
        <f t="shared" si="281"/>
        <v>0</v>
      </c>
      <c r="FE103" s="89">
        <f>SUMPRODUCT(BV$6:BV103,[1]节奏总纲!W$4:W101)</f>
        <v>19535.11314260204</v>
      </c>
      <c r="FF103" s="89">
        <f>SUMPRODUCT(BW$6:BW103,[1]节奏总纲!X$4:X101)</f>
        <v>16784.715093054401</v>
      </c>
      <c r="FG103" s="89">
        <f>SUMPRODUCT(BX$6:BX103,[1]节奏总纲!Y$4:Y101)</f>
        <v>13620.882325266655</v>
      </c>
      <c r="FH103" s="89">
        <f>SUMPRODUCT(BY$6:BY103,[1]节奏总纲!Z$4:Z101)</f>
        <v>9887.3327852991642</v>
      </c>
      <c r="FI103" s="89">
        <f>SUMPRODUCT(BZ$6:BZ103,[1]节奏总纲!AA$4:AA101)</f>
        <v>5299.1104848657087</v>
      </c>
      <c r="FJ103" s="89">
        <f>SUMPRODUCT(CA$6:CA103,[1]节奏总纲!W$4:W101)</f>
        <v>14629.324807976856</v>
      </c>
      <c r="FK103" s="89">
        <f>SUMPRODUCT(CB$6:CB103,[1]节奏总纲!X$4:X101)</f>
        <v>12569.472942240382</v>
      </c>
      <c r="FL103" s="89">
        <f>SUMPRODUCT(CC$6:CC103,[1]节奏总纲!Y$4:Y101)</f>
        <v>10199.992007275521</v>
      </c>
      <c r="FM103" s="89">
        <f>SUMPRODUCT(CD$6:CD103,[1]节奏总纲!Z$4:Z101)</f>
        <v>7403.9073470908361</v>
      </c>
      <c r="FN103" s="89">
        <f>SUMPRODUCT(CE$6:CE103,[1]节奏总纲!AA$4:AA101)</f>
        <v>3968.0075168732333</v>
      </c>
      <c r="FO103" s="89">
        <f>SUMPRODUCT(CF$6:CF103,[1]节奏总纲!W$4:W101)</f>
        <v>9742.0974440349364</v>
      </c>
      <c r="FP103" s="89">
        <f>SUMPRODUCT(CG$6:CG103,[1]节奏总纲!X$4:X101)</f>
        <v>8370.6646886607959</v>
      </c>
      <c r="FQ103" s="89">
        <f>SUMPRODUCT(CH$6:CH103,[1]节奏总纲!Y$4:Y101)</f>
        <v>6792.8127980630215</v>
      </c>
      <c r="FR103" s="89">
        <f>SUMPRODUCT(CI$6:CI103,[1]节奏总纲!Z$4:Z101)</f>
        <v>4930.6324925050967</v>
      </c>
      <c r="FS103" s="89">
        <f>SUMPRODUCT(CJ$6:CJ103,[1]节奏总纲!AA$4:AA101)</f>
        <v>2642.4097766243576</v>
      </c>
      <c r="FT103" s="89">
        <f>SUMPRODUCT(CK$6:CK103,[1]节奏总纲!W$4:W101)</f>
        <v>14549.829111000399</v>
      </c>
      <c r="FU103" s="89">
        <f>SUMPRODUCT(CL$6:CL103,[1]节奏总纲!X$4:X101)</f>
        <v>12501.155821263759</v>
      </c>
      <c r="FV103" s="89">
        <f>SUMPRODUCT(CM$6:CM103,[1]节奏总纲!Y$4:Y101)</f>
        <v>10144.508104435909</v>
      </c>
      <c r="FW103" s="89">
        <f>SUMPRODUCT(CN$6:CN103,[1]节奏总纲!Z$4:Z101)</f>
        <v>7363.8112319312359</v>
      </c>
      <c r="FX103" s="89">
        <f>SUMPRODUCT(CO$6:CO103,[1]节奏总纲!AA$4:AA101)</f>
        <v>3946.207336360872</v>
      </c>
      <c r="FY103" s="89">
        <f>SUMPRODUCT(CP$6:CP103,[1]节奏总纲!W$4:W101)</f>
        <v>9677.0831521373566</v>
      </c>
      <c r="FZ103" s="89">
        <f>SUMPRODUCT(CQ$6:CQ103,[1]节奏总纲!X$4:X101)</f>
        <v>8314.6405054405768</v>
      </c>
      <c r="GA103" s="89">
        <f>SUMPRODUCT(CR$6:CR103,[1]节奏总纲!Y$4:Y101)</f>
        <v>6747.1711340697293</v>
      </c>
      <c r="GB103" s="89">
        <f>SUMPRODUCT(CS$6:CS103,[1]节奏总纲!Z$4:Z101)</f>
        <v>4897.3711586275303</v>
      </c>
      <c r="GC103" s="89">
        <f>SUMPRODUCT(CT$6:CT103,[1]节奏总纲!AA$4:AA101)</f>
        <v>2624.626071376138</v>
      </c>
      <c r="GD103" s="89">
        <f>SUMPRODUCT(CU$6:CU103,[1]节奏总纲!W$4:W101)</f>
        <v>4821.909215501928</v>
      </c>
      <c r="GE103" s="89">
        <f>SUMPRODUCT(CV$6:CV103,[1]节奏总纲!X$4:X101)</f>
        <v>4142.8541335988812</v>
      </c>
      <c r="GF103" s="89">
        <f>SUMPRODUCT(CW$6:CW103,[1]节奏总纲!Y$4:Y101)</f>
        <v>3361.9422727560127</v>
      </c>
      <c r="GG103" s="89">
        <f>SUMPRODUCT(CX$6:CX103,[1]节奏总纲!Z$4:Z101)</f>
        <v>2440.6257475695029</v>
      </c>
      <c r="GH103" s="89">
        <f>SUMPRODUCT(CY$6:CY103,[1]节奏总纲!AA$4:AA101)</f>
        <v>1307.7857314264741</v>
      </c>
      <c r="GJ103" s="88">
        <v>25</v>
      </c>
      <c r="GK103" s="88">
        <f t="shared" si="282"/>
        <v>21.232244705929183</v>
      </c>
      <c r="GL103" s="88">
        <f t="shared" si="283"/>
        <v>9.5988367533983077</v>
      </c>
      <c r="GM103" s="88">
        <f t="shared" si="284"/>
        <v>3.4706565444674982</v>
      </c>
      <c r="GN103" s="88">
        <f t="shared" si="285"/>
        <v>0</v>
      </c>
      <c r="GO103" s="88">
        <f t="shared" si="286"/>
        <v>0</v>
      </c>
      <c r="GP103" s="88">
        <f t="shared" si="287"/>
        <v>0</v>
      </c>
      <c r="GR103" s="89">
        <f>SUMPRODUCT(CZ$6:CZ103,[1]节奏总纲!W$4:W101)</f>
        <v>70300875.536607802</v>
      </c>
      <c r="GS103" s="89">
        <f>SUMPRODUCT(DA$6:DA103,[1]节奏总纲!X$4:X101)</f>
        <v>60400254.896218121</v>
      </c>
      <c r="GT103" s="89">
        <f>SUMPRODUCT(DB$6:DB103,[1]节奏总纲!Y$4:Y101)</f>
        <v>49013058.816035248</v>
      </c>
      <c r="GU103" s="89">
        <f>SUMPRODUCT(DC$6:DC103,[1]节奏总纲!Z$4:Z101)</f>
        <v>35577001.489993103</v>
      </c>
      <c r="GV103" s="89">
        <f>SUMPRODUCT(DD$6:DD103,[1]节奏总纲!AA$4:AA101)</f>
        <v>19065637.341475695</v>
      </c>
    </row>
    <row r="104" spans="31:204" x14ac:dyDescent="0.15">
      <c r="AE104" s="89">
        <v>99</v>
      </c>
      <c r="AF104" s="89">
        <f t="shared" si="187"/>
        <v>7214.625</v>
      </c>
      <c r="AG104" s="89">
        <f t="shared" si="188"/>
        <v>7280.5624999999991</v>
      </c>
      <c r="AH104" s="89">
        <f t="shared" si="189"/>
        <v>7347.8456632653069</v>
      </c>
      <c r="AI104" s="89">
        <f t="shared" si="190"/>
        <v>7416.5161082474215</v>
      </c>
      <c r="AJ104" s="89">
        <f t="shared" si="191"/>
        <v>7250.7730263157855</v>
      </c>
      <c r="AL104" s="89">
        <v>99</v>
      </c>
      <c r="AM104" s="89">
        <f t="shared" si="192"/>
        <v>492197.75</v>
      </c>
      <c r="AN104" s="89">
        <f t="shared" si="193"/>
        <v>496696.15277777775</v>
      </c>
      <c r="AO104" s="89">
        <f t="shared" si="194"/>
        <v>501286.35969387763</v>
      </c>
      <c r="AP104" s="89">
        <f t="shared" si="195"/>
        <v>505971.21005154634</v>
      </c>
      <c r="AQ104" s="89">
        <f t="shared" si="196"/>
        <v>494663.84868421027</v>
      </c>
      <c r="AR104" s="89">
        <f t="shared" si="197"/>
        <v>124769848.07692307</v>
      </c>
      <c r="AS104" s="89">
        <f t="shared" si="198"/>
        <v>125910172.32905981</v>
      </c>
      <c r="AT104" s="89">
        <f t="shared" si="199"/>
        <v>127073768.50470959</v>
      </c>
      <c r="AU104" s="89">
        <f t="shared" si="200"/>
        <v>128261356.35408404</v>
      </c>
      <c r="AV104" s="89">
        <f t="shared" si="201"/>
        <v>125394992.66194326</v>
      </c>
      <c r="AW104" s="89">
        <f t="shared" si="202"/>
        <v>0</v>
      </c>
      <c r="AX104" s="89">
        <f t="shared" si="203"/>
        <v>0</v>
      </c>
      <c r="AY104" s="89">
        <f t="shared" si="204"/>
        <v>0</v>
      </c>
      <c r="AZ104" s="89">
        <f t="shared" si="205"/>
        <v>0</v>
      </c>
      <c r="BA104" s="89">
        <f t="shared" si="206"/>
        <v>0</v>
      </c>
      <c r="BB104" s="89">
        <f t="shared" si="207"/>
        <v>0</v>
      </c>
      <c r="BC104" s="89">
        <f t="shared" si="208"/>
        <v>0</v>
      </c>
      <c r="BD104" s="89">
        <f t="shared" si="209"/>
        <v>0</v>
      </c>
      <c r="BE104" s="89">
        <f t="shared" si="210"/>
        <v>0</v>
      </c>
      <c r="BF104" s="89">
        <f t="shared" si="211"/>
        <v>0</v>
      </c>
      <c r="BG104" s="89">
        <f t="shared" si="212"/>
        <v>0</v>
      </c>
      <c r="BH104" s="89">
        <f t="shared" si="213"/>
        <v>0</v>
      </c>
      <c r="BI104" s="89">
        <f t="shared" si="214"/>
        <v>0</v>
      </c>
      <c r="BJ104" s="89">
        <f t="shared" si="215"/>
        <v>0</v>
      </c>
      <c r="BK104" s="89">
        <f t="shared" si="216"/>
        <v>0</v>
      </c>
      <c r="BL104" s="89">
        <f t="shared" si="217"/>
        <v>0</v>
      </c>
      <c r="BM104" s="89">
        <f t="shared" si="218"/>
        <v>0</v>
      </c>
      <c r="BN104" s="89">
        <f t="shared" si="219"/>
        <v>0</v>
      </c>
      <c r="BO104" s="89">
        <f t="shared" si="220"/>
        <v>0</v>
      </c>
      <c r="BP104" s="89">
        <f t="shared" si="221"/>
        <v>0</v>
      </c>
      <c r="BQ104" s="89">
        <f t="shared" si="222"/>
        <v>0</v>
      </c>
      <c r="BR104" s="89">
        <f t="shared" si="223"/>
        <v>0</v>
      </c>
      <c r="BS104" s="89">
        <f t="shared" si="224"/>
        <v>0</v>
      </c>
      <c r="BT104" s="89">
        <f t="shared" si="225"/>
        <v>0</v>
      </c>
      <c r="BU104" s="89">
        <f t="shared" si="226"/>
        <v>0</v>
      </c>
      <c r="BV104" s="89">
        <f t="shared" si="288"/>
        <v>24.665384615384617</v>
      </c>
      <c r="BW104" s="89">
        <f t="shared" si="289"/>
        <v>24.890811965811963</v>
      </c>
      <c r="BX104" s="89">
        <f t="shared" si="290"/>
        <v>25.120839874411306</v>
      </c>
      <c r="BY104" s="89">
        <f t="shared" si="291"/>
        <v>25.355610626486911</v>
      </c>
      <c r="BZ104" s="89">
        <f t="shared" si="292"/>
        <v>24.78896761133602</v>
      </c>
      <c r="CA104" s="89">
        <f t="shared" si="293"/>
        <v>18.499038461538461</v>
      </c>
      <c r="CB104" s="89">
        <f t="shared" si="294"/>
        <v>18.668108974358972</v>
      </c>
      <c r="CC104" s="89">
        <f t="shared" si="295"/>
        <v>18.840629905808481</v>
      </c>
      <c r="CD104" s="89">
        <f t="shared" si="296"/>
        <v>19.016707969865184</v>
      </c>
      <c r="CE104" s="89">
        <f t="shared" si="297"/>
        <v>18.591725708502015</v>
      </c>
      <c r="CF104" s="89">
        <f t="shared" si="298"/>
        <v>12.332692307692309</v>
      </c>
      <c r="CG104" s="89">
        <f t="shared" si="299"/>
        <v>12.445405982905982</v>
      </c>
      <c r="CH104" s="89">
        <f t="shared" si="300"/>
        <v>12.560419937205653</v>
      </c>
      <c r="CI104" s="89">
        <f t="shared" si="301"/>
        <v>12.677805313243455</v>
      </c>
      <c r="CJ104" s="89">
        <f t="shared" si="302"/>
        <v>12.39448380566801</v>
      </c>
      <c r="CK104" s="89">
        <f t="shared" si="303"/>
        <v>18.499038461538461</v>
      </c>
      <c r="CL104" s="89">
        <f t="shared" si="304"/>
        <v>18.668108974358972</v>
      </c>
      <c r="CM104" s="89">
        <f t="shared" si="305"/>
        <v>18.840629905808481</v>
      </c>
      <c r="CN104" s="89">
        <f t="shared" si="306"/>
        <v>19.016707969865184</v>
      </c>
      <c r="CO104" s="89">
        <f t="shared" si="307"/>
        <v>18.591725708502015</v>
      </c>
      <c r="CP104" s="89">
        <f t="shared" si="308"/>
        <v>12.332692307692309</v>
      </c>
      <c r="CQ104" s="89">
        <f t="shared" si="309"/>
        <v>12.445405982905982</v>
      </c>
      <c r="CR104" s="89">
        <f t="shared" si="310"/>
        <v>12.560419937205653</v>
      </c>
      <c r="CS104" s="89">
        <f t="shared" si="311"/>
        <v>12.677805313243455</v>
      </c>
      <c r="CT104" s="89">
        <f t="shared" si="312"/>
        <v>12.39448380566801</v>
      </c>
      <c r="CU104" s="89">
        <f t="shared" si="313"/>
        <v>6.1663461538461544</v>
      </c>
      <c r="CV104" s="89">
        <f t="shared" si="314"/>
        <v>6.2227029914529908</v>
      </c>
      <c r="CW104" s="89">
        <f t="shared" si="315"/>
        <v>6.2802099686028265</v>
      </c>
      <c r="CX104" s="89">
        <f t="shared" si="316"/>
        <v>6.3389026566217277</v>
      </c>
      <c r="CY104" s="89">
        <f t="shared" si="317"/>
        <v>6.1972419028340049</v>
      </c>
      <c r="CZ104" s="89">
        <f t="shared" si="318"/>
        <v>88795.384615384624</v>
      </c>
      <c r="DA104" s="89">
        <f t="shared" si="319"/>
        <v>89606.923076923063</v>
      </c>
      <c r="DB104" s="89">
        <f t="shared" si="320"/>
        <v>90435.023547880701</v>
      </c>
      <c r="DC104" s="89">
        <f t="shared" si="321"/>
        <v>91280.19825535288</v>
      </c>
      <c r="DD104" s="89">
        <f t="shared" si="322"/>
        <v>89240.283400809669</v>
      </c>
      <c r="DH104" s="89">
        <v>99</v>
      </c>
      <c r="DI104" s="89">
        <f>SUMPRODUCT(AM$6:AM104,[1]节奏总纲!W$4:W102)</f>
        <v>399224667.68258399</v>
      </c>
      <c r="DJ104" s="89">
        <f>SUMPRODUCT(AN$6:AN104,[1]节奏总纲!X$4:X102)</f>
        <v>344390161.85437661</v>
      </c>
      <c r="DK104" s="89">
        <f>SUMPRODUCT(AO$6:AO104,[1]节奏总纲!Y$4:Y102)</f>
        <v>280153648.28695637</v>
      </c>
      <c r="DL104" s="89">
        <f>SUMPRODUCT(AP$6:AP104,[1]节奏总纲!Z$4:Z102)</f>
        <v>203952943.80529907</v>
      </c>
      <c r="DM104" s="89">
        <f>SUMPRODUCT(AQ$6:AQ104,[1]节奏总纲!AA$4:AA102)</f>
        <v>108765483.39757884</v>
      </c>
      <c r="DN104" s="89">
        <f>SUMPRODUCT(AR$6:AR104,[1]节奏总纲!W$4:W102)</f>
        <v>93665790716.956512</v>
      </c>
      <c r="DO104" s="89">
        <f>SUMPRODUCT(AS$6:AS104,[1]节奏总纲!X$4:X102)</f>
        <v>81061542130.53392</v>
      </c>
      <c r="DP104" s="89">
        <f>SUMPRODUCT(AT$6:AT104,[1]节奏总纲!Y$4:Y102)</f>
        <v>66143886551.974693</v>
      </c>
      <c r="DQ104" s="89">
        <f>SUMPRODUCT(AU$6:AU104,[1]节奏总纲!Z$4:Z102)</f>
        <v>48286242519.482323</v>
      </c>
      <c r="DR104" s="89">
        <f>SUMPRODUCT(AV$6:AV104,[1]节奏总纲!AA$4:AA102)</f>
        <v>25841535737.541161</v>
      </c>
      <c r="DS104" s="89">
        <f>SUMPRODUCT(CZ$6:CZ104,[1]节奏总纲!W$4:W102)</f>
        <v>75982182.413878471</v>
      </c>
      <c r="DT104" s="89">
        <f>SUMPRODUCT(DA$6:DA104,[1]节奏总纲!X$4:X102)</f>
        <v>65432697.674435601</v>
      </c>
      <c r="DU104" s="89">
        <f>SUMPRODUCT(DB$6:DB104,[1]节奏总纲!Y$4:Y102)</f>
        <v>53143021.697768174</v>
      </c>
      <c r="DV104" s="89">
        <f>SUMPRODUCT(DC$6:DC104,[1]节奏总纲!Z$4:Z102)</f>
        <v>38632353.850496948</v>
      </c>
      <c r="DW104" s="89">
        <f>SUMPRODUCT(DD$6:DD104,[1]节奏总纲!AA$4:AA102)</f>
        <v>20566973.183188673</v>
      </c>
      <c r="DX104" s="89">
        <f>SUMPRODUCT(AW$6:AW104,[1]节奏总纲!W$4:W102)</f>
        <v>0</v>
      </c>
      <c r="DY104" s="89">
        <f>SUMPRODUCT(AX$6:AX104,[1]节奏总纲!X$4:X102)</f>
        <v>0</v>
      </c>
      <c r="DZ104" s="89">
        <f>SUMPRODUCT(AY$6:AY104,[1]节奏总纲!Y$4:Y102)</f>
        <v>0</v>
      </c>
      <c r="EA104" s="89">
        <f>SUMPRODUCT(AZ$6:AZ104,[1]节奏总纲!Z$4:Z102)</f>
        <v>0</v>
      </c>
      <c r="EB104" s="89">
        <f>SUMPRODUCT(BA$6:BA104,[1]节奏总纲!AA$4:AA102)</f>
        <v>0</v>
      </c>
      <c r="EC104" s="89">
        <f>SUMPRODUCT(BB$6:BB104,[1]节奏总纲!W$4:W102)</f>
        <v>0</v>
      </c>
      <c r="ED104" s="89">
        <f>SUMPRODUCT(BC$6:BC104,[1]节奏总纲!X$4:X102)</f>
        <v>0</v>
      </c>
      <c r="EE104" s="89">
        <f>SUMPRODUCT(BD$6:BD104,[1]节奏总纲!Y$4:Y102)</f>
        <v>0</v>
      </c>
      <c r="EF104" s="89">
        <f>SUMPRODUCT(BE$6:BE104,[1]节奏总纲!Z$4:Z102)</f>
        <v>0</v>
      </c>
      <c r="EG104" s="89">
        <f>SUMPRODUCT(BF$6:BF104,[1]节奏总纲!AA$4:AA102)</f>
        <v>0</v>
      </c>
      <c r="EH104" s="89">
        <f>SUMPRODUCT(BG$6:BG104,[1]节奏总纲!W$4:W102)</f>
        <v>0</v>
      </c>
      <c r="EI104" s="89">
        <f>SUMPRODUCT(BH$6:BH104,[1]节奏总纲!X$4:X102)</f>
        <v>0</v>
      </c>
      <c r="EJ104" s="89">
        <f>SUMPRODUCT(BI$6:BI104,[1]节奏总纲!Y$4:Y102)</f>
        <v>0</v>
      </c>
      <c r="EK104" s="89">
        <f>SUMPRODUCT(BJ$6:BJ104,[1]节奏总纲!Z$4:Z102)</f>
        <v>0</v>
      </c>
      <c r="EL104" s="89">
        <f>SUMPRODUCT(BK$6:BK104,[1]节奏总纲!AA$4:AA102)</f>
        <v>0</v>
      </c>
      <c r="EM104" s="89">
        <f>SUMPRODUCT(BL$6:BL104,[1]节奏总纲!W$4:W102)</f>
        <v>0</v>
      </c>
      <c r="EN104" s="89">
        <f>SUMPRODUCT(BM$6:BM104,[1]节奏总纲!X$4:X102)</f>
        <v>0</v>
      </c>
      <c r="EO104" s="89">
        <f>SUMPRODUCT(BN$6:BN104,[1]节奏总纲!Y$4:Y102)</f>
        <v>0</v>
      </c>
      <c r="EP104" s="89">
        <f>SUMPRODUCT(BO$6:BO104,[1]节奏总纲!Z$4:Z102)</f>
        <v>0</v>
      </c>
      <c r="EQ104" s="89">
        <f>SUMPRODUCT(BP$6:BP104,[1]节奏总纲!AA$4:AA102)</f>
        <v>0</v>
      </c>
      <c r="ER104" s="89">
        <f>SUMPRODUCT(BQ$6:BQ104,[1]节奏总纲!W$4:W102)</f>
        <v>0</v>
      </c>
      <c r="ES104" s="89">
        <f>SUMPRODUCT(BR$6:BR104,[1]节奏总纲!X$4:X102)</f>
        <v>0</v>
      </c>
      <c r="ET104" s="89">
        <f>SUMPRODUCT(BS$6:BS104,[1]节奏总纲!Y$4:Y102)</f>
        <v>0</v>
      </c>
      <c r="EU104" s="89">
        <f>SUMPRODUCT(BT$6:BT104,[1]节奏总纲!Z$4:Z102)</f>
        <v>0</v>
      </c>
      <c r="EV104" s="89">
        <f>SUMPRODUCT(BU$6:BU104,[1]节奏总纲!AA$4:AA102)</f>
        <v>0</v>
      </c>
      <c r="EX104" s="88">
        <v>50</v>
      </c>
      <c r="EY104" s="88">
        <f t="shared" si="277"/>
        <v>0</v>
      </c>
      <c r="EZ104" s="88">
        <f t="shared" si="278"/>
        <v>0</v>
      </c>
      <c r="FA104" s="88">
        <f t="shared" si="279"/>
        <v>0</v>
      </c>
      <c r="FB104" s="88">
        <f t="shared" si="280"/>
        <v>0</v>
      </c>
      <c r="FC104" s="88">
        <f t="shared" si="281"/>
        <v>0</v>
      </c>
      <c r="FE104" s="89">
        <f>SUMPRODUCT(BV$6:BV104,[1]节奏总纲!W$4:W102)</f>
        <v>21113.253941843894</v>
      </c>
      <c r="FF104" s="89">
        <f>SUMPRODUCT(BW$6:BW104,[1]节奏总纲!X$4:X102)</f>
        <v>18182.615864781477</v>
      </c>
      <c r="FG104" s="89">
        <f>SUMPRODUCT(BX$6:BX104,[1]节奏总纲!Y$4:Y102)</f>
        <v>14768.094236859135</v>
      </c>
      <c r="FH104" s="89">
        <f>SUMPRODUCT(BY$6:BY104,[1]节奏总纲!Z$4:Z102)</f>
        <v>10736.04177432801</v>
      </c>
      <c r="FI104" s="89">
        <f>SUMPRODUCT(BZ$6:BZ104,[1]节奏总纲!AA$4:AA102)</f>
        <v>5716.148218674869</v>
      </c>
      <c r="FJ104" s="89">
        <f>SUMPRODUCT(CA$6:CA104,[1]节奏总纲!W$4:W102)</f>
        <v>15812.930407408247</v>
      </c>
      <c r="FK104" s="89">
        <f>SUMPRODUCT(CB$6:CB104,[1]节奏总纲!X$4:X102)</f>
        <v>13617.89852103569</v>
      </c>
      <c r="FL104" s="89">
        <f>SUMPRODUCT(CC$6:CC104,[1]节奏总纲!Y$4:Y102)</f>
        <v>11060.400940969881</v>
      </c>
      <c r="FM104" s="89">
        <f>SUMPRODUCT(CD$6:CD104,[1]节奏总纲!Z$4:Z102)</f>
        <v>8040.4390888624712</v>
      </c>
      <c r="FN104" s="89">
        <f>SUMPRODUCT(CE$6:CE104,[1]节奏总纲!AA$4:AA102)</f>
        <v>4280.7858172301039</v>
      </c>
      <c r="FO104" s="89">
        <f>SUMPRODUCT(CF$6:CF104,[1]节奏总纲!W$4:W102)</f>
        <v>10531.167843655863</v>
      </c>
      <c r="FP104" s="89">
        <f>SUMPRODUCT(CG$6:CG104,[1]节奏总纲!X$4:X102)</f>
        <v>9069.615074524334</v>
      </c>
      <c r="FQ104" s="89">
        <f>SUMPRODUCT(CH$6:CH104,[1]节奏总纲!Y$4:Y102)</f>
        <v>7366.4187538592614</v>
      </c>
      <c r="FR104" s="89">
        <f>SUMPRODUCT(CI$6:CI104,[1]节奏总纲!Z$4:Z102)</f>
        <v>5354.9869870195198</v>
      </c>
      <c r="FS104" s="89">
        <f>SUMPRODUCT(CJ$6:CJ104,[1]节奏总纲!AA$4:AA102)</f>
        <v>2850.9286435289378</v>
      </c>
      <c r="FT104" s="89">
        <f>SUMPRODUCT(CK$6:CK104,[1]节奏总纲!W$4:W102)</f>
        <v>15733.434710431789</v>
      </c>
      <c r="FU104" s="89">
        <f>SUMPRODUCT(CL$6:CL104,[1]节奏总纲!X$4:X102)</f>
        <v>13549.581400059067</v>
      </c>
      <c r="FV104" s="89">
        <f>SUMPRODUCT(CM$6:CM104,[1]节奏总纲!Y$4:Y102)</f>
        <v>11004.917038130268</v>
      </c>
      <c r="FW104" s="89">
        <f>SUMPRODUCT(CN$6:CN104,[1]节奏总纲!Z$4:Z102)</f>
        <v>8000.3429737028709</v>
      </c>
      <c r="FX104" s="89">
        <f>SUMPRODUCT(CO$6:CO104,[1]节奏总纲!AA$4:AA102)</f>
        <v>4258.9856367177426</v>
      </c>
      <c r="FY104" s="89">
        <f>SUMPRODUCT(CP$6:CP104,[1]节奏总纲!W$4:W102)</f>
        <v>10466.153551758283</v>
      </c>
      <c r="FZ104" s="89">
        <f>SUMPRODUCT(CQ$6:CQ104,[1]节奏总纲!X$4:X102)</f>
        <v>9013.5908913041148</v>
      </c>
      <c r="GA104" s="89">
        <f>SUMPRODUCT(CR$6:CR104,[1]节奏总纲!Y$4:Y102)</f>
        <v>7320.7770898659692</v>
      </c>
      <c r="GB104" s="89">
        <f>SUMPRODUCT(CS$6:CS104,[1]节奏总纲!Z$4:Z102)</f>
        <v>5321.7256531419534</v>
      </c>
      <c r="GC104" s="89">
        <f>SUMPRODUCT(CT$6:CT104,[1]节奏总纲!AA$4:AA102)</f>
        <v>2833.1449382807182</v>
      </c>
      <c r="GD104" s="89">
        <f>SUMPRODUCT(CU$6:CU104,[1]节奏总纲!W$4:W102)</f>
        <v>5216.4444153123914</v>
      </c>
      <c r="GE104" s="89">
        <f>SUMPRODUCT(CV$6:CV104,[1]节奏总纲!X$4:X102)</f>
        <v>4492.3293265306502</v>
      </c>
      <c r="GF104" s="89">
        <f>SUMPRODUCT(CW$6:CW104,[1]节奏总纲!Y$4:Y102)</f>
        <v>3648.7452506541326</v>
      </c>
      <c r="GG104" s="89">
        <f>SUMPRODUCT(CX$6:CX104,[1]节奏总纲!Z$4:Z102)</f>
        <v>2652.8029948267144</v>
      </c>
      <c r="GH104" s="89">
        <f>SUMPRODUCT(CY$6:CY104,[1]节奏总纲!AA$4:AA102)</f>
        <v>1412.0451648787641</v>
      </c>
      <c r="GJ104" s="88">
        <v>30</v>
      </c>
      <c r="GK104" s="88">
        <f t="shared" si="282"/>
        <v>35.64041271493835</v>
      </c>
      <c r="GL104" s="88">
        <f t="shared" si="283"/>
        <v>20.404962760155179</v>
      </c>
      <c r="GM104" s="88">
        <f t="shared" si="284"/>
        <v>10.674740548972082</v>
      </c>
      <c r="GN104" s="88">
        <f t="shared" si="285"/>
        <v>0</v>
      </c>
      <c r="GO104" s="88">
        <f t="shared" si="286"/>
        <v>0</v>
      </c>
      <c r="GP104" s="88">
        <f t="shared" si="287"/>
        <v>0</v>
      </c>
      <c r="GR104" s="89">
        <f>SUMPRODUCT(CZ$6:CZ104,[1]节奏总纲!W$4:W102)</f>
        <v>75982182.413878471</v>
      </c>
      <c r="GS104" s="89">
        <f>SUMPRODUCT(DA$6:DA104,[1]节奏总纲!X$4:X102)</f>
        <v>65432697.674435601</v>
      </c>
      <c r="GT104" s="89">
        <f>SUMPRODUCT(DB$6:DB104,[1]节奏总纲!Y$4:Y102)</f>
        <v>53143021.697768174</v>
      </c>
      <c r="GU104" s="89">
        <f>SUMPRODUCT(DC$6:DC104,[1]节奏总纲!Z$4:Z102)</f>
        <v>38632353.850496948</v>
      </c>
      <c r="GV104" s="89">
        <f>SUMPRODUCT(DD$6:DD104,[1]节奏总纲!AA$4:AA102)</f>
        <v>20566973.183188673</v>
      </c>
    </row>
    <row r="105" spans="31:204" x14ac:dyDescent="0.15">
      <c r="AE105" s="89">
        <v>100</v>
      </c>
      <c r="AF105" s="89">
        <f t="shared" si="187"/>
        <v>7287.5</v>
      </c>
      <c r="AG105" s="89">
        <f t="shared" si="188"/>
        <v>7354.1035353535344</v>
      </c>
      <c r="AH105" s="89">
        <f t="shared" si="189"/>
        <v>7422.066326530613</v>
      </c>
      <c r="AI105" s="89">
        <f t="shared" si="190"/>
        <v>7491.4304123711327</v>
      </c>
      <c r="AJ105" s="89">
        <f t="shared" si="191"/>
        <v>7324.013157894733</v>
      </c>
      <c r="AL105" s="89">
        <v>100</v>
      </c>
      <c r="AM105" s="89">
        <f t="shared" si="192"/>
        <v>497169.44444444444</v>
      </c>
      <c r="AN105" s="89">
        <f t="shared" si="193"/>
        <v>501713.28563411895</v>
      </c>
      <c r="AO105" s="89">
        <f t="shared" si="194"/>
        <v>506349.85827664402</v>
      </c>
      <c r="AP105" s="89">
        <f t="shared" si="195"/>
        <v>511082.03035509726</v>
      </c>
      <c r="AQ105" s="89">
        <f t="shared" si="196"/>
        <v>499660.45321637404</v>
      </c>
      <c r="AR105" s="89">
        <f t="shared" si="197"/>
        <v>126030149.57264957</v>
      </c>
      <c r="AS105" s="89">
        <f t="shared" si="198"/>
        <v>127181992.25157556</v>
      </c>
      <c r="AT105" s="89">
        <f t="shared" si="199"/>
        <v>128357341.92394908</v>
      </c>
      <c r="AU105" s="89">
        <f t="shared" si="200"/>
        <v>129556925.61018589</v>
      </c>
      <c r="AV105" s="89">
        <f t="shared" si="201"/>
        <v>126661608.74943763</v>
      </c>
      <c r="AW105" s="89">
        <f t="shared" si="202"/>
        <v>0</v>
      </c>
      <c r="AX105" s="89">
        <f t="shared" si="203"/>
        <v>0</v>
      </c>
      <c r="AY105" s="89">
        <f t="shared" si="204"/>
        <v>0</v>
      </c>
      <c r="AZ105" s="89">
        <f t="shared" si="205"/>
        <v>0</v>
      </c>
      <c r="BA105" s="89">
        <f t="shared" si="206"/>
        <v>0</v>
      </c>
      <c r="BB105" s="89">
        <f t="shared" si="207"/>
        <v>0</v>
      </c>
      <c r="BC105" s="89">
        <f t="shared" si="208"/>
        <v>0</v>
      </c>
      <c r="BD105" s="89">
        <f t="shared" si="209"/>
        <v>0</v>
      </c>
      <c r="BE105" s="89">
        <f t="shared" si="210"/>
        <v>0</v>
      </c>
      <c r="BF105" s="89">
        <f t="shared" si="211"/>
        <v>0</v>
      </c>
      <c r="BG105" s="89">
        <f t="shared" si="212"/>
        <v>0</v>
      </c>
      <c r="BH105" s="89">
        <f t="shared" si="213"/>
        <v>0</v>
      </c>
      <c r="BI105" s="89">
        <f t="shared" si="214"/>
        <v>0</v>
      </c>
      <c r="BJ105" s="89">
        <f t="shared" si="215"/>
        <v>0</v>
      </c>
      <c r="BK105" s="89">
        <f t="shared" si="216"/>
        <v>0</v>
      </c>
      <c r="BL105" s="89">
        <f t="shared" si="217"/>
        <v>0</v>
      </c>
      <c r="BM105" s="89">
        <f t="shared" si="218"/>
        <v>0</v>
      </c>
      <c r="BN105" s="89">
        <f t="shared" si="219"/>
        <v>0</v>
      </c>
      <c r="BO105" s="89">
        <f t="shared" si="220"/>
        <v>0</v>
      </c>
      <c r="BP105" s="89">
        <f t="shared" si="221"/>
        <v>0</v>
      </c>
      <c r="BQ105" s="89">
        <f t="shared" si="222"/>
        <v>0</v>
      </c>
      <c r="BR105" s="89">
        <f t="shared" si="223"/>
        <v>0</v>
      </c>
      <c r="BS105" s="89">
        <f t="shared" si="224"/>
        <v>0</v>
      </c>
      <c r="BT105" s="89">
        <f t="shared" si="225"/>
        <v>0</v>
      </c>
      <c r="BU105" s="89">
        <f t="shared" si="226"/>
        <v>0</v>
      </c>
      <c r="BV105" s="89">
        <f t="shared" si="288"/>
        <v>24.914529914529915</v>
      </c>
      <c r="BW105" s="89">
        <f t="shared" si="289"/>
        <v>25.142234308900974</v>
      </c>
      <c r="BX105" s="89">
        <f t="shared" si="290"/>
        <v>25.37458573172859</v>
      </c>
      <c r="BY105" s="89">
        <f t="shared" si="291"/>
        <v>25.611727905542335</v>
      </c>
      <c r="BZ105" s="89">
        <f t="shared" si="292"/>
        <v>25.039361223571738</v>
      </c>
      <c r="CA105" s="89">
        <f t="shared" si="293"/>
        <v>18.685897435897434</v>
      </c>
      <c r="CB105" s="89">
        <f t="shared" si="294"/>
        <v>18.856675731675729</v>
      </c>
      <c r="CC105" s="89">
        <f t="shared" si="295"/>
        <v>19.030939298796444</v>
      </c>
      <c r="CD105" s="89">
        <f t="shared" si="296"/>
        <v>19.20879592915675</v>
      </c>
      <c r="CE105" s="89">
        <f t="shared" si="297"/>
        <v>18.779520917678802</v>
      </c>
      <c r="CF105" s="89">
        <f t="shared" si="298"/>
        <v>12.457264957264957</v>
      </c>
      <c r="CG105" s="89">
        <f t="shared" si="299"/>
        <v>12.571117154450487</v>
      </c>
      <c r="CH105" s="89">
        <f t="shared" si="300"/>
        <v>12.687292865864295</v>
      </c>
      <c r="CI105" s="89">
        <f t="shared" si="301"/>
        <v>12.805863952771167</v>
      </c>
      <c r="CJ105" s="89">
        <f t="shared" si="302"/>
        <v>12.519680611785869</v>
      </c>
      <c r="CK105" s="89">
        <f t="shared" si="303"/>
        <v>18.685897435897434</v>
      </c>
      <c r="CL105" s="89">
        <f t="shared" si="304"/>
        <v>18.856675731675729</v>
      </c>
      <c r="CM105" s="89">
        <f t="shared" si="305"/>
        <v>19.030939298796444</v>
      </c>
      <c r="CN105" s="89">
        <f t="shared" si="306"/>
        <v>19.20879592915675</v>
      </c>
      <c r="CO105" s="89">
        <f t="shared" si="307"/>
        <v>18.779520917678802</v>
      </c>
      <c r="CP105" s="89">
        <f t="shared" si="308"/>
        <v>12.457264957264957</v>
      </c>
      <c r="CQ105" s="89">
        <f t="shared" si="309"/>
        <v>12.571117154450487</v>
      </c>
      <c r="CR105" s="89">
        <f t="shared" si="310"/>
        <v>12.687292865864295</v>
      </c>
      <c r="CS105" s="89">
        <f t="shared" si="311"/>
        <v>12.805863952771167</v>
      </c>
      <c r="CT105" s="89">
        <f t="shared" si="312"/>
        <v>12.519680611785869</v>
      </c>
      <c r="CU105" s="89">
        <f t="shared" si="313"/>
        <v>6.2286324786324787</v>
      </c>
      <c r="CV105" s="89">
        <f t="shared" si="314"/>
        <v>6.2855585772252436</v>
      </c>
      <c r="CW105" s="89">
        <f t="shared" si="315"/>
        <v>6.3436464329321476</v>
      </c>
      <c r="CX105" s="89">
        <f t="shared" si="316"/>
        <v>6.4029319763855836</v>
      </c>
      <c r="CY105" s="89">
        <f t="shared" si="317"/>
        <v>6.2598403058929346</v>
      </c>
      <c r="CZ105" s="89">
        <f t="shared" si="318"/>
        <v>89692.307692307688</v>
      </c>
      <c r="DA105" s="89">
        <f t="shared" si="319"/>
        <v>90512.0435120435</v>
      </c>
      <c r="DB105" s="89">
        <f t="shared" si="320"/>
        <v>91348.508634222933</v>
      </c>
      <c r="DC105" s="89">
        <f t="shared" si="321"/>
        <v>92202.220459952398</v>
      </c>
      <c r="DD105" s="89">
        <f t="shared" si="322"/>
        <v>90141.700404858246</v>
      </c>
      <c r="DH105" s="89">
        <v>100</v>
      </c>
      <c r="DI105" s="89">
        <f>SUMPRODUCT(AM$6:AM105,[1]节奏总纲!W$4:W103)</f>
        <v>433317672.88578588</v>
      </c>
      <c r="DJ105" s="89">
        <f>SUMPRODUCT(AN$6:AN105,[1]节奏总纲!X$4:X103)</f>
        <v>373925943.88858521</v>
      </c>
      <c r="DK105" s="89">
        <f>SUMPRODUCT(AO$6:AO105,[1]节奏总纲!Y$4:Y103)</f>
        <v>304478273.6493454</v>
      </c>
      <c r="DL105" s="89">
        <f>SUMPRODUCT(AP$6:AP105,[1]节奏总纲!Z$4:Z103)</f>
        <v>220730191.36026439</v>
      </c>
      <c r="DM105" s="89">
        <f>SUMPRODUCT(AQ$6:AQ105,[1]节奏总纲!AA$4:AA103)</f>
        <v>117348791.10660896</v>
      </c>
      <c r="DN105" s="89">
        <f>SUMPRODUCT(AR$6:AR105,[1]节奏总纲!W$4:W103)</f>
        <v>102308209500.23874</v>
      </c>
      <c r="DO105" s="89">
        <f>SUMPRODUCT(AS$6:AS105,[1]节奏总纲!X$4:X103)</f>
        <v>88548725965.164047</v>
      </c>
      <c r="DP105" s="89">
        <f>SUMPRODUCT(AT$6:AT105,[1]节奏总纲!Y$4:Y103)</f>
        <v>72310066326.249054</v>
      </c>
      <c r="DQ105" s="89">
        <f>SUMPRODUCT(AU$6:AU105,[1]节奏总纲!Z$4:Z103)</f>
        <v>52539197004.914146</v>
      </c>
      <c r="DR105" s="89">
        <f>SUMPRODUCT(AV$6:AV105,[1]节奏总纲!AA$4:AA103)</f>
        <v>28017364454.460674</v>
      </c>
      <c r="DS105" s="89">
        <f>SUMPRODUCT(CZ$6:CZ105,[1]节奏总纲!W$4:W103)</f>
        <v>82132762.154872045</v>
      </c>
      <c r="DT105" s="89">
        <f>SUMPRODUCT(DA$6:DA105,[1]节奏总纲!X$4:X103)</f>
        <v>70761127.407492533</v>
      </c>
      <c r="DU105" s="89">
        <f>SUMPRODUCT(DB$6:DB105,[1]节奏总纲!Y$4:Y103)</f>
        <v>57531327.952070378</v>
      </c>
      <c r="DV105" s="89">
        <f>SUMPRODUCT(DC$6:DC105,[1]节奏总纲!Z$4:Z103)</f>
        <v>41659068.518393472</v>
      </c>
      <c r="DW105" s="89">
        <f>SUMPRODUCT(DD$6:DD105,[1]节奏总纲!AA$4:AA103)</f>
        <v>22115452.649613552</v>
      </c>
      <c r="DX105" s="89">
        <f>SUMPRODUCT(AW$6:AW105,[1]节奏总纲!W$4:W103)</f>
        <v>0</v>
      </c>
      <c r="DY105" s="89">
        <f>SUMPRODUCT(AX$6:AX105,[1]节奏总纲!X$4:X103)</f>
        <v>0</v>
      </c>
      <c r="DZ105" s="89">
        <f>SUMPRODUCT(AY$6:AY105,[1]节奏总纲!Y$4:Y103)</f>
        <v>0</v>
      </c>
      <c r="EA105" s="89">
        <f>SUMPRODUCT(AZ$6:AZ105,[1]节奏总纲!Z$4:Z103)</f>
        <v>0</v>
      </c>
      <c r="EB105" s="89">
        <f>SUMPRODUCT(BA$6:BA105,[1]节奏总纲!AA$4:AA103)</f>
        <v>0</v>
      </c>
      <c r="EC105" s="89">
        <f>SUMPRODUCT(BB$6:BB105,[1]节奏总纲!W$4:W103)</f>
        <v>0</v>
      </c>
      <c r="ED105" s="89">
        <f>SUMPRODUCT(BC$6:BC105,[1]节奏总纲!X$4:X103)</f>
        <v>0</v>
      </c>
      <c r="EE105" s="89">
        <f>SUMPRODUCT(BD$6:BD105,[1]节奏总纲!Y$4:Y103)</f>
        <v>0</v>
      </c>
      <c r="EF105" s="89">
        <f>SUMPRODUCT(BE$6:BE105,[1]节奏总纲!Z$4:Z103)</f>
        <v>0</v>
      </c>
      <c r="EG105" s="89">
        <f>SUMPRODUCT(BF$6:BF105,[1]节奏总纲!AA$4:AA103)</f>
        <v>0</v>
      </c>
      <c r="EH105" s="89">
        <f>SUMPRODUCT(BG$6:BG105,[1]节奏总纲!W$4:W103)</f>
        <v>0</v>
      </c>
      <c r="EI105" s="89">
        <f>SUMPRODUCT(BH$6:BH105,[1]节奏总纲!X$4:X103)</f>
        <v>0</v>
      </c>
      <c r="EJ105" s="89">
        <f>SUMPRODUCT(BI$6:BI105,[1]节奏总纲!Y$4:Y103)</f>
        <v>0</v>
      </c>
      <c r="EK105" s="89">
        <f>SUMPRODUCT(BJ$6:BJ105,[1]节奏总纲!Z$4:Z103)</f>
        <v>0</v>
      </c>
      <c r="EL105" s="89">
        <f>SUMPRODUCT(BK$6:BK105,[1]节奏总纲!AA$4:AA103)</f>
        <v>0</v>
      </c>
      <c r="EM105" s="89">
        <f>SUMPRODUCT(BL$6:BL105,[1]节奏总纲!W$4:W103)</f>
        <v>0</v>
      </c>
      <c r="EN105" s="89">
        <f>SUMPRODUCT(BM$6:BM105,[1]节奏总纲!X$4:X103)</f>
        <v>0</v>
      </c>
      <c r="EO105" s="89">
        <f>SUMPRODUCT(BN$6:BN105,[1]节奏总纲!Y$4:Y103)</f>
        <v>0</v>
      </c>
      <c r="EP105" s="89">
        <f>SUMPRODUCT(BO$6:BO105,[1]节奏总纲!Z$4:Z103)</f>
        <v>0</v>
      </c>
      <c r="EQ105" s="89">
        <f>SUMPRODUCT(BP$6:BP105,[1]节奏总纲!AA$4:AA103)</f>
        <v>0</v>
      </c>
      <c r="ER105" s="89">
        <f>SUMPRODUCT(BQ$6:BQ105,[1]节奏总纲!W$4:W103)</f>
        <v>0</v>
      </c>
      <c r="ES105" s="89">
        <f>SUMPRODUCT(BR$6:BR105,[1]节奏总纲!X$4:X103)</f>
        <v>0</v>
      </c>
      <c r="ET105" s="89">
        <f>SUMPRODUCT(BS$6:BS105,[1]节奏总纲!Y$4:Y103)</f>
        <v>0</v>
      </c>
      <c r="EU105" s="89">
        <f>SUMPRODUCT(BT$6:BT105,[1]节奏总纲!Z$4:Z103)</f>
        <v>0</v>
      </c>
      <c r="EV105" s="89">
        <f>SUMPRODUCT(BU$6:BU105,[1]节奏总纲!AA$4:AA103)</f>
        <v>0</v>
      </c>
      <c r="EX105" s="88">
        <v>60</v>
      </c>
      <c r="EY105" s="88">
        <f t="shared" si="277"/>
        <v>0</v>
      </c>
      <c r="EZ105" s="88">
        <f t="shared" si="278"/>
        <v>0</v>
      </c>
      <c r="FA105" s="88">
        <f t="shared" si="279"/>
        <v>0</v>
      </c>
      <c r="FB105" s="88">
        <f t="shared" si="280"/>
        <v>0</v>
      </c>
      <c r="FC105" s="88">
        <f t="shared" si="281"/>
        <v>0</v>
      </c>
      <c r="FE105" s="89">
        <f>SUMPRODUCT(BV$6:BV105,[1]节奏总纲!W$4:W103)</f>
        <v>22821.748314342112</v>
      </c>
      <c r="FF105" s="89">
        <f>SUMPRODUCT(BW$6:BW105,[1]节奏总纲!X$4:X103)</f>
        <v>19662.73523507507</v>
      </c>
      <c r="FG105" s="89">
        <f>SUMPRODUCT(BX$6:BX105,[1]节奏总纲!Y$4:Y103)</f>
        <v>15987.068196387525</v>
      </c>
      <c r="FH105" s="89">
        <f>SUMPRODUCT(BY$6:BY105,[1]节奏总纲!Z$4:Z103)</f>
        <v>11576.795848743712</v>
      </c>
      <c r="FI105" s="89">
        <f>SUMPRODUCT(BZ$6:BZ105,[1]节奏总纲!AA$4:AA103)</f>
        <v>6146.2814037928911</v>
      </c>
      <c r="FJ105" s="89">
        <f>SUMPRODUCT(CA$6:CA105,[1]节奏总纲!W$4:W103)</f>
        <v>17094.301186781908</v>
      </c>
      <c r="FK105" s="89">
        <f>SUMPRODUCT(CB$6:CB105,[1]节奏总纲!X$4:X103)</f>
        <v>14727.988048755884</v>
      </c>
      <c r="FL105" s="89">
        <f>SUMPRODUCT(CC$6:CC105,[1]节奏总纲!Y$4:Y103)</f>
        <v>11974.631410616174</v>
      </c>
      <c r="FM105" s="89">
        <f>SUMPRODUCT(CD$6:CD105,[1]节奏总纲!Z$4:Z103)</f>
        <v>8671.0046446742472</v>
      </c>
      <c r="FN105" s="89">
        <f>SUMPRODUCT(CE$6:CE105,[1]节奏总纲!AA$4:AA103)</f>
        <v>4603.3857060686205</v>
      </c>
      <c r="FO105" s="89">
        <f>SUMPRODUCT(CF$6:CF105,[1]节奏总纲!W$4:W103)</f>
        <v>11385.415029904972</v>
      </c>
      <c r="FP105" s="89">
        <f>SUMPRODUCT(CG$6:CG105,[1]节奏总纲!X$4:X103)</f>
        <v>9809.6747596711302</v>
      </c>
      <c r="FQ105" s="89">
        <f>SUMPRODUCT(CH$6:CH105,[1]节奏总纲!Y$4:Y103)</f>
        <v>7975.9057336234564</v>
      </c>
      <c r="FR105" s="89">
        <f>SUMPRODUCT(CI$6:CI105,[1]节奏总纲!Z$4:Z103)</f>
        <v>5775.3640242273705</v>
      </c>
      <c r="FS105" s="89">
        <f>SUMPRODUCT(CJ$6:CJ105,[1]节奏总纲!AA$4:AA103)</f>
        <v>3065.9952360879488</v>
      </c>
      <c r="FT105" s="89">
        <f>SUMPRODUCT(CK$6:CK105,[1]节奏总纲!W$4:W103)</f>
        <v>17014.805489805451</v>
      </c>
      <c r="FU105" s="89">
        <f>SUMPRODUCT(CL$6:CL105,[1]节奏总纲!X$4:X103)</f>
        <v>14659.670927779262</v>
      </c>
      <c r="FV105" s="89">
        <f>SUMPRODUCT(CM$6:CM105,[1]节奏总纲!Y$4:Y103)</f>
        <v>11919.147507776561</v>
      </c>
      <c r="FW105" s="89">
        <f>SUMPRODUCT(CN$6:CN105,[1]节奏总纲!Z$4:Z103)</f>
        <v>8630.9085295146469</v>
      </c>
      <c r="FX105" s="89">
        <f>SUMPRODUCT(CO$6:CO105,[1]节奏总纲!AA$4:AA103)</f>
        <v>4581.5855255562592</v>
      </c>
      <c r="FY105" s="89">
        <f>SUMPRODUCT(CP$6:CP105,[1]节奏总纲!W$4:W103)</f>
        <v>11320.400738007393</v>
      </c>
      <c r="FZ105" s="89">
        <f>SUMPRODUCT(CQ$6:CQ105,[1]节奏总纲!X$4:X103)</f>
        <v>9753.6505764509111</v>
      </c>
      <c r="GA105" s="89">
        <f>SUMPRODUCT(CR$6:CR105,[1]节奏总纲!Y$4:Y103)</f>
        <v>7930.2640696301642</v>
      </c>
      <c r="GB105" s="89">
        <f>SUMPRODUCT(CS$6:CS105,[1]节奏总纲!Z$4:Z103)</f>
        <v>5742.1026903498041</v>
      </c>
      <c r="GC105" s="89">
        <f>SUMPRODUCT(CT$6:CT105,[1]节奏总纲!AA$4:AA103)</f>
        <v>3048.2115308397292</v>
      </c>
      <c r="GD105" s="89">
        <f>SUMPRODUCT(CU$6:CU105,[1]节奏总纲!W$4:W103)</f>
        <v>5643.5680084369451</v>
      </c>
      <c r="GE105" s="89">
        <f>SUMPRODUCT(CV$6:CV105,[1]节奏总纲!X$4:X103)</f>
        <v>4862.3591691040483</v>
      </c>
      <c r="GF105" s="89">
        <f>SUMPRODUCT(CW$6:CW105,[1]节奏总纲!Y$4:Y103)</f>
        <v>3953.4887405362301</v>
      </c>
      <c r="GG105" s="89">
        <f>SUMPRODUCT(CX$6:CX105,[1]节奏总纲!Z$4:Z103)</f>
        <v>2862.9915134306398</v>
      </c>
      <c r="GH105" s="89">
        <f>SUMPRODUCT(CY$6:CY105,[1]节奏总纲!AA$4:AA103)</f>
        <v>1519.5784611582696</v>
      </c>
      <c r="GJ105" s="88">
        <v>35</v>
      </c>
      <c r="GK105" s="88">
        <f t="shared" si="282"/>
        <v>55.838702380814418</v>
      </c>
      <c r="GL105" s="88">
        <f t="shared" si="283"/>
        <v>35.553680009562228</v>
      </c>
      <c r="GM105" s="88">
        <f t="shared" si="284"/>
        <v>20.773885381910116</v>
      </c>
      <c r="GN105" s="88">
        <f t="shared" si="285"/>
        <v>13.753499497201027</v>
      </c>
      <c r="GO105" s="88">
        <f t="shared" si="286"/>
        <v>2.9901801336911289</v>
      </c>
      <c r="GP105" s="88">
        <f t="shared" si="287"/>
        <v>0</v>
      </c>
      <c r="GR105" s="89">
        <f>SUMPRODUCT(CZ$6:CZ105,[1]节奏总纲!W$4:W103)</f>
        <v>82132762.154872045</v>
      </c>
      <c r="GS105" s="89">
        <f>SUMPRODUCT(DA$6:DA105,[1]节奏总纲!X$4:X103)</f>
        <v>70761127.407492533</v>
      </c>
      <c r="GT105" s="89">
        <f>SUMPRODUCT(DB$6:DB105,[1]节奏总纲!Y$4:Y103)</f>
        <v>57531327.952070378</v>
      </c>
      <c r="GU105" s="89">
        <f>SUMPRODUCT(DC$6:DC105,[1]节奏总纲!Z$4:Z103)</f>
        <v>41659068.518393472</v>
      </c>
      <c r="GV105" s="89">
        <f>SUMPRODUCT(DD$6:DD105,[1]节奏总纲!AA$4:AA103)</f>
        <v>22115452.649613552</v>
      </c>
    </row>
    <row r="106" spans="31:204" x14ac:dyDescent="0.15">
      <c r="BV106" s="89">
        <f t="shared" si="288"/>
        <v>0</v>
      </c>
      <c r="BW106" s="89">
        <f t="shared" si="289"/>
        <v>0</v>
      </c>
      <c r="BX106" s="89">
        <f t="shared" si="290"/>
        <v>0</v>
      </c>
      <c r="BY106" s="89">
        <f t="shared" si="291"/>
        <v>0</v>
      </c>
      <c r="BZ106" s="89">
        <f t="shared" si="292"/>
        <v>0</v>
      </c>
      <c r="CA106" s="89">
        <f t="shared" si="293"/>
        <v>0</v>
      </c>
      <c r="CB106" s="89">
        <f t="shared" si="294"/>
        <v>0</v>
      </c>
      <c r="CC106" s="89">
        <f t="shared" si="295"/>
        <v>0</v>
      </c>
      <c r="CD106" s="89">
        <f t="shared" si="296"/>
        <v>0</v>
      </c>
      <c r="CE106" s="89">
        <f t="shared" si="297"/>
        <v>0</v>
      </c>
      <c r="CF106" s="89">
        <f t="shared" si="298"/>
        <v>0</v>
      </c>
      <c r="CG106" s="89">
        <f t="shared" si="299"/>
        <v>0</v>
      </c>
      <c r="CH106" s="89">
        <f t="shared" si="300"/>
        <v>0</v>
      </c>
      <c r="CI106" s="89">
        <f t="shared" si="301"/>
        <v>0</v>
      </c>
      <c r="CJ106" s="89">
        <f t="shared" si="302"/>
        <v>0</v>
      </c>
      <c r="CK106" s="89">
        <f t="shared" si="303"/>
        <v>0</v>
      </c>
      <c r="CL106" s="89">
        <f t="shared" si="304"/>
        <v>0</v>
      </c>
      <c r="CM106" s="89">
        <f t="shared" si="305"/>
        <v>0</v>
      </c>
      <c r="CN106" s="89">
        <f t="shared" si="306"/>
        <v>0</v>
      </c>
      <c r="CO106" s="89">
        <f t="shared" si="307"/>
        <v>0</v>
      </c>
      <c r="CP106" s="89">
        <f t="shared" si="308"/>
        <v>0</v>
      </c>
      <c r="CQ106" s="89">
        <f t="shared" si="309"/>
        <v>0</v>
      </c>
      <c r="CR106" s="89">
        <f t="shared" si="310"/>
        <v>0</v>
      </c>
      <c r="CS106" s="89">
        <f t="shared" si="311"/>
        <v>0</v>
      </c>
      <c r="CT106" s="89">
        <f t="shared" si="312"/>
        <v>0</v>
      </c>
      <c r="CU106" s="89">
        <f t="shared" si="313"/>
        <v>0</v>
      </c>
      <c r="CV106" s="89">
        <f t="shared" si="314"/>
        <v>0</v>
      </c>
      <c r="CW106" s="89">
        <f t="shared" si="315"/>
        <v>0</v>
      </c>
      <c r="CX106" s="89">
        <f t="shared" si="316"/>
        <v>0</v>
      </c>
      <c r="CY106" s="89">
        <f t="shared" si="317"/>
        <v>0</v>
      </c>
      <c r="CZ106" s="89">
        <f t="shared" si="318"/>
        <v>0</v>
      </c>
      <c r="DA106" s="89">
        <f t="shared" si="319"/>
        <v>0</v>
      </c>
      <c r="DB106" s="89">
        <f t="shared" si="320"/>
        <v>0</v>
      </c>
      <c r="DC106" s="89">
        <f t="shared" si="321"/>
        <v>0</v>
      </c>
      <c r="DD106" s="89">
        <f t="shared" si="322"/>
        <v>0</v>
      </c>
      <c r="EX106" s="88">
        <v>70</v>
      </c>
      <c r="EY106" s="88">
        <f t="shared" si="277"/>
        <v>0</v>
      </c>
      <c r="EZ106" s="88">
        <f t="shared" si="278"/>
        <v>0</v>
      </c>
      <c r="FA106" s="88">
        <f t="shared" si="279"/>
        <v>0</v>
      </c>
      <c r="FB106" s="88">
        <f t="shared" si="280"/>
        <v>0</v>
      </c>
      <c r="FC106" s="88">
        <f t="shared" si="281"/>
        <v>0</v>
      </c>
      <c r="FE106" s="89">
        <f>SUMPRODUCT(BV$6:BV106,[1]节奏总纲!W$4:W104)</f>
        <v>22821.748314342112</v>
      </c>
      <c r="FF106" s="89">
        <f>SUMPRODUCT(BW$6:BW106,[1]节奏总纲!X$4:X104)</f>
        <v>19662.73523507507</v>
      </c>
      <c r="FG106" s="89">
        <f>SUMPRODUCT(BX$6:BX106,[1]节奏总纲!Y$4:Y104)</f>
        <v>15987.068196387525</v>
      </c>
      <c r="FH106" s="89">
        <f>SUMPRODUCT(BY$6:BY106,[1]节奏总纲!Z$4:Z104)</f>
        <v>11576.795848743712</v>
      </c>
      <c r="FI106" s="89">
        <f>SUMPRODUCT(BZ$6:BZ106,[1]节奏总纲!AA$4:AA104)</f>
        <v>6146.2814037928911</v>
      </c>
      <c r="FJ106" s="89">
        <f>SUMPRODUCT(CA$6:CA106,[1]节奏总纲!W$4:W104)</f>
        <v>17094.301186781908</v>
      </c>
      <c r="FK106" s="89">
        <f>SUMPRODUCT(CB$6:CB106,[1]节奏总纲!X$4:X104)</f>
        <v>14727.988048755884</v>
      </c>
      <c r="FL106" s="89">
        <f>SUMPRODUCT(CC$6:CC106,[1]节奏总纲!Y$4:Y104)</f>
        <v>11974.631410616174</v>
      </c>
      <c r="FM106" s="89">
        <f>SUMPRODUCT(CD$6:CD106,[1]节奏总纲!Z$4:Z104)</f>
        <v>8671.0046446742472</v>
      </c>
      <c r="FN106" s="89">
        <f>SUMPRODUCT(CE$6:CE106,[1]节奏总纲!AA$4:AA104)</f>
        <v>4603.3857060686205</v>
      </c>
      <c r="FO106" s="89">
        <f>SUMPRODUCT(CF$6:CF106,[1]节奏总纲!W$4:W104)</f>
        <v>11385.415029904972</v>
      </c>
      <c r="FP106" s="89">
        <f>SUMPRODUCT(CG$6:CG106,[1]节奏总纲!X$4:X104)</f>
        <v>9809.6747596711302</v>
      </c>
      <c r="FQ106" s="89">
        <f>SUMPRODUCT(CH$6:CH106,[1]节奏总纲!Y$4:Y104)</f>
        <v>7975.9057336234564</v>
      </c>
      <c r="FR106" s="89">
        <f>SUMPRODUCT(CI$6:CI106,[1]节奏总纲!Z$4:Z104)</f>
        <v>5775.3640242273705</v>
      </c>
      <c r="FS106" s="89">
        <f>SUMPRODUCT(CJ$6:CJ106,[1]节奏总纲!AA$4:AA104)</f>
        <v>3065.9952360879488</v>
      </c>
      <c r="FT106" s="89">
        <f>SUMPRODUCT(CK$6:CK106,[1]节奏总纲!W$4:W104)</f>
        <v>17014.805489805451</v>
      </c>
      <c r="FU106" s="89">
        <f>SUMPRODUCT(CL$6:CL106,[1]节奏总纲!X$4:X104)</f>
        <v>14659.670927779262</v>
      </c>
      <c r="FV106" s="89">
        <f>SUMPRODUCT(CM$6:CM106,[1]节奏总纲!Y$4:Y104)</f>
        <v>11919.147507776561</v>
      </c>
      <c r="FW106" s="89">
        <f>SUMPRODUCT(CN$6:CN106,[1]节奏总纲!Z$4:Z104)</f>
        <v>8630.9085295146469</v>
      </c>
      <c r="FX106" s="89">
        <f>SUMPRODUCT(CO$6:CO106,[1]节奏总纲!AA$4:AA104)</f>
        <v>4581.5855255562592</v>
      </c>
      <c r="FY106" s="89">
        <f>SUMPRODUCT(CP$6:CP106,[1]节奏总纲!W$4:W104)</f>
        <v>11320.400738007393</v>
      </c>
      <c r="FZ106" s="89">
        <f>SUMPRODUCT(CQ$6:CQ106,[1]节奏总纲!X$4:X104)</f>
        <v>9753.6505764509111</v>
      </c>
      <c r="GA106" s="89">
        <f>SUMPRODUCT(CR$6:CR106,[1]节奏总纲!Y$4:Y104)</f>
        <v>7930.2640696301642</v>
      </c>
      <c r="GB106" s="89">
        <f>SUMPRODUCT(CS$6:CS106,[1]节奏总纲!Z$4:Z104)</f>
        <v>5742.1026903498041</v>
      </c>
      <c r="GC106" s="89">
        <f>SUMPRODUCT(CT$6:CT106,[1]节奏总纲!AA$4:AA104)</f>
        <v>3048.2115308397292</v>
      </c>
      <c r="GD106" s="89">
        <f>SUMPRODUCT(CU$6:CU106,[1]节奏总纲!W$4:W104)</f>
        <v>5643.5680084369451</v>
      </c>
      <c r="GE106" s="89">
        <f>SUMPRODUCT(CV$6:CV106,[1]节奏总纲!X$4:X104)</f>
        <v>4862.3591691040483</v>
      </c>
      <c r="GF106" s="89">
        <f>SUMPRODUCT(CW$6:CW106,[1]节奏总纲!Y$4:Y104)</f>
        <v>3953.4887405362301</v>
      </c>
      <c r="GG106" s="89">
        <f>SUMPRODUCT(CX$6:CX106,[1]节奏总纲!Z$4:Z104)</f>
        <v>2862.9915134306398</v>
      </c>
      <c r="GH106" s="89">
        <f>SUMPRODUCT(CY$6:CY106,[1]节奏总纲!AA$4:AA104)</f>
        <v>1519.5784611582696</v>
      </c>
      <c r="GJ106" s="88">
        <v>40</v>
      </c>
      <c r="GK106" s="88">
        <f t="shared" si="282"/>
        <v>83.626412714938354</v>
      </c>
      <c r="GL106" s="88">
        <f t="shared" si="283"/>
        <v>56.394462760155186</v>
      </c>
      <c r="GM106" s="88">
        <f t="shared" si="284"/>
        <v>34.667740548972084</v>
      </c>
      <c r="GN106" s="88">
        <f t="shared" si="285"/>
        <v>34.594282247793984</v>
      </c>
      <c r="GO106" s="88">
        <f t="shared" si="286"/>
        <v>16.884035300753098</v>
      </c>
      <c r="GP106" s="88">
        <f t="shared" si="287"/>
        <v>3.9147133887816503</v>
      </c>
      <c r="GR106" s="89">
        <f>SUMPRODUCT(CZ$6:CZ106,[1]节奏总纲!W$4:W104)</f>
        <v>82132762.154872045</v>
      </c>
      <c r="GS106" s="89">
        <f>SUMPRODUCT(DA$6:DA106,[1]节奏总纲!X$4:X104)</f>
        <v>70761127.407492533</v>
      </c>
      <c r="GT106" s="89">
        <f>SUMPRODUCT(DB$6:DB106,[1]节奏总纲!Y$4:Y104)</f>
        <v>57531327.952070378</v>
      </c>
      <c r="GU106" s="89">
        <f>SUMPRODUCT(DC$6:DC106,[1]节奏总纲!Z$4:Z104)</f>
        <v>41659068.518393472</v>
      </c>
      <c r="GV106" s="89">
        <f>SUMPRODUCT(DD$6:DD106,[1]节奏总纲!AA$4:AA104)</f>
        <v>22115452.649613552</v>
      </c>
    </row>
    <row r="107" spans="31:204" x14ac:dyDescent="0.15">
      <c r="BV107" s="89">
        <f t="shared" si="288"/>
        <v>0</v>
      </c>
      <c r="BW107" s="89">
        <f t="shared" si="289"/>
        <v>0</v>
      </c>
      <c r="BX107" s="89">
        <f t="shared" si="290"/>
        <v>0</v>
      </c>
      <c r="BY107" s="89">
        <f t="shared" si="291"/>
        <v>0</v>
      </c>
      <c r="BZ107" s="89">
        <f t="shared" si="292"/>
        <v>0</v>
      </c>
      <c r="CA107" s="89">
        <f t="shared" si="293"/>
        <v>0</v>
      </c>
      <c r="CB107" s="89">
        <f t="shared" si="294"/>
        <v>0</v>
      </c>
      <c r="CC107" s="89">
        <f t="shared" si="295"/>
        <v>0</v>
      </c>
      <c r="CD107" s="89">
        <f t="shared" si="296"/>
        <v>0</v>
      </c>
      <c r="CE107" s="89">
        <f t="shared" si="297"/>
        <v>0</v>
      </c>
      <c r="CF107" s="89">
        <f t="shared" si="298"/>
        <v>0</v>
      </c>
      <c r="CG107" s="89">
        <f t="shared" si="299"/>
        <v>0</v>
      </c>
      <c r="CH107" s="89">
        <f t="shared" si="300"/>
        <v>0</v>
      </c>
      <c r="CI107" s="89">
        <f t="shared" si="301"/>
        <v>0</v>
      </c>
      <c r="CJ107" s="89">
        <f t="shared" si="302"/>
        <v>0</v>
      </c>
      <c r="CK107" s="89">
        <f t="shared" si="303"/>
        <v>0</v>
      </c>
      <c r="CL107" s="89">
        <f t="shared" si="304"/>
        <v>0</v>
      </c>
      <c r="CM107" s="89">
        <f t="shared" si="305"/>
        <v>0</v>
      </c>
      <c r="CN107" s="89">
        <f t="shared" si="306"/>
        <v>0</v>
      </c>
      <c r="CO107" s="89">
        <f t="shared" si="307"/>
        <v>0</v>
      </c>
      <c r="CP107" s="89">
        <f t="shared" si="308"/>
        <v>0</v>
      </c>
      <c r="CQ107" s="89">
        <f t="shared" si="309"/>
        <v>0</v>
      </c>
      <c r="CR107" s="89">
        <f t="shared" si="310"/>
        <v>0</v>
      </c>
      <c r="CS107" s="89">
        <f t="shared" si="311"/>
        <v>0</v>
      </c>
      <c r="CT107" s="89">
        <f t="shared" si="312"/>
        <v>0</v>
      </c>
      <c r="CU107" s="89">
        <f t="shared" si="313"/>
        <v>0</v>
      </c>
      <c r="CV107" s="89">
        <f t="shared" si="314"/>
        <v>0</v>
      </c>
      <c r="CW107" s="89">
        <f t="shared" si="315"/>
        <v>0</v>
      </c>
      <c r="CX107" s="89">
        <f t="shared" si="316"/>
        <v>0</v>
      </c>
      <c r="CY107" s="89">
        <f t="shared" si="317"/>
        <v>0</v>
      </c>
      <c r="CZ107" s="89">
        <f t="shared" si="318"/>
        <v>0</v>
      </c>
      <c r="DA107" s="89">
        <f t="shared" si="319"/>
        <v>0</v>
      </c>
      <c r="DB107" s="89">
        <f t="shared" si="320"/>
        <v>0</v>
      </c>
      <c r="DC107" s="89">
        <f t="shared" si="321"/>
        <v>0</v>
      </c>
      <c r="DD107" s="89">
        <f t="shared" si="322"/>
        <v>0</v>
      </c>
      <c r="EX107" s="88">
        <v>80</v>
      </c>
      <c r="EY107" s="88">
        <f t="shared" si="277"/>
        <v>0</v>
      </c>
      <c r="EZ107" s="88">
        <f t="shared" si="278"/>
        <v>0</v>
      </c>
      <c r="FA107" s="88">
        <f t="shared" si="279"/>
        <v>0</v>
      </c>
      <c r="FB107" s="88">
        <f t="shared" si="280"/>
        <v>0</v>
      </c>
      <c r="FC107" s="88">
        <f t="shared" si="281"/>
        <v>0</v>
      </c>
      <c r="FE107" s="89">
        <f>SUMPRODUCT(BV$6:BV107,[1]节奏总纲!W$4:W105)</f>
        <v>22821.748314342112</v>
      </c>
      <c r="FF107" s="89">
        <f>SUMPRODUCT(BW$6:BW107,[1]节奏总纲!X$4:X105)</f>
        <v>19662.73523507507</v>
      </c>
      <c r="FG107" s="89">
        <f>SUMPRODUCT(BX$6:BX107,[1]节奏总纲!Y$4:Y105)</f>
        <v>15987.068196387525</v>
      </c>
      <c r="FH107" s="89">
        <f>SUMPRODUCT(BY$6:BY107,[1]节奏总纲!Z$4:Z105)</f>
        <v>11576.795848743712</v>
      </c>
      <c r="FI107" s="89">
        <f>SUMPRODUCT(BZ$6:BZ107,[1]节奏总纲!AA$4:AA105)</f>
        <v>6146.2814037928911</v>
      </c>
      <c r="FJ107" s="89">
        <f>SUMPRODUCT(CA$6:CA107,[1]节奏总纲!W$4:W105)</f>
        <v>17094.301186781908</v>
      </c>
      <c r="FK107" s="89">
        <f>SUMPRODUCT(CB$6:CB107,[1]节奏总纲!X$4:X105)</f>
        <v>14727.988048755884</v>
      </c>
      <c r="FL107" s="89">
        <f>SUMPRODUCT(CC$6:CC107,[1]节奏总纲!Y$4:Y105)</f>
        <v>11974.631410616174</v>
      </c>
      <c r="FM107" s="89">
        <f>SUMPRODUCT(CD$6:CD107,[1]节奏总纲!Z$4:Z105)</f>
        <v>8671.0046446742472</v>
      </c>
      <c r="FN107" s="89">
        <f>SUMPRODUCT(CE$6:CE107,[1]节奏总纲!AA$4:AA105)</f>
        <v>4603.3857060686205</v>
      </c>
      <c r="FO107" s="89">
        <f>SUMPRODUCT(CF$6:CF107,[1]节奏总纲!W$4:W105)</f>
        <v>11385.415029904972</v>
      </c>
      <c r="FP107" s="89">
        <f>SUMPRODUCT(CG$6:CG107,[1]节奏总纲!X$4:X105)</f>
        <v>9809.6747596711302</v>
      </c>
      <c r="FQ107" s="89">
        <f>SUMPRODUCT(CH$6:CH107,[1]节奏总纲!Y$4:Y105)</f>
        <v>7975.9057336234564</v>
      </c>
      <c r="FR107" s="89">
        <f>SUMPRODUCT(CI$6:CI107,[1]节奏总纲!Z$4:Z105)</f>
        <v>5775.3640242273705</v>
      </c>
      <c r="FS107" s="89">
        <f>SUMPRODUCT(CJ$6:CJ107,[1]节奏总纲!AA$4:AA105)</f>
        <v>3065.9952360879488</v>
      </c>
      <c r="FT107" s="89">
        <f>SUMPRODUCT(CK$6:CK107,[1]节奏总纲!W$4:W105)</f>
        <v>17014.805489805451</v>
      </c>
      <c r="FU107" s="89">
        <f>SUMPRODUCT(CL$6:CL107,[1]节奏总纲!X$4:X105)</f>
        <v>14659.670927779262</v>
      </c>
      <c r="FV107" s="89">
        <f>SUMPRODUCT(CM$6:CM107,[1]节奏总纲!Y$4:Y105)</f>
        <v>11919.147507776561</v>
      </c>
      <c r="FW107" s="89">
        <f>SUMPRODUCT(CN$6:CN107,[1]节奏总纲!Z$4:Z105)</f>
        <v>8630.9085295146469</v>
      </c>
      <c r="FX107" s="89">
        <f>SUMPRODUCT(CO$6:CO107,[1]节奏总纲!AA$4:AA105)</f>
        <v>4581.5855255562592</v>
      </c>
      <c r="FY107" s="89">
        <f>SUMPRODUCT(CP$6:CP107,[1]节奏总纲!W$4:W105)</f>
        <v>11320.400738007393</v>
      </c>
      <c r="FZ107" s="89">
        <f>SUMPRODUCT(CQ$6:CQ107,[1]节奏总纲!X$4:X105)</f>
        <v>9753.6505764509111</v>
      </c>
      <c r="GA107" s="89">
        <f>SUMPRODUCT(CR$6:CR107,[1]节奏总纲!Y$4:Y105)</f>
        <v>7930.2640696301642</v>
      </c>
      <c r="GB107" s="89">
        <f>SUMPRODUCT(CS$6:CS107,[1]节奏总纲!Z$4:Z105)</f>
        <v>5742.1026903498041</v>
      </c>
      <c r="GC107" s="89">
        <f>SUMPRODUCT(CT$6:CT107,[1]节奏总纲!AA$4:AA105)</f>
        <v>3048.2115308397292</v>
      </c>
      <c r="GD107" s="89">
        <f>SUMPRODUCT(CU$6:CU107,[1]节奏总纲!W$4:W105)</f>
        <v>5643.5680084369451</v>
      </c>
      <c r="GE107" s="89">
        <f>SUMPRODUCT(CV$6:CV107,[1]节奏总纲!X$4:X105)</f>
        <v>4862.3591691040483</v>
      </c>
      <c r="GF107" s="89">
        <f>SUMPRODUCT(CW$6:CW107,[1]节奏总纲!Y$4:Y105)</f>
        <v>3953.4887405362301</v>
      </c>
      <c r="GG107" s="89">
        <f>SUMPRODUCT(CX$6:CX107,[1]节奏总纲!Z$4:Z105)</f>
        <v>2862.9915134306398</v>
      </c>
      <c r="GH107" s="89">
        <f>SUMPRODUCT(CY$6:CY107,[1]节奏总纲!AA$4:AA105)</f>
        <v>1519.5784611582696</v>
      </c>
      <c r="GJ107" s="88">
        <v>45</v>
      </c>
      <c r="GK107" s="88">
        <f t="shared" si="282"/>
        <v>123.60718887273515</v>
      </c>
      <c r="GL107" s="88">
        <f t="shared" si="283"/>
        <v>86.380044878502787</v>
      </c>
      <c r="GM107" s="88">
        <f t="shared" si="284"/>
        <v>54.658128627870482</v>
      </c>
      <c r="GN107" s="88">
        <f t="shared" si="285"/>
        <v>64.579864366141592</v>
      </c>
      <c r="GO107" s="88">
        <f t="shared" si="286"/>
        <v>36.874423379651496</v>
      </c>
      <c r="GP107" s="88">
        <f t="shared" si="287"/>
        <v>13.909907428230849</v>
      </c>
      <c r="GR107" s="89">
        <f>SUMPRODUCT(CZ$6:CZ107,[1]节奏总纲!W$4:W105)</f>
        <v>82132762.154872045</v>
      </c>
      <c r="GS107" s="89">
        <f>SUMPRODUCT(DA$6:DA107,[1]节奏总纲!X$4:X105)</f>
        <v>70761127.407492533</v>
      </c>
      <c r="GT107" s="89">
        <f>SUMPRODUCT(DB$6:DB107,[1]节奏总纲!Y$4:Y105)</f>
        <v>57531327.952070378</v>
      </c>
      <c r="GU107" s="89">
        <f>SUMPRODUCT(DC$6:DC107,[1]节奏总纲!Z$4:Z105)</f>
        <v>41659068.518393472</v>
      </c>
      <c r="GV107" s="89">
        <f>SUMPRODUCT(DD$6:DD107,[1]节奏总纲!AA$4:AA105)</f>
        <v>22115452.649613552</v>
      </c>
    </row>
    <row r="108" spans="31:204" x14ac:dyDescent="0.15">
      <c r="BV108" s="89">
        <f t="shared" si="288"/>
        <v>0</v>
      </c>
      <c r="BW108" s="89">
        <f t="shared" si="289"/>
        <v>0</v>
      </c>
      <c r="BX108" s="89">
        <f t="shared" si="290"/>
        <v>0</v>
      </c>
      <c r="BY108" s="89">
        <f t="shared" si="291"/>
        <v>0</v>
      </c>
      <c r="BZ108" s="89">
        <f t="shared" si="292"/>
        <v>0</v>
      </c>
      <c r="CA108" s="89">
        <f t="shared" si="293"/>
        <v>0</v>
      </c>
      <c r="CB108" s="89">
        <f t="shared" si="294"/>
        <v>0</v>
      </c>
      <c r="CC108" s="89">
        <f t="shared" si="295"/>
        <v>0</v>
      </c>
      <c r="CD108" s="89">
        <f t="shared" si="296"/>
        <v>0</v>
      </c>
      <c r="CE108" s="89">
        <f t="shared" si="297"/>
        <v>0</v>
      </c>
      <c r="CF108" s="89">
        <f t="shared" si="298"/>
        <v>0</v>
      </c>
      <c r="CG108" s="89">
        <f t="shared" si="299"/>
        <v>0</v>
      </c>
      <c r="CH108" s="89">
        <f t="shared" si="300"/>
        <v>0</v>
      </c>
      <c r="CI108" s="89">
        <f t="shared" si="301"/>
        <v>0</v>
      </c>
      <c r="CJ108" s="89">
        <f t="shared" si="302"/>
        <v>0</v>
      </c>
      <c r="CK108" s="89">
        <f t="shared" si="303"/>
        <v>0</v>
      </c>
      <c r="CL108" s="89">
        <f t="shared" si="304"/>
        <v>0</v>
      </c>
      <c r="CM108" s="89">
        <f t="shared" si="305"/>
        <v>0</v>
      </c>
      <c r="CN108" s="89">
        <f t="shared" si="306"/>
        <v>0</v>
      </c>
      <c r="CO108" s="89">
        <f t="shared" si="307"/>
        <v>0</v>
      </c>
      <c r="CP108" s="89">
        <f t="shared" si="308"/>
        <v>0</v>
      </c>
      <c r="CQ108" s="89">
        <f t="shared" si="309"/>
        <v>0</v>
      </c>
      <c r="CR108" s="89">
        <f t="shared" si="310"/>
        <v>0</v>
      </c>
      <c r="CS108" s="89">
        <f t="shared" si="311"/>
        <v>0</v>
      </c>
      <c r="CT108" s="89">
        <f t="shared" si="312"/>
        <v>0</v>
      </c>
      <c r="CU108" s="89">
        <f t="shared" si="313"/>
        <v>0</v>
      </c>
      <c r="CV108" s="89">
        <f t="shared" si="314"/>
        <v>0</v>
      </c>
      <c r="CW108" s="89">
        <f t="shared" si="315"/>
        <v>0</v>
      </c>
      <c r="CX108" s="89">
        <f t="shared" si="316"/>
        <v>0</v>
      </c>
      <c r="CY108" s="89">
        <f t="shared" si="317"/>
        <v>0</v>
      </c>
      <c r="CZ108" s="89">
        <f t="shared" si="318"/>
        <v>0</v>
      </c>
      <c r="DA108" s="89">
        <f t="shared" si="319"/>
        <v>0</v>
      </c>
      <c r="DB108" s="89">
        <f t="shared" si="320"/>
        <v>0</v>
      </c>
      <c r="DC108" s="89">
        <f t="shared" si="321"/>
        <v>0</v>
      </c>
      <c r="DD108" s="89">
        <f t="shared" si="322"/>
        <v>0</v>
      </c>
      <c r="EX108" s="88">
        <v>90</v>
      </c>
      <c r="EY108" s="88">
        <f t="shared" si="277"/>
        <v>0</v>
      </c>
      <c r="EZ108" s="88">
        <f t="shared" si="278"/>
        <v>0</v>
      </c>
      <c r="FA108" s="88">
        <f t="shared" si="279"/>
        <v>0</v>
      </c>
      <c r="FB108" s="88">
        <f t="shared" si="280"/>
        <v>0</v>
      </c>
      <c r="FC108" s="88">
        <f t="shared" si="281"/>
        <v>0</v>
      </c>
      <c r="FE108" s="89">
        <f>SUMPRODUCT(BV$6:BV108,[1]节奏总纲!W$4:W106)</f>
        <v>22821.748314342112</v>
      </c>
      <c r="FF108" s="89">
        <f>SUMPRODUCT(BW$6:BW108,[1]节奏总纲!X$4:X106)</f>
        <v>19662.73523507507</v>
      </c>
      <c r="FG108" s="89">
        <f>SUMPRODUCT(BX$6:BX108,[1]节奏总纲!Y$4:Y106)</f>
        <v>15987.068196387525</v>
      </c>
      <c r="FH108" s="89">
        <f>SUMPRODUCT(BY$6:BY108,[1]节奏总纲!Z$4:Z106)</f>
        <v>11576.795848743712</v>
      </c>
      <c r="FI108" s="89">
        <f>SUMPRODUCT(BZ$6:BZ108,[1]节奏总纲!AA$4:AA106)</f>
        <v>6146.2814037928911</v>
      </c>
      <c r="FJ108" s="89">
        <f>SUMPRODUCT(CA$6:CA108,[1]节奏总纲!W$4:W106)</f>
        <v>17094.301186781908</v>
      </c>
      <c r="FK108" s="89">
        <f>SUMPRODUCT(CB$6:CB108,[1]节奏总纲!X$4:X106)</f>
        <v>14727.988048755884</v>
      </c>
      <c r="FL108" s="89">
        <f>SUMPRODUCT(CC$6:CC108,[1]节奏总纲!Y$4:Y106)</f>
        <v>11974.631410616174</v>
      </c>
      <c r="FM108" s="89">
        <f>SUMPRODUCT(CD$6:CD108,[1]节奏总纲!Z$4:Z106)</f>
        <v>8671.0046446742472</v>
      </c>
      <c r="FN108" s="89">
        <f>SUMPRODUCT(CE$6:CE108,[1]节奏总纲!AA$4:AA106)</f>
        <v>4603.3857060686205</v>
      </c>
      <c r="FO108" s="89">
        <f>SUMPRODUCT(CF$6:CF108,[1]节奏总纲!W$4:W106)</f>
        <v>11385.415029904972</v>
      </c>
      <c r="FP108" s="89">
        <f>SUMPRODUCT(CG$6:CG108,[1]节奏总纲!X$4:X106)</f>
        <v>9809.6747596711302</v>
      </c>
      <c r="FQ108" s="89">
        <f>SUMPRODUCT(CH$6:CH108,[1]节奏总纲!Y$4:Y106)</f>
        <v>7975.9057336234564</v>
      </c>
      <c r="FR108" s="89">
        <f>SUMPRODUCT(CI$6:CI108,[1]节奏总纲!Z$4:Z106)</f>
        <v>5775.3640242273705</v>
      </c>
      <c r="FS108" s="89">
        <f>SUMPRODUCT(CJ$6:CJ108,[1]节奏总纲!AA$4:AA106)</f>
        <v>3065.9952360879488</v>
      </c>
      <c r="FT108" s="89">
        <f>SUMPRODUCT(CK$6:CK108,[1]节奏总纲!W$4:W106)</f>
        <v>17014.805489805451</v>
      </c>
      <c r="FU108" s="89">
        <f>SUMPRODUCT(CL$6:CL108,[1]节奏总纲!X$4:X106)</f>
        <v>14659.670927779262</v>
      </c>
      <c r="FV108" s="89">
        <f>SUMPRODUCT(CM$6:CM108,[1]节奏总纲!Y$4:Y106)</f>
        <v>11919.147507776561</v>
      </c>
      <c r="FW108" s="89">
        <f>SUMPRODUCT(CN$6:CN108,[1]节奏总纲!Z$4:Z106)</f>
        <v>8630.9085295146469</v>
      </c>
      <c r="FX108" s="89">
        <f>SUMPRODUCT(CO$6:CO108,[1]节奏总纲!AA$4:AA106)</f>
        <v>4581.5855255562592</v>
      </c>
      <c r="FY108" s="89">
        <f>SUMPRODUCT(CP$6:CP108,[1]节奏总纲!W$4:W106)</f>
        <v>11320.400738007393</v>
      </c>
      <c r="FZ108" s="89">
        <f>SUMPRODUCT(CQ$6:CQ108,[1]节奏总纲!X$4:X106)</f>
        <v>9753.6505764509111</v>
      </c>
      <c r="GA108" s="89">
        <f>SUMPRODUCT(CR$6:CR108,[1]节奏总纲!Y$4:Y106)</f>
        <v>7930.2640696301642</v>
      </c>
      <c r="GB108" s="89">
        <f>SUMPRODUCT(CS$6:CS108,[1]节奏总纲!Z$4:Z106)</f>
        <v>5742.1026903498041</v>
      </c>
      <c r="GC108" s="89">
        <f>SUMPRODUCT(CT$6:CT108,[1]节奏总纲!AA$4:AA106)</f>
        <v>3048.2115308397292</v>
      </c>
      <c r="GD108" s="89">
        <f>SUMPRODUCT(CU$6:CU108,[1]节奏总纲!W$4:W106)</f>
        <v>5643.5680084369451</v>
      </c>
      <c r="GE108" s="89">
        <f>SUMPRODUCT(CV$6:CV108,[1]节奏总纲!X$4:X106)</f>
        <v>4862.3591691040483</v>
      </c>
      <c r="GF108" s="89">
        <f>SUMPRODUCT(CW$6:CW108,[1]节奏总纲!Y$4:Y106)</f>
        <v>3953.4887405362301</v>
      </c>
      <c r="GG108" s="89">
        <f>SUMPRODUCT(CX$6:CX108,[1]节奏总纲!Z$4:Z106)</f>
        <v>2862.9915134306398</v>
      </c>
      <c r="GH108" s="89">
        <f>SUMPRODUCT(CY$6:CY108,[1]节奏总纲!AA$4:AA106)</f>
        <v>1519.5784611582696</v>
      </c>
      <c r="GJ108" s="88">
        <v>50</v>
      </c>
      <c r="GK108" s="88">
        <f t="shared" si="282"/>
        <v>177.39441271493831</v>
      </c>
      <c r="GL108" s="88">
        <f t="shared" si="283"/>
        <v>126.72046276015519</v>
      </c>
      <c r="GM108" s="88">
        <f t="shared" si="284"/>
        <v>81.551740548972077</v>
      </c>
      <c r="GN108" s="88">
        <f t="shared" si="285"/>
        <v>104.92028224779399</v>
      </c>
      <c r="GO108" s="88">
        <f t="shared" si="286"/>
        <v>63.768035300753098</v>
      </c>
      <c r="GP108" s="88">
        <f t="shared" si="287"/>
        <v>27.35671338878165</v>
      </c>
      <c r="GR108" s="89">
        <f>SUMPRODUCT(CZ$6:CZ108,[1]节奏总纲!W$4:W106)</f>
        <v>82132762.154872045</v>
      </c>
      <c r="GS108" s="89">
        <f>SUMPRODUCT(DA$6:DA108,[1]节奏总纲!X$4:X106)</f>
        <v>70761127.407492533</v>
      </c>
      <c r="GT108" s="89">
        <f>SUMPRODUCT(DB$6:DB108,[1]节奏总纲!Y$4:Y106)</f>
        <v>57531327.952070378</v>
      </c>
      <c r="GU108" s="89">
        <f>SUMPRODUCT(DC$6:DC108,[1]节奏总纲!Z$4:Z106)</f>
        <v>41659068.518393472</v>
      </c>
      <c r="GV108" s="89">
        <f>SUMPRODUCT(DD$6:DD108,[1]节奏总纲!AA$4:AA106)</f>
        <v>22115452.649613552</v>
      </c>
    </row>
    <row r="109" spans="31:204" x14ac:dyDescent="0.15">
      <c r="BV109" s="89">
        <f t="shared" si="288"/>
        <v>0</v>
      </c>
      <c r="BW109" s="89">
        <f t="shared" si="289"/>
        <v>0</v>
      </c>
      <c r="BX109" s="89">
        <f t="shared" si="290"/>
        <v>0</v>
      </c>
      <c r="BY109" s="89">
        <f t="shared" si="291"/>
        <v>0</v>
      </c>
      <c r="BZ109" s="89">
        <f t="shared" si="292"/>
        <v>0</v>
      </c>
      <c r="CA109" s="89">
        <f t="shared" si="293"/>
        <v>0</v>
      </c>
      <c r="CB109" s="89">
        <f t="shared" si="294"/>
        <v>0</v>
      </c>
      <c r="CC109" s="89">
        <f t="shared" si="295"/>
        <v>0</v>
      </c>
      <c r="CD109" s="89">
        <f t="shared" si="296"/>
        <v>0</v>
      </c>
      <c r="CE109" s="89">
        <f t="shared" si="297"/>
        <v>0</v>
      </c>
      <c r="CF109" s="89">
        <f t="shared" si="298"/>
        <v>0</v>
      </c>
      <c r="CG109" s="89">
        <f t="shared" si="299"/>
        <v>0</v>
      </c>
      <c r="CH109" s="89">
        <f t="shared" si="300"/>
        <v>0</v>
      </c>
      <c r="CI109" s="89">
        <f t="shared" si="301"/>
        <v>0</v>
      </c>
      <c r="CJ109" s="89">
        <f t="shared" si="302"/>
        <v>0</v>
      </c>
      <c r="CK109" s="89">
        <f t="shared" si="303"/>
        <v>0</v>
      </c>
      <c r="CL109" s="89">
        <f t="shared" si="304"/>
        <v>0</v>
      </c>
      <c r="CM109" s="89">
        <f t="shared" si="305"/>
        <v>0</v>
      </c>
      <c r="CN109" s="89">
        <f t="shared" si="306"/>
        <v>0</v>
      </c>
      <c r="CO109" s="89">
        <f t="shared" si="307"/>
        <v>0</v>
      </c>
      <c r="CP109" s="89">
        <f t="shared" si="308"/>
        <v>0</v>
      </c>
      <c r="CQ109" s="89">
        <f t="shared" si="309"/>
        <v>0</v>
      </c>
      <c r="CR109" s="89">
        <f t="shared" si="310"/>
        <v>0</v>
      </c>
      <c r="CS109" s="89">
        <f t="shared" si="311"/>
        <v>0</v>
      </c>
      <c r="CT109" s="89">
        <f t="shared" si="312"/>
        <v>0</v>
      </c>
      <c r="CU109" s="89">
        <f t="shared" si="313"/>
        <v>0</v>
      </c>
      <c r="CV109" s="89">
        <f t="shared" si="314"/>
        <v>0</v>
      </c>
      <c r="CW109" s="89">
        <f t="shared" si="315"/>
        <v>0</v>
      </c>
      <c r="CX109" s="89">
        <f t="shared" si="316"/>
        <v>0</v>
      </c>
      <c r="CY109" s="89">
        <f t="shared" si="317"/>
        <v>0</v>
      </c>
      <c r="CZ109" s="89">
        <f t="shared" si="318"/>
        <v>0</v>
      </c>
      <c r="DA109" s="89">
        <f t="shared" si="319"/>
        <v>0</v>
      </c>
      <c r="DB109" s="89">
        <f t="shared" si="320"/>
        <v>0</v>
      </c>
      <c r="DC109" s="89">
        <f t="shared" si="321"/>
        <v>0</v>
      </c>
      <c r="DD109" s="89">
        <f t="shared" si="322"/>
        <v>0</v>
      </c>
      <c r="EX109" s="88">
        <v>100</v>
      </c>
      <c r="EY109" s="88">
        <f t="shared" si="277"/>
        <v>0</v>
      </c>
      <c r="EZ109" s="88">
        <f t="shared" si="278"/>
        <v>0</v>
      </c>
      <c r="FA109" s="88">
        <f t="shared" si="279"/>
        <v>0</v>
      </c>
      <c r="FB109" s="88">
        <f t="shared" si="280"/>
        <v>0</v>
      </c>
      <c r="FC109" s="88">
        <f t="shared" si="281"/>
        <v>0</v>
      </c>
      <c r="FE109" s="89">
        <f>SUMPRODUCT(BV$6:BV109,[1]节奏总纲!W$4:W107)</f>
        <v>22821.748314342112</v>
      </c>
      <c r="FF109" s="89">
        <f>SUMPRODUCT(BW$6:BW109,[1]节奏总纲!X$4:X107)</f>
        <v>19662.73523507507</v>
      </c>
      <c r="FG109" s="89">
        <f>SUMPRODUCT(BX$6:BX109,[1]节奏总纲!Y$4:Y107)</f>
        <v>15987.068196387525</v>
      </c>
      <c r="FH109" s="89">
        <f>SUMPRODUCT(BY$6:BY109,[1]节奏总纲!Z$4:Z107)</f>
        <v>11576.795848743712</v>
      </c>
      <c r="FI109" s="89">
        <f>SUMPRODUCT(BZ$6:BZ109,[1]节奏总纲!AA$4:AA107)</f>
        <v>6146.2814037928911</v>
      </c>
      <c r="FJ109" s="89">
        <f>SUMPRODUCT(CA$6:CA109,[1]节奏总纲!W$4:W107)</f>
        <v>17094.301186781908</v>
      </c>
      <c r="FK109" s="89">
        <f>SUMPRODUCT(CB$6:CB109,[1]节奏总纲!X$4:X107)</f>
        <v>14727.988048755884</v>
      </c>
      <c r="FL109" s="89">
        <f>SUMPRODUCT(CC$6:CC109,[1]节奏总纲!Y$4:Y107)</f>
        <v>11974.631410616174</v>
      </c>
      <c r="FM109" s="89">
        <f>SUMPRODUCT(CD$6:CD109,[1]节奏总纲!Z$4:Z107)</f>
        <v>8671.0046446742472</v>
      </c>
      <c r="FN109" s="89">
        <f>SUMPRODUCT(CE$6:CE109,[1]节奏总纲!AA$4:AA107)</f>
        <v>4603.3857060686205</v>
      </c>
      <c r="FO109" s="89">
        <f>SUMPRODUCT(CF$6:CF109,[1]节奏总纲!W$4:W107)</f>
        <v>11385.415029904972</v>
      </c>
      <c r="FP109" s="89">
        <f>SUMPRODUCT(CG$6:CG109,[1]节奏总纲!X$4:X107)</f>
        <v>9809.6747596711302</v>
      </c>
      <c r="FQ109" s="89">
        <f>SUMPRODUCT(CH$6:CH109,[1]节奏总纲!Y$4:Y107)</f>
        <v>7975.9057336234564</v>
      </c>
      <c r="FR109" s="89">
        <f>SUMPRODUCT(CI$6:CI109,[1]节奏总纲!Z$4:Z107)</f>
        <v>5775.3640242273705</v>
      </c>
      <c r="FS109" s="89">
        <f>SUMPRODUCT(CJ$6:CJ109,[1]节奏总纲!AA$4:AA107)</f>
        <v>3065.9952360879488</v>
      </c>
      <c r="FT109" s="89">
        <f>SUMPRODUCT(CK$6:CK109,[1]节奏总纲!W$4:W107)</f>
        <v>17014.805489805451</v>
      </c>
      <c r="FU109" s="89">
        <f>SUMPRODUCT(CL$6:CL109,[1]节奏总纲!X$4:X107)</f>
        <v>14659.670927779262</v>
      </c>
      <c r="FV109" s="89">
        <f>SUMPRODUCT(CM$6:CM109,[1]节奏总纲!Y$4:Y107)</f>
        <v>11919.147507776561</v>
      </c>
      <c r="FW109" s="89">
        <f>SUMPRODUCT(CN$6:CN109,[1]节奏总纲!Z$4:Z107)</f>
        <v>8630.9085295146469</v>
      </c>
      <c r="FX109" s="89">
        <f>SUMPRODUCT(CO$6:CO109,[1]节奏总纲!AA$4:AA107)</f>
        <v>4581.5855255562592</v>
      </c>
      <c r="FY109" s="89">
        <f>SUMPRODUCT(CP$6:CP109,[1]节奏总纲!W$4:W107)</f>
        <v>11320.400738007393</v>
      </c>
      <c r="FZ109" s="89">
        <f>SUMPRODUCT(CQ$6:CQ109,[1]节奏总纲!X$4:X107)</f>
        <v>9753.6505764509111</v>
      </c>
      <c r="GA109" s="89">
        <f>SUMPRODUCT(CR$6:CR109,[1]节奏总纲!Y$4:Y107)</f>
        <v>7930.2640696301642</v>
      </c>
      <c r="GB109" s="89">
        <f>SUMPRODUCT(CS$6:CS109,[1]节奏总纲!Z$4:Z107)</f>
        <v>5742.1026903498041</v>
      </c>
      <c r="GC109" s="89">
        <f>SUMPRODUCT(CT$6:CT109,[1]节奏总纲!AA$4:AA107)</f>
        <v>3048.2115308397292</v>
      </c>
      <c r="GD109" s="89">
        <f>SUMPRODUCT(CU$6:CU109,[1]节奏总纲!W$4:W107)</f>
        <v>5643.5680084369451</v>
      </c>
      <c r="GE109" s="89">
        <f>SUMPRODUCT(CV$6:CV109,[1]节奏总纲!X$4:X107)</f>
        <v>4862.3591691040483</v>
      </c>
      <c r="GF109" s="89">
        <f>SUMPRODUCT(CW$6:CW109,[1]节奏总纲!Y$4:Y107)</f>
        <v>3953.4887405362301</v>
      </c>
      <c r="GG109" s="89">
        <f>SUMPRODUCT(CX$6:CX109,[1]节奏总纲!Z$4:Z107)</f>
        <v>2862.9915134306398</v>
      </c>
      <c r="GH109" s="89">
        <f>SUMPRODUCT(CY$6:CY109,[1]节奏总纲!AA$4:AA107)</f>
        <v>1519.5784611582696</v>
      </c>
      <c r="GJ109" s="88">
        <v>55</v>
      </c>
      <c r="GK109" s="88">
        <f t="shared" si="282"/>
        <v>252.5171915911817</v>
      </c>
      <c r="GL109" s="88">
        <f t="shared" si="283"/>
        <v>183.06254691733776</v>
      </c>
      <c r="GM109" s="88">
        <f t="shared" si="284"/>
        <v>119.11312998709377</v>
      </c>
      <c r="GN109" s="88">
        <f t="shared" si="285"/>
        <v>161.26236640497652</v>
      </c>
      <c r="GO109" s="88">
        <f t="shared" si="286"/>
        <v>101.32942473887479</v>
      </c>
      <c r="GP109" s="88">
        <f t="shared" si="287"/>
        <v>46.137408107842504</v>
      </c>
      <c r="GR109" s="89">
        <f>SUMPRODUCT(CZ$6:CZ109,[1]节奏总纲!W$4:W107)</f>
        <v>82132762.154872045</v>
      </c>
      <c r="GS109" s="89">
        <f>SUMPRODUCT(DA$6:DA109,[1]节奏总纲!X$4:X107)</f>
        <v>70761127.407492533</v>
      </c>
      <c r="GT109" s="89">
        <f>SUMPRODUCT(DB$6:DB109,[1]节奏总纲!Y$4:Y107)</f>
        <v>57531327.952070378</v>
      </c>
      <c r="GU109" s="89">
        <f>SUMPRODUCT(DC$6:DC109,[1]节奏总纲!Z$4:Z107)</f>
        <v>41659068.518393472</v>
      </c>
      <c r="GV109" s="89">
        <f>SUMPRODUCT(DD$6:DD109,[1]节奏总纲!AA$4:AA107)</f>
        <v>22115452.649613552</v>
      </c>
    </row>
    <row r="110" spans="31:204" x14ac:dyDescent="0.15">
      <c r="BV110" s="89">
        <f t="shared" si="288"/>
        <v>0</v>
      </c>
      <c r="BW110" s="89">
        <f t="shared" si="289"/>
        <v>0</v>
      </c>
      <c r="BX110" s="89">
        <f t="shared" si="290"/>
        <v>0</v>
      </c>
      <c r="BY110" s="89">
        <f t="shared" si="291"/>
        <v>0</v>
      </c>
      <c r="BZ110" s="89">
        <f t="shared" si="292"/>
        <v>0</v>
      </c>
      <c r="CA110" s="89">
        <f t="shared" si="293"/>
        <v>0</v>
      </c>
      <c r="CB110" s="89">
        <f t="shared" si="294"/>
        <v>0</v>
      </c>
      <c r="CC110" s="89">
        <f t="shared" si="295"/>
        <v>0</v>
      </c>
      <c r="CD110" s="89">
        <f t="shared" si="296"/>
        <v>0</v>
      </c>
      <c r="CE110" s="89">
        <f t="shared" si="297"/>
        <v>0</v>
      </c>
      <c r="CF110" s="89">
        <f t="shared" si="298"/>
        <v>0</v>
      </c>
      <c r="CG110" s="89">
        <f t="shared" si="299"/>
        <v>0</v>
      </c>
      <c r="CH110" s="89">
        <f t="shared" si="300"/>
        <v>0</v>
      </c>
      <c r="CI110" s="89">
        <f t="shared" si="301"/>
        <v>0</v>
      </c>
      <c r="CJ110" s="89">
        <f t="shared" si="302"/>
        <v>0</v>
      </c>
      <c r="CK110" s="89">
        <f t="shared" si="303"/>
        <v>0</v>
      </c>
      <c r="CL110" s="89">
        <f t="shared" si="304"/>
        <v>0</v>
      </c>
      <c r="CM110" s="89">
        <f t="shared" si="305"/>
        <v>0</v>
      </c>
      <c r="CN110" s="89">
        <f t="shared" si="306"/>
        <v>0</v>
      </c>
      <c r="CO110" s="89">
        <f t="shared" si="307"/>
        <v>0</v>
      </c>
      <c r="CP110" s="89">
        <f t="shared" si="308"/>
        <v>0</v>
      </c>
      <c r="CQ110" s="89">
        <f t="shared" si="309"/>
        <v>0</v>
      </c>
      <c r="CR110" s="89">
        <f t="shared" si="310"/>
        <v>0</v>
      </c>
      <c r="CS110" s="89">
        <f t="shared" si="311"/>
        <v>0</v>
      </c>
      <c r="CT110" s="89">
        <f t="shared" si="312"/>
        <v>0</v>
      </c>
      <c r="CU110" s="89">
        <f t="shared" si="313"/>
        <v>0</v>
      </c>
      <c r="CV110" s="89">
        <f t="shared" si="314"/>
        <v>0</v>
      </c>
      <c r="CW110" s="89">
        <f t="shared" si="315"/>
        <v>0</v>
      </c>
      <c r="CX110" s="89">
        <f t="shared" si="316"/>
        <v>0</v>
      </c>
      <c r="CY110" s="89">
        <f t="shared" si="317"/>
        <v>0</v>
      </c>
      <c r="CZ110" s="89">
        <f t="shared" si="318"/>
        <v>0</v>
      </c>
      <c r="DA110" s="89">
        <f t="shared" si="319"/>
        <v>0</v>
      </c>
      <c r="DB110" s="89">
        <f t="shared" si="320"/>
        <v>0</v>
      </c>
      <c r="DC110" s="89">
        <f t="shared" si="321"/>
        <v>0</v>
      </c>
      <c r="DD110" s="89">
        <f t="shared" si="322"/>
        <v>0</v>
      </c>
      <c r="FE110" s="89">
        <f>SUMPRODUCT(BV$6:BV110,[1]节奏总纲!W$4:W108)</f>
        <v>22821.748314342112</v>
      </c>
      <c r="FF110" s="89">
        <f>SUMPRODUCT(BW$6:BW110,[1]节奏总纲!X$4:X108)</f>
        <v>19662.73523507507</v>
      </c>
      <c r="FG110" s="89">
        <f>SUMPRODUCT(BX$6:BX110,[1]节奏总纲!Y$4:Y108)</f>
        <v>15987.068196387525</v>
      </c>
      <c r="FH110" s="89">
        <f>SUMPRODUCT(BY$6:BY110,[1]节奏总纲!Z$4:Z108)</f>
        <v>11576.795848743712</v>
      </c>
      <c r="FI110" s="89">
        <f>SUMPRODUCT(BZ$6:BZ110,[1]节奏总纲!AA$4:AA108)</f>
        <v>6146.2814037928911</v>
      </c>
      <c r="FJ110" s="89">
        <f>SUMPRODUCT(CA$6:CA110,[1]节奏总纲!W$4:W108)</f>
        <v>17094.301186781908</v>
      </c>
      <c r="FK110" s="89">
        <f>SUMPRODUCT(CB$6:CB110,[1]节奏总纲!X$4:X108)</f>
        <v>14727.988048755884</v>
      </c>
      <c r="FL110" s="89">
        <f>SUMPRODUCT(CC$6:CC110,[1]节奏总纲!Y$4:Y108)</f>
        <v>11974.631410616174</v>
      </c>
      <c r="FM110" s="89">
        <f>SUMPRODUCT(CD$6:CD110,[1]节奏总纲!Z$4:Z108)</f>
        <v>8671.0046446742472</v>
      </c>
      <c r="FN110" s="89">
        <f>SUMPRODUCT(CE$6:CE110,[1]节奏总纲!AA$4:AA108)</f>
        <v>4603.3857060686205</v>
      </c>
      <c r="FO110" s="89">
        <f>SUMPRODUCT(CF$6:CF110,[1]节奏总纲!W$4:W108)</f>
        <v>11385.415029904972</v>
      </c>
      <c r="FP110" s="89">
        <f>SUMPRODUCT(CG$6:CG110,[1]节奏总纲!X$4:X108)</f>
        <v>9809.6747596711302</v>
      </c>
      <c r="FQ110" s="89">
        <f>SUMPRODUCT(CH$6:CH110,[1]节奏总纲!Y$4:Y108)</f>
        <v>7975.9057336234564</v>
      </c>
      <c r="FR110" s="89">
        <f>SUMPRODUCT(CI$6:CI110,[1]节奏总纲!Z$4:Z108)</f>
        <v>5775.3640242273705</v>
      </c>
      <c r="FS110" s="89">
        <f>SUMPRODUCT(CJ$6:CJ110,[1]节奏总纲!AA$4:AA108)</f>
        <v>3065.9952360879488</v>
      </c>
      <c r="FT110" s="89">
        <f>SUMPRODUCT(CK$6:CK110,[1]节奏总纲!W$4:W108)</f>
        <v>17014.805489805451</v>
      </c>
      <c r="FU110" s="89">
        <f>SUMPRODUCT(CL$6:CL110,[1]节奏总纲!X$4:X108)</f>
        <v>14659.670927779262</v>
      </c>
      <c r="FV110" s="89">
        <f>SUMPRODUCT(CM$6:CM110,[1]节奏总纲!Y$4:Y108)</f>
        <v>11919.147507776561</v>
      </c>
      <c r="FW110" s="89">
        <f>SUMPRODUCT(CN$6:CN110,[1]节奏总纲!Z$4:Z108)</f>
        <v>8630.9085295146469</v>
      </c>
      <c r="FX110" s="89">
        <f>SUMPRODUCT(CO$6:CO110,[1]节奏总纲!AA$4:AA108)</f>
        <v>4581.5855255562592</v>
      </c>
      <c r="FY110" s="89">
        <f>SUMPRODUCT(CP$6:CP110,[1]节奏总纲!W$4:W108)</f>
        <v>11320.400738007393</v>
      </c>
      <c r="FZ110" s="89">
        <f>SUMPRODUCT(CQ$6:CQ110,[1]节奏总纲!X$4:X108)</f>
        <v>9753.6505764509111</v>
      </c>
      <c r="GA110" s="89">
        <f>SUMPRODUCT(CR$6:CR110,[1]节奏总纲!Y$4:Y108)</f>
        <v>7930.2640696301642</v>
      </c>
      <c r="GB110" s="89">
        <f>SUMPRODUCT(CS$6:CS110,[1]节奏总纲!Z$4:Z108)</f>
        <v>5742.1026903498041</v>
      </c>
      <c r="GC110" s="89">
        <f>SUMPRODUCT(CT$6:CT110,[1]节奏总纲!AA$4:AA108)</f>
        <v>3048.2115308397292</v>
      </c>
      <c r="GD110" s="89">
        <f>SUMPRODUCT(CU$6:CU110,[1]节奏总纲!W$4:W108)</f>
        <v>5643.5680084369451</v>
      </c>
      <c r="GE110" s="89">
        <f>SUMPRODUCT(CV$6:CV110,[1]节奏总纲!X$4:X108)</f>
        <v>4862.3591691040483</v>
      </c>
      <c r="GF110" s="89">
        <f>SUMPRODUCT(CW$6:CW110,[1]节奏总纲!Y$4:Y108)</f>
        <v>3953.4887405362301</v>
      </c>
      <c r="GG110" s="89">
        <f>SUMPRODUCT(CX$6:CX110,[1]节奏总纲!Z$4:Z108)</f>
        <v>2862.9915134306398</v>
      </c>
      <c r="GH110" s="89">
        <f>SUMPRODUCT(CY$6:CY110,[1]节奏总纲!AA$4:AA108)</f>
        <v>1519.5784611582696</v>
      </c>
      <c r="GJ110" s="88">
        <v>60</v>
      </c>
      <c r="GK110" s="88">
        <f t="shared" si="282"/>
        <v>359.15241271493835</v>
      </c>
      <c r="GL110" s="88">
        <f t="shared" si="283"/>
        <v>263.0389627601553</v>
      </c>
      <c r="GM110" s="88">
        <f t="shared" si="284"/>
        <v>172.4307405489721</v>
      </c>
      <c r="GN110" s="88">
        <f t="shared" si="285"/>
        <v>241.23878224779403</v>
      </c>
      <c r="GO110" s="88">
        <f t="shared" si="286"/>
        <v>154.64703530075309</v>
      </c>
      <c r="GP110" s="88">
        <f t="shared" si="287"/>
        <v>72.796213388781666</v>
      </c>
      <c r="GR110" s="89">
        <f>SUMPRODUCT(CZ$6:CZ110,[1]节奏总纲!W$4:W108)</f>
        <v>82132762.154872045</v>
      </c>
      <c r="GS110" s="89">
        <f>SUMPRODUCT(DA$6:DA110,[1]节奏总纲!X$4:X108)</f>
        <v>70761127.407492533</v>
      </c>
      <c r="GT110" s="89">
        <f>SUMPRODUCT(DB$6:DB110,[1]节奏总纲!Y$4:Y108)</f>
        <v>57531327.952070378</v>
      </c>
      <c r="GU110" s="89">
        <f>SUMPRODUCT(DC$6:DC110,[1]节奏总纲!Z$4:Z108)</f>
        <v>41659068.518393472</v>
      </c>
      <c r="GV110" s="89">
        <f>SUMPRODUCT(DD$6:DD110,[1]节奏总纲!AA$4:AA108)</f>
        <v>22115452.649613552</v>
      </c>
    </row>
    <row r="111" spans="31:204" x14ac:dyDescent="0.15">
      <c r="BV111" s="89">
        <f t="shared" si="288"/>
        <v>0</v>
      </c>
      <c r="BW111" s="89">
        <f t="shared" si="289"/>
        <v>0</v>
      </c>
      <c r="BX111" s="89">
        <f t="shared" si="290"/>
        <v>0</v>
      </c>
      <c r="BY111" s="89">
        <f t="shared" si="291"/>
        <v>0</v>
      </c>
      <c r="BZ111" s="89">
        <f t="shared" si="292"/>
        <v>0</v>
      </c>
      <c r="CA111" s="89">
        <f t="shared" si="293"/>
        <v>0</v>
      </c>
      <c r="CB111" s="89">
        <f t="shared" si="294"/>
        <v>0</v>
      </c>
      <c r="CC111" s="89">
        <f t="shared" si="295"/>
        <v>0</v>
      </c>
      <c r="CD111" s="89">
        <f t="shared" si="296"/>
        <v>0</v>
      </c>
      <c r="CE111" s="89">
        <f t="shared" si="297"/>
        <v>0</v>
      </c>
      <c r="CF111" s="89">
        <f t="shared" si="298"/>
        <v>0</v>
      </c>
      <c r="CG111" s="89">
        <f t="shared" si="299"/>
        <v>0</v>
      </c>
      <c r="CH111" s="89">
        <f t="shared" si="300"/>
        <v>0</v>
      </c>
      <c r="CI111" s="89">
        <f t="shared" si="301"/>
        <v>0</v>
      </c>
      <c r="CJ111" s="89">
        <f t="shared" si="302"/>
        <v>0</v>
      </c>
      <c r="CK111" s="89">
        <f t="shared" si="303"/>
        <v>0</v>
      </c>
      <c r="CL111" s="89">
        <f t="shared" si="304"/>
        <v>0</v>
      </c>
      <c r="CM111" s="89">
        <f t="shared" si="305"/>
        <v>0</v>
      </c>
      <c r="CN111" s="89">
        <f t="shared" si="306"/>
        <v>0</v>
      </c>
      <c r="CO111" s="89">
        <f t="shared" si="307"/>
        <v>0</v>
      </c>
      <c r="CP111" s="89">
        <f t="shared" si="308"/>
        <v>0</v>
      </c>
      <c r="CQ111" s="89">
        <f t="shared" si="309"/>
        <v>0</v>
      </c>
      <c r="CR111" s="89">
        <f t="shared" si="310"/>
        <v>0</v>
      </c>
      <c r="CS111" s="89">
        <f t="shared" si="311"/>
        <v>0</v>
      </c>
      <c r="CT111" s="89">
        <f t="shared" si="312"/>
        <v>0</v>
      </c>
      <c r="CU111" s="89">
        <f t="shared" si="313"/>
        <v>0</v>
      </c>
      <c r="CV111" s="89">
        <f t="shared" si="314"/>
        <v>0</v>
      </c>
      <c r="CW111" s="89">
        <f t="shared" si="315"/>
        <v>0</v>
      </c>
      <c r="CX111" s="89">
        <f t="shared" si="316"/>
        <v>0</v>
      </c>
      <c r="CY111" s="89">
        <f t="shared" si="317"/>
        <v>0</v>
      </c>
      <c r="CZ111" s="89">
        <f t="shared" si="318"/>
        <v>0</v>
      </c>
      <c r="DA111" s="89">
        <f t="shared" si="319"/>
        <v>0</v>
      </c>
      <c r="DB111" s="89">
        <f t="shared" si="320"/>
        <v>0</v>
      </c>
      <c r="DC111" s="89">
        <f t="shared" si="321"/>
        <v>0</v>
      </c>
      <c r="DD111" s="89">
        <f t="shared" si="322"/>
        <v>0</v>
      </c>
      <c r="FE111" s="89">
        <f>SUMPRODUCT(BV$6:BV111,[1]节奏总纲!W$4:W109)</f>
        <v>22821.748314342112</v>
      </c>
      <c r="FF111" s="89">
        <f>SUMPRODUCT(BW$6:BW111,[1]节奏总纲!X$4:X109)</f>
        <v>19662.73523507507</v>
      </c>
      <c r="FG111" s="89">
        <f>SUMPRODUCT(BX$6:BX111,[1]节奏总纲!Y$4:Y109)</f>
        <v>15987.068196387525</v>
      </c>
      <c r="FH111" s="89">
        <f>SUMPRODUCT(BY$6:BY111,[1]节奏总纲!Z$4:Z109)</f>
        <v>11576.795848743712</v>
      </c>
      <c r="FI111" s="89">
        <f>SUMPRODUCT(BZ$6:BZ111,[1]节奏总纲!AA$4:AA109)</f>
        <v>6146.2814037928911</v>
      </c>
      <c r="FJ111" s="89">
        <f>SUMPRODUCT(CA$6:CA111,[1]节奏总纲!W$4:W109)</f>
        <v>17094.301186781908</v>
      </c>
      <c r="FK111" s="89">
        <f>SUMPRODUCT(CB$6:CB111,[1]节奏总纲!X$4:X109)</f>
        <v>14727.988048755884</v>
      </c>
      <c r="FL111" s="89">
        <f>SUMPRODUCT(CC$6:CC111,[1]节奏总纲!Y$4:Y109)</f>
        <v>11974.631410616174</v>
      </c>
      <c r="FM111" s="89">
        <f>SUMPRODUCT(CD$6:CD111,[1]节奏总纲!Z$4:Z109)</f>
        <v>8671.0046446742472</v>
      </c>
      <c r="FN111" s="89">
        <f>SUMPRODUCT(CE$6:CE111,[1]节奏总纲!AA$4:AA109)</f>
        <v>4603.3857060686205</v>
      </c>
      <c r="FO111" s="89">
        <f>SUMPRODUCT(CF$6:CF111,[1]节奏总纲!W$4:W109)</f>
        <v>11385.415029904972</v>
      </c>
      <c r="FP111" s="89">
        <f>SUMPRODUCT(CG$6:CG111,[1]节奏总纲!X$4:X109)</f>
        <v>9809.6747596711302</v>
      </c>
      <c r="FQ111" s="89">
        <f>SUMPRODUCT(CH$6:CH111,[1]节奏总纲!Y$4:Y109)</f>
        <v>7975.9057336234564</v>
      </c>
      <c r="FR111" s="89">
        <f>SUMPRODUCT(CI$6:CI111,[1]节奏总纲!Z$4:Z109)</f>
        <v>5775.3640242273705</v>
      </c>
      <c r="FS111" s="89">
        <f>SUMPRODUCT(CJ$6:CJ111,[1]节奏总纲!AA$4:AA109)</f>
        <v>3065.9952360879488</v>
      </c>
      <c r="FT111" s="89">
        <f>SUMPRODUCT(CK$6:CK111,[1]节奏总纲!W$4:W109)</f>
        <v>17014.805489805451</v>
      </c>
      <c r="FU111" s="89">
        <f>SUMPRODUCT(CL$6:CL111,[1]节奏总纲!X$4:X109)</f>
        <v>14659.670927779262</v>
      </c>
      <c r="FV111" s="89">
        <f>SUMPRODUCT(CM$6:CM111,[1]节奏总纲!Y$4:Y109)</f>
        <v>11919.147507776561</v>
      </c>
      <c r="FW111" s="89">
        <f>SUMPRODUCT(CN$6:CN111,[1]节奏总纲!Z$4:Z109)</f>
        <v>8630.9085295146469</v>
      </c>
      <c r="FX111" s="89">
        <f>SUMPRODUCT(CO$6:CO111,[1]节奏总纲!AA$4:AA109)</f>
        <v>4581.5855255562592</v>
      </c>
      <c r="FY111" s="89">
        <f>SUMPRODUCT(CP$6:CP111,[1]节奏总纲!W$4:W109)</f>
        <v>11320.400738007393</v>
      </c>
      <c r="FZ111" s="89">
        <f>SUMPRODUCT(CQ$6:CQ111,[1]节奏总纲!X$4:X109)</f>
        <v>9753.6505764509111</v>
      </c>
      <c r="GA111" s="89">
        <f>SUMPRODUCT(CR$6:CR111,[1]节奏总纲!Y$4:Y109)</f>
        <v>7930.2640696301642</v>
      </c>
      <c r="GB111" s="89">
        <f>SUMPRODUCT(CS$6:CS111,[1]节奏总纲!Z$4:Z109)</f>
        <v>5742.1026903498041</v>
      </c>
      <c r="GC111" s="89">
        <f>SUMPRODUCT(CT$6:CT111,[1]节奏总纲!AA$4:AA109)</f>
        <v>3048.2115308397292</v>
      </c>
      <c r="GD111" s="89">
        <f>SUMPRODUCT(CU$6:CU111,[1]节奏总纲!W$4:W109)</f>
        <v>5643.5680084369451</v>
      </c>
      <c r="GE111" s="89">
        <f>SUMPRODUCT(CV$6:CV111,[1]节奏总纲!X$4:X109)</f>
        <v>4862.3591691040483</v>
      </c>
      <c r="GF111" s="89">
        <f>SUMPRODUCT(CW$6:CW111,[1]节奏总纲!Y$4:Y109)</f>
        <v>3953.4887405362301</v>
      </c>
      <c r="GG111" s="89">
        <f>SUMPRODUCT(CX$6:CX111,[1]节奏总纲!Z$4:Z109)</f>
        <v>2862.9915134306398</v>
      </c>
      <c r="GH111" s="89">
        <f>SUMPRODUCT(CY$6:CY111,[1]节奏总纲!AA$4:AA109)</f>
        <v>1519.5784611582696</v>
      </c>
      <c r="GJ111" s="88">
        <v>65</v>
      </c>
      <c r="GK111" s="88">
        <f t="shared" si="282"/>
        <v>513.49856441176598</v>
      </c>
      <c r="GL111" s="88">
        <f t="shared" si="283"/>
        <v>378.79857653277611</v>
      </c>
      <c r="GM111" s="88">
        <f t="shared" si="284"/>
        <v>249.60381639738591</v>
      </c>
      <c r="GN111" s="88">
        <f t="shared" si="285"/>
        <v>356.99839602041487</v>
      </c>
      <c r="GO111" s="88">
        <f t="shared" si="286"/>
        <v>231.82011114916691</v>
      </c>
      <c r="GP111" s="88">
        <f t="shared" si="287"/>
        <v>111.38275131298857</v>
      </c>
      <c r="GR111" s="89">
        <f>SUMPRODUCT(CZ$6:CZ111,[1]节奏总纲!W$4:W109)</f>
        <v>82132762.154872045</v>
      </c>
      <c r="GS111" s="89">
        <f>SUMPRODUCT(DA$6:DA111,[1]节奏总纲!X$4:X109)</f>
        <v>70761127.407492533</v>
      </c>
      <c r="GT111" s="89">
        <f>SUMPRODUCT(DB$6:DB111,[1]节奏总纲!Y$4:Y109)</f>
        <v>57531327.952070378</v>
      </c>
      <c r="GU111" s="89">
        <f>SUMPRODUCT(DC$6:DC111,[1]节奏总纲!Z$4:Z109)</f>
        <v>41659068.518393472</v>
      </c>
      <c r="GV111" s="89">
        <f>SUMPRODUCT(DD$6:DD111,[1]节奏总纲!AA$4:AA109)</f>
        <v>22115452.649613552</v>
      </c>
    </row>
    <row r="112" spans="31:204" x14ac:dyDescent="0.15">
      <c r="BV112" s="89">
        <f t="shared" si="288"/>
        <v>0</v>
      </c>
      <c r="BW112" s="89">
        <f t="shared" si="289"/>
        <v>0</v>
      </c>
      <c r="BX112" s="89">
        <f t="shared" si="290"/>
        <v>0</v>
      </c>
      <c r="BY112" s="89">
        <f t="shared" si="291"/>
        <v>0</v>
      </c>
      <c r="BZ112" s="89">
        <f t="shared" si="292"/>
        <v>0</v>
      </c>
      <c r="CA112" s="89">
        <f t="shared" si="293"/>
        <v>0</v>
      </c>
      <c r="CB112" s="89">
        <f t="shared" si="294"/>
        <v>0</v>
      </c>
      <c r="CC112" s="89">
        <f t="shared" si="295"/>
        <v>0</v>
      </c>
      <c r="CD112" s="89">
        <f t="shared" si="296"/>
        <v>0</v>
      </c>
      <c r="CE112" s="89">
        <f t="shared" si="297"/>
        <v>0</v>
      </c>
      <c r="CF112" s="89">
        <f t="shared" si="298"/>
        <v>0</v>
      </c>
      <c r="CG112" s="89">
        <f t="shared" si="299"/>
        <v>0</v>
      </c>
      <c r="CH112" s="89">
        <f t="shared" si="300"/>
        <v>0</v>
      </c>
      <c r="CI112" s="89">
        <f t="shared" si="301"/>
        <v>0</v>
      </c>
      <c r="CJ112" s="89">
        <f t="shared" si="302"/>
        <v>0</v>
      </c>
      <c r="CK112" s="89">
        <f t="shared" si="303"/>
        <v>0</v>
      </c>
      <c r="CL112" s="89">
        <f t="shared" si="304"/>
        <v>0</v>
      </c>
      <c r="CM112" s="89">
        <f t="shared" si="305"/>
        <v>0</v>
      </c>
      <c r="CN112" s="89">
        <f t="shared" si="306"/>
        <v>0</v>
      </c>
      <c r="CO112" s="89">
        <f t="shared" si="307"/>
        <v>0</v>
      </c>
      <c r="CP112" s="89">
        <f t="shared" si="308"/>
        <v>0</v>
      </c>
      <c r="CQ112" s="89">
        <f t="shared" si="309"/>
        <v>0</v>
      </c>
      <c r="CR112" s="89">
        <f t="shared" si="310"/>
        <v>0</v>
      </c>
      <c r="CS112" s="89">
        <f t="shared" si="311"/>
        <v>0</v>
      </c>
      <c r="CT112" s="89">
        <f t="shared" si="312"/>
        <v>0</v>
      </c>
      <c r="CU112" s="89">
        <f t="shared" si="313"/>
        <v>0</v>
      </c>
      <c r="CV112" s="89">
        <f t="shared" si="314"/>
        <v>0</v>
      </c>
      <c r="CW112" s="89">
        <f t="shared" si="315"/>
        <v>0</v>
      </c>
      <c r="CX112" s="89">
        <f t="shared" si="316"/>
        <v>0</v>
      </c>
      <c r="CY112" s="89">
        <f t="shared" si="317"/>
        <v>0</v>
      </c>
      <c r="CZ112" s="89">
        <f t="shared" si="318"/>
        <v>0</v>
      </c>
      <c r="DA112" s="89">
        <f t="shared" si="319"/>
        <v>0</v>
      </c>
      <c r="DB112" s="89">
        <f t="shared" si="320"/>
        <v>0</v>
      </c>
      <c r="DC112" s="89">
        <f t="shared" si="321"/>
        <v>0</v>
      </c>
      <c r="DD112" s="89">
        <f t="shared" si="322"/>
        <v>0</v>
      </c>
      <c r="FE112" s="89">
        <f>SUMPRODUCT(BV$6:BV112,[1]节奏总纲!W$4:W110)</f>
        <v>22821.748314342112</v>
      </c>
      <c r="FF112" s="89">
        <f>SUMPRODUCT(BW$6:BW112,[1]节奏总纲!X$4:X110)</f>
        <v>19662.73523507507</v>
      </c>
      <c r="FG112" s="89">
        <f>SUMPRODUCT(BX$6:BX112,[1]节奏总纲!Y$4:Y110)</f>
        <v>15987.068196387525</v>
      </c>
      <c r="FH112" s="89">
        <f>SUMPRODUCT(BY$6:BY112,[1]节奏总纲!Z$4:Z110)</f>
        <v>11576.795848743712</v>
      </c>
      <c r="FI112" s="89">
        <f>SUMPRODUCT(BZ$6:BZ112,[1]节奏总纲!AA$4:AA110)</f>
        <v>6146.2814037928911</v>
      </c>
      <c r="FJ112" s="89">
        <f>SUMPRODUCT(CA$6:CA112,[1]节奏总纲!W$4:W110)</f>
        <v>17094.301186781908</v>
      </c>
      <c r="FK112" s="89">
        <f>SUMPRODUCT(CB$6:CB112,[1]节奏总纲!X$4:X110)</f>
        <v>14727.988048755884</v>
      </c>
      <c r="FL112" s="89">
        <f>SUMPRODUCT(CC$6:CC112,[1]节奏总纲!Y$4:Y110)</f>
        <v>11974.631410616174</v>
      </c>
      <c r="FM112" s="89">
        <f>SUMPRODUCT(CD$6:CD112,[1]节奏总纲!Z$4:Z110)</f>
        <v>8671.0046446742472</v>
      </c>
      <c r="FN112" s="89">
        <f>SUMPRODUCT(CE$6:CE112,[1]节奏总纲!AA$4:AA110)</f>
        <v>4603.3857060686205</v>
      </c>
      <c r="FO112" s="89">
        <f>SUMPRODUCT(CF$6:CF112,[1]节奏总纲!W$4:W110)</f>
        <v>11385.415029904972</v>
      </c>
      <c r="FP112" s="89">
        <f>SUMPRODUCT(CG$6:CG112,[1]节奏总纲!X$4:X110)</f>
        <v>9809.6747596711302</v>
      </c>
      <c r="FQ112" s="89">
        <f>SUMPRODUCT(CH$6:CH112,[1]节奏总纲!Y$4:Y110)</f>
        <v>7975.9057336234564</v>
      </c>
      <c r="FR112" s="89">
        <f>SUMPRODUCT(CI$6:CI112,[1]节奏总纲!Z$4:Z110)</f>
        <v>5775.3640242273705</v>
      </c>
      <c r="FS112" s="89">
        <f>SUMPRODUCT(CJ$6:CJ112,[1]节奏总纲!AA$4:AA110)</f>
        <v>3065.9952360879488</v>
      </c>
      <c r="FT112" s="89">
        <f>SUMPRODUCT(CK$6:CK112,[1]节奏总纲!W$4:W110)</f>
        <v>17014.805489805451</v>
      </c>
      <c r="FU112" s="89">
        <f>SUMPRODUCT(CL$6:CL112,[1]节奏总纲!X$4:X110)</f>
        <v>14659.670927779262</v>
      </c>
      <c r="FV112" s="89">
        <f>SUMPRODUCT(CM$6:CM112,[1]节奏总纲!Y$4:Y110)</f>
        <v>11919.147507776561</v>
      </c>
      <c r="FW112" s="89">
        <f>SUMPRODUCT(CN$6:CN112,[1]节奏总纲!Z$4:Z110)</f>
        <v>8630.9085295146469</v>
      </c>
      <c r="FX112" s="89">
        <f>SUMPRODUCT(CO$6:CO112,[1]节奏总纲!AA$4:AA110)</f>
        <v>4581.5855255562592</v>
      </c>
      <c r="FY112" s="89">
        <f>SUMPRODUCT(CP$6:CP112,[1]节奏总纲!W$4:W110)</f>
        <v>11320.400738007393</v>
      </c>
      <c r="FZ112" s="89">
        <f>SUMPRODUCT(CQ$6:CQ112,[1]节奏总纲!X$4:X110)</f>
        <v>9753.6505764509111</v>
      </c>
      <c r="GA112" s="89">
        <f>SUMPRODUCT(CR$6:CR112,[1]节奏总纲!Y$4:Y110)</f>
        <v>7930.2640696301642</v>
      </c>
      <c r="GB112" s="89">
        <f>SUMPRODUCT(CS$6:CS112,[1]节奏总纲!Z$4:Z110)</f>
        <v>5742.1026903498041</v>
      </c>
      <c r="GC112" s="89">
        <f>SUMPRODUCT(CT$6:CT112,[1]节奏总纲!AA$4:AA110)</f>
        <v>3048.2115308397292</v>
      </c>
      <c r="GD112" s="89">
        <f>SUMPRODUCT(CU$6:CU112,[1]节奏总纲!W$4:W110)</f>
        <v>5643.5680084369451</v>
      </c>
      <c r="GE112" s="89">
        <f>SUMPRODUCT(CV$6:CV112,[1]节奏总纲!X$4:X110)</f>
        <v>4862.3591691040483</v>
      </c>
      <c r="GF112" s="89">
        <f>SUMPRODUCT(CW$6:CW112,[1]节奏总纲!Y$4:Y110)</f>
        <v>3953.4887405362301</v>
      </c>
      <c r="GG112" s="89">
        <f>SUMPRODUCT(CX$6:CX112,[1]节奏总纲!Z$4:Z110)</f>
        <v>2862.9915134306398</v>
      </c>
      <c r="GH112" s="89">
        <f>SUMPRODUCT(CY$6:CY112,[1]节奏总纲!AA$4:AA110)</f>
        <v>1519.5784611582696</v>
      </c>
      <c r="GJ112" s="88">
        <v>70</v>
      </c>
      <c r="GK112" s="88">
        <f t="shared" si="282"/>
        <v>723.62241271493826</v>
      </c>
      <c r="GL112" s="88">
        <f t="shared" si="283"/>
        <v>536.39146276015526</v>
      </c>
      <c r="GM112" s="88">
        <f t="shared" si="284"/>
        <v>354.66574054897205</v>
      </c>
      <c r="GN112" s="88">
        <f t="shared" si="285"/>
        <v>514.59128224779408</v>
      </c>
      <c r="GO112" s="88">
        <f t="shared" si="286"/>
        <v>336.88203530075305</v>
      </c>
      <c r="GP112" s="88">
        <f t="shared" si="287"/>
        <v>163.91371338878162</v>
      </c>
      <c r="GR112" s="89">
        <f>SUMPRODUCT(CZ$6:CZ112,[1]节奏总纲!W$4:W110)</f>
        <v>82132762.154872045</v>
      </c>
      <c r="GS112" s="89">
        <f>SUMPRODUCT(DA$6:DA112,[1]节奏总纲!X$4:X110)</f>
        <v>70761127.407492533</v>
      </c>
      <c r="GT112" s="89">
        <f>SUMPRODUCT(DB$6:DB112,[1]节奏总纲!Y$4:Y110)</f>
        <v>57531327.952070378</v>
      </c>
      <c r="GU112" s="89">
        <f>SUMPRODUCT(DC$6:DC112,[1]节奏总纲!Z$4:Z110)</f>
        <v>41659068.518393472</v>
      </c>
      <c r="GV112" s="89">
        <f>SUMPRODUCT(DD$6:DD112,[1]节奏总纲!AA$4:AA110)</f>
        <v>22115452.649613552</v>
      </c>
    </row>
    <row r="113" spans="74:204" x14ac:dyDescent="0.15">
      <c r="BV113" s="89">
        <f t="shared" si="288"/>
        <v>0</v>
      </c>
      <c r="BW113" s="89">
        <f t="shared" si="289"/>
        <v>0</v>
      </c>
      <c r="BX113" s="89">
        <f t="shared" si="290"/>
        <v>0</v>
      </c>
      <c r="BY113" s="89">
        <f t="shared" si="291"/>
        <v>0</v>
      </c>
      <c r="BZ113" s="89">
        <f t="shared" si="292"/>
        <v>0</v>
      </c>
      <c r="CA113" s="89">
        <f t="shared" si="293"/>
        <v>0</v>
      </c>
      <c r="CB113" s="89">
        <f t="shared" si="294"/>
        <v>0</v>
      </c>
      <c r="CC113" s="89">
        <f t="shared" si="295"/>
        <v>0</v>
      </c>
      <c r="CD113" s="89">
        <f t="shared" si="296"/>
        <v>0</v>
      </c>
      <c r="CE113" s="89">
        <f t="shared" si="297"/>
        <v>0</v>
      </c>
      <c r="CF113" s="89">
        <f t="shared" si="298"/>
        <v>0</v>
      </c>
      <c r="CG113" s="89">
        <f t="shared" si="299"/>
        <v>0</v>
      </c>
      <c r="CH113" s="89">
        <f t="shared" si="300"/>
        <v>0</v>
      </c>
      <c r="CI113" s="89">
        <f t="shared" si="301"/>
        <v>0</v>
      </c>
      <c r="CJ113" s="89">
        <f t="shared" si="302"/>
        <v>0</v>
      </c>
      <c r="CK113" s="89">
        <f t="shared" si="303"/>
        <v>0</v>
      </c>
      <c r="CL113" s="89">
        <f t="shared" si="304"/>
        <v>0</v>
      </c>
      <c r="CM113" s="89">
        <f t="shared" si="305"/>
        <v>0</v>
      </c>
      <c r="CN113" s="89">
        <f t="shared" si="306"/>
        <v>0</v>
      </c>
      <c r="CO113" s="89">
        <f t="shared" si="307"/>
        <v>0</v>
      </c>
      <c r="CP113" s="89">
        <f t="shared" si="308"/>
        <v>0</v>
      </c>
      <c r="CQ113" s="89">
        <f t="shared" si="309"/>
        <v>0</v>
      </c>
      <c r="CR113" s="89">
        <f t="shared" si="310"/>
        <v>0</v>
      </c>
      <c r="CS113" s="89">
        <f t="shared" si="311"/>
        <v>0</v>
      </c>
      <c r="CT113" s="89">
        <f t="shared" si="312"/>
        <v>0</v>
      </c>
      <c r="CU113" s="89">
        <f t="shared" si="313"/>
        <v>0</v>
      </c>
      <c r="CV113" s="89">
        <f t="shared" si="314"/>
        <v>0</v>
      </c>
      <c r="CW113" s="89">
        <f t="shared" si="315"/>
        <v>0</v>
      </c>
      <c r="CX113" s="89">
        <f t="shared" si="316"/>
        <v>0</v>
      </c>
      <c r="CY113" s="89">
        <f t="shared" si="317"/>
        <v>0</v>
      </c>
      <c r="CZ113" s="89">
        <f t="shared" si="318"/>
        <v>0</v>
      </c>
      <c r="DA113" s="89">
        <f t="shared" si="319"/>
        <v>0</v>
      </c>
      <c r="DB113" s="89">
        <f t="shared" si="320"/>
        <v>0</v>
      </c>
      <c r="DC113" s="89">
        <f t="shared" si="321"/>
        <v>0</v>
      </c>
      <c r="DD113" s="89">
        <f t="shared" si="322"/>
        <v>0</v>
      </c>
      <c r="FE113" s="89">
        <f>SUMPRODUCT(BV$6:BV113,[1]节奏总纲!W$4:W111)</f>
        <v>22821.748314342112</v>
      </c>
      <c r="FF113" s="89">
        <f>SUMPRODUCT(BW$6:BW113,[1]节奏总纲!X$4:X111)</f>
        <v>19662.73523507507</v>
      </c>
      <c r="FG113" s="89">
        <f>SUMPRODUCT(BX$6:BX113,[1]节奏总纲!Y$4:Y111)</f>
        <v>15987.068196387525</v>
      </c>
      <c r="FH113" s="89">
        <f>SUMPRODUCT(BY$6:BY113,[1]节奏总纲!Z$4:Z111)</f>
        <v>11576.795848743712</v>
      </c>
      <c r="FI113" s="89">
        <f>SUMPRODUCT(BZ$6:BZ113,[1]节奏总纲!AA$4:AA111)</f>
        <v>6146.2814037928911</v>
      </c>
      <c r="FJ113" s="89">
        <f>SUMPRODUCT(CA$6:CA113,[1]节奏总纲!W$4:W111)</f>
        <v>17094.301186781908</v>
      </c>
      <c r="FK113" s="89">
        <f>SUMPRODUCT(CB$6:CB113,[1]节奏总纲!X$4:X111)</f>
        <v>14727.988048755884</v>
      </c>
      <c r="FL113" s="89">
        <f>SUMPRODUCT(CC$6:CC113,[1]节奏总纲!Y$4:Y111)</f>
        <v>11974.631410616174</v>
      </c>
      <c r="FM113" s="89">
        <f>SUMPRODUCT(CD$6:CD113,[1]节奏总纲!Z$4:Z111)</f>
        <v>8671.0046446742472</v>
      </c>
      <c r="FN113" s="89">
        <f>SUMPRODUCT(CE$6:CE113,[1]节奏总纲!AA$4:AA111)</f>
        <v>4603.3857060686205</v>
      </c>
      <c r="FO113" s="89">
        <f>SUMPRODUCT(CF$6:CF113,[1]节奏总纲!W$4:W111)</f>
        <v>11385.415029904972</v>
      </c>
      <c r="FP113" s="89">
        <f>SUMPRODUCT(CG$6:CG113,[1]节奏总纲!X$4:X111)</f>
        <v>9809.6747596711302</v>
      </c>
      <c r="FQ113" s="89">
        <f>SUMPRODUCT(CH$6:CH113,[1]节奏总纲!Y$4:Y111)</f>
        <v>7975.9057336234564</v>
      </c>
      <c r="FR113" s="89">
        <f>SUMPRODUCT(CI$6:CI113,[1]节奏总纲!Z$4:Z111)</f>
        <v>5775.3640242273705</v>
      </c>
      <c r="FS113" s="89">
        <f>SUMPRODUCT(CJ$6:CJ113,[1]节奏总纲!AA$4:AA111)</f>
        <v>3065.9952360879488</v>
      </c>
      <c r="FT113" s="89">
        <f>SUMPRODUCT(CK$6:CK113,[1]节奏总纲!W$4:W111)</f>
        <v>17014.805489805451</v>
      </c>
      <c r="FU113" s="89">
        <f>SUMPRODUCT(CL$6:CL113,[1]节奏总纲!X$4:X111)</f>
        <v>14659.670927779262</v>
      </c>
      <c r="FV113" s="89">
        <f>SUMPRODUCT(CM$6:CM113,[1]节奏总纲!Y$4:Y111)</f>
        <v>11919.147507776561</v>
      </c>
      <c r="FW113" s="89">
        <f>SUMPRODUCT(CN$6:CN113,[1]节奏总纲!Z$4:Z111)</f>
        <v>8630.9085295146469</v>
      </c>
      <c r="FX113" s="89">
        <f>SUMPRODUCT(CO$6:CO113,[1]节奏总纲!AA$4:AA111)</f>
        <v>4581.5855255562592</v>
      </c>
      <c r="FY113" s="89">
        <f>SUMPRODUCT(CP$6:CP113,[1]节奏总纲!W$4:W111)</f>
        <v>11320.400738007393</v>
      </c>
      <c r="FZ113" s="89">
        <f>SUMPRODUCT(CQ$6:CQ113,[1]节奏总纲!X$4:X111)</f>
        <v>9753.6505764509111</v>
      </c>
      <c r="GA113" s="89">
        <f>SUMPRODUCT(CR$6:CR113,[1]节奏总纲!Y$4:Y111)</f>
        <v>7930.2640696301642</v>
      </c>
      <c r="GB113" s="89">
        <f>SUMPRODUCT(CS$6:CS113,[1]节奏总纲!Z$4:Z111)</f>
        <v>5742.1026903498041</v>
      </c>
      <c r="GC113" s="89">
        <f>SUMPRODUCT(CT$6:CT113,[1]节奏总纲!AA$4:AA111)</f>
        <v>3048.2115308397292</v>
      </c>
      <c r="GD113" s="89">
        <f>SUMPRODUCT(CU$6:CU113,[1]节奏总纲!W$4:W111)</f>
        <v>5643.5680084369451</v>
      </c>
      <c r="GE113" s="89">
        <f>SUMPRODUCT(CV$6:CV113,[1]节奏总纲!X$4:X111)</f>
        <v>4862.3591691040483</v>
      </c>
      <c r="GF113" s="89">
        <f>SUMPRODUCT(CW$6:CW113,[1]节奏总纲!Y$4:Y111)</f>
        <v>3953.4887405362301</v>
      </c>
      <c r="GG113" s="89">
        <f>SUMPRODUCT(CX$6:CX113,[1]节奏总纲!Z$4:Z111)</f>
        <v>2862.9915134306398</v>
      </c>
      <c r="GH113" s="89">
        <f>SUMPRODUCT(CY$6:CY113,[1]节奏总纲!AA$4:AA111)</f>
        <v>1519.5784611582696</v>
      </c>
      <c r="GJ113" s="88">
        <v>75</v>
      </c>
      <c r="GK113" s="88">
        <f t="shared" si="282"/>
        <v>1028.7375946215359</v>
      </c>
      <c r="GL113" s="88">
        <f t="shared" si="283"/>
        <v>765.22784919010348</v>
      </c>
      <c r="GM113" s="88">
        <f t="shared" si="284"/>
        <v>507.22333150227087</v>
      </c>
      <c r="GN113" s="88">
        <f t="shared" si="285"/>
        <v>743.4276686777423</v>
      </c>
      <c r="GO113" s="88">
        <f t="shared" si="286"/>
        <v>489.43962625405186</v>
      </c>
      <c r="GP113" s="88">
        <f t="shared" si="287"/>
        <v>240.19250886543102</v>
      </c>
      <c r="GR113" s="89">
        <f>SUMPRODUCT(CZ$6:CZ113,[1]节奏总纲!W$4:W111)</f>
        <v>82132762.154872045</v>
      </c>
      <c r="GS113" s="89">
        <f>SUMPRODUCT(DA$6:DA113,[1]节奏总纲!X$4:X111)</f>
        <v>70761127.407492533</v>
      </c>
      <c r="GT113" s="89">
        <f>SUMPRODUCT(DB$6:DB113,[1]节奏总纲!Y$4:Y111)</f>
        <v>57531327.952070378</v>
      </c>
      <c r="GU113" s="89">
        <f>SUMPRODUCT(DC$6:DC113,[1]节奏总纲!Z$4:Z111)</f>
        <v>41659068.518393472</v>
      </c>
      <c r="GV113" s="89">
        <f>SUMPRODUCT(DD$6:DD113,[1]节奏总纲!AA$4:AA111)</f>
        <v>22115452.649613552</v>
      </c>
    </row>
    <row r="114" spans="74:204" x14ac:dyDescent="0.15">
      <c r="BV114" s="89">
        <f t="shared" si="288"/>
        <v>0</v>
      </c>
      <c r="BW114" s="89">
        <f t="shared" si="289"/>
        <v>0</v>
      </c>
      <c r="BX114" s="89">
        <f t="shared" si="290"/>
        <v>0</v>
      </c>
      <c r="BY114" s="89">
        <f t="shared" si="291"/>
        <v>0</v>
      </c>
      <c r="BZ114" s="89">
        <f t="shared" si="292"/>
        <v>0</v>
      </c>
      <c r="CA114" s="89">
        <f t="shared" si="293"/>
        <v>0</v>
      </c>
      <c r="CB114" s="89">
        <f t="shared" si="294"/>
        <v>0</v>
      </c>
      <c r="CC114" s="89">
        <f t="shared" si="295"/>
        <v>0</v>
      </c>
      <c r="CD114" s="89">
        <f t="shared" si="296"/>
        <v>0</v>
      </c>
      <c r="CE114" s="89">
        <f t="shared" si="297"/>
        <v>0</v>
      </c>
      <c r="CF114" s="89">
        <f t="shared" si="298"/>
        <v>0</v>
      </c>
      <c r="CG114" s="89">
        <f t="shared" si="299"/>
        <v>0</v>
      </c>
      <c r="CH114" s="89">
        <f t="shared" si="300"/>
        <v>0</v>
      </c>
      <c r="CI114" s="89">
        <f t="shared" si="301"/>
        <v>0</v>
      </c>
      <c r="CJ114" s="89">
        <f t="shared" si="302"/>
        <v>0</v>
      </c>
      <c r="CK114" s="89">
        <f t="shared" si="303"/>
        <v>0</v>
      </c>
      <c r="CL114" s="89">
        <f t="shared" si="304"/>
        <v>0</v>
      </c>
      <c r="CM114" s="89">
        <f t="shared" si="305"/>
        <v>0</v>
      </c>
      <c r="CN114" s="89">
        <f t="shared" si="306"/>
        <v>0</v>
      </c>
      <c r="CO114" s="89">
        <f t="shared" si="307"/>
        <v>0</v>
      </c>
      <c r="CP114" s="89">
        <f t="shared" si="308"/>
        <v>0</v>
      </c>
      <c r="CQ114" s="89">
        <f t="shared" si="309"/>
        <v>0</v>
      </c>
      <c r="CR114" s="89">
        <f t="shared" si="310"/>
        <v>0</v>
      </c>
      <c r="CS114" s="89">
        <f t="shared" si="311"/>
        <v>0</v>
      </c>
      <c r="CT114" s="89">
        <f t="shared" si="312"/>
        <v>0</v>
      </c>
      <c r="CU114" s="89">
        <f t="shared" si="313"/>
        <v>0</v>
      </c>
      <c r="CV114" s="89">
        <f t="shared" si="314"/>
        <v>0</v>
      </c>
      <c r="CW114" s="89">
        <f t="shared" si="315"/>
        <v>0</v>
      </c>
      <c r="CX114" s="89">
        <f t="shared" si="316"/>
        <v>0</v>
      </c>
      <c r="CY114" s="89">
        <f t="shared" si="317"/>
        <v>0</v>
      </c>
      <c r="CZ114" s="89">
        <f t="shared" si="318"/>
        <v>0</v>
      </c>
      <c r="DA114" s="89">
        <f t="shared" si="319"/>
        <v>0</v>
      </c>
      <c r="DB114" s="89">
        <f t="shared" si="320"/>
        <v>0</v>
      </c>
      <c r="DC114" s="89">
        <f t="shared" si="321"/>
        <v>0</v>
      </c>
      <c r="DD114" s="89">
        <f t="shared" si="322"/>
        <v>0</v>
      </c>
      <c r="FE114" s="89">
        <f>SUMPRODUCT(BV$6:BV114,[1]节奏总纲!W$4:W112)</f>
        <v>22821.748314342112</v>
      </c>
      <c r="FF114" s="89">
        <f>SUMPRODUCT(BW$6:BW114,[1]节奏总纲!X$4:X112)</f>
        <v>19662.73523507507</v>
      </c>
      <c r="FG114" s="89">
        <f>SUMPRODUCT(BX$6:BX114,[1]节奏总纲!Y$4:Y112)</f>
        <v>15987.068196387525</v>
      </c>
      <c r="FH114" s="89">
        <f>SUMPRODUCT(BY$6:BY114,[1]节奏总纲!Z$4:Z112)</f>
        <v>11576.795848743712</v>
      </c>
      <c r="FI114" s="89">
        <f>SUMPRODUCT(BZ$6:BZ114,[1]节奏总纲!AA$4:AA112)</f>
        <v>6146.2814037928911</v>
      </c>
      <c r="FJ114" s="89">
        <f>SUMPRODUCT(CA$6:CA114,[1]节奏总纲!W$4:W112)</f>
        <v>17094.301186781908</v>
      </c>
      <c r="FK114" s="89">
        <f>SUMPRODUCT(CB$6:CB114,[1]节奏总纲!X$4:X112)</f>
        <v>14727.988048755884</v>
      </c>
      <c r="FL114" s="89">
        <f>SUMPRODUCT(CC$6:CC114,[1]节奏总纲!Y$4:Y112)</f>
        <v>11974.631410616174</v>
      </c>
      <c r="FM114" s="89">
        <f>SUMPRODUCT(CD$6:CD114,[1]节奏总纲!Z$4:Z112)</f>
        <v>8671.0046446742472</v>
      </c>
      <c r="FN114" s="89">
        <f>SUMPRODUCT(CE$6:CE114,[1]节奏总纲!AA$4:AA112)</f>
        <v>4603.3857060686205</v>
      </c>
      <c r="FO114" s="89">
        <f>SUMPRODUCT(CF$6:CF114,[1]节奏总纲!W$4:W112)</f>
        <v>11385.415029904972</v>
      </c>
      <c r="FP114" s="89">
        <f>SUMPRODUCT(CG$6:CG114,[1]节奏总纲!X$4:X112)</f>
        <v>9809.6747596711302</v>
      </c>
      <c r="FQ114" s="89">
        <f>SUMPRODUCT(CH$6:CH114,[1]节奏总纲!Y$4:Y112)</f>
        <v>7975.9057336234564</v>
      </c>
      <c r="FR114" s="89">
        <f>SUMPRODUCT(CI$6:CI114,[1]节奏总纲!Z$4:Z112)</f>
        <v>5775.3640242273705</v>
      </c>
      <c r="FS114" s="89">
        <f>SUMPRODUCT(CJ$6:CJ114,[1]节奏总纲!AA$4:AA112)</f>
        <v>3065.9952360879488</v>
      </c>
      <c r="FT114" s="89">
        <f>SUMPRODUCT(CK$6:CK114,[1]节奏总纲!W$4:W112)</f>
        <v>17014.805489805451</v>
      </c>
      <c r="FU114" s="89">
        <f>SUMPRODUCT(CL$6:CL114,[1]节奏总纲!X$4:X112)</f>
        <v>14659.670927779262</v>
      </c>
      <c r="FV114" s="89">
        <f>SUMPRODUCT(CM$6:CM114,[1]节奏总纲!Y$4:Y112)</f>
        <v>11919.147507776561</v>
      </c>
      <c r="FW114" s="89">
        <f>SUMPRODUCT(CN$6:CN114,[1]节奏总纲!Z$4:Z112)</f>
        <v>8630.9085295146469</v>
      </c>
      <c r="FX114" s="89">
        <f>SUMPRODUCT(CO$6:CO114,[1]节奏总纲!AA$4:AA112)</f>
        <v>4581.5855255562592</v>
      </c>
      <c r="FY114" s="89">
        <f>SUMPRODUCT(CP$6:CP114,[1]节奏总纲!W$4:W112)</f>
        <v>11320.400738007393</v>
      </c>
      <c r="FZ114" s="89">
        <f>SUMPRODUCT(CQ$6:CQ114,[1]节奏总纲!X$4:X112)</f>
        <v>9753.6505764509111</v>
      </c>
      <c r="GA114" s="89">
        <f>SUMPRODUCT(CR$6:CR114,[1]节奏总纲!Y$4:Y112)</f>
        <v>7930.2640696301642</v>
      </c>
      <c r="GB114" s="89">
        <f>SUMPRODUCT(CS$6:CS114,[1]节奏总纲!Z$4:Z112)</f>
        <v>5742.1026903498041</v>
      </c>
      <c r="GC114" s="89">
        <f>SUMPRODUCT(CT$6:CT114,[1]节奏总纲!AA$4:AA112)</f>
        <v>3048.2115308397292</v>
      </c>
      <c r="GD114" s="89">
        <f>SUMPRODUCT(CU$6:CU114,[1]节奏总纲!W$4:W112)</f>
        <v>5643.5680084369451</v>
      </c>
      <c r="GE114" s="89">
        <f>SUMPRODUCT(CV$6:CV114,[1]节奏总纲!X$4:X112)</f>
        <v>4862.3591691040483</v>
      </c>
      <c r="GF114" s="89">
        <f>SUMPRODUCT(CW$6:CW114,[1]节奏总纲!Y$4:Y112)</f>
        <v>3953.4887405362301</v>
      </c>
      <c r="GG114" s="89">
        <f>SUMPRODUCT(CX$6:CX114,[1]节奏总纲!Z$4:Z112)</f>
        <v>2862.9915134306398</v>
      </c>
      <c r="GH114" s="89">
        <f>SUMPRODUCT(CY$6:CY114,[1]节奏总纲!AA$4:AA112)</f>
        <v>1519.5784611582696</v>
      </c>
      <c r="GJ114" s="88">
        <v>80</v>
      </c>
      <c r="GK114" s="88">
        <f t="shared" si="282"/>
        <v>1453.2849262072136</v>
      </c>
      <c r="GL114" s="88">
        <f t="shared" si="283"/>
        <v>1083.6383478793618</v>
      </c>
      <c r="GM114" s="88">
        <f t="shared" si="284"/>
        <v>719.49699729510974</v>
      </c>
      <c r="GN114" s="88">
        <f t="shared" si="285"/>
        <v>1061.8381673670006</v>
      </c>
      <c r="GO114" s="88">
        <f t="shared" si="286"/>
        <v>701.71329204689073</v>
      </c>
      <c r="GP114" s="88">
        <f t="shared" si="287"/>
        <v>346.32934176185046</v>
      </c>
      <c r="GR114" s="89">
        <f>SUMPRODUCT(CZ$6:CZ114,[1]节奏总纲!W$4:W112)</f>
        <v>82132762.154872045</v>
      </c>
      <c r="GS114" s="89">
        <f>SUMPRODUCT(DA$6:DA114,[1]节奏总纲!X$4:X112)</f>
        <v>70761127.407492533</v>
      </c>
      <c r="GT114" s="89">
        <f>SUMPRODUCT(DB$6:DB114,[1]节奏总纲!Y$4:Y112)</f>
        <v>57531327.952070378</v>
      </c>
      <c r="GU114" s="89">
        <f>SUMPRODUCT(DC$6:DC114,[1]节奏总纲!Z$4:Z112)</f>
        <v>41659068.518393472</v>
      </c>
      <c r="GV114" s="89">
        <f>SUMPRODUCT(DD$6:DD114,[1]节奏总纲!AA$4:AA112)</f>
        <v>22115452.649613552</v>
      </c>
    </row>
    <row r="115" spans="74:204" x14ac:dyDescent="0.15">
      <c r="BV115" s="89">
        <f t="shared" si="288"/>
        <v>0</v>
      </c>
      <c r="BW115" s="89">
        <f t="shared" si="289"/>
        <v>0</v>
      </c>
      <c r="BX115" s="89">
        <f t="shared" si="290"/>
        <v>0</v>
      </c>
      <c r="BY115" s="89">
        <f t="shared" si="291"/>
        <v>0</v>
      </c>
      <c r="BZ115" s="89">
        <f t="shared" si="292"/>
        <v>0</v>
      </c>
      <c r="CA115" s="89">
        <f t="shared" si="293"/>
        <v>0</v>
      </c>
      <c r="CB115" s="89">
        <f t="shared" si="294"/>
        <v>0</v>
      </c>
      <c r="CC115" s="89">
        <f t="shared" si="295"/>
        <v>0</v>
      </c>
      <c r="CD115" s="89">
        <f t="shared" si="296"/>
        <v>0</v>
      </c>
      <c r="CE115" s="89">
        <f t="shared" si="297"/>
        <v>0</v>
      </c>
      <c r="CF115" s="89">
        <f t="shared" si="298"/>
        <v>0</v>
      </c>
      <c r="CG115" s="89">
        <f t="shared" si="299"/>
        <v>0</v>
      </c>
      <c r="CH115" s="89">
        <f t="shared" si="300"/>
        <v>0</v>
      </c>
      <c r="CI115" s="89">
        <f t="shared" si="301"/>
        <v>0</v>
      </c>
      <c r="CJ115" s="89">
        <f t="shared" si="302"/>
        <v>0</v>
      </c>
      <c r="CK115" s="89">
        <f t="shared" si="303"/>
        <v>0</v>
      </c>
      <c r="CL115" s="89">
        <f t="shared" si="304"/>
        <v>0</v>
      </c>
      <c r="CM115" s="89">
        <f t="shared" si="305"/>
        <v>0</v>
      </c>
      <c r="CN115" s="89">
        <f t="shared" si="306"/>
        <v>0</v>
      </c>
      <c r="CO115" s="89">
        <f t="shared" si="307"/>
        <v>0</v>
      </c>
      <c r="CP115" s="89">
        <f t="shared" si="308"/>
        <v>0</v>
      </c>
      <c r="CQ115" s="89">
        <f t="shared" si="309"/>
        <v>0</v>
      </c>
      <c r="CR115" s="89">
        <f t="shared" si="310"/>
        <v>0</v>
      </c>
      <c r="CS115" s="89">
        <f t="shared" si="311"/>
        <v>0</v>
      </c>
      <c r="CT115" s="89">
        <f t="shared" si="312"/>
        <v>0</v>
      </c>
      <c r="CU115" s="89">
        <f t="shared" si="313"/>
        <v>0</v>
      </c>
      <c r="CV115" s="89">
        <f t="shared" si="314"/>
        <v>0</v>
      </c>
      <c r="CW115" s="89">
        <f t="shared" si="315"/>
        <v>0</v>
      </c>
      <c r="CX115" s="89">
        <f t="shared" si="316"/>
        <v>0</v>
      </c>
      <c r="CY115" s="89">
        <f t="shared" si="317"/>
        <v>0</v>
      </c>
      <c r="CZ115" s="89">
        <f t="shared" si="318"/>
        <v>0</v>
      </c>
      <c r="DA115" s="89">
        <f t="shared" si="319"/>
        <v>0</v>
      </c>
      <c r="DB115" s="89">
        <f t="shared" si="320"/>
        <v>0</v>
      </c>
      <c r="DC115" s="89">
        <f t="shared" si="321"/>
        <v>0</v>
      </c>
      <c r="DD115" s="89">
        <f t="shared" si="322"/>
        <v>0</v>
      </c>
      <c r="FE115" s="89">
        <f>SUMPRODUCT(BV$6:BV115,[1]节奏总纲!W$4:W113)</f>
        <v>22821.748314342112</v>
      </c>
      <c r="FF115" s="89">
        <f>SUMPRODUCT(BW$6:BW115,[1]节奏总纲!X$4:X113)</f>
        <v>19662.73523507507</v>
      </c>
      <c r="FG115" s="89">
        <f>SUMPRODUCT(BX$6:BX115,[1]节奏总纲!Y$4:Y113)</f>
        <v>15987.068196387525</v>
      </c>
      <c r="FH115" s="89">
        <f>SUMPRODUCT(BY$6:BY115,[1]节奏总纲!Z$4:Z113)</f>
        <v>11576.795848743712</v>
      </c>
      <c r="FI115" s="89">
        <f>SUMPRODUCT(BZ$6:BZ115,[1]节奏总纲!AA$4:AA113)</f>
        <v>6146.2814037928911</v>
      </c>
      <c r="FJ115" s="89">
        <f>SUMPRODUCT(CA$6:CA115,[1]节奏总纲!W$4:W113)</f>
        <v>17094.301186781908</v>
      </c>
      <c r="FK115" s="89">
        <f>SUMPRODUCT(CB$6:CB115,[1]节奏总纲!X$4:X113)</f>
        <v>14727.988048755884</v>
      </c>
      <c r="FL115" s="89">
        <f>SUMPRODUCT(CC$6:CC115,[1]节奏总纲!Y$4:Y113)</f>
        <v>11974.631410616174</v>
      </c>
      <c r="FM115" s="89">
        <f>SUMPRODUCT(CD$6:CD115,[1]节奏总纲!Z$4:Z113)</f>
        <v>8671.0046446742472</v>
      </c>
      <c r="FN115" s="89">
        <f>SUMPRODUCT(CE$6:CE115,[1]节奏总纲!AA$4:AA113)</f>
        <v>4603.3857060686205</v>
      </c>
      <c r="FO115" s="89">
        <f>SUMPRODUCT(CF$6:CF115,[1]节奏总纲!W$4:W113)</f>
        <v>11385.415029904972</v>
      </c>
      <c r="FP115" s="89">
        <f>SUMPRODUCT(CG$6:CG115,[1]节奏总纲!X$4:X113)</f>
        <v>9809.6747596711302</v>
      </c>
      <c r="FQ115" s="89">
        <f>SUMPRODUCT(CH$6:CH115,[1]节奏总纲!Y$4:Y113)</f>
        <v>7975.9057336234564</v>
      </c>
      <c r="FR115" s="89">
        <f>SUMPRODUCT(CI$6:CI115,[1]节奏总纲!Z$4:Z113)</f>
        <v>5775.3640242273705</v>
      </c>
      <c r="FS115" s="89">
        <f>SUMPRODUCT(CJ$6:CJ115,[1]节奏总纲!AA$4:AA113)</f>
        <v>3065.9952360879488</v>
      </c>
      <c r="FT115" s="89">
        <f>SUMPRODUCT(CK$6:CK115,[1]节奏总纲!W$4:W113)</f>
        <v>17014.805489805451</v>
      </c>
      <c r="FU115" s="89">
        <f>SUMPRODUCT(CL$6:CL115,[1]节奏总纲!X$4:X113)</f>
        <v>14659.670927779262</v>
      </c>
      <c r="FV115" s="89">
        <f>SUMPRODUCT(CM$6:CM115,[1]节奏总纲!Y$4:Y113)</f>
        <v>11919.147507776561</v>
      </c>
      <c r="FW115" s="89">
        <f>SUMPRODUCT(CN$6:CN115,[1]节奏总纲!Z$4:Z113)</f>
        <v>8630.9085295146469</v>
      </c>
      <c r="FX115" s="89">
        <f>SUMPRODUCT(CO$6:CO115,[1]节奏总纲!AA$4:AA113)</f>
        <v>4581.5855255562592</v>
      </c>
      <c r="FY115" s="89">
        <f>SUMPRODUCT(CP$6:CP115,[1]节奏总纲!W$4:W113)</f>
        <v>11320.400738007393</v>
      </c>
      <c r="FZ115" s="89">
        <f>SUMPRODUCT(CQ$6:CQ115,[1]节奏总纲!X$4:X113)</f>
        <v>9753.6505764509111</v>
      </c>
      <c r="GA115" s="89">
        <f>SUMPRODUCT(CR$6:CR115,[1]节奏总纲!Y$4:Y113)</f>
        <v>7930.2640696301642</v>
      </c>
      <c r="GB115" s="89">
        <f>SUMPRODUCT(CS$6:CS115,[1]节奏总纲!Z$4:Z113)</f>
        <v>5742.1026903498041</v>
      </c>
      <c r="GC115" s="89">
        <f>SUMPRODUCT(CT$6:CT115,[1]节奏总纲!AA$4:AA113)</f>
        <v>3048.2115308397292</v>
      </c>
      <c r="GD115" s="89">
        <f>SUMPRODUCT(CU$6:CU115,[1]节奏总纲!W$4:W113)</f>
        <v>5643.5680084369451</v>
      </c>
      <c r="GE115" s="89">
        <f>SUMPRODUCT(CV$6:CV115,[1]节奏总纲!X$4:X113)</f>
        <v>4862.3591691040483</v>
      </c>
      <c r="GF115" s="89">
        <f>SUMPRODUCT(CW$6:CW115,[1]节奏总纲!Y$4:Y113)</f>
        <v>3953.4887405362301</v>
      </c>
      <c r="GG115" s="89">
        <f>SUMPRODUCT(CX$6:CX115,[1]节奏总纲!Z$4:Z113)</f>
        <v>2862.9915134306398</v>
      </c>
      <c r="GH115" s="89">
        <f>SUMPRODUCT(CY$6:CY115,[1]节奏总纲!AA$4:AA113)</f>
        <v>1519.5784611582696</v>
      </c>
      <c r="GJ115" s="88">
        <v>85</v>
      </c>
      <c r="GK115" s="88">
        <f t="shared" si="282"/>
        <v>2072.9103236390742</v>
      </c>
      <c r="GL115" s="88">
        <f t="shared" si="283"/>
        <v>1548.3573959532571</v>
      </c>
      <c r="GM115" s="88">
        <f t="shared" si="284"/>
        <v>1029.3096960110402</v>
      </c>
      <c r="GN115" s="88">
        <f t="shared" si="285"/>
        <v>1526.5572154408958</v>
      </c>
      <c r="GO115" s="88">
        <f t="shared" si="286"/>
        <v>1011.525990762821</v>
      </c>
      <c r="GP115" s="88">
        <f t="shared" si="287"/>
        <v>501.23569111981561</v>
      </c>
      <c r="GR115" s="89">
        <f>SUMPRODUCT(CZ$6:CZ115,[1]节奏总纲!W$4:W113)</f>
        <v>82132762.154872045</v>
      </c>
      <c r="GS115" s="89">
        <f>SUMPRODUCT(DA$6:DA115,[1]节奏总纲!X$4:X113)</f>
        <v>70761127.407492533</v>
      </c>
      <c r="GT115" s="89">
        <f>SUMPRODUCT(DB$6:DB115,[1]节奏总纲!Y$4:Y113)</f>
        <v>57531327.952070378</v>
      </c>
      <c r="GU115" s="89">
        <f>SUMPRODUCT(DC$6:DC115,[1]节奏总纲!Z$4:Z113)</f>
        <v>41659068.518393472</v>
      </c>
      <c r="GV115" s="89">
        <f>SUMPRODUCT(DD$6:DD115,[1]节奏总纲!AA$4:AA113)</f>
        <v>22115452.649613552</v>
      </c>
    </row>
    <row r="116" spans="74:204" x14ac:dyDescent="0.15">
      <c r="GJ116" s="88">
        <v>90</v>
      </c>
      <c r="GK116" s="88">
        <f t="shared" si="282"/>
        <v>2865.8511688658164</v>
      </c>
      <c r="GL116" s="88">
        <f t="shared" si="283"/>
        <v>2143.0630298733136</v>
      </c>
      <c r="GM116" s="88">
        <f t="shared" si="284"/>
        <v>1425.7801186244112</v>
      </c>
      <c r="GN116" s="88">
        <f t="shared" si="285"/>
        <v>2121.2628493609523</v>
      </c>
      <c r="GO116" s="88">
        <f t="shared" si="286"/>
        <v>1407.9964133761921</v>
      </c>
      <c r="GP116" s="88">
        <f t="shared" si="287"/>
        <v>699.47090242650108</v>
      </c>
    </row>
  </sheetData>
  <mergeCells count="46">
    <mergeCell ref="AM3:DD3"/>
    <mergeCell ref="DS4:DW4"/>
    <mergeCell ref="GD4:GH4"/>
    <mergeCell ref="FE4:FI4"/>
    <mergeCell ref="FJ4:FN4"/>
    <mergeCell ref="FO4:FS4"/>
    <mergeCell ref="FT4:FX4"/>
    <mergeCell ref="FY4:GC4"/>
    <mergeCell ref="ER4:EV4"/>
    <mergeCell ref="BG4:BK4"/>
    <mergeCell ref="BV4:BZ4"/>
    <mergeCell ref="CA4:CE4"/>
    <mergeCell ref="EH4:EL4"/>
    <mergeCell ref="BL4:BP4"/>
    <mergeCell ref="DI4:DM4"/>
    <mergeCell ref="DN4:DR4"/>
    <mergeCell ref="AR4:AV4"/>
    <mergeCell ref="AW4:BA4"/>
    <mergeCell ref="BB4:BF4"/>
    <mergeCell ref="CZ4:DD4"/>
    <mergeCell ref="EY98:FC98"/>
    <mergeCell ref="EY6:FC6"/>
    <mergeCell ref="EY29:FC29"/>
    <mergeCell ref="EY52:FC52"/>
    <mergeCell ref="EY75:FC75"/>
    <mergeCell ref="GK75:GP75"/>
    <mergeCell ref="GK98:GP98"/>
    <mergeCell ref="GK6:GP6"/>
    <mergeCell ref="GK29:GP29"/>
    <mergeCell ref="GK52:GP52"/>
    <mergeCell ref="DI3:GV3"/>
    <mergeCell ref="GR4:GV4"/>
    <mergeCell ref="L9:Z9"/>
    <mergeCell ref="D10:H10"/>
    <mergeCell ref="N10:R10"/>
    <mergeCell ref="T10:Y10"/>
    <mergeCell ref="CF4:CJ4"/>
    <mergeCell ref="AM4:AQ4"/>
    <mergeCell ref="AF4:AJ4"/>
    <mergeCell ref="EM4:EQ4"/>
    <mergeCell ref="CK4:CO4"/>
    <mergeCell ref="CP4:CT4"/>
    <mergeCell ref="CU4:CY4"/>
    <mergeCell ref="BQ4:BU4"/>
    <mergeCell ref="DX4:EB4"/>
    <mergeCell ref="EC4:EG4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>
    <tabColor theme="0" tint="-0.249977111117893"/>
  </sheetPr>
  <dimension ref="B1:FF114"/>
  <sheetViews>
    <sheetView topLeftCell="BI52" workbookViewId="0">
      <selection activeCell="BK98" sqref="BK98"/>
    </sheetView>
  </sheetViews>
  <sheetFormatPr defaultColWidth="6.625" defaultRowHeight="11.25" x14ac:dyDescent="0.15"/>
  <cols>
    <col min="1" max="2" width="6.625" style="17"/>
    <col min="3" max="10" width="6.625" style="17" customWidth="1"/>
    <col min="11" max="11" width="6.625" style="18"/>
    <col min="12" max="12" width="6.625" style="17"/>
    <col min="13" max="15" width="6.625" style="20" customWidth="1"/>
    <col min="16" max="22" width="6.625" style="17"/>
    <col min="23" max="23" width="6.625" style="18" customWidth="1"/>
    <col min="24" max="64" width="6.625" style="17" customWidth="1"/>
    <col min="65" max="65" width="6.625" style="18" customWidth="1"/>
    <col min="66" max="80" width="6.625" style="17" customWidth="1"/>
    <col min="81" max="81" width="4.125" style="18" customWidth="1"/>
    <col min="82" max="82" width="6.625" style="17"/>
    <col min="83" max="83" width="6.625" style="17" customWidth="1"/>
    <col min="84" max="92" width="6.625" style="5" customWidth="1"/>
    <col min="93" max="94" width="6.625" style="17"/>
    <col min="95" max="95" width="6.625" style="17" customWidth="1"/>
    <col min="96" max="99" width="6.625" style="5" customWidth="1"/>
    <col min="100" max="104" width="6.625" style="17"/>
    <col min="105" max="105" width="6.625" style="18"/>
    <col min="106" max="113" width="6.625" style="17"/>
    <col min="114" max="129" width="6.625" style="17" customWidth="1"/>
    <col min="130" max="131" width="6.625" style="17"/>
    <col min="132" max="142" width="6.625" style="17" customWidth="1"/>
    <col min="143" max="144" width="6.625" style="17"/>
    <col min="145" max="155" width="6.625" style="17" customWidth="1"/>
    <col min="156" max="156" width="6.625" style="17"/>
    <col min="157" max="161" width="6.625" style="17" customWidth="1"/>
    <col min="162" max="16384" width="6.625" style="17"/>
  </cols>
  <sheetData>
    <row r="1" spans="2:162" x14ac:dyDescent="0.15">
      <c r="M1" s="19"/>
      <c r="N1" s="19"/>
      <c r="O1" s="19"/>
      <c r="BO1" s="17" t="s">
        <v>23</v>
      </c>
      <c r="DC1" s="17" t="s">
        <v>109</v>
      </c>
    </row>
    <row r="2" spans="2:162" x14ac:dyDescent="0.15">
      <c r="M2" s="11"/>
      <c r="N2" s="11"/>
      <c r="O2" s="11"/>
    </row>
    <row r="3" spans="2:162" x14ac:dyDescent="0.15">
      <c r="D3" s="12" t="s">
        <v>78</v>
      </c>
      <c r="E3" s="12" t="s">
        <v>79</v>
      </c>
      <c r="F3" s="12" t="s">
        <v>80</v>
      </c>
      <c r="G3" s="12" t="s">
        <v>81</v>
      </c>
      <c r="H3" s="12" t="s">
        <v>82</v>
      </c>
      <c r="I3" s="12" t="s">
        <v>83</v>
      </c>
      <c r="Y3" s="21"/>
      <c r="Z3" s="237" t="s">
        <v>65</v>
      </c>
      <c r="AA3" s="238"/>
      <c r="AB3" s="238"/>
      <c r="AC3" s="238"/>
      <c r="AD3" s="238"/>
      <c r="AE3" s="239"/>
      <c r="AF3" s="22"/>
      <c r="AG3" s="21"/>
      <c r="AH3" s="237" t="s">
        <v>66</v>
      </c>
      <c r="AI3" s="238"/>
      <c r="AJ3" s="238"/>
      <c r="AK3" s="238"/>
      <c r="AL3" s="238"/>
      <c r="AM3" s="239"/>
      <c r="AN3" s="22"/>
      <c r="AO3" s="21"/>
      <c r="AP3" s="237" t="s">
        <v>67</v>
      </c>
      <c r="AQ3" s="238"/>
      <c r="AR3" s="238"/>
      <c r="AS3" s="238"/>
      <c r="AT3" s="238"/>
      <c r="AU3" s="239"/>
      <c r="AV3" s="22"/>
      <c r="AW3" s="21"/>
      <c r="AX3" s="237" t="s">
        <v>68</v>
      </c>
      <c r="AY3" s="238"/>
      <c r="AZ3" s="238"/>
      <c r="BA3" s="238"/>
      <c r="BB3" s="238"/>
      <c r="BC3" s="239"/>
      <c r="BD3" s="22"/>
      <c r="BE3" s="21"/>
      <c r="BF3" s="237" t="s">
        <v>69</v>
      </c>
      <c r="BG3" s="238"/>
      <c r="BH3" s="238"/>
      <c r="BI3" s="238"/>
      <c r="BJ3" s="238"/>
      <c r="BK3" s="239"/>
      <c r="BP3" s="220" t="s">
        <v>37</v>
      </c>
      <c r="BQ3" s="220"/>
      <c r="BR3" s="220"/>
      <c r="BS3" s="220"/>
      <c r="BT3" s="220"/>
      <c r="BW3" s="220" t="s">
        <v>22</v>
      </c>
      <c r="BX3" s="220"/>
      <c r="BY3" s="220"/>
      <c r="BZ3" s="220"/>
      <c r="CA3" s="220"/>
      <c r="DD3" s="17" t="s">
        <v>92</v>
      </c>
      <c r="DK3" s="220" t="s">
        <v>93</v>
      </c>
      <c r="DL3" s="220"/>
      <c r="DM3" s="220"/>
      <c r="DN3" s="220"/>
      <c r="DO3" s="220"/>
      <c r="DP3" s="220" t="s">
        <v>94</v>
      </c>
      <c r="DQ3" s="220"/>
      <c r="DR3" s="220"/>
      <c r="DS3" s="220"/>
      <c r="DT3" s="220"/>
      <c r="DU3" s="220" t="s">
        <v>99</v>
      </c>
      <c r="DV3" s="220"/>
      <c r="DW3" s="220"/>
      <c r="DX3" s="220"/>
      <c r="DY3" s="220"/>
      <c r="EC3" s="220" t="s">
        <v>95</v>
      </c>
      <c r="ED3" s="220"/>
      <c r="EE3" s="220"/>
      <c r="EF3" s="220"/>
      <c r="EG3" s="220"/>
      <c r="EH3" s="220" t="s">
        <v>96</v>
      </c>
      <c r="EI3" s="220"/>
      <c r="EJ3" s="220"/>
      <c r="EK3" s="220"/>
      <c r="EL3" s="220"/>
      <c r="EP3" s="220" t="s">
        <v>97</v>
      </c>
      <c r="EQ3" s="220"/>
      <c r="ER3" s="220"/>
      <c r="ES3" s="220"/>
      <c r="ET3" s="220"/>
      <c r="EU3" s="220" t="s">
        <v>105</v>
      </c>
      <c r="EV3" s="220"/>
      <c r="EW3" s="220"/>
      <c r="EX3" s="220"/>
      <c r="EY3" s="220"/>
      <c r="FA3" s="220" t="s">
        <v>110</v>
      </c>
      <c r="FB3" s="220"/>
      <c r="FC3" s="220"/>
      <c r="FD3" s="220"/>
      <c r="FE3" s="220"/>
    </row>
    <row r="4" spans="2:162" ht="13.5" customHeight="1" x14ac:dyDescent="0.15">
      <c r="C4" s="23" t="s">
        <v>61</v>
      </c>
      <c r="D4" s="23">
        <f>'[1]资源-贡品'!D$3</f>
        <v>2</v>
      </c>
      <c r="E4" s="23">
        <f>'[1]资源-贡品'!E$3</f>
        <v>3</v>
      </c>
      <c r="F4" s="23">
        <f>'[1]资源-贡品'!F$3</f>
        <v>4</v>
      </c>
      <c r="G4" s="23">
        <f>'[1]资源-贡品'!G$3</f>
        <v>4</v>
      </c>
      <c r="H4" s="23">
        <f>'[1]资源-贡品'!H$3</f>
        <v>4</v>
      </c>
      <c r="I4" s="23">
        <f>'[1]资源-贡品'!I$3</f>
        <v>4</v>
      </c>
      <c r="L4" s="24"/>
      <c r="M4" s="12" t="s">
        <v>24</v>
      </c>
      <c r="N4" s="19"/>
      <c r="O4" s="19"/>
      <c r="P4" s="231" t="s">
        <v>100</v>
      </c>
      <c r="Q4" s="232"/>
      <c r="R4" s="232"/>
      <c r="S4" s="232"/>
      <c r="T4" s="232"/>
      <c r="U4" s="233"/>
      <c r="V4" s="24"/>
      <c r="X4" s="24"/>
      <c r="Y4" s="25" t="s">
        <v>357</v>
      </c>
      <c r="Z4" s="12" t="s">
        <v>84</v>
      </c>
      <c r="AA4" s="12" t="s">
        <v>79</v>
      </c>
      <c r="AB4" s="12" t="s">
        <v>80</v>
      </c>
      <c r="AC4" s="12" t="s">
        <v>81</v>
      </c>
      <c r="AD4" s="12" t="s">
        <v>82</v>
      </c>
      <c r="AE4" s="12" t="s">
        <v>83</v>
      </c>
      <c r="AF4" s="13"/>
      <c r="AG4" s="25" t="s">
        <v>357</v>
      </c>
      <c r="AH4" s="12" t="s">
        <v>85</v>
      </c>
      <c r="AI4" s="12" t="s">
        <v>79</v>
      </c>
      <c r="AJ4" s="12" t="s">
        <v>80</v>
      </c>
      <c r="AK4" s="12" t="s">
        <v>81</v>
      </c>
      <c r="AL4" s="12" t="s">
        <v>82</v>
      </c>
      <c r="AM4" s="12" t="s">
        <v>83</v>
      </c>
      <c r="AN4" s="13"/>
      <c r="AO4" s="25" t="s">
        <v>357</v>
      </c>
      <c r="AP4" s="12" t="s">
        <v>85</v>
      </c>
      <c r="AQ4" s="12" t="s">
        <v>79</v>
      </c>
      <c r="AR4" s="12" t="s">
        <v>80</v>
      </c>
      <c r="AS4" s="12" t="s">
        <v>81</v>
      </c>
      <c r="AT4" s="12" t="s">
        <v>82</v>
      </c>
      <c r="AU4" s="12" t="s">
        <v>83</v>
      </c>
      <c r="AV4" s="13"/>
      <c r="AW4" s="25" t="s">
        <v>357</v>
      </c>
      <c r="AX4" s="12" t="s">
        <v>84</v>
      </c>
      <c r="AY4" s="12" t="s">
        <v>79</v>
      </c>
      <c r="AZ4" s="12" t="s">
        <v>80</v>
      </c>
      <c r="BA4" s="12" t="s">
        <v>81</v>
      </c>
      <c r="BB4" s="12" t="s">
        <v>82</v>
      </c>
      <c r="BC4" s="12" t="s">
        <v>83</v>
      </c>
      <c r="BD4" s="13"/>
      <c r="BE4" s="25" t="s">
        <v>357</v>
      </c>
      <c r="BF4" s="12" t="s">
        <v>85</v>
      </c>
      <c r="BG4" s="12" t="s">
        <v>79</v>
      </c>
      <c r="BH4" s="12" t="s">
        <v>80</v>
      </c>
      <c r="BI4" s="12" t="s">
        <v>81</v>
      </c>
      <c r="BJ4" s="12" t="s">
        <v>82</v>
      </c>
      <c r="BK4" s="12" t="s">
        <v>83</v>
      </c>
      <c r="BO4" s="23" t="s">
        <v>357</v>
      </c>
      <c r="BP4" s="23" t="s">
        <v>0</v>
      </c>
      <c r="BQ4" s="23" t="s">
        <v>18</v>
      </c>
      <c r="BR4" s="23" t="s">
        <v>17</v>
      </c>
      <c r="BS4" s="23" t="s">
        <v>16</v>
      </c>
      <c r="BT4" s="23" t="s">
        <v>15</v>
      </c>
      <c r="BV4" s="23" t="s">
        <v>357</v>
      </c>
      <c r="BW4" s="23" t="s">
        <v>0</v>
      </c>
      <c r="BX4" s="23" t="s">
        <v>18</v>
      </c>
      <c r="BY4" s="23" t="s">
        <v>17</v>
      </c>
      <c r="BZ4" s="23" t="s">
        <v>16</v>
      </c>
      <c r="CA4" s="23" t="s">
        <v>15</v>
      </c>
      <c r="CE4" s="31" t="s">
        <v>24</v>
      </c>
      <c r="CF4" s="234" t="s">
        <v>32</v>
      </c>
      <c r="CG4" s="235"/>
      <c r="CH4" s="235"/>
      <c r="CI4" s="236"/>
      <c r="CJ4" s="234" t="s">
        <v>33</v>
      </c>
      <c r="CK4" s="235"/>
      <c r="CL4" s="235"/>
      <c r="CM4" s="235"/>
      <c r="CN4" s="236"/>
      <c r="CQ4" s="31" t="s">
        <v>0</v>
      </c>
      <c r="CR4" s="234" t="s">
        <v>104</v>
      </c>
      <c r="CS4" s="235"/>
      <c r="CT4" s="235"/>
      <c r="CU4" s="236"/>
      <c r="DC4" s="17" t="s">
        <v>77</v>
      </c>
      <c r="DD4" s="17" t="s">
        <v>72</v>
      </c>
      <c r="DE4" s="17" t="s">
        <v>73</v>
      </c>
      <c r="DF4" s="17" t="s">
        <v>74</v>
      </c>
      <c r="DG4" s="17" t="s">
        <v>75</v>
      </c>
      <c r="DH4" s="17" t="s">
        <v>76</v>
      </c>
      <c r="DJ4" s="23" t="s">
        <v>357</v>
      </c>
      <c r="DK4" s="23" t="s">
        <v>0</v>
      </c>
      <c r="DL4" s="23" t="s">
        <v>18</v>
      </c>
      <c r="DM4" s="23" t="s">
        <v>17</v>
      </c>
      <c r="DN4" s="23" t="s">
        <v>16</v>
      </c>
      <c r="DO4" s="23" t="s">
        <v>15</v>
      </c>
      <c r="DP4" s="23" t="s">
        <v>0</v>
      </c>
      <c r="DQ4" s="23" t="s">
        <v>18</v>
      </c>
      <c r="DR4" s="23" t="s">
        <v>17</v>
      </c>
      <c r="DS4" s="23" t="s">
        <v>16</v>
      </c>
      <c r="DT4" s="23" t="s">
        <v>15</v>
      </c>
      <c r="DU4" s="23" t="s">
        <v>0</v>
      </c>
      <c r="DV4" s="23" t="s">
        <v>18</v>
      </c>
      <c r="DW4" s="23" t="s">
        <v>17</v>
      </c>
      <c r="DX4" s="23" t="s">
        <v>16</v>
      </c>
      <c r="DY4" s="23" t="s">
        <v>15</v>
      </c>
      <c r="EB4" s="23" t="s">
        <v>357</v>
      </c>
      <c r="EC4" s="23" t="s">
        <v>0</v>
      </c>
      <c r="ED4" s="23" t="s">
        <v>18</v>
      </c>
      <c r="EE4" s="23" t="s">
        <v>17</v>
      </c>
      <c r="EF4" s="23" t="s">
        <v>16</v>
      </c>
      <c r="EG4" s="23" t="s">
        <v>15</v>
      </c>
      <c r="EH4" s="23" t="s">
        <v>0</v>
      </c>
      <c r="EI4" s="23" t="s">
        <v>18</v>
      </c>
      <c r="EJ4" s="23" t="s">
        <v>17</v>
      </c>
      <c r="EK4" s="23" t="s">
        <v>16</v>
      </c>
      <c r="EL4" s="23" t="s">
        <v>15</v>
      </c>
      <c r="EO4" s="23" t="s">
        <v>357</v>
      </c>
      <c r="EP4" s="23" t="s">
        <v>0</v>
      </c>
      <c r="EQ4" s="23" t="s">
        <v>18</v>
      </c>
      <c r="ER4" s="23" t="s">
        <v>17</v>
      </c>
      <c r="ES4" s="23" t="s">
        <v>16</v>
      </c>
      <c r="ET4" s="23" t="s">
        <v>15</v>
      </c>
      <c r="EU4" s="23" t="s">
        <v>0</v>
      </c>
      <c r="EV4" s="23" t="s">
        <v>18</v>
      </c>
      <c r="EW4" s="23" t="s">
        <v>17</v>
      </c>
      <c r="EX4" s="23" t="s">
        <v>16</v>
      </c>
      <c r="EY4" s="23" t="s">
        <v>15</v>
      </c>
      <c r="FA4" s="23" t="s">
        <v>0</v>
      </c>
      <c r="FB4" s="23" t="s">
        <v>18</v>
      </c>
      <c r="FC4" s="23" t="s">
        <v>17</v>
      </c>
      <c r="FD4" s="23" t="s">
        <v>16</v>
      </c>
      <c r="FE4" s="23" t="s">
        <v>15</v>
      </c>
      <c r="FF4" s="17" t="s">
        <v>111</v>
      </c>
    </row>
    <row r="5" spans="2:162" x14ac:dyDescent="0.15">
      <c r="L5" s="24"/>
      <c r="M5" s="12" t="s">
        <v>357</v>
      </c>
      <c r="N5" s="12" t="s">
        <v>44</v>
      </c>
      <c r="O5" s="12" t="s">
        <v>60</v>
      </c>
      <c r="P5" s="12" t="s">
        <v>84</v>
      </c>
      <c r="Q5" s="12" t="s">
        <v>79</v>
      </c>
      <c r="R5" s="12" t="s">
        <v>80</v>
      </c>
      <c r="S5" s="12" t="s">
        <v>81</v>
      </c>
      <c r="T5" s="12" t="s">
        <v>82</v>
      </c>
      <c r="U5" s="12" t="s">
        <v>83</v>
      </c>
      <c r="V5" s="12" t="s">
        <v>101</v>
      </c>
      <c r="X5" s="24"/>
      <c r="Y5" s="23">
        <v>1</v>
      </c>
      <c r="Z5" s="23">
        <f t="shared" ref="Z5:AE36" si="0">IFERROR(求节点($M$6:$M$15,P$6:P$15,$Y5),0)</f>
        <v>0</v>
      </c>
      <c r="AA5" s="23">
        <f t="shared" si="0"/>
        <v>0</v>
      </c>
      <c r="AB5" s="23">
        <f t="shared" si="0"/>
        <v>0</v>
      </c>
      <c r="AC5" s="23">
        <f t="shared" si="0"/>
        <v>0</v>
      </c>
      <c r="AD5" s="23">
        <f t="shared" si="0"/>
        <v>0</v>
      </c>
      <c r="AE5" s="23">
        <f t="shared" si="0"/>
        <v>0</v>
      </c>
      <c r="AF5" s="26"/>
      <c r="AG5" s="23">
        <v>1</v>
      </c>
      <c r="AH5" s="23">
        <f t="shared" ref="AH5:AM36" si="1">IFERROR(求节点($M$29:$M$38,P$29:P$38,$AG5),0)</f>
        <v>0</v>
      </c>
      <c r="AI5" s="23">
        <f t="shared" si="1"/>
        <v>0</v>
      </c>
      <c r="AJ5" s="23">
        <f t="shared" si="1"/>
        <v>0</v>
      </c>
      <c r="AK5" s="23">
        <f t="shared" si="1"/>
        <v>0</v>
      </c>
      <c r="AL5" s="23">
        <f t="shared" si="1"/>
        <v>0</v>
      </c>
      <c r="AM5" s="23">
        <f t="shared" si="1"/>
        <v>0</v>
      </c>
      <c r="AN5" s="26"/>
      <c r="AO5" s="23">
        <v>1</v>
      </c>
      <c r="AP5" s="23">
        <f t="shared" ref="AP5:AU36" si="2">IFERROR(求节点($M$52:$M$61,P$52:P$61,$AO5),0)</f>
        <v>0</v>
      </c>
      <c r="AQ5" s="23">
        <f t="shared" si="2"/>
        <v>0</v>
      </c>
      <c r="AR5" s="23">
        <f t="shared" si="2"/>
        <v>0</v>
      </c>
      <c r="AS5" s="23">
        <f t="shared" si="2"/>
        <v>0</v>
      </c>
      <c r="AT5" s="23">
        <f t="shared" si="2"/>
        <v>0</v>
      </c>
      <c r="AU5" s="23">
        <f t="shared" si="2"/>
        <v>0</v>
      </c>
      <c r="AV5" s="26"/>
      <c r="AW5" s="23">
        <v>1</v>
      </c>
      <c r="AX5" s="23">
        <f t="shared" ref="AX5:BC36" si="3">IFERROR(求节点($M$75:$M$84,P$75:P$84,$AW5),0)</f>
        <v>0</v>
      </c>
      <c r="AY5" s="23">
        <f t="shared" si="3"/>
        <v>0</v>
      </c>
      <c r="AZ5" s="23">
        <f t="shared" si="3"/>
        <v>0</v>
      </c>
      <c r="BA5" s="23">
        <f t="shared" si="3"/>
        <v>0</v>
      </c>
      <c r="BB5" s="23">
        <f t="shared" si="3"/>
        <v>0</v>
      </c>
      <c r="BC5" s="23">
        <f t="shared" si="3"/>
        <v>0</v>
      </c>
      <c r="BD5" s="26"/>
      <c r="BE5" s="23">
        <v>1</v>
      </c>
      <c r="BF5" s="23">
        <f t="shared" ref="BF5:BK36" si="4">IFERROR(求节点($M$98:$M$107,P$98:P$107,$BE5),0)</f>
        <v>0</v>
      </c>
      <c r="BG5" s="23">
        <f t="shared" si="4"/>
        <v>0</v>
      </c>
      <c r="BH5" s="23">
        <f t="shared" si="4"/>
        <v>0</v>
      </c>
      <c r="BI5" s="23">
        <f t="shared" si="4"/>
        <v>0</v>
      </c>
      <c r="BJ5" s="23">
        <f t="shared" si="4"/>
        <v>0</v>
      </c>
      <c r="BK5" s="23">
        <f t="shared" si="4"/>
        <v>0</v>
      </c>
      <c r="BO5" s="23">
        <v>1</v>
      </c>
      <c r="BP5" s="23" t="e">
        <f t="shared" ref="BP5:BP68" si="5">求节点($M$6:$M$15,$D$36:$D$45,$BO5)</f>
        <v>#VALUE!</v>
      </c>
      <c r="BQ5" s="23" t="e">
        <f t="shared" ref="BQ5:BQ68" si="6">求节点($M$29:$M$38,$D$36:$D$45,$BO5)</f>
        <v>#VALUE!</v>
      </c>
      <c r="BR5" s="23" t="e">
        <f t="shared" ref="BR5:BR68" si="7">求节点($M$52:$M$61,$D$36:$D$45,$BO5)</f>
        <v>#VALUE!</v>
      </c>
      <c r="BS5" s="23" t="e">
        <f t="shared" ref="BS5:BS68" si="8">求节点($M$75:$M$84,$D$36:$D$45,$BO5)</f>
        <v>#VALUE!</v>
      </c>
      <c r="BT5" s="23" t="e">
        <f t="shared" ref="BT5:BT68" si="9">求节点($M$98:$M$107,$D$36:$D$45,$BO5)</f>
        <v>#VALUE!</v>
      </c>
      <c r="BV5" s="23">
        <v>1</v>
      </c>
      <c r="BW5" s="23" t="e">
        <f>求节点($M$6:$M$15,$E$36:$E$45,$BV5)</f>
        <v>#VALUE!</v>
      </c>
      <c r="BX5" s="23" t="e">
        <f t="shared" ref="BX5:BX68" si="10">求节点($M$29:$M$38,$E$36:$E$45,$BV5)</f>
        <v>#VALUE!</v>
      </c>
      <c r="BY5" s="23" t="e">
        <f t="shared" ref="BY5:BY68" si="11">求节点($M$52:$M$61,$E$36:$E$45,$BV5)</f>
        <v>#VALUE!</v>
      </c>
      <c r="BZ5" s="23" t="e">
        <f t="shared" ref="BZ5:BZ68" si="12">求节点($M$75:$M$84,$E$36:$E$45,$BV5)</f>
        <v>#VALUE!</v>
      </c>
      <c r="CA5" s="23" t="e">
        <f t="shared" ref="CA5:CA68" si="13">求节点($M$98:$M$107,$E$36:$E$45,$BV5)</f>
        <v>#VALUE!</v>
      </c>
      <c r="CE5" s="23" t="s">
        <v>357</v>
      </c>
      <c r="CF5" s="31" t="s">
        <v>25</v>
      </c>
      <c r="CG5" s="31" t="s">
        <v>26</v>
      </c>
      <c r="CH5" s="31" t="s">
        <v>35</v>
      </c>
      <c r="CI5" s="31" t="s">
        <v>36</v>
      </c>
      <c r="CJ5" s="31" t="s">
        <v>25</v>
      </c>
      <c r="CK5" s="31" t="s">
        <v>26</v>
      </c>
      <c r="CL5" s="31" t="s">
        <v>35</v>
      </c>
      <c r="CM5" s="31" t="s">
        <v>36</v>
      </c>
      <c r="CN5" s="23" t="s">
        <v>27</v>
      </c>
      <c r="CQ5" s="23" t="s">
        <v>357</v>
      </c>
      <c r="CR5" s="31" t="s">
        <v>103</v>
      </c>
      <c r="CS5" s="31"/>
      <c r="CT5" s="31"/>
      <c r="CU5" s="31" t="s">
        <v>102</v>
      </c>
      <c r="DC5" s="17" t="e">
        <f t="shared" ref="DC5:DC14" si="14">$O6</f>
        <v>#REF!</v>
      </c>
      <c r="DD5" s="5" t="e">
        <f t="shared" ref="DD5:DD14" si="15">$M6</f>
        <v>#REF!</v>
      </c>
      <c r="DE5" s="5" t="e">
        <f t="shared" ref="DE5:DE14" si="16">$M29</f>
        <v>#REF!</v>
      </c>
      <c r="DF5" s="5" t="e">
        <f t="shared" ref="DF5:DF14" si="17">$M52</f>
        <v>#REF!</v>
      </c>
      <c r="DG5" s="5" t="e">
        <f t="shared" ref="DG5:DG14" si="18">$M75</f>
        <v>#REF!</v>
      </c>
      <c r="DH5" s="5" t="e">
        <f t="shared" ref="DH5:DH14" si="19">$M98</f>
        <v>#REF!</v>
      </c>
      <c r="DJ5" s="23">
        <v>1</v>
      </c>
      <c r="DK5" s="23" t="e">
        <f>求节点(DD$5:DD$14,$DD$26:$DD$35,$DJ5)*节奏总纲!K4</f>
        <v>#VALUE!</v>
      </c>
      <c r="DL5" s="23" t="e">
        <f>求节点(DE$5:DE$14,$DD$26:$DD$35,$DJ5)*节奏总纲!L4</f>
        <v>#VALUE!</v>
      </c>
      <c r="DM5" s="23" t="e">
        <f>求节点(DF$5:DF$14,$DD$26:$DD$35,$DJ5)*节奏总纲!M4</f>
        <v>#VALUE!</v>
      </c>
      <c r="DN5" s="23" t="e">
        <f>求节点(DG$5:DG$14,$DD$26:$DD$35,$DJ5)*节奏总纲!N4</f>
        <v>#VALUE!</v>
      </c>
      <c r="DO5" s="23" t="e">
        <f>求节点(DH$5:DH$14,$DD$26:$DD$35,$DJ5)*节奏总纲!O4</f>
        <v>#VALUE!</v>
      </c>
      <c r="DP5" s="23" t="e">
        <f>SUM(DK$5:DK5)</f>
        <v>#VALUE!</v>
      </c>
      <c r="DQ5" s="23" t="e">
        <f>SUM(DL$5:DL5)</f>
        <v>#VALUE!</v>
      </c>
      <c r="DR5" s="23" t="e">
        <f>SUM(DM$5:DM5)</f>
        <v>#VALUE!</v>
      </c>
      <c r="DS5" s="23" t="e">
        <f>SUM(DN$5:DN5)</f>
        <v>#VALUE!</v>
      </c>
      <c r="DT5" s="23" t="e">
        <f>SUM(DO$5:DO5)</f>
        <v>#VALUE!</v>
      </c>
      <c r="DU5" s="23" t="e">
        <f>DK5*'[1]功能-付费相关'!AH6+IF($DJ5=1,0,DU4)</f>
        <v>#VALUE!</v>
      </c>
      <c r="DV5" s="23" t="e">
        <f>DL5*'[1]功能-付费相关'!AI6+IF($DJ5=1,0,DV4)</f>
        <v>#VALUE!</v>
      </c>
      <c r="DW5" s="23" t="e">
        <f>DM5*'[1]功能-付费相关'!AJ6+IF($DJ5=1,0,DW4)</f>
        <v>#VALUE!</v>
      </c>
      <c r="DX5" s="23" t="e">
        <f>DN5*'[1]功能-付费相关'!AK6+IF($DJ5=1,0,DX4)</f>
        <v>#VALUE!</v>
      </c>
      <c r="DY5" s="23" t="e">
        <f>DO5*'[1]功能-付费相关'!AL6+IF($DJ5=1,0,DY4)</f>
        <v>#VALUE!</v>
      </c>
      <c r="EB5" s="23">
        <v>1</v>
      </c>
      <c r="EC5" s="23" t="e">
        <f>求节点(DD$5:DD$14,$DE$26:$DE$35,$DJ5)*节奏总纲!K4</f>
        <v>#VALUE!</v>
      </c>
      <c r="ED5" s="23" t="e">
        <f>求节点(DE$5:DE$14,$DE$26:$DE$35,$DJ5)*节奏总纲!L4</f>
        <v>#VALUE!</v>
      </c>
      <c r="EE5" s="23" t="e">
        <f>求节点(DF$5:DF$14,$DE$26:$DE$35,$DJ5)*节奏总纲!M4</f>
        <v>#VALUE!</v>
      </c>
      <c r="EF5" s="23" t="e">
        <f>求节点(DG$5:DG$14,$DE$26:$DE$35,$DJ5)*节奏总纲!N4</f>
        <v>#VALUE!</v>
      </c>
      <c r="EG5" s="23" t="e">
        <f>求节点(DH$5:DH$14,$DE$26:$DE$35,$DJ5)*节奏总纲!O4</f>
        <v>#VALUE!</v>
      </c>
      <c r="EH5" s="23" t="e">
        <f>SUM(EC$5:EC5)</f>
        <v>#VALUE!</v>
      </c>
      <c r="EI5" s="23" t="e">
        <f>SUM(ED$5:ED5)</f>
        <v>#VALUE!</v>
      </c>
      <c r="EJ5" s="23" t="e">
        <f>SUM(EE$5:EE5)</f>
        <v>#VALUE!</v>
      </c>
      <c r="EK5" s="23" t="e">
        <f>SUM(EF$5:EF5)</f>
        <v>#VALUE!</v>
      </c>
      <c r="EL5" s="23" t="e">
        <f>SUM(EG$5:EG5)</f>
        <v>#VALUE!</v>
      </c>
      <c r="EO5" s="23">
        <v>1</v>
      </c>
      <c r="EP5" s="23" t="e">
        <f>求节点(DD$5:DD$14,$DF$26:$DF$35,$DJ5)*节奏总纲!K4</f>
        <v>#VALUE!</v>
      </c>
      <c r="EQ5" s="23" t="e">
        <f>求节点(DE$5:DE$14,$DF$26:$DF$35,$DJ5)*节奏总纲!L4</f>
        <v>#VALUE!</v>
      </c>
      <c r="ER5" s="23" t="e">
        <f>求节点(DF$5:DF$14,$DF$26:$DF$35,$DJ5)*节奏总纲!M4</f>
        <v>#VALUE!</v>
      </c>
      <c r="ES5" s="23" t="e">
        <f>求节点(DG$5:DG$14,$DF$26:$DF$35,$DJ5)*节奏总纲!N4</f>
        <v>#VALUE!</v>
      </c>
      <c r="ET5" s="23" t="e">
        <f>求节点(DH$5:DH$14,$DF$26:$DF$35,$DJ5)*节奏总纲!O4</f>
        <v>#VALUE!</v>
      </c>
      <c r="EU5" s="23" t="e">
        <f>SUM(EP$5:EP5)*$DE$20</f>
        <v>#VALUE!</v>
      </c>
      <c r="EV5" s="23" t="e">
        <f>SUM(EQ$5:EQ5)*$DE$20</f>
        <v>#VALUE!</v>
      </c>
      <c r="EW5" s="23" t="e">
        <f>SUM(ER$5:ER5)*$DE$20</f>
        <v>#VALUE!</v>
      </c>
      <c r="EX5" s="23" t="e">
        <f>SUM(ES$5:ES5)*$DE$20</f>
        <v>#VALUE!</v>
      </c>
      <c r="EY5" s="23" t="e">
        <f>SUM(ET$5:ET5)*$DE$20</f>
        <v>#VALUE!</v>
      </c>
      <c r="FA5" s="23" t="e">
        <f>DU5+EU5</f>
        <v>#VALUE!</v>
      </c>
      <c r="FB5" s="23" t="e">
        <f t="shared" ref="FB5:FE20" si="20">DV5+EV5</f>
        <v>#VALUE!</v>
      </c>
      <c r="FC5" s="23" t="e">
        <f t="shared" si="20"/>
        <v>#VALUE!</v>
      </c>
      <c r="FD5" s="23" t="e">
        <f t="shared" si="20"/>
        <v>#VALUE!</v>
      </c>
      <c r="FE5" s="23" t="e">
        <f t="shared" si="20"/>
        <v>#VALUE!</v>
      </c>
      <c r="FF5" s="17" t="e">
        <f>FA5/节奏总纲!K4</f>
        <v>#VALUE!</v>
      </c>
    </row>
    <row r="6" spans="2:162" x14ac:dyDescent="0.15">
      <c r="D6" s="17">
        <f>[5]武将觉醒!D$22*30/D$4</f>
        <v>420</v>
      </c>
      <c r="E6" s="17">
        <f>[5]武将觉醒!E$22*30/E$4</f>
        <v>0</v>
      </c>
      <c r="F6" s="17">
        <f>[5]武将觉醒!F$22*30/F$4</f>
        <v>0</v>
      </c>
      <c r="G6" s="17">
        <f>[5]武将觉醒!G$30*30/G$4</f>
        <v>1050</v>
      </c>
      <c r="H6" s="17">
        <f>[5]武将觉醒!H$30*30/H$4</f>
        <v>0</v>
      </c>
      <c r="I6" s="17">
        <f>[5]武将觉醒!I$30*30/I$4</f>
        <v>0</v>
      </c>
      <c r="L6" s="24">
        <v>15</v>
      </c>
      <c r="M6" s="12" t="e">
        <f>基础状态预期!#REF!</f>
        <v>#REF!</v>
      </c>
      <c r="N6" s="12" t="e">
        <f>基础状态预期!#REF!</f>
        <v>#REF!</v>
      </c>
      <c r="O6" s="12" t="e">
        <f>基础状态预期!#REF!</f>
        <v>#REF!</v>
      </c>
      <c r="P6" s="14" t="e">
        <f>INDEX(D$22:D$31,MATCH($O6,$C$22:$C$31,0),1)*D$4</f>
        <v>#REF!</v>
      </c>
      <c r="Q6" s="14" t="e">
        <f t="shared" ref="Q6:U15" si="21">INDEX(E$22:E$31,MATCH($O6,$C$22:$C$31,0),1)*E$4</f>
        <v>#REF!</v>
      </c>
      <c r="R6" s="14" t="e">
        <f t="shared" si="21"/>
        <v>#REF!</v>
      </c>
      <c r="S6" s="14" t="e">
        <f t="shared" si="21"/>
        <v>#REF!</v>
      </c>
      <c r="T6" s="14" t="e">
        <f t="shared" si="21"/>
        <v>#REF!</v>
      </c>
      <c r="U6" s="14" t="e">
        <f t="shared" si="21"/>
        <v>#REF!</v>
      </c>
      <c r="V6" s="14" t="e">
        <f>SUMPRODUCT(P6:U6/'[1]功能-行军令'!$GI$26:$GN$26)/0.18*'[1]功能-付费相关'!$H$6</f>
        <v>#REF!</v>
      </c>
      <c r="X6" s="24"/>
      <c r="Y6" s="23">
        <v>2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6"/>
      <c r="AG6" s="23">
        <v>2</v>
      </c>
      <c r="AH6" s="23">
        <f t="shared" si="1"/>
        <v>0</v>
      </c>
      <c r="AI6" s="23">
        <f t="shared" si="1"/>
        <v>0</v>
      </c>
      <c r="AJ6" s="23">
        <f t="shared" si="1"/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6"/>
      <c r="AO6" s="23">
        <v>2</v>
      </c>
      <c r="AP6" s="23">
        <f t="shared" si="2"/>
        <v>0</v>
      </c>
      <c r="AQ6" s="23">
        <f t="shared" si="2"/>
        <v>0</v>
      </c>
      <c r="AR6" s="23">
        <f t="shared" si="2"/>
        <v>0</v>
      </c>
      <c r="AS6" s="23">
        <f t="shared" si="2"/>
        <v>0</v>
      </c>
      <c r="AT6" s="23">
        <f t="shared" si="2"/>
        <v>0</v>
      </c>
      <c r="AU6" s="23">
        <f t="shared" si="2"/>
        <v>0</v>
      </c>
      <c r="AV6" s="26"/>
      <c r="AW6" s="23">
        <v>2</v>
      </c>
      <c r="AX6" s="23">
        <f t="shared" si="3"/>
        <v>0</v>
      </c>
      <c r="AY6" s="23">
        <f t="shared" si="3"/>
        <v>0</v>
      </c>
      <c r="AZ6" s="23">
        <f t="shared" si="3"/>
        <v>0</v>
      </c>
      <c r="BA6" s="23">
        <f t="shared" si="3"/>
        <v>0</v>
      </c>
      <c r="BB6" s="23">
        <f t="shared" si="3"/>
        <v>0</v>
      </c>
      <c r="BC6" s="23">
        <f t="shared" si="3"/>
        <v>0</v>
      </c>
      <c r="BD6" s="26"/>
      <c r="BE6" s="23">
        <v>2</v>
      </c>
      <c r="BF6" s="23">
        <f t="shared" si="4"/>
        <v>0</v>
      </c>
      <c r="BG6" s="23">
        <f t="shared" si="4"/>
        <v>0</v>
      </c>
      <c r="BH6" s="23">
        <f t="shared" si="4"/>
        <v>0</v>
      </c>
      <c r="BI6" s="23">
        <f t="shared" si="4"/>
        <v>0</v>
      </c>
      <c r="BJ6" s="23">
        <f t="shared" si="4"/>
        <v>0</v>
      </c>
      <c r="BK6" s="23">
        <f t="shared" si="4"/>
        <v>0</v>
      </c>
      <c r="BO6" s="23">
        <v>2</v>
      </c>
      <c r="BP6" s="23" t="e">
        <f t="shared" si="5"/>
        <v>#VALUE!</v>
      </c>
      <c r="BQ6" s="23" t="e">
        <f t="shared" si="6"/>
        <v>#VALUE!</v>
      </c>
      <c r="BR6" s="23" t="e">
        <f t="shared" si="7"/>
        <v>#VALUE!</v>
      </c>
      <c r="BS6" s="23" t="e">
        <f t="shared" si="8"/>
        <v>#VALUE!</v>
      </c>
      <c r="BT6" s="23" t="e">
        <f t="shared" si="9"/>
        <v>#VALUE!</v>
      </c>
      <c r="BV6" s="23">
        <v>2</v>
      </c>
      <c r="BW6" s="23" t="e">
        <f t="shared" ref="BW6:BW68" si="22">求节点($M$6:$M$15,$E$36:$E$45,$BV6)</f>
        <v>#VALUE!</v>
      </c>
      <c r="BX6" s="23" t="e">
        <f t="shared" si="10"/>
        <v>#VALUE!</v>
      </c>
      <c r="BY6" s="23" t="e">
        <f t="shared" si="11"/>
        <v>#VALUE!</v>
      </c>
      <c r="BZ6" s="23" t="e">
        <f t="shared" si="12"/>
        <v>#VALUE!</v>
      </c>
      <c r="CA6" s="23" t="e">
        <f t="shared" si="13"/>
        <v>#VALUE!</v>
      </c>
      <c r="CE6" s="31">
        <v>10</v>
      </c>
      <c r="CF6" s="31" t="e">
        <f t="shared" ref="CF6:CF15" si="23">INDEX($BP$5:$BP$104,$CE6,1)</f>
        <v>#VALUE!</v>
      </c>
      <c r="CG6" s="31">
        <v>0</v>
      </c>
      <c r="CH6" s="31">
        <v>0</v>
      </c>
      <c r="CI6" s="31" t="e">
        <f>INDEX($BW$5:$BW$104,$CE6,1)</f>
        <v>#VALUE!</v>
      </c>
      <c r="CJ6" s="6" t="e">
        <f>CF6*(INDEX([2]非r将兵属性验证!T$7:T$106,$CE6,1)+INDEX([2]非r将兵属性验证!AJ$7:AJ$106,$CE6,1))</f>
        <v>#VALUE!</v>
      </c>
      <c r="CK6" s="6">
        <v>0</v>
      </c>
      <c r="CL6" s="6">
        <v>0</v>
      </c>
      <c r="CM6" s="6" t="e">
        <f>CI6*INDEX([2]非r将兵属性验证!$AO$7:$AO$106,$CE6,1)</f>
        <v>#VALUE!</v>
      </c>
      <c r="CN6" s="31" t="e">
        <f t="shared" ref="CN6:CN15" si="24">SUM(CJ6:CM6)</f>
        <v>#VALUE!</v>
      </c>
      <c r="CQ6" s="31">
        <v>10</v>
      </c>
      <c r="CR6" s="31" t="e">
        <f>求节点($M$6:$M$15,$V$6:$V$15,CQ6)</f>
        <v>#VALUE!</v>
      </c>
      <c r="CS6" s="31"/>
      <c r="CT6" s="31"/>
      <c r="CU6" s="31" t="e">
        <f>SUM(CR6:CT6)</f>
        <v>#VALUE!</v>
      </c>
      <c r="CW6" s="17" t="e">
        <f>CN6/CU6</f>
        <v>#VALUE!</v>
      </c>
      <c r="DC6" s="17" t="e">
        <f t="shared" si="14"/>
        <v>#REF!</v>
      </c>
      <c r="DD6" s="5" t="e">
        <f t="shared" si="15"/>
        <v>#REF!</v>
      </c>
      <c r="DE6" s="5" t="e">
        <f t="shared" si="16"/>
        <v>#REF!</v>
      </c>
      <c r="DF6" s="5" t="e">
        <f t="shared" si="17"/>
        <v>#REF!</v>
      </c>
      <c r="DG6" s="5" t="e">
        <f t="shared" si="18"/>
        <v>#REF!</v>
      </c>
      <c r="DH6" s="5" t="e">
        <f t="shared" si="19"/>
        <v>#REF!</v>
      </c>
      <c r="DJ6" s="23">
        <v>2</v>
      </c>
      <c r="DK6" s="23" t="e">
        <f>求节点(DD$5:DD$14,$DD$26:$DD$35,$DJ6)*节奏总纲!K5</f>
        <v>#VALUE!</v>
      </c>
      <c r="DL6" s="23" t="e">
        <f>求节点(DE$5:DE$14,$DD$26:$DD$35,$DJ6)*节奏总纲!L5</f>
        <v>#VALUE!</v>
      </c>
      <c r="DM6" s="23" t="e">
        <f>求节点(DF$5:DF$14,$DD$26:$DD$35,$DJ6)*节奏总纲!M5</f>
        <v>#VALUE!</v>
      </c>
      <c r="DN6" s="23" t="e">
        <f>求节点(DG$5:DG$14,$DD$26:$DD$35,$DJ6)*节奏总纲!N5</f>
        <v>#VALUE!</v>
      </c>
      <c r="DO6" s="23" t="e">
        <f>求节点(DH$5:DH$14,$DD$26:$DD$35,$DJ6)*节奏总纲!O5</f>
        <v>#VALUE!</v>
      </c>
      <c r="DP6" s="23" t="e">
        <f>SUM(DK$5:DK6)</f>
        <v>#VALUE!</v>
      </c>
      <c r="DQ6" s="23" t="e">
        <f>SUM(DL$5:DL6)</f>
        <v>#VALUE!</v>
      </c>
      <c r="DR6" s="23" t="e">
        <f>SUM(DM$5:DM6)</f>
        <v>#VALUE!</v>
      </c>
      <c r="DS6" s="23" t="e">
        <f>SUM(DN$5:DN6)</f>
        <v>#VALUE!</v>
      </c>
      <c r="DT6" s="23" t="e">
        <f>SUM(DO$5:DO6)</f>
        <v>#VALUE!</v>
      </c>
      <c r="DU6" s="23" t="e">
        <f>DK6*'[1]功能-付费相关'!AH7+IF($DJ6=1,0,DU5)</f>
        <v>#VALUE!</v>
      </c>
      <c r="DV6" s="23" t="e">
        <f>DL6*'[1]功能-付费相关'!AI7+IF($DJ6=1,0,DV5)</f>
        <v>#VALUE!</v>
      </c>
      <c r="DW6" s="23" t="e">
        <f>DM6*'[1]功能-付费相关'!AJ7+IF($DJ6=1,0,DW5)</f>
        <v>#VALUE!</v>
      </c>
      <c r="DX6" s="23" t="e">
        <f>DN6*'[1]功能-付费相关'!AK7+IF($DJ6=1,0,DX5)</f>
        <v>#VALUE!</v>
      </c>
      <c r="DY6" s="23" t="e">
        <f>DO6*'[1]功能-付费相关'!AL7+IF($DJ6=1,0,DY5)</f>
        <v>#VALUE!</v>
      </c>
      <c r="EB6" s="23">
        <v>2</v>
      </c>
      <c r="EC6" s="23" t="e">
        <f>求节点(DD$5:DD$14,$DE$26:$DE$35,$DJ6)*节奏总纲!K5</f>
        <v>#VALUE!</v>
      </c>
      <c r="ED6" s="23" t="e">
        <f>求节点(DE$5:DE$14,$DE$26:$DE$35,$DJ6)*节奏总纲!L5</f>
        <v>#VALUE!</v>
      </c>
      <c r="EE6" s="23" t="e">
        <f>求节点(DF$5:DF$14,$DE$26:$DE$35,$DJ6)*节奏总纲!M5</f>
        <v>#VALUE!</v>
      </c>
      <c r="EF6" s="23" t="e">
        <f>求节点(DG$5:DG$14,$DE$26:$DE$35,$DJ6)*节奏总纲!N5</f>
        <v>#VALUE!</v>
      </c>
      <c r="EG6" s="23" t="e">
        <f>求节点(DH$5:DH$14,$DE$26:$DE$35,$DJ6)*节奏总纲!O5</f>
        <v>#VALUE!</v>
      </c>
      <c r="EH6" s="23" t="e">
        <f>SUM(EC$5:EC6)</f>
        <v>#VALUE!</v>
      </c>
      <c r="EI6" s="23" t="e">
        <f>SUM(ED$5:ED6)</f>
        <v>#VALUE!</v>
      </c>
      <c r="EJ6" s="23" t="e">
        <f>SUM(EE$5:EE6)</f>
        <v>#VALUE!</v>
      </c>
      <c r="EK6" s="23" t="e">
        <f>SUM(EF$5:EF6)</f>
        <v>#VALUE!</v>
      </c>
      <c r="EL6" s="23" t="e">
        <f>SUM(EG$5:EG6)</f>
        <v>#VALUE!</v>
      </c>
      <c r="EO6" s="23">
        <v>2</v>
      </c>
      <c r="EP6" s="23" t="e">
        <f>求节点(DD$5:DD$14,$DF$26:$DF$35,$DJ6)*节奏总纲!K5</f>
        <v>#VALUE!</v>
      </c>
      <c r="EQ6" s="23" t="e">
        <f>求节点(DE$5:DE$14,$DF$26:$DF$35,$DJ6)*节奏总纲!L5</f>
        <v>#VALUE!</v>
      </c>
      <c r="ER6" s="23" t="e">
        <f>求节点(DF$5:DF$14,$DF$26:$DF$35,$DJ6)*节奏总纲!M5</f>
        <v>#VALUE!</v>
      </c>
      <c r="ES6" s="23" t="e">
        <f>求节点(DG$5:DG$14,$DF$26:$DF$35,$DJ6)*节奏总纲!N5</f>
        <v>#VALUE!</v>
      </c>
      <c r="ET6" s="23" t="e">
        <f>求节点(DH$5:DH$14,$DF$26:$DF$35,$DJ6)*节奏总纲!O5</f>
        <v>#VALUE!</v>
      </c>
      <c r="EU6" s="23" t="e">
        <f>SUM(EP$5:EP6)*$DE$20</f>
        <v>#VALUE!</v>
      </c>
      <c r="EV6" s="23" t="e">
        <f>SUM(EQ$5:EQ6)*$DE$20</f>
        <v>#VALUE!</v>
      </c>
      <c r="EW6" s="23" t="e">
        <f>SUM(ER$5:ER6)*$DE$20</f>
        <v>#VALUE!</v>
      </c>
      <c r="EX6" s="23" t="e">
        <f>SUM(ES$5:ES6)*$DE$20</f>
        <v>#VALUE!</v>
      </c>
      <c r="EY6" s="23" t="e">
        <f>SUM(ET$5:ET6)*$DE$20</f>
        <v>#VALUE!</v>
      </c>
      <c r="FA6" s="23" t="e">
        <f t="shared" ref="FA6:FE68" si="25">DU6+EU6</f>
        <v>#VALUE!</v>
      </c>
      <c r="FB6" s="23" t="e">
        <f t="shared" si="20"/>
        <v>#VALUE!</v>
      </c>
      <c r="FC6" s="23" t="e">
        <f t="shared" si="20"/>
        <v>#VALUE!</v>
      </c>
      <c r="FD6" s="23" t="e">
        <f t="shared" si="20"/>
        <v>#VALUE!</v>
      </c>
      <c r="FE6" s="23" t="e">
        <f t="shared" si="20"/>
        <v>#VALUE!</v>
      </c>
      <c r="FF6" s="17" t="e">
        <f>(FA6-FA5)/节奏总纲!K5</f>
        <v>#VALUE!</v>
      </c>
    </row>
    <row r="7" spans="2:162" x14ac:dyDescent="0.15">
      <c r="D7" s="234" t="s">
        <v>87</v>
      </c>
      <c r="E7" s="235"/>
      <c r="F7" s="235"/>
      <c r="G7" s="235"/>
      <c r="H7" s="235"/>
      <c r="I7" s="236"/>
      <c r="L7" s="24">
        <v>25</v>
      </c>
      <c r="M7" s="12" t="e">
        <f>基础状态预期!#REF!</f>
        <v>#REF!</v>
      </c>
      <c r="N7" s="12" t="e">
        <f>基础状态预期!#REF!</f>
        <v>#REF!</v>
      </c>
      <c r="O7" s="12" t="e">
        <f>基础状态预期!#REF!</f>
        <v>#REF!</v>
      </c>
      <c r="P7" s="14" t="e">
        <f t="shared" ref="P7:P15" si="26">INDEX(D$22:D$31,MATCH($O7,$C$22:$C$31,0),1)*D$4</f>
        <v>#REF!</v>
      </c>
      <c r="Q7" s="14" t="e">
        <f t="shared" si="21"/>
        <v>#REF!</v>
      </c>
      <c r="R7" s="14" t="e">
        <f t="shared" si="21"/>
        <v>#REF!</v>
      </c>
      <c r="S7" s="14" t="e">
        <f t="shared" si="21"/>
        <v>#REF!</v>
      </c>
      <c r="T7" s="14" t="e">
        <f t="shared" si="21"/>
        <v>#REF!</v>
      </c>
      <c r="U7" s="14" t="e">
        <f t="shared" si="21"/>
        <v>#REF!</v>
      </c>
      <c r="V7" s="14" t="e">
        <f>SUMPRODUCT(P7:U7/'[1]功能-行军令'!$GI$26:$GN$26)/0.18*'[1]功能-付费相关'!$H$6</f>
        <v>#REF!</v>
      </c>
      <c r="X7" s="24"/>
      <c r="Y7" s="23">
        <v>3</v>
      </c>
      <c r="Z7" s="23">
        <f t="shared" si="0"/>
        <v>0</v>
      </c>
      <c r="AA7" s="23">
        <f t="shared" si="0"/>
        <v>0</v>
      </c>
      <c r="AB7" s="23">
        <f t="shared" si="0"/>
        <v>0</v>
      </c>
      <c r="AC7" s="23">
        <f t="shared" si="0"/>
        <v>0</v>
      </c>
      <c r="AD7" s="23">
        <f t="shared" si="0"/>
        <v>0</v>
      </c>
      <c r="AE7" s="23">
        <f t="shared" si="0"/>
        <v>0</v>
      </c>
      <c r="AF7" s="26"/>
      <c r="AG7" s="23">
        <v>3</v>
      </c>
      <c r="AH7" s="23">
        <f t="shared" si="1"/>
        <v>0</v>
      </c>
      <c r="AI7" s="23">
        <f t="shared" si="1"/>
        <v>0</v>
      </c>
      <c r="AJ7" s="23">
        <f t="shared" si="1"/>
        <v>0</v>
      </c>
      <c r="AK7" s="23">
        <f t="shared" si="1"/>
        <v>0</v>
      </c>
      <c r="AL7" s="23">
        <f t="shared" si="1"/>
        <v>0</v>
      </c>
      <c r="AM7" s="23">
        <f t="shared" si="1"/>
        <v>0</v>
      </c>
      <c r="AN7" s="26"/>
      <c r="AO7" s="23">
        <v>3</v>
      </c>
      <c r="AP7" s="23">
        <f t="shared" si="2"/>
        <v>0</v>
      </c>
      <c r="AQ7" s="23">
        <f t="shared" si="2"/>
        <v>0</v>
      </c>
      <c r="AR7" s="23">
        <f t="shared" si="2"/>
        <v>0</v>
      </c>
      <c r="AS7" s="23">
        <f t="shared" si="2"/>
        <v>0</v>
      </c>
      <c r="AT7" s="23">
        <f t="shared" si="2"/>
        <v>0</v>
      </c>
      <c r="AU7" s="23">
        <f t="shared" si="2"/>
        <v>0</v>
      </c>
      <c r="AV7" s="26"/>
      <c r="AW7" s="23">
        <v>3</v>
      </c>
      <c r="AX7" s="23">
        <f t="shared" si="3"/>
        <v>0</v>
      </c>
      <c r="AY7" s="23">
        <f t="shared" si="3"/>
        <v>0</v>
      </c>
      <c r="AZ7" s="23">
        <f t="shared" si="3"/>
        <v>0</v>
      </c>
      <c r="BA7" s="23">
        <f t="shared" si="3"/>
        <v>0</v>
      </c>
      <c r="BB7" s="23">
        <f t="shared" si="3"/>
        <v>0</v>
      </c>
      <c r="BC7" s="23">
        <f t="shared" si="3"/>
        <v>0</v>
      </c>
      <c r="BD7" s="26"/>
      <c r="BE7" s="23">
        <v>3</v>
      </c>
      <c r="BF7" s="23">
        <f t="shared" si="4"/>
        <v>0</v>
      </c>
      <c r="BG7" s="23">
        <f t="shared" si="4"/>
        <v>0</v>
      </c>
      <c r="BH7" s="23">
        <f t="shared" si="4"/>
        <v>0</v>
      </c>
      <c r="BI7" s="23">
        <f t="shared" si="4"/>
        <v>0</v>
      </c>
      <c r="BJ7" s="23">
        <f t="shared" si="4"/>
        <v>0</v>
      </c>
      <c r="BK7" s="23">
        <f t="shared" si="4"/>
        <v>0</v>
      </c>
      <c r="BO7" s="23">
        <v>3</v>
      </c>
      <c r="BP7" s="23" t="e">
        <f t="shared" si="5"/>
        <v>#VALUE!</v>
      </c>
      <c r="BQ7" s="23" t="e">
        <f t="shared" si="6"/>
        <v>#VALUE!</v>
      </c>
      <c r="BR7" s="23" t="e">
        <f t="shared" si="7"/>
        <v>#VALUE!</v>
      </c>
      <c r="BS7" s="23" t="e">
        <f t="shared" si="8"/>
        <v>#VALUE!</v>
      </c>
      <c r="BT7" s="23" t="e">
        <f t="shared" si="9"/>
        <v>#VALUE!</v>
      </c>
      <c r="BV7" s="23">
        <v>3</v>
      </c>
      <c r="BW7" s="23" t="e">
        <f t="shared" si="22"/>
        <v>#VALUE!</v>
      </c>
      <c r="BX7" s="23" t="e">
        <f t="shared" si="10"/>
        <v>#VALUE!</v>
      </c>
      <c r="BY7" s="23" t="e">
        <f t="shared" si="11"/>
        <v>#VALUE!</v>
      </c>
      <c r="BZ7" s="23" t="e">
        <f t="shared" si="12"/>
        <v>#VALUE!</v>
      </c>
      <c r="CA7" s="23" t="e">
        <f t="shared" si="13"/>
        <v>#VALUE!</v>
      </c>
      <c r="CE7" s="31">
        <v>20</v>
      </c>
      <c r="CF7" s="31" t="e">
        <f t="shared" si="23"/>
        <v>#VALUE!</v>
      </c>
      <c r="CG7" s="31">
        <v>0</v>
      </c>
      <c r="CH7" s="31">
        <v>0</v>
      </c>
      <c r="CI7" s="31" t="e">
        <f>INDEX($BW$5:$BW$104,$CE7,1)</f>
        <v>#VALUE!</v>
      </c>
      <c r="CJ7" s="31" t="e">
        <f>(CF7-CF6)*(INDEX([2]非r将兵属性验证!T$7:T$106,$CE7,1)+INDEX([2]非r将兵属性验证!AJ$7:AJ$106,$CE7,1))+CJ6</f>
        <v>#VALUE!</v>
      </c>
      <c r="CK7" s="31">
        <v>0</v>
      </c>
      <c r="CL7" s="31">
        <v>0</v>
      </c>
      <c r="CM7" s="31" t="e">
        <f>(CI7-CI6)*INDEX([2]非r将兵属性验证!$AO$7:$AO$106,$CE7,1)+CM6</f>
        <v>#VALUE!</v>
      </c>
      <c r="CN7" s="31" t="e">
        <f t="shared" si="24"/>
        <v>#VALUE!</v>
      </c>
      <c r="CQ7" s="31">
        <v>20</v>
      </c>
      <c r="CR7" s="31" t="e">
        <f t="shared" ref="CR7:CR15" si="27">求节点($M$6:$M$15,$V$6:$V$15,CQ7)</f>
        <v>#VALUE!</v>
      </c>
      <c r="CS7" s="31"/>
      <c r="CT7" s="31"/>
      <c r="CU7" s="31" t="e">
        <f t="shared" ref="CU7:CU15" si="28">SUM(CR7:CT7)</f>
        <v>#VALUE!</v>
      </c>
      <c r="CW7" s="17" t="e">
        <f t="shared" ref="CW7:CW15" si="29">CN7/CU7</f>
        <v>#VALUE!</v>
      </c>
      <c r="DC7" s="17" t="e">
        <f t="shared" si="14"/>
        <v>#REF!</v>
      </c>
      <c r="DD7" s="5" t="e">
        <f t="shared" si="15"/>
        <v>#REF!</v>
      </c>
      <c r="DE7" s="5" t="e">
        <f t="shared" si="16"/>
        <v>#REF!</v>
      </c>
      <c r="DF7" s="5" t="e">
        <f t="shared" si="17"/>
        <v>#REF!</v>
      </c>
      <c r="DG7" s="5" t="e">
        <f t="shared" si="18"/>
        <v>#REF!</v>
      </c>
      <c r="DH7" s="5" t="e">
        <f t="shared" si="19"/>
        <v>#REF!</v>
      </c>
      <c r="DJ7" s="23">
        <v>3</v>
      </c>
      <c r="DK7" s="23" t="e">
        <f>求节点(DD$5:DD$14,$DD$26:$DD$35,$DJ7)*节奏总纲!K6</f>
        <v>#VALUE!</v>
      </c>
      <c r="DL7" s="23" t="e">
        <f>求节点(DE$5:DE$14,$DD$26:$DD$35,$DJ7)*节奏总纲!L6</f>
        <v>#VALUE!</v>
      </c>
      <c r="DM7" s="23" t="e">
        <f>求节点(DF$5:DF$14,$DD$26:$DD$35,$DJ7)*节奏总纲!M6</f>
        <v>#VALUE!</v>
      </c>
      <c r="DN7" s="23" t="e">
        <f>求节点(DG$5:DG$14,$DD$26:$DD$35,$DJ7)*节奏总纲!N6</f>
        <v>#VALUE!</v>
      </c>
      <c r="DO7" s="23" t="e">
        <f>求节点(DH$5:DH$14,$DD$26:$DD$35,$DJ7)*节奏总纲!O6</f>
        <v>#VALUE!</v>
      </c>
      <c r="DP7" s="23" t="e">
        <f>SUM(DK$5:DK7)</f>
        <v>#VALUE!</v>
      </c>
      <c r="DQ7" s="23" t="e">
        <f>SUM(DL$5:DL7)</f>
        <v>#VALUE!</v>
      </c>
      <c r="DR7" s="23" t="e">
        <f>SUM(DM$5:DM7)</f>
        <v>#VALUE!</v>
      </c>
      <c r="DS7" s="23" t="e">
        <f>SUM(DN$5:DN7)</f>
        <v>#VALUE!</v>
      </c>
      <c r="DT7" s="23" t="e">
        <f>SUM(DO$5:DO7)</f>
        <v>#VALUE!</v>
      </c>
      <c r="DU7" s="23" t="e">
        <f>DK7*'[1]功能-付费相关'!AH8+IF($DJ7=1,0,DU6)</f>
        <v>#VALUE!</v>
      </c>
      <c r="DV7" s="23" t="e">
        <f>DL7*'[1]功能-付费相关'!AI8+IF($DJ7=1,0,DV6)</f>
        <v>#VALUE!</v>
      </c>
      <c r="DW7" s="23" t="e">
        <f>DM7*'[1]功能-付费相关'!AJ8+IF($DJ7=1,0,DW6)</f>
        <v>#VALUE!</v>
      </c>
      <c r="DX7" s="23" t="e">
        <f>DN7*'[1]功能-付费相关'!AK8+IF($DJ7=1,0,DX6)</f>
        <v>#VALUE!</v>
      </c>
      <c r="DY7" s="23" t="e">
        <f>DO7*'[1]功能-付费相关'!AL8+IF($DJ7=1,0,DY6)</f>
        <v>#VALUE!</v>
      </c>
      <c r="EB7" s="23">
        <v>3</v>
      </c>
      <c r="EC7" s="23" t="e">
        <f>求节点(DD$5:DD$14,$DE$26:$DE$35,$DJ7)*节奏总纲!K6</f>
        <v>#VALUE!</v>
      </c>
      <c r="ED7" s="23" t="e">
        <f>求节点(DE$5:DE$14,$DE$26:$DE$35,$DJ7)*节奏总纲!L6</f>
        <v>#VALUE!</v>
      </c>
      <c r="EE7" s="23" t="e">
        <f>求节点(DF$5:DF$14,$DE$26:$DE$35,$DJ7)*节奏总纲!M6</f>
        <v>#VALUE!</v>
      </c>
      <c r="EF7" s="23" t="e">
        <f>求节点(DG$5:DG$14,$DE$26:$DE$35,$DJ7)*节奏总纲!N6</f>
        <v>#VALUE!</v>
      </c>
      <c r="EG7" s="23" t="e">
        <f>求节点(DH$5:DH$14,$DE$26:$DE$35,$DJ7)*节奏总纲!O6</f>
        <v>#VALUE!</v>
      </c>
      <c r="EH7" s="23" t="e">
        <f>SUM(EC$5:EC7)</f>
        <v>#VALUE!</v>
      </c>
      <c r="EI7" s="23" t="e">
        <f>SUM(ED$5:ED7)</f>
        <v>#VALUE!</v>
      </c>
      <c r="EJ7" s="23" t="e">
        <f>SUM(EE$5:EE7)</f>
        <v>#VALUE!</v>
      </c>
      <c r="EK7" s="23" t="e">
        <f>SUM(EF$5:EF7)</f>
        <v>#VALUE!</v>
      </c>
      <c r="EL7" s="23" t="e">
        <f>SUM(EG$5:EG7)</f>
        <v>#VALUE!</v>
      </c>
      <c r="EO7" s="23">
        <v>3</v>
      </c>
      <c r="EP7" s="23" t="e">
        <f>求节点(DD$5:DD$14,$DF$26:$DF$35,$DJ7)*节奏总纲!K6</f>
        <v>#VALUE!</v>
      </c>
      <c r="EQ7" s="23" t="e">
        <f>求节点(DE$5:DE$14,$DF$26:$DF$35,$DJ7)*节奏总纲!L6</f>
        <v>#VALUE!</v>
      </c>
      <c r="ER7" s="23" t="e">
        <f>求节点(DF$5:DF$14,$DF$26:$DF$35,$DJ7)*节奏总纲!M6</f>
        <v>#VALUE!</v>
      </c>
      <c r="ES7" s="23" t="e">
        <f>求节点(DG$5:DG$14,$DF$26:$DF$35,$DJ7)*节奏总纲!N6</f>
        <v>#VALUE!</v>
      </c>
      <c r="ET7" s="23" t="e">
        <f>求节点(DH$5:DH$14,$DF$26:$DF$35,$DJ7)*节奏总纲!O6</f>
        <v>#VALUE!</v>
      </c>
      <c r="EU7" s="23" t="e">
        <f>SUM(EP$5:EP7)*$DE$20</f>
        <v>#VALUE!</v>
      </c>
      <c r="EV7" s="23" t="e">
        <f>SUM(EQ$5:EQ7)*$DE$20</f>
        <v>#VALUE!</v>
      </c>
      <c r="EW7" s="23" t="e">
        <f>SUM(ER$5:ER7)*$DE$20</f>
        <v>#VALUE!</v>
      </c>
      <c r="EX7" s="23" t="e">
        <f>SUM(ES$5:ES7)*$DE$20</f>
        <v>#VALUE!</v>
      </c>
      <c r="EY7" s="23" t="e">
        <f>SUM(ET$5:ET7)*$DE$20</f>
        <v>#VALUE!</v>
      </c>
      <c r="FA7" s="23" t="e">
        <f t="shared" si="25"/>
        <v>#VALUE!</v>
      </c>
      <c r="FB7" s="23" t="e">
        <f t="shared" si="20"/>
        <v>#VALUE!</v>
      </c>
      <c r="FC7" s="23" t="e">
        <f t="shared" si="20"/>
        <v>#VALUE!</v>
      </c>
      <c r="FD7" s="23" t="e">
        <f t="shared" si="20"/>
        <v>#VALUE!</v>
      </c>
      <c r="FE7" s="23" t="e">
        <f t="shared" si="20"/>
        <v>#VALUE!</v>
      </c>
      <c r="FF7" s="17" t="e">
        <f>(FA7-FA6)/节奏总纲!K6</f>
        <v>#VALUE!</v>
      </c>
    </row>
    <row r="8" spans="2:162" x14ac:dyDescent="0.15">
      <c r="C8" s="23" t="s">
        <v>21</v>
      </c>
      <c r="D8" s="12" t="s">
        <v>84</v>
      </c>
      <c r="E8" s="12" t="s">
        <v>79</v>
      </c>
      <c r="F8" s="12" t="s">
        <v>80</v>
      </c>
      <c r="G8" s="12" t="s">
        <v>81</v>
      </c>
      <c r="H8" s="12" t="s">
        <v>82</v>
      </c>
      <c r="I8" s="12" t="s">
        <v>83</v>
      </c>
      <c r="L8" s="24">
        <v>35</v>
      </c>
      <c r="M8" s="12" t="e">
        <f>基础状态预期!#REF!</f>
        <v>#REF!</v>
      </c>
      <c r="N8" s="12" t="e">
        <f>基础状态预期!#REF!</f>
        <v>#REF!</v>
      </c>
      <c r="O8" s="12" t="e">
        <f>基础状态预期!#REF!</f>
        <v>#REF!</v>
      </c>
      <c r="P8" s="14" t="e">
        <f t="shared" si="26"/>
        <v>#REF!</v>
      </c>
      <c r="Q8" s="14" t="e">
        <f t="shared" si="21"/>
        <v>#REF!</v>
      </c>
      <c r="R8" s="14" t="e">
        <f t="shared" si="21"/>
        <v>#REF!</v>
      </c>
      <c r="S8" s="14" t="e">
        <f t="shared" si="21"/>
        <v>#REF!</v>
      </c>
      <c r="T8" s="14" t="e">
        <f t="shared" si="21"/>
        <v>#REF!</v>
      </c>
      <c r="U8" s="14" t="e">
        <f t="shared" si="21"/>
        <v>#REF!</v>
      </c>
      <c r="V8" s="14" t="e">
        <f>SUMPRODUCT(P8:U8/'[1]功能-行军令'!$GI$26:$GN$26)/0.18*'[1]功能-付费相关'!$H$6</f>
        <v>#REF!</v>
      </c>
      <c r="X8" s="24"/>
      <c r="Y8" s="23">
        <v>4</v>
      </c>
      <c r="Z8" s="23">
        <f t="shared" si="0"/>
        <v>0</v>
      </c>
      <c r="AA8" s="23">
        <f t="shared" si="0"/>
        <v>0</v>
      </c>
      <c r="AB8" s="23">
        <f t="shared" si="0"/>
        <v>0</v>
      </c>
      <c r="AC8" s="23">
        <f t="shared" si="0"/>
        <v>0</v>
      </c>
      <c r="AD8" s="23">
        <f t="shared" si="0"/>
        <v>0</v>
      </c>
      <c r="AE8" s="23">
        <f t="shared" si="0"/>
        <v>0</v>
      </c>
      <c r="AF8" s="26"/>
      <c r="AG8" s="23">
        <v>4</v>
      </c>
      <c r="AH8" s="23">
        <f t="shared" si="1"/>
        <v>0</v>
      </c>
      <c r="AI8" s="23">
        <f t="shared" si="1"/>
        <v>0</v>
      </c>
      <c r="AJ8" s="23">
        <f t="shared" si="1"/>
        <v>0</v>
      </c>
      <c r="AK8" s="23">
        <f t="shared" si="1"/>
        <v>0</v>
      </c>
      <c r="AL8" s="23">
        <f t="shared" si="1"/>
        <v>0</v>
      </c>
      <c r="AM8" s="23">
        <f t="shared" si="1"/>
        <v>0</v>
      </c>
      <c r="AN8" s="26"/>
      <c r="AO8" s="23">
        <v>4</v>
      </c>
      <c r="AP8" s="23">
        <f t="shared" si="2"/>
        <v>0</v>
      </c>
      <c r="AQ8" s="23">
        <f t="shared" si="2"/>
        <v>0</v>
      </c>
      <c r="AR8" s="23">
        <f t="shared" si="2"/>
        <v>0</v>
      </c>
      <c r="AS8" s="23">
        <f t="shared" si="2"/>
        <v>0</v>
      </c>
      <c r="AT8" s="23">
        <f t="shared" si="2"/>
        <v>0</v>
      </c>
      <c r="AU8" s="23">
        <f t="shared" si="2"/>
        <v>0</v>
      </c>
      <c r="AV8" s="26"/>
      <c r="AW8" s="23">
        <v>4</v>
      </c>
      <c r="AX8" s="23">
        <f t="shared" si="3"/>
        <v>0</v>
      </c>
      <c r="AY8" s="23">
        <f t="shared" si="3"/>
        <v>0</v>
      </c>
      <c r="AZ8" s="23">
        <f t="shared" si="3"/>
        <v>0</v>
      </c>
      <c r="BA8" s="23">
        <f t="shared" si="3"/>
        <v>0</v>
      </c>
      <c r="BB8" s="23">
        <f t="shared" si="3"/>
        <v>0</v>
      </c>
      <c r="BC8" s="23">
        <f t="shared" si="3"/>
        <v>0</v>
      </c>
      <c r="BD8" s="26"/>
      <c r="BE8" s="23">
        <v>4</v>
      </c>
      <c r="BF8" s="23">
        <f t="shared" si="4"/>
        <v>0</v>
      </c>
      <c r="BG8" s="23">
        <f t="shared" si="4"/>
        <v>0</v>
      </c>
      <c r="BH8" s="23">
        <f t="shared" si="4"/>
        <v>0</v>
      </c>
      <c r="BI8" s="23">
        <f t="shared" si="4"/>
        <v>0</v>
      </c>
      <c r="BJ8" s="23">
        <f t="shared" si="4"/>
        <v>0</v>
      </c>
      <c r="BK8" s="23">
        <f t="shared" si="4"/>
        <v>0</v>
      </c>
      <c r="BO8" s="23">
        <v>4</v>
      </c>
      <c r="BP8" s="23" t="e">
        <f t="shared" si="5"/>
        <v>#VALUE!</v>
      </c>
      <c r="BQ8" s="23" t="e">
        <f t="shared" si="6"/>
        <v>#VALUE!</v>
      </c>
      <c r="BR8" s="23" t="e">
        <f t="shared" si="7"/>
        <v>#VALUE!</v>
      </c>
      <c r="BS8" s="23" t="e">
        <f t="shared" si="8"/>
        <v>#VALUE!</v>
      </c>
      <c r="BT8" s="23" t="e">
        <f t="shared" si="9"/>
        <v>#VALUE!</v>
      </c>
      <c r="BV8" s="23">
        <v>4</v>
      </c>
      <c r="BW8" s="23" t="e">
        <f t="shared" si="22"/>
        <v>#VALUE!</v>
      </c>
      <c r="BX8" s="23" t="e">
        <f t="shared" si="10"/>
        <v>#VALUE!</v>
      </c>
      <c r="BY8" s="23" t="e">
        <f t="shared" si="11"/>
        <v>#VALUE!</v>
      </c>
      <c r="BZ8" s="23" t="e">
        <f t="shared" si="12"/>
        <v>#VALUE!</v>
      </c>
      <c r="CA8" s="23" t="e">
        <f t="shared" si="13"/>
        <v>#VALUE!</v>
      </c>
      <c r="CE8" s="31">
        <v>30</v>
      </c>
      <c r="CF8" s="31" t="e">
        <f t="shared" si="23"/>
        <v>#VALUE!</v>
      </c>
      <c r="CG8" s="31">
        <v>0</v>
      </c>
      <c r="CH8" s="31">
        <v>0</v>
      </c>
      <c r="CI8" s="31" t="e">
        <f t="shared" ref="CI8:CI15" si="30">INDEX($BW$5:$BW$104,$CE8,1)</f>
        <v>#VALUE!</v>
      </c>
      <c r="CJ8" s="31" t="e">
        <f>(CF8-CF7)*(INDEX([2]非r将兵属性验证!T$7:T$106,$CE8,1)+INDEX([2]非r将兵属性验证!AJ$7:AJ$106,$CE8,1))+CJ7</f>
        <v>#VALUE!</v>
      </c>
      <c r="CK8" s="31">
        <v>0</v>
      </c>
      <c r="CL8" s="31">
        <v>0</v>
      </c>
      <c r="CM8" s="31" t="e">
        <f>(CI8-CI7)*INDEX([2]非r将兵属性验证!$AO$7:$AO$106,$CE8,1)+CM7</f>
        <v>#VALUE!</v>
      </c>
      <c r="CN8" s="31" t="e">
        <f t="shared" si="24"/>
        <v>#VALUE!</v>
      </c>
      <c r="CQ8" s="31">
        <v>30</v>
      </c>
      <c r="CR8" s="31" t="e">
        <f t="shared" si="27"/>
        <v>#VALUE!</v>
      </c>
      <c r="CS8" s="31"/>
      <c r="CT8" s="31"/>
      <c r="CU8" s="31" t="e">
        <f t="shared" si="28"/>
        <v>#VALUE!</v>
      </c>
      <c r="CW8" s="17" t="e">
        <f t="shared" si="29"/>
        <v>#VALUE!</v>
      </c>
      <c r="DC8" s="17" t="e">
        <f t="shared" si="14"/>
        <v>#REF!</v>
      </c>
      <c r="DD8" s="5" t="e">
        <f t="shared" si="15"/>
        <v>#REF!</v>
      </c>
      <c r="DE8" s="5" t="e">
        <f t="shared" si="16"/>
        <v>#REF!</v>
      </c>
      <c r="DF8" s="5" t="e">
        <f t="shared" si="17"/>
        <v>#REF!</v>
      </c>
      <c r="DG8" s="5" t="e">
        <f t="shared" si="18"/>
        <v>#REF!</v>
      </c>
      <c r="DH8" s="5" t="e">
        <f t="shared" si="19"/>
        <v>#REF!</v>
      </c>
      <c r="DJ8" s="23">
        <v>4</v>
      </c>
      <c r="DK8" s="23" t="e">
        <f>求节点(DD$5:DD$14,$DD$26:$DD$35,$DJ8)*节奏总纲!K7</f>
        <v>#VALUE!</v>
      </c>
      <c r="DL8" s="23" t="e">
        <f>求节点(DE$5:DE$14,$DD$26:$DD$35,$DJ8)*节奏总纲!L7</f>
        <v>#VALUE!</v>
      </c>
      <c r="DM8" s="23" t="e">
        <f>求节点(DF$5:DF$14,$DD$26:$DD$35,$DJ8)*节奏总纲!M7</f>
        <v>#VALUE!</v>
      </c>
      <c r="DN8" s="23" t="e">
        <f>求节点(DG$5:DG$14,$DD$26:$DD$35,$DJ8)*节奏总纲!N7</f>
        <v>#VALUE!</v>
      </c>
      <c r="DO8" s="23" t="e">
        <f>求节点(DH$5:DH$14,$DD$26:$DD$35,$DJ8)*节奏总纲!O7</f>
        <v>#VALUE!</v>
      </c>
      <c r="DP8" s="23" t="e">
        <f>SUM(DK$5:DK8)</f>
        <v>#VALUE!</v>
      </c>
      <c r="DQ8" s="23" t="e">
        <f>SUM(DL$5:DL8)</f>
        <v>#VALUE!</v>
      </c>
      <c r="DR8" s="23" t="e">
        <f>SUM(DM$5:DM8)</f>
        <v>#VALUE!</v>
      </c>
      <c r="DS8" s="23" t="e">
        <f>SUM(DN$5:DN8)</f>
        <v>#VALUE!</v>
      </c>
      <c r="DT8" s="23" t="e">
        <f>SUM(DO$5:DO8)</f>
        <v>#VALUE!</v>
      </c>
      <c r="DU8" s="23" t="e">
        <f>DK8*'[1]功能-付费相关'!AH9+IF($DJ8=1,0,DU7)</f>
        <v>#VALUE!</v>
      </c>
      <c r="DV8" s="23" t="e">
        <f>DL8*'[1]功能-付费相关'!AI9+IF($DJ8=1,0,DV7)</f>
        <v>#VALUE!</v>
      </c>
      <c r="DW8" s="23" t="e">
        <f>DM8*'[1]功能-付费相关'!AJ9+IF($DJ8=1,0,DW7)</f>
        <v>#VALUE!</v>
      </c>
      <c r="DX8" s="23" t="e">
        <f>DN8*'[1]功能-付费相关'!AK9+IF($DJ8=1,0,DX7)</f>
        <v>#VALUE!</v>
      </c>
      <c r="DY8" s="23" t="e">
        <f>DO8*'[1]功能-付费相关'!AL9+IF($DJ8=1,0,DY7)</f>
        <v>#VALUE!</v>
      </c>
      <c r="EB8" s="23">
        <v>4</v>
      </c>
      <c r="EC8" s="23" t="e">
        <f>求节点(DD$5:DD$14,$DE$26:$DE$35,$DJ8)*节奏总纲!K7</f>
        <v>#VALUE!</v>
      </c>
      <c r="ED8" s="23" t="e">
        <f>求节点(DE$5:DE$14,$DE$26:$DE$35,$DJ8)*节奏总纲!L7</f>
        <v>#VALUE!</v>
      </c>
      <c r="EE8" s="23" t="e">
        <f>求节点(DF$5:DF$14,$DE$26:$DE$35,$DJ8)*节奏总纲!M7</f>
        <v>#VALUE!</v>
      </c>
      <c r="EF8" s="23" t="e">
        <f>求节点(DG$5:DG$14,$DE$26:$DE$35,$DJ8)*节奏总纲!N7</f>
        <v>#VALUE!</v>
      </c>
      <c r="EG8" s="23" t="e">
        <f>求节点(DH$5:DH$14,$DE$26:$DE$35,$DJ8)*节奏总纲!O7</f>
        <v>#VALUE!</v>
      </c>
      <c r="EH8" s="23" t="e">
        <f>SUM(EC$5:EC8)</f>
        <v>#VALUE!</v>
      </c>
      <c r="EI8" s="23" t="e">
        <f>SUM(ED$5:ED8)</f>
        <v>#VALUE!</v>
      </c>
      <c r="EJ8" s="23" t="e">
        <f>SUM(EE$5:EE8)</f>
        <v>#VALUE!</v>
      </c>
      <c r="EK8" s="23" t="e">
        <f>SUM(EF$5:EF8)</f>
        <v>#VALUE!</v>
      </c>
      <c r="EL8" s="23" t="e">
        <f>SUM(EG$5:EG8)</f>
        <v>#VALUE!</v>
      </c>
      <c r="EO8" s="23">
        <v>4</v>
      </c>
      <c r="EP8" s="23" t="e">
        <f>求节点(DD$5:DD$14,$DF$26:$DF$35,$DJ8)*节奏总纲!K7</f>
        <v>#VALUE!</v>
      </c>
      <c r="EQ8" s="23" t="e">
        <f>求节点(DE$5:DE$14,$DF$26:$DF$35,$DJ8)*节奏总纲!L7</f>
        <v>#VALUE!</v>
      </c>
      <c r="ER8" s="23" t="e">
        <f>求节点(DF$5:DF$14,$DF$26:$DF$35,$DJ8)*节奏总纲!M7</f>
        <v>#VALUE!</v>
      </c>
      <c r="ES8" s="23" t="e">
        <f>求节点(DG$5:DG$14,$DF$26:$DF$35,$DJ8)*节奏总纲!N7</f>
        <v>#VALUE!</v>
      </c>
      <c r="ET8" s="23" t="e">
        <f>求节点(DH$5:DH$14,$DF$26:$DF$35,$DJ8)*节奏总纲!O7</f>
        <v>#VALUE!</v>
      </c>
      <c r="EU8" s="23" t="e">
        <f>SUM(EP$5:EP8)*$DE$20</f>
        <v>#VALUE!</v>
      </c>
      <c r="EV8" s="23" t="e">
        <f>SUM(EQ$5:EQ8)*$DE$20</f>
        <v>#VALUE!</v>
      </c>
      <c r="EW8" s="23" t="e">
        <f>SUM(ER$5:ER8)*$DE$20</f>
        <v>#VALUE!</v>
      </c>
      <c r="EX8" s="23" t="e">
        <f>SUM(ES$5:ES8)*$DE$20</f>
        <v>#VALUE!</v>
      </c>
      <c r="EY8" s="23" t="e">
        <f>SUM(ET$5:ET8)*$DE$20</f>
        <v>#VALUE!</v>
      </c>
      <c r="FA8" s="23" t="e">
        <f t="shared" si="25"/>
        <v>#VALUE!</v>
      </c>
      <c r="FB8" s="23" t="e">
        <f t="shared" si="20"/>
        <v>#VALUE!</v>
      </c>
      <c r="FC8" s="23" t="e">
        <f t="shared" si="20"/>
        <v>#VALUE!</v>
      </c>
      <c r="FD8" s="23" t="e">
        <f t="shared" si="20"/>
        <v>#VALUE!</v>
      </c>
      <c r="FE8" s="23" t="e">
        <f t="shared" si="20"/>
        <v>#VALUE!</v>
      </c>
      <c r="FF8" s="17" t="e">
        <f>(FA8-FA7)/节奏总纲!K7</f>
        <v>#VALUE!</v>
      </c>
    </row>
    <row r="9" spans="2:162" x14ac:dyDescent="0.15">
      <c r="C9" s="23" t="s">
        <v>47</v>
      </c>
      <c r="D9" s="4">
        <v>10</v>
      </c>
      <c r="E9" s="4"/>
      <c r="F9" s="4"/>
      <c r="G9" s="4"/>
      <c r="H9" s="4"/>
      <c r="I9" s="4"/>
      <c r="L9" s="24">
        <v>45</v>
      </c>
      <c r="M9" s="12" t="e">
        <f>基础状态预期!#REF!</f>
        <v>#REF!</v>
      </c>
      <c r="N9" s="12" t="e">
        <f>基础状态预期!#REF!</f>
        <v>#REF!</v>
      </c>
      <c r="O9" s="12" t="e">
        <f>基础状态预期!#REF!</f>
        <v>#REF!</v>
      </c>
      <c r="P9" s="14" t="e">
        <f t="shared" si="26"/>
        <v>#REF!</v>
      </c>
      <c r="Q9" s="14" t="e">
        <f t="shared" si="21"/>
        <v>#REF!</v>
      </c>
      <c r="R9" s="14" t="e">
        <f t="shared" si="21"/>
        <v>#REF!</v>
      </c>
      <c r="S9" s="14" t="e">
        <f t="shared" si="21"/>
        <v>#REF!</v>
      </c>
      <c r="T9" s="14" t="e">
        <f t="shared" si="21"/>
        <v>#REF!</v>
      </c>
      <c r="U9" s="14" t="e">
        <f t="shared" si="21"/>
        <v>#REF!</v>
      </c>
      <c r="V9" s="14" t="e">
        <f>SUMPRODUCT(P9:U9/'[1]功能-行军令'!$GI$26:$GN$26)/0.18*'[1]功能-付费相关'!$H$6</f>
        <v>#REF!</v>
      </c>
      <c r="X9" s="24"/>
      <c r="Y9" s="23">
        <v>5</v>
      </c>
      <c r="Z9" s="23">
        <f t="shared" si="0"/>
        <v>0</v>
      </c>
      <c r="AA9" s="23">
        <f t="shared" si="0"/>
        <v>0</v>
      </c>
      <c r="AB9" s="23">
        <f t="shared" si="0"/>
        <v>0</v>
      </c>
      <c r="AC9" s="23">
        <f t="shared" si="0"/>
        <v>0</v>
      </c>
      <c r="AD9" s="23">
        <f t="shared" si="0"/>
        <v>0</v>
      </c>
      <c r="AE9" s="23">
        <f t="shared" si="0"/>
        <v>0</v>
      </c>
      <c r="AF9" s="26"/>
      <c r="AG9" s="23">
        <v>5</v>
      </c>
      <c r="AH9" s="23">
        <f t="shared" si="1"/>
        <v>0</v>
      </c>
      <c r="AI9" s="23">
        <f t="shared" si="1"/>
        <v>0</v>
      </c>
      <c r="AJ9" s="23">
        <f t="shared" si="1"/>
        <v>0</v>
      </c>
      <c r="AK9" s="23">
        <f t="shared" si="1"/>
        <v>0</v>
      </c>
      <c r="AL9" s="23">
        <f t="shared" si="1"/>
        <v>0</v>
      </c>
      <c r="AM9" s="23">
        <f t="shared" si="1"/>
        <v>0</v>
      </c>
      <c r="AN9" s="26"/>
      <c r="AO9" s="23">
        <v>5</v>
      </c>
      <c r="AP9" s="23">
        <f t="shared" si="2"/>
        <v>0</v>
      </c>
      <c r="AQ9" s="23">
        <f t="shared" si="2"/>
        <v>0</v>
      </c>
      <c r="AR9" s="23">
        <f t="shared" si="2"/>
        <v>0</v>
      </c>
      <c r="AS9" s="23">
        <f t="shared" si="2"/>
        <v>0</v>
      </c>
      <c r="AT9" s="23">
        <f t="shared" si="2"/>
        <v>0</v>
      </c>
      <c r="AU9" s="23">
        <f t="shared" si="2"/>
        <v>0</v>
      </c>
      <c r="AV9" s="26"/>
      <c r="AW9" s="23">
        <v>5</v>
      </c>
      <c r="AX9" s="23">
        <f t="shared" si="3"/>
        <v>0</v>
      </c>
      <c r="AY9" s="23">
        <f t="shared" si="3"/>
        <v>0</v>
      </c>
      <c r="AZ9" s="23">
        <f t="shared" si="3"/>
        <v>0</v>
      </c>
      <c r="BA9" s="23">
        <f t="shared" si="3"/>
        <v>0</v>
      </c>
      <c r="BB9" s="23">
        <f t="shared" si="3"/>
        <v>0</v>
      </c>
      <c r="BC9" s="23">
        <f t="shared" si="3"/>
        <v>0</v>
      </c>
      <c r="BD9" s="26"/>
      <c r="BE9" s="23">
        <v>5</v>
      </c>
      <c r="BF9" s="23">
        <f t="shared" si="4"/>
        <v>0</v>
      </c>
      <c r="BG9" s="23">
        <f t="shared" si="4"/>
        <v>0</v>
      </c>
      <c r="BH9" s="23">
        <f t="shared" si="4"/>
        <v>0</v>
      </c>
      <c r="BI9" s="23">
        <f t="shared" si="4"/>
        <v>0</v>
      </c>
      <c r="BJ9" s="23">
        <f t="shared" si="4"/>
        <v>0</v>
      </c>
      <c r="BK9" s="23">
        <f t="shared" si="4"/>
        <v>0</v>
      </c>
      <c r="BO9" s="23">
        <v>5</v>
      </c>
      <c r="BP9" s="23" t="e">
        <f t="shared" si="5"/>
        <v>#VALUE!</v>
      </c>
      <c r="BQ9" s="23" t="e">
        <f t="shared" si="6"/>
        <v>#VALUE!</v>
      </c>
      <c r="BR9" s="23" t="e">
        <f t="shared" si="7"/>
        <v>#VALUE!</v>
      </c>
      <c r="BS9" s="23" t="e">
        <f t="shared" si="8"/>
        <v>#VALUE!</v>
      </c>
      <c r="BT9" s="23" t="e">
        <f t="shared" si="9"/>
        <v>#VALUE!</v>
      </c>
      <c r="BV9" s="23">
        <v>5</v>
      </c>
      <c r="BW9" s="23" t="e">
        <f t="shared" si="22"/>
        <v>#VALUE!</v>
      </c>
      <c r="BX9" s="23" t="e">
        <f t="shared" si="10"/>
        <v>#VALUE!</v>
      </c>
      <c r="BY9" s="23" t="e">
        <f t="shared" si="11"/>
        <v>#VALUE!</v>
      </c>
      <c r="BZ9" s="23" t="e">
        <f t="shared" si="12"/>
        <v>#VALUE!</v>
      </c>
      <c r="CA9" s="23" t="e">
        <f t="shared" si="13"/>
        <v>#VALUE!</v>
      </c>
      <c r="CE9" s="31">
        <v>40</v>
      </c>
      <c r="CF9" s="31" t="e">
        <f t="shared" si="23"/>
        <v>#VALUE!</v>
      </c>
      <c r="CG9" s="31">
        <v>0</v>
      </c>
      <c r="CH9" s="31">
        <v>0</v>
      </c>
      <c r="CI9" s="31" t="e">
        <f t="shared" si="30"/>
        <v>#VALUE!</v>
      </c>
      <c r="CJ9" s="31" t="e">
        <f>(CF9-CF8)*(INDEX([2]非r将兵属性验证!T$7:T$106,$CE9,1)+INDEX([2]非r将兵属性验证!AJ$7:AJ$106,$CE9,1))+CJ8</f>
        <v>#VALUE!</v>
      </c>
      <c r="CK9" s="31">
        <v>0</v>
      </c>
      <c r="CL9" s="31">
        <v>0</v>
      </c>
      <c r="CM9" s="31" t="e">
        <f>(CI9-CI8)*INDEX([2]非r将兵属性验证!$AO$7:$AO$106,$CE9,1)+CM8</f>
        <v>#VALUE!</v>
      </c>
      <c r="CN9" s="31" t="e">
        <f t="shared" si="24"/>
        <v>#VALUE!</v>
      </c>
      <c r="CQ9" s="31">
        <v>40</v>
      </c>
      <c r="CR9" s="31" t="e">
        <f t="shared" si="27"/>
        <v>#VALUE!</v>
      </c>
      <c r="CS9" s="31"/>
      <c r="CT9" s="31"/>
      <c r="CU9" s="31" t="e">
        <f t="shared" si="28"/>
        <v>#VALUE!</v>
      </c>
      <c r="CW9" s="17" t="e">
        <f t="shared" si="29"/>
        <v>#VALUE!</v>
      </c>
      <c r="DC9" s="17" t="e">
        <f t="shared" si="14"/>
        <v>#REF!</v>
      </c>
      <c r="DD9" s="5" t="e">
        <f t="shared" si="15"/>
        <v>#REF!</v>
      </c>
      <c r="DE9" s="5" t="e">
        <f t="shared" si="16"/>
        <v>#REF!</v>
      </c>
      <c r="DF9" s="5" t="e">
        <f t="shared" si="17"/>
        <v>#REF!</v>
      </c>
      <c r="DG9" s="5" t="e">
        <f t="shared" si="18"/>
        <v>#REF!</v>
      </c>
      <c r="DH9" s="5" t="e">
        <f t="shared" si="19"/>
        <v>#REF!</v>
      </c>
      <c r="DJ9" s="23">
        <v>5</v>
      </c>
      <c r="DK9" s="23" t="e">
        <f>求节点(DD$5:DD$14,$DD$26:$DD$35,$DJ9)*节奏总纲!K8</f>
        <v>#VALUE!</v>
      </c>
      <c r="DL9" s="23" t="e">
        <f>求节点(DE$5:DE$14,$DD$26:$DD$35,$DJ9)*节奏总纲!L8</f>
        <v>#VALUE!</v>
      </c>
      <c r="DM9" s="23" t="e">
        <f>求节点(DF$5:DF$14,$DD$26:$DD$35,$DJ9)*节奏总纲!M8</f>
        <v>#VALUE!</v>
      </c>
      <c r="DN9" s="23" t="e">
        <f>求节点(DG$5:DG$14,$DD$26:$DD$35,$DJ9)*节奏总纲!N8</f>
        <v>#VALUE!</v>
      </c>
      <c r="DO9" s="23" t="e">
        <f>求节点(DH$5:DH$14,$DD$26:$DD$35,$DJ9)*节奏总纲!O8</f>
        <v>#VALUE!</v>
      </c>
      <c r="DP9" s="23" t="e">
        <f>SUM(DK$5:DK9)</f>
        <v>#VALUE!</v>
      </c>
      <c r="DQ9" s="23" t="e">
        <f>SUM(DL$5:DL9)</f>
        <v>#VALUE!</v>
      </c>
      <c r="DR9" s="23" t="e">
        <f>SUM(DM$5:DM9)</f>
        <v>#VALUE!</v>
      </c>
      <c r="DS9" s="23" t="e">
        <f>SUM(DN$5:DN9)</f>
        <v>#VALUE!</v>
      </c>
      <c r="DT9" s="23" t="e">
        <f>SUM(DO$5:DO9)</f>
        <v>#VALUE!</v>
      </c>
      <c r="DU9" s="23" t="e">
        <f>DK9*'[1]功能-付费相关'!AH10+IF($DJ9=1,0,DU8)</f>
        <v>#VALUE!</v>
      </c>
      <c r="DV9" s="23" t="e">
        <f>DL9*'[1]功能-付费相关'!AI10+IF($DJ9=1,0,DV8)</f>
        <v>#VALUE!</v>
      </c>
      <c r="DW9" s="23" t="e">
        <f>DM9*'[1]功能-付费相关'!AJ10+IF($DJ9=1,0,DW8)</f>
        <v>#VALUE!</v>
      </c>
      <c r="DX9" s="23" t="e">
        <f>DN9*'[1]功能-付费相关'!AK10+IF($DJ9=1,0,DX8)</f>
        <v>#VALUE!</v>
      </c>
      <c r="DY9" s="23" t="e">
        <f>DO9*'[1]功能-付费相关'!AL10+IF($DJ9=1,0,DY8)</f>
        <v>#VALUE!</v>
      </c>
      <c r="EB9" s="23">
        <v>5</v>
      </c>
      <c r="EC9" s="23" t="e">
        <f>求节点(DD$5:DD$14,$DE$26:$DE$35,$DJ9)*节奏总纲!K8</f>
        <v>#VALUE!</v>
      </c>
      <c r="ED9" s="23" t="e">
        <f>求节点(DE$5:DE$14,$DE$26:$DE$35,$DJ9)*节奏总纲!L8</f>
        <v>#VALUE!</v>
      </c>
      <c r="EE9" s="23" t="e">
        <f>求节点(DF$5:DF$14,$DE$26:$DE$35,$DJ9)*节奏总纲!M8</f>
        <v>#VALUE!</v>
      </c>
      <c r="EF9" s="23" t="e">
        <f>求节点(DG$5:DG$14,$DE$26:$DE$35,$DJ9)*节奏总纲!N8</f>
        <v>#VALUE!</v>
      </c>
      <c r="EG9" s="23" t="e">
        <f>求节点(DH$5:DH$14,$DE$26:$DE$35,$DJ9)*节奏总纲!O8</f>
        <v>#VALUE!</v>
      </c>
      <c r="EH9" s="23" t="e">
        <f>SUM(EC$5:EC9)</f>
        <v>#VALUE!</v>
      </c>
      <c r="EI9" s="23" t="e">
        <f>SUM(ED$5:ED9)</f>
        <v>#VALUE!</v>
      </c>
      <c r="EJ9" s="23" t="e">
        <f>SUM(EE$5:EE9)</f>
        <v>#VALUE!</v>
      </c>
      <c r="EK9" s="23" t="e">
        <f>SUM(EF$5:EF9)</f>
        <v>#VALUE!</v>
      </c>
      <c r="EL9" s="23" t="e">
        <f>SUM(EG$5:EG9)</f>
        <v>#VALUE!</v>
      </c>
      <c r="EO9" s="23">
        <v>5</v>
      </c>
      <c r="EP9" s="23" t="e">
        <f>求节点(DD$5:DD$14,$DF$26:$DF$35,$DJ9)*节奏总纲!K8</f>
        <v>#VALUE!</v>
      </c>
      <c r="EQ9" s="23" t="e">
        <f>求节点(DE$5:DE$14,$DF$26:$DF$35,$DJ9)*节奏总纲!L8</f>
        <v>#VALUE!</v>
      </c>
      <c r="ER9" s="23" t="e">
        <f>求节点(DF$5:DF$14,$DF$26:$DF$35,$DJ9)*节奏总纲!M8</f>
        <v>#VALUE!</v>
      </c>
      <c r="ES9" s="23" t="e">
        <f>求节点(DG$5:DG$14,$DF$26:$DF$35,$DJ9)*节奏总纲!N8</f>
        <v>#VALUE!</v>
      </c>
      <c r="ET9" s="23" t="e">
        <f>求节点(DH$5:DH$14,$DF$26:$DF$35,$DJ9)*节奏总纲!O8</f>
        <v>#VALUE!</v>
      </c>
      <c r="EU9" s="23" t="e">
        <f>SUM(EP$5:EP9)*$DE$20</f>
        <v>#VALUE!</v>
      </c>
      <c r="EV9" s="23" t="e">
        <f>SUM(EQ$5:EQ9)*$DE$20</f>
        <v>#VALUE!</v>
      </c>
      <c r="EW9" s="23" t="e">
        <f>SUM(ER$5:ER9)*$DE$20</f>
        <v>#VALUE!</v>
      </c>
      <c r="EX9" s="23" t="e">
        <f>SUM(ES$5:ES9)*$DE$20</f>
        <v>#VALUE!</v>
      </c>
      <c r="EY9" s="23" t="e">
        <f>SUM(ET$5:ET9)*$DE$20</f>
        <v>#VALUE!</v>
      </c>
      <c r="FA9" s="23" t="e">
        <f t="shared" si="25"/>
        <v>#VALUE!</v>
      </c>
      <c r="FB9" s="23" t="e">
        <f t="shared" si="20"/>
        <v>#VALUE!</v>
      </c>
      <c r="FC9" s="23" t="e">
        <f t="shared" si="20"/>
        <v>#VALUE!</v>
      </c>
      <c r="FD9" s="23" t="e">
        <f t="shared" si="20"/>
        <v>#VALUE!</v>
      </c>
      <c r="FE9" s="23" t="e">
        <f t="shared" si="20"/>
        <v>#VALUE!</v>
      </c>
      <c r="FF9" s="17" t="e">
        <f>(FA9-FA8)/节奏总纲!K8</f>
        <v>#VALUE!</v>
      </c>
    </row>
    <row r="10" spans="2:162" x14ac:dyDescent="0.15">
      <c r="C10" s="23" t="s">
        <v>48</v>
      </c>
      <c r="D10" s="4"/>
      <c r="E10" s="4">
        <v>15</v>
      </c>
      <c r="F10" s="4"/>
      <c r="G10" s="4"/>
      <c r="H10" s="4"/>
      <c r="I10" s="4"/>
      <c r="L10" s="24">
        <v>55</v>
      </c>
      <c r="M10" s="12" t="e">
        <f>基础状态预期!#REF!</f>
        <v>#REF!</v>
      </c>
      <c r="N10" s="12" t="e">
        <f>基础状态预期!#REF!</f>
        <v>#REF!</v>
      </c>
      <c r="O10" s="12" t="e">
        <f>基础状态预期!#REF!</f>
        <v>#REF!</v>
      </c>
      <c r="P10" s="14" t="e">
        <f t="shared" si="26"/>
        <v>#REF!</v>
      </c>
      <c r="Q10" s="14" t="e">
        <f t="shared" si="21"/>
        <v>#REF!</v>
      </c>
      <c r="R10" s="14" t="e">
        <f t="shared" si="21"/>
        <v>#REF!</v>
      </c>
      <c r="S10" s="14" t="e">
        <f t="shared" si="21"/>
        <v>#REF!</v>
      </c>
      <c r="T10" s="14" t="e">
        <f t="shared" si="21"/>
        <v>#REF!</v>
      </c>
      <c r="U10" s="14" t="e">
        <f t="shared" si="21"/>
        <v>#REF!</v>
      </c>
      <c r="V10" s="14" t="e">
        <f>SUMPRODUCT(P10:U10/'[1]功能-行军令'!$GI$26:$GN$26)/0.18*'[1]功能-付费相关'!$H$6</f>
        <v>#REF!</v>
      </c>
      <c r="X10" s="24"/>
      <c r="Y10" s="23">
        <v>6</v>
      </c>
      <c r="Z10" s="23">
        <f t="shared" si="0"/>
        <v>0</v>
      </c>
      <c r="AA10" s="23">
        <f t="shared" si="0"/>
        <v>0</v>
      </c>
      <c r="AB10" s="23">
        <f t="shared" si="0"/>
        <v>0</v>
      </c>
      <c r="AC10" s="23">
        <f t="shared" si="0"/>
        <v>0</v>
      </c>
      <c r="AD10" s="23">
        <f t="shared" si="0"/>
        <v>0</v>
      </c>
      <c r="AE10" s="23">
        <f t="shared" si="0"/>
        <v>0</v>
      </c>
      <c r="AF10" s="26"/>
      <c r="AG10" s="23">
        <v>6</v>
      </c>
      <c r="AH10" s="23">
        <f t="shared" si="1"/>
        <v>0</v>
      </c>
      <c r="AI10" s="23">
        <f t="shared" si="1"/>
        <v>0</v>
      </c>
      <c r="AJ10" s="23">
        <f t="shared" si="1"/>
        <v>0</v>
      </c>
      <c r="AK10" s="23">
        <f t="shared" si="1"/>
        <v>0</v>
      </c>
      <c r="AL10" s="23">
        <f t="shared" si="1"/>
        <v>0</v>
      </c>
      <c r="AM10" s="23">
        <f t="shared" si="1"/>
        <v>0</v>
      </c>
      <c r="AN10" s="26"/>
      <c r="AO10" s="23">
        <v>6</v>
      </c>
      <c r="AP10" s="23">
        <f t="shared" si="2"/>
        <v>0</v>
      </c>
      <c r="AQ10" s="23">
        <f t="shared" si="2"/>
        <v>0</v>
      </c>
      <c r="AR10" s="23">
        <f t="shared" si="2"/>
        <v>0</v>
      </c>
      <c r="AS10" s="23">
        <f t="shared" si="2"/>
        <v>0</v>
      </c>
      <c r="AT10" s="23">
        <f t="shared" si="2"/>
        <v>0</v>
      </c>
      <c r="AU10" s="23">
        <f t="shared" si="2"/>
        <v>0</v>
      </c>
      <c r="AV10" s="26"/>
      <c r="AW10" s="23">
        <v>6</v>
      </c>
      <c r="AX10" s="23">
        <f t="shared" si="3"/>
        <v>0</v>
      </c>
      <c r="AY10" s="23">
        <f t="shared" si="3"/>
        <v>0</v>
      </c>
      <c r="AZ10" s="23">
        <f t="shared" si="3"/>
        <v>0</v>
      </c>
      <c r="BA10" s="23">
        <f t="shared" si="3"/>
        <v>0</v>
      </c>
      <c r="BB10" s="23">
        <f t="shared" si="3"/>
        <v>0</v>
      </c>
      <c r="BC10" s="23">
        <f t="shared" si="3"/>
        <v>0</v>
      </c>
      <c r="BD10" s="26"/>
      <c r="BE10" s="23">
        <v>6</v>
      </c>
      <c r="BF10" s="23">
        <f t="shared" si="4"/>
        <v>0</v>
      </c>
      <c r="BG10" s="23">
        <f t="shared" si="4"/>
        <v>0</v>
      </c>
      <c r="BH10" s="23">
        <f t="shared" si="4"/>
        <v>0</v>
      </c>
      <c r="BI10" s="23">
        <f t="shared" si="4"/>
        <v>0</v>
      </c>
      <c r="BJ10" s="23">
        <f t="shared" si="4"/>
        <v>0</v>
      </c>
      <c r="BK10" s="23">
        <f t="shared" si="4"/>
        <v>0</v>
      </c>
      <c r="BO10" s="23">
        <v>6</v>
      </c>
      <c r="BP10" s="23" t="e">
        <f t="shared" si="5"/>
        <v>#VALUE!</v>
      </c>
      <c r="BQ10" s="23" t="e">
        <f t="shared" si="6"/>
        <v>#VALUE!</v>
      </c>
      <c r="BR10" s="23" t="e">
        <f t="shared" si="7"/>
        <v>#VALUE!</v>
      </c>
      <c r="BS10" s="23" t="e">
        <f t="shared" si="8"/>
        <v>#VALUE!</v>
      </c>
      <c r="BT10" s="23" t="e">
        <f t="shared" si="9"/>
        <v>#VALUE!</v>
      </c>
      <c r="BV10" s="23">
        <v>6</v>
      </c>
      <c r="BW10" s="23" t="e">
        <f t="shared" si="22"/>
        <v>#VALUE!</v>
      </c>
      <c r="BX10" s="23" t="e">
        <f t="shared" si="10"/>
        <v>#VALUE!</v>
      </c>
      <c r="BY10" s="23" t="e">
        <f t="shared" si="11"/>
        <v>#VALUE!</v>
      </c>
      <c r="BZ10" s="23" t="e">
        <f t="shared" si="12"/>
        <v>#VALUE!</v>
      </c>
      <c r="CA10" s="23" t="e">
        <f t="shared" si="13"/>
        <v>#VALUE!</v>
      </c>
      <c r="CE10" s="31">
        <v>50</v>
      </c>
      <c r="CF10" s="31" t="e">
        <f t="shared" si="23"/>
        <v>#VALUE!</v>
      </c>
      <c r="CG10" s="31">
        <v>0</v>
      </c>
      <c r="CH10" s="31">
        <v>0</v>
      </c>
      <c r="CI10" s="31" t="e">
        <f t="shared" si="30"/>
        <v>#VALUE!</v>
      </c>
      <c r="CJ10" s="31" t="e">
        <f>(CF10-CF9)*(INDEX([2]非r将兵属性验证!T$7:T$106,$CE10,1)+INDEX([2]非r将兵属性验证!AJ$7:AJ$106,$CE10,1))+CJ9</f>
        <v>#VALUE!</v>
      </c>
      <c r="CK10" s="31">
        <v>0</v>
      </c>
      <c r="CL10" s="31">
        <v>0</v>
      </c>
      <c r="CM10" s="31" t="e">
        <f>(CI10-CI9)*INDEX([2]非r将兵属性验证!$AO$7:$AO$106,$CE10,1)+CM9</f>
        <v>#VALUE!</v>
      </c>
      <c r="CN10" s="31" t="e">
        <f t="shared" si="24"/>
        <v>#VALUE!</v>
      </c>
      <c r="CQ10" s="31">
        <v>50</v>
      </c>
      <c r="CR10" s="31" t="e">
        <f t="shared" si="27"/>
        <v>#VALUE!</v>
      </c>
      <c r="CS10" s="31"/>
      <c r="CT10" s="31"/>
      <c r="CU10" s="31" t="e">
        <f t="shared" si="28"/>
        <v>#VALUE!</v>
      </c>
      <c r="CW10" s="17" t="e">
        <f t="shared" si="29"/>
        <v>#VALUE!</v>
      </c>
      <c r="DC10" s="17" t="e">
        <f t="shared" si="14"/>
        <v>#REF!</v>
      </c>
      <c r="DD10" s="5" t="e">
        <f t="shared" si="15"/>
        <v>#REF!</v>
      </c>
      <c r="DE10" s="5" t="e">
        <f t="shared" si="16"/>
        <v>#REF!</v>
      </c>
      <c r="DF10" s="5" t="e">
        <f t="shared" si="17"/>
        <v>#REF!</v>
      </c>
      <c r="DG10" s="5" t="e">
        <f t="shared" si="18"/>
        <v>#REF!</v>
      </c>
      <c r="DH10" s="5" t="e">
        <f t="shared" si="19"/>
        <v>#REF!</v>
      </c>
      <c r="DJ10" s="23">
        <v>6</v>
      </c>
      <c r="DK10" s="23" t="e">
        <f>求节点(DD$5:DD$14,$DD$26:$DD$35,$DJ10)*节奏总纲!K9</f>
        <v>#VALUE!</v>
      </c>
      <c r="DL10" s="23" t="e">
        <f>求节点(DE$5:DE$14,$DD$26:$DD$35,$DJ10)*节奏总纲!L9</f>
        <v>#VALUE!</v>
      </c>
      <c r="DM10" s="23" t="e">
        <f>求节点(DF$5:DF$14,$DD$26:$DD$35,$DJ10)*节奏总纲!M9</f>
        <v>#VALUE!</v>
      </c>
      <c r="DN10" s="23" t="e">
        <f>求节点(DG$5:DG$14,$DD$26:$DD$35,$DJ10)*节奏总纲!N9</f>
        <v>#VALUE!</v>
      </c>
      <c r="DO10" s="23" t="e">
        <f>求节点(DH$5:DH$14,$DD$26:$DD$35,$DJ10)*节奏总纲!O9</f>
        <v>#VALUE!</v>
      </c>
      <c r="DP10" s="23" t="e">
        <f>SUM(DK$5:DK10)</f>
        <v>#VALUE!</v>
      </c>
      <c r="DQ10" s="23" t="e">
        <f>SUM(DL$5:DL10)</f>
        <v>#VALUE!</v>
      </c>
      <c r="DR10" s="23" t="e">
        <f>SUM(DM$5:DM10)</f>
        <v>#VALUE!</v>
      </c>
      <c r="DS10" s="23" t="e">
        <f>SUM(DN$5:DN10)</f>
        <v>#VALUE!</v>
      </c>
      <c r="DT10" s="23" t="e">
        <f>SUM(DO$5:DO10)</f>
        <v>#VALUE!</v>
      </c>
      <c r="DU10" s="23" t="e">
        <f>DK10*'[1]功能-付费相关'!AH11+IF($DJ10=1,0,DU9)</f>
        <v>#VALUE!</v>
      </c>
      <c r="DV10" s="23" t="e">
        <f>DL10*'[1]功能-付费相关'!AI11+IF($DJ10=1,0,DV9)</f>
        <v>#VALUE!</v>
      </c>
      <c r="DW10" s="23" t="e">
        <f>DM10*'[1]功能-付费相关'!AJ11+IF($DJ10=1,0,DW9)</f>
        <v>#VALUE!</v>
      </c>
      <c r="DX10" s="23" t="e">
        <f>DN10*'[1]功能-付费相关'!AK11+IF($DJ10=1,0,DX9)</f>
        <v>#VALUE!</v>
      </c>
      <c r="DY10" s="23" t="e">
        <f>DO10*'[1]功能-付费相关'!AL11+IF($DJ10=1,0,DY9)</f>
        <v>#VALUE!</v>
      </c>
      <c r="EB10" s="23">
        <v>6</v>
      </c>
      <c r="EC10" s="23" t="e">
        <f>求节点(DD$5:DD$14,$DE$26:$DE$35,$DJ10)*节奏总纲!K9</f>
        <v>#VALUE!</v>
      </c>
      <c r="ED10" s="23" t="e">
        <f>求节点(DE$5:DE$14,$DE$26:$DE$35,$DJ10)*节奏总纲!L9</f>
        <v>#VALUE!</v>
      </c>
      <c r="EE10" s="23" t="e">
        <f>求节点(DF$5:DF$14,$DE$26:$DE$35,$DJ10)*节奏总纲!M9</f>
        <v>#VALUE!</v>
      </c>
      <c r="EF10" s="23" t="e">
        <f>求节点(DG$5:DG$14,$DE$26:$DE$35,$DJ10)*节奏总纲!N9</f>
        <v>#VALUE!</v>
      </c>
      <c r="EG10" s="23" t="e">
        <f>求节点(DH$5:DH$14,$DE$26:$DE$35,$DJ10)*节奏总纲!O9</f>
        <v>#VALUE!</v>
      </c>
      <c r="EH10" s="23" t="e">
        <f>SUM(EC$5:EC10)</f>
        <v>#VALUE!</v>
      </c>
      <c r="EI10" s="23" t="e">
        <f>SUM(ED$5:ED10)</f>
        <v>#VALUE!</v>
      </c>
      <c r="EJ10" s="23" t="e">
        <f>SUM(EE$5:EE10)</f>
        <v>#VALUE!</v>
      </c>
      <c r="EK10" s="23" t="e">
        <f>SUM(EF$5:EF10)</f>
        <v>#VALUE!</v>
      </c>
      <c r="EL10" s="23" t="e">
        <f>SUM(EG$5:EG10)</f>
        <v>#VALUE!</v>
      </c>
      <c r="EO10" s="23">
        <v>6</v>
      </c>
      <c r="EP10" s="23" t="e">
        <f>求节点(DD$5:DD$14,$DF$26:$DF$35,$DJ10)*节奏总纲!K9</f>
        <v>#VALUE!</v>
      </c>
      <c r="EQ10" s="23" t="e">
        <f>求节点(DE$5:DE$14,$DF$26:$DF$35,$DJ10)*节奏总纲!L9</f>
        <v>#VALUE!</v>
      </c>
      <c r="ER10" s="23" t="e">
        <f>求节点(DF$5:DF$14,$DF$26:$DF$35,$DJ10)*节奏总纲!M9</f>
        <v>#VALUE!</v>
      </c>
      <c r="ES10" s="23" t="e">
        <f>求节点(DG$5:DG$14,$DF$26:$DF$35,$DJ10)*节奏总纲!N9</f>
        <v>#VALUE!</v>
      </c>
      <c r="ET10" s="23" t="e">
        <f>求节点(DH$5:DH$14,$DF$26:$DF$35,$DJ10)*节奏总纲!O9</f>
        <v>#VALUE!</v>
      </c>
      <c r="EU10" s="23" t="e">
        <f>SUM(EP$5:EP10)*$DE$20</f>
        <v>#VALUE!</v>
      </c>
      <c r="EV10" s="23" t="e">
        <f>SUM(EQ$5:EQ10)*$DE$20</f>
        <v>#VALUE!</v>
      </c>
      <c r="EW10" s="23" t="e">
        <f>SUM(ER$5:ER10)*$DE$20</f>
        <v>#VALUE!</v>
      </c>
      <c r="EX10" s="23" t="e">
        <f>SUM(ES$5:ES10)*$DE$20</f>
        <v>#VALUE!</v>
      </c>
      <c r="EY10" s="23" t="e">
        <f>SUM(ET$5:ET10)*$DE$20</f>
        <v>#VALUE!</v>
      </c>
      <c r="FA10" s="23" t="e">
        <f t="shared" si="25"/>
        <v>#VALUE!</v>
      </c>
      <c r="FB10" s="23" t="e">
        <f t="shared" si="20"/>
        <v>#VALUE!</v>
      </c>
      <c r="FC10" s="23" t="e">
        <f t="shared" si="20"/>
        <v>#VALUE!</v>
      </c>
      <c r="FD10" s="23" t="e">
        <f t="shared" si="20"/>
        <v>#VALUE!</v>
      </c>
      <c r="FE10" s="23" t="e">
        <f t="shared" si="20"/>
        <v>#VALUE!</v>
      </c>
      <c r="FF10" s="17" t="e">
        <f>(FA10-FA9)/节奏总纲!K9</f>
        <v>#VALUE!</v>
      </c>
    </row>
    <row r="11" spans="2:162" x14ac:dyDescent="0.15">
      <c r="C11" s="23" t="s">
        <v>49</v>
      </c>
      <c r="D11" s="4"/>
      <c r="E11" s="4"/>
      <c r="F11" s="4">
        <v>30</v>
      </c>
      <c r="G11" s="4"/>
      <c r="H11" s="4"/>
      <c r="I11" s="4"/>
      <c r="L11" s="24">
        <v>65</v>
      </c>
      <c r="M11" s="12" t="e">
        <f>基础状态预期!#REF!</f>
        <v>#REF!</v>
      </c>
      <c r="N11" s="12" t="e">
        <f>基础状态预期!#REF!</f>
        <v>#REF!</v>
      </c>
      <c r="O11" s="12" t="e">
        <f>基础状态预期!#REF!</f>
        <v>#REF!</v>
      </c>
      <c r="P11" s="14" t="e">
        <f t="shared" si="26"/>
        <v>#REF!</v>
      </c>
      <c r="Q11" s="14" t="e">
        <f t="shared" si="21"/>
        <v>#REF!</v>
      </c>
      <c r="R11" s="14" t="e">
        <f t="shared" si="21"/>
        <v>#REF!</v>
      </c>
      <c r="S11" s="14" t="e">
        <f t="shared" si="21"/>
        <v>#REF!</v>
      </c>
      <c r="T11" s="14" t="e">
        <f t="shared" si="21"/>
        <v>#REF!</v>
      </c>
      <c r="U11" s="14" t="e">
        <f t="shared" si="21"/>
        <v>#REF!</v>
      </c>
      <c r="V11" s="14" t="e">
        <f>SUMPRODUCT(P11:U11/'[1]功能-行军令'!$GI$26:$GN$26)/0.18*'[1]功能-付费相关'!$H$6</f>
        <v>#REF!</v>
      </c>
      <c r="X11" s="24"/>
      <c r="Y11" s="23">
        <v>7</v>
      </c>
      <c r="Z11" s="23">
        <f t="shared" si="0"/>
        <v>0</v>
      </c>
      <c r="AA11" s="23">
        <f t="shared" si="0"/>
        <v>0</v>
      </c>
      <c r="AB11" s="23">
        <f t="shared" si="0"/>
        <v>0</v>
      </c>
      <c r="AC11" s="23">
        <f t="shared" si="0"/>
        <v>0</v>
      </c>
      <c r="AD11" s="23">
        <f t="shared" si="0"/>
        <v>0</v>
      </c>
      <c r="AE11" s="23">
        <f t="shared" si="0"/>
        <v>0</v>
      </c>
      <c r="AF11" s="26"/>
      <c r="AG11" s="23">
        <v>7</v>
      </c>
      <c r="AH11" s="23">
        <f t="shared" si="1"/>
        <v>0</v>
      </c>
      <c r="AI11" s="23">
        <f t="shared" si="1"/>
        <v>0</v>
      </c>
      <c r="AJ11" s="23">
        <f t="shared" si="1"/>
        <v>0</v>
      </c>
      <c r="AK11" s="23">
        <f t="shared" si="1"/>
        <v>0</v>
      </c>
      <c r="AL11" s="23">
        <f t="shared" si="1"/>
        <v>0</v>
      </c>
      <c r="AM11" s="23">
        <f t="shared" si="1"/>
        <v>0</v>
      </c>
      <c r="AN11" s="26"/>
      <c r="AO11" s="23">
        <v>7</v>
      </c>
      <c r="AP11" s="23">
        <f t="shared" si="2"/>
        <v>0</v>
      </c>
      <c r="AQ11" s="23">
        <f t="shared" si="2"/>
        <v>0</v>
      </c>
      <c r="AR11" s="23">
        <f t="shared" si="2"/>
        <v>0</v>
      </c>
      <c r="AS11" s="23">
        <f t="shared" si="2"/>
        <v>0</v>
      </c>
      <c r="AT11" s="23">
        <f t="shared" si="2"/>
        <v>0</v>
      </c>
      <c r="AU11" s="23">
        <f t="shared" si="2"/>
        <v>0</v>
      </c>
      <c r="AV11" s="26"/>
      <c r="AW11" s="23">
        <v>7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6"/>
      <c r="BE11" s="23">
        <v>7</v>
      </c>
      <c r="BF11" s="23">
        <f t="shared" si="4"/>
        <v>0</v>
      </c>
      <c r="BG11" s="23">
        <f t="shared" si="4"/>
        <v>0</v>
      </c>
      <c r="BH11" s="23">
        <f t="shared" si="4"/>
        <v>0</v>
      </c>
      <c r="BI11" s="23">
        <f t="shared" si="4"/>
        <v>0</v>
      </c>
      <c r="BJ11" s="23">
        <f t="shared" si="4"/>
        <v>0</v>
      </c>
      <c r="BK11" s="23">
        <f t="shared" si="4"/>
        <v>0</v>
      </c>
      <c r="BO11" s="23">
        <v>7</v>
      </c>
      <c r="BP11" s="23" t="e">
        <f t="shared" si="5"/>
        <v>#VALUE!</v>
      </c>
      <c r="BQ11" s="23" t="e">
        <f t="shared" si="6"/>
        <v>#VALUE!</v>
      </c>
      <c r="BR11" s="23" t="e">
        <f t="shared" si="7"/>
        <v>#VALUE!</v>
      </c>
      <c r="BS11" s="23" t="e">
        <f t="shared" si="8"/>
        <v>#VALUE!</v>
      </c>
      <c r="BT11" s="23" t="e">
        <f t="shared" si="9"/>
        <v>#VALUE!</v>
      </c>
      <c r="BV11" s="23">
        <v>7</v>
      </c>
      <c r="BW11" s="23" t="e">
        <f t="shared" si="22"/>
        <v>#VALUE!</v>
      </c>
      <c r="BX11" s="23" t="e">
        <f t="shared" si="10"/>
        <v>#VALUE!</v>
      </c>
      <c r="BY11" s="23" t="e">
        <f t="shared" si="11"/>
        <v>#VALUE!</v>
      </c>
      <c r="BZ11" s="23" t="e">
        <f t="shared" si="12"/>
        <v>#VALUE!</v>
      </c>
      <c r="CA11" s="23" t="e">
        <f t="shared" si="13"/>
        <v>#VALUE!</v>
      </c>
      <c r="CE11" s="31">
        <v>60</v>
      </c>
      <c r="CF11" s="31" t="e">
        <f t="shared" si="23"/>
        <v>#VALUE!</v>
      </c>
      <c r="CG11" s="31">
        <v>0</v>
      </c>
      <c r="CH11" s="31">
        <v>0</v>
      </c>
      <c r="CI11" s="31" t="e">
        <f t="shared" si="30"/>
        <v>#VALUE!</v>
      </c>
      <c r="CJ11" s="31" t="e">
        <f>(CF11-CF10)*(INDEX([2]非r将兵属性验证!T$7:T$106,$CE11,1)+INDEX([2]非r将兵属性验证!AJ$7:AJ$106,$CE11,1))+CJ10</f>
        <v>#VALUE!</v>
      </c>
      <c r="CK11" s="31">
        <v>0</v>
      </c>
      <c r="CL11" s="31">
        <v>0</v>
      </c>
      <c r="CM11" s="31" t="e">
        <f>(CI11-CI10)*INDEX([2]非r将兵属性验证!$AO$7:$AO$106,$CE11,1)+CM10</f>
        <v>#VALUE!</v>
      </c>
      <c r="CN11" s="31" t="e">
        <f t="shared" si="24"/>
        <v>#VALUE!</v>
      </c>
      <c r="CQ11" s="31">
        <v>60</v>
      </c>
      <c r="CR11" s="31" t="e">
        <f t="shared" si="27"/>
        <v>#VALUE!</v>
      </c>
      <c r="CS11" s="31"/>
      <c r="CT11" s="31"/>
      <c r="CU11" s="31" t="e">
        <f t="shared" si="28"/>
        <v>#VALUE!</v>
      </c>
      <c r="CW11" s="17" t="e">
        <f t="shared" si="29"/>
        <v>#VALUE!</v>
      </c>
      <c r="DC11" s="17" t="e">
        <f t="shared" si="14"/>
        <v>#REF!</v>
      </c>
      <c r="DD11" s="5" t="e">
        <f t="shared" si="15"/>
        <v>#REF!</v>
      </c>
      <c r="DE11" s="5" t="e">
        <f t="shared" si="16"/>
        <v>#REF!</v>
      </c>
      <c r="DF11" s="5" t="e">
        <f t="shared" si="17"/>
        <v>#REF!</v>
      </c>
      <c r="DG11" s="5" t="e">
        <f t="shared" si="18"/>
        <v>#REF!</v>
      </c>
      <c r="DH11" s="5" t="e">
        <f t="shared" si="19"/>
        <v>#REF!</v>
      </c>
      <c r="DJ11" s="23">
        <v>7</v>
      </c>
      <c r="DK11" s="23" t="e">
        <f>求节点(DD$5:DD$14,$DD$26:$DD$35,$DJ11)*节奏总纲!K10</f>
        <v>#VALUE!</v>
      </c>
      <c r="DL11" s="23" t="e">
        <f>求节点(DE$5:DE$14,$DD$26:$DD$35,$DJ11)*节奏总纲!L10</f>
        <v>#VALUE!</v>
      </c>
      <c r="DM11" s="23" t="e">
        <f>求节点(DF$5:DF$14,$DD$26:$DD$35,$DJ11)*节奏总纲!M10</f>
        <v>#VALUE!</v>
      </c>
      <c r="DN11" s="23" t="e">
        <f>求节点(DG$5:DG$14,$DD$26:$DD$35,$DJ11)*节奏总纲!N10</f>
        <v>#VALUE!</v>
      </c>
      <c r="DO11" s="23" t="e">
        <f>求节点(DH$5:DH$14,$DD$26:$DD$35,$DJ11)*节奏总纲!O10</f>
        <v>#VALUE!</v>
      </c>
      <c r="DP11" s="23" t="e">
        <f>SUM(DK$5:DK11)</f>
        <v>#VALUE!</v>
      </c>
      <c r="DQ11" s="23" t="e">
        <f>SUM(DL$5:DL11)</f>
        <v>#VALUE!</v>
      </c>
      <c r="DR11" s="23" t="e">
        <f>SUM(DM$5:DM11)</f>
        <v>#VALUE!</v>
      </c>
      <c r="DS11" s="23" t="e">
        <f>SUM(DN$5:DN11)</f>
        <v>#VALUE!</v>
      </c>
      <c r="DT11" s="23" t="e">
        <f>SUM(DO$5:DO11)</f>
        <v>#VALUE!</v>
      </c>
      <c r="DU11" s="23" t="e">
        <f>DK11*'[1]功能-付费相关'!AH12+IF($DJ11=1,0,DU10)</f>
        <v>#VALUE!</v>
      </c>
      <c r="DV11" s="23" t="e">
        <f>DL11*'[1]功能-付费相关'!AI12+IF($DJ11=1,0,DV10)</f>
        <v>#VALUE!</v>
      </c>
      <c r="DW11" s="23" t="e">
        <f>DM11*'[1]功能-付费相关'!AJ12+IF($DJ11=1,0,DW10)</f>
        <v>#VALUE!</v>
      </c>
      <c r="DX11" s="23" t="e">
        <f>DN11*'[1]功能-付费相关'!AK12+IF($DJ11=1,0,DX10)</f>
        <v>#VALUE!</v>
      </c>
      <c r="DY11" s="23" t="e">
        <f>DO11*'[1]功能-付费相关'!AL12+IF($DJ11=1,0,DY10)</f>
        <v>#VALUE!</v>
      </c>
      <c r="EB11" s="23">
        <v>7</v>
      </c>
      <c r="EC11" s="23" t="e">
        <f>求节点(DD$5:DD$14,$DE$26:$DE$35,$DJ11)*节奏总纲!K10</f>
        <v>#VALUE!</v>
      </c>
      <c r="ED11" s="23" t="e">
        <f>求节点(DE$5:DE$14,$DE$26:$DE$35,$DJ11)*节奏总纲!L10</f>
        <v>#VALUE!</v>
      </c>
      <c r="EE11" s="23" t="e">
        <f>求节点(DF$5:DF$14,$DE$26:$DE$35,$DJ11)*节奏总纲!M10</f>
        <v>#VALUE!</v>
      </c>
      <c r="EF11" s="23" t="e">
        <f>求节点(DG$5:DG$14,$DE$26:$DE$35,$DJ11)*节奏总纲!N10</f>
        <v>#VALUE!</v>
      </c>
      <c r="EG11" s="23" t="e">
        <f>求节点(DH$5:DH$14,$DE$26:$DE$35,$DJ11)*节奏总纲!O10</f>
        <v>#VALUE!</v>
      </c>
      <c r="EH11" s="23" t="e">
        <f>SUM(EC$5:EC11)</f>
        <v>#VALUE!</v>
      </c>
      <c r="EI11" s="23" t="e">
        <f>SUM(ED$5:ED11)</f>
        <v>#VALUE!</v>
      </c>
      <c r="EJ11" s="23" t="e">
        <f>SUM(EE$5:EE11)</f>
        <v>#VALUE!</v>
      </c>
      <c r="EK11" s="23" t="e">
        <f>SUM(EF$5:EF11)</f>
        <v>#VALUE!</v>
      </c>
      <c r="EL11" s="23" t="e">
        <f>SUM(EG$5:EG11)</f>
        <v>#VALUE!</v>
      </c>
      <c r="EO11" s="23">
        <v>7</v>
      </c>
      <c r="EP11" s="23" t="e">
        <f>求节点(DD$5:DD$14,$DF$26:$DF$35,$DJ11)*节奏总纲!K10</f>
        <v>#VALUE!</v>
      </c>
      <c r="EQ11" s="23" t="e">
        <f>求节点(DE$5:DE$14,$DF$26:$DF$35,$DJ11)*节奏总纲!L10</f>
        <v>#VALUE!</v>
      </c>
      <c r="ER11" s="23" t="e">
        <f>求节点(DF$5:DF$14,$DF$26:$DF$35,$DJ11)*节奏总纲!M10</f>
        <v>#VALUE!</v>
      </c>
      <c r="ES11" s="23" t="e">
        <f>求节点(DG$5:DG$14,$DF$26:$DF$35,$DJ11)*节奏总纲!N10</f>
        <v>#VALUE!</v>
      </c>
      <c r="ET11" s="23" t="e">
        <f>求节点(DH$5:DH$14,$DF$26:$DF$35,$DJ11)*节奏总纲!O10</f>
        <v>#VALUE!</v>
      </c>
      <c r="EU11" s="23" t="e">
        <f>SUM(EP$5:EP11)*$DE$20</f>
        <v>#VALUE!</v>
      </c>
      <c r="EV11" s="23" t="e">
        <f>SUM(EQ$5:EQ11)*$DE$20</f>
        <v>#VALUE!</v>
      </c>
      <c r="EW11" s="23" t="e">
        <f>SUM(ER$5:ER11)*$DE$20</f>
        <v>#VALUE!</v>
      </c>
      <c r="EX11" s="23" t="e">
        <f>SUM(ES$5:ES11)*$DE$20</f>
        <v>#VALUE!</v>
      </c>
      <c r="EY11" s="23" t="e">
        <f>SUM(ET$5:ET11)*$DE$20</f>
        <v>#VALUE!</v>
      </c>
      <c r="FA11" s="23" t="e">
        <f t="shared" si="25"/>
        <v>#VALUE!</v>
      </c>
      <c r="FB11" s="23" t="e">
        <f t="shared" si="20"/>
        <v>#VALUE!</v>
      </c>
      <c r="FC11" s="23" t="e">
        <f t="shared" si="20"/>
        <v>#VALUE!</v>
      </c>
      <c r="FD11" s="23" t="e">
        <f t="shared" si="20"/>
        <v>#VALUE!</v>
      </c>
      <c r="FE11" s="23" t="e">
        <f t="shared" si="20"/>
        <v>#VALUE!</v>
      </c>
      <c r="FF11" s="17" t="e">
        <f>(FA11-FA10)/节奏总纲!K10</f>
        <v>#VALUE!</v>
      </c>
    </row>
    <row r="12" spans="2:162" x14ac:dyDescent="0.15">
      <c r="C12" s="23" t="s">
        <v>50</v>
      </c>
      <c r="D12" s="4"/>
      <c r="E12" s="4"/>
      <c r="F12" s="4"/>
      <c r="G12" s="4">
        <v>50</v>
      </c>
      <c r="H12" s="4"/>
      <c r="I12" s="4"/>
      <c r="L12" s="24">
        <v>75</v>
      </c>
      <c r="M12" s="12" t="e">
        <f>基础状态预期!#REF!</f>
        <v>#REF!</v>
      </c>
      <c r="N12" s="12" t="e">
        <f>基础状态预期!#REF!</f>
        <v>#REF!</v>
      </c>
      <c r="O12" s="12" t="e">
        <f>基础状态预期!#REF!</f>
        <v>#REF!</v>
      </c>
      <c r="P12" s="14" t="e">
        <f t="shared" si="26"/>
        <v>#REF!</v>
      </c>
      <c r="Q12" s="14" t="e">
        <f t="shared" si="21"/>
        <v>#REF!</v>
      </c>
      <c r="R12" s="14" t="e">
        <f t="shared" si="21"/>
        <v>#REF!</v>
      </c>
      <c r="S12" s="14" t="e">
        <f t="shared" si="21"/>
        <v>#REF!</v>
      </c>
      <c r="T12" s="14" t="e">
        <f t="shared" si="21"/>
        <v>#REF!</v>
      </c>
      <c r="U12" s="14" t="e">
        <f t="shared" si="21"/>
        <v>#REF!</v>
      </c>
      <c r="V12" s="14" t="e">
        <f>SUMPRODUCT(P12:U12/'[1]功能-行军令'!$GI$26:$GN$26)/0.18*'[1]功能-付费相关'!$H$6</f>
        <v>#REF!</v>
      </c>
      <c r="X12" s="24"/>
      <c r="Y12" s="23">
        <v>8</v>
      </c>
      <c r="Z12" s="23">
        <f t="shared" si="0"/>
        <v>0</v>
      </c>
      <c r="AA12" s="23">
        <f t="shared" si="0"/>
        <v>0</v>
      </c>
      <c r="AB12" s="23">
        <f t="shared" si="0"/>
        <v>0</v>
      </c>
      <c r="AC12" s="23">
        <f t="shared" si="0"/>
        <v>0</v>
      </c>
      <c r="AD12" s="23">
        <f t="shared" si="0"/>
        <v>0</v>
      </c>
      <c r="AE12" s="23">
        <f t="shared" si="0"/>
        <v>0</v>
      </c>
      <c r="AF12" s="26"/>
      <c r="AG12" s="23">
        <v>8</v>
      </c>
      <c r="AH12" s="23">
        <f t="shared" si="1"/>
        <v>0</v>
      </c>
      <c r="AI12" s="23">
        <f t="shared" si="1"/>
        <v>0</v>
      </c>
      <c r="AJ12" s="23">
        <f t="shared" si="1"/>
        <v>0</v>
      </c>
      <c r="AK12" s="23">
        <f t="shared" si="1"/>
        <v>0</v>
      </c>
      <c r="AL12" s="23">
        <f t="shared" si="1"/>
        <v>0</v>
      </c>
      <c r="AM12" s="23">
        <f t="shared" si="1"/>
        <v>0</v>
      </c>
      <c r="AN12" s="26"/>
      <c r="AO12" s="23">
        <v>8</v>
      </c>
      <c r="AP12" s="23">
        <f t="shared" si="2"/>
        <v>0</v>
      </c>
      <c r="AQ12" s="23">
        <f t="shared" si="2"/>
        <v>0</v>
      </c>
      <c r="AR12" s="23">
        <f t="shared" si="2"/>
        <v>0</v>
      </c>
      <c r="AS12" s="23">
        <f t="shared" si="2"/>
        <v>0</v>
      </c>
      <c r="AT12" s="23">
        <f t="shared" si="2"/>
        <v>0</v>
      </c>
      <c r="AU12" s="23">
        <f t="shared" si="2"/>
        <v>0</v>
      </c>
      <c r="AV12" s="26"/>
      <c r="AW12" s="23">
        <v>8</v>
      </c>
      <c r="AX12" s="23">
        <f t="shared" si="3"/>
        <v>0</v>
      </c>
      <c r="AY12" s="23">
        <f t="shared" si="3"/>
        <v>0</v>
      </c>
      <c r="AZ12" s="23">
        <f t="shared" si="3"/>
        <v>0</v>
      </c>
      <c r="BA12" s="23">
        <f t="shared" si="3"/>
        <v>0</v>
      </c>
      <c r="BB12" s="23">
        <f t="shared" si="3"/>
        <v>0</v>
      </c>
      <c r="BC12" s="23">
        <f t="shared" si="3"/>
        <v>0</v>
      </c>
      <c r="BD12" s="26"/>
      <c r="BE12" s="23">
        <v>8</v>
      </c>
      <c r="BF12" s="23">
        <f t="shared" si="4"/>
        <v>0</v>
      </c>
      <c r="BG12" s="23">
        <f t="shared" si="4"/>
        <v>0</v>
      </c>
      <c r="BH12" s="23">
        <f t="shared" si="4"/>
        <v>0</v>
      </c>
      <c r="BI12" s="23">
        <f t="shared" si="4"/>
        <v>0</v>
      </c>
      <c r="BJ12" s="23">
        <f t="shared" si="4"/>
        <v>0</v>
      </c>
      <c r="BK12" s="23">
        <f t="shared" si="4"/>
        <v>0</v>
      </c>
      <c r="BO12" s="23">
        <v>8</v>
      </c>
      <c r="BP12" s="23" t="e">
        <f t="shared" si="5"/>
        <v>#VALUE!</v>
      </c>
      <c r="BQ12" s="23" t="e">
        <f t="shared" si="6"/>
        <v>#VALUE!</v>
      </c>
      <c r="BR12" s="23" t="e">
        <f t="shared" si="7"/>
        <v>#VALUE!</v>
      </c>
      <c r="BS12" s="23" t="e">
        <f t="shared" si="8"/>
        <v>#VALUE!</v>
      </c>
      <c r="BT12" s="23" t="e">
        <f t="shared" si="9"/>
        <v>#VALUE!</v>
      </c>
      <c r="BV12" s="23">
        <v>8</v>
      </c>
      <c r="BW12" s="23" t="e">
        <f t="shared" si="22"/>
        <v>#VALUE!</v>
      </c>
      <c r="BX12" s="23" t="e">
        <f t="shared" si="10"/>
        <v>#VALUE!</v>
      </c>
      <c r="BY12" s="23" t="e">
        <f t="shared" si="11"/>
        <v>#VALUE!</v>
      </c>
      <c r="BZ12" s="23" t="e">
        <f t="shared" si="12"/>
        <v>#VALUE!</v>
      </c>
      <c r="CA12" s="23" t="e">
        <f t="shared" si="13"/>
        <v>#VALUE!</v>
      </c>
      <c r="CE12" s="31">
        <v>70</v>
      </c>
      <c r="CF12" s="31" t="e">
        <f t="shared" si="23"/>
        <v>#VALUE!</v>
      </c>
      <c r="CG12" s="31">
        <v>0</v>
      </c>
      <c r="CH12" s="31">
        <v>0</v>
      </c>
      <c r="CI12" s="31" t="e">
        <f t="shared" si="30"/>
        <v>#VALUE!</v>
      </c>
      <c r="CJ12" s="31" t="e">
        <f>(CF12-CF11)*(INDEX([2]非r将兵属性验证!T$7:T$106,$CE12,1)+INDEX([2]非r将兵属性验证!AJ$7:AJ$106,$CE12,1))+CJ11</f>
        <v>#VALUE!</v>
      </c>
      <c r="CK12" s="31">
        <v>0</v>
      </c>
      <c r="CL12" s="31">
        <v>0</v>
      </c>
      <c r="CM12" s="31" t="e">
        <f>(CI12-CI11)*INDEX([2]非r将兵属性验证!$AO$7:$AO$106,$CE12,1)+CM11</f>
        <v>#VALUE!</v>
      </c>
      <c r="CN12" s="31" t="e">
        <f t="shared" si="24"/>
        <v>#VALUE!</v>
      </c>
      <c r="CQ12" s="31">
        <v>70</v>
      </c>
      <c r="CR12" s="31" t="e">
        <f t="shared" si="27"/>
        <v>#VALUE!</v>
      </c>
      <c r="CS12" s="31"/>
      <c r="CT12" s="31"/>
      <c r="CU12" s="31" t="e">
        <f t="shared" si="28"/>
        <v>#VALUE!</v>
      </c>
      <c r="CW12" s="17" t="e">
        <f t="shared" si="29"/>
        <v>#VALUE!</v>
      </c>
      <c r="DC12" s="17" t="e">
        <f t="shared" si="14"/>
        <v>#REF!</v>
      </c>
      <c r="DD12" s="5" t="e">
        <f t="shared" si="15"/>
        <v>#REF!</v>
      </c>
      <c r="DE12" s="5" t="e">
        <f t="shared" si="16"/>
        <v>#REF!</v>
      </c>
      <c r="DF12" s="5" t="e">
        <f t="shared" si="17"/>
        <v>#REF!</v>
      </c>
      <c r="DG12" s="5" t="e">
        <f t="shared" si="18"/>
        <v>#REF!</v>
      </c>
      <c r="DH12" s="5" t="e">
        <f t="shared" si="19"/>
        <v>#REF!</v>
      </c>
      <c r="DJ12" s="23">
        <v>8</v>
      </c>
      <c r="DK12" s="23" t="e">
        <f>求节点(DD$5:DD$14,$DD$26:$DD$35,$DJ12)*节奏总纲!K11</f>
        <v>#VALUE!</v>
      </c>
      <c r="DL12" s="23" t="e">
        <f>求节点(DE$5:DE$14,$DD$26:$DD$35,$DJ12)*节奏总纲!L11</f>
        <v>#VALUE!</v>
      </c>
      <c r="DM12" s="23" t="e">
        <f>求节点(DF$5:DF$14,$DD$26:$DD$35,$DJ12)*节奏总纲!M11</f>
        <v>#VALUE!</v>
      </c>
      <c r="DN12" s="23" t="e">
        <f>求节点(DG$5:DG$14,$DD$26:$DD$35,$DJ12)*节奏总纲!N11</f>
        <v>#VALUE!</v>
      </c>
      <c r="DO12" s="23" t="e">
        <f>求节点(DH$5:DH$14,$DD$26:$DD$35,$DJ12)*节奏总纲!O11</f>
        <v>#VALUE!</v>
      </c>
      <c r="DP12" s="23" t="e">
        <f>SUM(DK$5:DK12)</f>
        <v>#VALUE!</v>
      </c>
      <c r="DQ12" s="23" t="e">
        <f>SUM(DL$5:DL12)</f>
        <v>#VALUE!</v>
      </c>
      <c r="DR12" s="23" t="e">
        <f>SUM(DM$5:DM12)</f>
        <v>#VALUE!</v>
      </c>
      <c r="DS12" s="23" t="e">
        <f>SUM(DN$5:DN12)</f>
        <v>#VALUE!</v>
      </c>
      <c r="DT12" s="23" t="e">
        <f>SUM(DO$5:DO12)</f>
        <v>#VALUE!</v>
      </c>
      <c r="DU12" s="23" t="e">
        <f>DK12*'[1]功能-付费相关'!AH13+IF($DJ12=1,0,DU11)</f>
        <v>#VALUE!</v>
      </c>
      <c r="DV12" s="23" t="e">
        <f>DL12*'[1]功能-付费相关'!AI13+IF($DJ12=1,0,DV11)</f>
        <v>#VALUE!</v>
      </c>
      <c r="DW12" s="23" t="e">
        <f>DM12*'[1]功能-付费相关'!AJ13+IF($DJ12=1,0,DW11)</f>
        <v>#VALUE!</v>
      </c>
      <c r="DX12" s="23" t="e">
        <f>DN12*'[1]功能-付费相关'!AK13+IF($DJ12=1,0,DX11)</f>
        <v>#VALUE!</v>
      </c>
      <c r="DY12" s="23" t="e">
        <f>DO12*'[1]功能-付费相关'!AL13+IF($DJ12=1,0,DY11)</f>
        <v>#VALUE!</v>
      </c>
      <c r="EB12" s="23">
        <v>8</v>
      </c>
      <c r="EC12" s="23" t="e">
        <f>求节点(DD$5:DD$14,$DE$26:$DE$35,$DJ12)*节奏总纲!K11</f>
        <v>#VALUE!</v>
      </c>
      <c r="ED12" s="23" t="e">
        <f>求节点(DE$5:DE$14,$DE$26:$DE$35,$DJ12)*节奏总纲!L11</f>
        <v>#VALUE!</v>
      </c>
      <c r="EE12" s="23" t="e">
        <f>求节点(DF$5:DF$14,$DE$26:$DE$35,$DJ12)*节奏总纲!M11</f>
        <v>#VALUE!</v>
      </c>
      <c r="EF12" s="23" t="e">
        <f>求节点(DG$5:DG$14,$DE$26:$DE$35,$DJ12)*节奏总纲!N11</f>
        <v>#VALUE!</v>
      </c>
      <c r="EG12" s="23" t="e">
        <f>求节点(DH$5:DH$14,$DE$26:$DE$35,$DJ12)*节奏总纲!O11</f>
        <v>#VALUE!</v>
      </c>
      <c r="EH12" s="23" t="e">
        <f>SUM(EC$5:EC12)</f>
        <v>#VALUE!</v>
      </c>
      <c r="EI12" s="23" t="e">
        <f>SUM(ED$5:ED12)</f>
        <v>#VALUE!</v>
      </c>
      <c r="EJ12" s="23" t="e">
        <f>SUM(EE$5:EE12)</f>
        <v>#VALUE!</v>
      </c>
      <c r="EK12" s="23" t="e">
        <f>SUM(EF$5:EF12)</f>
        <v>#VALUE!</v>
      </c>
      <c r="EL12" s="23" t="e">
        <f>SUM(EG$5:EG12)</f>
        <v>#VALUE!</v>
      </c>
      <c r="EO12" s="23">
        <v>8</v>
      </c>
      <c r="EP12" s="23" t="e">
        <f>求节点(DD$5:DD$14,$DF$26:$DF$35,$DJ12)*节奏总纲!K11</f>
        <v>#VALUE!</v>
      </c>
      <c r="EQ12" s="23" t="e">
        <f>求节点(DE$5:DE$14,$DF$26:$DF$35,$DJ12)*节奏总纲!L11</f>
        <v>#VALUE!</v>
      </c>
      <c r="ER12" s="23" t="e">
        <f>求节点(DF$5:DF$14,$DF$26:$DF$35,$DJ12)*节奏总纲!M11</f>
        <v>#VALUE!</v>
      </c>
      <c r="ES12" s="23" t="e">
        <f>求节点(DG$5:DG$14,$DF$26:$DF$35,$DJ12)*节奏总纲!N11</f>
        <v>#VALUE!</v>
      </c>
      <c r="ET12" s="23" t="e">
        <f>求节点(DH$5:DH$14,$DF$26:$DF$35,$DJ12)*节奏总纲!O11</f>
        <v>#VALUE!</v>
      </c>
      <c r="EU12" s="23" t="e">
        <f>SUM(EP$5:EP12)*$DE$20</f>
        <v>#VALUE!</v>
      </c>
      <c r="EV12" s="23" t="e">
        <f>SUM(EQ$5:EQ12)*$DE$20</f>
        <v>#VALUE!</v>
      </c>
      <c r="EW12" s="23" t="e">
        <f>SUM(ER$5:ER12)*$DE$20</f>
        <v>#VALUE!</v>
      </c>
      <c r="EX12" s="23" t="e">
        <f>SUM(ES$5:ES12)*$DE$20</f>
        <v>#VALUE!</v>
      </c>
      <c r="EY12" s="23" t="e">
        <f>SUM(ET$5:ET12)*$DE$20</f>
        <v>#VALUE!</v>
      </c>
      <c r="FA12" s="23" t="e">
        <f t="shared" si="25"/>
        <v>#VALUE!</v>
      </c>
      <c r="FB12" s="23" t="e">
        <f t="shared" si="20"/>
        <v>#VALUE!</v>
      </c>
      <c r="FC12" s="23" t="e">
        <f t="shared" si="20"/>
        <v>#VALUE!</v>
      </c>
      <c r="FD12" s="23" t="e">
        <f t="shared" si="20"/>
        <v>#VALUE!</v>
      </c>
      <c r="FE12" s="23" t="e">
        <f t="shared" si="20"/>
        <v>#VALUE!</v>
      </c>
      <c r="FF12" s="17" t="e">
        <f>(FA12-FA11)/节奏总纲!K11</f>
        <v>#VALUE!</v>
      </c>
    </row>
    <row r="13" spans="2:162" x14ac:dyDescent="0.15">
      <c r="C13" s="23" t="s">
        <v>51</v>
      </c>
      <c r="D13" s="4"/>
      <c r="E13" s="4"/>
      <c r="F13" s="4"/>
      <c r="G13" s="4"/>
      <c r="H13" s="4">
        <v>60</v>
      </c>
      <c r="I13" s="4"/>
      <c r="L13" s="24">
        <v>85</v>
      </c>
      <c r="M13" s="12" t="e">
        <f>基础状态预期!#REF!</f>
        <v>#REF!</v>
      </c>
      <c r="N13" s="12" t="e">
        <f>基础状态预期!#REF!</f>
        <v>#REF!</v>
      </c>
      <c r="O13" s="12" t="e">
        <f>基础状态预期!#REF!</f>
        <v>#REF!</v>
      </c>
      <c r="P13" s="14" t="e">
        <f t="shared" si="26"/>
        <v>#REF!</v>
      </c>
      <c r="Q13" s="14" t="e">
        <f t="shared" si="21"/>
        <v>#REF!</v>
      </c>
      <c r="R13" s="14" t="e">
        <f t="shared" si="21"/>
        <v>#REF!</v>
      </c>
      <c r="S13" s="14" t="e">
        <f t="shared" si="21"/>
        <v>#REF!</v>
      </c>
      <c r="T13" s="14" t="e">
        <f t="shared" si="21"/>
        <v>#REF!</v>
      </c>
      <c r="U13" s="14" t="e">
        <f t="shared" si="21"/>
        <v>#REF!</v>
      </c>
      <c r="V13" s="14" t="e">
        <f>SUMPRODUCT(P13:U13/'[1]功能-行军令'!$GI$26:$GN$26)/0.18*'[1]功能-付费相关'!$H$6</f>
        <v>#REF!</v>
      </c>
      <c r="X13" s="24"/>
      <c r="Y13" s="23">
        <v>9</v>
      </c>
      <c r="Z13" s="23">
        <f t="shared" si="0"/>
        <v>0</v>
      </c>
      <c r="AA13" s="23">
        <f t="shared" si="0"/>
        <v>0</v>
      </c>
      <c r="AB13" s="23">
        <f t="shared" si="0"/>
        <v>0</v>
      </c>
      <c r="AC13" s="23">
        <f t="shared" si="0"/>
        <v>0</v>
      </c>
      <c r="AD13" s="23">
        <f t="shared" si="0"/>
        <v>0</v>
      </c>
      <c r="AE13" s="23">
        <f t="shared" si="0"/>
        <v>0</v>
      </c>
      <c r="AF13" s="26"/>
      <c r="AG13" s="23">
        <v>9</v>
      </c>
      <c r="AH13" s="23">
        <f t="shared" si="1"/>
        <v>0</v>
      </c>
      <c r="AI13" s="23">
        <f t="shared" si="1"/>
        <v>0</v>
      </c>
      <c r="AJ13" s="23">
        <f t="shared" si="1"/>
        <v>0</v>
      </c>
      <c r="AK13" s="23">
        <f t="shared" si="1"/>
        <v>0</v>
      </c>
      <c r="AL13" s="23">
        <f t="shared" si="1"/>
        <v>0</v>
      </c>
      <c r="AM13" s="23">
        <f t="shared" si="1"/>
        <v>0</v>
      </c>
      <c r="AN13" s="26"/>
      <c r="AO13" s="23">
        <v>9</v>
      </c>
      <c r="AP13" s="23">
        <f t="shared" si="2"/>
        <v>0</v>
      </c>
      <c r="AQ13" s="23">
        <f t="shared" si="2"/>
        <v>0</v>
      </c>
      <c r="AR13" s="23">
        <f t="shared" si="2"/>
        <v>0</v>
      </c>
      <c r="AS13" s="23">
        <f t="shared" si="2"/>
        <v>0</v>
      </c>
      <c r="AT13" s="23">
        <f t="shared" si="2"/>
        <v>0</v>
      </c>
      <c r="AU13" s="23">
        <f t="shared" si="2"/>
        <v>0</v>
      </c>
      <c r="AV13" s="26"/>
      <c r="AW13" s="23">
        <v>9</v>
      </c>
      <c r="AX13" s="23">
        <f t="shared" si="3"/>
        <v>0</v>
      </c>
      <c r="AY13" s="23">
        <f t="shared" si="3"/>
        <v>0</v>
      </c>
      <c r="AZ13" s="23">
        <f t="shared" si="3"/>
        <v>0</v>
      </c>
      <c r="BA13" s="23">
        <f t="shared" si="3"/>
        <v>0</v>
      </c>
      <c r="BB13" s="23">
        <f t="shared" si="3"/>
        <v>0</v>
      </c>
      <c r="BC13" s="23">
        <f t="shared" si="3"/>
        <v>0</v>
      </c>
      <c r="BD13" s="26"/>
      <c r="BE13" s="23">
        <v>9</v>
      </c>
      <c r="BF13" s="23">
        <f t="shared" si="4"/>
        <v>0</v>
      </c>
      <c r="BG13" s="23">
        <f t="shared" si="4"/>
        <v>0</v>
      </c>
      <c r="BH13" s="23">
        <f t="shared" si="4"/>
        <v>0</v>
      </c>
      <c r="BI13" s="23">
        <f t="shared" si="4"/>
        <v>0</v>
      </c>
      <c r="BJ13" s="23">
        <f t="shared" si="4"/>
        <v>0</v>
      </c>
      <c r="BK13" s="23">
        <f t="shared" si="4"/>
        <v>0</v>
      </c>
      <c r="BO13" s="23">
        <v>9</v>
      </c>
      <c r="BP13" s="23" t="e">
        <f t="shared" si="5"/>
        <v>#VALUE!</v>
      </c>
      <c r="BQ13" s="23" t="e">
        <f t="shared" si="6"/>
        <v>#VALUE!</v>
      </c>
      <c r="BR13" s="23" t="e">
        <f t="shared" si="7"/>
        <v>#VALUE!</v>
      </c>
      <c r="BS13" s="23" t="e">
        <f t="shared" si="8"/>
        <v>#VALUE!</v>
      </c>
      <c r="BT13" s="23" t="e">
        <f t="shared" si="9"/>
        <v>#VALUE!</v>
      </c>
      <c r="BV13" s="23">
        <v>9</v>
      </c>
      <c r="BW13" s="23" t="e">
        <f t="shared" si="22"/>
        <v>#VALUE!</v>
      </c>
      <c r="BX13" s="23" t="e">
        <f t="shared" si="10"/>
        <v>#VALUE!</v>
      </c>
      <c r="BY13" s="23" t="e">
        <f t="shared" si="11"/>
        <v>#VALUE!</v>
      </c>
      <c r="BZ13" s="23" t="e">
        <f t="shared" si="12"/>
        <v>#VALUE!</v>
      </c>
      <c r="CA13" s="23" t="e">
        <f t="shared" si="13"/>
        <v>#VALUE!</v>
      </c>
      <c r="CE13" s="31">
        <v>80</v>
      </c>
      <c r="CF13" s="31" t="e">
        <f t="shared" si="23"/>
        <v>#VALUE!</v>
      </c>
      <c r="CG13" s="31">
        <v>0</v>
      </c>
      <c r="CH13" s="31">
        <v>0</v>
      </c>
      <c r="CI13" s="31" t="e">
        <f t="shared" si="30"/>
        <v>#VALUE!</v>
      </c>
      <c r="CJ13" s="31" t="e">
        <f>(CF13-CF12)*(INDEX([2]非r将兵属性验证!T$7:T$106,$CE13,1)+INDEX([2]非r将兵属性验证!AJ$7:AJ$106,$CE13,1))+CJ12</f>
        <v>#VALUE!</v>
      </c>
      <c r="CK13" s="31">
        <v>0</v>
      </c>
      <c r="CL13" s="31">
        <v>0</v>
      </c>
      <c r="CM13" s="31" t="e">
        <f>(CI13-CI12)*INDEX([2]非r将兵属性验证!$AO$7:$AO$106,$CE13,1)+CM12</f>
        <v>#VALUE!</v>
      </c>
      <c r="CN13" s="31" t="e">
        <f t="shared" si="24"/>
        <v>#VALUE!</v>
      </c>
      <c r="CQ13" s="31">
        <v>80</v>
      </c>
      <c r="CR13" s="31" t="e">
        <f t="shared" si="27"/>
        <v>#VALUE!</v>
      </c>
      <c r="CS13" s="31"/>
      <c r="CT13" s="31"/>
      <c r="CU13" s="31" t="e">
        <f t="shared" si="28"/>
        <v>#VALUE!</v>
      </c>
      <c r="CW13" s="17" t="e">
        <f t="shared" si="29"/>
        <v>#VALUE!</v>
      </c>
      <c r="DC13" s="17" t="e">
        <f t="shared" si="14"/>
        <v>#REF!</v>
      </c>
      <c r="DD13" s="5" t="e">
        <f t="shared" si="15"/>
        <v>#REF!</v>
      </c>
      <c r="DE13" s="5" t="e">
        <f t="shared" si="16"/>
        <v>#REF!</v>
      </c>
      <c r="DF13" s="5" t="e">
        <f t="shared" si="17"/>
        <v>#REF!</v>
      </c>
      <c r="DG13" s="5" t="e">
        <f t="shared" si="18"/>
        <v>#REF!</v>
      </c>
      <c r="DH13" s="5" t="e">
        <f t="shared" si="19"/>
        <v>#REF!</v>
      </c>
      <c r="DJ13" s="23">
        <v>9</v>
      </c>
      <c r="DK13" s="23" t="e">
        <f>求节点(DD$5:DD$14,$DD$26:$DD$35,$DJ13)*节奏总纲!K12</f>
        <v>#VALUE!</v>
      </c>
      <c r="DL13" s="23" t="e">
        <f>求节点(DE$5:DE$14,$DD$26:$DD$35,$DJ13)*节奏总纲!L12</f>
        <v>#VALUE!</v>
      </c>
      <c r="DM13" s="23" t="e">
        <f>求节点(DF$5:DF$14,$DD$26:$DD$35,$DJ13)*节奏总纲!M12</f>
        <v>#VALUE!</v>
      </c>
      <c r="DN13" s="23" t="e">
        <f>求节点(DG$5:DG$14,$DD$26:$DD$35,$DJ13)*节奏总纲!N12</f>
        <v>#VALUE!</v>
      </c>
      <c r="DO13" s="23" t="e">
        <f>求节点(DH$5:DH$14,$DD$26:$DD$35,$DJ13)*节奏总纲!O12</f>
        <v>#VALUE!</v>
      </c>
      <c r="DP13" s="23" t="e">
        <f>SUM(DK$5:DK13)</f>
        <v>#VALUE!</v>
      </c>
      <c r="DQ13" s="23" t="e">
        <f>SUM(DL$5:DL13)</f>
        <v>#VALUE!</v>
      </c>
      <c r="DR13" s="23" t="e">
        <f>SUM(DM$5:DM13)</f>
        <v>#VALUE!</v>
      </c>
      <c r="DS13" s="23" t="e">
        <f>SUM(DN$5:DN13)</f>
        <v>#VALUE!</v>
      </c>
      <c r="DT13" s="23" t="e">
        <f>SUM(DO$5:DO13)</f>
        <v>#VALUE!</v>
      </c>
      <c r="DU13" s="23" t="e">
        <f>DK13*'[1]功能-付费相关'!AH14+IF($DJ13=1,0,DU12)</f>
        <v>#VALUE!</v>
      </c>
      <c r="DV13" s="23" t="e">
        <f>DL13*'[1]功能-付费相关'!AI14+IF($DJ13=1,0,DV12)</f>
        <v>#VALUE!</v>
      </c>
      <c r="DW13" s="23" t="e">
        <f>DM13*'[1]功能-付费相关'!AJ14+IF($DJ13=1,0,DW12)</f>
        <v>#VALUE!</v>
      </c>
      <c r="DX13" s="23" t="e">
        <f>DN13*'[1]功能-付费相关'!AK14+IF($DJ13=1,0,DX12)</f>
        <v>#VALUE!</v>
      </c>
      <c r="DY13" s="23" t="e">
        <f>DO13*'[1]功能-付费相关'!AL14+IF($DJ13=1,0,DY12)</f>
        <v>#VALUE!</v>
      </c>
      <c r="EB13" s="23">
        <v>9</v>
      </c>
      <c r="EC13" s="23" t="e">
        <f>求节点(DD$5:DD$14,$DE$26:$DE$35,$DJ13)*节奏总纲!K12</f>
        <v>#VALUE!</v>
      </c>
      <c r="ED13" s="23" t="e">
        <f>求节点(DE$5:DE$14,$DE$26:$DE$35,$DJ13)*节奏总纲!L12</f>
        <v>#VALUE!</v>
      </c>
      <c r="EE13" s="23" t="e">
        <f>求节点(DF$5:DF$14,$DE$26:$DE$35,$DJ13)*节奏总纲!M12</f>
        <v>#VALUE!</v>
      </c>
      <c r="EF13" s="23" t="e">
        <f>求节点(DG$5:DG$14,$DE$26:$DE$35,$DJ13)*节奏总纲!N12</f>
        <v>#VALUE!</v>
      </c>
      <c r="EG13" s="23" t="e">
        <f>求节点(DH$5:DH$14,$DE$26:$DE$35,$DJ13)*节奏总纲!O12</f>
        <v>#VALUE!</v>
      </c>
      <c r="EH13" s="23" t="e">
        <f>SUM(EC$5:EC13)</f>
        <v>#VALUE!</v>
      </c>
      <c r="EI13" s="23" t="e">
        <f>SUM(ED$5:ED13)</f>
        <v>#VALUE!</v>
      </c>
      <c r="EJ13" s="23" t="e">
        <f>SUM(EE$5:EE13)</f>
        <v>#VALUE!</v>
      </c>
      <c r="EK13" s="23" t="e">
        <f>SUM(EF$5:EF13)</f>
        <v>#VALUE!</v>
      </c>
      <c r="EL13" s="23" t="e">
        <f>SUM(EG$5:EG13)</f>
        <v>#VALUE!</v>
      </c>
      <c r="EO13" s="23">
        <v>9</v>
      </c>
      <c r="EP13" s="23" t="e">
        <f>求节点(DD$5:DD$14,$DF$26:$DF$35,$DJ13)*节奏总纲!K12</f>
        <v>#VALUE!</v>
      </c>
      <c r="EQ13" s="23" t="e">
        <f>求节点(DE$5:DE$14,$DF$26:$DF$35,$DJ13)*节奏总纲!L12</f>
        <v>#VALUE!</v>
      </c>
      <c r="ER13" s="23" t="e">
        <f>求节点(DF$5:DF$14,$DF$26:$DF$35,$DJ13)*节奏总纲!M12</f>
        <v>#VALUE!</v>
      </c>
      <c r="ES13" s="23" t="e">
        <f>求节点(DG$5:DG$14,$DF$26:$DF$35,$DJ13)*节奏总纲!N12</f>
        <v>#VALUE!</v>
      </c>
      <c r="ET13" s="23" t="e">
        <f>求节点(DH$5:DH$14,$DF$26:$DF$35,$DJ13)*节奏总纲!O12</f>
        <v>#VALUE!</v>
      </c>
      <c r="EU13" s="23" t="e">
        <f>SUM(EP$5:EP13)*$DE$20</f>
        <v>#VALUE!</v>
      </c>
      <c r="EV13" s="23" t="e">
        <f>SUM(EQ$5:EQ13)*$DE$20</f>
        <v>#VALUE!</v>
      </c>
      <c r="EW13" s="23" t="e">
        <f>SUM(ER$5:ER13)*$DE$20</f>
        <v>#VALUE!</v>
      </c>
      <c r="EX13" s="23" t="e">
        <f>SUM(ES$5:ES13)*$DE$20</f>
        <v>#VALUE!</v>
      </c>
      <c r="EY13" s="23" t="e">
        <f>SUM(ET$5:ET13)*$DE$20</f>
        <v>#VALUE!</v>
      </c>
      <c r="FA13" s="23" t="e">
        <f t="shared" si="25"/>
        <v>#VALUE!</v>
      </c>
      <c r="FB13" s="23" t="e">
        <f t="shared" si="20"/>
        <v>#VALUE!</v>
      </c>
      <c r="FC13" s="23" t="e">
        <f t="shared" si="20"/>
        <v>#VALUE!</v>
      </c>
      <c r="FD13" s="23" t="e">
        <f t="shared" si="20"/>
        <v>#VALUE!</v>
      </c>
      <c r="FE13" s="23" t="e">
        <f t="shared" si="20"/>
        <v>#VALUE!</v>
      </c>
      <c r="FF13" s="17" t="e">
        <f>(FA13-FA12)/节奏总纲!K12</f>
        <v>#VALUE!</v>
      </c>
    </row>
    <row r="14" spans="2:162" x14ac:dyDescent="0.15">
      <c r="C14" s="23" t="s">
        <v>52</v>
      </c>
      <c r="D14" s="4"/>
      <c r="E14" s="4"/>
      <c r="F14" s="4"/>
      <c r="G14" s="4"/>
      <c r="H14" s="4"/>
      <c r="I14" s="4">
        <v>180</v>
      </c>
      <c r="L14" s="24">
        <v>95</v>
      </c>
      <c r="M14" s="12" t="e">
        <f>基础状态预期!#REF!</f>
        <v>#REF!</v>
      </c>
      <c r="N14" s="12" t="e">
        <f>基础状态预期!#REF!</f>
        <v>#REF!</v>
      </c>
      <c r="O14" s="12" t="e">
        <f>基础状态预期!#REF!</f>
        <v>#REF!</v>
      </c>
      <c r="P14" s="14" t="e">
        <f t="shared" si="26"/>
        <v>#REF!</v>
      </c>
      <c r="Q14" s="14" t="e">
        <f t="shared" si="21"/>
        <v>#REF!</v>
      </c>
      <c r="R14" s="14" t="e">
        <f t="shared" si="21"/>
        <v>#REF!</v>
      </c>
      <c r="S14" s="14" t="e">
        <f t="shared" si="21"/>
        <v>#REF!</v>
      </c>
      <c r="T14" s="14" t="e">
        <f t="shared" si="21"/>
        <v>#REF!</v>
      </c>
      <c r="U14" s="14" t="e">
        <f t="shared" si="21"/>
        <v>#REF!</v>
      </c>
      <c r="V14" s="14" t="e">
        <f>SUMPRODUCT(P14:U14/'[1]功能-行军令'!$GI$26:$GN$26)/0.18*'[1]功能-付费相关'!$H$6</f>
        <v>#REF!</v>
      </c>
      <c r="X14" s="24"/>
      <c r="Y14" s="23">
        <v>10</v>
      </c>
      <c r="Z14" s="23">
        <f t="shared" si="0"/>
        <v>0</v>
      </c>
      <c r="AA14" s="23">
        <f t="shared" si="0"/>
        <v>0</v>
      </c>
      <c r="AB14" s="23">
        <f t="shared" si="0"/>
        <v>0</v>
      </c>
      <c r="AC14" s="23">
        <f t="shared" si="0"/>
        <v>0</v>
      </c>
      <c r="AD14" s="23">
        <f t="shared" si="0"/>
        <v>0</v>
      </c>
      <c r="AE14" s="23">
        <f t="shared" si="0"/>
        <v>0</v>
      </c>
      <c r="AF14" s="26"/>
      <c r="AG14" s="23">
        <v>10</v>
      </c>
      <c r="AH14" s="23">
        <f t="shared" si="1"/>
        <v>0</v>
      </c>
      <c r="AI14" s="23">
        <f t="shared" si="1"/>
        <v>0</v>
      </c>
      <c r="AJ14" s="23">
        <f t="shared" si="1"/>
        <v>0</v>
      </c>
      <c r="AK14" s="23">
        <f t="shared" si="1"/>
        <v>0</v>
      </c>
      <c r="AL14" s="23">
        <f t="shared" si="1"/>
        <v>0</v>
      </c>
      <c r="AM14" s="23">
        <f t="shared" si="1"/>
        <v>0</v>
      </c>
      <c r="AN14" s="26"/>
      <c r="AO14" s="23">
        <v>10</v>
      </c>
      <c r="AP14" s="23">
        <f t="shared" si="2"/>
        <v>0</v>
      </c>
      <c r="AQ14" s="23">
        <f t="shared" si="2"/>
        <v>0</v>
      </c>
      <c r="AR14" s="23">
        <f t="shared" si="2"/>
        <v>0</v>
      </c>
      <c r="AS14" s="23">
        <f t="shared" si="2"/>
        <v>0</v>
      </c>
      <c r="AT14" s="23">
        <f t="shared" si="2"/>
        <v>0</v>
      </c>
      <c r="AU14" s="23">
        <f t="shared" si="2"/>
        <v>0</v>
      </c>
      <c r="AV14" s="26"/>
      <c r="AW14" s="23">
        <v>10</v>
      </c>
      <c r="AX14" s="23">
        <f t="shared" si="3"/>
        <v>0</v>
      </c>
      <c r="AY14" s="23">
        <f t="shared" si="3"/>
        <v>0</v>
      </c>
      <c r="AZ14" s="23">
        <f t="shared" si="3"/>
        <v>0</v>
      </c>
      <c r="BA14" s="23">
        <f t="shared" si="3"/>
        <v>0</v>
      </c>
      <c r="BB14" s="23">
        <f t="shared" si="3"/>
        <v>0</v>
      </c>
      <c r="BC14" s="23">
        <f t="shared" si="3"/>
        <v>0</v>
      </c>
      <c r="BD14" s="26"/>
      <c r="BE14" s="23">
        <v>10</v>
      </c>
      <c r="BF14" s="23">
        <f t="shared" si="4"/>
        <v>0</v>
      </c>
      <c r="BG14" s="23">
        <f t="shared" si="4"/>
        <v>0</v>
      </c>
      <c r="BH14" s="23">
        <f t="shared" si="4"/>
        <v>0</v>
      </c>
      <c r="BI14" s="23">
        <f t="shared" si="4"/>
        <v>0</v>
      </c>
      <c r="BJ14" s="23">
        <f t="shared" si="4"/>
        <v>0</v>
      </c>
      <c r="BK14" s="23">
        <f t="shared" si="4"/>
        <v>0</v>
      </c>
      <c r="BO14" s="23">
        <v>10</v>
      </c>
      <c r="BP14" s="23" t="e">
        <f t="shared" si="5"/>
        <v>#VALUE!</v>
      </c>
      <c r="BQ14" s="23" t="e">
        <f t="shared" si="6"/>
        <v>#VALUE!</v>
      </c>
      <c r="BR14" s="23" t="e">
        <f t="shared" si="7"/>
        <v>#VALUE!</v>
      </c>
      <c r="BS14" s="23" t="e">
        <f t="shared" si="8"/>
        <v>#VALUE!</v>
      </c>
      <c r="BT14" s="23" t="e">
        <f t="shared" si="9"/>
        <v>#VALUE!</v>
      </c>
      <c r="BV14" s="23">
        <v>10</v>
      </c>
      <c r="BW14" s="23" t="e">
        <f t="shared" si="22"/>
        <v>#VALUE!</v>
      </c>
      <c r="BX14" s="23" t="e">
        <f t="shared" si="10"/>
        <v>#VALUE!</v>
      </c>
      <c r="BY14" s="23" t="e">
        <f t="shared" si="11"/>
        <v>#VALUE!</v>
      </c>
      <c r="BZ14" s="23" t="e">
        <f t="shared" si="12"/>
        <v>#VALUE!</v>
      </c>
      <c r="CA14" s="23" t="e">
        <f t="shared" si="13"/>
        <v>#VALUE!</v>
      </c>
      <c r="CE14" s="31">
        <v>90</v>
      </c>
      <c r="CF14" s="31" t="e">
        <f t="shared" si="23"/>
        <v>#VALUE!</v>
      </c>
      <c r="CG14" s="31">
        <v>0</v>
      </c>
      <c r="CH14" s="31">
        <v>0</v>
      </c>
      <c r="CI14" s="31" t="e">
        <f t="shared" si="30"/>
        <v>#VALUE!</v>
      </c>
      <c r="CJ14" s="31" t="e">
        <f>(CF14-CF13)*(INDEX([2]非r将兵属性验证!T$7:T$106,$CE14,1)+INDEX([2]非r将兵属性验证!AJ$7:AJ$106,$CE14,1))+CJ13</f>
        <v>#VALUE!</v>
      </c>
      <c r="CK14" s="31">
        <v>0</v>
      </c>
      <c r="CL14" s="31">
        <v>0</v>
      </c>
      <c r="CM14" s="31" t="e">
        <f>(CI14-CI13)*INDEX([2]非r将兵属性验证!$AO$7:$AO$106,$CE14,1)+CM13</f>
        <v>#VALUE!</v>
      </c>
      <c r="CN14" s="31" t="e">
        <f t="shared" si="24"/>
        <v>#VALUE!</v>
      </c>
      <c r="CQ14" s="31">
        <v>90</v>
      </c>
      <c r="CR14" s="31" t="e">
        <f t="shared" si="27"/>
        <v>#VALUE!</v>
      </c>
      <c r="CS14" s="31"/>
      <c r="CT14" s="31"/>
      <c r="CU14" s="31" t="e">
        <f t="shared" si="28"/>
        <v>#VALUE!</v>
      </c>
      <c r="CW14" s="17" t="e">
        <f t="shared" si="29"/>
        <v>#VALUE!</v>
      </c>
      <c r="DC14" s="17" t="e">
        <f t="shared" si="14"/>
        <v>#REF!</v>
      </c>
      <c r="DD14" s="5" t="e">
        <f t="shared" si="15"/>
        <v>#REF!</v>
      </c>
      <c r="DE14" s="5" t="e">
        <f t="shared" si="16"/>
        <v>#REF!</v>
      </c>
      <c r="DF14" s="5" t="e">
        <f t="shared" si="17"/>
        <v>#REF!</v>
      </c>
      <c r="DG14" s="5" t="e">
        <f t="shared" si="18"/>
        <v>#REF!</v>
      </c>
      <c r="DH14" s="5" t="e">
        <f t="shared" si="19"/>
        <v>#REF!</v>
      </c>
      <c r="DJ14" s="23">
        <v>10</v>
      </c>
      <c r="DK14" s="23" t="e">
        <f>求节点(DD$5:DD$14,$DD$26:$DD$35,$DJ14)*节奏总纲!K13</f>
        <v>#VALUE!</v>
      </c>
      <c r="DL14" s="23" t="e">
        <f>求节点(DE$5:DE$14,$DD$26:$DD$35,$DJ14)*节奏总纲!L13</f>
        <v>#VALUE!</v>
      </c>
      <c r="DM14" s="23" t="e">
        <f>求节点(DF$5:DF$14,$DD$26:$DD$35,$DJ14)*节奏总纲!M13</f>
        <v>#VALUE!</v>
      </c>
      <c r="DN14" s="23" t="e">
        <f>求节点(DG$5:DG$14,$DD$26:$DD$35,$DJ14)*节奏总纲!N13</f>
        <v>#VALUE!</v>
      </c>
      <c r="DO14" s="23" t="e">
        <f>求节点(DH$5:DH$14,$DD$26:$DD$35,$DJ14)*节奏总纲!O13</f>
        <v>#VALUE!</v>
      </c>
      <c r="DP14" s="23" t="e">
        <f>SUM(DK$5:DK14)</f>
        <v>#VALUE!</v>
      </c>
      <c r="DQ14" s="23" t="e">
        <f>SUM(DL$5:DL14)</f>
        <v>#VALUE!</v>
      </c>
      <c r="DR14" s="23" t="e">
        <f>SUM(DM$5:DM14)</f>
        <v>#VALUE!</v>
      </c>
      <c r="DS14" s="23" t="e">
        <f>SUM(DN$5:DN14)</f>
        <v>#VALUE!</v>
      </c>
      <c r="DT14" s="23" t="e">
        <f>SUM(DO$5:DO14)</f>
        <v>#VALUE!</v>
      </c>
      <c r="DU14" s="23" t="e">
        <f>DK14*'[1]功能-付费相关'!AH15+IF($DJ14=1,0,DU13)</f>
        <v>#VALUE!</v>
      </c>
      <c r="DV14" s="23" t="e">
        <f>DL14*'[1]功能-付费相关'!AI15+IF($DJ14=1,0,DV13)</f>
        <v>#VALUE!</v>
      </c>
      <c r="DW14" s="23" t="e">
        <f>DM14*'[1]功能-付费相关'!AJ15+IF($DJ14=1,0,DW13)</f>
        <v>#VALUE!</v>
      </c>
      <c r="DX14" s="23" t="e">
        <f>DN14*'[1]功能-付费相关'!AK15+IF($DJ14=1,0,DX13)</f>
        <v>#VALUE!</v>
      </c>
      <c r="DY14" s="23" t="e">
        <f>DO14*'[1]功能-付费相关'!AL15+IF($DJ14=1,0,DY13)</f>
        <v>#VALUE!</v>
      </c>
      <c r="EB14" s="23">
        <v>10</v>
      </c>
      <c r="EC14" s="23" t="e">
        <f>求节点(DD$5:DD$14,$DE$26:$DE$35,$DJ14)*节奏总纲!K13</f>
        <v>#VALUE!</v>
      </c>
      <c r="ED14" s="23" t="e">
        <f>求节点(DE$5:DE$14,$DE$26:$DE$35,$DJ14)*节奏总纲!L13</f>
        <v>#VALUE!</v>
      </c>
      <c r="EE14" s="23" t="e">
        <f>求节点(DF$5:DF$14,$DE$26:$DE$35,$DJ14)*节奏总纲!M13</f>
        <v>#VALUE!</v>
      </c>
      <c r="EF14" s="23" t="e">
        <f>求节点(DG$5:DG$14,$DE$26:$DE$35,$DJ14)*节奏总纲!N13</f>
        <v>#VALUE!</v>
      </c>
      <c r="EG14" s="23" t="e">
        <f>求节点(DH$5:DH$14,$DE$26:$DE$35,$DJ14)*节奏总纲!O13</f>
        <v>#VALUE!</v>
      </c>
      <c r="EH14" s="23" t="e">
        <f>SUM(EC$5:EC14)</f>
        <v>#VALUE!</v>
      </c>
      <c r="EI14" s="23" t="e">
        <f>SUM(ED$5:ED14)</f>
        <v>#VALUE!</v>
      </c>
      <c r="EJ14" s="23" t="e">
        <f>SUM(EE$5:EE14)</f>
        <v>#VALUE!</v>
      </c>
      <c r="EK14" s="23" t="e">
        <f>SUM(EF$5:EF14)</f>
        <v>#VALUE!</v>
      </c>
      <c r="EL14" s="23" t="e">
        <f>SUM(EG$5:EG14)</f>
        <v>#VALUE!</v>
      </c>
      <c r="EO14" s="23">
        <v>10</v>
      </c>
      <c r="EP14" s="23" t="e">
        <f>求节点(DD$5:DD$14,$DF$26:$DF$35,$DJ14)*节奏总纲!K13</f>
        <v>#VALUE!</v>
      </c>
      <c r="EQ14" s="23" t="e">
        <f>求节点(DE$5:DE$14,$DF$26:$DF$35,$DJ14)*节奏总纲!L13</f>
        <v>#VALUE!</v>
      </c>
      <c r="ER14" s="23" t="e">
        <f>求节点(DF$5:DF$14,$DF$26:$DF$35,$DJ14)*节奏总纲!M13</f>
        <v>#VALUE!</v>
      </c>
      <c r="ES14" s="23" t="e">
        <f>求节点(DG$5:DG$14,$DF$26:$DF$35,$DJ14)*节奏总纲!N13</f>
        <v>#VALUE!</v>
      </c>
      <c r="ET14" s="23" t="e">
        <f>求节点(DH$5:DH$14,$DF$26:$DF$35,$DJ14)*节奏总纲!O13</f>
        <v>#VALUE!</v>
      </c>
      <c r="EU14" s="23" t="e">
        <f>SUM(EP$5:EP14)*$DE$20</f>
        <v>#VALUE!</v>
      </c>
      <c r="EV14" s="23" t="e">
        <f>SUM(EQ$5:EQ14)*$DE$20</f>
        <v>#VALUE!</v>
      </c>
      <c r="EW14" s="23" t="e">
        <f>SUM(ER$5:ER14)*$DE$20</f>
        <v>#VALUE!</v>
      </c>
      <c r="EX14" s="23" t="e">
        <f>SUM(ES$5:ES14)*$DE$20</f>
        <v>#VALUE!</v>
      </c>
      <c r="EY14" s="23" t="e">
        <f>SUM(ET$5:ET14)*$DE$20</f>
        <v>#VALUE!</v>
      </c>
      <c r="FA14" s="23" t="e">
        <f t="shared" si="25"/>
        <v>#VALUE!</v>
      </c>
      <c r="FB14" s="23" t="e">
        <f t="shared" si="20"/>
        <v>#VALUE!</v>
      </c>
      <c r="FC14" s="23" t="e">
        <f t="shared" si="20"/>
        <v>#VALUE!</v>
      </c>
      <c r="FD14" s="23" t="e">
        <f t="shared" si="20"/>
        <v>#VALUE!</v>
      </c>
      <c r="FE14" s="23" t="e">
        <f t="shared" si="20"/>
        <v>#VALUE!</v>
      </c>
      <c r="FF14" s="17" t="e">
        <f>(FA14-FA13)/节奏总纲!K13</f>
        <v>#VALUE!</v>
      </c>
    </row>
    <row r="15" spans="2:162" x14ac:dyDescent="0.15">
      <c r="B15" s="27" t="s">
        <v>63</v>
      </c>
      <c r="C15" s="23" t="s">
        <v>53</v>
      </c>
      <c r="D15" s="4"/>
      <c r="E15" s="4"/>
      <c r="F15" s="4"/>
      <c r="G15" s="4"/>
      <c r="H15" s="4"/>
      <c r="I15" s="4"/>
      <c r="L15" s="24">
        <v>105</v>
      </c>
      <c r="M15" s="12" t="e">
        <f>基础状态预期!#REF!</f>
        <v>#REF!</v>
      </c>
      <c r="N15" s="12" t="e">
        <f>基础状态预期!#REF!</f>
        <v>#REF!</v>
      </c>
      <c r="O15" s="12" t="e">
        <f>基础状态预期!#REF!</f>
        <v>#REF!</v>
      </c>
      <c r="P15" s="14" t="e">
        <f t="shared" si="26"/>
        <v>#REF!</v>
      </c>
      <c r="Q15" s="14" t="e">
        <f t="shared" si="21"/>
        <v>#REF!</v>
      </c>
      <c r="R15" s="14" t="e">
        <f t="shared" si="21"/>
        <v>#REF!</v>
      </c>
      <c r="S15" s="14" t="e">
        <f t="shared" si="21"/>
        <v>#REF!</v>
      </c>
      <c r="T15" s="14" t="e">
        <f t="shared" si="21"/>
        <v>#REF!</v>
      </c>
      <c r="U15" s="14" t="e">
        <f t="shared" si="21"/>
        <v>#REF!</v>
      </c>
      <c r="V15" s="14" t="e">
        <f>SUMPRODUCT(P15:U15/'[1]功能-行军令'!$GI$26:$GN$26)/0.18*'[1]功能-付费相关'!$H$6</f>
        <v>#REF!</v>
      </c>
      <c r="X15" s="24"/>
      <c r="Y15" s="23">
        <v>11</v>
      </c>
      <c r="Z15" s="23">
        <f t="shared" si="0"/>
        <v>0</v>
      </c>
      <c r="AA15" s="23">
        <f t="shared" si="0"/>
        <v>0</v>
      </c>
      <c r="AB15" s="23">
        <f t="shared" si="0"/>
        <v>0</v>
      </c>
      <c r="AC15" s="23">
        <f t="shared" si="0"/>
        <v>0</v>
      </c>
      <c r="AD15" s="23">
        <f t="shared" si="0"/>
        <v>0</v>
      </c>
      <c r="AE15" s="23">
        <f t="shared" si="0"/>
        <v>0</v>
      </c>
      <c r="AF15" s="26"/>
      <c r="AG15" s="23">
        <v>11</v>
      </c>
      <c r="AH15" s="23">
        <f t="shared" si="1"/>
        <v>0</v>
      </c>
      <c r="AI15" s="23">
        <f t="shared" si="1"/>
        <v>0</v>
      </c>
      <c r="AJ15" s="23">
        <f t="shared" si="1"/>
        <v>0</v>
      </c>
      <c r="AK15" s="23">
        <f t="shared" si="1"/>
        <v>0</v>
      </c>
      <c r="AL15" s="23">
        <f t="shared" si="1"/>
        <v>0</v>
      </c>
      <c r="AM15" s="23">
        <f t="shared" si="1"/>
        <v>0</v>
      </c>
      <c r="AN15" s="26"/>
      <c r="AO15" s="23">
        <v>11</v>
      </c>
      <c r="AP15" s="23">
        <f t="shared" si="2"/>
        <v>0</v>
      </c>
      <c r="AQ15" s="23">
        <f t="shared" si="2"/>
        <v>0</v>
      </c>
      <c r="AR15" s="23">
        <f t="shared" si="2"/>
        <v>0</v>
      </c>
      <c r="AS15" s="23">
        <f t="shared" si="2"/>
        <v>0</v>
      </c>
      <c r="AT15" s="23">
        <f t="shared" si="2"/>
        <v>0</v>
      </c>
      <c r="AU15" s="23">
        <f t="shared" si="2"/>
        <v>0</v>
      </c>
      <c r="AV15" s="26"/>
      <c r="AW15" s="23">
        <v>11</v>
      </c>
      <c r="AX15" s="23">
        <f t="shared" si="3"/>
        <v>0</v>
      </c>
      <c r="AY15" s="23">
        <f t="shared" si="3"/>
        <v>0</v>
      </c>
      <c r="AZ15" s="23">
        <f t="shared" si="3"/>
        <v>0</v>
      </c>
      <c r="BA15" s="23">
        <f t="shared" si="3"/>
        <v>0</v>
      </c>
      <c r="BB15" s="23">
        <f t="shared" si="3"/>
        <v>0</v>
      </c>
      <c r="BC15" s="23">
        <f t="shared" si="3"/>
        <v>0</v>
      </c>
      <c r="BD15" s="26"/>
      <c r="BE15" s="23">
        <v>11</v>
      </c>
      <c r="BF15" s="23">
        <f t="shared" si="4"/>
        <v>0</v>
      </c>
      <c r="BG15" s="23">
        <f t="shared" si="4"/>
        <v>0</v>
      </c>
      <c r="BH15" s="23">
        <f t="shared" si="4"/>
        <v>0</v>
      </c>
      <c r="BI15" s="23">
        <f t="shared" si="4"/>
        <v>0</v>
      </c>
      <c r="BJ15" s="23">
        <f t="shared" si="4"/>
        <v>0</v>
      </c>
      <c r="BK15" s="23">
        <f t="shared" si="4"/>
        <v>0</v>
      </c>
      <c r="BO15" s="23">
        <v>11</v>
      </c>
      <c r="BP15" s="23" t="e">
        <f t="shared" si="5"/>
        <v>#VALUE!</v>
      </c>
      <c r="BQ15" s="23" t="e">
        <f t="shared" si="6"/>
        <v>#VALUE!</v>
      </c>
      <c r="BR15" s="23" t="e">
        <f t="shared" si="7"/>
        <v>#VALUE!</v>
      </c>
      <c r="BS15" s="23" t="e">
        <f t="shared" si="8"/>
        <v>#VALUE!</v>
      </c>
      <c r="BT15" s="23" t="e">
        <f t="shared" si="9"/>
        <v>#VALUE!</v>
      </c>
      <c r="BV15" s="23">
        <v>11</v>
      </c>
      <c r="BW15" s="23" t="e">
        <f t="shared" si="22"/>
        <v>#VALUE!</v>
      </c>
      <c r="BX15" s="23" t="e">
        <f t="shared" si="10"/>
        <v>#VALUE!</v>
      </c>
      <c r="BY15" s="23" t="e">
        <f t="shared" si="11"/>
        <v>#VALUE!</v>
      </c>
      <c r="BZ15" s="23" t="e">
        <f t="shared" si="12"/>
        <v>#VALUE!</v>
      </c>
      <c r="CA15" s="23" t="e">
        <f t="shared" si="13"/>
        <v>#VALUE!</v>
      </c>
      <c r="CE15" s="31">
        <v>100</v>
      </c>
      <c r="CF15" s="31" t="e">
        <f t="shared" si="23"/>
        <v>#VALUE!</v>
      </c>
      <c r="CG15" s="31">
        <v>0</v>
      </c>
      <c r="CH15" s="31">
        <v>0</v>
      </c>
      <c r="CI15" s="31" t="e">
        <f t="shared" si="30"/>
        <v>#VALUE!</v>
      </c>
      <c r="CJ15" s="31" t="e">
        <f>(CF15-CF14)*(INDEX([2]非r将兵属性验证!T$7:T$106,$CE15,1)+INDEX([2]非r将兵属性验证!AJ$7:AJ$106,$CE15,1))+CJ14</f>
        <v>#VALUE!</v>
      </c>
      <c r="CK15" s="31">
        <v>0</v>
      </c>
      <c r="CL15" s="31">
        <v>0</v>
      </c>
      <c r="CM15" s="31" t="e">
        <f>(CI15-CI14)*INDEX([2]非r将兵属性验证!$AO$7:$AO$106,$CE15,1)+CM14</f>
        <v>#VALUE!</v>
      </c>
      <c r="CN15" s="31" t="e">
        <f t="shared" si="24"/>
        <v>#VALUE!</v>
      </c>
      <c r="CQ15" s="31">
        <v>100</v>
      </c>
      <c r="CR15" s="31" t="e">
        <f t="shared" si="27"/>
        <v>#VALUE!</v>
      </c>
      <c r="CS15" s="31"/>
      <c r="CT15" s="31"/>
      <c r="CU15" s="31" t="e">
        <f t="shared" si="28"/>
        <v>#VALUE!</v>
      </c>
      <c r="CW15" s="17" t="e">
        <f t="shared" si="29"/>
        <v>#VALUE!</v>
      </c>
      <c r="DJ15" s="23">
        <v>11</v>
      </c>
      <c r="DK15" s="23" t="e">
        <f>求节点(DD$5:DD$14,$DD$26:$DD$35,$DJ15)*节奏总纲!K14</f>
        <v>#VALUE!</v>
      </c>
      <c r="DL15" s="23" t="e">
        <f>求节点(DE$5:DE$14,$DD$26:$DD$35,$DJ15)*节奏总纲!L14</f>
        <v>#VALUE!</v>
      </c>
      <c r="DM15" s="23" t="e">
        <f>求节点(DF$5:DF$14,$DD$26:$DD$35,$DJ15)*节奏总纲!M14</f>
        <v>#VALUE!</v>
      </c>
      <c r="DN15" s="23" t="e">
        <f>求节点(DG$5:DG$14,$DD$26:$DD$35,$DJ15)*节奏总纲!N14</f>
        <v>#VALUE!</v>
      </c>
      <c r="DO15" s="23" t="e">
        <f>求节点(DH$5:DH$14,$DD$26:$DD$35,$DJ15)*节奏总纲!O14</f>
        <v>#VALUE!</v>
      </c>
      <c r="DP15" s="23" t="e">
        <f>SUM(DK$5:DK15)</f>
        <v>#VALUE!</v>
      </c>
      <c r="DQ15" s="23" t="e">
        <f>SUM(DL$5:DL15)</f>
        <v>#VALUE!</v>
      </c>
      <c r="DR15" s="23" t="e">
        <f>SUM(DM$5:DM15)</f>
        <v>#VALUE!</v>
      </c>
      <c r="DS15" s="23" t="e">
        <f>SUM(DN$5:DN15)</f>
        <v>#VALUE!</v>
      </c>
      <c r="DT15" s="23" t="e">
        <f>SUM(DO$5:DO15)</f>
        <v>#VALUE!</v>
      </c>
      <c r="DU15" s="23" t="e">
        <f>DK15*'[1]功能-付费相关'!AH16+IF($DJ15=1,0,DU14)</f>
        <v>#VALUE!</v>
      </c>
      <c r="DV15" s="23" t="e">
        <f>DL15*'[1]功能-付费相关'!AI16+IF($DJ15=1,0,DV14)</f>
        <v>#VALUE!</v>
      </c>
      <c r="DW15" s="23" t="e">
        <f>DM15*'[1]功能-付费相关'!AJ16+IF($DJ15=1,0,DW14)</f>
        <v>#VALUE!</v>
      </c>
      <c r="DX15" s="23" t="e">
        <f>DN15*'[1]功能-付费相关'!AK16+IF($DJ15=1,0,DX14)</f>
        <v>#VALUE!</v>
      </c>
      <c r="DY15" s="23" t="e">
        <f>DO15*'[1]功能-付费相关'!AL16+IF($DJ15=1,0,DY14)</f>
        <v>#VALUE!</v>
      </c>
      <c r="EB15" s="23">
        <v>11</v>
      </c>
      <c r="EC15" s="23" t="e">
        <f>求节点(DD$5:DD$14,$DE$26:$DE$35,$DJ15)*节奏总纲!K14</f>
        <v>#VALUE!</v>
      </c>
      <c r="ED15" s="23" t="e">
        <f>求节点(DE$5:DE$14,$DE$26:$DE$35,$DJ15)*节奏总纲!L14</f>
        <v>#VALUE!</v>
      </c>
      <c r="EE15" s="23" t="e">
        <f>求节点(DF$5:DF$14,$DE$26:$DE$35,$DJ15)*节奏总纲!M14</f>
        <v>#VALUE!</v>
      </c>
      <c r="EF15" s="23" t="e">
        <f>求节点(DG$5:DG$14,$DE$26:$DE$35,$DJ15)*节奏总纲!N14</f>
        <v>#VALUE!</v>
      </c>
      <c r="EG15" s="23" t="e">
        <f>求节点(DH$5:DH$14,$DE$26:$DE$35,$DJ15)*节奏总纲!O14</f>
        <v>#VALUE!</v>
      </c>
      <c r="EH15" s="23" t="e">
        <f>SUM(EC$5:EC15)</f>
        <v>#VALUE!</v>
      </c>
      <c r="EI15" s="23" t="e">
        <f>SUM(ED$5:ED15)</f>
        <v>#VALUE!</v>
      </c>
      <c r="EJ15" s="23" t="e">
        <f>SUM(EE$5:EE15)</f>
        <v>#VALUE!</v>
      </c>
      <c r="EK15" s="23" t="e">
        <f>SUM(EF$5:EF15)</f>
        <v>#VALUE!</v>
      </c>
      <c r="EL15" s="23" t="e">
        <f>SUM(EG$5:EG15)</f>
        <v>#VALUE!</v>
      </c>
      <c r="EO15" s="23">
        <v>11</v>
      </c>
      <c r="EP15" s="23" t="e">
        <f>求节点(DD$5:DD$14,$DF$26:$DF$35,$DJ15)*节奏总纲!K14</f>
        <v>#VALUE!</v>
      </c>
      <c r="EQ15" s="23" t="e">
        <f>求节点(DE$5:DE$14,$DF$26:$DF$35,$DJ15)*节奏总纲!L14</f>
        <v>#VALUE!</v>
      </c>
      <c r="ER15" s="23" t="e">
        <f>求节点(DF$5:DF$14,$DF$26:$DF$35,$DJ15)*节奏总纲!M14</f>
        <v>#VALUE!</v>
      </c>
      <c r="ES15" s="23" t="e">
        <f>求节点(DG$5:DG$14,$DF$26:$DF$35,$DJ15)*节奏总纲!N14</f>
        <v>#VALUE!</v>
      </c>
      <c r="ET15" s="23" t="e">
        <f>求节点(DH$5:DH$14,$DF$26:$DF$35,$DJ15)*节奏总纲!O14</f>
        <v>#VALUE!</v>
      </c>
      <c r="EU15" s="23" t="e">
        <f>SUM(EP$5:EP15)*$DE$20</f>
        <v>#VALUE!</v>
      </c>
      <c r="EV15" s="23" t="e">
        <f>SUM(EQ$5:EQ15)*$DE$20</f>
        <v>#VALUE!</v>
      </c>
      <c r="EW15" s="23" t="e">
        <f>SUM(ER$5:ER15)*$DE$20</f>
        <v>#VALUE!</v>
      </c>
      <c r="EX15" s="23" t="e">
        <f>SUM(ES$5:ES15)*$DE$20</f>
        <v>#VALUE!</v>
      </c>
      <c r="EY15" s="23" t="e">
        <f>SUM(ET$5:ET15)*$DE$20</f>
        <v>#VALUE!</v>
      </c>
      <c r="FA15" s="23" t="e">
        <f t="shared" si="25"/>
        <v>#VALUE!</v>
      </c>
      <c r="FB15" s="23" t="e">
        <f t="shared" si="20"/>
        <v>#VALUE!</v>
      </c>
      <c r="FC15" s="23" t="e">
        <f t="shared" si="20"/>
        <v>#VALUE!</v>
      </c>
      <c r="FD15" s="23" t="e">
        <f t="shared" si="20"/>
        <v>#VALUE!</v>
      </c>
      <c r="FE15" s="23" t="e">
        <f t="shared" si="20"/>
        <v>#VALUE!</v>
      </c>
      <c r="FF15" s="17" t="e">
        <f>(FA15-FA14)/节奏总纲!K14</f>
        <v>#VALUE!</v>
      </c>
    </row>
    <row r="16" spans="2:162" x14ac:dyDescent="0.15">
      <c r="B16" s="27" t="s">
        <v>63</v>
      </c>
      <c r="C16" s="23" t="s">
        <v>54</v>
      </c>
      <c r="D16" s="4"/>
      <c r="E16" s="4"/>
      <c r="F16" s="4"/>
      <c r="G16" s="4"/>
      <c r="H16" s="4"/>
      <c r="I16" s="4"/>
      <c r="M16" s="12"/>
      <c r="N16" s="12"/>
      <c r="O16" s="12"/>
      <c r="P16" s="12"/>
      <c r="Q16" s="12"/>
      <c r="R16" s="12"/>
      <c r="S16" s="12"/>
      <c r="T16" s="12"/>
      <c r="U16" s="12"/>
      <c r="V16" s="12"/>
      <c r="Y16" s="23">
        <v>12</v>
      </c>
      <c r="Z16" s="23">
        <f t="shared" si="0"/>
        <v>0</v>
      </c>
      <c r="AA16" s="23">
        <f t="shared" si="0"/>
        <v>0</v>
      </c>
      <c r="AB16" s="23">
        <f t="shared" si="0"/>
        <v>0</v>
      </c>
      <c r="AC16" s="23">
        <f t="shared" si="0"/>
        <v>0</v>
      </c>
      <c r="AD16" s="23">
        <f t="shared" si="0"/>
        <v>0</v>
      </c>
      <c r="AE16" s="23">
        <f t="shared" si="0"/>
        <v>0</v>
      </c>
      <c r="AF16" s="26"/>
      <c r="AG16" s="23">
        <v>12</v>
      </c>
      <c r="AH16" s="23">
        <f t="shared" si="1"/>
        <v>0</v>
      </c>
      <c r="AI16" s="23">
        <f t="shared" si="1"/>
        <v>0</v>
      </c>
      <c r="AJ16" s="23">
        <f t="shared" si="1"/>
        <v>0</v>
      </c>
      <c r="AK16" s="23">
        <f t="shared" si="1"/>
        <v>0</v>
      </c>
      <c r="AL16" s="23">
        <f t="shared" si="1"/>
        <v>0</v>
      </c>
      <c r="AM16" s="23">
        <f t="shared" si="1"/>
        <v>0</v>
      </c>
      <c r="AN16" s="26"/>
      <c r="AO16" s="23">
        <v>12</v>
      </c>
      <c r="AP16" s="23">
        <f t="shared" si="2"/>
        <v>0</v>
      </c>
      <c r="AQ16" s="23">
        <f t="shared" si="2"/>
        <v>0</v>
      </c>
      <c r="AR16" s="23">
        <f t="shared" si="2"/>
        <v>0</v>
      </c>
      <c r="AS16" s="23">
        <f t="shared" si="2"/>
        <v>0</v>
      </c>
      <c r="AT16" s="23">
        <f t="shared" si="2"/>
        <v>0</v>
      </c>
      <c r="AU16" s="23">
        <f t="shared" si="2"/>
        <v>0</v>
      </c>
      <c r="AV16" s="26"/>
      <c r="AW16" s="23">
        <v>12</v>
      </c>
      <c r="AX16" s="23">
        <f t="shared" si="3"/>
        <v>0</v>
      </c>
      <c r="AY16" s="23">
        <f t="shared" si="3"/>
        <v>0</v>
      </c>
      <c r="AZ16" s="23">
        <f t="shared" si="3"/>
        <v>0</v>
      </c>
      <c r="BA16" s="23">
        <f t="shared" si="3"/>
        <v>0</v>
      </c>
      <c r="BB16" s="23">
        <f t="shared" si="3"/>
        <v>0</v>
      </c>
      <c r="BC16" s="23">
        <f t="shared" si="3"/>
        <v>0</v>
      </c>
      <c r="BD16" s="26"/>
      <c r="BE16" s="23">
        <v>12</v>
      </c>
      <c r="BF16" s="23">
        <f t="shared" si="4"/>
        <v>0</v>
      </c>
      <c r="BG16" s="23">
        <f t="shared" si="4"/>
        <v>0</v>
      </c>
      <c r="BH16" s="23">
        <f t="shared" si="4"/>
        <v>0</v>
      </c>
      <c r="BI16" s="23">
        <f t="shared" si="4"/>
        <v>0</v>
      </c>
      <c r="BJ16" s="23">
        <f t="shared" si="4"/>
        <v>0</v>
      </c>
      <c r="BK16" s="23">
        <f t="shared" si="4"/>
        <v>0</v>
      </c>
      <c r="BO16" s="23">
        <v>12</v>
      </c>
      <c r="BP16" s="23" t="e">
        <f t="shared" si="5"/>
        <v>#VALUE!</v>
      </c>
      <c r="BQ16" s="23" t="e">
        <f t="shared" si="6"/>
        <v>#VALUE!</v>
      </c>
      <c r="BR16" s="23" t="e">
        <f t="shared" si="7"/>
        <v>#VALUE!</v>
      </c>
      <c r="BS16" s="23" t="e">
        <f t="shared" si="8"/>
        <v>#VALUE!</v>
      </c>
      <c r="BT16" s="23" t="e">
        <f t="shared" si="9"/>
        <v>#VALUE!</v>
      </c>
      <c r="BV16" s="23">
        <v>12</v>
      </c>
      <c r="BW16" s="23" t="e">
        <f t="shared" si="22"/>
        <v>#VALUE!</v>
      </c>
      <c r="BX16" s="23" t="e">
        <f t="shared" si="10"/>
        <v>#VALUE!</v>
      </c>
      <c r="BY16" s="23" t="e">
        <f t="shared" si="11"/>
        <v>#VALUE!</v>
      </c>
      <c r="BZ16" s="23" t="e">
        <f t="shared" si="12"/>
        <v>#VALUE!</v>
      </c>
      <c r="CA16" s="23" t="e">
        <f t="shared" si="13"/>
        <v>#VALUE!</v>
      </c>
      <c r="DJ16" s="23">
        <v>12</v>
      </c>
      <c r="DK16" s="23" t="e">
        <f>求节点(DD$5:DD$14,$DD$26:$DD$35,$DJ16)*节奏总纲!K15</f>
        <v>#VALUE!</v>
      </c>
      <c r="DL16" s="23" t="e">
        <f>求节点(DE$5:DE$14,$DD$26:$DD$35,$DJ16)*节奏总纲!L15</f>
        <v>#VALUE!</v>
      </c>
      <c r="DM16" s="23" t="e">
        <f>求节点(DF$5:DF$14,$DD$26:$DD$35,$DJ16)*节奏总纲!M15</f>
        <v>#VALUE!</v>
      </c>
      <c r="DN16" s="23" t="e">
        <f>求节点(DG$5:DG$14,$DD$26:$DD$35,$DJ16)*节奏总纲!N15</f>
        <v>#VALUE!</v>
      </c>
      <c r="DO16" s="23" t="e">
        <f>求节点(DH$5:DH$14,$DD$26:$DD$35,$DJ16)*节奏总纲!O15</f>
        <v>#VALUE!</v>
      </c>
      <c r="DP16" s="23" t="e">
        <f>SUM(DK$5:DK16)</f>
        <v>#VALUE!</v>
      </c>
      <c r="DQ16" s="23" t="e">
        <f>SUM(DL$5:DL16)</f>
        <v>#VALUE!</v>
      </c>
      <c r="DR16" s="23" t="e">
        <f>SUM(DM$5:DM16)</f>
        <v>#VALUE!</v>
      </c>
      <c r="DS16" s="23" t="e">
        <f>SUM(DN$5:DN16)</f>
        <v>#VALUE!</v>
      </c>
      <c r="DT16" s="23" t="e">
        <f>SUM(DO$5:DO16)</f>
        <v>#VALUE!</v>
      </c>
      <c r="DU16" s="23" t="e">
        <f>DK16*'[1]功能-付费相关'!AH17+IF($DJ16=1,0,DU15)</f>
        <v>#VALUE!</v>
      </c>
      <c r="DV16" s="23" t="e">
        <f>DL16*'[1]功能-付费相关'!AI17+IF($DJ16=1,0,DV15)</f>
        <v>#VALUE!</v>
      </c>
      <c r="DW16" s="23" t="e">
        <f>DM16*'[1]功能-付费相关'!AJ17+IF($DJ16=1,0,DW15)</f>
        <v>#VALUE!</v>
      </c>
      <c r="DX16" s="23" t="e">
        <f>DN16*'[1]功能-付费相关'!AK17+IF($DJ16=1,0,DX15)</f>
        <v>#VALUE!</v>
      </c>
      <c r="DY16" s="23" t="e">
        <f>DO16*'[1]功能-付费相关'!AL17+IF($DJ16=1,0,DY15)</f>
        <v>#VALUE!</v>
      </c>
      <c r="EB16" s="23">
        <v>12</v>
      </c>
      <c r="EC16" s="23" t="e">
        <f>求节点(DD$5:DD$14,$DE$26:$DE$35,$DJ16)*节奏总纲!K15</f>
        <v>#VALUE!</v>
      </c>
      <c r="ED16" s="23" t="e">
        <f>求节点(DE$5:DE$14,$DE$26:$DE$35,$DJ16)*节奏总纲!L15</f>
        <v>#VALUE!</v>
      </c>
      <c r="EE16" s="23" t="e">
        <f>求节点(DF$5:DF$14,$DE$26:$DE$35,$DJ16)*节奏总纲!M15</f>
        <v>#VALUE!</v>
      </c>
      <c r="EF16" s="23" t="e">
        <f>求节点(DG$5:DG$14,$DE$26:$DE$35,$DJ16)*节奏总纲!N15</f>
        <v>#VALUE!</v>
      </c>
      <c r="EG16" s="23" t="e">
        <f>求节点(DH$5:DH$14,$DE$26:$DE$35,$DJ16)*节奏总纲!O15</f>
        <v>#VALUE!</v>
      </c>
      <c r="EH16" s="23" t="e">
        <f>SUM(EC$5:EC16)</f>
        <v>#VALUE!</v>
      </c>
      <c r="EI16" s="23" t="e">
        <f>SUM(ED$5:ED16)</f>
        <v>#VALUE!</v>
      </c>
      <c r="EJ16" s="23" t="e">
        <f>SUM(EE$5:EE16)</f>
        <v>#VALUE!</v>
      </c>
      <c r="EK16" s="23" t="e">
        <f>SUM(EF$5:EF16)</f>
        <v>#VALUE!</v>
      </c>
      <c r="EL16" s="23" t="e">
        <f>SUM(EG$5:EG16)</f>
        <v>#VALUE!</v>
      </c>
      <c r="EO16" s="23">
        <v>12</v>
      </c>
      <c r="EP16" s="23" t="e">
        <f>求节点(DD$5:DD$14,$DF$26:$DF$35,$DJ16)*节奏总纲!K15</f>
        <v>#VALUE!</v>
      </c>
      <c r="EQ16" s="23" t="e">
        <f>求节点(DE$5:DE$14,$DF$26:$DF$35,$DJ16)*节奏总纲!L15</f>
        <v>#VALUE!</v>
      </c>
      <c r="ER16" s="23" t="e">
        <f>求节点(DF$5:DF$14,$DF$26:$DF$35,$DJ16)*节奏总纲!M15</f>
        <v>#VALUE!</v>
      </c>
      <c r="ES16" s="23" t="e">
        <f>求节点(DG$5:DG$14,$DF$26:$DF$35,$DJ16)*节奏总纲!N15</f>
        <v>#VALUE!</v>
      </c>
      <c r="ET16" s="23" t="e">
        <f>求节点(DH$5:DH$14,$DF$26:$DF$35,$DJ16)*节奏总纲!O15</f>
        <v>#VALUE!</v>
      </c>
      <c r="EU16" s="23" t="e">
        <f>SUM(EP$5:EP16)*$DE$20</f>
        <v>#VALUE!</v>
      </c>
      <c r="EV16" s="23" t="e">
        <f>SUM(EQ$5:EQ16)*$DE$20</f>
        <v>#VALUE!</v>
      </c>
      <c r="EW16" s="23" t="e">
        <f>SUM(ER$5:ER16)*$DE$20</f>
        <v>#VALUE!</v>
      </c>
      <c r="EX16" s="23" t="e">
        <f>SUM(ES$5:ES16)*$DE$20</f>
        <v>#VALUE!</v>
      </c>
      <c r="EY16" s="23" t="e">
        <f>SUM(ET$5:ET16)*$DE$20</f>
        <v>#VALUE!</v>
      </c>
      <c r="FA16" s="23" t="e">
        <f t="shared" si="25"/>
        <v>#VALUE!</v>
      </c>
      <c r="FB16" s="23" t="e">
        <f t="shared" si="20"/>
        <v>#VALUE!</v>
      </c>
      <c r="FC16" s="23" t="e">
        <f t="shared" si="20"/>
        <v>#VALUE!</v>
      </c>
      <c r="FD16" s="23" t="e">
        <f t="shared" si="20"/>
        <v>#VALUE!</v>
      </c>
      <c r="FE16" s="23" t="e">
        <f t="shared" si="20"/>
        <v>#VALUE!</v>
      </c>
      <c r="FF16" s="17" t="e">
        <f>(FA16-FA15)/节奏总纲!K15</f>
        <v>#VALUE!</v>
      </c>
    </row>
    <row r="17" spans="2:162" x14ac:dyDescent="0.15">
      <c r="B17" s="27" t="s">
        <v>63</v>
      </c>
      <c r="C17" s="23" t="s">
        <v>55</v>
      </c>
      <c r="D17" s="4"/>
      <c r="E17" s="4"/>
      <c r="F17" s="4"/>
      <c r="G17" s="4"/>
      <c r="H17" s="4"/>
      <c r="I17" s="4"/>
      <c r="M17" s="12"/>
      <c r="N17" s="12"/>
      <c r="O17" s="12"/>
      <c r="P17" s="12"/>
      <c r="Q17" s="12"/>
      <c r="R17" s="12"/>
      <c r="S17" s="12"/>
      <c r="T17" s="12"/>
      <c r="U17" s="12"/>
      <c r="V17" s="12"/>
      <c r="Y17" s="23">
        <v>13</v>
      </c>
      <c r="Z17" s="23">
        <f t="shared" si="0"/>
        <v>0</v>
      </c>
      <c r="AA17" s="23">
        <f t="shared" si="0"/>
        <v>0</v>
      </c>
      <c r="AB17" s="23">
        <f t="shared" si="0"/>
        <v>0</v>
      </c>
      <c r="AC17" s="23">
        <f t="shared" si="0"/>
        <v>0</v>
      </c>
      <c r="AD17" s="23">
        <f t="shared" si="0"/>
        <v>0</v>
      </c>
      <c r="AE17" s="23">
        <f t="shared" si="0"/>
        <v>0</v>
      </c>
      <c r="AF17" s="26"/>
      <c r="AG17" s="23">
        <v>13</v>
      </c>
      <c r="AH17" s="23">
        <f t="shared" si="1"/>
        <v>0</v>
      </c>
      <c r="AI17" s="23">
        <f t="shared" si="1"/>
        <v>0</v>
      </c>
      <c r="AJ17" s="23">
        <f t="shared" si="1"/>
        <v>0</v>
      </c>
      <c r="AK17" s="23">
        <f t="shared" si="1"/>
        <v>0</v>
      </c>
      <c r="AL17" s="23">
        <f t="shared" si="1"/>
        <v>0</v>
      </c>
      <c r="AM17" s="23">
        <f t="shared" si="1"/>
        <v>0</v>
      </c>
      <c r="AN17" s="26"/>
      <c r="AO17" s="23">
        <v>13</v>
      </c>
      <c r="AP17" s="23">
        <f t="shared" si="2"/>
        <v>0</v>
      </c>
      <c r="AQ17" s="23">
        <f t="shared" si="2"/>
        <v>0</v>
      </c>
      <c r="AR17" s="23">
        <f t="shared" si="2"/>
        <v>0</v>
      </c>
      <c r="AS17" s="23">
        <f t="shared" si="2"/>
        <v>0</v>
      </c>
      <c r="AT17" s="23">
        <f t="shared" si="2"/>
        <v>0</v>
      </c>
      <c r="AU17" s="23">
        <f t="shared" si="2"/>
        <v>0</v>
      </c>
      <c r="AV17" s="26"/>
      <c r="AW17" s="23">
        <v>13</v>
      </c>
      <c r="AX17" s="23">
        <f t="shared" si="3"/>
        <v>0</v>
      </c>
      <c r="AY17" s="23">
        <f t="shared" si="3"/>
        <v>0</v>
      </c>
      <c r="AZ17" s="23">
        <f t="shared" si="3"/>
        <v>0</v>
      </c>
      <c r="BA17" s="23">
        <f t="shared" si="3"/>
        <v>0</v>
      </c>
      <c r="BB17" s="23">
        <f t="shared" si="3"/>
        <v>0</v>
      </c>
      <c r="BC17" s="23">
        <f t="shared" si="3"/>
        <v>0</v>
      </c>
      <c r="BD17" s="26"/>
      <c r="BE17" s="23">
        <v>13</v>
      </c>
      <c r="BF17" s="23">
        <f t="shared" si="4"/>
        <v>0</v>
      </c>
      <c r="BG17" s="23">
        <f t="shared" si="4"/>
        <v>0</v>
      </c>
      <c r="BH17" s="23">
        <f t="shared" si="4"/>
        <v>0</v>
      </c>
      <c r="BI17" s="23">
        <f t="shared" si="4"/>
        <v>0</v>
      </c>
      <c r="BJ17" s="23">
        <f t="shared" si="4"/>
        <v>0</v>
      </c>
      <c r="BK17" s="23">
        <f t="shared" si="4"/>
        <v>0</v>
      </c>
      <c r="BO17" s="23">
        <v>13</v>
      </c>
      <c r="BP17" s="23" t="e">
        <f t="shared" si="5"/>
        <v>#VALUE!</v>
      </c>
      <c r="BQ17" s="23" t="e">
        <f t="shared" si="6"/>
        <v>#VALUE!</v>
      </c>
      <c r="BR17" s="23" t="e">
        <f t="shared" si="7"/>
        <v>#VALUE!</v>
      </c>
      <c r="BS17" s="23" t="e">
        <f t="shared" si="8"/>
        <v>#VALUE!</v>
      </c>
      <c r="BT17" s="23" t="e">
        <f t="shared" si="9"/>
        <v>#VALUE!</v>
      </c>
      <c r="BV17" s="23">
        <v>13</v>
      </c>
      <c r="BW17" s="23" t="e">
        <f t="shared" si="22"/>
        <v>#VALUE!</v>
      </c>
      <c r="BX17" s="23" t="e">
        <f t="shared" si="10"/>
        <v>#VALUE!</v>
      </c>
      <c r="BY17" s="23" t="e">
        <f t="shared" si="11"/>
        <v>#VALUE!</v>
      </c>
      <c r="BZ17" s="23" t="e">
        <f t="shared" si="12"/>
        <v>#VALUE!</v>
      </c>
      <c r="CA17" s="23" t="e">
        <f t="shared" si="13"/>
        <v>#VALUE!</v>
      </c>
      <c r="DJ17" s="23">
        <v>13</v>
      </c>
      <c r="DK17" s="23" t="e">
        <f>求节点(DD$5:DD$14,$DD$26:$DD$35,$DJ17)*节奏总纲!K16</f>
        <v>#VALUE!</v>
      </c>
      <c r="DL17" s="23" t="e">
        <f>求节点(DE$5:DE$14,$DD$26:$DD$35,$DJ17)*节奏总纲!L16</f>
        <v>#VALUE!</v>
      </c>
      <c r="DM17" s="23" t="e">
        <f>求节点(DF$5:DF$14,$DD$26:$DD$35,$DJ17)*节奏总纲!M16</f>
        <v>#VALUE!</v>
      </c>
      <c r="DN17" s="23" t="e">
        <f>求节点(DG$5:DG$14,$DD$26:$DD$35,$DJ17)*节奏总纲!N16</f>
        <v>#VALUE!</v>
      </c>
      <c r="DO17" s="23" t="e">
        <f>求节点(DH$5:DH$14,$DD$26:$DD$35,$DJ17)*节奏总纲!O16</f>
        <v>#VALUE!</v>
      </c>
      <c r="DP17" s="23" t="e">
        <f>SUM(DK$5:DK17)</f>
        <v>#VALUE!</v>
      </c>
      <c r="DQ17" s="23" t="e">
        <f>SUM(DL$5:DL17)</f>
        <v>#VALUE!</v>
      </c>
      <c r="DR17" s="23" t="e">
        <f>SUM(DM$5:DM17)</f>
        <v>#VALUE!</v>
      </c>
      <c r="DS17" s="23" t="e">
        <f>SUM(DN$5:DN17)</f>
        <v>#VALUE!</v>
      </c>
      <c r="DT17" s="23" t="e">
        <f>SUM(DO$5:DO17)</f>
        <v>#VALUE!</v>
      </c>
      <c r="DU17" s="23" t="e">
        <f>DK17*'[1]功能-付费相关'!AH18+IF($DJ17=1,0,DU16)</f>
        <v>#VALUE!</v>
      </c>
      <c r="DV17" s="23" t="e">
        <f>DL17*'[1]功能-付费相关'!AI18+IF($DJ17=1,0,DV16)</f>
        <v>#VALUE!</v>
      </c>
      <c r="DW17" s="23" t="e">
        <f>DM17*'[1]功能-付费相关'!AJ18+IF($DJ17=1,0,DW16)</f>
        <v>#VALUE!</v>
      </c>
      <c r="DX17" s="23" t="e">
        <f>DN17*'[1]功能-付费相关'!AK18+IF($DJ17=1,0,DX16)</f>
        <v>#VALUE!</v>
      </c>
      <c r="DY17" s="23" t="e">
        <f>DO17*'[1]功能-付费相关'!AL18+IF($DJ17=1,0,DY16)</f>
        <v>#VALUE!</v>
      </c>
      <c r="EB17" s="23">
        <v>13</v>
      </c>
      <c r="EC17" s="23" t="e">
        <f>求节点(DD$5:DD$14,$DE$26:$DE$35,$DJ17)*节奏总纲!K16</f>
        <v>#VALUE!</v>
      </c>
      <c r="ED17" s="23" t="e">
        <f>求节点(DE$5:DE$14,$DE$26:$DE$35,$DJ17)*节奏总纲!L16</f>
        <v>#VALUE!</v>
      </c>
      <c r="EE17" s="23" t="e">
        <f>求节点(DF$5:DF$14,$DE$26:$DE$35,$DJ17)*节奏总纲!M16</f>
        <v>#VALUE!</v>
      </c>
      <c r="EF17" s="23" t="e">
        <f>求节点(DG$5:DG$14,$DE$26:$DE$35,$DJ17)*节奏总纲!N16</f>
        <v>#VALUE!</v>
      </c>
      <c r="EG17" s="23" t="e">
        <f>求节点(DH$5:DH$14,$DE$26:$DE$35,$DJ17)*节奏总纲!O16</f>
        <v>#VALUE!</v>
      </c>
      <c r="EH17" s="23" t="e">
        <f>SUM(EC$5:EC17)</f>
        <v>#VALUE!</v>
      </c>
      <c r="EI17" s="23" t="e">
        <f>SUM(ED$5:ED17)</f>
        <v>#VALUE!</v>
      </c>
      <c r="EJ17" s="23" t="e">
        <f>SUM(EE$5:EE17)</f>
        <v>#VALUE!</v>
      </c>
      <c r="EK17" s="23" t="e">
        <f>SUM(EF$5:EF17)</f>
        <v>#VALUE!</v>
      </c>
      <c r="EL17" s="23" t="e">
        <f>SUM(EG$5:EG17)</f>
        <v>#VALUE!</v>
      </c>
      <c r="EO17" s="23">
        <v>13</v>
      </c>
      <c r="EP17" s="23" t="e">
        <f>求节点(DD$5:DD$14,$DF$26:$DF$35,$DJ17)*节奏总纲!K16</f>
        <v>#VALUE!</v>
      </c>
      <c r="EQ17" s="23" t="e">
        <f>求节点(DE$5:DE$14,$DF$26:$DF$35,$DJ17)*节奏总纲!L16</f>
        <v>#VALUE!</v>
      </c>
      <c r="ER17" s="23" t="e">
        <f>求节点(DF$5:DF$14,$DF$26:$DF$35,$DJ17)*节奏总纲!M16</f>
        <v>#VALUE!</v>
      </c>
      <c r="ES17" s="23" t="e">
        <f>求节点(DG$5:DG$14,$DF$26:$DF$35,$DJ17)*节奏总纲!N16</f>
        <v>#VALUE!</v>
      </c>
      <c r="ET17" s="23" t="e">
        <f>求节点(DH$5:DH$14,$DF$26:$DF$35,$DJ17)*节奏总纲!O16</f>
        <v>#VALUE!</v>
      </c>
      <c r="EU17" s="23" t="e">
        <f>SUM(EP$5:EP17)*$DE$20</f>
        <v>#VALUE!</v>
      </c>
      <c r="EV17" s="23" t="e">
        <f>SUM(EQ$5:EQ17)*$DE$20</f>
        <v>#VALUE!</v>
      </c>
      <c r="EW17" s="23" t="e">
        <f>SUM(ER$5:ER17)*$DE$20</f>
        <v>#VALUE!</v>
      </c>
      <c r="EX17" s="23" t="e">
        <f>SUM(ES$5:ES17)*$DE$20</f>
        <v>#VALUE!</v>
      </c>
      <c r="EY17" s="23" t="e">
        <f>SUM(ET$5:ET17)*$DE$20</f>
        <v>#VALUE!</v>
      </c>
      <c r="FA17" s="23" t="e">
        <f t="shared" si="25"/>
        <v>#VALUE!</v>
      </c>
      <c r="FB17" s="23" t="e">
        <f t="shared" si="20"/>
        <v>#VALUE!</v>
      </c>
      <c r="FC17" s="23" t="e">
        <f t="shared" si="20"/>
        <v>#VALUE!</v>
      </c>
      <c r="FD17" s="23" t="e">
        <f t="shared" si="20"/>
        <v>#VALUE!</v>
      </c>
      <c r="FE17" s="23" t="e">
        <f t="shared" si="20"/>
        <v>#VALUE!</v>
      </c>
      <c r="FF17" s="17" t="e">
        <f>(FA17-FA16)/节奏总纲!K16</f>
        <v>#VALUE!</v>
      </c>
    </row>
    <row r="18" spans="2:162" x14ac:dyDescent="0.15">
      <c r="B18" s="27" t="s">
        <v>63</v>
      </c>
      <c r="C18" s="23" t="s">
        <v>56</v>
      </c>
      <c r="D18" s="4"/>
      <c r="E18" s="4"/>
      <c r="F18" s="4"/>
      <c r="G18" s="4"/>
      <c r="H18" s="4"/>
      <c r="I18" s="4"/>
      <c r="M18" s="12"/>
      <c r="N18" s="12"/>
      <c r="O18" s="12"/>
      <c r="P18" s="12"/>
      <c r="Q18" s="12"/>
      <c r="R18" s="12"/>
      <c r="S18" s="12"/>
      <c r="T18" s="12"/>
      <c r="U18" s="12"/>
      <c r="V18" s="12"/>
      <c r="Y18" s="23">
        <v>14</v>
      </c>
      <c r="Z18" s="23">
        <f t="shared" si="0"/>
        <v>0</v>
      </c>
      <c r="AA18" s="23">
        <f t="shared" si="0"/>
        <v>0</v>
      </c>
      <c r="AB18" s="23">
        <f t="shared" si="0"/>
        <v>0</v>
      </c>
      <c r="AC18" s="23">
        <f t="shared" si="0"/>
        <v>0</v>
      </c>
      <c r="AD18" s="23">
        <f t="shared" si="0"/>
        <v>0</v>
      </c>
      <c r="AE18" s="23">
        <f t="shared" si="0"/>
        <v>0</v>
      </c>
      <c r="AF18" s="26"/>
      <c r="AG18" s="23">
        <v>14</v>
      </c>
      <c r="AH18" s="23">
        <f t="shared" si="1"/>
        <v>0</v>
      </c>
      <c r="AI18" s="23">
        <f t="shared" si="1"/>
        <v>0</v>
      </c>
      <c r="AJ18" s="23">
        <f t="shared" si="1"/>
        <v>0</v>
      </c>
      <c r="AK18" s="23">
        <f t="shared" si="1"/>
        <v>0</v>
      </c>
      <c r="AL18" s="23">
        <f t="shared" si="1"/>
        <v>0</v>
      </c>
      <c r="AM18" s="23">
        <f t="shared" si="1"/>
        <v>0</v>
      </c>
      <c r="AN18" s="26"/>
      <c r="AO18" s="23">
        <v>14</v>
      </c>
      <c r="AP18" s="23">
        <f t="shared" si="2"/>
        <v>0</v>
      </c>
      <c r="AQ18" s="23">
        <f t="shared" si="2"/>
        <v>0</v>
      </c>
      <c r="AR18" s="23">
        <f t="shared" si="2"/>
        <v>0</v>
      </c>
      <c r="AS18" s="23">
        <f t="shared" si="2"/>
        <v>0</v>
      </c>
      <c r="AT18" s="23">
        <f t="shared" si="2"/>
        <v>0</v>
      </c>
      <c r="AU18" s="23">
        <f t="shared" si="2"/>
        <v>0</v>
      </c>
      <c r="AV18" s="26"/>
      <c r="AW18" s="23">
        <v>14</v>
      </c>
      <c r="AX18" s="23">
        <f t="shared" si="3"/>
        <v>0</v>
      </c>
      <c r="AY18" s="23">
        <f t="shared" si="3"/>
        <v>0</v>
      </c>
      <c r="AZ18" s="23">
        <f t="shared" si="3"/>
        <v>0</v>
      </c>
      <c r="BA18" s="23">
        <f t="shared" si="3"/>
        <v>0</v>
      </c>
      <c r="BB18" s="23">
        <f t="shared" si="3"/>
        <v>0</v>
      </c>
      <c r="BC18" s="23">
        <f t="shared" si="3"/>
        <v>0</v>
      </c>
      <c r="BD18" s="26"/>
      <c r="BE18" s="23">
        <v>14</v>
      </c>
      <c r="BF18" s="23">
        <f t="shared" si="4"/>
        <v>0</v>
      </c>
      <c r="BG18" s="23">
        <f t="shared" si="4"/>
        <v>0</v>
      </c>
      <c r="BH18" s="23">
        <f t="shared" si="4"/>
        <v>0</v>
      </c>
      <c r="BI18" s="23">
        <f t="shared" si="4"/>
        <v>0</v>
      </c>
      <c r="BJ18" s="23">
        <f t="shared" si="4"/>
        <v>0</v>
      </c>
      <c r="BK18" s="23">
        <f t="shared" si="4"/>
        <v>0</v>
      </c>
      <c r="BO18" s="23">
        <v>14</v>
      </c>
      <c r="BP18" s="23" t="e">
        <f t="shared" si="5"/>
        <v>#VALUE!</v>
      </c>
      <c r="BQ18" s="23" t="e">
        <f t="shared" si="6"/>
        <v>#VALUE!</v>
      </c>
      <c r="BR18" s="23" t="e">
        <f t="shared" si="7"/>
        <v>#VALUE!</v>
      </c>
      <c r="BS18" s="23" t="e">
        <f t="shared" si="8"/>
        <v>#VALUE!</v>
      </c>
      <c r="BT18" s="23" t="e">
        <f t="shared" si="9"/>
        <v>#VALUE!</v>
      </c>
      <c r="BV18" s="23">
        <v>14</v>
      </c>
      <c r="BW18" s="23" t="e">
        <f t="shared" si="22"/>
        <v>#VALUE!</v>
      </c>
      <c r="BX18" s="23" t="e">
        <f t="shared" si="10"/>
        <v>#VALUE!</v>
      </c>
      <c r="BY18" s="23" t="e">
        <f t="shared" si="11"/>
        <v>#VALUE!</v>
      </c>
      <c r="BZ18" s="23" t="e">
        <f t="shared" si="12"/>
        <v>#VALUE!</v>
      </c>
      <c r="CA18" s="23" t="e">
        <f t="shared" si="13"/>
        <v>#VALUE!</v>
      </c>
      <c r="DJ18" s="23">
        <v>14</v>
      </c>
      <c r="DK18" s="23" t="e">
        <f>求节点(DD$5:DD$14,$DD$26:$DD$35,$DJ18)*节奏总纲!K17</f>
        <v>#VALUE!</v>
      </c>
      <c r="DL18" s="23" t="e">
        <f>求节点(DE$5:DE$14,$DD$26:$DD$35,$DJ18)*节奏总纲!L17</f>
        <v>#VALUE!</v>
      </c>
      <c r="DM18" s="23" t="e">
        <f>求节点(DF$5:DF$14,$DD$26:$DD$35,$DJ18)*节奏总纲!M17</f>
        <v>#VALUE!</v>
      </c>
      <c r="DN18" s="23" t="e">
        <f>求节点(DG$5:DG$14,$DD$26:$DD$35,$DJ18)*节奏总纲!N17</f>
        <v>#VALUE!</v>
      </c>
      <c r="DO18" s="23" t="e">
        <f>求节点(DH$5:DH$14,$DD$26:$DD$35,$DJ18)*节奏总纲!O17</f>
        <v>#VALUE!</v>
      </c>
      <c r="DP18" s="23" t="e">
        <f>SUM(DK$5:DK18)</f>
        <v>#VALUE!</v>
      </c>
      <c r="DQ18" s="23" t="e">
        <f>SUM(DL$5:DL18)</f>
        <v>#VALUE!</v>
      </c>
      <c r="DR18" s="23" t="e">
        <f>SUM(DM$5:DM18)</f>
        <v>#VALUE!</v>
      </c>
      <c r="DS18" s="23" t="e">
        <f>SUM(DN$5:DN18)</f>
        <v>#VALUE!</v>
      </c>
      <c r="DT18" s="23" t="e">
        <f>SUM(DO$5:DO18)</f>
        <v>#VALUE!</v>
      </c>
      <c r="DU18" s="23" t="e">
        <f>DK18*'[1]功能-付费相关'!AH19+IF($DJ18=1,0,DU17)</f>
        <v>#VALUE!</v>
      </c>
      <c r="DV18" s="23" t="e">
        <f>DL18*'[1]功能-付费相关'!AI19+IF($DJ18=1,0,DV17)</f>
        <v>#VALUE!</v>
      </c>
      <c r="DW18" s="23" t="e">
        <f>DM18*'[1]功能-付费相关'!AJ19+IF($DJ18=1,0,DW17)</f>
        <v>#VALUE!</v>
      </c>
      <c r="DX18" s="23" t="e">
        <f>DN18*'[1]功能-付费相关'!AK19+IF($DJ18=1,0,DX17)</f>
        <v>#VALUE!</v>
      </c>
      <c r="DY18" s="23" t="e">
        <f>DO18*'[1]功能-付费相关'!AL19+IF($DJ18=1,0,DY17)</f>
        <v>#VALUE!</v>
      </c>
      <c r="EB18" s="23">
        <v>14</v>
      </c>
      <c r="EC18" s="23" t="e">
        <f>求节点(DD$5:DD$14,$DE$26:$DE$35,$DJ18)*节奏总纲!K17</f>
        <v>#VALUE!</v>
      </c>
      <c r="ED18" s="23" t="e">
        <f>求节点(DE$5:DE$14,$DE$26:$DE$35,$DJ18)*节奏总纲!L17</f>
        <v>#VALUE!</v>
      </c>
      <c r="EE18" s="23" t="e">
        <f>求节点(DF$5:DF$14,$DE$26:$DE$35,$DJ18)*节奏总纲!M17</f>
        <v>#VALUE!</v>
      </c>
      <c r="EF18" s="23" t="e">
        <f>求节点(DG$5:DG$14,$DE$26:$DE$35,$DJ18)*节奏总纲!N17</f>
        <v>#VALUE!</v>
      </c>
      <c r="EG18" s="23" t="e">
        <f>求节点(DH$5:DH$14,$DE$26:$DE$35,$DJ18)*节奏总纲!O17</f>
        <v>#VALUE!</v>
      </c>
      <c r="EH18" s="23" t="e">
        <f>SUM(EC$5:EC18)</f>
        <v>#VALUE!</v>
      </c>
      <c r="EI18" s="23" t="e">
        <f>SUM(ED$5:ED18)</f>
        <v>#VALUE!</v>
      </c>
      <c r="EJ18" s="23" t="e">
        <f>SUM(EE$5:EE18)</f>
        <v>#VALUE!</v>
      </c>
      <c r="EK18" s="23" t="e">
        <f>SUM(EF$5:EF18)</f>
        <v>#VALUE!</v>
      </c>
      <c r="EL18" s="23" t="e">
        <f>SUM(EG$5:EG18)</f>
        <v>#VALUE!</v>
      </c>
      <c r="EO18" s="23">
        <v>14</v>
      </c>
      <c r="EP18" s="23" t="e">
        <f>求节点(DD$5:DD$14,$DF$26:$DF$35,$DJ18)*节奏总纲!K17</f>
        <v>#VALUE!</v>
      </c>
      <c r="EQ18" s="23" t="e">
        <f>求节点(DE$5:DE$14,$DF$26:$DF$35,$DJ18)*节奏总纲!L17</f>
        <v>#VALUE!</v>
      </c>
      <c r="ER18" s="23" t="e">
        <f>求节点(DF$5:DF$14,$DF$26:$DF$35,$DJ18)*节奏总纲!M17</f>
        <v>#VALUE!</v>
      </c>
      <c r="ES18" s="23" t="e">
        <f>求节点(DG$5:DG$14,$DF$26:$DF$35,$DJ18)*节奏总纲!N17</f>
        <v>#VALUE!</v>
      </c>
      <c r="ET18" s="23" t="e">
        <f>求节点(DH$5:DH$14,$DF$26:$DF$35,$DJ18)*节奏总纲!O17</f>
        <v>#VALUE!</v>
      </c>
      <c r="EU18" s="23" t="e">
        <f>SUM(EP$5:EP18)*$DE$20</f>
        <v>#VALUE!</v>
      </c>
      <c r="EV18" s="23" t="e">
        <f>SUM(EQ$5:EQ18)*$DE$20</f>
        <v>#VALUE!</v>
      </c>
      <c r="EW18" s="23" t="e">
        <f>SUM(ER$5:ER18)*$DE$20</f>
        <v>#VALUE!</v>
      </c>
      <c r="EX18" s="23" t="e">
        <f>SUM(ES$5:ES18)*$DE$20</f>
        <v>#VALUE!</v>
      </c>
      <c r="EY18" s="23" t="e">
        <f>SUM(ET$5:ET18)*$DE$20</f>
        <v>#VALUE!</v>
      </c>
      <c r="FA18" s="23" t="e">
        <f t="shared" si="25"/>
        <v>#VALUE!</v>
      </c>
      <c r="FB18" s="23" t="e">
        <f t="shared" si="20"/>
        <v>#VALUE!</v>
      </c>
      <c r="FC18" s="23" t="e">
        <f t="shared" si="20"/>
        <v>#VALUE!</v>
      </c>
      <c r="FD18" s="23" t="e">
        <f t="shared" si="20"/>
        <v>#VALUE!</v>
      </c>
      <c r="FE18" s="23" t="e">
        <f t="shared" si="20"/>
        <v>#VALUE!</v>
      </c>
      <c r="FF18" s="17" t="e">
        <f>(FA18-FA17)/节奏总纲!K17</f>
        <v>#VALUE!</v>
      </c>
    </row>
    <row r="19" spans="2:162" x14ac:dyDescent="0.15">
      <c r="M19" s="12"/>
      <c r="N19" s="12"/>
      <c r="O19" s="12"/>
      <c r="P19" s="12"/>
      <c r="Q19" s="12"/>
      <c r="R19" s="12"/>
      <c r="S19" s="12"/>
      <c r="T19" s="12"/>
      <c r="U19" s="12"/>
      <c r="V19" s="12"/>
      <c r="Y19" s="23">
        <v>15</v>
      </c>
      <c r="Z19" s="23">
        <f t="shared" si="0"/>
        <v>0</v>
      </c>
      <c r="AA19" s="23">
        <f t="shared" si="0"/>
        <v>0</v>
      </c>
      <c r="AB19" s="23">
        <f t="shared" si="0"/>
        <v>0</v>
      </c>
      <c r="AC19" s="23">
        <f t="shared" si="0"/>
        <v>0</v>
      </c>
      <c r="AD19" s="23">
        <f t="shared" si="0"/>
        <v>0</v>
      </c>
      <c r="AE19" s="23">
        <f t="shared" si="0"/>
        <v>0</v>
      </c>
      <c r="AF19" s="26"/>
      <c r="AG19" s="23">
        <v>15</v>
      </c>
      <c r="AH19" s="23">
        <f t="shared" si="1"/>
        <v>0</v>
      </c>
      <c r="AI19" s="23">
        <f t="shared" si="1"/>
        <v>0</v>
      </c>
      <c r="AJ19" s="23">
        <f t="shared" si="1"/>
        <v>0</v>
      </c>
      <c r="AK19" s="23">
        <f t="shared" si="1"/>
        <v>0</v>
      </c>
      <c r="AL19" s="23">
        <f t="shared" si="1"/>
        <v>0</v>
      </c>
      <c r="AM19" s="23">
        <f t="shared" si="1"/>
        <v>0</v>
      </c>
      <c r="AN19" s="26"/>
      <c r="AO19" s="23">
        <v>15</v>
      </c>
      <c r="AP19" s="23">
        <f t="shared" si="2"/>
        <v>0</v>
      </c>
      <c r="AQ19" s="23">
        <f t="shared" si="2"/>
        <v>0</v>
      </c>
      <c r="AR19" s="23">
        <f t="shared" si="2"/>
        <v>0</v>
      </c>
      <c r="AS19" s="23">
        <f t="shared" si="2"/>
        <v>0</v>
      </c>
      <c r="AT19" s="23">
        <f t="shared" si="2"/>
        <v>0</v>
      </c>
      <c r="AU19" s="23">
        <f t="shared" si="2"/>
        <v>0</v>
      </c>
      <c r="AV19" s="26"/>
      <c r="AW19" s="23">
        <v>15</v>
      </c>
      <c r="AX19" s="23">
        <f t="shared" si="3"/>
        <v>0</v>
      </c>
      <c r="AY19" s="23">
        <f t="shared" si="3"/>
        <v>0</v>
      </c>
      <c r="AZ19" s="23">
        <f t="shared" si="3"/>
        <v>0</v>
      </c>
      <c r="BA19" s="23">
        <f t="shared" si="3"/>
        <v>0</v>
      </c>
      <c r="BB19" s="23">
        <f t="shared" si="3"/>
        <v>0</v>
      </c>
      <c r="BC19" s="23">
        <f t="shared" si="3"/>
        <v>0</v>
      </c>
      <c r="BD19" s="26"/>
      <c r="BE19" s="23">
        <v>15</v>
      </c>
      <c r="BF19" s="23">
        <f t="shared" si="4"/>
        <v>0</v>
      </c>
      <c r="BG19" s="23">
        <f t="shared" si="4"/>
        <v>0</v>
      </c>
      <c r="BH19" s="23">
        <f t="shared" si="4"/>
        <v>0</v>
      </c>
      <c r="BI19" s="23">
        <f t="shared" si="4"/>
        <v>0</v>
      </c>
      <c r="BJ19" s="23">
        <f t="shared" si="4"/>
        <v>0</v>
      </c>
      <c r="BK19" s="23">
        <f t="shared" si="4"/>
        <v>0</v>
      </c>
      <c r="BO19" s="23">
        <v>15</v>
      </c>
      <c r="BP19" s="23" t="e">
        <f t="shared" si="5"/>
        <v>#VALUE!</v>
      </c>
      <c r="BQ19" s="23" t="e">
        <f t="shared" si="6"/>
        <v>#VALUE!</v>
      </c>
      <c r="BR19" s="23" t="e">
        <f t="shared" si="7"/>
        <v>#VALUE!</v>
      </c>
      <c r="BS19" s="23" t="e">
        <f t="shared" si="8"/>
        <v>#VALUE!</v>
      </c>
      <c r="BT19" s="23" t="e">
        <f t="shared" si="9"/>
        <v>#VALUE!</v>
      </c>
      <c r="BV19" s="23">
        <v>15</v>
      </c>
      <c r="BW19" s="23" t="e">
        <f t="shared" si="22"/>
        <v>#VALUE!</v>
      </c>
      <c r="BX19" s="23" t="e">
        <f t="shared" si="10"/>
        <v>#VALUE!</v>
      </c>
      <c r="BY19" s="23" t="e">
        <f t="shared" si="11"/>
        <v>#VALUE!</v>
      </c>
      <c r="BZ19" s="23" t="e">
        <f t="shared" si="12"/>
        <v>#VALUE!</v>
      </c>
      <c r="CA19" s="23" t="e">
        <f t="shared" si="13"/>
        <v>#VALUE!</v>
      </c>
      <c r="DJ19" s="23">
        <v>15</v>
      </c>
      <c r="DK19" s="23" t="e">
        <f>求节点(DD$5:DD$14,$DD$26:$DD$35,$DJ19)*节奏总纲!K18</f>
        <v>#VALUE!</v>
      </c>
      <c r="DL19" s="23" t="e">
        <f>求节点(DE$5:DE$14,$DD$26:$DD$35,$DJ19)*节奏总纲!L18</f>
        <v>#VALUE!</v>
      </c>
      <c r="DM19" s="23" t="e">
        <f>求节点(DF$5:DF$14,$DD$26:$DD$35,$DJ19)*节奏总纲!M18</f>
        <v>#VALUE!</v>
      </c>
      <c r="DN19" s="23" t="e">
        <f>求节点(DG$5:DG$14,$DD$26:$DD$35,$DJ19)*节奏总纲!N18</f>
        <v>#VALUE!</v>
      </c>
      <c r="DO19" s="23" t="e">
        <f>求节点(DH$5:DH$14,$DD$26:$DD$35,$DJ19)*节奏总纲!O18</f>
        <v>#VALUE!</v>
      </c>
      <c r="DP19" s="23" t="e">
        <f>SUM(DK$5:DK19)</f>
        <v>#VALUE!</v>
      </c>
      <c r="DQ19" s="23" t="e">
        <f>SUM(DL$5:DL19)</f>
        <v>#VALUE!</v>
      </c>
      <c r="DR19" s="23" t="e">
        <f>SUM(DM$5:DM19)</f>
        <v>#VALUE!</v>
      </c>
      <c r="DS19" s="23" t="e">
        <f>SUM(DN$5:DN19)</f>
        <v>#VALUE!</v>
      </c>
      <c r="DT19" s="23" t="e">
        <f>SUM(DO$5:DO19)</f>
        <v>#VALUE!</v>
      </c>
      <c r="DU19" s="23" t="e">
        <f>DK19*'[1]功能-付费相关'!AH20+IF($DJ19=1,0,DU18)</f>
        <v>#VALUE!</v>
      </c>
      <c r="DV19" s="23" t="e">
        <f>DL19*'[1]功能-付费相关'!AI20+IF($DJ19=1,0,DV18)</f>
        <v>#VALUE!</v>
      </c>
      <c r="DW19" s="23" t="e">
        <f>DM19*'[1]功能-付费相关'!AJ20+IF($DJ19=1,0,DW18)</f>
        <v>#VALUE!</v>
      </c>
      <c r="DX19" s="23" t="e">
        <f>DN19*'[1]功能-付费相关'!AK20+IF($DJ19=1,0,DX18)</f>
        <v>#VALUE!</v>
      </c>
      <c r="DY19" s="23" t="e">
        <f>DO19*'[1]功能-付费相关'!AL20+IF($DJ19=1,0,DY18)</f>
        <v>#VALUE!</v>
      </c>
      <c r="EB19" s="23">
        <v>15</v>
      </c>
      <c r="EC19" s="23" t="e">
        <f>求节点(DD$5:DD$14,$DE$26:$DE$35,$DJ19)*节奏总纲!K18</f>
        <v>#VALUE!</v>
      </c>
      <c r="ED19" s="23" t="e">
        <f>求节点(DE$5:DE$14,$DE$26:$DE$35,$DJ19)*节奏总纲!L18</f>
        <v>#VALUE!</v>
      </c>
      <c r="EE19" s="23" t="e">
        <f>求节点(DF$5:DF$14,$DE$26:$DE$35,$DJ19)*节奏总纲!M18</f>
        <v>#VALUE!</v>
      </c>
      <c r="EF19" s="23" t="e">
        <f>求节点(DG$5:DG$14,$DE$26:$DE$35,$DJ19)*节奏总纲!N18</f>
        <v>#VALUE!</v>
      </c>
      <c r="EG19" s="23" t="e">
        <f>求节点(DH$5:DH$14,$DE$26:$DE$35,$DJ19)*节奏总纲!O18</f>
        <v>#VALUE!</v>
      </c>
      <c r="EH19" s="23" t="e">
        <f>SUM(EC$5:EC19)</f>
        <v>#VALUE!</v>
      </c>
      <c r="EI19" s="23" t="e">
        <f>SUM(ED$5:ED19)</f>
        <v>#VALUE!</v>
      </c>
      <c r="EJ19" s="23" t="e">
        <f>SUM(EE$5:EE19)</f>
        <v>#VALUE!</v>
      </c>
      <c r="EK19" s="23" t="e">
        <f>SUM(EF$5:EF19)</f>
        <v>#VALUE!</v>
      </c>
      <c r="EL19" s="23" t="e">
        <f>SUM(EG$5:EG19)</f>
        <v>#VALUE!</v>
      </c>
      <c r="EO19" s="23">
        <v>15</v>
      </c>
      <c r="EP19" s="23" t="e">
        <f>求节点(DD$5:DD$14,$DF$26:$DF$35,$DJ19)*节奏总纲!K18</f>
        <v>#VALUE!</v>
      </c>
      <c r="EQ19" s="23" t="e">
        <f>求节点(DE$5:DE$14,$DF$26:$DF$35,$DJ19)*节奏总纲!L18</f>
        <v>#VALUE!</v>
      </c>
      <c r="ER19" s="23" t="e">
        <f>求节点(DF$5:DF$14,$DF$26:$DF$35,$DJ19)*节奏总纲!M18</f>
        <v>#VALUE!</v>
      </c>
      <c r="ES19" s="23" t="e">
        <f>求节点(DG$5:DG$14,$DF$26:$DF$35,$DJ19)*节奏总纲!N18</f>
        <v>#VALUE!</v>
      </c>
      <c r="ET19" s="23" t="e">
        <f>求节点(DH$5:DH$14,$DF$26:$DF$35,$DJ19)*节奏总纲!O18</f>
        <v>#VALUE!</v>
      </c>
      <c r="EU19" s="23" t="e">
        <f>SUM(EP$5:EP19)*$DE$20</f>
        <v>#VALUE!</v>
      </c>
      <c r="EV19" s="23" t="e">
        <f>SUM(EQ$5:EQ19)*$DE$20</f>
        <v>#VALUE!</v>
      </c>
      <c r="EW19" s="23" t="e">
        <f>SUM(ER$5:ER19)*$DE$20</f>
        <v>#VALUE!</v>
      </c>
      <c r="EX19" s="23" t="e">
        <f>SUM(ES$5:ES19)*$DE$20</f>
        <v>#VALUE!</v>
      </c>
      <c r="EY19" s="23" t="e">
        <f>SUM(ET$5:ET19)*$DE$20</f>
        <v>#VALUE!</v>
      </c>
      <c r="FA19" s="23" t="e">
        <f t="shared" si="25"/>
        <v>#VALUE!</v>
      </c>
      <c r="FB19" s="23" t="e">
        <f t="shared" si="20"/>
        <v>#VALUE!</v>
      </c>
      <c r="FC19" s="23" t="e">
        <f t="shared" si="20"/>
        <v>#VALUE!</v>
      </c>
      <c r="FD19" s="23" t="e">
        <f t="shared" si="20"/>
        <v>#VALUE!</v>
      </c>
      <c r="FE19" s="23" t="e">
        <f t="shared" si="20"/>
        <v>#VALUE!</v>
      </c>
      <c r="FF19" s="17" t="e">
        <f>(FA19-FA18)/节奏总纲!K18</f>
        <v>#VALUE!</v>
      </c>
    </row>
    <row r="20" spans="2:162" x14ac:dyDescent="0.15">
      <c r="D20" s="234" t="s">
        <v>86</v>
      </c>
      <c r="E20" s="235"/>
      <c r="F20" s="235"/>
      <c r="G20" s="235"/>
      <c r="H20" s="235"/>
      <c r="I20" s="236"/>
      <c r="M20" s="12"/>
      <c r="N20" s="12"/>
      <c r="O20" s="12"/>
      <c r="P20" s="12"/>
      <c r="Q20" s="12"/>
      <c r="R20" s="12"/>
      <c r="S20" s="12"/>
      <c r="T20" s="12"/>
      <c r="U20" s="12"/>
      <c r="V20" s="12"/>
      <c r="Y20" s="23">
        <v>16</v>
      </c>
      <c r="Z20" s="23">
        <f t="shared" si="0"/>
        <v>0</v>
      </c>
      <c r="AA20" s="23">
        <f t="shared" si="0"/>
        <v>0</v>
      </c>
      <c r="AB20" s="23">
        <f t="shared" si="0"/>
        <v>0</v>
      </c>
      <c r="AC20" s="23">
        <f t="shared" si="0"/>
        <v>0</v>
      </c>
      <c r="AD20" s="23">
        <f t="shared" si="0"/>
        <v>0</v>
      </c>
      <c r="AE20" s="23">
        <f t="shared" si="0"/>
        <v>0</v>
      </c>
      <c r="AF20" s="26"/>
      <c r="AG20" s="23">
        <v>16</v>
      </c>
      <c r="AH20" s="23">
        <f t="shared" si="1"/>
        <v>0</v>
      </c>
      <c r="AI20" s="23">
        <f t="shared" si="1"/>
        <v>0</v>
      </c>
      <c r="AJ20" s="23">
        <f t="shared" si="1"/>
        <v>0</v>
      </c>
      <c r="AK20" s="23">
        <f t="shared" si="1"/>
        <v>0</v>
      </c>
      <c r="AL20" s="23">
        <f t="shared" si="1"/>
        <v>0</v>
      </c>
      <c r="AM20" s="23">
        <f t="shared" si="1"/>
        <v>0</v>
      </c>
      <c r="AN20" s="26"/>
      <c r="AO20" s="23">
        <v>16</v>
      </c>
      <c r="AP20" s="23">
        <f t="shared" si="2"/>
        <v>0</v>
      </c>
      <c r="AQ20" s="23">
        <f t="shared" si="2"/>
        <v>0</v>
      </c>
      <c r="AR20" s="23">
        <f t="shared" si="2"/>
        <v>0</v>
      </c>
      <c r="AS20" s="23">
        <f t="shared" si="2"/>
        <v>0</v>
      </c>
      <c r="AT20" s="23">
        <f t="shared" si="2"/>
        <v>0</v>
      </c>
      <c r="AU20" s="23">
        <f t="shared" si="2"/>
        <v>0</v>
      </c>
      <c r="AV20" s="26"/>
      <c r="AW20" s="23">
        <v>16</v>
      </c>
      <c r="AX20" s="23">
        <f t="shared" si="3"/>
        <v>0</v>
      </c>
      <c r="AY20" s="23">
        <f t="shared" si="3"/>
        <v>0</v>
      </c>
      <c r="AZ20" s="23">
        <f t="shared" si="3"/>
        <v>0</v>
      </c>
      <c r="BA20" s="23">
        <f t="shared" si="3"/>
        <v>0</v>
      </c>
      <c r="BB20" s="23">
        <f t="shared" si="3"/>
        <v>0</v>
      </c>
      <c r="BC20" s="23">
        <f t="shared" si="3"/>
        <v>0</v>
      </c>
      <c r="BD20" s="26"/>
      <c r="BE20" s="23">
        <v>16</v>
      </c>
      <c r="BF20" s="23">
        <f t="shared" si="4"/>
        <v>0</v>
      </c>
      <c r="BG20" s="23">
        <f t="shared" si="4"/>
        <v>0</v>
      </c>
      <c r="BH20" s="23">
        <f t="shared" si="4"/>
        <v>0</v>
      </c>
      <c r="BI20" s="23">
        <f t="shared" si="4"/>
        <v>0</v>
      </c>
      <c r="BJ20" s="23">
        <f t="shared" si="4"/>
        <v>0</v>
      </c>
      <c r="BK20" s="23">
        <f t="shared" si="4"/>
        <v>0</v>
      </c>
      <c r="BO20" s="23">
        <v>16</v>
      </c>
      <c r="BP20" s="23" t="e">
        <f t="shared" si="5"/>
        <v>#VALUE!</v>
      </c>
      <c r="BQ20" s="23" t="e">
        <f t="shared" si="6"/>
        <v>#VALUE!</v>
      </c>
      <c r="BR20" s="23" t="e">
        <f t="shared" si="7"/>
        <v>#VALUE!</v>
      </c>
      <c r="BS20" s="23" t="e">
        <f t="shared" si="8"/>
        <v>#VALUE!</v>
      </c>
      <c r="BT20" s="23" t="e">
        <f t="shared" si="9"/>
        <v>#VALUE!</v>
      </c>
      <c r="BV20" s="23">
        <v>16</v>
      </c>
      <c r="BW20" s="23" t="e">
        <f t="shared" si="22"/>
        <v>#VALUE!</v>
      </c>
      <c r="BX20" s="23" t="e">
        <f t="shared" si="10"/>
        <v>#VALUE!</v>
      </c>
      <c r="BY20" s="23" t="e">
        <f t="shared" si="11"/>
        <v>#VALUE!</v>
      </c>
      <c r="BZ20" s="23" t="e">
        <f t="shared" si="12"/>
        <v>#VALUE!</v>
      </c>
      <c r="CA20" s="23" t="e">
        <f t="shared" si="13"/>
        <v>#VALUE!</v>
      </c>
      <c r="DC20" s="30" t="s">
        <v>106</v>
      </c>
      <c r="DD20" s="30" t="s">
        <v>107</v>
      </c>
      <c r="DE20" s="30">
        <f>'[1]功能-付费相关'!$I$24</f>
        <v>0.1</v>
      </c>
      <c r="DF20" s="30" t="s">
        <v>108</v>
      </c>
      <c r="DJ20" s="23">
        <v>16</v>
      </c>
      <c r="DK20" s="23" t="e">
        <f>求节点(DD$5:DD$14,$DD$26:$DD$35,$DJ20)*节奏总纲!K19</f>
        <v>#VALUE!</v>
      </c>
      <c r="DL20" s="23" t="e">
        <f>求节点(DE$5:DE$14,$DD$26:$DD$35,$DJ20)*节奏总纲!L19</f>
        <v>#VALUE!</v>
      </c>
      <c r="DM20" s="23" t="e">
        <f>求节点(DF$5:DF$14,$DD$26:$DD$35,$DJ20)*节奏总纲!M19</f>
        <v>#VALUE!</v>
      </c>
      <c r="DN20" s="23" t="e">
        <f>求节点(DG$5:DG$14,$DD$26:$DD$35,$DJ20)*节奏总纲!N19</f>
        <v>#VALUE!</v>
      </c>
      <c r="DO20" s="23" t="e">
        <f>求节点(DH$5:DH$14,$DD$26:$DD$35,$DJ20)*节奏总纲!O19</f>
        <v>#VALUE!</v>
      </c>
      <c r="DP20" s="23" t="e">
        <f>SUM(DK$5:DK20)</f>
        <v>#VALUE!</v>
      </c>
      <c r="DQ20" s="23" t="e">
        <f>SUM(DL$5:DL20)</f>
        <v>#VALUE!</v>
      </c>
      <c r="DR20" s="23" t="e">
        <f>SUM(DM$5:DM20)</f>
        <v>#VALUE!</v>
      </c>
      <c r="DS20" s="23" t="e">
        <f>SUM(DN$5:DN20)</f>
        <v>#VALUE!</v>
      </c>
      <c r="DT20" s="23" t="e">
        <f>SUM(DO$5:DO20)</f>
        <v>#VALUE!</v>
      </c>
      <c r="DU20" s="23" t="e">
        <f>DK20*'[1]功能-付费相关'!AH21+IF($DJ20=1,0,DU19)</f>
        <v>#VALUE!</v>
      </c>
      <c r="DV20" s="23" t="e">
        <f>DL20*'[1]功能-付费相关'!AI21+IF($DJ20=1,0,DV19)</f>
        <v>#VALUE!</v>
      </c>
      <c r="DW20" s="23" t="e">
        <f>DM20*'[1]功能-付费相关'!AJ21+IF($DJ20=1,0,DW19)</f>
        <v>#VALUE!</v>
      </c>
      <c r="DX20" s="23" t="e">
        <f>DN20*'[1]功能-付费相关'!AK21+IF($DJ20=1,0,DX19)</f>
        <v>#VALUE!</v>
      </c>
      <c r="DY20" s="23" t="e">
        <f>DO20*'[1]功能-付费相关'!AL21+IF($DJ20=1,0,DY19)</f>
        <v>#VALUE!</v>
      </c>
      <c r="EB20" s="23">
        <v>16</v>
      </c>
      <c r="EC20" s="23" t="e">
        <f>求节点(DD$5:DD$14,$DE$26:$DE$35,$DJ20)*节奏总纲!K19</f>
        <v>#VALUE!</v>
      </c>
      <c r="ED20" s="23" t="e">
        <f>求节点(DE$5:DE$14,$DE$26:$DE$35,$DJ20)*节奏总纲!L19</f>
        <v>#VALUE!</v>
      </c>
      <c r="EE20" s="23" t="e">
        <f>求节点(DF$5:DF$14,$DE$26:$DE$35,$DJ20)*节奏总纲!M19</f>
        <v>#VALUE!</v>
      </c>
      <c r="EF20" s="23" t="e">
        <f>求节点(DG$5:DG$14,$DE$26:$DE$35,$DJ20)*节奏总纲!N19</f>
        <v>#VALUE!</v>
      </c>
      <c r="EG20" s="23" t="e">
        <f>求节点(DH$5:DH$14,$DE$26:$DE$35,$DJ20)*节奏总纲!O19</f>
        <v>#VALUE!</v>
      </c>
      <c r="EH20" s="23" t="e">
        <f>SUM(EC$5:EC20)</f>
        <v>#VALUE!</v>
      </c>
      <c r="EI20" s="23" t="e">
        <f>SUM(ED$5:ED20)</f>
        <v>#VALUE!</v>
      </c>
      <c r="EJ20" s="23" t="e">
        <f>SUM(EE$5:EE20)</f>
        <v>#VALUE!</v>
      </c>
      <c r="EK20" s="23" t="e">
        <f>SUM(EF$5:EF20)</f>
        <v>#VALUE!</v>
      </c>
      <c r="EL20" s="23" t="e">
        <f>SUM(EG$5:EG20)</f>
        <v>#VALUE!</v>
      </c>
      <c r="EO20" s="23">
        <v>16</v>
      </c>
      <c r="EP20" s="23" t="e">
        <f>求节点(DD$5:DD$14,$DF$26:$DF$35,$DJ20)*节奏总纲!K19</f>
        <v>#VALUE!</v>
      </c>
      <c r="EQ20" s="23" t="e">
        <f>求节点(DE$5:DE$14,$DF$26:$DF$35,$DJ20)*节奏总纲!L19</f>
        <v>#VALUE!</v>
      </c>
      <c r="ER20" s="23" t="e">
        <f>求节点(DF$5:DF$14,$DF$26:$DF$35,$DJ20)*节奏总纲!M19</f>
        <v>#VALUE!</v>
      </c>
      <c r="ES20" s="23" t="e">
        <f>求节点(DG$5:DG$14,$DF$26:$DF$35,$DJ20)*节奏总纲!N19</f>
        <v>#VALUE!</v>
      </c>
      <c r="ET20" s="23" t="e">
        <f>求节点(DH$5:DH$14,$DF$26:$DF$35,$DJ20)*节奏总纲!O19</f>
        <v>#VALUE!</v>
      </c>
      <c r="EU20" s="23" t="e">
        <f>SUM(EP$5:EP20)*$DE$20</f>
        <v>#VALUE!</v>
      </c>
      <c r="EV20" s="23" t="e">
        <f>SUM(EQ$5:EQ20)*$DE$20</f>
        <v>#VALUE!</v>
      </c>
      <c r="EW20" s="23" t="e">
        <f>SUM(ER$5:ER20)*$DE$20</f>
        <v>#VALUE!</v>
      </c>
      <c r="EX20" s="23" t="e">
        <f>SUM(ES$5:ES20)*$DE$20</f>
        <v>#VALUE!</v>
      </c>
      <c r="EY20" s="23" t="e">
        <f>SUM(ET$5:ET20)*$DE$20</f>
        <v>#VALUE!</v>
      </c>
      <c r="FA20" s="23" t="e">
        <f t="shared" si="25"/>
        <v>#VALUE!</v>
      </c>
      <c r="FB20" s="23" t="e">
        <f t="shared" si="20"/>
        <v>#VALUE!</v>
      </c>
      <c r="FC20" s="23" t="e">
        <f t="shared" si="20"/>
        <v>#VALUE!</v>
      </c>
      <c r="FD20" s="23" t="e">
        <f t="shared" si="20"/>
        <v>#VALUE!</v>
      </c>
      <c r="FE20" s="23" t="e">
        <f t="shared" si="20"/>
        <v>#VALUE!</v>
      </c>
      <c r="FF20" s="17" t="e">
        <f>(FA20-FA19)/节奏总纲!K19</f>
        <v>#VALUE!</v>
      </c>
    </row>
    <row r="21" spans="2:162" x14ac:dyDescent="0.15">
      <c r="C21" s="23" t="s">
        <v>21</v>
      </c>
      <c r="D21" s="12" t="s">
        <v>84</v>
      </c>
      <c r="E21" s="12" t="s">
        <v>79</v>
      </c>
      <c r="F21" s="12" t="s">
        <v>80</v>
      </c>
      <c r="G21" s="12" t="s">
        <v>81</v>
      </c>
      <c r="H21" s="12" t="s">
        <v>82</v>
      </c>
      <c r="I21" s="12" t="s">
        <v>83</v>
      </c>
      <c r="M21" s="12"/>
      <c r="N21" s="12"/>
      <c r="O21" s="12"/>
      <c r="P21" s="12"/>
      <c r="Q21" s="12"/>
      <c r="R21" s="12"/>
      <c r="S21" s="12"/>
      <c r="T21" s="12"/>
      <c r="U21" s="12"/>
      <c r="V21" s="12"/>
      <c r="Y21" s="23">
        <v>17</v>
      </c>
      <c r="Z21" s="23">
        <f t="shared" si="0"/>
        <v>0</v>
      </c>
      <c r="AA21" s="23">
        <f t="shared" si="0"/>
        <v>0</v>
      </c>
      <c r="AB21" s="23">
        <f t="shared" si="0"/>
        <v>0</v>
      </c>
      <c r="AC21" s="23">
        <f t="shared" si="0"/>
        <v>0</v>
      </c>
      <c r="AD21" s="23">
        <f t="shared" si="0"/>
        <v>0</v>
      </c>
      <c r="AE21" s="23">
        <f t="shared" si="0"/>
        <v>0</v>
      </c>
      <c r="AF21" s="26"/>
      <c r="AG21" s="23">
        <v>17</v>
      </c>
      <c r="AH21" s="23">
        <f t="shared" si="1"/>
        <v>0</v>
      </c>
      <c r="AI21" s="23">
        <f t="shared" si="1"/>
        <v>0</v>
      </c>
      <c r="AJ21" s="23">
        <f t="shared" si="1"/>
        <v>0</v>
      </c>
      <c r="AK21" s="23">
        <f t="shared" si="1"/>
        <v>0</v>
      </c>
      <c r="AL21" s="23">
        <f t="shared" si="1"/>
        <v>0</v>
      </c>
      <c r="AM21" s="23">
        <f t="shared" si="1"/>
        <v>0</v>
      </c>
      <c r="AN21" s="26"/>
      <c r="AO21" s="23">
        <v>17</v>
      </c>
      <c r="AP21" s="23">
        <f t="shared" si="2"/>
        <v>0</v>
      </c>
      <c r="AQ21" s="23">
        <f t="shared" si="2"/>
        <v>0</v>
      </c>
      <c r="AR21" s="23">
        <f t="shared" si="2"/>
        <v>0</v>
      </c>
      <c r="AS21" s="23">
        <f t="shared" si="2"/>
        <v>0</v>
      </c>
      <c r="AT21" s="23">
        <f t="shared" si="2"/>
        <v>0</v>
      </c>
      <c r="AU21" s="23">
        <f t="shared" si="2"/>
        <v>0</v>
      </c>
      <c r="AV21" s="26"/>
      <c r="AW21" s="23">
        <v>17</v>
      </c>
      <c r="AX21" s="23">
        <f t="shared" si="3"/>
        <v>0</v>
      </c>
      <c r="AY21" s="23">
        <f t="shared" si="3"/>
        <v>0</v>
      </c>
      <c r="AZ21" s="23">
        <f t="shared" si="3"/>
        <v>0</v>
      </c>
      <c r="BA21" s="23">
        <f t="shared" si="3"/>
        <v>0</v>
      </c>
      <c r="BB21" s="23">
        <f t="shared" si="3"/>
        <v>0</v>
      </c>
      <c r="BC21" s="23">
        <f t="shared" si="3"/>
        <v>0</v>
      </c>
      <c r="BD21" s="26"/>
      <c r="BE21" s="23">
        <v>17</v>
      </c>
      <c r="BF21" s="23">
        <f t="shared" si="4"/>
        <v>0</v>
      </c>
      <c r="BG21" s="23">
        <f t="shared" si="4"/>
        <v>0</v>
      </c>
      <c r="BH21" s="23">
        <f t="shared" si="4"/>
        <v>0</v>
      </c>
      <c r="BI21" s="23">
        <f t="shared" si="4"/>
        <v>0</v>
      </c>
      <c r="BJ21" s="23">
        <f t="shared" si="4"/>
        <v>0</v>
      </c>
      <c r="BK21" s="23">
        <f t="shared" si="4"/>
        <v>0</v>
      </c>
      <c r="BO21" s="23">
        <v>17</v>
      </c>
      <c r="BP21" s="23" t="e">
        <f t="shared" si="5"/>
        <v>#VALUE!</v>
      </c>
      <c r="BQ21" s="23" t="e">
        <f t="shared" si="6"/>
        <v>#VALUE!</v>
      </c>
      <c r="BR21" s="23" t="e">
        <f t="shared" si="7"/>
        <v>#VALUE!</v>
      </c>
      <c r="BS21" s="23" t="e">
        <f t="shared" si="8"/>
        <v>#VALUE!</v>
      </c>
      <c r="BT21" s="23" t="e">
        <f t="shared" si="9"/>
        <v>#VALUE!</v>
      </c>
      <c r="BV21" s="23">
        <v>17</v>
      </c>
      <c r="BW21" s="23" t="e">
        <f t="shared" si="22"/>
        <v>#VALUE!</v>
      </c>
      <c r="BX21" s="23" t="e">
        <f t="shared" si="10"/>
        <v>#VALUE!</v>
      </c>
      <c r="BY21" s="23" t="e">
        <f t="shared" si="11"/>
        <v>#VALUE!</v>
      </c>
      <c r="BZ21" s="23" t="e">
        <f t="shared" si="12"/>
        <v>#VALUE!</v>
      </c>
      <c r="CA21" s="23" t="e">
        <f t="shared" si="13"/>
        <v>#VALUE!</v>
      </c>
      <c r="DJ21" s="23">
        <v>17</v>
      </c>
      <c r="DK21" s="23" t="e">
        <f>求节点(DD$5:DD$14,$DD$26:$DD$35,$DJ21)*节奏总纲!K20</f>
        <v>#VALUE!</v>
      </c>
      <c r="DL21" s="23" t="e">
        <f>求节点(DE$5:DE$14,$DD$26:$DD$35,$DJ21)*节奏总纲!L20</f>
        <v>#VALUE!</v>
      </c>
      <c r="DM21" s="23" t="e">
        <f>求节点(DF$5:DF$14,$DD$26:$DD$35,$DJ21)*节奏总纲!M20</f>
        <v>#VALUE!</v>
      </c>
      <c r="DN21" s="23" t="e">
        <f>求节点(DG$5:DG$14,$DD$26:$DD$35,$DJ21)*节奏总纲!N20</f>
        <v>#VALUE!</v>
      </c>
      <c r="DO21" s="23" t="e">
        <f>求节点(DH$5:DH$14,$DD$26:$DD$35,$DJ21)*节奏总纲!O20</f>
        <v>#VALUE!</v>
      </c>
      <c r="DP21" s="23" t="e">
        <f>SUM(DK$5:DK21)</f>
        <v>#VALUE!</v>
      </c>
      <c r="DQ21" s="23" t="e">
        <f>SUM(DL$5:DL21)</f>
        <v>#VALUE!</v>
      </c>
      <c r="DR21" s="23" t="e">
        <f>SUM(DM$5:DM21)</f>
        <v>#VALUE!</v>
      </c>
      <c r="DS21" s="23" t="e">
        <f>SUM(DN$5:DN21)</f>
        <v>#VALUE!</v>
      </c>
      <c r="DT21" s="23" t="e">
        <f>SUM(DO$5:DO21)</f>
        <v>#VALUE!</v>
      </c>
      <c r="DU21" s="23" t="e">
        <f>DK21*'[1]功能-付费相关'!AH22+IF($DJ21=1,0,DU20)</f>
        <v>#VALUE!</v>
      </c>
      <c r="DV21" s="23" t="e">
        <f>DL21*'[1]功能-付费相关'!AI22+IF($DJ21=1,0,DV20)</f>
        <v>#VALUE!</v>
      </c>
      <c r="DW21" s="23" t="e">
        <f>DM21*'[1]功能-付费相关'!AJ22+IF($DJ21=1,0,DW20)</f>
        <v>#VALUE!</v>
      </c>
      <c r="DX21" s="23" t="e">
        <f>DN21*'[1]功能-付费相关'!AK22+IF($DJ21=1,0,DX20)</f>
        <v>#VALUE!</v>
      </c>
      <c r="DY21" s="23" t="e">
        <f>DO21*'[1]功能-付费相关'!AL22+IF($DJ21=1,0,DY20)</f>
        <v>#VALUE!</v>
      </c>
      <c r="EB21" s="23">
        <v>17</v>
      </c>
      <c r="EC21" s="23" t="e">
        <f>求节点(DD$5:DD$14,$DE$26:$DE$35,$DJ21)*节奏总纲!K20</f>
        <v>#VALUE!</v>
      </c>
      <c r="ED21" s="23" t="e">
        <f>求节点(DE$5:DE$14,$DE$26:$DE$35,$DJ21)*节奏总纲!L20</f>
        <v>#VALUE!</v>
      </c>
      <c r="EE21" s="23" t="e">
        <f>求节点(DF$5:DF$14,$DE$26:$DE$35,$DJ21)*节奏总纲!M20</f>
        <v>#VALUE!</v>
      </c>
      <c r="EF21" s="23" t="e">
        <f>求节点(DG$5:DG$14,$DE$26:$DE$35,$DJ21)*节奏总纲!N20</f>
        <v>#VALUE!</v>
      </c>
      <c r="EG21" s="23" t="e">
        <f>求节点(DH$5:DH$14,$DE$26:$DE$35,$DJ21)*节奏总纲!O20</f>
        <v>#VALUE!</v>
      </c>
      <c r="EH21" s="23" t="e">
        <f>SUM(EC$5:EC21)</f>
        <v>#VALUE!</v>
      </c>
      <c r="EI21" s="23" t="e">
        <f>SUM(ED$5:ED21)</f>
        <v>#VALUE!</v>
      </c>
      <c r="EJ21" s="23" t="e">
        <f>SUM(EE$5:EE21)</f>
        <v>#VALUE!</v>
      </c>
      <c r="EK21" s="23" t="e">
        <f>SUM(EF$5:EF21)</f>
        <v>#VALUE!</v>
      </c>
      <c r="EL21" s="23" t="e">
        <f>SUM(EG$5:EG21)</f>
        <v>#VALUE!</v>
      </c>
      <c r="EO21" s="23">
        <v>17</v>
      </c>
      <c r="EP21" s="23" t="e">
        <f>求节点(DD$5:DD$14,$DF$26:$DF$35,$DJ21)*节奏总纲!K20</f>
        <v>#VALUE!</v>
      </c>
      <c r="EQ21" s="23" t="e">
        <f>求节点(DE$5:DE$14,$DF$26:$DF$35,$DJ21)*节奏总纲!L20</f>
        <v>#VALUE!</v>
      </c>
      <c r="ER21" s="23" t="e">
        <f>求节点(DF$5:DF$14,$DF$26:$DF$35,$DJ21)*节奏总纲!M20</f>
        <v>#VALUE!</v>
      </c>
      <c r="ES21" s="23" t="e">
        <f>求节点(DG$5:DG$14,$DF$26:$DF$35,$DJ21)*节奏总纲!N20</f>
        <v>#VALUE!</v>
      </c>
      <c r="ET21" s="23" t="e">
        <f>求节点(DH$5:DH$14,$DF$26:$DF$35,$DJ21)*节奏总纲!O20</f>
        <v>#VALUE!</v>
      </c>
      <c r="EU21" s="23" t="e">
        <f>SUM(EP$5:EP21)*$DE$20</f>
        <v>#VALUE!</v>
      </c>
      <c r="EV21" s="23" t="e">
        <f>SUM(EQ$5:EQ21)*$DE$20</f>
        <v>#VALUE!</v>
      </c>
      <c r="EW21" s="23" t="e">
        <f>SUM(ER$5:ER21)*$DE$20</f>
        <v>#VALUE!</v>
      </c>
      <c r="EX21" s="23" t="e">
        <f>SUM(ES$5:ES21)*$DE$20</f>
        <v>#VALUE!</v>
      </c>
      <c r="EY21" s="23" t="e">
        <f>SUM(ET$5:ET21)*$DE$20</f>
        <v>#VALUE!</v>
      </c>
      <c r="FA21" s="23" t="e">
        <f t="shared" si="25"/>
        <v>#VALUE!</v>
      </c>
      <c r="FB21" s="23" t="e">
        <f t="shared" si="25"/>
        <v>#VALUE!</v>
      </c>
      <c r="FC21" s="23" t="e">
        <f t="shared" si="25"/>
        <v>#VALUE!</v>
      </c>
      <c r="FD21" s="23" t="e">
        <f t="shared" si="25"/>
        <v>#VALUE!</v>
      </c>
      <c r="FE21" s="23" t="e">
        <f t="shared" si="25"/>
        <v>#VALUE!</v>
      </c>
      <c r="FF21" s="17" t="e">
        <f>(FA21-FA20)/节奏总纲!K20</f>
        <v>#VALUE!</v>
      </c>
    </row>
    <row r="22" spans="2:162" x14ac:dyDescent="0.15">
      <c r="C22" s="23" t="s">
        <v>47</v>
      </c>
      <c r="D22" s="4">
        <f>SUM(D$9:D9)</f>
        <v>10</v>
      </c>
      <c r="E22" s="4">
        <f>SUM(E$9:E9)</f>
        <v>0</v>
      </c>
      <c r="F22" s="4">
        <f>SUM(F$9:F9)</f>
        <v>0</v>
      </c>
      <c r="G22" s="4">
        <f>SUM(G$9:G9)</f>
        <v>0</v>
      </c>
      <c r="H22" s="4">
        <f>SUM(H$9:H9)</f>
        <v>0</v>
      </c>
      <c r="I22" s="4">
        <f>SUM(I$9:I9)</f>
        <v>0</v>
      </c>
      <c r="M22" s="12"/>
      <c r="N22" s="12"/>
      <c r="O22" s="12"/>
      <c r="P22" s="12"/>
      <c r="Q22" s="12"/>
      <c r="R22" s="12"/>
      <c r="S22" s="12"/>
      <c r="T22" s="12"/>
      <c r="U22" s="12"/>
      <c r="V22" s="12"/>
      <c r="Y22" s="23">
        <v>18</v>
      </c>
      <c r="Z22" s="23">
        <f t="shared" si="0"/>
        <v>0</v>
      </c>
      <c r="AA22" s="23">
        <f t="shared" si="0"/>
        <v>0</v>
      </c>
      <c r="AB22" s="23">
        <f t="shared" si="0"/>
        <v>0</v>
      </c>
      <c r="AC22" s="23">
        <f t="shared" si="0"/>
        <v>0</v>
      </c>
      <c r="AD22" s="23">
        <f t="shared" si="0"/>
        <v>0</v>
      </c>
      <c r="AE22" s="23">
        <f t="shared" si="0"/>
        <v>0</v>
      </c>
      <c r="AF22" s="26"/>
      <c r="AG22" s="23">
        <v>18</v>
      </c>
      <c r="AH22" s="23">
        <f t="shared" si="1"/>
        <v>0</v>
      </c>
      <c r="AI22" s="23">
        <f t="shared" si="1"/>
        <v>0</v>
      </c>
      <c r="AJ22" s="23">
        <f t="shared" si="1"/>
        <v>0</v>
      </c>
      <c r="AK22" s="23">
        <f t="shared" si="1"/>
        <v>0</v>
      </c>
      <c r="AL22" s="23">
        <f t="shared" si="1"/>
        <v>0</v>
      </c>
      <c r="AM22" s="23">
        <f t="shared" si="1"/>
        <v>0</v>
      </c>
      <c r="AN22" s="26"/>
      <c r="AO22" s="23">
        <v>18</v>
      </c>
      <c r="AP22" s="23">
        <f t="shared" si="2"/>
        <v>0</v>
      </c>
      <c r="AQ22" s="23">
        <f t="shared" si="2"/>
        <v>0</v>
      </c>
      <c r="AR22" s="23">
        <f t="shared" si="2"/>
        <v>0</v>
      </c>
      <c r="AS22" s="23">
        <f t="shared" si="2"/>
        <v>0</v>
      </c>
      <c r="AT22" s="23">
        <f t="shared" si="2"/>
        <v>0</v>
      </c>
      <c r="AU22" s="23">
        <f t="shared" si="2"/>
        <v>0</v>
      </c>
      <c r="AV22" s="26"/>
      <c r="AW22" s="23">
        <v>18</v>
      </c>
      <c r="AX22" s="23">
        <f t="shared" si="3"/>
        <v>0</v>
      </c>
      <c r="AY22" s="23">
        <f t="shared" si="3"/>
        <v>0</v>
      </c>
      <c r="AZ22" s="23">
        <f t="shared" si="3"/>
        <v>0</v>
      </c>
      <c r="BA22" s="23">
        <f t="shared" si="3"/>
        <v>0</v>
      </c>
      <c r="BB22" s="23">
        <f t="shared" si="3"/>
        <v>0</v>
      </c>
      <c r="BC22" s="23">
        <f t="shared" si="3"/>
        <v>0</v>
      </c>
      <c r="BD22" s="26"/>
      <c r="BE22" s="23">
        <v>18</v>
      </c>
      <c r="BF22" s="23">
        <f t="shared" si="4"/>
        <v>0</v>
      </c>
      <c r="BG22" s="23">
        <f t="shared" si="4"/>
        <v>0</v>
      </c>
      <c r="BH22" s="23">
        <f t="shared" si="4"/>
        <v>0</v>
      </c>
      <c r="BI22" s="23">
        <f t="shared" si="4"/>
        <v>0</v>
      </c>
      <c r="BJ22" s="23">
        <f t="shared" si="4"/>
        <v>0</v>
      </c>
      <c r="BK22" s="23">
        <f t="shared" si="4"/>
        <v>0</v>
      </c>
      <c r="BO22" s="23">
        <v>18</v>
      </c>
      <c r="BP22" s="23" t="e">
        <f t="shared" si="5"/>
        <v>#VALUE!</v>
      </c>
      <c r="BQ22" s="23" t="e">
        <f t="shared" si="6"/>
        <v>#VALUE!</v>
      </c>
      <c r="BR22" s="23" t="e">
        <f t="shared" si="7"/>
        <v>#VALUE!</v>
      </c>
      <c r="BS22" s="23" t="e">
        <f t="shared" si="8"/>
        <v>#VALUE!</v>
      </c>
      <c r="BT22" s="23" t="e">
        <f t="shared" si="9"/>
        <v>#VALUE!</v>
      </c>
      <c r="BV22" s="23">
        <v>18</v>
      </c>
      <c r="BW22" s="23" t="e">
        <f t="shared" si="22"/>
        <v>#VALUE!</v>
      </c>
      <c r="BX22" s="23" t="e">
        <f t="shared" si="10"/>
        <v>#VALUE!</v>
      </c>
      <c r="BY22" s="23" t="e">
        <f t="shared" si="11"/>
        <v>#VALUE!</v>
      </c>
      <c r="BZ22" s="23" t="e">
        <f t="shared" si="12"/>
        <v>#VALUE!</v>
      </c>
      <c r="CA22" s="23" t="e">
        <f t="shared" si="13"/>
        <v>#VALUE!</v>
      </c>
      <c r="DJ22" s="23">
        <v>18</v>
      </c>
      <c r="DK22" s="23" t="e">
        <f>求节点(DD$5:DD$14,$DD$26:$DD$35,$DJ22)*节奏总纲!K21</f>
        <v>#VALUE!</v>
      </c>
      <c r="DL22" s="23" t="e">
        <f>求节点(DE$5:DE$14,$DD$26:$DD$35,$DJ22)*节奏总纲!L21</f>
        <v>#VALUE!</v>
      </c>
      <c r="DM22" s="23" t="e">
        <f>求节点(DF$5:DF$14,$DD$26:$DD$35,$DJ22)*节奏总纲!M21</f>
        <v>#VALUE!</v>
      </c>
      <c r="DN22" s="23" t="e">
        <f>求节点(DG$5:DG$14,$DD$26:$DD$35,$DJ22)*节奏总纲!N21</f>
        <v>#VALUE!</v>
      </c>
      <c r="DO22" s="23" t="e">
        <f>求节点(DH$5:DH$14,$DD$26:$DD$35,$DJ22)*节奏总纲!O21</f>
        <v>#VALUE!</v>
      </c>
      <c r="DP22" s="23" t="e">
        <f>SUM(DK$5:DK22)</f>
        <v>#VALUE!</v>
      </c>
      <c r="DQ22" s="23" t="e">
        <f>SUM(DL$5:DL22)</f>
        <v>#VALUE!</v>
      </c>
      <c r="DR22" s="23" t="e">
        <f>SUM(DM$5:DM22)</f>
        <v>#VALUE!</v>
      </c>
      <c r="DS22" s="23" t="e">
        <f>SUM(DN$5:DN22)</f>
        <v>#VALUE!</v>
      </c>
      <c r="DT22" s="23" t="e">
        <f>SUM(DO$5:DO22)</f>
        <v>#VALUE!</v>
      </c>
      <c r="DU22" s="23" t="e">
        <f>DK22*'[1]功能-付费相关'!AH23+IF($DJ22=1,0,DU21)</f>
        <v>#VALUE!</v>
      </c>
      <c r="DV22" s="23" t="e">
        <f>DL22*'[1]功能-付费相关'!AI23+IF($DJ22=1,0,DV21)</f>
        <v>#VALUE!</v>
      </c>
      <c r="DW22" s="23" t="e">
        <f>DM22*'[1]功能-付费相关'!AJ23+IF($DJ22=1,0,DW21)</f>
        <v>#VALUE!</v>
      </c>
      <c r="DX22" s="23" t="e">
        <f>DN22*'[1]功能-付费相关'!AK23+IF($DJ22=1,0,DX21)</f>
        <v>#VALUE!</v>
      </c>
      <c r="DY22" s="23" t="e">
        <f>DO22*'[1]功能-付费相关'!AL23+IF($DJ22=1,0,DY21)</f>
        <v>#VALUE!</v>
      </c>
      <c r="EB22" s="23">
        <v>18</v>
      </c>
      <c r="EC22" s="23" t="e">
        <f>求节点(DD$5:DD$14,$DE$26:$DE$35,$DJ22)*节奏总纲!K21</f>
        <v>#VALUE!</v>
      </c>
      <c r="ED22" s="23" t="e">
        <f>求节点(DE$5:DE$14,$DE$26:$DE$35,$DJ22)*节奏总纲!L21</f>
        <v>#VALUE!</v>
      </c>
      <c r="EE22" s="23" t="e">
        <f>求节点(DF$5:DF$14,$DE$26:$DE$35,$DJ22)*节奏总纲!M21</f>
        <v>#VALUE!</v>
      </c>
      <c r="EF22" s="23" t="e">
        <f>求节点(DG$5:DG$14,$DE$26:$DE$35,$DJ22)*节奏总纲!N21</f>
        <v>#VALUE!</v>
      </c>
      <c r="EG22" s="23" t="e">
        <f>求节点(DH$5:DH$14,$DE$26:$DE$35,$DJ22)*节奏总纲!O21</f>
        <v>#VALUE!</v>
      </c>
      <c r="EH22" s="23" t="e">
        <f>SUM(EC$5:EC22)</f>
        <v>#VALUE!</v>
      </c>
      <c r="EI22" s="23" t="e">
        <f>SUM(ED$5:ED22)</f>
        <v>#VALUE!</v>
      </c>
      <c r="EJ22" s="23" t="e">
        <f>SUM(EE$5:EE22)</f>
        <v>#VALUE!</v>
      </c>
      <c r="EK22" s="23" t="e">
        <f>SUM(EF$5:EF22)</f>
        <v>#VALUE!</v>
      </c>
      <c r="EL22" s="23" t="e">
        <f>SUM(EG$5:EG22)</f>
        <v>#VALUE!</v>
      </c>
      <c r="EO22" s="23">
        <v>18</v>
      </c>
      <c r="EP22" s="23" t="e">
        <f>求节点(DD$5:DD$14,$DF$26:$DF$35,$DJ22)*节奏总纲!K21</f>
        <v>#VALUE!</v>
      </c>
      <c r="EQ22" s="23" t="e">
        <f>求节点(DE$5:DE$14,$DF$26:$DF$35,$DJ22)*节奏总纲!L21</f>
        <v>#VALUE!</v>
      </c>
      <c r="ER22" s="23" t="e">
        <f>求节点(DF$5:DF$14,$DF$26:$DF$35,$DJ22)*节奏总纲!M21</f>
        <v>#VALUE!</v>
      </c>
      <c r="ES22" s="23" t="e">
        <f>求节点(DG$5:DG$14,$DF$26:$DF$35,$DJ22)*节奏总纲!N21</f>
        <v>#VALUE!</v>
      </c>
      <c r="ET22" s="23" t="e">
        <f>求节点(DH$5:DH$14,$DF$26:$DF$35,$DJ22)*节奏总纲!O21</f>
        <v>#VALUE!</v>
      </c>
      <c r="EU22" s="23" t="e">
        <f>SUM(EP$5:EP22)*$DE$20</f>
        <v>#VALUE!</v>
      </c>
      <c r="EV22" s="23" t="e">
        <f>SUM(EQ$5:EQ22)*$DE$20</f>
        <v>#VALUE!</v>
      </c>
      <c r="EW22" s="23" t="e">
        <f>SUM(ER$5:ER22)*$DE$20</f>
        <v>#VALUE!</v>
      </c>
      <c r="EX22" s="23" t="e">
        <f>SUM(ES$5:ES22)*$DE$20</f>
        <v>#VALUE!</v>
      </c>
      <c r="EY22" s="23" t="e">
        <f>SUM(ET$5:ET22)*$DE$20</f>
        <v>#VALUE!</v>
      </c>
      <c r="FA22" s="23" t="e">
        <f t="shared" si="25"/>
        <v>#VALUE!</v>
      </c>
      <c r="FB22" s="23" t="e">
        <f t="shared" si="25"/>
        <v>#VALUE!</v>
      </c>
      <c r="FC22" s="23" t="e">
        <f t="shared" si="25"/>
        <v>#VALUE!</v>
      </c>
      <c r="FD22" s="23" t="e">
        <f t="shared" si="25"/>
        <v>#VALUE!</v>
      </c>
      <c r="FE22" s="23" t="e">
        <f t="shared" si="25"/>
        <v>#VALUE!</v>
      </c>
      <c r="FF22" s="17" t="e">
        <f>(FA22-FA21)/节奏总纲!K21</f>
        <v>#VALUE!</v>
      </c>
    </row>
    <row r="23" spans="2:162" x14ac:dyDescent="0.15">
      <c r="C23" s="23" t="s">
        <v>48</v>
      </c>
      <c r="D23" s="4">
        <f>SUM(D$9:D10)</f>
        <v>10</v>
      </c>
      <c r="E23" s="4">
        <f>SUM(E$9:E10)</f>
        <v>15</v>
      </c>
      <c r="F23" s="4">
        <f>SUM(F$9:F10)</f>
        <v>0</v>
      </c>
      <c r="G23" s="4">
        <f>SUM(G$9:G10)</f>
        <v>0</v>
      </c>
      <c r="H23" s="4">
        <f>SUM(H$9:H10)</f>
        <v>0</v>
      </c>
      <c r="I23" s="4">
        <f>SUM(I$9:I10)</f>
        <v>0</v>
      </c>
      <c r="Y23" s="23">
        <v>19</v>
      </c>
      <c r="Z23" s="23">
        <f t="shared" si="0"/>
        <v>0</v>
      </c>
      <c r="AA23" s="23">
        <f t="shared" si="0"/>
        <v>0</v>
      </c>
      <c r="AB23" s="23">
        <f t="shared" si="0"/>
        <v>0</v>
      </c>
      <c r="AC23" s="23">
        <f t="shared" si="0"/>
        <v>0</v>
      </c>
      <c r="AD23" s="23">
        <f t="shared" si="0"/>
        <v>0</v>
      </c>
      <c r="AE23" s="23">
        <f t="shared" si="0"/>
        <v>0</v>
      </c>
      <c r="AF23" s="26"/>
      <c r="AG23" s="23">
        <v>19</v>
      </c>
      <c r="AH23" s="23">
        <f t="shared" si="1"/>
        <v>0</v>
      </c>
      <c r="AI23" s="23">
        <f t="shared" si="1"/>
        <v>0</v>
      </c>
      <c r="AJ23" s="23">
        <f t="shared" si="1"/>
        <v>0</v>
      </c>
      <c r="AK23" s="23">
        <f t="shared" si="1"/>
        <v>0</v>
      </c>
      <c r="AL23" s="23">
        <f t="shared" si="1"/>
        <v>0</v>
      </c>
      <c r="AM23" s="23">
        <f t="shared" si="1"/>
        <v>0</v>
      </c>
      <c r="AN23" s="26"/>
      <c r="AO23" s="23">
        <v>19</v>
      </c>
      <c r="AP23" s="23">
        <f t="shared" si="2"/>
        <v>0</v>
      </c>
      <c r="AQ23" s="23">
        <f t="shared" si="2"/>
        <v>0</v>
      </c>
      <c r="AR23" s="23">
        <f t="shared" si="2"/>
        <v>0</v>
      </c>
      <c r="AS23" s="23">
        <f t="shared" si="2"/>
        <v>0</v>
      </c>
      <c r="AT23" s="23">
        <f t="shared" si="2"/>
        <v>0</v>
      </c>
      <c r="AU23" s="23">
        <f t="shared" si="2"/>
        <v>0</v>
      </c>
      <c r="AV23" s="26"/>
      <c r="AW23" s="23">
        <v>19</v>
      </c>
      <c r="AX23" s="23">
        <f t="shared" si="3"/>
        <v>0</v>
      </c>
      <c r="AY23" s="23">
        <f t="shared" si="3"/>
        <v>0</v>
      </c>
      <c r="AZ23" s="23">
        <f t="shared" si="3"/>
        <v>0</v>
      </c>
      <c r="BA23" s="23">
        <f t="shared" si="3"/>
        <v>0</v>
      </c>
      <c r="BB23" s="23">
        <f t="shared" si="3"/>
        <v>0</v>
      </c>
      <c r="BC23" s="23">
        <f t="shared" si="3"/>
        <v>0</v>
      </c>
      <c r="BD23" s="26"/>
      <c r="BE23" s="23">
        <v>19</v>
      </c>
      <c r="BF23" s="23">
        <f t="shared" si="4"/>
        <v>0</v>
      </c>
      <c r="BG23" s="23">
        <f t="shared" si="4"/>
        <v>0</v>
      </c>
      <c r="BH23" s="23">
        <f t="shared" si="4"/>
        <v>0</v>
      </c>
      <c r="BI23" s="23">
        <f t="shared" si="4"/>
        <v>0</v>
      </c>
      <c r="BJ23" s="23">
        <f t="shared" si="4"/>
        <v>0</v>
      </c>
      <c r="BK23" s="23">
        <f t="shared" si="4"/>
        <v>0</v>
      </c>
      <c r="BO23" s="23">
        <v>19</v>
      </c>
      <c r="BP23" s="23" t="e">
        <f t="shared" si="5"/>
        <v>#VALUE!</v>
      </c>
      <c r="BQ23" s="23" t="e">
        <f t="shared" si="6"/>
        <v>#VALUE!</v>
      </c>
      <c r="BR23" s="23" t="e">
        <f t="shared" si="7"/>
        <v>#VALUE!</v>
      </c>
      <c r="BS23" s="23" t="e">
        <f t="shared" si="8"/>
        <v>#VALUE!</v>
      </c>
      <c r="BT23" s="23" t="e">
        <f t="shared" si="9"/>
        <v>#VALUE!</v>
      </c>
      <c r="BV23" s="23">
        <v>19</v>
      </c>
      <c r="BW23" s="23" t="e">
        <f t="shared" si="22"/>
        <v>#VALUE!</v>
      </c>
      <c r="BX23" s="23" t="e">
        <f t="shared" si="10"/>
        <v>#VALUE!</v>
      </c>
      <c r="BY23" s="23" t="e">
        <f t="shared" si="11"/>
        <v>#VALUE!</v>
      </c>
      <c r="BZ23" s="23" t="e">
        <f t="shared" si="12"/>
        <v>#VALUE!</v>
      </c>
      <c r="CA23" s="23" t="e">
        <f t="shared" si="13"/>
        <v>#VALUE!</v>
      </c>
      <c r="DJ23" s="23">
        <v>19</v>
      </c>
      <c r="DK23" s="23" t="e">
        <f>求节点(DD$5:DD$14,$DD$26:$DD$35,$DJ23)*节奏总纲!K22</f>
        <v>#VALUE!</v>
      </c>
      <c r="DL23" s="23" t="e">
        <f>求节点(DE$5:DE$14,$DD$26:$DD$35,$DJ23)*节奏总纲!L22</f>
        <v>#VALUE!</v>
      </c>
      <c r="DM23" s="23" t="e">
        <f>求节点(DF$5:DF$14,$DD$26:$DD$35,$DJ23)*节奏总纲!M22</f>
        <v>#VALUE!</v>
      </c>
      <c r="DN23" s="23" t="e">
        <f>求节点(DG$5:DG$14,$DD$26:$DD$35,$DJ23)*节奏总纲!N22</f>
        <v>#VALUE!</v>
      </c>
      <c r="DO23" s="23" t="e">
        <f>求节点(DH$5:DH$14,$DD$26:$DD$35,$DJ23)*节奏总纲!O22</f>
        <v>#VALUE!</v>
      </c>
      <c r="DP23" s="23" t="e">
        <f>SUM(DK$5:DK23)</f>
        <v>#VALUE!</v>
      </c>
      <c r="DQ23" s="23" t="e">
        <f>SUM(DL$5:DL23)</f>
        <v>#VALUE!</v>
      </c>
      <c r="DR23" s="23" t="e">
        <f>SUM(DM$5:DM23)</f>
        <v>#VALUE!</v>
      </c>
      <c r="DS23" s="23" t="e">
        <f>SUM(DN$5:DN23)</f>
        <v>#VALUE!</v>
      </c>
      <c r="DT23" s="23" t="e">
        <f>SUM(DO$5:DO23)</f>
        <v>#VALUE!</v>
      </c>
      <c r="DU23" s="23" t="e">
        <f>DK23*'[1]功能-付费相关'!AH24+IF($DJ23=1,0,DU22)</f>
        <v>#VALUE!</v>
      </c>
      <c r="DV23" s="23" t="e">
        <f>DL23*'[1]功能-付费相关'!AI24+IF($DJ23=1,0,DV22)</f>
        <v>#VALUE!</v>
      </c>
      <c r="DW23" s="23" t="e">
        <f>DM23*'[1]功能-付费相关'!AJ24+IF($DJ23=1,0,DW22)</f>
        <v>#VALUE!</v>
      </c>
      <c r="DX23" s="23" t="e">
        <f>DN23*'[1]功能-付费相关'!AK24+IF($DJ23=1,0,DX22)</f>
        <v>#VALUE!</v>
      </c>
      <c r="DY23" s="23" t="e">
        <f>DO23*'[1]功能-付费相关'!AL24+IF($DJ23=1,0,DY22)</f>
        <v>#VALUE!</v>
      </c>
      <c r="EB23" s="23">
        <v>19</v>
      </c>
      <c r="EC23" s="23" t="e">
        <f>求节点(DD$5:DD$14,$DE$26:$DE$35,$DJ23)*节奏总纲!K22</f>
        <v>#VALUE!</v>
      </c>
      <c r="ED23" s="23" t="e">
        <f>求节点(DE$5:DE$14,$DE$26:$DE$35,$DJ23)*节奏总纲!L22</f>
        <v>#VALUE!</v>
      </c>
      <c r="EE23" s="23" t="e">
        <f>求节点(DF$5:DF$14,$DE$26:$DE$35,$DJ23)*节奏总纲!M22</f>
        <v>#VALUE!</v>
      </c>
      <c r="EF23" s="23" t="e">
        <f>求节点(DG$5:DG$14,$DE$26:$DE$35,$DJ23)*节奏总纲!N22</f>
        <v>#VALUE!</v>
      </c>
      <c r="EG23" s="23" t="e">
        <f>求节点(DH$5:DH$14,$DE$26:$DE$35,$DJ23)*节奏总纲!O22</f>
        <v>#VALUE!</v>
      </c>
      <c r="EH23" s="23" t="e">
        <f>SUM(EC$5:EC23)</f>
        <v>#VALUE!</v>
      </c>
      <c r="EI23" s="23" t="e">
        <f>SUM(ED$5:ED23)</f>
        <v>#VALUE!</v>
      </c>
      <c r="EJ23" s="23" t="e">
        <f>SUM(EE$5:EE23)</f>
        <v>#VALUE!</v>
      </c>
      <c r="EK23" s="23" t="e">
        <f>SUM(EF$5:EF23)</f>
        <v>#VALUE!</v>
      </c>
      <c r="EL23" s="23" t="e">
        <f>SUM(EG$5:EG23)</f>
        <v>#VALUE!</v>
      </c>
      <c r="EO23" s="23">
        <v>19</v>
      </c>
      <c r="EP23" s="23" t="e">
        <f>求节点(DD$5:DD$14,$DF$26:$DF$35,$DJ23)*节奏总纲!K22</f>
        <v>#VALUE!</v>
      </c>
      <c r="EQ23" s="23" t="e">
        <f>求节点(DE$5:DE$14,$DF$26:$DF$35,$DJ23)*节奏总纲!L22</f>
        <v>#VALUE!</v>
      </c>
      <c r="ER23" s="23" t="e">
        <f>求节点(DF$5:DF$14,$DF$26:$DF$35,$DJ23)*节奏总纲!M22</f>
        <v>#VALUE!</v>
      </c>
      <c r="ES23" s="23" t="e">
        <f>求节点(DG$5:DG$14,$DF$26:$DF$35,$DJ23)*节奏总纲!N22</f>
        <v>#VALUE!</v>
      </c>
      <c r="ET23" s="23" t="e">
        <f>求节点(DH$5:DH$14,$DF$26:$DF$35,$DJ23)*节奏总纲!O22</f>
        <v>#VALUE!</v>
      </c>
      <c r="EU23" s="23" t="e">
        <f>SUM(EP$5:EP23)*$DE$20</f>
        <v>#VALUE!</v>
      </c>
      <c r="EV23" s="23" t="e">
        <f>SUM(EQ$5:EQ23)*$DE$20</f>
        <v>#VALUE!</v>
      </c>
      <c r="EW23" s="23" t="e">
        <f>SUM(ER$5:ER23)*$DE$20</f>
        <v>#VALUE!</v>
      </c>
      <c r="EX23" s="23" t="e">
        <f>SUM(ES$5:ES23)*$DE$20</f>
        <v>#VALUE!</v>
      </c>
      <c r="EY23" s="23" t="e">
        <f>SUM(ET$5:ET23)*$DE$20</f>
        <v>#VALUE!</v>
      </c>
      <c r="FA23" s="23" t="e">
        <f t="shared" si="25"/>
        <v>#VALUE!</v>
      </c>
      <c r="FB23" s="23" t="e">
        <f t="shared" si="25"/>
        <v>#VALUE!</v>
      </c>
      <c r="FC23" s="23" t="e">
        <f t="shared" si="25"/>
        <v>#VALUE!</v>
      </c>
      <c r="FD23" s="23" t="e">
        <f t="shared" si="25"/>
        <v>#VALUE!</v>
      </c>
      <c r="FE23" s="23" t="e">
        <f t="shared" si="25"/>
        <v>#VALUE!</v>
      </c>
      <c r="FF23" s="17" t="e">
        <f>(FA23-FA22)/节奏总纲!K22</f>
        <v>#VALUE!</v>
      </c>
    </row>
    <row r="24" spans="2:162" x14ac:dyDescent="0.15">
      <c r="C24" s="23" t="s">
        <v>49</v>
      </c>
      <c r="D24" s="4">
        <f>SUM(D$9:D11)</f>
        <v>10</v>
      </c>
      <c r="E24" s="4">
        <f>SUM(E$9:E11)</f>
        <v>15</v>
      </c>
      <c r="F24" s="4">
        <f>SUM(F$9:F11)</f>
        <v>30</v>
      </c>
      <c r="G24" s="4">
        <f>SUM(G$9:G11)</f>
        <v>0</v>
      </c>
      <c r="H24" s="4">
        <f>SUM(H$9:H11)</f>
        <v>0</v>
      </c>
      <c r="I24" s="4">
        <f>SUM(I$9:I11)</f>
        <v>0</v>
      </c>
      <c r="M24" s="11"/>
      <c r="N24" s="11"/>
      <c r="O24" s="11"/>
      <c r="Y24" s="23">
        <v>20</v>
      </c>
      <c r="Z24" s="23">
        <f t="shared" si="0"/>
        <v>0</v>
      </c>
      <c r="AA24" s="23">
        <f t="shared" si="0"/>
        <v>0</v>
      </c>
      <c r="AB24" s="23">
        <f t="shared" si="0"/>
        <v>0</v>
      </c>
      <c r="AC24" s="23">
        <f t="shared" si="0"/>
        <v>0</v>
      </c>
      <c r="AD24" s="23">
        <f t="shared" si="0"/>
        <v>0</v>
      </c>
      <c r="AE24" s="23">
        <f t="shared" si="0"/>
        <v>0</v>
      </c>
      <c r="AF24" s="26"/>
      <c r="AG24" s="23">
        <v>20</v>
      </c>
      <c r="AH24" s="23">
        <f t="shared" si="1"/>
        <v>0</v>
      </c>
      <c r="AI24" s="23">
        <f t="shared" si="1"/>
        <v>0</v>
      </c>
      <c r="AJ24" s="23">
        <f t="shared" si="1"/>
        <v>0</v>
      </c>
      <c r="AK24" s="23">
        <f t="shared" si="1"/>
        <v>0</v>
      </c>
      <c r="AL24" s="23">
        <f t="shared" si="1"/>
        <v>0</v>
      </c>
      <c r="AM24" s="23">
        <f t="shared" si="1"/>
        <v>0</v>
      </c>
      <c r="AN24" s="26"/>
      <c r="AO24" s="23">
        <v>20</v>
      </c>
      <c r="AP24" s="23">
        <f t="shared" si="2"/>
        <v>0</v>
      </c>
      <c r="AQ24" s="23">
        <f t="shared" si="2"/>
        <v>0</v>
      </c>
      <c r="AR24" s="23">
        <f t="shared" si="2"/>
        <v>0</v>
      </c>
      <c r="AS24" s="23">
        <f t="shared" si="2"/>
        <v>0</v>
      </c>
      <c r="AT24" s="23">
        <f t="shared" si="2"/>
        <v>0</v>
      </c>
      <c r="AU24" s="23">
        <f t="shared" si="2"/>
        <v>0</v>
      </c>
      <c r="AV24" s="26"/>
      <c r="AW24" s="23">
        <v>20</v>
      </c>
      <c r="AX24" s="23">
        <f t="shared" si="3"/>
        <v>0</v>
      </c>
      <c r="AY24" s="23">
        <f t="shared" si="3"/>
        <v>0</v>
      </c>
      <c r="AZ24" s="23">
        <f t="shared" si="3"/>
        <v>0</v>
      </c>
      <c r="BA24" s="23">
        <f t="shared" si="3"/>
        <v>0</v>
      </c>
      <c r="BB24" s="23">
        <f t="shared" si="3"/>
        <v>0</v>
      </c>
      <c r="BC24" s="23">
        <f t="shared" si="3"/>
        <v>0</v>
      </c>
      <c r="BD24" s="26"/>
      <c r="BE24" s="23">
        <v>20</v>
      </c>
      <c r="BF24" s="23">
        <f t="shared" si="4"/>
        <v>0</v>
      </c>
      <c r="BG24" s="23">
        <f t="shared" si="4"/>
        <v>0</v>
      </c>
      <c r="BH24" s="23">
        <f t="shared" si="4"/>
        <v>0</v>
      </c>
      <c r="BI24" s="23">
        <f t="shared" si="4"/>
        <v>0</v>
      </c>
      <c r="BJ24" s="23">
        <f t="shared" si="4"/>
        <v>0</v>
      </c>
      <c r="BK24" s="23">
        <f t="shared" si="4"/>
        <v>0</v>
      </c>
      <c r="BO24" s="23">
        <v>20</v>
      </c>
      <c r="BP24" s="23" t="e">
        <f t="shared" si="5"/>
        <v>#VALUE!</v>
      </c>
      <c r="BQ24" s="23" t="e">
        <f t="shared" si="6"/>
        <v>#VALUE!</v>
      </c>
      <c r="BR24" s="23" t="e">
        <f t="shared" si="7"/>
        <v>#VALUE!</v>
      </c>
      <c r="BS24" s="23" t="e">
        <f t="shared" si="8"/>
        <v>#VALUE!</v>
      </c>
      <c r="BT24" s="23" t="e">
        <f t="shared" si="9"/>
        <v>#VALUE!</v>
      </c>
      <c r="BV24" s="23">
        <v>20</v>
      </c>
      <c r="BW24" s="23" t="e">
        <f t="shared" si="22"/>
        <v>#VALUE!</v>
      </c>
      <c r="BX24" s="23" t="e">
        <f t="shared" si="10"/>
        <v>#VALUE!</v>
      </c>
      <c r="BY24" s="23" t="e">
        <f t="shared" si="11"/>
        <v>#VALUE!</v>
      </c>
      <c r="BZ24" s="23" t="e">
        <f t="shared" si="12"/>
        <v>#VALUE!</v>
      </c>
      <c r="CA24" s="23" t="e">
        <f t="shared" si="13"/>
        <v>#VALUE!</v>
      </c>
      <c r="CE24" s="7"/>
      <c r="CQ24" s="7"/>
      <c r="DD24" s="220" t="s">
        <v>89</v>
      </c>
      <c r="DE24" s="220"/>
      <c r="DF24" s="220"/>
      <c r="DJ24" s="23">
        <v>20</v>
      </c>
      <c r="DK24" s="23" t="e">
        <f>求节点(DD$5:DD$14,$DD$26:$DD$35,$DJ24)*节奏总纲!K23</f>
        <v>#VALUE!</v>
      </c>
      <c r="DL24" s="23" t="e">
        <f>求节点(DE$5:DE$14,$DD$26:$DD$35,$DJ24)*节奏总纲!L23</f>
        <v>#VALUE!</v>
      </c>
      <c r="DM24" s="23" t="e">
        <f>求节点(DF$5:DF$14,$DD$26:$DD$35,$DJ24)*节奏总纲!M23</f>
        <v>#VALUE!</v>
      </c>
      <c r="DN24" s="23" t="e">
        <f>求节点(DG$5:DG$14,$DD$26:$DD$35,$DJ24)*节奏总纲!N23</f>
        <v>#VALUE!</v>
      </c>
      <c r="DO24" s="23" t="e">
        <f>求节点(DH$5:DH$14,$DD$26:$DD$35,$DJ24)*节奏总纲!O23</f>
        <v>#VALUE!</v>
      </c>
      <c r="DP24" s="23" t="e">
        <f>SUM(DK$5:DK24)</f>
        <v>#VALUE!</v>
      </c>
      <c r="DQ24" s="23" t="e">
        <f>SUM(DL$5:DL24)</f>
        <v>#VALUE!</v>
      </c>
      <c r="DR24" s="23" t="e">
        <f>SUM(DM$5:DM24)</f>
        <v>#VALUE!</v>
      </c>
      <c r="DS24" s="23" t="e">
        <f>SUM(DN$5:DN24)</f>
        <v>#VALUE!</v>
      </c>
      <c r="DT24" s="23" t="e">
        <f>SUM(DO$5:DO24)</f>
        <v>#VALUE!</v>
      </c>
      <c r="DU24" s="23" t="e">
        <f>DK24*'[1]功能-付费相关'!AH25+IF($DJ24=1,0,DU23)</f>
        <v>#VALUE!</v>
      </c>
      <c r="DV24" s="23" t="e">
        <f>DL24*'[1]功能-付费相关'!AI25+IF($DJ24=1,0,DV23)</f>
        <v>#VALUE!</v>
      </c>
      <c r="DW24" s="23" t="e">
        <f>DM24*'[1]功能-付费相关'!AJ25+IF($DJ24=1,0,DW23)</f>
        <v>#VALUE!</v>
      </c>
      <c r="DX24" s="23" t="e">
        <f>DN24*'[1]功能-付费相关'!AK25+IF($DJ24=1,0,DX23)</f>
        <v>#VALUE!</v>
      </c>
      <c r="DY24" s="23" t="e">
        <f>DO24*'[1]功能-付费相关'!AL25+IF($DJ24=1,0,DY23)</f>
        <v>#VALUE!</v>
      </c>
      <c r="EB24" s="23">
        <v>20</v>
      </c>
      <c r="EC24" s="23" t="e">
        <f>求节点(DD$5:DD$14,$DE$26:$DE$35,$DJ24)*节奏总纲!K23</f>
        <v>#VALUE!</v>
      </c>
      <c r="ED24" s="23" t="e">
        <f>求节点(DE$5:DE$14,$DE$26:$DE$35,$DJ24)*节奏总纲!L23</f>
        <v>#VALUE!</v>
      </c>
      <c r="EE24" s="23" t="e">
        <f>求节点(DF$5:DF$14,$DE$26:$DE$35,$DJ24)*节奏总纲!M23</f>
        <v>#VALUE!</v>
      </c>
      <c r="EF24" s="23" t="e">
        <f>求节点(DG$5:DG$14,$DE$26:$DE$35,$DJ24)*节奏总纲!N23</f>
        <v>#VALUE!</v>
      </c>
      <c r="EG24" s="23" t="e">
        <f>求节点(DH$5:DH$14,$DE$26:$DE$35,$DJ24)*节奏总纲!O23</f>
        <v>#VALUE!</v>
      </c>
      <c r="EH24" s="23" t="e">
        <f>SUM(EC$5:EC24)</f>
        <v>#VALUE!</v>
      </c>
      <c r="EI24" s="23" t="e">
        <f>SUM(ED$5:ED24)</f>
        <v>#VALUE!</v>
      </c>
      <c r="EJ24" s="23" t="e">
        <f>SUM(EE$5:EE24)</f>
        <v>#VALUE!</v>
      </c>
      <c r="EK24" s="23" t="e">
        <f>SUM(EF$5:EF24)</f>
        <v>#VALUE!</v>
      </c>
      <c r="EL24" s="23" t="e">
        <f>SUM(EG$5:EG24)</f>
        <v>#VALUE!</v>
      </c>
      <c r="EO24" s="23">
        <v>20</v>
      </c>
      <c r="EP24" s="23" t="e">
        <f>求节点(DD$5:DD$14,$DF$26:$DF$35,$DJ24)*节奏总纲!K23</f>
        <v>#VALUE!</v>
      </c>
      <c r="EQ24" s="23" t="e">
        <f>求节点(DE$5:DE$14,$DF$26:$DF$35,$DJ24)*节奏总纲!L23</f>
        <v>#VALUE!</v>
      </c>
      <c r="ER24" s="23" t="e">
        <f>求节点(DF$5:DF$14,$DF$26:$DF$35,$DJ24)*节奏总纲!M23</f>
        <v>#VALUE!</v>
      </c>
      <c r="ES24" s="23" t="e">
        <f>求节点(DG$5:DG$14,$DF$26:$DF$35,$DJ24)*节奏总纲!N23</f>
        <v>#VALUE!</v>
      </c>
      <c r="ET24" s="23" t="e">
        <f>求节点(DH$5:DH$14,$DF$26:$DF$35,$DJ24)*节奏总纲!O23</f>
        <v>#VALUE!</v>
      </c>
      <c r="EU24" s="23" t="e">
        <f>SUM(EP$5:EP24)*$DE$20</f>
        <v>#VALUE!</v>
      </c>
      <c r="EV24" s="23" t="e">
        <f>SUM(EQ$5:EQ24)*$DE$20</f>
        <v>#VALUE!</v>
      </c>
      <c r="EW24" s="23" t="e">
        <f>SUM(ER$5:ER24)*$DE$20</f>
        <v>#VALUE!</v>
      </c>
      <c r="EX24" s="23" t="e">
        <f>SUM(ES$5:ES24)*$DE$20</f>
        <v>#VALUE!</v>
      </c>
      <c r="EY24" s="23" t="e">
        <f>SUM(ET$5:ET24)*$DE$20</f>
        <v>#VALUE!</v>
      </c>
      <c r="FA24" s="23" t="e">
        <f t="shared" si="25"/>
        <v>#VALUE!</v>
      </c>
      <c r="FB24" s="23" t="e">
        <f t="shared" si="25"/>
        <v>#VALUE!</v>
      </c>
      <c r="FC24" s="23" t="e">
        <f t="shared" si="25"/>
        <v>#VALUE!</v>
      </c>
      <c r="FD24" s="23" t="e">
        <f t="shared" si="25"/>
        <v>#VALUE!</v>
      </c>
      <c r="FE24" s="23" t="e">
        <f t="shared" si="25"/>
        <v>#VALUE!</v>
      </c>
      <c r="FF24" s="17" t="e">
        <f>(FA24-FA23)/节奏总纲!K23</f>
        <v>#VALUE!</v>
      </c>
    </row>
    <row r="25" spans="2:162" x14ac:dyDescent="0.15">
      <c r="C25" s="23" t="s">
        <v>50</v>
      </c>
      <c r="D25" s="4">
        <f>SUM(D$9:D12)</f>
        <v>10</v>
      </c>
      <c r="E25" s="4">
        <f>SUM(E$9:E12)</f>
        <v>15</v>
      </c>
      <c r="F25" s="4">
        <f>SUM(F$9:F12)</f>
        <v>30</v>
      </c>
      <c r="G25" s="4">
        <f>SUM(G$9:G12)</f>
        <v>50</v>
      </c>
      <c r="H25" s="4">
        <f>SUM(H$9:H12)</f>
        <v>0</v>
      </c>
      <c r="I25" s="4">
        <f>SUM(I$9:I12)</f>
        <v>0</v>
      </c>
      <c r="M25" s="11"/>
      <c r="N25" s="11"/>
      <c r="O25" s="11"/>
      <c r="Y25" s="23">
        <v>21</v>
      </c>
      <c r="Z25" s="23">
        <f t="shared" si="0"/>
        <v>0</v>
      </c>
      <c r="AA25" s="23">
        <f t="shared" si="0"/>
        <v>0</v>
      </c>
      <c r="AB25" s="23">
        <f t="shared" si="0"/>
        <v>0</v>
      </c>
      <c r="AC25" s="23">
        <f t="shared" si="0"/>
        <v>0</v>
      </c>
      <c r="AD25" s="23">
        <f t="shared" si="0"/>
        <v>0</v>
      </c>
      <c r="AE25" s="23">
        <f t="shared" si="0"/>
        <v>0</v>
      </c>
      <c r="AF25" s="26"/>
      <c r="AG25" s="23">
        <v>21</v>
      </c>
      <c r="AH25" s="23">
        <f t="shared" si="1"/>
        <v>0</v>
      </c>
      <c r="AI25" s="23">
        <f t="shared" si="1"/>
        <v>0</v>
      </c>
      <c r="AJ25" s="23">
        <f t="shared" si="1"/>
        <v>0</v>
      </c>
      <c r="AK25" s="23">
        <f t="shared" si="1"/>
        <v>0</v>
      </c>
      <c r="AL25" s="23">
        <f t="shared" si="1"/>
        <v>0</v>
      </c>
      <c r="AM25" s="23">
        <f t="shared" si="1"/>
        <v>0</v>
      </c>
      <c r="AN25" s="26"/>
      <c r="AO25" s="23">
        <v>21</v>
      </c>
      <c r="AP25" s="23">
        <f t="shared" si="2"/>
        <v>0</v>
      </c>
      <c r="AQ25" s="23">
        <f t="shared" si="2"/>
        <v>0</v>
      </c>
      <c r="AR25" s="23">
        <f t="shared" si="2"/>
        <v>0</v>
      </c>
      <c r="AS25" s="23">
        <f t="shared" si="2"/>
        <v>0</v>
      </c>
      <c r="AT25" s="23">
        <f t="shared" si="2"/>
        <v>0</v>
      </c>
      <c r="AU25" s="23">
        <f t="shared" si="2"/>
        <v>0</v>
      </c>
      <c r="AV25" s="26"/>
      <c r="AW25" s="23">
        <v>21</v>
      </c>
      <c r="AX25" s="23">
        <f t="shared" si="3"/>
        <v>0</v>
      </c>
      <c r="AY25" s="23">
        <f t="shared" si="3"/>
        <v>0</v>
      </c>
      <c r="AZ25" s="23">
        <f t="shared" si="3"/>
        <v>0</v>
      </c>
      <c r="BA25" s="23">
        <f t="shared" si="3"/>
        <v>0</v>
      </c>
      <c r="BB25" s="23">
        <f t="shared" si="3"/>
        <v>0</v>
      </c>
      <c r="BC25" s="23">
        <f t="shared" si="3"/>
        <v>0</v>
      </c>
      <c r="BD25" s="26"/>
      <c r="BE25" s="23">
        <v>21</v>
      </c>
      <c r="BF25" s="23">
        <f t="shared" si="4"/>
        <v>0</v>
      </c>
      <c r="BG25" s="23">
        <f t="shared" si="4"/>
        <v>0</v>
      </c>
      <c r="BH25" s="23">
        <f t="shared" si="4"/>
        <v>0</v>
      </c>
      <c r="BI25" s="23">
        <f t="shared" si="4"/>
        <v>0</v>
      </c>
      <c r="BJ25" s="23">
        <f t="shared" si="4"/>
        <v>0</v>
      </c>
      <c r="BK25" s="23">
        <f t="shared" si="4"/>
        <v>0</v>
      </c>
      <c r="BO25" s="23">
        <v>21</v>
      </c>
      <c r="BP25" s="23" t="e">
        <f t="shared" si="5"/>
        <v>#VALUE!</v>
      </c>
      <c r="BQ25" s="23" t="e">
        <f t="shared" si="6"/>
        <v>#VALUE!</v>
      </c>
      <c r="BR25" s="23" t="e">
        <f t="shared" si="7"/>
        <v>#VALUE!</v>
      </c>
      <c r="BS25" s="23" t="e">
        <f t="shared" si="8"/>
        <v>#VALUE!</v>
      </c>
      <c r="BT25" s="23" t="e">
        <f t="shared" si="9"/>
        <v>#VALUE!</v>
      </c>
      <c r="BV25" s="23">
        <v>21</v>
      </c>
      <c r="BW25" s="23" t="e">
        <f t="shared" si="22"/>
        <v>#VALUE!</v>
      </c>
      <c r="BX25" s="23" t="e">
        <f t="shared" si="10"/>
        <v>#VALUE!</v>
      </c>
      <c r="BY25" s="23" t="e">
        <f t="shared" si="11"/>
        <v>#VALUE!</v>
      </c>
      <c r="BZ25" s="23" t="e">
        <f t="shared" si="12"/>
        <v>#VALUE!</v>
      </c>
      <c r="CA25" s="23" t="e">
        <f t="shared" si="13"/>
        <v>#VALUE!</v>
      </c>
      <c r="DC25" s="23" t="s">
        <v>21</v>
      </c>
      <c r="DD25" s="23" t="s">
        <v>88</v>
      </c>
      <c r="DE25" s="23" t="s">
        <v>90</v>
      </c>
      <c r="DF25" s="23" t="s">
        <v>91</v>
      </c>
      <c r="DJ25" s="23">
        <v>21</v>
      </c>
      <c r="DK25" s="23" t="e">
        <f>求节点(DD$5:DD$14,$DD$26:$DD$35,$DJ25)*节奏总纲!K24</f>
        <v>#VALUE!</v>
      </c>
      <c r="DL25" s="23" t="e">
        <f>求节点(DE$5:DE$14,$DD$26:$DD$35,$DJ25)*节奏总纲!L24</f>
        <v>#VALUE!</v>
      </c>
      <c r="DM25" s="23" t="e">
        <f>求节点(DF$5:DF$14,$DD$26:$DD$35,$DJ25)*节奏总纲!M24</f>
        <v>#VALUE!</v>
      </c>
      <c r="DN25" s="23" t="e">
        <f>求节点(DG$5:DG$14,$DD$26:$DD$35,$DJ25)*节奏总纲!N24</f>
        <v>#VALUE!</v>
      </c>
      <c r="DO25" s="23" t="e">
        <f>求节点(DH$5:DH$14,$DD$26:$DD$35,$DJ25)*节奏总纲!O24</f>
        <v>#VALUE!</v>
      </c>
      <c r="DP25" s="23" t="e">
        <f>SUM(DK$5:DK25)</f>
        <v>#VALUE!</v>
      </c>
      <c r="DQ25" s="23" t="e">
        <f>SUM(DL$5:DL25)</f>
        <v>#VALUE!</v>
      </c>
      <c r="DR25" s="23" t="e">
        <f>SUM(DM$5:DM25)</f>
        <v>#VALUE!</v>
      </c>
      <c r="DS25" s="23" t="e">
        <f>SUM(DN$5:DN25)</f>
        <v>#VALUE!</v>
      </c>
      <c r="DT25" s="23" t="e">
        <f>SUM(DO$5:DO25)</f>
        <v>#VALUE!</v>
      </c>
      <c r="DU25" s="23" t="e">
        <f>DK25*'[1]功能-付费相关'!AH26+IF($DJ25=1,0,DU24)</f>
        <v>#VALUE!</v>
      </c>
      <c r="DV25" s="23" t="e">
        <f>DL25*'[1]功能-付费相关'!AI26+IF($DJ25=1,0,DV24)</f>
        <v>#VALUE!</v>
      </c>
      <c r="DW25" s="23" t="e">
        <f>DM25*'[1]功能-付费相关'!AJ26+IF($DJ25=1,0,DW24)</f>
        <v>#VALUE!</v>
      </c>
      <c r="DX25" s="23" t="e">
        <f>DN25*'[1]功能-付费相关'!AK26+IF($DJ25=1,0,DX24)</f>
        <v>#VALUE!</v>
      </c>
      <c r="DY25" s="23" t="e">
        <f>DO25*'[1]功能-付费相关'!AL26+IF($DJ25=1,0,DY24)</f>
        <v>#VALUE!</v>
      </c>
      <c r="EB25" s="23">
        <v>21</v>
      </c>
      <c r="EC25" s="23" t="e">
        <f>求节点(DD$5:DD$14,$DE$26:$DE$35,$DJ25)*节奏总纲!K24</f>
        <v>#VALUE!</v>
      </c>
      <c r="ED25" s="23" t="e">
        <f>求节点(DE$5:DE$14,$DE$26:$DE$35,$DJ25)*节奏总纲!L24</f>
        <v>#VALUE!</v>
      </c>
      <c r="EE25" s="23" t="e">
        <f>求节点(DF$5:DF$14,$DE$26:$DE$35,$DJ25)*节奏总纲!M24</f>
        <v>#VALUE!</v>
      </c>
      <c r="EF25" s="23" t="e">
        <f>求节点(DG$5:DG$14,$DE$26:$DE$35,$DJ25)*节奏总纲!N24</f>
        <v>#VALUE!</v>
      </c>
      <c r="EG25" s="23" t="e">
        <f>求节点(DH$5:DH$14,$DE$26:$DE$35,$DJ25)*节奏总纲!O24</f>
        <v>#VALUE!</v>
      </c>
      <c r="EH25" s="23" t="e">
        <f>SUM(EC$5:EC25)</f>
        <v>#VALUE!</v>
      </c>
      <c r="EI25" s="23" t="e">
        <f>SUM(ED$5:ED25)</f>
        <v>#VALUE!</v>
      </c>
      <c r="EJ25" s="23" t="e">
        <f>SUM(EE$5:EE25)</f>
        <v>#VALUE!</v>
      </c>
      <c r="EK25" s="23" t="e">
        <f>SUM(EF$5:EF25)</f>
        <v>#VALUE!</v>
      </c>
      <c r="EL25" s="23" t="e">
        <f>SUM(EG$5:EG25)</f>
        <v>#VALUE!</v>
      </c>
      <c r="EO25" s="23">
        <v>21</v>
      </c>
      <c r="EP25" s="23" t="e">
        <f>求节点(DD$5:DD$14,$DF$26:$DF$35,$DJ25)*节奏总纲!K24</f>
        <v>#VALUE!</v>
      </c>
      <c r="EQ25" s="23" t="e">
        <f>求节点(DE$5:DE$14,$DF$26:$DF$35,$DJ25)*节奏总纲!L24</f>
        <v>#VALUE!</v>
      </c>
      <c r="ER25" s="23" t="e">
        <f>求节点(DF$5:DF$14,$DF$26:$DF$35,$DJ25)*节奏总纲!M24</f>
        <v>#VALUE!</v>
      </c>
      <c r="ES25" s="23" t="e">
        <f>求节点(DG$5:DG$14,$DF$26:$DF$35,$DJ25)*节奏总纲!N24</f>
        <v>#VALUE!</v>
      </c>
      <c r="ET25" s="23" t="e">
        <f>求节点(DH$5:DH$14,$DF$26:$DF$35,$DJ25)*节奏总纲!O24</f>
        <v>#VALUE!</v>
      </c>
      <c r="EU25" s="23" t="e">
        <f>SUM(EP$5:EP25)*$DE$20</f>
        <v>#VALUE!</v>
      </c>
      <c r="EV25" s="23" t="e">
        <f>SUM(EQ$5:EQ25)*$DE$20</f>
        <v>#VALUE!</v>
      </c>
      <c r="EW25" s="23" t="e">
        <f>SUM(ER$5:ER25)*$DE$20</f>
        <v>#VALUE!</v>
      </c>
      <c r="EX25" s="23" t="e">
        <f>SUM(ES$5:ES25)*$DE$20</f>
        <v>#VALUE!</v>
      </c>
      <c r="EY25" s="23" t="e">
        <f>SUM(ET$5:ET25)*$DE$20</f>
        <v>#VALUE!</v>
      </c>
      <c r="FA25" s="23" t="e">
        <f t="shared" si="25"/>
        <v>#VALUE!</v>
      </c>
      <c r="FB25" s="23" t="e">
        <f t="shared" si="25"/>
        <v>#VALUE!</v>
      </c>
      <c r="FC25" s="23" t="e">
        <f t="shared" si="25"/>
        <v>#VALUE!</v>
      </c>
      <c r="FD25" s="23" t="e">
        <f t="shared" si="25"/>
        <v>#VALUE!</v>
      </c>
      <c r="FE25" s="23" t="e">
        <f t="shared" si="25"/>
        <v>#VALUE!</v>
      </c>
      <c r="FF25" s="17" t="e">
        <f>(FA25-FA24)/节奏总纲!K24</f>
        <v>#VALUE!</v>
      </c>
    </row>
    <row r="26" spans="2:162" x14ac:dyDescent="0.15">
      <c r="C26" s="23" t="s">
        <v>51</v>
      </c>
      <c r="D26" s="4">
        <f>SUM(D$9:D13)</f>
        <v>10</v>
      </c>
      <c r="E26" s="4">
        <f>SUM(E$9:E13)</f>
        <v>15</v>
      </c>
      <c r="F26" s="4">
        <f>SUM(F$9:F13)</f>
        <v>30</v>
      </c>
      <c r="G26" s="4">
        <f>SUM(G$9:G13)</f>
        <v>50</v>
      </c>
      <c r="H26" s="4">
        <f>SUM(H$9:H13)</f>
        <v>60</v>
      </c>
      <c r="I26" s="4">
        <f>SUM(I$9:I13)</f>
        <v>0</v>
      </c>
      <c r="Y26" s="23">
        <v>22</v>
      </c>
      <c r="Z26" s="23">
        <f t="shared" si="0"/>
        <v>0</v>
      </c>
      <c r="AA26" s="23">
        <f t="shared" si="0"/>
        <v>0</v>
      </c>
      <c r="AB26" s="23">
        <f t="shared" si="0"/>
        <v>0</v>
      </c>
      <c r="AC26" s="23">
        <f t="shared" si="0"/>
        <v>0</v>
      </c>
      <c r="AD26" s="23">
        <f t="shared" si="0"/>
        <v>0</v>
      </c>
      <c r="AE26" s="23">
        <f t="shared" si="0"/>
        <v>0</v>
      </c>
      <c r="AF26" s="26"/>
      <c r="AG26" s="23">
        <v>22</v>
      </c>
      <c r="AH26" s="23">
        <f t="shared" si="1"/>
        <v>0</v>
      </c>
      <c r="AI26" s="23">
        <f t="shared" si="1"/>
        <v>0</v>
      </c>
      <c r="AJ26" s="23">
        <f t="shared" si="1"/>
        <v>0</v>
      </c>
      <c r="AK26" s="23">
        <f t="shared" si="1"/>
        <v>0</v>
      </c>
      <c r="AL26" s="23">
        <f t="shared" si="1"/>
        <v>0</v>
      </c>
      <c r="AM26" s="23">
        <f t="shared" si="1"/>
        <v>0</v>
      </c>
      <c r="AN26" s="26"/>
      <c r="AO26" s="23">
        <v>22</v>
      </c>
      <c r="AP26" s="23">
        <f t="shared" si="2"/>
        <v>0</v>
      </c>
      <c r="AQ26" s="23">
        <f t="shared" si="2"/>
        <v>0</v>
      </c>
      <c r="AR26" s="23">
        <f t="shared" si="2"/>
        <v>0</v>
      </c>
      <c r="AS26" s="23">
        <f t="shared" si="2"/>
        <v>0</v>
      </c>
      <c r="AT26" s="23">
        <f t="shared" si="2"/>
        <v>0</v>
      </c>
      <c r="AU26" s="23">
        <f t="shared" si="2"/>
        <v>0</v>
      </c>
      <c r="AV26" s="26"/>
      <c r="AW26" s="23">
        <v>22</v>
      </c>
      <c r="AX26" s="23">
        <f t="shared" si="3"/>
        <v>0</v>
      </c>
      <c r="AY26" s="23">
        <f t="shared" si="3"/>
        <v>0</v>
      </c>
      <c r="AZ26" s="23">
        <f t="shared" si="3"/>
        <v>0</v>
      </c>
      <c r="BA26" s="23">
        <f t="shared" si="3"/>
        <v>0</v>
      </c>
      <c r="BB26" s="23">
        <f t="shared" si="3"/>
        <v>0</v>
      </c>
      <c r="BC26" s="23">
        <f t="shared" si="3"/>
        <v>0</v>
      </c>
      <c r="BD26" s="26"/>
      <c r="BE26" s="23">
        <v>22</v>
      </c>
      <c r="BF26" s="23">
        <f t="shared" si="4"/>
        <v>0</v>
      </c>
      <c r="BG26" s="23">
        <f t="shared" si="4"/>
        <v>0</v>
      </c>
      <c r="BH26" s="23">
        <f t="shared" si="4"/>
        <v>0</v>
      </c>
      <c r="BI26" s="23">
        <f t="shared" si="4"/>
        <v>0</v>
      </c>
      <c r="BJ26" s="23">
        <f t="shared" si="4"/>
        <v>0</v>
      </c>
      <c r="BK26" s="23">
        <f t="shared" si="4"/>
        <v>0</v>
      </c>
      <c r="BO26" s="23">
        <v>22</v>
      </c>
      <c r="BP26" s="23" t="e">
        <f t="shared" si="5"/>
        <v>#VALUE!</v>
      </c>
      <c r="BQ26" s="23" t="e">
        <f t="shared" si="6"/>
        <v>#VALUE!</v>
      </c>
      <c r="BR26" s="23" t="e">
        <f t="shared" si="7"/>
        <v>#VALUE!</v>
      </c>
      <c r="BS26" s="23" t="e">
        <f t="shared" si="8"/>
        <v>#VALUE!</v>
      </c>
      <c r="BT26" s="23" t="e">
        <f t="shared" si="9"/>
        <v>#VALUE!</v>
      </c>
      <c r="BV26" s="23">
        <v>22</v>
      </c>
      <c r="BW26" s="23" t="e">
        <f t="shared" si="22"/>
        <v>#VALUE!</v>
      </c>
      <c r="BX26" s="23" t="e">
        <f t="shared" si="10"/>
        <v>#VALUE!</v>
      </c>
      <c r="BY26" s="23" t="e">
        <f t="shared" si="11"/>
        <v>#VALUE!</v>
      </c>
      <c r="BZ26" s="23" t="e">
        <f t="shared" si="12"/>
        <v>#VALUE!</v>
      </c>
      <c r="CA26" s="23" t="e">
        <f t="shared" si="13"/>
        <v>#VALUE!</v>
      </c>
      <c r="DC26" s="23" t="s">
        <v>47</v>
      </c>
      <c r="DD26" s="31">
        <v>900</v>
      </c>
      <c r="DE26" s="31">
        <v>10000</v>
      </c>
      <c r="DF26" s="31">
        <v>120</v>
      </c>
      <c r="DG26" s="17">
        <f>DD26/120</f>
        <v>7.5</v>
      </c>
      <c r="DH26" s="17">
        <f>DF26*$DE$20</f>
        <v>12</v>
      </c>
      <c r="DI26" s="17">
        <f>SUM(DG26:DH26)</f>
        <v>19.5</v>
      </c>
      <c r="DJ26" s="23">
        <v>22</v>
      </c>
      <c r="DK26" s="23" t="e">
        <f>求节点(DD$5:DD$14,$DD$26:$DD$35,$DJ26)*节奏总纲!K25</f>
        <v>#VALUE!</v>
      </c>
      <c r="DL26" s="23" t="e">
        <f>求节点(DE$5:DE$14,$DD$26:$DD$35,$DJ26)*节奏总纲!L25</f>
        <v>#VALUE!</v>
      </c>
      <c r="DM26" s="23" t="e">
        <f>求节点(DF$5:DF$14,$DD$26:$DD$35,$DJ26)*节奏总纲!M25</f>
        <v>#VALUE!</v>
      </c>
      <c r="DN26" s="23" t="e">
        <f>求节点(DG$5:DG$14,$DD$26:$DD$35,$DJ26)*节奏总纲!N25</f>
        <v>#VALUE!</v>
      </c>
      <c r="DO26" s="23" t="e">
        <f>求节点(DH$5:DH$14,$DD$26:$DD$35,$DJ26)*节奏总纲!O25</f>
        <v>#VALUE!</v>
      </c>
      <c r="DP26" s="23" t="e">
        <f>SUM(DK$5:DK26)</f>
        <v>#VALUE!</v>
      </c>
      <c r="DQ26" s="23" t="e">
        <f>SUM(DL$5:DL26)</f>
        <v>#VALUE!</v>
      </c>
      <c r="DR26" s="23" t="e">
        <f>SUM(DM$5:DM26)</f>
        <v>#VALUE!</v>
      </c>
      <c r="DS26" s="23" t="e">
        <f>SUM(DN$5:DN26)</f>
        <v>#VALUE!</v>
      </c>
      <c r="DT26" s="23" t="e">
        <f>SUM(DO$5:DO26)</f>
        <v>#VALUE!</v>
      </c>
      <c r="DU26" s="23" t="e">
        <f>DK26*'[1]功能-付费相关'!AH27+IF($DJ26=1,0,DU25)</f>
        <v>#VALUE!</v>
      </c>
      <c r="DV26" s="23" t="e">
        <f>DL26*'[1]功能-付费相关'!AI27+IF($DJ26=1,0,DV25)</f>
        <v>#VALUE!</v>
      </c>
      <c r="DW26" s="23" t="e">
        <f>DM26*'[1]功能-付费相关'!AJ27+IF($DJ26=1,0,DW25)</f>
        <v>#VALUE!</v>
      </c>
      <c r="DX26" s="23" t="e">
        <f>DN26*'[1]功能-付费相关'!AK27+IF($DJ26=1,0,DX25)</f>
        <v>#VALUE!</v>
      </c>
      <c r="DY26" s="23" t="e">
        <f>DO26*'[1]功能-付费相关'!AL27+IF($DJ26=1,0,DY25)</f>
        <v>#VALUE!</v>
      </c>
      <c r="EB26" s="23">
        <v>22</v>
      </c>
      <c r="EC26" s="23" t="e">
        <f>求节点(DD$5:DD$14,$DE$26:$DE$35,$DJ26)*节奏总纲!K25</f>
        <v>#VALUE!</v>
      </c>
      <c r="ED26" s="23" t="e">
        <f>求节点(DE$5:DE$14,$DE$26:$DE$35,$DJ26)*节奏总纲!L25</f>
        <v>#VALUE!</v>
      </c>
      <c r="EE26" s="23" t="e">
        <f>求节点(DF$5:DF$14,$DE$26:$DE$35,$DJ26)*节奏总纲!M25</f>
        <v>#VALUE!</v>
      </c>
      <c r="EF26" s="23" t="e">
        <f>求节点(DG$5:DG$14,$DE$26:$DE$35,$DJ26)*节奏总纲!N25</f>
        <v>#VALUE!</v>
      </c>
      <c r="EG26" s="23" t="e">
        <f>求节点(DH$5:DH$14,$DE$26:$DE$35,$DJ26)*节奏总纲!O25</f>
        <v>#VALUE!</v>
      </c>
      <c r="EH26" s="23" t="e">
        <f>SUM(EC$5:EC26)</f>
        <v>#VALUE!</v>
      </c>
      <c r="EI26" s="23" t="e">
        <f>SUM(ED$5:ED26)</f>
        <v>#VALUE!</v>
      </c>
      <c r="EJ26" s="23" t="e">
        <f>SUM(EE$5:EE26)</f>
        <v>#VALUE!</v>
      </c>
      <c r="EK26" s="23" t="e">
        <f>SUM(EF$5:EF26)</f>
        <v>#VALUE!</v>
      </c>
      <c r="EL26" s="23" t="e">
        <f>SUM(EG$5:EG26)</f>
        <v>#VALUE!</v>
      </c>
      <c r="EO26" s="23">
        <v>22</v>
      </c>
      <c r="EP26" s="23" t="e">
        <f>求节点(DD$5:DD$14,$DF$26:$DF$35,$DJ26)*节奏总纲!K25</f>
        <v>#VALUE!</v>
      </c>
      <c r="EQ26" s="23" t="e">
        <f>求节点(DE$5:DE$14,$DF$26:$DF$35,$DJ26)*节奏总纲!L25</f>
        <v>#VALUE!</v>
      </c>
      <c r="ER26" s="23" t="e">
        <f>求节点(DF$5:DF$14,$DF$26:$DF$35,$DJ26)*节奏总纲!M25</f>
        <v>#VALUE!</v>
      </c>
      <c r="ES26" s="23" t="e">
        <f>求节点(DG$5:DG$14,$DF$26:$DF$35,$DJ26)*节奏总纲!N25</f>
        <v>#VALUE!</v>
      </c>
      <c r="ET26" s="23" t="e">
        <f>求节点(DH$5:DH$14,$DF$26:$DF$35,$DJ26)*节奏总纲!O25</f>
        <v>#VALUE!</v>
      </c>
      <c r="EU26" s="23" t="e">
        <f>SUM(EP$5:EP26)*$DE$20</f>
        <v>#VALUE!</v>
      </c>
      <c r="EV26" s="23" t="e">
        <f>SUM(EQ$5:EQ26)*$DE$20</f>
        <v>#VALUE!</v>
      </c>
      <c r="EW26" s="23" t="e">
        <f>SUM(ER$5:ER26)*$DE$20</f>
        <v>#VALUE!</v>
      </c>
      <c r="EX26" s="23" t="e">
        <f>SUM(ES$5:ES26)*$DE$20</f>
        <v>#VALUE!</v>
      </c>
      <c r="EY26" s="23" t="e">
        <f>SUM(ET$5:ET26)*$DE$20</f>
        <v>#VALUE!</v>
      </c>
      <c r="FA26" s="23" t="e">
        <f t="shared" si="25"/>
        <v>#VALUE!</v>
      </c>
      <c r="FB26" s="23" t="e">
        <f t="shared" si="25"/>
        <v>#VALUE!</v>
      </c>
      <c r="FC26" s="23" t="e">
        <f t="shared" si="25"/>
        <v>#VALUE!</v>
      </c>
      <c r="FD26" s="23" t="e">
        <f t="shared" si="25"/>
        <v>#VALUE!</v>
      </c>
      <c r="FE26" s="23" t="e">
        <f t="shared" si="25"/>
        <v>#VALUE!</v>
      </c>
      <c r="FF26" s="17" t="e">
        <f>(FA26-FA25)/节奏总纲!K25</f>
        <v>#VALUE!</v>
      </c>
    </row>
    <row r="27" spans="2:162" x14ac:dyDescent="0.15">
      <c r="C27" s="23" t="s">
        <v>52</v>
      </c>
      <c r="D27" s="4">
        <f>SUM(D$9:D14)</f>
        <v>10</v>
      </c>
      <c r="E27" s="4">
        <f>SUM(E$9:E14)</f>
        <v>15</v>
      </c>
      <c r="F27" s="4">
        <f>SUM(F$9:F14)</f>
        <v>30</v>
      </c>
      <c r="G27" s="4">
        <f>SUM(G$9:G14)</f>
        <v>50</v>
      </c>
      <c r="H27" s="4">
        <f>SUM(H$9:H14)</f>
        <v>60</v>
      </c>
      <c r="I27" s="4">
        <f>SUM(I$9:I14)</f>
        <v>180</v>
      </c>
      <c r="M27" s="12" t="s">
        <v>18</v>
      </c>
      <c r="N27" s="19"/>
      <c r="O27" s="19"/>
      <c r="P27" s="231" t="s">
        <v>98</v>
      </c>
      <c r="Q27" s="232"/>
      <c r="R27" s="232"/>
      <c r="S27" s="232"/>
      <c r="T27" s="232"/>
      <c r="U27" s="233"/>
      <c r="Y27" s="23">
        <v>23</v>
      </c>
      <c r="Z27" s="23">
        <f t="shared" si="0"/>
        <v>0</v>
      </c>
      <c r="AA27" s="23">
        <f t="shared" si="0"/>
        <v>0</v>
      </c>
      <c r="AB27" s="23">
        <f t="shared" si="0"/>
        <v>0</v>
      </c>
      <c r="AC27" s="23">
        <f t="shared" si="0"/>
        <v>0</v>
      </c>
      <c r="AD27" s="23">
        <f t="shared" si="0"/>
        <v>0</v>
      </c>
      <c r="AE27" s="23">
        <f t="shared" si="0"/>
        <v>0</v>
      </c>
      <c r="AF27" s="26"/>
      <c r="AG27" s="23">
        <v>23</v>
      </c>
      <c r="AH27" s="23">
        <f t="shared" si="1"/>
        <v>0</v>
      </c>
      <c r="AI27" s="23">
        <f t="shared" si="1"/>
        <v>0</v>
      </c>
      <c r="AJ27" s="23">
        <f t="shared" si="1"/>
        <v>0</v>
      </c>
      <c r="AK27" s="23">
        <f t="shared" si="1"/>
        <v>0</v>
      </c>
      <c r="AL27" s="23">
        <f t="shared" si="1"/>
        <v>0</v>
      </c>
      <c r="AM27" s="23">
        <f t="shared" si="1"/>
        <v>0</v>
      </c>
      <c r="AN27" s="26"/>
      <c r="AO27" s="23">
        <v>23</v>
      </c>
      <c r="AP27" s="23">
        <f t="shared" si="2"/>
        <v>0</v>
      </c>
      <c r="AQ27" s="23">
        <f t="shared" si="2"/>
        <v>0</v>
      </c>
      <c r="AR27" s="23">
        <f t="shared" si="2"/>
        <v>0</v>
      </c>
      <c r="AS27" s="23">
        <f t="shared" si="2"/>
        <v>0</v>
      </c>
      <c r="AT27" s="23">
        <f t="shared" si="2"/>
        <v>0</v>
      </c>
      <c r="AU27" s="23">
        <f t="shared" si="2"/>
        <v>0</v>
      </c>
      <c r="AV27" s="26"/>
      <c r="AW27" s="23">
        <v>23</v>
      </c>
      <c r="AX27" s="23">
        <f t="shared" si="3"/>
        <v>0</v>
      </c>
      <c r="AY27" s="23">
        <f t="shared" si="3"/>
        <v>0</v>
      </c>
      <c r="AZ27" s="23">
        <f t="shared" si="3"/>
        <v>0</v>
      </c>
      <c r="BA27" s="23">
        <f t="shared" si="3"/>
        <v>0</v>
      </c>
      <c r="BB27" s="23">
        <f t="shared" si="3"/>
        <v>0</v>
      </c>
      <c r="BC27" s="23">
        <f t="shared" si="3"/>
        <v>0</v>
      </c>
      <c r="BD27" s="26"/>
      <c r="BE27" s="23">
        <v>23</v>
      </c>
      <c r="BF27" s="23">
        <f t="shared" si="4"/>
        <v>0</v>
      </c>
      <c r="BG27" s="23">
        <f t="shared" si="4"/>
        <v>0</v>
      </c>
      <c r="BH27" s="23">
        <f t="shared" si="4"/>
        <v>0</v>
      </c>
      <c r="BI27" s="23">
        <f t="shared" si="4"/>
        <v>0</v>
      </c>
      <c r="BJ27" s="23">
        <f t="shared" si="4"/>
        <v>0</v>
      </c>
      <c r="BK27" s="23">
        <f t="shared" si="4"/>
        <v>0</v>
      </c>
      <c r="BO27" s="23">
        <v>23</v>
      </c>
      <c r="BP27" s="23" t="e">
        <f t="shared" si="5"/>
        <v>#VALUE!</v>
      </c>
      <c r="BQ27" s="23" t="e">
        <f t="shared" si="6"/>
        <v>#VALUE!</v>
      </c>
      <c r="BR27" s="23" t="e">
        <f t="shared" si="7"/>
        <v>#VALUE!</v>
      </c>
      <c r="BS27" s="23" t="e">
        <f t="shared" si="8"/>
        <v>#VALUE!</v>
      </c>
      <c r="BT27" s="23" t="e">
        <f t="shared" si="9"/>
        <v>#VALUE!</v>
      </c>
      <c r="BV27" s="23">
        <v>23</v>
      </c>
      <c r="BW27" s="23" t="e">
        <f t="shared" si="22"/>
        <v>#VALUE!</v>
      </c>
      <c r="BX27" s="23" t="e">
        <f t="shared" si="10"/>
        <v>#VALUE!</v>
      </c>
      <c r="BY27" s="23" t="e">
        <f t="shared" si="11"/>
        <v>#VALUE!</v>
      </c>
      <c r="BZ27" s="23" t="e">
        <f t="shared" si="12"/>
        <v>#VALUE!</v>
      </c>
      <c r="CA27" s="23" t="e">
        <f t="shared" si="13"/>
        <v>#VALUE!</v>
      </c>
      <c r="CE27" s="31" t="s">
        <v>18</v>
      </c>
      <c r="CF27" s="234" t="s">
        <v>29</v>
      </c>
      <c r="CG27" s="235"/>
      <c r="CH27" s="235"/>
      <c r="CI27" s="236"/>
      <c r="CJ27" s="234" t="s">
        <v>30</v>
      </c>
      <c r="CK27" s="235"/>
      <c r="CL27" s="235"/>
      <c r="CM27" s="235"/>
      <c r="CN27" s="236"/>
      <c r="CQ27" s="31" t="s">
        <v>18</v>
      </c>
      <c r="CR27" s="234" t="s">
        <v>104</v>
      </c>
      <c r="CS27" s="235"/>
      <c r="CT27" s="235"/>
      <c r="CU27" s="236"/>
      <c r="DC27" s="23" t="s">
        <v>48</v>
      </c>
      <c r="DD27" s="31">
        <v>1200</v>
      </c>
      <c r="DE27" s="31">
        <v>20000</v>
      </c>
      <c r="DF27" s="31">
        <v>160</v>
      </c>
      <c r="DG27" s="17">
        <f t="shared" ref="DG27:DG35" si="31">DD27/120</f>
        <v>10</v>
      </c>
      <c r="DH27" s="17">
        <f t="shared" ref="DH27:DH35" si="32">DF27*$DE$20</f>
        <v>16</v>
      </c>
      <c r="DI27" s="17">
        <f t="shared" ref="DI27:DI35" si="33">SUM(DG27:DH27)</f>
        <v>26</v>
      </c>
      <c r="DJ27" s="23">
        <v>23</v>
      </c>
      <c r="DK27" s="23" t="e">
        <f>求节点(DD$5:DD$14,$DD$26:$DD$35,$DJ27)*节奏总纲!K26</f>
        <v>#VALUE!</v>
      </c>
      <c r="DL27" s="23" t="e">
        <f>求节点(DE$5:DE$14,$DD$26:$DD$35,$DJ27)*节奏总纲!L26</f>
        <v>#VALUE!</v>
      </c>
      <c r="DM27" s="23" t="e">
        <f>求节点(DF$5:DF$14,$DD$26:$DD$35,$DJ27)*节奏总纲!M26</f>
        <v>#VALUE!</v>
      </c>
      <c r="DN27" s="23" t="e">
        <f>求节点(DG$5:DG$14,$DD$26:$DD$35,$DJ27)*节奏总纲!N26</f>
        <v>#VALUE!</v>
      </c>
      <c r="DO27" s="23" t="e">
        <f>求节点(DH$5:DH$14,$DD$26:$DD$35,$DJ27)*节奏总纲!O26</f>
        <v>#VALUE!</v>
      </c>
      <c r="DP27" s="23" t="e">
        <f>SUM(DK$5:DK27)</f>
        <v>#VALUE!</v>
      </c>
      <c r="DQ27" s="23" t="e">
        <f>SUM(DL$5:DL27)</f>
        <v>#VALUE!</v>
      </c>
      <c r="DR27" s="23" t="e">
        <f>SUM(DM$5:DM27)</f>
        <v>#VALUE!</v>
      </c>
      <c r="DS27" s="23" t="e">
        <f>SUM(DN$5:DN27)</f>
        <v>#VALUE!</v>
      </c>
      <c r="DT27" s="23" t="e">
        <f>SUM(DO$5:DO27)</f>
        <v>#VALUE!</v>
      </c>
      <c r="DU27" s="23" t="e">
        <f>DK27*'[1]功能-付费相关'!AH28+IF($DJ27=1,0,DU26)</f>
        <v>#VALUE!</v>
      </c>
      <c r="DV27" s="23" t="e">
        <f>DL27*'[1]功能-付费相关'!AI28+IF($DJ27=1,0,DV26)</f>
        <v>#VALUE!</v>
      </c>
      <c r="DW27" s="23" t="e">
        <f>DM27*'[1]功能-付费相关'!AJ28+IF($DJ27=1,0,DW26)</f>
        <v>#VALUE!</v>
      </c>
      <c r="DX27" s="23" t="e">
        <f>DN27*'[1]功能-付费相关'!AK28+IF($DJ27=1,0,DX26)</f>
        <v>#VALUE!</v>
      </c>
      <c r="DY27" s="23" t="e">
        <f>DO27*'[1]功能-付费相关'!AL28+IF($DJ27=1,0,DY26)</f>
        <v>#VALUE!</v>
      </c>
      <c r="EB27" s="23">
        <v>23</v>
      </c>
      <c r="EC27" s="23" t="e">
        <f>求节点(DD$5:DD$14,$DE$26:$DE$35,$DJ27)*节奏总纲!K26</f>
        <v>#VALUE!</v>
      </c>
      <c r="ED27" s="23" t="e">
        <f>求节点(DE$5:DE$14,$DE$26:$DE$35,$DJ27)*节奏总纲!L26</f>
        <v>#VALUE!</v>
      </c>
      <c r="EE27" s="23" t="e">
        <f>求节点(DF$5:DF$14,$DE$26:$DE$35,$DJ27)*节奏总纲!M26</f>
        <v>#VALUE!</v>
      </c>
      <c r="EF27" s="23" t="e">
        <f>求节点(DG$5:DG$14,$DE$26:$DE$35,$DJ27)*节奏总纲!N26</f>
        <v>#VALUE!</v>
      </c>
      <c r="EG27" s="23" t="e">
        <f>求节点(DH$5:DH$14,$DE$26:$DE$35,$DJ27)*节奏总纲!O26</f>
        <v>#VALUE!</v>
      </c>
      <c r="EH27" s="23" t="e">
        <f>SUM(EC$5:EC27)</f>
        <v>#VALUE!</v>
      </c>
      <c r="EI27" s="23" t="e">
        <f>SUM(ED$5:ED27)</f>
        <v>#VALUE!</v>
      </c>
      <c r="EJ27" s="23" t="e">
        <f>SUM(EE$5:EE27)</f>
        <v>#VALUE!</v>
      </c>
      <c r="EK27" s="23" t="e">
        <f>SUM(EF$5:EF27)</f>
        <v>#VALUE!</v>
      </c>
      <c r="EL27" s="23" t="e">
        <f>SUM(EG$5:EG27)</f>
        <v>#VALUE!</v>
      </c>
      <c r="EO27" s="23">
        <v>23</v>
      </c>
      <c r="EP27" s="23" t="e">
        <f>求节点(DD$5:DD$14,$DF$26:$DF$35,$DJ27)*节奏总纲!K26</f>
        <v>#VALUE!</v>
      </c>
      <c r="EQ27" s="23" t="e">
        <f>求节点(DE$5:DE$14,$DF$26:$DF$35,$DJ27)*节奏总纲!L26</f>
        <v>#VALUE!</v>
      </c>
      <c r="ER27" s="23" t="e">
        <f>求节点(DF$5:DF$14,$DF$26:$DF$35,$DJ27)*节奏总纲!M26</f>
        <v>#VALUE!</v>
      </c>
      <c r="ES27" s="23" t="e">
        <f>求节点(DG$5:DG$14,$DF$26:$DF$35,$DJ27)*节奏总纲!N26</f>
        <v>#VALUE!</v>
      </c>
      <c r="ET27" s="23" t="e">
        <f>求节点(DH$5:DH$14,$DF$26:$DF$35,$DJ27)*节奏总纲!O26</f>
        <v>#VALUE!</v>
      </c>
      <c r="EU27" s="23" t="e">
        <f>SUM(EP$5:EP27)*$DE$20</f>
        <v>#VALUE!</v>
      </c>
      <c r="EV27" s="23" t="e">
        <f>SUM(EQ$5:EQ27)*$DE$20</f>
        <v>#VALUE!</v>
      </c>
      <c r="EW27" s="23" t="e">
        <f>SUM(ER$5:ER27)*$DE$20</f>
        <v>#VALUE!</v>
      </c>
      <c r="EX27" s="23" t="e">
        <f>SUM(ES$5:ES27)*$DE$20</f>
        <v>#VALUE!</v>
      </c>
      <c r="EY27" s="23" t="e">
        <f>SUM(ET$5:ET27)*$DE$20</f>
        <v>#VALUE!</v>
      </c>
      <c r="FA27" s="23" t="e">
        <f t="shared" si="25"/>
        <v>#VALUE!</v>
      </c>
      <c r="FB27" s="23" t="e">
        <f t="shared" si="25"/>
        <v>#VALUE!</v>
      </c>
      <c r="FC27" s="23" t="e">
        <f t="shared" si="25"/>
        <v>#VALUE!</v>
      </c>
      <c r="FD27" s="23" t="e">
        <f t="shared" si="25"/>
        <v>#VALUE!</v>
      </c>
      <c r="FE27" s="23" t="e">
        <f t="shared" si="25"/>
        <v>#VALUE!</v>
      </c>
      <c r="FF27" s="17" t="e">
        <f>(FA27-FA26)/节奏总纲!K26</f>
        <v>#VALUE!</v>
      </c>
    </row>
    <row r="28" spans="2:162" x14ac:dyDescent="0.15">
      <c r="C28" s="23" t="s">
        <v>53</v>
      </c>
      <c r="D28" s="4">
        <f>SUM(D$9:D15)</f>
        <v>10</v>
      </c>
      <c r="E28" s="4">
        <f>SUM(E$9:E15)</f>
        <v>15</v>
      </c>
      <c r="F28" s="4">
        <f>SUM(F$9:F15)</f>
        <v>30</v>
      </c>
      <c r="G28" s="4">
        <f>SUM(G$9:G15)</f>
        <v>50</v>
      </c>
      <c r="H28" s="4">
        <f>SUM(H$9:H15)</f>
        <v>60</v>
      </c>
      <c r="I28" s="4">
        <f>SUM(I$9:I15)</f>
        <v>180</v>
      </c>
      <c r="M28" s="12" t="s">
        <v>357</v>
      </c>
      <c r="N28" s="12" t="s">
        <v>44</v>
      </c>
      <c r="O28" s="12" t="s">
        <v>60</v>
      </c>
      <c r="P28" s="12" t="s">
        <v>84</v>
      </c>
      <c r="Q28" s="12" t="s">
        <v>79</v>
      </c>
      <c r="R28" s="12" t="s">
        <v>80</v>
      </c>
      <c r="S28" s="12" t="s">
        <v>81</v>
      </c>
      <c r="T28" s="12" t="s">
        <v>82</v>
      </c>
      <c r="U28" s="12" t="s">
        <v>83</v>
      </c>
      <c r="V28" s="12" t="s">
        <v>101</v>
      </c>
      <c r="Y28" s="23">
        <v>24</v>
      </c>
      <c r="Z28" s="23">
        <f t="shared" si="0"/>
        <v>0</v>
      </c>
      <c r="AA28" s="23">
        <f t="shared" si="0"/>
        <v>0</v>
      </c>
      <c r="AB28" s="23">
        <f t="shared" si="0"/>
        <v>0</v>
      </c>
      <c r="AC28" s="23">
        <f t="shared" si="0"/>
        <v>0</v>
      </c>
      <c r="AD28" s="23">
        <f t="shared" si="0"/>
        <v>0</v>
      </c>
      <c r="AE28" s="23">
        <f t="shared" si="0"/>
        <v>0</v>
      </c>
      <c r="AF28" s="26"/>
      <c r="AG28" s="23">
        <v>24</v>
      </c>
      <c r="AH28" s="23">
        <f t="shared" si="1"/>
        <v>0</v>
      </c>
      <c r="AI28" s="23">
        <f t="shared" si="1"/>
        <v>0</v>
      </c>
      <c r="AJ28" s="23">
        <f t="shared" si="1"/>
        <v>0</v>
      </c>
      <c r="AK28" s="23">
        <f t="shared" si="1"/>
        <v>0</v>
      </c>
      <c r="AL28" s="23">
        <f t="shared" si="1"/>
        <v>0</v>
      </c>
      <c r="AM28" s="23">
        <f t="shared" si="1"/>
        <v>0</v>
      </c>
      <c r="AN28" s="26"/>
      <c r="AO28" s="23">
        <v>24</v>
      </c>
      <c r="AP28" s="23">
        <f t="shared" si="2"/>
        <v>0</v>
      </c>
      <c r="AQ28" s="23">
        <f t="shared" si="2"/>
        <v>0</v>
      </c>
      <c r="AR28" s="23">
        <f t="shared" si="2"/>
        <v>0</v>
      </c>
      <c r="AS28" s="23">
        <f t="shared" si="2"/>
        <v>0</v>
      </c>
      <c r="AT28" s="23">
        <f t="shared" si="2"/>
        <v>0</v>
      </c>
      <c r="AU28" s="23">
        <f t="shared" si="2"/>
        <v>0</v>
      </c>
      <c r="AV28" s="26"/>
      <c r="AW28" s="23">
        <v>24</v>
      </c>
      <c r="AX28" s="23">
        <f t="shared" si="3"/>
        <v>0</v>
      </c>
      <c r="AY28" s="23">
        <f t="shared" si="3"/>
        <v>0</v>
      </c>
      <c r="AZ28" s="23">
        <f t="shared" si="3"/>
        <v>0</v>
      </c>
      <c r="BA28" s="23">
        <f t="shared" si="3"/>
        <v>0</v>
      </c>
      <c r="BB28" s="23">
        <f t="shared" si="3"/>
        <v>0</v>
      </c>
      <c r="BC28" s="23">
        <f t="shared" si="3"/>
        <v>0</v>
      </c>
      <c r="BD28" s="26"/>
      <c r="BE28" s="23">
        <v>24</v>
      </c>
      <c r="BF28" s="23">
        <f t="shared" si="4"/>
        <v>0</v>
      </c>
      <c r="BG28" s="23">
        <f t="shared" si="4"/>
        <v>0</v>
      </c>
      <c r="BH28" s="23">
        <f t="shared" si="4"/>
        <v>0</v>
      </c>
      <c r="BI28" s="23">
        <f t="shared" si="4"/>
        <v>0</v>
      </c>
      <c r="BJ28" s="23">
        <f t="shared" si="4"/>
        <v>0</v>
      </c>
      <c r="BK28" s="23">
        <f t="shared" si="4"/>
        <v>0</v>
      </c>
      <c r="BO28" s="23">
        <v>24</v>
      </c>
      <c r="BP28" s="23" t="e">
        <f t="shared" si="5"/>
        <v>#VALUE!</v>
      </c>
      <c r="BQ28" s="23" t="e">
        <f t="shared" si="6"/>
        <v>#VALUE!</v>
      </c>
      <c r="BR28" s="23" t="e">
        <f t="shared" si="7"/>
        <v>#VALUE!</v>
      </c>
      <c r="BS28" s="23" t="e">
        <f t="shared" si="8"/>
        <v>#VALUE!</v>
      </c>
      <c r="BT28" s="23" t="e">
        <f t="shared" si="9"/>
        <v>#VALUE!</v>
      </c>
      <c r="BV28" s="23">
        <v>24</v>
      </c>
      <c r="BW28" s="23" t="e">
        <f t="shared" si="22"/>
        <v>#VALUE!</v>
      </c>
      <c r="BX28" s="23" t="e">
        <f t="shared" si="10"/>
        <v>#VALUE!</v>
      </c>
      <c r="BY28" s="23" t="e">
        <f t="shared" si="11"/>
        <v>#VALUE!</v>
      </c>
      <c r="BZ28" s="23" t="e">
        <f t="shared" si="12"/>
        <v>#VALUE!</v>
      </c>
      <c r="CA28" s="23" t="e">
        <f t="shared" si="13"/>
        <v>#VALUE!</v>
      </c>
      <c r="CE28" s="23" t="s">
        <v>357</v>
      </c>
      <c r="CF28" s="31" t="s">
        <v>25</v>
      </c>
      <c r="CG28" s="31" t="s">
        <v>26</v>
      </c>
      <c r="CH28" s="31" t="s">
        <v>35</v>
      </c>
      <c r="CI28" s="31" t="s">
        <v>36</v>
      </c>
      <c r="CJ28" s="31" t="s">
        <v>25</v>
      </c>
      <c r="CK28" s="31" t="s">
        <v>26</v>
      </c>
      <c r="CL28" s="31" t="s">
        <v>35</v>
      </c>
      <c r="CM28" s="31" t="s">
        <v>36</v>
      </c>
      <c r="CN28" s="23" t="s">
        <v>27</v>
      </c>
      <c r="CQ28" s="23" t="s">
        <v>357</v>
      </c>
      <c r="CR28" s="31" t="s">
        <v>103</v>
      </c>
      <c r="CS28" s="31"/>
      <c r="CT28" s="31"/>
      <c r="CU28" s="31" t="s">
        <v>102</v>
      </c>
      <c r="DC28" s="23" t="s">
        <v>49</v>
      </c>
      <c r="DD28" s="31">
        <v>1500</v>
      </c>
      <c r="DE28" s="31">
        <v>30000</v>
      </c>
      <c r="DF28" s="31">
        <v>200</v>
      </c>
      <c r="DG28" s="17">
        <f t="shared" si="31"/>
        <v>12.5</v>
      </c>
      <c r="DH28" s="17">
        <f t="shared" si="32"/>
        <v>20</v>
      </c>
      <c r="DI28" s="17">
        <f t="shared" si="33"/>
        <v>32.5</v>
      </c>
      <c r="DJ28" s="23">
        <v>24</v>
      </c>
      <c r="DK28" s="23" t="e">
        <f>求节点(DD$5:DD$14,$DD$26:$DD$35,$DJ28)*节奏总纲!K27</f>
        <v>#VALUE!</v>
      </c>
      <c r="DL28" s="23" t="e">
        <f>求节点(DE$5:DE$14,$DD$26:$DD$35,$DJ28)*节奏总纲!L27</f>
        <v>#VALUE!</v>
      </c>
      <c r="DM28" s="23" t="e">
        <f>求节点(DF$5:DF$14,$DD$26:$DD$35,$DJ28)*节奏总纲!M27</f>
        <v>#VALUE!</v>
      </c>
      <c r="DN28" s="23" t="e">
        <f>求节点(DG$5:DG$14,$DD$26:$DD$35,$DJ28)*节奏总纲!N27</f>
        <v>#VALUE!</v>
      </c>
      <c r="DO28" s="23" t="e">
        <f>求节点(DH$5:DH$14,$DD$26:$DD$35,$DJ28)*节奏总纲!O27</f>
        <v>#VALUE!</v>
      </c>
      <c r="DP28" s="23" t="e">
        <f>SUM(DK$5:DK28)</f>
        <v>#VALUE!</v>
      </c>
      <c r="DQ28" s="23" t="e">
        <f>SUM(DL$5:DL28)</f>
        <v>#VALUE!</v>
      </c>
      <c r="DR28" s="23" t="e">
        <f>SUM(DM$5:DM28)</f>
        <v>#VALUE!</v>
      </c>
      <c r="DS28" s="23" t="e">
        <f>SUM(DN$5:DN28)</f>
        <v>#VALUE!</v>
      </c>
      <c r="DT28" s="23" t="e">
        <f>SUM(DO$5:DO28)</f>
        <v>#VALUE!</v>
      </c>
      <c r="DU28" s="23" t="e">
        <f>DK28*'[1]功能-付费相关'!AH29+IF($DJ28=1,0,DU27)</f>
        <v>#VALUE!</v>
      </c>
      <c r="DV28" s="23" t="e">
        <f>DL28*'[1]功能-付费相关'!AI29+IF($DJ28=1,0,DV27)</f>
        <v>#VALUE!</v>
      </c>
      <c r="DW28" s="23" t="e">
        <f>DM28*'[1]功能-付费相关'!AJ29+IF($DJ28=1,0,DW27)</f>
        <v>#VALUE!</v>
      </c>
      <c r="DX28" s="23" t="e">
        <f>DN28*'[1]功能-付费相关'!AK29+IF($DJ28=1,0,DX27)</f>
        <v>#VALUE!</v>
      </c>
      <c r="DY28" s="23" t="e">
        <f>DO28*'[1]功能-付费相关'!AL29+IF($DJ28=1,0,DY27)</f>
        <v>#VALUE!</v>
      </c>
      <c r="EB28" s="23">
        <v>24</v>
      </c>
      <c r="EC28" s="23" t="e">
        <f>求节点(DD$5:DD$14,$DE$26:$DE$35,$DJ28)*节奏总纲!K27</f>
        <v>#VALUE!</v>
      </c>
      <c r="ED28" s="23" t="e">
        <f>求节点(DE$5:DE$14,$DE$26:$DE$35,$DJ28)*节奏总纲!L27</f>
        <v>#VALUE!</v>
      </c>
      <c r="EE28" s="23" t="e">
        <f>求节点(DF$5:DF$14,$DE$26:$DE$35,$DJ28)*节奏总纲!M27</f>
        <v>#VALUE!</v>
      </c>
      <c r="EF28" s="23" t="e">
        <f>求节点(DG$5:DG$14,$DE$26:$DE$35,$DJ28)*节奏总纲!N27</f>
        <v>#VALUE!</v>
      </c>
      <c r="EG28" s="23" t="e">
        <f>求节点(DH$5:DH$14,$DE$26:$DE$35,$DJ28)*节奏总纲!O27</f>
        <v>#VALUE!</v>
      </c>
      <c r="EH28" s="23" t="e">
        <f>SUM(EC$5:EC28)</f>
        <v>#VALUE!</v>
      </c>
      <c r="EI28" s="23" t="e">
        <f>SUM(ED$5:ED28)</f>
        <v>#VALUE!</v>
      </c>
      <c r="EJ28" s="23" t="e">
        <f>SUM(EE$5:EE28)</f>
        <v>#VALUE!</v>
      </c>
      <c r="EK28" s="23" t="e">
        <f>SUM(EF$5:EF28)</f>
        <v>#VALUE!</v>
      </c>
      <c r="EL28" s="23" t="e">
        <f>SUM(EG$5:EG28)</f>
        <v>#VALUE!</v>
      </c>
      <c r="EO28" s="23">
        <v>24</v>
      </c>
      <c r="EP28" s="23" t="e">
        <f>求节点(DD$5:DD$14,$DF$26:$DF$35,$DJ28)*节奏总纲!K27</f>
        <v>#VALUE!</v>
      </c>
      <c r="EQ28" s="23" t="e">
        <f>求节点(DE$5:DE$14,$DF$26:$DF$35,$DJ28)*节奏总纲!L27</f>
        <v>#VALUE!</v>
      </c>
      <c r="ER28" s="23" t="e">
        <f>求节点(DF$5:DF$14,$DF$26:$DF$35,$DJ28)*节奏总纲!M27</f>
        <v>#VALUE!</v>
      </c>
      <c r="ES28" s="23" t="e">
        <f>求节点(DG$5:DG$14,$DF$26:$DF$35,$DJ28)*节奏总纲!N27</f>
        <v>#VALUE!</v>
      </c>
      <c r="ET28" s="23" t="e">
        <f>求节点(DH$5:DH$14,$DF$26:$DF$35,$DJ28)*节奏总纲!O27</f>
        <v>#VALUE!</v>
      </c>
      <c r="EU28" s="23" t="e">
        <f>SUM(EP$5:EP28)*$DE$20</f>
        <v>#VALUE!</v>
      </c>
      <c r="EV28" s="23" t="e">
        <f>SUM(EQ$5:EQ28)*$DE$20</f>
        <v>#VALUE!</v>
      </c>
      <c r="EW28" s="23" t="e">
        <f>SUM(ER$5:ER28)*$DE$20</f>
        <v>#VALUE!</v>
      </c>
      <c r="EX28" s="23" t="e">
        <f>SUM(ES$5:ES28)*$DE$20</f>
        <v>#VALUE!</v>
      </c>
      <c r="EY28" s="23" t="e">
        <f>SUM(ET$5:ET28)*$DE$20</f>
        <v>#VALUE!</v>
      </c>
      <c r="FA28" s="23" t="e">
        <f t="shared" si="25"/>
        <v>#VALUE!</v>
      </c>
      <c r="FB28" s="23" t="e">
        <f t="shared" si="25"/>
        <v>#VALUE!</v>
      </c>
      <c r="FC28" s="23" t="e">
        <f t="shared" si="25"/>
        <v>#VALUE!</v>
      </c>
      <c r="FD28" s="23" t="e">
        <f t="shared" si="25"/>
        <v>#VALUE!</v>
      </c>
      <c r="FE28" s="23" t="e">
        <f t="shared" si="25"/>
        <v>#VALUE!</v>
      </c>
      <c r="FF28" s="17" t="e">
        <f>(FA28-FA27)/节奏总纲!K27</f>
        <v>#VALUE!</v>
      </c>
    </row>
    <row r="29" spans="2:162" x14ac:dyDescent="0.15">
      <c r="C29" s="23" t="s">
        <v>54</v>
      </c>
      <c r="D29" s="4">
        <f>SUM(D$9:D16)</f>
        <v>10</v>
      </c>
      <c r="E29" s="4">
        <f>SUM(E$9:E16)</f>
        <v>15</v>
      </c>
      <c r="F29" s="4">
        <f>SUM(F$9:F16)</f>
        <v>30</v>
      </c>
      <c r="G29" s="4">
        <f>SUM(G$9:G16)</f>
        <v>50</v>
      </c>
      <c r="H29" s="4">
        <f>SUM(H$9:H16)</f>
        <v>60</v>
      </c>
      <c r="I29" s="4">
        <f>SUM(I$9:I16)</f>
        <v>180</v>
      </c>
      <c r="M29" s="12" t="e">
        <f>基础状态预期!#REF!</f>
        <v>#REF!</v>
      </c>
      <c r="N29" s="12" t="e">
        <f>基础状态预期!#REF!</f>
        <v>#REF!</v>
      </c>
      <c r="O29" s="12" t="e">
        <f>基础状态预期!#REF!</f>
        <v>#REF!</v>
      </c>
      <c r="P29" s="14" t="e">
        <f>INDEX(D$22:D$31,MATCH($O29,$C$22:$C$31,0),1)*D$4</f>
        <v>#REF!</v>
      </c>
      <c r="Q29" s="14" t="e">
        <f t="shared" ref="Q29:U38" si="34">INDEX(E$22:E$31,MATCH($O29,$C$22:$C$31,0),1)*E$4</f>
        <v>#REF!</v>
      </c>
      <c r="R29" s="14" t="e">
        <f t="shared" si="34"/>
        <v>#REF!</v>
      </c>
      <c r="S29" s="14" t="e">
        <f t="shared" si="34"/>
        <v>#REF!</v>
      </c>
      <c r="T29" s="14" t="e">
        <f t="shared" si="34"/>
        <v>#REF!</v>
      </c>
      <c r="U29" s="14" t="e">
        <f t="shared" si="34"/>
        <v>#REF!</v>
      </c>
      <c r="V29" s="14" t="e">
        <f>SUMPRODUCT(P29:U29/'[1]功能-行军令'!$GI$26:$GN$26)/0.18*'[1]功能-付费相关'!$I$6</f>
        <v>#REF!</v>
      </c>
      <c r="Y29" s="23">
        <v>25</v>
      </c>
      <c r="Z29" s="23">
        <f t="shared" si="0"/>
        <v>0</v>
      </c>
      <c r="AA29" s="23">
        <f t="shared" si="0"/>
        <v>0</v>
      </c>
      <c r="AB29" s="23">
        <f t="shared" si="0"/>
        <v>0</v>
      </c>
      <c r="AC29" s="23">
        <f t="shared" si="0"/>
        <v>0</v>
      </c>
      <c r="AD29" s="23">
        <f t="shared" si="0"/>
        <v>0</v>
      </c>
      <c r="AE29" s="23">
        <f t="shared" si="0"/>
        <v>0</v>
      </c>
      <c r="AF29" s="26"/>
      <c r="AG29" s="23">
        <v>25</v>
      </c>
      <c r="AH29" s="23">
        <f t="shared" si="1"/>
        <v>0</v>
      </c>
      <c r="AI29" s="23">
        <f t="shared" si="1"/>
        <v>0</v>
      </c>
      <c r="AJ29" s="23">
        <f t="shared" si="1"/>
        <v>0</v>
      </c>
      <c r="AK29" s="23">
        <f t="shared" si="1"/>
        <v>0</v>
      </c>
      <c r="AL29" s="23">
        <f t="shared" si="1"/>
        <v>0</v>
      </c>
      <c r="AM29" s="23">
        <f t="shared" si="1"/>
        <v>0</v>
      </c>
      <c r="AN29" s="26"/>
      <c r="AO29" s="23">
        <v>25</v>
      </c>
      <c r="AP29" s="23">
        <f t="shared" si="2"/>
        <v>0</v>
      </c>
      <c r="AQ29" s="23">
        <f t="shared" si="2"/>
        <v>0</v>
      </c>
      <c r="AR29" s="23">
        <f t="shared" si="2"/>
        <v>0</v>
      </c>
      <c r="AS29" s="23">
        <f t="shared" si="2"/>
        <v>0</v>
      </c>
      <c r="AT29" s="23">
        <f t="shared" si="2"/>
        <v>0</v>
      </c>
      <c r="AU29" s="23">
        <f t="shared" si="2"/>
        <v>0</v>
      </c>
      <c r="AV29" s="26"/>
      <c r="AW29" s="23">
        <v>25</v>
      </c>
      <c r="AX29" s="23">
        <f t="shared" si="3"/>
        <v>0</v>
      </c>
      <c r="AY29" s="23">
        <f t="shared" si="3"/>
        <v>0</v>
      </c>
      <c r="AZ29" s="23">
        <f t="shared" si="3"/>
        <v>0</v>
      </c>
      <c r="BA29" s="23">
        <f t="shared" si="3"/>
        <v>0</v>
      </c>
      <c r="BB29" s="23">
        <f t="shared" si="3"/>
        <v>0</v>
      </c>
      <c r="BC29" s="23">
        <f t="shared" si="3"/>
        <v>0</v>
      </c>
      <c r="BD29" s="26"/>
      <c r="BE29" s="23">
        <v>25</v>
      </c>
      <c r="BF29" s="23">
        <f t="shared" si="4"/>
        <v>0</v>
      </c>
      <c r="BG29" s="23">
        <f t="shared" si="4"/>
        <v>0</v>
      </c>
      <c r="BH29" s="23">
        <f t="shared" si="4"/>
        <v>0</v>
      </c>
      <c r="BI29" s="23">
        <f t="shared" si="4"/>
        <v>0</v>
      </c>
      <c r="BJ29" s="23">
        <f t="shared" si="4"/>
        <v>0</v>
      </c>
      <c r="BK29" s="23">
        <f t="shared" si="4"/>
        <v>0</v>
      </c>
      <c r="BO29" s="23">
        <v>25</v>
      </c>
      <c r="BP29" s="23" t="e">
        <f t="shared" si="5"/>
        <v>#VALUE!</v>
      </c>
      <c r="BQ29" s="23" t="e">
        <f t="shared" si="6"/>
        <v>#VALUE!</v>
      </c>
      <c r="BR29" s="23" t="e">
        <f t="shared" si="7"/>
        <v>#VALUE!</v>
      </c>
      <c r="BS29" s="23" t="e">
        <f t="shared" si="8"/>
        <v>#VALUE!</v>
      </c>
      <c r="BT29" s="23" t="e">
        <f t="shared" si="9"/>
        <v>#VALUE!</v>
      </c>
      <c r="BV29" s="23">
        <v>25</v>
      </c>
      <c r="BW29" s="23" t="e">
        <f t="shared" si="22"/>
        <v>#VALUE!</v>
      </c>
      <c r="BX29" s="23" t="e">
        <f t="shared" si="10"/>
        <v>#VALUE!</v>
      </c>
      <c r="BY29" s="23" t="e">
        <f t="shared" si="11"/>
        <v>#VALUE!</v>
      </c>
      <c r="BZ29" s="23" t="e">
        <f t="shared" si="12"/>
        <v>#VALUE!</v>
      </c>
      <c r="CA29" s="23" t="e">
        <f t="shared" si="13"/>
        <v>#VALUE!</v>
      </c>
      <c r="CE29" s="31">
        <v>10</v>
      </c>
      <c r="CF29" s="31" t="e">
        <f t="shared" ref="CF29:CF38" si="35">INDEX($BQ$5:$BQ$104,$CE29,1)</f>
        <v>#VALUE!</v>
      </c>
      <c r="CG29" s="31">
        <v>0</v>
      </c>
      <c r="CH29" s="31">
        <v>0</v>
      </c>
      <c r="CI29" s="31" t="e">
        <f t="shared" ref="CI29:CI38" si="36">INDEX($BX$5:$BX$104,$CE29,1)</f>
        <v>#VALUE!</v>
      </c>
      <c r="CJ29" s="31" t="e">
        <f>CF29*(INDEX([2]非r将兵属性验证!T$7:T$106,$CE29,1)+INDEX([2]非r将兵属性验证!AJ$7:AJ$106,$CE29,1))</f>
        <v>#VALUE!</v>
      </c>
      <c r="CK29" s="31">
        <v>0</v>
      </c>
      <c r="CL29" s="31">
        <v>0</v>
      </c>
      <c r="CM29" s="31" t="e">
        <f>CI29*INDEX([2]非r将兵属性验证!$AO$7:$AO$106,$CE29,1)</f>
        <v>#VALUE!</v>
      </c>
      <c r="CN29" s="31" t="e">
        <f t="shared" ref="CN29:CN38" si="37">SUM(CJ29:CM29)</f>
        <v>#VALUE!</v>
      </c>
      <c r="CQ29" s="31">
        <v>10</v>
      </c>
      <c r="CR29" s="31" t="e">
        <f>求节点($M$29:$M$38,$V$29:$V$38,CQ29)</f>
        <v>#VALUE!</v>
      </c>
      <c r="CS29" s="31"/>
      <c r="CT29" s="31"/>
      <c r="CU29" s="31" t="e">
        <f>SUM(CR29:CT29)</f>
        <v>#VALUE!</v>
      </c>
      <c r="CW29" s="17" t="e">
        <f>CN29/CU29</f>
        <v>#VALUE!</v>
      </c>
      <c r="DC29" s="23" t="s">
        <v>50</v>
      </c>
      <c r="DD29" s="31">
        <v>1800</v>
      </c>
      <c r="DE29" s="31">
        <v>40000</v>
      </c>
      <c r="DF29" s="31">
        <v>240</v>
      </c>
      <c r="DG29" s="17">
        <f t="shared" si="31"/>
        <v>15</v>
      </c>
      <c r="DH29" s="17">
        <f t="shared" si="32"/>
        <v>24</v>
      </c>
      <c r="DI29" s="17">
        <f t="shared" si="33"/>
        <v>39</v>
      </c>
      <c r="DJ29" s="23">
        <v>25</v>
      </c>
      <c r="DK29" s="23" t="e">
        <f>求节点(DD$5:DD$14,$DD$26:$DD$35,$DJ29)*节奏总纲!K28</f>
        <v>#VALUE!</v>
      </c>
      <c r="DL29" s="23" t="e">
        <f>求节点(DE$5:DE$14,$DD$26:$DD$35,$DJ29)*节奏总纲!L28</f>
        <v>#VALUE!</v>
      </c>
      <c r="DM29" s="23" t="e">
        <f>求节点(DF$5:DF$14,$DD$26:$DD$35,$DJ29)*节奏总纲!M28</f>
        <v>#VALUE!</v>
      </c>
      <c r="DN29" s="23" t="e">
        <f>求节点(DG$5:DG$14,$DD$26:$DD$35,$DJ29)*节奏总纲!N28</f>
        <v>#VALUE!</v>
      </c>
      <c r="DO29" s="23" t="e">
        <f>求节点(DH$5:DH$14,$DD$26:$DD$35,$DJ29)*节奏总纲!O28</f>
        <v>#VALUE!</v>
      </c>
      <c r="DP29" s="23" t="e">
        <f>SUM(DK$5:DK29)</f>
        <v>#VALUE!</v>
      </c>
      <c r="DQ29" s="23" t="e">
        <f>SUM(DL$5:DL29)</f>
        <v>#VALUE!</v>
      </c>
      <c r="DR29" s="23" t="e">
        <f>SUM(DM$5:DM29)</f>
        <v>#VALUE!</v>
      </c>
      <c r="DS29" s="23" t="e">
        <f>SUM(DN$5:DN29)</f>
        <v>#VALUE!</v>
      </c>
      <c r="DT29" s="23" t="e">
        <f>SUM(DO$5:DO29)</f>
        <v>#VALUE!</v>
      </c>
      <c r="DU29" s="23" t="e">
        <f>DK29*'[1]功能-付费相关'!AH30+IF($DJ29=1,0,DU28)</f>
        <v>#VALUE!</v>
      </c>
      <c r="DV29" s="23" t="e">
        <f>DL29*'[1]功能-付费相关'!AI30+IF($DJ29=1,0,DV28)</f>
        <v>#VALUE!</v>
      </c>
      <c r="DW29" s="23" t="e">
        <f>DM29*'[1]功能-付费相关'!AJ30+IF($DJ29=1,0,DW28)</f>
        <v>#VALUE!</v>
      </c>
      <c r="DX29" s="23" t="e">
        <f>DN29*'[1]功能-付费相关'!AK30+IF($DJ29=1,0,DX28)</f>
        <v>#VALUE!</v>
      </c>
      <c r="DY29" s="23" t="e">
        <f>DO29*'[1]功能-付费相关'!AL30+IF($DJ29=1,0,DY28)</f>
        <v>#VALUE!</v>
      </c>
      <c r="EB29" s="23">
        <v>25</v>
      </c>
      <c r="EC29" s="23" t="e">
        <f>求节点(DD$5:DD$14,$DE$26:$DE$35,$DJ29)*节奏总纲!K28</f>
        <v>#VALUE!</v>
      </c>
      <c r="ED29" s="23" t="e">
        <f>求节点(DE$5:DE$14,$DE$26:$DE$35,$DJ29)*节奏总纲!L28</f>
        <v>#VALUE!</v>
      </c>
      <c r="EE29" s="23" t="e">
        <f>求节点(DF$5:DF$14,$DE$26:$DE$35,$DJ29)*节奏总纲!M28</f>
        <v>#VALUE!</v>
      </c>
      <c r="EF29" s="23" t="e">
        <f>求节点(DG$5:DG$14,$DE$26:$DE$35,$DJ29)*节奏总纲!N28</f>
        <v>#VALUE!</v>
      </c>
      <c r="EG29" s="23" t="e">
        <f>求节点(DH$5:DH$14,$DE$26:$DE$35,$DJ29)*节奏总纲!O28</f>
        <v>#VALUE!</v>
      </c>
      <c r="EH29" s="23" t="e">
        <f>SUM(EC$5:EC29)</f>
        <v>#VALUE!</v>
      </c>
      <c r="EI29" s="23" t="e">
        <f>SUM(ED$5:ED29)</f>
        <v>#VALUE!</v>
      </c>
      <c r="EJ29" s="23" t="e">
        <f>SUM(EE$5:EE29)</f>
        <v>#VALUE!</v>
      </c>
      <c r="EK29" s="23" t="e">
        <f>SUM(EF$5:EF29)</f>
        <v>#VALUE!</v>
      </c>
      <c r="EL29" s="23" t="e">
        <f>SUM(EG$5:EG29)</f>
        <v>#VALUE!</v>
      </c>
      <c r="EO29" s="23">
        <v>25</v>
      </c>
      <c r="EP29" s="23" t="e">
        <f>求节点(DD$5:DD$14,$DF$26:$DF$35,$DJ29)*节奏总纲!K28</f>
        <v>#VALUE!</v>
      </c>
      <c r="EQ29" s="23" t="e">
        <f>求节点(DE$5:DE$14,$DF$26:$DF$35,$DJ29)*节奏总纲!L28</f>
        <v>#VALUE!</v>
      </c>
      <c r="ER29" s="23" t="e">
        <f>求节点(DF$5:DF$14,$DF$26:$DF$35,$DJ29)*节奏总纲!M28</f>
        <v>#VALUE!</v>
      </c>
      <c r="ES29" s="23" t="e">
        <f>求节点(DG$5:DG$14,$DF$26:$DF$35,$DJ29)*节奏总纲!N28</f>
        <v>#VALUE!</v>
      </c>
      <c r="ET29" s="23" t="e">
        <f>求节点(DH$5:DH$14,$DF$26:$DF$35,$DJ29)*节奏总纲!O28</f>
        <v>#VALUE!</v>
      </c>
      <c r="EU29" s="23" t="e">
        <f>SUM(EP$5:EP29)*$DE$20</f>
        <v>#VALUE!</v>
      </c>
      <c r="EV29" s="23" t="e">
        <f>SUM(EQ$5:EQ29)*$DE$20</f>
        <v>#VALUE!</v>
      </c>
      <c r="EW29" s="23" t="e">
        <f>SUM(ER$5:ER29)*$DE$20</f>
        <v>#VALUE!</v>
      </c>
      <c r="EX29" s="23" t="e">
        <f>SUM(ES$5:ES29)*$DE$20</f>
        <v>#VALUE!</v>
      </c>
      <c r="EY29" s="23" t="e">
        <f>SUM(ET$5:ET29)*$DE$20</f>
        <v>#VALUE!</v>
      </c>
      <c r="FA29" s="23" t="e">
        <f t="shared" si="25"/>
        <v>#VALUE!</v>
      </c>
      <c r="FB29" s="23" t="e">
        <f t="shared" si="25"/>
        <v>#VALUE!</v>
      </c>
      <c r="FC29" s="23" t="e">
        <f t="shared" si="25"/>
        <v>#VALUE!</v>
      </c>
      <c r="FD29" s="23" t="e">
        <f t="shared" si="25"/>
        <v>#VALUE!</v>
      </c>
      <c r="FE29" s="23" t="e">
        <f t="shared" si="25"/>
        <v>#VALUE!</v>
      </c>
      <c r="FF29" s="17" t="e">
        <f>(FA29-FA28)/节奏总纲!K28</f>
        <v>#VALUE!</v>
      </c>
    </row>
    <row r="30" spans="2:162" x14ac:dyDescent="0.15">
      <c r="C30" s="23" t="s">
        <v>55</v>
      </c>
      <c r="D30" s="4">
        <f>SUM(D$9:D17)</f>
        <v>10</v>
      </c>
      <c r="E30" s="4">
        <f>SUM(E$9:E17)</f>
        <v>15</v>
      </c>
      <c r="F30" s="4">
        <f>SUM(F$9:F17)</f>
        <v>30</v>
      </c>
      <c r="G30" s="4">
        <f>SUM(G$9:G17)</f>
        <v>50</v>
      </c>
      <c r="H30" s="4">
        <f>SUM(H$9:H17)</f>
        <v>60</v>
      </c>
      <c r="I30" s="4">
        <f>SUM(I$9:I17)</f>
        <v>180</v>
      </c>
      <c r="M30" s="12" t="e">
        <f>基础状态预期!#REF!</f>
        <v>#REF!</v>
      </c>
      <c r="N30" s="12" t="e">
        <f>基础状态预期!#REF!</f>
        <v>#REF!</v>
      </c>
      <c r="O30" s="12" t="e">
        <f>基础状态预期!#REF!</f>
        <v>#REF!</v>
      </c>
      <c r="P30" s="14" t="e">
        <f t="shared" ref="P30:P38" si="38">INDEX(D$22:D$31,MATCH($O30,$C$22:$C$31,0),1)*D$4</f>
        <v>#REF!</v>
      </c>
      <c r="Q30" s="14" t="e">
        <f t="shared" si="34"/>
        <v>#REF!</v>
      </c>
      <c r="R30" s="14" t="e">
        <f t="shared" si="34"/>
        <v>#REF!</v>
      </c>
      <c r="S30" s="14" t="e">
        <f t="shared" si="34"/>
        <v>#REF!</v>
      </c>
      <c r="T30" s="14" t="e">
        <f t="shared" si="34"/>
        <v>#REF!</v>
      </c>
      <c r="U30" s="14" t="e">
        <f t="shared" si="34"/>
        <v>#REF!</v>
      </c>
      <c r="V30" s="14" t="e">
        <f>SUMPRODUCT(P30:U30/'[1]功能-行军令'!$GI$26:$GN$26)/0.18*'[1]功能-付费相关'!$I$6</f>
        <v>#REF!</v>
      </c>
      <c r="Y30" s="23">
        <v>26</v>
      </c>
      <c r="Z30" s="23">
        <f t="shared" si="0"/>
        <v>0</v>
      </c>
      <c r="AA30" s="23">
        <f t="shared" si="0"/>
        <v>0</v>
      </c>
      <c r="AB30" s="23">
        <f t="shared" si="0"/>
        <v>0</v>
      </c>
      <c r="AC30" s="23">
        <f t="shared" si="0"/>
        <v>0</v>
      </c>
      <c r="AD30" s="23">
        <f t="shared" si="0"/>
        <v>0</v>
      </c>
      <c r="AE30" s="23">
        <f t="shared" si="0"/>
        <v>0</v>
      </c>
      <c r="AF30" s="26"/>
      <c r="AG30" s="23">
        <v>26</v>
      </c>
      <c r="AH30" s="23">
        <f t="shared" si="1"/>
        <v>0</v>
      </c>
      <c r="AI30" s="23">
        <f t="shared" si="1"/>
        <v>0</v>
      </c>
      <c r="AJ30" s="23">
        <f t="shared" si="1"/>
        <v>0</v>
      </c>
      <c r="AK30" s="23">
        <f t="shared" si="1"/>
        <v>0</v>
      </c>
      <c r="AL30" s="23">
        <f t="shared" si="1"/>
        <v>0</v>
      </c>
      <c r="AM30" s="23">
        <f t="shared" si="1"/>
        <v>0</v>
      </c>
      <c r="AN30" s="26"/>
      <c r="AO30" s="23">
        <v>26</v>
      </c>
      <c r="AP30" s="23">
        <f t="shared" si="2"/>
        <v>0</v>
      </c>
      <c r="AQ30" s="23">
        <f t="shared" si="2"/>
        <v>0</v>
      </c>
      <c r="AR30" s="23">
        <f t="shared" si="2"/>
        <v>0</v>
      </c>
      <c r="AS30" s="23">
        <f t="shared" si="2"/>
        <v>0</v>
      </c>
      <c r="AT30" s="23">
        <f t="shared" si="2"/>
        <v>0</v>
      </c>
      <c r="AU30" s="23">
        <f t="shared" si="2"/>
        <v>0</v>
      </c>
      <c r="AV30" s="26"/>
      <c r="AW30" s="23">
        <v>26</v>
      </c>
      <c r="AX30" s="23">
        <f t="shared" si="3"/>
        <v>0</v>
      </c>
      <c r="AY30" s="23">
        <f t="shared" si="3"/>
        <v>0</v>
      </c>
      <c r="AZ30" s="23">
        <f t="shared" si="3"/>
        <v>0</v>
      </c>
      <c r="BA30" s="23">
        <f t="shared" si="3"/>
        <v>0</v>
      </c>
      <c r="BB30" s="23">
        <f t="shared" si="3"/>
        <v>0</v>
      </c>
      <c r="BC30" s="23">
        <f t="shared" si="3"/>
        <v>0</v>
      </c>
      <c r="BD30" s="26"/>
      <c r="BE30" s="23">
        <v>26</v>
      </c>
      <c r="BF30" s="23">
        <f t="shared" si="4"/>
        <v>0</v>
      </c>
      <c r="BG30" s="23">
        <f t="shared" si="4"/>
        <v>0</v>
      </c>
      <c r="BH30" s="23">
        <f t="shared" si="4"/>
        <v>0</v>
      </c>
      <c r="BI30" s="23">
        <f t="shared" si="4"/>
        <v>0</v>
      </c>
      <c r="BJ30" s="23">
        <f t="shared" si="4"/>
        <v>0</v>
      </c>
      <c r="BK30" s="23">
        <f t="shared" si="4"/>
        <v>0</v>
      </c>
      <c r="BO30" s="23">
        <v>26</v>
      </c>
      <c r="BP30" s="23" t="e">
        <f t="shared" si="5"/>
        <v>#VALUE!</v>
      </c>
      <c r="BQ30" s="23" t="e">
        <f t="shared" si="6"/>
        <v>#VALUE!</v>
      </c>
      <c r="BR30" s="23" t="e">
        <f t="shared" si="7"/>
        <v>#VALUE!</v>
      </c>
      <c r="BS30" s="23" t="e">
        <f t="shared" si="8"/>
        <v>#VALUE!</v>
      </c>
      <c r="BT30" s="23" t="e">
        <f t="shared" si="9"/>
        <v>#VALUE!</v>
      </c>
      <c r="BV30" s="23">
        <v>26</v>
      </c>
      <c r="BW30" s="23" t="e">
        <f t="shared" si="22"/>
        <v>#VALUE!</v>
      </c>
      <c r="BX30" s="23" t="e">
        <f t="shared" si="10"/>
        <v>#VALUE!</v>
      </c>
      <c r="BY30" s="23" t="e">
        <f t="shared" si="11"/>
        <v>#VALUE!</v>
      </c>
      <c r="BZ30" s="23" t="e">
        <f t="shared" si="12"/>
        <v>#VALUE!</v>
      </c>
      <c r="CA30" s="23" t="e">
        <f t="shared" si="13"/>
        <v>#VALUE!</v>
      </c>
      <c r="CE30" s="31">
        <v>20</v>
      </c>
      <c r="CF30" s="31" t="e">
        <f t="shared" si="35"/>
        <v>#VALUE!</v>
      </c>
      <c r="CG30" s="31">
        <v>0</v>
      </c>
      <c r="CH30" s="31">
        <v>0</v>
      </c>
      <c r="CI30" s="31" t="e">
        <f t="shared" si="36"/>
        <v>#VALUE!</v>
      </c>
      <c r="CJ30" s="31" t="e">
        <f>CF30*(INDEX([2]非r将兵属性验证!T$7:T$106,$CE30,1)+INDEX([2]非r将兵属性验证!AJ$7:AJ$106,$CE30,1))</f>
        <v>#VALUE!</v>
      </c>
      <c r="CK30" s="31">
        <v>0</v>
      </c>
      <c r="CL30" s="31">
        <v>0</v>
      </c>
      <c r="CM30" s="31" t="e">
        <f>CI30*INDEX([2]非r将兵属性验证!$AO$7:$AO$106,$CE30,1)</f>
        <v>#VALUE!</v>
      </c>
      <c r="CN30" s="31" t="e">
        <f t="shared" si="37"/>
        <v>#VALUE!</v>
      </c>
      <c r="CQ30" s="31">
        <v>20</v>
      </c>
      <c r="CR30" s="31" t="e">
        <f t="shared" ref="CR30:CR38" si="39">求节点($M$29:$M$38,$V$29:$V$38,CQ30)</f>
        <v>#VALUE!</v>
      </c>
      <c r="CS30" s="31"/>
      <c r="CT30" s="31"/>
      <c r="CU30" s="31" t="e">
        <f t="shared" ref="CU30:CU38" si="40">SUM(CR30:CT30)</f>
        <v>#VALUE!</v>
      </c>
      <c r="CW30" s="17" t="e">
        <f t="shared" ref="CW30:CW38" si="41">CN30/CU30</f>
        <v>#VALUE!</v>
      </c>
      <c r="DC30" s="23" t="s">
        <v>51</v>
      </c>
      <c r="DD30" s="31">
        <v>2100</v>
      </c>
      <c r="DE30" s="31">
        <v>50000</v>
      </c>
      <c r="DF30" s="31">
        <v>280</v>
      </c>
      <c r="DG30" s="17">
        <f t="shared" si="31"/>
        <v>17.5</v>
      </c>
      <c r="DH30" s="17">
        <f t="shared" si="32"/>
        <v>28</v>
      </c>
      <c r="DI30" s="17">
        <f t="shared" si="33"/>
        <v>45.5</v>
      </c>
      <c r="DJ30" s="23">
        <v>26</v>
      </c>
      <c r="DK30" s="23" t="e">
        <f>求节点(DD$5:DD$14,$DD$26:$DD$35,$DJ30)*节奏总纲!K29</f>
        <v>#VALUE!</v>
      </c>
      <c r="DL30" s="23" t="e">
        <f>求节点(DE$5:DE$14,$DD$26:$DD$35,$DJ30)*节奏总纲!L29</f>
        <v>#VALUE!</v>
      </c>
      <c r="DM30" s="23" t="e">
        <f>求节点(DF$5:DF$14,$DD$26:$DD$35,$DJ30)*节奏总纲!M29</f>
        <v>#VALUE!</v>
      </c>
      <c r="DN30" s="23" t="e">
        <f>求节点(DG$5:DG$14,$DD$26:$DD$35,$DJ30)*节奏总纲!N29</f>
        <v>#VALUE!</v>
      </c>
      <c r="DO30" s="23" t="e">
        <f>求节点(DH$5:DH$14,$DD$26:$DD$35,$DJ30)*节奏总纲!O29</f>
        <v>#VALUE!</v>
      </c>
      <c r="DP30" s="23" t="e">
        <f>SUM(DK$5:DK30)</f>
        <v>#VALUE!</v>
      </c>
      <c r="DQ30" s="23" t="e">
        <f>SUM(DL$5:DL30)</f>
        <v>#VALUE!</v>
      </c>
      <c r="DR30" s="23" t="e">
        <f>SUM(DM$5:DM30)</f>
        <v>#VALUE!</v>
      </c>
      <c r="DS30" s="23" t="e">
        <f>SUM(DN$5:DN30)</f>
        <v>#VALUE!</v>
      </c>
      <c r="DT30" s="23" t="e">
        <f>SUM(DO$5:DO30)</f>
        <v>#VALUE!</v>
      </c>
      <c r="DU30" s="23" t="e">
        <f>DK30*'[1]功能-付费相关'!AH31+IF($DJ30=1,0,DU29)</f>
        <v>#VALUE!</v>
      </c>
      <c r="DV30" s="23" t="e">
        <f>DL30*'[1]功能-付费相关'!AI31+IF($DJ30=1,0,DV29)</f>
        <v>#VALUE!</v>
      </c>
      <c r="DW30" s="23" t="e">
        <f>DM30*'[1]功能-付费相关'!AJ31+IF($DJ30=1,0,DW29)</f>
        <v>#VALUE!</v>
      </c>
      <c r="DX30" s="23" t="e">
        <f>DN30*'[1]功能-付费相关'!AK31+IF($DJ30=1,0,DX29)</f>
        <v>#VALUE!</v>
      </c>
      <c r="DY30" s="23" t="e">
        <f>DO30*'[1]功能-付费相关'!AL31+IF($DJ30=1,0,DY29)</f>
        <v>#VALUE!</v>
      </c>
      <c r="EB30" s="23">
        <v>26</v>
      </c>
      <c r="EC30" s="23" t="e">
        <f>求节点(DD$5:DD$14,$DE$26:$DE$35,$DJ30)*节奏总纲!K29</f>
        <v>#VALUE!</v>
      </c>
      <c r="ED30" s="23" t="e">
        <f>求节点(DE$5:DE$14,$DE$26:$DE$35,$DJ30)*节奏总纲!L29</f>
        <v>#VALUE!</v>
      </c>
      <c r="EE30" s="23" t="e">
        <f>求节点(DF$5:DF$14,$DE$26:$DE$35,$DJ30)*节奏总纲!M29</f>
        <v>#VALUE!</v>
      </c>
      <c r="EF30" s="23" t="e">
        <f>求节点(DG$5:DG$14,$DE$26:$DE$35,$DJ30)*节奏总纲!N29</f>
        <v>#VALUE!</v>
      </c>
      <c r="EG30" s="23" t="e">
        <f>求节点(DH$5:DH$14,$DE$26:$DE$35,$DJ30)*节奏总纲!O29</f>
        <v>#VALUE!</v>
      </c>
      <c r="EH30" s="23" t="e">
        <f>SUM(EC$5:EC30)</f>
        <v>#VALUE!</v>
      </c>
      <c r="EI30" s="23" t="e">
        <f>SUM(ED$5:ED30)</f>
        <v>#VALUE!</v>
      </c>
      <c r="EJ30" s="23" t="e">
        <f>SUM(EE$5:EE30)</f>
        <v>#VALUE!</v>
      </c>
      <c r="EK30" s="23" t="e">
        <f>SUM(EF$5:EF30)</f>
        <v>#VALUE!</v>
      </c>
      <c r="EL30" s="23" t="e">
        <f>SUM(EG$5:EG30)</f>
        <v>#VALUE!</v>
      </c>
      <c r="EO30" s="23">
        <v>26</v>
      </c>
      <c r="EP30" s="23" t="e">
        <f>求节点(DD$5:DD$14,$DF$26:$DF$35,$DJ30)*节奏总纲!K29</f>
        <v>#VALUE!</v>
      </c>
      <c r="EQ30" s="23" t="e">
        <f>求节点(DE$5:DE$14,$DF$26:$DF$35,$DJ30)*节奏总纲!L29</f>
        <v>#VALUE!</v>
      </c>
      <c r="ER30" s="23" t="e">
        <f>求节点(DF$5:DF$14,$DF$26:$DF$35,$DJ30)*节奏总纲!M29</f>
        <v>#VALUE!</v>
      </c>
      <c r="ES30" s="23" t="e">
        <f>求节点(DG$5:DG$14,$DF$26:$DF$35,$DJ30)*节奏总纲!N29</f>
        <v>#VALUE!</v>
      </c>
      <c r="ET30" s="23" t="e">
        <f>求节点(DH$5:DH$14,$DF$26:$DF$35,$DJ30)*节奏总纲!O29</f>
        <v>#VALUE!</v>
      </c>
      <c r="EU30" s="23" t="e">
        <f>SUM(EP$5:EP30)*$DE$20</f>
        <v>#VALUE!</v>
      </c>
      <c r="EV30" s="23" t="e">
        <f>SUM(EQ$5:EQ30)*$DE$20</f>
        <v>#VALUE!</v>
      </c>
      <c r="EW30" s="23" t="e">
        <f>SUM(ER$5:ER30)*$DE$20</f>
        <v>#VALUE!</v>
      </c>
      <c r="EX30" s="23" t="e">
        <f>SUM(ES$5:ES30)*$DE$20</f>
        <v>#VALUE!</v>
      </c>
      <c r="EY30" s="23" t="e">
        <f>SUM(ET$5:ET30)*$DE$20</f>
        <v>#VALUE!</v>
      </c>
      <c r="FA30" s="23" t="e">
        <f t="shared" si="25"/>
        <v>#VALUE!</v>
      </c>
      <c r="FB30" s="23" t="e">
        <f t="shared" si="25"/>
        <v>#VALUE!</v>
      </c>
      <c r="FC30" s="23" t="e">
        <f t="shared" si="25"/>
        <v>#VALUE!</v>
      </c>
      <c r="FD30" s="23" t="e">
        <f t="shared" si="25"/>
        <v>#VALUE!</v>
      </c>
      <c r="FE30" s="23" t="e">
        <f t="shared" si="25"/>
        <v>#VALUE!</v>
      </c>
      <c r="FF30" s="17" t="e">
        <f>(FA30-FA29)/节奏总纲!K29</f>
        <v>#VALUE!</v>
      </c>
    </row>
    <row r="31" spans="2:162" x14ac:dyDescent="0.15">
      <c r="C31" s="23" t="s">
        <v>56</v>
      </c>
      <c r="D31" s="4">
        <f>SUM(D$9:D18)</f>
        <v>10</v>
      </c>
      <c r="E31" s="4">
        <f>SUM(E$9:E18)</f>
        <v>15</v>
      </c>
      <c r="F31" s="4">
        <f>SUM(F$9:F18)</f>
        <v>30</v>
      </c>
      <c r="G31" s="4">
        <f>SUM(G$9:G18)</f>
        <v>50</v>
      </c>
      <c r="H31" s="4">
        <f>SUM(H$9:H18)</f>
        <v>60</v>
      </c>
      <c r="I31" s="4">
        <f>SUM(I$9:I18)</f>
        <v>180</v>
      </c>
      <c r="M31" s="12" t="e">
        <f>基础状态预期!#REF!</f>
        <v>#REF!</v>
      </c>
      <c r="N31" s="12" t="e">
        <f>基础状态预期!#REF!</f>
        <v>#REF!</v>
      </c>
      <c r="O31" s="12" t="e">
        <f>基础状态预期!#REF!</f>
        <v>#REF!</v>
      </c>
      <c r="P31" s="14" t="e">
        <f t="shared" si="38"/>
        <v>#REF!</v>
      </c>
      <c r="Q31" s="14" t="e">
        <f t="shared" si="34"/>
        <v>#REF!</v>
      </c>
      <c r="R31" s="14" t="e">
        <f t="shared" si="34"/>
        <v>#REF!</v>
      </c>
      <c r="S31" s="14" t="e">
        <f t="shared" si="34"/>
        <v>#REF!</v>
      </c>
      <c r="T31" s="14" t="e">
        <f t="shared" si="34"/>
        <v>#REF!</v>
      </c>
      <c r="U31" s="14" t="e">
        <f t="shared" si="34"/>
        <v>#REF!</v>
      </c>
      <c r="V31" s="14" t="e">
        <f>SUMPRODUCT(P31:U31/'[1]功能-行军令'!$GI$26:$GN$26)/0.18*'[1]功能-付费相关'!$I$6</f>
        <v>#REF!</v>
      </c>
      <c r="Y31" s="23">
        <v>27</v>
      </c>
      <c r="Z31" s="23">
        <f t="shared" si="0"/>
        <v>0</v>
      </c>
      <c r="AA31" s="23">
        <f t="shared" si="0"/>
        <v>0</v>
      </c>
      <c r="AB31" s="23">
        <f t="shared" si="0"/>
        <v>0</v>
      </c>
      <c r="AC31" s="23">
        <f t="shared" si="0"/>
        <v>0</v>
      </c>
      <c r="AD31" s="23">
        <f t="shared" si="0"/>
        <v>0</v>
      </c>
      <c r="AE31" s="23">
        <f t="shared" si="0"/>
        <v>0</v>
      </c>
      <c r="AF31" s="26"/>
      <c r="AG31" s="23">
        <v>27</v>
      </c>
      <c r="AH31" s="23">
        <f t="shared" si="1"/>
        <v>0</v>
      </c>
      <c r="AI31" s="23">
        <f t="shared" si="1"/>
        <v>0</v>
      </c>
      <c r="AJ31" s="23">
        <f t="shared" si="1"/>
        <v>0</v>
      </c>
      <c r="AK31" s="23">
        <f t="shared" si="1"/>
        <v>0</v>
      </c>
      <c r="AL31" s="23">
        <f t="shared" si="1"/>
        <v>0</v>
      </c>
      <c r="AM31" s="23">
        <f t="shared" si="1"/>
        <v>0</v>
      </c>
      <c r="AN31" s="26"/>
      <c r="AO31" s="23">
        <v>27</v>
      </c>
      <c r="AP31" s="23">
        <f t="shared" si="2"/>
        <v>0</v>
      </c>
      <c r="AQ31" s="23">
        <f t="shared" si="2"/>
        <v>0</v>
      </c>
      <c r="AR31" s="23">
        <f t="shared" si="2"/>
        <v>0</v>
      </c>
      <c r="AS31" s="23">
        <f t="shared" si="2"/>
        <v>0</v>
      </c>
      <c r="AT31" s="23">
        <f t="shared" si="2"/>
        <v>0</v>
      </c>
      <c r="AU31" s="23">
        <f t="shared" si="2"/>
        <v>0</v>
      </c>
      <c r="AV31" s="26"/>
      <c r="AW31" s="23">
        <v>27</v>
      </c>
      <c r="AX31" s="23">
        <f t="shared" si="3"/>
        <v>0</v>
      </c>
      <c r="AY31" s="23">
        <f t="shared" si="3"/>
        <v>0</v>
      </c>
      <c r="AZ31" s="23">
        <f t="shared" si="3"/>
        <v>0</v>
      </c>
      <c r="BA31" s="23">
        <f t="shared" si="3"/>
        <v>0</v>
      </c>
      <c r="BB31" s="23">
        <f t="shared" si="3"/>
        <v>0</v>
      </c>
      <c r="BC31" s="23">
        <f t="shared" si="3"/>
        <v>0</v>
      </c>
      <c r="BD31" s="26"/>
      <c r="BE31" s="23">
        <v>27</v>
      </c>
      <c r="BF31" s="23">
        <f t="shared" si="4"/>
        <v>0</v>
      </c>
      <c r="BG31" s="23">
        <f t="shared" si="4"/>
        <v>0</v>
      </c>
      <c r="BH31" s="23">
        <f t="shared" si="4"/>
        <v>0</v>
      </c>
      <c r="BI31" s="23">
        <f t="shared" si="4"/>
        <v>0</v>
      </c>
      <c r="BJ31" s="23">
        <f t="shared" si="4"/>
        <v>0</v>
      </c>
      <c r="BK31" s="23">
        <f t="shared" si="4"/>
        <v>0</v>
      </c>
      <c r="BO31" s="23">
        <v>27</v>
      </c>
      <c r="BP31" s="23" t="e">
        <f t="shared" si="5"/>
        <v>#VALUE!</v>
      </c>
      <c r="BQ31" s="23" t="e">
        <f t="shared" si="6"/>
        <v>#VALUE!</v>
      </c>
      <c r="BR31" s="23" t="e">
        <f t="shared" si="7"/>
        <v>#VALUE!</v>
      </c>
      <c r="BS31" s="23" t="e">
        <f t="shared" si="8"/>
        <v>#VALUE!</v>
      </c>
      <c r="BT31" s="23" t="e">
        <f t="shared" si="9"/>
        <v>#VALUE!</v>
      </c>
      <c r="BV31" s="23">
        <v>27</v>
      </c>
      <c r="BW31" s="23" t="e">
        <f t="shared" si="22"/>
        <v>#VALUE!</v>
      </c>
      <c r="BX31" s="23" t="e">
        <f t="shared" si="10"/>
        <v>#VALUE!</v>
      </c>
      <c r="BY31" s="23" t="e">
        <f t="shared" si="11"/>
        <v>#VALUE!</v>
      </c>
      <c r="BZ31" s="23" t="e">
        <f t="shared" si="12"/>
        <v>#VALUE!</v>
      </c>
      <c r="CA31" s="23" t="e">
        <f t="shared" si="13"/>
        <v>#VALUE!</v>
      </c>
      <c r="CE31" s="31">
        <v>30</v>
      </c>
      <c r="CF31" s="31" t="e">
        <f t="shared" si="35"/>
        <v>#VALUE!</v>
      </c>
      <c r="CG31" s="31">
        <v>0</v>
      </c>
      <c r="CH31" s="31">
        <v>0</v>
      </c>
      <c r="CI31" s="31" t="e">
        <f t="shared" si="36"/>
        <v>#VALUE!</v>
      </c>
      <c r="CJ31" s="31" t="e">
        <f>CF31*(INDEX([2]非r将兵属性验证!T$7:T$106,$CE31,1)+INDEX([2]非r将兵属性验证!AJ$7:AJ$106,$CE31,1))</f>
        <v>#VALUE!</v>
      </c>
      <c r="CK31" s="31">
        <v>0</v>
      </c>
      <c r="CL31" s="31">
        <v>0</v>
      </c>
      <c r="CM31" s="31" t="e">
        <f>CI31*INDEX([2]非r将兵属性验证!$AO$7:$AO$106,$CE31,1)</f>
        <v>#VALUE!</v>
      </c>
      <c r="CN31" s="31" t="e">
        <f t="shared" si="37"/>
        <v>#VALUE!</v>
      </c>
      <c r="CQ31" s="31">
        <v>30</v>
      </c>
      <c r="CR31" s="31" t="e">
        <f t="shared" si="39"/>
        <v>#VALUE!</v>
      </c>
      <c r="CS31" s="31"/>
      <c r="CT31" s="31"/>
      <c r="CU31" s="31" t="e">
        <f t="shared" si="40"/>
        <v>#VALUE!</v>
      </c>
      <c r="CW31" s="17" t="e">
        <f t="shared" si="41"/>
        <v>#VALUE!</v>
      </c>
      <c r="DC31" s="23" t="s">
        <v>52</v>
      </c>
      <c r="DD31" s="31">
        <v>2400</v>
      </c>
      <c r="DE31" s="31">
        <v>60000</v>
      </c>
      <c r="DF31" s="31">
        <v>320</v>
      </c>
      <c r="DG31" s="17">
        <f t="shared" si="31"/>
        <v>20</v>
      </c>
      <c r="DH31" s="17">
        <f t="shared" si="32"/>
        <v>32</v>
      </c>
      <c r="DI31" s="17">
        <f t="shared" si="33"/>
        <v>52</v>
      </c>
      <c r="DJ31" s="23">
        <v>27</v>
      </c>
      <c r="DK31" s="23" t="e">
        <f>求节点(DD$5:DD$14,$DD$26:$DD$35,$DJ31)*节奏总纲!K30</f>
        <v>#VALUE!</v>
      </c>
      <c r="DL31" s="23" t="e">
        <f>求节点(DE$5:DE$14,$DD$26:$DD$35,$DJ31)*节奏总纲!L30</f>
        <v>#VALUE!</v>
      </c>
      <c r="DM31" s="23" t="e">
        <f>求节点(DF$5:DF$14,$DD$26:$DD$35,$DJ31)*节奏总纲!M30</f>
        <v>#VALUE!</v>
      </c>
      <c r="DN31" s="23" t="e">
        <f>求节点(DG$5:DG$14,$DD$26:$DD$35,$DJ31)*节奏总纲!N30</f>
        <v>#VALUE!</v>
      </c>
      <c r="DO31" s="23" t="e">
        <f>求节点(DH$5:DH$14,$DD$26:$DD$35,$DJ31)*节奏总纲!O30</f>
        <v>#VALUE!</v>
      </c>
      <c r="DP31" s="23" t="e">
        <f>SUM(DK$5:DK31)</f>
        <v>#VALUE!</v>
      </c>
      <c r="DQ31" s="23" t="e">
        <f>SUM(DL$5:DL31)</f>
        <v>#VALUE!</v>
      </c>
      <c r="DR31" s="23" t="e">
        <f>SUM(DM$5:DM31)</f>
        <v>#VALUE!</v>
      </c>
      <c r="DS31" s="23" t="e">
        <f>SUM(DN$5:DN31)</f>
        <v>#VALUE!</v>
      </c>
      <c r="DT31" s="23" t="e">
        <f>SUM(DO$5:DO31)</f>
        <v>#VALUE!</v>
      </c>
      <c r="DU31" s="23" t="e">
        <f>DK31*'[1]功能-付费相关'!AH32+IF($DJ31=1,0,DU30)</f>
        <v>#VALUE!</v>
      </c>
      <c r="DV31" s="23" t="e">
        <f>DL31*'[1]功能-付费相关'!AI32+IF($DJ31=1,0,DV30)</f>
        <v>#VALUE!</v>
      </c>
      <c r="DW31" s="23" t="e">
        <f>DM31*'[1]功能-付费相关'!AJ32+IF($DJ31=1,0,DW30)</f>
        <v>#VALUE!</v>
      </c>
      <c r="DX31" s="23" t="e">
        <f>DN31*'[1]功能-付费相关'!AK32+IF($DJ31=1,0,DX30)</f>
        <v>#VALUE!</v>
      </c>
      <c r="DY31" s="23" t="e">
        <f>DO31*'[1]功能-付费相关'!AL32+IF($DJ31=1,0,DY30)</f>
        <v>#VALUE!</v>
      </c>
      <c r="EB31" s="23">
        <v>27</v>
      </c>
      <c r="EC31" s="23" t="e">
        <f>求节点(DD$5:DD$14,$DE$26:$DE$35,$DJ31)*节奏总纲!K30</f>
        <v>#VALUE!</v>
      </c>
      <c r="ED31" s="23" t="e">
        <f>求节点(DE$5:DE$14,$DE$26:$DE$35,$DJ31)*节奏总纲!L30</f>
        <v>#VALUE!</v>
      </c>
      <c r="EE31" s="23" t="e">
        <f>求节点(DF$5:DF$14,$DE$26:$DE$35,$DJ31)*节奏总纲!M30</f>
        <v>#VALUE!</v>
      </c>
      <c r="EF31" s="23" t="e">
        <f>求节点(DG$5:DG$14,$DE$26:$DE$35,$DJ31)*节奏总纲!N30</f>
        <v>#VALUE!</v>
      </c>
      <c r="EG31" s="23" t="e">
        <f>求节点(DH$5:DH$14,$DE$26:$DE$35,$DJ31)*节奏总纲!O30</f>
        <v>#VALUE!</v>
      </c>
      <c r="EH31" s="23" t="e">
        <f>SUM(EC$5:EC31)</f>
        <v>#VALUE!</v>
      </c>
      <c r="EI31" s="23" t="e">
        <f>SUM(ED$5:ED31)</f>
        <v>#VALUE!</v>
      </c>
      <c r="EJ31" s="23" t="e">
        <f>SUM(EE$5:EE31)</f>
        <v>#VALUE!</v>
      </c>
      <c r="EK31" s="23" t="e">
        <f>SUM(EF$5:EF31)</f>
        <v>#VALUE!</v>
      </c>
      <c r="EL31" s="23" t="e">
        <f>SUM(EG$5:EG31)</f>
        <v>#VALUE!</v>
      </c>
      <c r="EO31" s="23">
        <v>27</v>
      </c>
      <c r="EP31" s="23" t="e">
        <f>求节点(DD$5:DD$14,$DF$26:$DF$35,$DJ31)*节奏总纲!K30</f>
        <v>#VALUE!</v>
      </c>
      <c r="EQ31" s="23" t="e">
        <f>求节点(DE$5:DE$14,$DF$26:$DF$35,$DJ31)*节奏总纲!L30</f>
        <v>#VALUE!</v>
      </c>
      <c r="ER31" s="23" t="e">
        <f>求节点(DF$5:DF$14,$DF$26:$DF$35,$DJ31)*节奏总纲!M30</f>
        <v>#VALUE!</v>
      </c>
      <c r="ES31" s="23" t="e">
        <f>求节点(DG$5:DG$14,$DF$26:$DF$35,$DJ31)*节奏总纲!N30</f>
        <v>#VALUE!</v>
      </c>
      <c r="ET31" s="23" t="e">
        <f>求节点(DH$5:DH$14,$DF$26:$DF$35,$DJ31)*节奏总纲!O30</f>
        <v>#VALUE!</v>
      </c>
      <c r="EU31" s="23" t="e">
        <f>SUM(EP$5:EP31)*$DE$20</f>
        <v>#VALUE!</v>
      </c>
      <c r="EV31" s="23" t="e">
        <f>SUM(EQ$5:EQ31)*$DE$20</f>
        <v>#VALUE!</v>
      </c>
      <c r="EW31" s="23" t="e">
        <f>SUM(ER$5:ER31)*$DE$20</f>
        <v>#VALUE!</v>
      </c>
      <c r="EX31" s="23" t="e">
        <f>SUM(ES$5:ES31)*$DE$20</f>
        <v>#VALUE!</v>
      </c>
      <c r="EY31" s="23" t="e">
        <f>SUM(ET$5:ET31)*$DE$20</f>
        <v>#VALUE!</v>
      </c>
      <c r="FA31" s="23" t="e">
        <f t="shared" si="25"/>
        <v>#VALUE!</v>
      </c>
      <c r="FB31" s="23" t="e">
        <f t="shared" si="25"/>
        <v>#VALUE!</v>
      </c>
      <c r="FC31" s="23" t="e">
        <f t="shared" si="25"/>
        <v>#VALUE!</v>
      </c>
      <c r="FD31" s="23" t="e">
        <f t="shared" si="25"/>
        <v>#VALUE!</v>
      </c>
      <c r="FE31" s="23" t="e">
        <f t="shared" si="25"/>
        <v>#VALUE!</v>
      </c>
      <c r="FF31" s="17" t="e">
        <f>(FA31-FA30)/节奏总纲!K30</f>
        <v>#VALUE!</v>
      </c>
    </row>
    <row r="32" spans="2:162" x14ac:dyDescent="0.15">
      <c r="M32" s="12" t="e">
        <f>基础状态预期!#REF!</f>
        <v>#REF!</v>
      </c>
      <c r="N32" s="12" t="e">
        <f>基础状态预期!#REF!</f>
        <v>#REF!</v>
      </c>
      <c r="O32" s="12" t="e">
        <f>基础状态预期!#REF!</f>
        <v>#REF!</v>
      </c>
      <c r="P32" s="14" t="e">
        <f t="shared" si="38"/>
        <v>#REF!</v>
      </c>
      <c r="Q32" s="14" t="e">
        <f t="shared" si="34"/>
        <v>#REF!</v>
      </c>
      <c r="R32" s="14" t="e">
        <f t="shared" si="34"/>
        <v>#REF!</v>
      </c>
      <c r="S32" s="14" t="e">
        <f t="shared" si="34"/>
        <v>#REF!</v>
      </c>
      <c r="T32" s="14" t="e">
        <f t="shared" si="34"/>
        <v>#REF!</v>
      </c>
      <c r="U32" s="14" t="e">
        <f t="shared" si="34"/>
        <v>#REF!</v>
      </c>
      <c r="V32" s="14" t="e">
        <f>SUMPRODUCT(P32:U32/'[1]功能-行军令'!$GI$26:$GN$26)/0.18*'[1]功能-付费相关'!$I$6</f>
        <v>#REF!</v>
      </c>
      <c r="Y32" s="23">
        <v>28</v>
      </c>
      <c r="Z32" s="23">
        <f t="shared" si="0"/>
        <v>0</v>
      </c>
      <c r="AA32" s="23">
        <f t="shared" si="0"/>
        <v>0</v>
      </c>
      <c r="AB32" s="23">
        <f t="shared" si="0"/>
        <v>0</v>
      </c>
      <c r="AC32" s="23">
        <f t="shared" si="0"/>
        <v>0</v>
      </c>
      <c r="AD32" s="23">
        <f t="shared" si="0"/>
        <v>0</v>
      </c>
      <c r="AE32" s="23">
        <f t="shared" si="0"/>
        <v>0</v>
      </c>
      <c r="AF32" s="26"/>
      <c r="AG32" s="23">
        <v>28</v>
      </c>
      <c r="AH32" s="23">
        <f t="shared" si="1"/>
        <v>0</v>
      </c>
      <c r="AI32" s="23">
        <f t="shared" si="1"/>
        <v>0</v>
      </c>
      <c r="AJ32" s="23">
        <f t="shared" si="1"/>
        <v>0</v>
      </c>
      <c r="AK32" s="23">
        <f t="shared" si="1"/>
        <v>0</v>
      </c>
      <c r="AL32" s="23">
        <f t="shared" si="1"/>
        <v>0</v>
      </c>
      <c r="AM32" s="23">
        <f t="shared" si="1"/>
        <v>0</v>
      </c>
      <c r="AN32" s="26"/>
      <c r="AO32" s="23">
        <v>28</v>
      </c>
      <c r="AP32" s="23">
        <f t="shared" si="2"/>
        <v>0</v>
      </c>
      <c r="AQ32" s="23">
        <f t="shared" si="2"/>
        <v>0</v>
      </c>
      <c r="AR32" s="23">
        <f t="shared" si="2"/>
        <v>0</v>
      </c>
      <c r="AS32" s="23">
        <f t="shared" si="2"/>
        <v>0</v>
      </c>
      <c r="AT32" s="23">
        <f t="shared" si="2"/>
        <v>0</v>
      </c>
      <c r="AU32" s="23">
        <f t="shared" si="2"/>
        <v>0</v>
      </c>
      <c r="AV32" s="26"/>
      <c r="AW32" s="23">
        <v>28</v>
      </c>
      <c r="AX32" s="23">
        <f t="shared" si="3"/>
        <v>0</v>
      </c>
      <c r="AY32" s="23">
        <f t="shared" si="3"/>
        <v>0</v>
      </c>
      <c r="AZ32" s="23">
        <f t="shared" si="3"/>
        <v>0</v>
      </c>
      <c r="BA32" s="23">
        <f t="shared" si="3"/>
        <v>0</v>
      </c>
      <c r="BB32" s="23">
        <f t="shared" si="3"/>
        <v>0</v>
      </c>
      <c r="BC32" s="23">
        <f t="shared" si="3"/>
        <v>0</v>
      </c>
      <c r="BD32" s="26"/>
      <c r="BE32" s="23">
        <v>28</v>
      </c>
      <c r="BF32" s="23">
        <f t="shared" si="4"/>
        <v>0</v>
      </c>
      <c r="BG32" s="23">
        <f t="shared" si="4"/>
        <v>0</v>
      </c>
      <c r="BH32" s="23">
        <f t="shared" si="4"/>
        <v>0</v>
      </c>
      <c r="BI32" s="23">
        <f t="shared" si="4"/>
        <v>0</v>
      </c>
      <c r="BJ32" s="23">
        <f t="shared" si="4"/>
        <v>0</v>
      </c>
      <c r="BK32" s="23">
        <f t="shared" si="4"/>
        <v>0</v>
      </c>
      <c r="BO32" s="23">
        <v>28</v>
      </c>
      <c r="BP32" s="23" t="e">
        <f t="shared" si="5"/>
        <v>#VALUE!</v>
      </c>
      <c r="BQ32" s="23" t="e">
        <f t="shared" si="6"/>
        <v>#VALUE!</v>
      </c>
      <c r="BR32" s="23" t="e">
        <f t="shared" si="7"/>
        <v>#VALUE!</v>
      </c>
      <c r="BS32" s="23" t="e">
        <f t="shared" si="8"/>
        <v>#VALUE!</v>
      </c>
      <c r="BT32" s="23" t="e">
        <f t="shared" si="9"/>
        <v>#VALUE!</v>
      </c>
      <c r="BV32" s="23">
        <v>28</v>
      </c>
      <c r="BW32" s="23" t="e">
        <f t="shared" si="22"/>
        <v>#VALUE!</v>
      </c>
      <c r="BX32" s="23" t="e">
        <f t="shared" si="10"/>
        <v>#VALUE!</v>
      </c>
      <c r="BY32" s="23" t="e">
        <f t="shared" si="11"/>
        <v>#VALUE!</v>
      </c>
      <c r="BZ32" s="23" t="e">
        <f t="shared" si="12"/>
        <v>#VALUE!</v>
      </c>
      <c r="CA32" s="23" t="e">
        <f t="shared" si="13"/>
        <v>#VALUE!</v>
      </c>
      <c r="CE32" s="31">
        <v>40</v>
      </c>
      <c r="CF32" s="31" t="e">
        <f t="shared" si="35"/>
        <v>#VALUE!</v>
      </c>
      <c r="CG32" s="31">
        <v>0</v>
      </c>
      <c r="CH32" s="31">
        <v>0</v>
      </c>
      <c r="CI32" s="31" t="e">
        <f t="shared" si="36"/>
        <v>#VALUE!</v>
      </c>
      <c r="CJ32" s="31" t="e">
        <f>CF32*(INDEX([2]非r将兵属性验证!T$7:T$106,$CE32,1)+INDEX([2]非r将兵属性验证!AJ$7:AJ$106,$CE32,1))</f>
        <v>#VALUE!</v>
      </c>
      <c r="CK32" s="31">
        <v>0</v>
      </c>
      <c r="CL32" s="31">
        <v>0</v>
      </c>
      <c r="CM32" s="31" t="e">
        <f>CI32*INDEX([2]非r将兵属性验证!$AO$7:$AO$106,$CE32,1)</f>
        <v>#VALUE!</v>
      </c>
      <c r="CN32" s="31" t="e">
        <f t="shared" si="37"/>
        <v>#VALUE!</v>
      </c>
      <c r="CQ32" s="31">
        <v>40</v>
      </c>
      <c r="CR32" s="31" t="e">
        <f t="shared" si="39"/>
        <v>#VALUE!</v>
      </c>
      <c r="CS32" s="31"/>
      <c r="CT32" s="31"/>
      <c r="CU32" s="31" t="e">
        <f t="shared" si="40"/>
        <v>#VALUE!</v>
      </c>
      <c r="CW32" s="17" t="e">
        <f t="shared" si="41"/>
        <v>#VALUE!</v>
      </c>
      <c r="DC32" s="23" t="s">
        <v>53</v>
      </c>
      <c r="DD32" s="31">
        <v>2700</v>
      </c>
      <c r="DE32" s="31">
        <v>70000</v>
      </c>
      <c r="DF32" s="31">
        <v>360</v>
      </c>
      <c r="DG32" s="17">
        <f t="shared" si="31"/>
        <v>22.5</v>
      </c>
      <c r="DH32" s="17">
        <f t="shared" si="32"/>
        <v>36</v>
      </c>
      <c r="DI32" s="17">
        <f t="shared" si="33"/>
        <v>58.5</v>
      </c>
      <c r="DJ32" s="23">
        <v>28</v>
      </c>
      <c r="DK32" s="23" t="e">
        <f>求节点(DD$5:DD$14,$DD$26:$DD$35,$DJ32)*节奏总纲!K31</f>
        <v>#VALUE!</v>
      </c>
      <c r="DL32" s="23" t="e">
        <f>求节点(DE$5:DE$14,$DD$26:$DD$35,$DJ32)*节奏总纲!L31</f>
        <v>#VALUE!</v>
      </c>
      <c r="DM32" s="23" t="e">
        <f>求节点(DF$5:DF$14,$DD$26:$DD$35,$DJ32)*节奏总纲!M31</f>
        <v>#VALUE!</v>
      </c>
      <c r="DN32" s="23" t="e">
        <f>求节点(DG$5:DG$14,$DD$26:$DD$35,$DJ32)*节奏总纲!N31</f>
        <v>#VALUE!</v>
      </c>
      <c r="DO32" s="23" t="e">
        <f>求节点(DH$5:DH$14,$DD$26:$DD$35,$DJ32)*节奏总纲!O31</f>
        <v>#VALUE!</v>
      </c>
      <c r="DP32" s="23" t="e">
        <f>SUM(DK$5:DK32)</f>
        <v>#VALUE!</v>
      </c>
      <c r="DQ32" s="23" t="e">
        <f>SUM(DL$5:DL32)</f>
        <v>#VALUE!</v>
      </c>
      <c r="DR32" s="23" t="e">
        <f>SUM(DM$5:DM32)</f>
        <v>#VALUE!</v>
      </c>
      <c r="DS32" s="23" t="e">
        <f>SUM(DN$5:DN32)</f>
        <v>#VALUE!</v>
      </c>
      <c r="DT32" s="23" t="e">
        <f>SUM(DO$5:DO32)</f>
        <v>#VALUE!</v>
      </c>
      <c r="DU32" s="23" t="e">
        <f>DK32*'[1]功能-付费相关'!AH33+IF($DJ32=1,0,DU31)</f>
        <v>#VALUE!</v>
      </c>
      <c r="DV32" s="23" t="e">
        <f>DL32*'[1]功能-付费相关'!AI33+IF($DJ32=1,0,DV31)</f>
        <v>#VALUE!</v>
      </c>
      <c r="DW32" s="23" t="e">
        <f>DM32*'[1]功能-付费相关'!AJ33+IF($DJ32=1,0,DW31)</f>
        <v>#VALUE!</v>
      </c>
      <c r="DX32" s="23" t="e">
        <f>DN32*'[1]功能-付费相关'!AK33+IF($DJ32=1,0,DX31)</f>
        <v>#VALUE!</v>
      </c>
      <c r="DY32" s="23" t="e">
        <f>DO32*'[1]功能-付费相关'!AL33+IF($DJ32=1,0,DY31)</f>
        <v>#VALUE!</v>
      </c>
      <c r="EB32" s="23">
        <v>28</v>
      </c>
      <c r="EC32" s="23" t="e">
        <f>求节点(DD$5:DD$14,$DE$26:$DE$35,$DJ32)*节奏总纲!K31</f>
        <v>#VALUE!</v>
      </c>
      <c r="ED32" s="23" t="e">
        <f>求节点(DE$5:DE$14,$DE$26:$DE$35,$DJ32)*节奏总纲!L31</f>
        <v>#VALUE!</v>
      </c>
      <c r="EE32" s="23" t="e">
        <f>求节点(DF$5:DF$14,$DE$26:$DE$35,$DJ32)*节奏总纲!M31</f>
        <v>#VALUE!</v>
      </c>
      <c r="EF32" s="23" t="e">
        <f>求节点(DG$5:DG$14,$DE$26:$DE$35,$DJ32)*节奏总纲!N31</f>
        <v>#VALUE!</v>
      </c>
      <c r="EG32" s="23" t="e">
        <f>求节点(DH$5:DH$14,$DE$26:$DE$35,$DJ32)*节奏总纲!O31</f>
        <v>#VALUE!</v>
      </c>
      <c r="EH32" s="23" t="e">
        <f>SUM(EC$5:EC32)</f>
        <v>#VALUE!</v>
      </c>
      <c r="EI32" s="23" t="e">
        <f>SUM(ED$5:ED32)</f>
        <v>#VALUE!</v>
      </c>
      <c r="EJ32" s="23" t="e">
        <f>SUM(EE$5:EE32)</f>
        <v>#VALUE!</v>
      </c>
      <c r="EK32" s="23" t="e">
        <f>SUM(EF$5:EF32)</f>
        <v>#VALUE!</v>
      </c>
      <c r="EL32" s="23" t="e">
        <f>SUM(EG$5:EG32)</f>
        <v>#VALUE!</v>
      </c>
      <c r="EO32" s="23">
        <v>28</v>
      </c>
      <c r="EP32" s="23" t="e">
        <f>求节点(DD$5:DD$14,$DF$26:$DF$35,$DJ32)*节奏总纲!K31</f>
        <v>#VALUE!</v>
      </c>
      <c r="EQ32" s="23" t="e">
        <f>求节点(DE$5:DE$14,$DF$26:$DF$35,$DJ32)*节奏总纲!L31</f>
        <v>#VALUE!</v>
      </c>
      <c r="ER32" s="23" t="e">
        <f>求节点(DF$5:DF$14,$DF$26:$DF$35,$DJ32)*节奏总纲!M31</f>
        <v>#VALUE!</v>
      </c>
      <c r="ES32" s="23" t="e">
        <f>求节点(DG$5:DG$14,$DF$26:$DF$35,$DJ32)*节奏总纲!N31</f>
        <v>#VALUE!</v>
      </c>
      <c r="ET32" s="23" t="e">
        <f>求节点(DH$5:DH$14,$DF$26:$DF$35,$DJ32)*节奏总纲!O31</f>
        <v>#VALUE!</v>
      </c>
      <c r="EU32" s="23" t="e">
        <f>SUM(EP$5:EP32)*$DE$20</f>
        <v>#VALUE!</v>
      </c>
      <c r="EV32" s="23" t="e">
        <f>SUM(EQ$5:EQ32)*$DE$20</f>
        <v>#VALUE!</v>
      </c>
      <c r="EW32" s="23" t="e">
        <f>SUM(ER$5:ER32)*$DE$20</f>
        <v>#VALUE!</v>
      </c>
      <c r="EX32" s="23" t="e">
        <f>SUM(ES$5:ES32)*$DE$20</f>
        <v>#VALUE!</v>
      </c>
      <c r="EY32" s="23" t="e">
        <f>SUM(ET$5:ET32)*$DE$20</f>
        <v>#VALUE!</v>
      </c>
      <c r="FA32" s="23" t="e">
        <f t="shared" si="25"/>
        <v>#VALUE!</v>
      </c>
      <c r="FB32" s="23" t="e">
        <f t="shared" si="25"/>
        <v>#VALUE!</v>
      </c>
      <c r="FC32" s="23" t="e">
        <f t="shared" si="25"/>
        <v>#VALUE!</v>
      </c>
      <c r="FD32" s="23" t="e">
        <f t="shared" si="25"/>
        <v>#VALUE!</v>
      </c>
      <c r="FE32" s="23" t="e">
        <f t="shared" si="25"/>
        <v>#VALUE!</v>
      </c>
      <c r="FF32" s="17" t="e">
        <f>(FA32-FA31)/节奏总纲!K31</f>
        <v>#VALUE!</v>
      </c>
    </row>
    <row r="33" spans="3:162" x14ac:dyDescent="0.15">
      <c r="M33" s="12" t="e">
        <f>基础状态预期!#REF!</f>
        <v>#REF!</v>
      </c>
      <c r="N33" s="12" t="e">
        <f>基础状态预期!#REF!</f>
        <v>#REF!</v>
      </c>
      <c r="O33" s="12" t="e">
        <f>基础状态预期!#REF!</f>
        <v>#REF!</v>
      </c>
      <c r="P33" s="14" t="e">
        <f t="shared" si="38"/>
        <v>#REF!</v>
      </c>
      <c r="Q33" s="14" t="e">
        <f t="shared" si="34"/>
        <v>#REF!</v>
      </c>
      <c r="R33" s="14" t="e">
        <f t="shared" si="34"/>
        <v>#REF!</v>
      </c>
      <c r="S33" s="14" t="e">
        <f t="shared" si="34"/>
        <v>#REF!</v>
      </c>
      <c r="T33" s="14" t="e">
        <f t="shared" si="34"/>
        <v>#REF!</v>
      </c>
      <c r="U33" s="14" t="e">
        <f t="shared" si="34"/>
        <v>#REF!</v>
      </c>
      <c r="V33" s="14" t="e">
        <f>SUMPRODUCT(P33:U33/'[1]功能-行军令'!$GI$26:$GN$26)/0.18*'[1]功能-付费相关'!$I$6</f>
        <v>#REF!</v>
      </c>
      <c r="Y33" s="23">
        <v>29</v>
      </c>
      <c r="Z33" s="23">
        <f t="shared" si="0"/>
        <v>0</v>
      </c>
      <c r="AA33" s="23">
        <f t="shared" si="0"/>
        <v>0</v>
      </c>
      <c r="AB33" s="23">
        <f t="shared" si="0"/>
        <v>0</v>
      </c>
      <c r="AC33" s="23">
        <f t="shared" si="0"/>
        <v>0</v>
      </c>
      <c r="AD33" s="23">
        <f t="shared" si="0"/>
        <v>0</v>
      </c>
      <c r="AE33" s="23">
        <f t="shared" si="0"/>
        <v>0</v>
      </c>
      <c r="AF33" s="26"/>
      <c r="AG33" s="23">
        <v>29</v>
      </c>
      <c r="AH33" s="23">
        <f t="shared" si="1"/>
        <v>0</v>
      </c>
      <c r="AI33" s="23">
        <f t="shared" si="1"/>
        <v>0</v>
      </c>
      <c r="AJ33" s="23">
        <f t="shared" si="1"/>
        <v>0</v>
      </c>
      <c r="AK33" s="23">
        <f t="shared" si="1"/>
        <v>0</v>
      </c>
      <c r="AL33" s="23">
        <f t="shared" si="1"/>
        <v>0</v>
      </c>
      <c r="AM33" s="23">
        <f t="shared" si="1"/>
        <v>0</v>
      </c>
      <c r="AN33" s="26"/>
      <c r="AO33" s="23">
        <v>29</v>
      </c>
      <c r="AP33" s="23">
        <f t="shared" si="2"/>
        <v>0</v>
      </c>
      <c r="AQ33" s="23">
        <f t="shared" si="2"/>
        <v>0</v>
      </c>
      <c r="AR33" s="23">
        <f t="shared" si="2"/>
        <v>0</v>
      </c>
      <c r="AS33" s="23">
        <f t="shared" si="2"/>
        <v>0</v>
      </c>
      <c r="AT33" s="23">
        <f t="shared" si="2"/>
        <v>0</v>
      </c>
      <c r="AU33" s="23">
        <f t="shared" si="2"/>
        <v>0</v>
      </c>
      <c r="AV33" s="26"/>
      <c r="AW33" s="23">
        <v>29</v>
      </c>
      <c r="AX33" s="23">
        <f t="shared" si="3"/>
        <v>0</v>
      </c>
      <c r="AY33" s="23">
        <f t="shared" si="3"/>
        <v>0</v>
      </c>
      <c r="AZ33" s="23">
        <f t="shared" si="3"/>
        <v>0</v>
      </c>
      <c r="BA33" s="23">
        <f t="shared" si="3"/>
        <v>0</v>
      </c>
      <c r="BB33" s="23">
        <f t="shared" si="3"/>
        <v>0</v>
      </c>
      <c r="BC33" s="23">
        <f t="shared" si="3"/>
        <v>0</v>
      </c>
      <c r="BD33" s="26"/>
      <c r="BE33" s="23">
        <v>29</v>
      </c>
      <c r="BF33" s="23">
        <f t="shared" si="4"/>
        <v>0</v>
      </c>
      <c r="BG33" s="23">
        <f t="shared" si="4"/>
        <v>0</v>
      </c>
      <c r="BH33" s="23">
        <f t="shared" si="4"/>
        <v>0</v>
      </c>
      <c r="BI33" s="23">
        <f t="shared" si="4"/>
        <v>0</v>
      </c>
      <c r="BJ33" s="23">
        <f t="shared" si="4"/>
        <v>0</v>
      </c>
      <c r="BK33" s="23">
        <f t="shared" si="4"/>
        <v>0</v>
      </c>
      <c r="BO33" s="23">
        <v>29</v>
      </c>
      <c r="BP33" s="23" t="e">
        <f t="shared" si="5"/>
        <v>#VALUE!</v>
      </c>
      <c r="BQ33" s="23" t="e">
        <f t="shared" si="6"/>
        <v>#VALUE!</v>
      </c>
      <c r="BR33" s="23" t="e">
        <f t="shared" si="7"/>
        <v>#VALUE!</v>
      </c>
      <c r="BS33" s="23" t="e">
        <f t="shared" si="8"/>
        <v>#VALUE!</v>
      </c>
      <c r="BT33" s="23" t="e">
        <f t="shared" si="9"/>
        <v>#VALUE!</v>
      </c>
      <c r="BV33" s="23">
        <v>29</v>
      </c>
      <c r="BW33" s="23" t="e">
        <f t="shared" si="22"/>
        <v>#VALUE!</v>
      </c>
      <c r="BX33" s="23" t="e">
        <f t="shared" si="10"/>
        <v>#VALUE!</v>
      </c>
      <c r="BY33" s="23" t="e">
        <f t="shared" si="11"/>
        <v>#VALUE!</v>
      </c>
      <c r="BZ33" s="23" t="e">
        <f t="shared" si="12"/>
        <v>#VALUE!</v>
      </c>
      <c r="CA33" s="23" t="e">
        <f t="shared" si="13"/>
        <v>#VALUE!</v>
      </c>
      <c r="CE33" s="31">
        <v>50</v>
      </c>
      <c r="CF33" s="31" t="e">
        <f t="shared" si="35"/>
        <v>#VALUE!</v>
      </c>
      <c r="CG33" s="31">
        <v>0</v>
      </c>
      <c r="CH33" s="31">
        <v>0</v>
      </c>
      <c r="CI33" s="31" t="e">
        <f t="shared" si="36"/>
        <v>#VALUE!</v>
      </c>
      <c r="CJ33" s="31" t="e">
        <f>CF33*(INDEX([2]非r将兵属性验证!T$7:T$106,$CE33,1)+INDEX([2]非r将兵属性验证!AJ$7:AJ$106,$CE33,1))</f>
        <v>#VALUE!</v>
      </c>
      <c r="CK33" s="31">
        <v>0</v>
      </c>
      <c r="CL33" s="31">
        <v>0</v>
      </c>
      <c r="CM33" s="31" t="e">
        <f>CI33*INDEX([2]非r将兵属性验证!$AO$7:$AO$106,$CE33,1)</f>
        <v>#VALUE!</v>
      </c>
      <c r="CN33" s="31" t="e">
        <f t="shared" si="37"/>
        <v>#VALUE!</v>
      </c>
      <c r="CQ33" s="31">
        <v>50</v>
      </c>
      <c r="CR33" s="31" t="e">
        <f t="shared" si="39"/>
        <v>#VALUE!</v>
      </c>
      <c r="CS33" s="31"/>
      <c r="CT33" s="31"/>
      <c r="CU33" s="31" t="e">
        <f t="shared" si="40"/>
        <v>#VALUE!</v>
      </c>
      <c r="CW33" s="17" t="e">
        <f t="shared" si="41"/>
        <v>#VALUE!</v>
      </c>
      <c r="DC33" s="23" t="s">
        <v>54</v>
      </c>
      <c r="DD33" s="31">
        <v>3000</v>
      </c>
      <c r="DE33" s="31">
        <v>80000</v>
      </c>
      <c r="DF33" s="31">
        <v>400</v>
      </c>
      <c r="DG33" s="17">
        <f t="shared" si="31"/>
        <v>25</v>
      </c>
      <c r="DH33" s="17">
        <f t="shared" si="32"/>
        <v>40</v>
      </c>
      <c r="DI33" s="17">
        <f t="shared" si="33"/>
        <v>65</v>
      </c>
      <c r="DJ33" s="23">
        <v>29</v>
      </c>
      <c r="DK33" s="23" t="e">
        <f>求节点(DD$5:DD$14,$DD$26:$DD$35,$DJ33)*节奏总纲!K32</f>
        <v>#VALUE!</v>
      </c>
      <c r="DL33" s="23" t="e">
        <f>求节点(DE$5:DE$14,$DD$26:$DD$35,$DJ33)*节奏总纲!L32</f>
        <v>#VALUE!</v>
      </c>
      <c r="DM33" s="23" t="e">
        <f>求节点(DF$5:DF$14,$DD$26:$DD$35,$DJ33)*节奏总纲!M32</f>
        <v>#VALUE!</v>
      </c>
      <c r="DN33" s="23" t="e">
        <f>求节点(DG$5:DG$14,$DD$26:$DD$35,$DJ33)*节奏总纲!N32</f>
        <v>#VALUE!</v>
      </c>
      <c r="DO33" s="23" t="e">
        <f>求节点(DH$5:DH$14,$DD$26:$DD$35,$DJ33)*节奏总纲!O32</f>
        <v>#VALUE!</v>
      </c>
      <c r="DP33" s="23" t="e">
        <f>SUM(DK$5:DK33)</f>
        <v>#VALUE!</v>
      </c>
      <c r="DQ33" s="23" t="e">
        <f>SUM(DL$5:DL33)</f>
        <v>#VALUE!</v>
      </c>
      <c r="DR33" s="23" t="e">
        <f>SUM(DM$5:DM33)</f>
        <v>#VALUE!</v>
      </c>
      <c r="DS33" s="23" t="e">
        <f>SUM(DN$5:DN33)</f>
        <v>#VALUE!</v>
      </c>
      <c r="DT33" s="23" t="e">
        <f>SUM(DO$5:DO33)</f>
        <v>#VALUE!</v>
      </c>
      <c r="DU33" s="23" t="e">
        <f>DK33*'[1]功能-付费相关'!AH34+IF($DJ33=1,0,DU32)</f>
        <v>#VALUE!</v>
      </c>
      <c r="DV33" s="23" t="e">
        <f>DL33*'[1]功能-付费相关'!AI34+IF($DJ33=1,0,DV32)</f>
        <v>#VALUE!</v>
      </c>
      <c r="DW33" s="23" t="e">
        <f>DM33*'[1]功能-付费相关'!AJ34+IF($DJ33=1,0,DW32)</f>
        <v>#VALUE!</v>
      </c>
      <c r="DX33" s="23" t="e">
        <f>DN33*'[1]功能-付费相关'!AK34+IF($DJ33=1,0,DX32)</f>
        <v>#VALUE!</v>
      </c>
      <c r="DY33" s="23" t="e">
        <f>DO33*'[1]功能-付费相关'!AL34+IF($DJ33=1,0,DY32)</f>
        <v>#VALUE!</v>
      </c>
      <c r="EB33" s="23">
        <v>29</v>
      </c>
      <c r="EC33" s="23" t="e">
        <f>求节点(DD$5:DD$14,$DE$26:$DE$35,$DJ33)*节奏总纲!K32</f>
        <v>#VALUE!</v>
      </c>
      <c r="ED33" s="23" t="e">
        <f>求节点(DE$5:DE$14,$DE$26:$DE$35,$DJ33)*节奏总纲!L32</f>
        <v>#VALUE!</v>
      </c>
      <c r="EE33" s="23" t="e">
        <f>求节点(DF$5:DF$14,$DE$26:$DE$35,$DJ33)*节奏总纲!M32</f>
        <v>#VALUE!</v>
      </c>
      <c r="EF33" s="23" t="e">
        <f>求节点(DG$5:DG$14,$DE$26:$DE$35,$DJ33)*节奏总纲!N32</f>
        <v>#VALUE!</v>
      </c>
      <c r="EG33" s="23" t="e">
        <f>求节点(DH$5:DH$14,$DE$26:$DE$35,$DJ33)*节奏总纲!O32</f>
        <v>#VALUE!</v>
      </c>
      <c r="EH33" s="23" t="e">
        <f>SUM(EC$5:EC33)</f>
        <v>#VALUE!</v>
      </c>
      <c r="EI33" s="23" t="e">
        <f>SUM(ED$5:ED33)</f>
        <v>#VALUE!</v>
      </c>
      <c r="EJ33" s="23" t="e">
        <f>SUM(EE$5:EE33)</f>
        <v>#VALUE!</v>
      </c>
      <c r="EK33" s="23" t="e">
        <f>SUM(EF$5:EF33)</f>
        <v>#VALUE!</v>
      </c>
      <c r="EL33" s="23" t="e">
        <f>SUM(EG$5:EG33)</f>
        <v>#VALUE!</v>
      </c>
      <c r="EO33" s="23">
        <v>29</v>
      </c>
      <c r="EP33" s="23" t="e">
        <f>求节点(DD$5:DD$14,$DF$26:$DF$35,$DJ33)*节奏总纲!K32</f>
        <v>#VALUE!</v>
      </c>
      <c r="EQ33" s="23" t="e">
        <f>求节点(DE$5:DE$14,$DF$26:$DF$35,$DJ33)*节奏总纲!L32</f>
        <v>#VALUE!</v>
      </c>
      <c r="ER33" s="23" t="e">
        <f>求节点(DF$5:DF$14,$DF$26:$DF$35,$DJ33)*节奏总纲!M32</f>
        <v>#VALUE!</v>
      </c>
      <c r="ES33" s="23" t="e">
        <f>求节点(DG$5:DG$14,$DF$26:$DF$35,$DJ33)*节奏总纲!N32</f>
        <v>#VALUE!</v>
      </c>
      <c r="ET33" s="23" t="e">
        <f>求节点(DH$5:DH$14,$DF$26:$DF$35,$DJ33)*节奏总纲!O32</f>
        <v>#VALUE!</v>
      </c>
      <c r="EU33" s="23" t="e">
        <f>SUM(EP$5:EP33)*$DE$20</f>
        <v>#VALUE!</v>
      </c>
      <c r="EV33" s="23" t="e">
        <f>SUM(EQ$5:EQ33)*$DE$20</f>
        <v>#VALUE!</v>
      </c>
      <c r="EW33" s="23" t="e">
        <f>SUM(ER$5:ER33)*$DE$20</f>
        <v>#VALUE!</v>
      </c>
      <c r="EX33" s="23" t="e">
        <f>SUM(ES$5:ES33)*$DE$20</f>
        <v>#VALUE!</v>
      </c>
      <c r="EY33" s="23" t="e">
        <f>SUM(ET$5:ET33)*$DE$20</f>
        <v>#VALUE!</v>
      </c>
      <c r="FA33" s="23" t="e">
        <f t="shared" si="25"/>
        <v>#VALUE!</v>
      </c>
      <c r="FB33" s="23" t="e">
        <f t="shared" si="25"/>
        <v>#VALUE!</v>
      </c>
      <c r="FC33" s="23" t="e">
        <f t="shared" si="25"/>
        <v>#VALUE!</v>
      </c>
      <c r="FD33" s="23" t="e">
        <f t="shared" si="25"/>
        <v>#VALUE!</v>
      </c>
      <c r="FE33" s="23" t="e">
        <f t="shared" si="25"/>
        <v>#VALUE!</v>
      </c>
      <c r="FF33" s="17" t="e">
        <f>(FA33-FA32)/节奏总纲!K32</f>
        <v>#VALUE!</v>
      </c>
    </row>
    <row r="34" spans="3:162" x14ac:dyDescent="0.15">
      <c r="C34" s="234" t="s">
        <v>38</v>
      </c>
      <c r="D34" s="235"/>
      <c r="E34" s="236"/>
      <c r="M34" s="12" t="e">
        <f>基础状态预期!#REF!</f>
        <v>#REF!</v>
      </c>
      <c r="N34" s="12" t="e">
        <f>基础状态预期!#REF!</f>
        <v>#REF!</v>
      </c>
      <c r="O34" s="12" t="e">
        <f>基础状态预期!#REF!</f>
        <v>#REF!</v>
      </c>
      <c r="P34" s="14" t="e">
        <f t="shared" si="38"/>
        <v>#REF!</v>
      </c>
      <c r="Q34" s="14" t="e">
        <f t="shared" si="34"/>
        <v>#REF!</v>
      </c>
      <c r="R34" s="14" t="e">
        <f t="shared" si="34"/>
        <v>#REF!</v>
      </c>
      <c r="S34" s="14" t="e">
        <f t="shared" si="34"/>
        <v>#REF!</v>
      </c>
      <c r="T34" s="14" t="e">
        <f t="shared" si="34"/>
        <v>#REF!</v>
      </c>
      <c r="U34" s="14" t="e">
        <f t="shared" si="34"/>
        <v>#REF!</v>
      </c>
      <c r="V34" s="14" t="e">
        <f>SUMPRODUCT(P34:U34/'[1]功能-行军令'!$GI$26:$GN$26)/0.18*'[1]功能-付费相关'!$I$6</f>
        <v>#REF!</v>
      </c>
      <c r="Y34" s="23">
        <v>30</v>
      </c>
      <c r="Z34" s="23">
        <f t="shared" si="0"/>
        <v>0</v>
      </c>
      <c r="AA34" s="23">
        <f t="shared" si="0"/>
        <v>0</v>
      </c>
      <c r="AB34" s="23">
        <f t="shared" si="0"/>
        <v>0</v>
      </c>
      <c r="AC34" s="23">
        <f t="shared" si="0"/>
        <v>0</v>
      </c>
      <c r="AD34" s="23">
        <f t="shared" si="0"/>
        <v>0</v>
      </c>
      <c r="AE34" s="23">
        <f t="shared" si="0"/>
        <v>0</v>
      </c>
      <c r="AF34" s="26"/>
      <c r="AG34" s="23">
        <v>30</v>
      </c>
      <c r="AH34" s="23">
        <f t="shared" si="1"/>
        <v>0</v>
      </c>
      <c r="AI34" s="23">
        <f t="shared" si="1"/>
        <v>0</v>
      </c>
      <c r="AJ34" s="23">
        <f t="shared" si="1"/>
        <v>0</v>
      </c>
      <c r="AK34" s="23">
        <f t="shared" si="1"/>
        <v>0</v>
      </c>
      <c r="AL34" s="23">
        <f t="shared" si="1"/>
        <v>0</v>
      </c>
      <c r="AM34" s="23">
        <f t="shared" si="1"/>
        <v>0</v>
      </c>
      <c r="AN34" s="26"/>
      <c r="AO34" s="23">
        <v>30</v>
      </c>
      <c r="AP34" s="23">
        <f t="shared" si="2"/>
        <v>0</v>
      </c>
      <c r="AQ34" s="23">
        <f t="shared" si="2"/>
        <v>0</v>
      </c>
      <c r="AR34" s="23">
        <f t="shared" si="2"/>
        <v>0</v>
      </c>
      <c r="AS34" s="23">
        <f t="shared" si="2"/>
        <v>0</v>
      </c>
      <c r="AT34" s="23">
        <f t="shared" si="2"/>
        <v>0</v>
      </c>
      <c r="AU34" s="23">
        <f t="shared" si="2"/>
        <v>0</v>
      </c>
      <c r="AV34" s="26"/>
      <c r="AW34" s="23">
        <v>30</v>
      </c>
      <c r="AX34" s="23">
        <f t="shared" si="3"/>
        <v>0</v>
      </c>
      <c r="AY34" s="23">
        <f t="shared" si="3"/>
        <v>0</v>
      </c>
      <c r="AZ34" s="23">
        <f t="shared" si="3"/>
        <v>0</v>
      </c>
      <c r="BA34" s="23">
        <f t="shared" si="3"/>
        <v>0</v>
      </c>
      <c r="BB34" s="23">
        <f t="shared" si="3"/>
        <v>0</v>
      </c>
      <c r="BC34" s="23">
        <f t="shared" si="3"/>
        <v>0</v>
      </c>
      <c r="BD34" s="26"/>
      <c r="BE34" s="23">
        <v>30</v>
      </c>
      <c r="BF34" s="23">
        <f t="shared" si="4"/>
        <v>0</v>
      </c>
      <c r="BG34" s="23">
        <f t="shared" si="4"/>
        <v>0</v>
      </c>
      <c r="BH34" s="23">
        <f t="shared" si="4"/>
        <v>0</v>
      </c>
      <c r="BI34" s="23">
        <f t="shared" si="4"/>
        <v>0</v>
      </c>
      <c r="BJ34" s="23">
        <f t="shared" si="4"/>
        <v>0</v>
      </c>
      <c r="BK34" s="23">
        <f t="shared" si="4"/>
        <v>0</v>
      </c>
      <c r="BO34" s="23">
        <v>30</v>
      </c>
      <c r="BP34" s="23" t="e">
        <f t="shared" si="5"/>
        <v>#VALUE!</v>
      </c>
      <c r="BQ34" s="23" t="e">
        <f t="shared" si="6"/>
        <v>#VALUE!</v>
      </c>
      <c r="BR34" s="23" t="e">
        <f t="shared" si="7"/>
        <v>#VALUE!</v>
      </c>
      <c r="BS34" s="23" t="e">
        <f t="shared" si="8"/>
        <v>#VALUE!</v>
      </c>
      <c r="BT34" s="23" t="e">
        <f t="shared" si="9"/>
        <v>#VALUE!</v>
      </c>
      <c r="BV34" s="23">
        <v>30</v>
      </c>
      <c r="BW34" s="23" t="e">
        <f t="shared" si="22"/>
        <v>#VALUE!</v>
      </c>
      <c r="BX34" s="23" t="e">
        <f t="shared" si="10"/>
        <v>#VALUE!</v>
      </c>
      <c r="BY34" s="23" t="e">
        <f t="shared" si="11"/>
        <v>#VALUE!</v>
      </c>
      <c r="BZ34" s="23" t="e">
        <f t="shared" si="12"/>
        <v>#VALUE!</v>
      </c>
      <c r="CA34" s="23" t="e">
        <f t="shared" si="13"/>
        <v>#VALUE!</v>
      </c>
      <c r="CE34" s="31">
        <v>60</v>
      </c>
      <c r="CF34" s="31" t="e">
        <f t="shared" si="35"/>
        <v>#VALUE!</v>
      </c>
      <c r="CG34" s="31">
        <v>0</v>
      </c>
      <c r="CH34" s="31">
        <v>0</v>
      </c>
      <c r="CI34" s="31" t="e">
        <f t="shared" si="36"/>
        <v>#VALUE!</v>
      </c>
      <c r="CJ34" s="31" t="e">
        <f>CF34*(INDEX([2]非r将兵属性验证!T$7:T$106,$CE34,1)+INDEX([2]非r将兵属性验证!AJ$7:AJ$106,$CE34,1))</f>
        <v>#VALUE!</v>
      </c>
      <c r="CK34" s="31">
        <v>0</v>
      </c>
      <c r="CL34" s="31">
        <v>0</v>
      </c>
      <c r="CM34" s="31" t="e">
        <f>CI34*INDEX([2]非r将兵属性验证!$AO$7:$AO$106,$CE34,1)</f>
        <v>#VALUE!</v>
      </c>
      <c r="CN34" s="31" t="e">
        <f t="shared" si="37"/>
        <v>#VALUE!</v>
      </c>
      <c r="CQ34" s="31">
        <v>60</v>
      </c>
      <c r="CR34" s="31" t="e">
        <f t="shared" si="39"/>
        <v>#VALUE!</v>
      </c>
      <c r="CS34" s="31"/>
      <c r="CT34" s="31"/>
      <c r="CU34" s="31" t="e">
        <f t="shared" si="40"/>
        <v>#VALUE!</v>
      </c>
      <c r="CW34" s="17" t="e">
        <f t="shared" si="41"/>
        <v>#VALUE!</v>
      </c>
      <c r="DC34" s="23" t="s">
        <v>55</v>
      </c>
      <c r="DD34" s="31">
        <v>3300</v>
      </c>
      <c r="DE34" s="31">
        <v>90000</v>
      </c>
      <c r="DF34" s="31">
        <v>440</v>
      </c>
      <c r="DG34" s="17">
        <f t="shared" si="31"/>
        <v>27.5</v>
      </c>
      <c r="DH34" s="17">
        <f t="shared" si="32"/>
        <v>44</v>
      </c>
      <c r="DI34" s="17">
        <f t="shared" si="33"/>
        <v>71.5</v>
      </c>
      <c r="DJ34" s="23">
        <v>30</v>
      </c>
      <c r="DK34" s="23" t="e">
        <f>求节点(DD$5:DD$14,$DD$26:$DD$35,$DJ34)*节奏总纲!K33</f>
        <v>#VALUE!</v>
      </c>
      <c r="DL34" s="23" t="e">
        <f>求节点(DE$5:DE$14,$DD$26:$DD$35,$DJ34)*节奏总纲!L33</f>
        <v>#VALUE!</v>
      </c>
      <c r="DM34" s="23" t="e">
        <f>求节点(DF$5:DF$14,$DD$26:$DD$35,$DJ34)*节奏总纲!M33</f>
        <v>#VALUE!</v>
      </c>
      <c r="DN34" s="23" t="e">
        <f>求节点(DG$5:DG$14,$DD$26:$DD$35,$DJ34)*节奏总纲!N33</f>
        <v>#VALUE!</v>
      </c>
      <c r="DO34" s="23" t="e">
        <f>求节点(DH$5:DH$14,$DD$26:$DD$35,$DJ34)*节奏总纲!O33</f>
        <v>#VALUE!</v>
      </c>
      <c r="DP34" s="23" t="e">
        <f>SUM(DK$5:DK34)</f>
        <v>#VALUE!</v>
      </c>
      <c r="DQ34" s="23" t="e">
        <f>SUM(DL$5:DL34)</f>
        <v>#VALUE!</v>
      </c>
      <c r="DR34" s="23" t="e">
        <f>SUM(DM$5:DM34)</f>
        <v>#VALUE!</v>
      </c>
      <c r="DS34" s="23" t="e">
        <f>SUM(DN$5:DN34)</f>
        <v>#VALUE!</v>
      </c>
      <c r="DT34" s="23" t="e">
        <f>SUM(DO$5:DO34)</f>
        <v>#VALUE!</v>
      </c>
      <c r="DU34" s="23" t="e">
        <f>DK34*'[1]功能-付费相关'!AH35+IF($DJ34=1,0,DU33)</f>
        <v>#VALUE!</v>
      </c>
      <c r="DV34" s="23" t="e">
        <f>DL34*'[1]功能-付费相关'!AI35+IF($DJ34=1,0,DV33)</f>
        <v>#VALUE!</v>
      </c>
      <c r="DW34" s="23" t="e">
        <f>DM34*'[1]功能-付费相关'!AJ35+IF($DJ34=1,0,DW33)</f>
        <v>#VALUE!</v>
      </c>
      <c r="DX34" s="23" t="e">
        <f>DN34*'[1]功能-付费相关'!AK35+IF($DJ34=1,0,DX33)</f>
        <v>#VALUE!</v>
      </c>
      <c r="DY34" s="23" t="e">
        <f>DO34*'[1]功能-付费相关'!AL35+IF($DJ34=1,0,DY33)</f>
        <v>#VALUE!</v>
      </c>
      <c r="EB34" s="23">
        <v>30</v>
      </c>
      <c r="EC34" s="23" t="e">
        <f>求节点(DD$5:DD$14,$DE$26:$DE$35,$DJ34)*节奏总纲!K33</f>
        <v>#VALUE!</v>
      </c>
      <c r="ED34" s="23" t="e">
        <f>求节点(DE$5:DE$14,$DE$26:$DE$35,$DJ34)*节奏总纲!L33</f>
        <v>#VALUE!</v>
      </c>
      <c r="EE34" s="23" t="e">
        <f>求节点(DF$5:DF$14,$DE$26:$DE$35,$DJ34)*节奏总纲!M33</f>
        <v>#VALUE!</v>
      </c>
      <c r="EF34" s="23" t="e">
        <f>求节点(DG$5:DG$14,$DE$26:$DE$35,$DJ34)*节奏总纲!N33</f>
        <v>#VALUE!</v>
      </c>
      <c r="EG34" s="23" t="e">
        <f>求节点(DH$5:DH$14,$DE$26:$DE$35,$DJ34)*节奏总纲!O33</f>
        <v>#VALUE!</v>
      </c>
      <c r="EH34" s="23" t="e">
        <f>SUM(EC$5:EC34)</f>
        <v>#VALUE!</v>
      </c>
      <c r="EI34" s="23" t="e">
        <f>SUM(ED$5:ED34)</f>
        <v>#VALUE!</v>
      </c>
      <c r="EJ34" s="23" t="e">
        <f>SUM(EE$5:EE34)</f>
        <v>#VALUE!</v>
      </c>
      <c r="EK34" s="23" t="e">
        <f>SUM(EF$5:EF34)</f>
        <v>#VALUE!</v>
      </c>
      <c r="EL34" s="23" t="e">
        <f>SUM(EG$5:EG34)</f>
        <v>#VALUE!</v>
      </c>
      <c r="EO34" s="23">
        <v>30</v>
      </c>
      <c r="EP34" s="23" t="e">
        <f>求节点(DD$5:DD$14,$DF$26:$DF$35,$DJ34)*节奏总纲!K33</f>
        <v>#VALUE!</v>
      </c>
      <c r="EQ34" s="23" t="e">
        <f>求节点(DE$5:DE$14,$DF$26:$DF$35,$DJ34)*节奏总纲!L33</f>
        <v>#VALUE!</v>
      </c>
      <c r="ER34" s="23" t="e">
        <f>求节点(DF$5:DF$14,$DF$26:$DF$35,$DJ34)*节奏总纲!M33</f>
        <v>#VALUE!</v>
      </c>
      <c r="ES34" s="23" t="e">
        <f>求节点(DG$5:DG$14,$DF$26:$DF$35,$DJ34)*节奏总纲!N33</f>
        <v>#VALUE!</v>
      </c>
      <c r="ET34" s="23" t="e">
        <f>求节点(DH$5:DH$14,$DF$26:$DF$35,$DJ34)*节奏总纲!O33</f>
        <v>#VALUE!</v>
      </c>
      <c r="EU34" s="23" t="e">
        <f>SUM(EP$5:EP34)*$DE$20</f>
        <v>#VALUE!</v>
      </c>
      <c r="EV34" s="23" t="e">
        <f>SUM(EQ$5:EQ34)*$DE$20</f>
        <v>#VALUE!</v>
      </c>
      <c r="EW34" s="23" t="e">
        <f>SUM(ER$5:ER34)*$DE$20</f>
        <v>#VALUE!</v>
      </c>
      <c r="EX34" s="23" t="e">
        <f>SUM(ES$5:ES34)*$DE$20</f>
        <v>#VALUE!</v>
      </c>
      <c r="EY34" s="23" t="e">
        <f>SUM(ET$5:ET34)*$DE$20</f>
        <v>#VALUE!</v>
      </c>
      <c r="FA34" s="23" t="e">
        <f t="shared" si="25"/>
        <v>#VALUE!</v>
      </c>
      <c r="FB34" s="23" t="e">
        <f t="shared" si="25"/>
        <v>#VALUE!</v>
      </c>
      <c r="FC34" s="23" t="e">
        <f t="shared" si="25"/>
        <v>#VALUE!</v>
      </c>
      <c r="FD34" s="23" t="e">
        <f t="shared" si="25"/>
        <v>#VALUE!</v>
      </c>
      <c r="FE34" s="23" t="e">
        <f t="shared" si="25"/>
        <v>#VALUE!</v>
      </c>
      <c r="FF34" s="17" t="e">
        <f>(FA34-FA33)/节奏总纲!K33</f>
        <v>#VALUE!</v>
      </c>
    </row>
    <row r="35" spans="3:162" x14ac:dyDescent="0.15">
      <c r="C35" s="31" t="s">
        <v>21</v>
      </c>
      <c r="D35" s="31" t="s">
        <v>20</v>
      </c>
      <c r="E35" s="31" t="s">
        <v>19</v>
      </c>
      <c r="M35" s="12" t="e">
        <f>基础状态预期!#REF!</f>
        <v>#REF!</v>
      </c>
      <c r="N35" s="12" t="e">
        <f>基础状态预期!#REF!</f>
        <v>#REF!</v>
      </c>
      <c r="O35" s="12" t="e">
        <f>基础状态预期!#REF!</f>
        <v>#REF!</v>
      </c>
      <c r="P35" s="14" t="e">
        <f t="shared" si="38"/>
        <v>#REF!</v>
      </c>
      <c r="Q35" s="14" t="e">
        <f t="shared" si="34"/>
        <v>#REF!</v>
      </c>
      <c r="R35" s="14" t="e">
        <f t="shared" si="34"/>
        <v>#REF!</v>
      </c>
      <c r="S35" s="14" t="e">
        <f t="shared" si="34"/>
        <v>#REF!</v>
      </c>
      <c r="T35" s="14" t="e">
        <f t="shared" si="34"/>
        <v>#REF!</v>
      </c>
      <c r="U35" s="14" t="e">
        <f t="shared" si="34"/>
        <v>#REF!</v>
      </c>
      <c r="V35" s="14" t="e">
        <f>SUMPRODUCT(P35:U35/'[1]功能-行军令'!$GI$26:$GN$26)/0.18*'[1]功能-付费相关'!$I$6</f>
        <v>#REF!</v>
      </c>
      <c r="Y35" s="23">
        <v>31</v>
      </c>
      <c r="Z35" s="23">
        <f t="shared" si="0"/>
        <v>0</v>
      </c>
      <c r="AA35" s="23">
        <f t="shared" si="0"/>
        <v>0</v>
      </c>
      <c r="AB35" s="23">
        <f t="shared" si="0"/>
        <v>0</v>
      </c>
      <c r="AC35" s="23">
        <f t="shared" si="0"/>
        <v>0</v>
      </c>
      <c r="AD35" s="23">
        <f t="shared" si="0"/>
        <v>0</v>
      </c>
      <c r="AE35" s="23">
        <f t="shared" si="0"/>
        <v>0</v>
      </c>
      <c r="AF35" s="26"/>
      <c r="AG35" s="23">
        <v>31</v>
      </c>
      <c r="AH35" s="23">
        <f t="shared" si="1"/>
        <v>0</v>
      </c>
      <c r="AI35" s="23">
        <f t="shared" si="1"/>
        <v>0</v>
      </c>
      <c r="AJ35" s="23">
        <f t="shared" si="1"/>
        <v>0</v>
      </c>
      <c r="AK35" s="23">
        <f t="shared" si="1"/>
        <v>0</v>
      </c>
      <c r="AL35" s="23">
        <f t="shared" si="1"/>
        <v>0</v>
      </c>
      <c r="AM35" s="23">
        <f t="shared" si="1"/>
        <v>0</v>
      </c>
      <c r="AN35" s="26"/>
      <c r="AO35" s="23">
        <v>31</v>
      </c>
      <c r="AP35" s="23">
        <f t="shared" si="2"/>
        <v>0</v>
      </c>
      <c r="AQ35" s="23">
        <f t="shared" si="2"/>
        <v>0</v>
      </c>
      <c r="AR35" s="23">
        <f t="shared" si="2"/>
        <v>0</v>
      </c>
      <c r="AS35" s="23">
        <f t="shared" si="2"/>
        <v>0</v>
      </c>
      <c r="AT35" s="23">
        <f t="shared" si="2"/>
        <v>0</v>
      </c>
      <c r="AU35" s="23">
        <f t="shared" si="2"/>
        <v>0</v>
      </c>
      <c r="AV35" s="26"/>
      <c r="AW35" s="23">
        <v>31</v>
      </c>
      <c r="AX35" s="23">
        <f t="shared" si="3"/>
        <v>0</v>
      </c>
      <c r="AY35" s="23">
        <f t="shared" si="3"/>
        <v>0</v>
      </c>
      <c r="AZ35" s="23">
        <f t="shared" si="3"/>
        <v>0</v>
      </c>
      <c r="BA35" s="23">
        <f t="shared" si="3"/>
        <v>0</v>
      </c>
      <c r="BB35" s="23">
        <f t="shared" si="3"/>
        <v>0</v>
      </c>
      <c r="BC35" s="23">
        <f t="shared" si="3"/>
        <v>0</v>
      </c>
      <c r="BD35" s="26"/>
      <c r="BE35" s="23">
        <v>31</v>
      </c>
      <c r="BF35" s="23">
        <f t="shared" si="4"/>
        <v>0</v>
      </c>
      <c r="BG35" s="23">
        <f t="shared" si="4"/>
        <v>0</v>
      </c>
      <c r="BH35" s="23">
        <f t="shared" si="4"/>
        <v>0</v>
      </c>
      <c r="BI35" s="23">
        <f t="shared" si="4"/>
        <v>0</v>
      </c>
      <c r="BJ35" s="23">
        <f t="shared" si="4"/>
        <v>0</v>
      </c>
      <c r="BK35" s="23">
        <f t="shared" si="4"/>
        <v>0</v>
      </c>
      <c r="BO35" s="23">
        <v>31</v>
      </c>
      <c r="BP35" s="23" t="e">
        <f t="shared" si="5"/>
        <v>#VALUE!</v>
      </c>
      <c r="BQ35" s="23" t="e">
        <f t="shared" si="6"/>
        <v>#VALUE!</v>
      </c>
      <c r="BR35" s="23" t="e">
        <f t="shared" si="7"/>
        <v>#VALUE!</v>
      </c>
      <c r="BS35" s="23" t="e">
        <f t="shared" si="8"/>
        <v>#VALUE!</v>
      </c>
      <c r="BT35" s="23" t="e">
        <f t="shared" si="9"/>
        <v>#VALUE!</v>
      </c>
      <c r="BV35" s="23">
        <v>31</v>
      </c>
      <c r="BW35" s="23" t="e">
        <f t="shared" si="22"/>
        <v>#VALUE!</v>
      </c>
      <c r="BX35" s="23" t="e">
        <f t="shared" si="10"/>
        <v>#VALUE!</v>
      </c>
      <c r="BY35" s="23" t="e">
        <f t="shared" si="11"/>
        <v>#VALUE!</v>
      </c>
      <c r="BZ35" s="23" t="e">
        <f t="shared" si="12"/>
        <v>#VALUE!</v>
      </c>
      <c r="CA35" s="23" t="e">
        <f t="shared" si="13"/>
        <v>#VALUE!</v>
      </c>
      <c r="CE35" s="31">
        <v>70</v>
      </c>
      <c r="CF35" s="31" t="e">
        <f t="shared" si="35"/>
        <v>#VALUE!</v>
      </c>
      <c r="CG35" s="31">
        <v>0</v>
      </c>
      <c r="CH35" s="31">
        <v>0</v>
      </c>
      <c r="CI35" s="31" t="e">
        <f t="shared" si="36"/>
        <v>#VALUE!</v>
      </c>
      <c r="CJ35" s="31" t="e">
        <f>CF35*(INDEX([2]非r将兵属性验证!T$7:T$106,$CE35,1)+INDEX([2]非r将兵属性验证!AJ$7:AJ$106,$CE35,1))</f>
        <v>#VALUE!</v>
      </c>
      <c r="CK35" s="31">
        <v>0</v>
      </c>
      <c r="CL35" s="31">
        <v>0</v>
      </c>
      <c r="CM35" s="31" t="e">
        <f>CI35*INDEX([2]非r将兵属性验证!$AO$7:$AO$106,$CE35,1)</f>
        <v>#VALUE!</v>
      </c>
      <c r="CN35" s="31" t="e">
        <f t="shared" si="37"/>
        <v>#VALUE!</v>
      </c>
      <c r="CQ35" s="31">
        <v>70</v>
      </c>
      <c r="CR35" s="31" t="e">
        <f t="shared" si="39"/>
        <v>#VALUE!</v>
      </c>
      <c r="CS35" s="31"/>
      <c r="CT35" s="31"/>
      <c r="CU35" s="31" t="e">
        <f t="shared" si="40"/>
        <v>#VALUE!</v>
      </c>
      <c r="CW35" s="17" t="e">
        <f t="shared" si="41"/>
        <v>#VALUE!</v>
      </c>
      <c r="DC35" s="23" t="s">
        <v>56</v>
      </c>
      <c r="DD35" s="31">
        <v>3600</v>
      </c>
      <c r="DE35" s="31">
        <v>100000</v>
      </c>
      <c r="DF35" s="31">
        <v>480</v>
      </c>
      <c r="DG35" s="17">
        <f t="shared" si="31"/>
        <v>30</v>
      </c>
      <c r="DH35" s="17">
        <f t="shared" si="32"/>
        <v>48</v>
      </c>
      <c r="DI35" s="17">
        <f t="shared" si="33"/>
        <v>78</v>
      </c>
      <c r="DJ35" s="23">
        <v>31</v>
      </c>
      <c r="DK35" s="23" t="e">
        <f>求节点(DD$5:DD$14,$DD$26:$DD$35,$DJ35)*节奏总纲!K34</f>
        <v>#VALUE!</v>
      </c>
      <c r="DL35" s="23" t="e">
        <f>求节点(DE$5:DE$14,$DD$26:$DD$35,$DJ35)*节奏总纲!L34</f>
        <v>#VALUE!</v>
      </c>
      <c r="DM35" s="23" t="e">
        <f>求节点(DF$5:DF$14,$DD$26:$DD$35,$DJ35)*节奏总纲!M34</f>
        <v>#VALUE!</v>
      </c>
      <c r="DN35" s="23" t="e">
        <f>求节点(DG$5:DG$14,$DD$26:$DD$35,$DJ35)*节奏总纲!N34</f>
        <v>#VALUE!</v>
      </c>
      <c r="DO35" s="23" t="e">
        <f>求节点(DH$5:DH$14,$DD$26:$DD$35,$DJ35)*节奏总纲!O34</f>
        <v>#VALUE!</v>
      </c>
      <c r="DP35" s="23" t="e">
        <f>SUM(DK$5:DK35)</f>
        <v>#VALUE!</v>
      </c>
      <c r="DQ35" s="23" t="e">
        <f>SUM(DL$5:DL35)</f>
        <v>#VALUE!</v>
      </c>
      <c r="DR35" s="23" t="e">
        <f>SUM(DM$5:DM35)</f>
        <v>#VALUE!</v>
      </c>
      <c r="DS35" s="23" t="e">
        <f>SUM(DN$5:DN35)</f>
        <v>#VALUE!</v>
      </c>
      <c r="DT35" s="23" t="e">
        <f>SUM(DO$5:DO35)</f>
        <v>#VALUE!</v>
      </c>
      <c r="DU35" s="23" t="e">
        <f>DK35*'[1]功能-付费相关'!AH36+IF($DJ35=1,0,DU34)</f>
        <v>#VALUE!</v>
      </c>
      <c r="DV35" s="23" t="e">
        <f>DL35*'[1]功能-付费相关'!AI36+IF($DJ35=1,0,DV34)</f>
        <v>#VALUE!</v>
      </c>
      <c r="DW35" s="23" t="e">
        <f>DM35*'[1]功能-付费相关'!AJ36+IF($DJ35=1,0,DW34)</f>
        <v>#VALUE!</v>
      </c>
      <c r="DX35" s="23" t="e">
        <f>DN35*'[1]功能-付费相关'!AK36+IF($DJ35=1,0,DX34)</f>
        <v>#VALUE!</v>
      </c>
      <c r="DY35" s="23" t="e">
        <f>DO35*'[1]功能-付费相关'!AL36+IF($DJ35=1,0,DY34)</f>
        <v>#VALUE!</v>
      </c>
      <c r="EB35" s="23">
        <v>31</v>
      </c>
      <c r="EC35" s="23" t="e">
        <f>求节点(DD$5:DD$14,$DE$26:$DE$35,$DJ35)*节奏总纲!K34</f>
        <v>#VALUE!</v>
      </c>
      <c r="ED35" s="23" t="e">
        <f>求节点(DE$5:DE$14,$DE$26:$DE$35,$DJ35)*节奏总纲!L34</f>
        <v>#VALUE!</v>
      </c>
      <c r="EE35" s="23" t="e">
        <f>求节点(DF$5:DF$14,$DE$26:$DE$35,$DJ35)*节奏总纲!M34</f>
        <v>#VALUE!</v>
      </c>
      <c r="EF35" s="23" t="e">
        <f>求节点(DG$5:DG$14,$DE$26:$DE$35,$DJ35)*节奏总纲!N34</f>
        <v>#VALUE!</v>
      </c>
      <c r="EG35" s="23" t="e">
        <f>求节点(DH$5:DH$14,$DE$26:$DE$35,$DJ35)*节奏总纲!O34</f>
        <v>#VALUE!</v>
      </c>
      <c r="EH35" s="23" t="e">
        <f>SUM(EC$5:EC35)</f>
        <v>#VALUE!</v>
      </c>
      <c r="EI35" s="23" t="e">
        <f>SUM(ED$5:ED35)</f>
        <v>#VALUE!</v>
      </c>
      <c r="EJ35" s="23" t="e">
        <f>SUM(EE$5:EE35)</f>
        <v>#VALUE!</v>
      </c>
      <c r="EK35" s="23" t="e">
        <f>SUM(EF$5:EF35)</f>
        <v>#VALUE!</v>
      </c>
      <c r="EL35" s="23" t="e">
        <f>SUM(EG$5:EG35)</f>
        <v>#VALUE!</v>
      </c>
      <c r="EO35" s="23">
        <v>31</v>
      </c>
      <c r="EP35" s="23" t="e">
        <f>求节点(DD$5:DD$14,$DF$26:$DF$35,$DJ35)*节奏总纲!K34</f>
        <v>#VALUE!</v>
      </c>
      <c r="EQ35" s="23" t="e">
        <f>求节点(DE$5:DE$14,$DF$26:$DF$35,$DJ35)*节奏总纲!L34</f>
        <v>#VALUE!</v>
      </c>
      <c r="ER35" s="23" t="e">
        <f>求节点(DF$5:DF$14,$DF$26:$DF$35,$DJ35)*节奏总纲!M34</f>
        <v>#VALUE!</v>
      </c>
      <c r="ES35" s="23" t="e">
        <f>求节点(DG$5:DG$14,$DF$26:$DF$35,$DJ35)*节奏总纲!N34</f>
        <v>#VALUE!</v>
      </c>
      <c r="ET35" s="23" t="e">
        <f>求节点(DH$5:DH$14,$DF$26:$DF$35,$DJ35)*节奏总纲!O34</f>
        <v>#VALUE!</v>
      </c>
      <c r="EU35" s="23" t="e">
        <f>SUM(EP$5:EP35)*$DE$20</f>
        <v>#VALUE!</v>
      </c>
      <c r="EV35" s="23" t="e">
        <f>SUM(EQ$5:EQ35)*$DE$20</f>
        <v>#VALUE!</v>
      </c>
      <c r="EW35" s="23" t="e">
        <f>SUM(ER$5:ER35)*$DE$20</f>
        <v>#VALUE!</v>
      </c>
      <c r="EX35" s="23" t="e">
        <f>SUM(ES$5:ES35)*$DE$20</f>
        <v>#VALUE!</v>
      </c>
      <c r="EY35" s="23" t="e">
        <f>SUM(ET$5:ET35)*$DE$20</f>
        <v>#VALUE!</v>
      </c>
      <c r="FA35" s="23" t="e">
        <f t="shared" si="25"/>
        <v>#VALUE!</v>
      </c>
      <c r="FB35" s="23" t="e">
        <f t="shared" si="25"/>
        <v>#VALUE!</v>
      </c>
      <c r="FC35" s="23" t="e">
        <f t="shared" si="25"/>
        <v>#VALUE!</v>
      </c>
      <c r="FD35" s="23" t="e">
        <f t="shared" si="25"/>
        <v>#VALUE!</v>
      </c>
      <c r="FE35" s="23" t="e">
        <f t="shared" si="25"/>
        <v>#VALUE!</v>
      </c>
      <c r="FF35" s="17" t="e">
        <f>(FA35-FA34)/节奏总纲!K34</f>
        <v>#VALUE!</v>
      </c>
    </row>
    <row r="36" spans="3:162" x14ac:dyDescent="0.15">
      <c r="C36" s="31" t="s">
        <v>47</v>
      </c>
      <c r="D36" s="31">
        <v>4</v>
      </c>
      <c r="E36" s="31">
        <v>100</v>
      </c>
      <c r="M36" s="12" t="e">
        <f>基础状态预期!#REF!</f>
        <v>#REF!</v>
      </c>
      <c r="N36" s="12" t="e">
        <f>基础状态预期!#REF!</f>
        <v>#REF!</v>
      </c>
      <c r="O36" s="12" t="e">
        <f>基础状态预期!#REF!</f>
        <v>#REF!</v>
      </c>
      <c r="P36" s="14" t="e">
        <f t="shared" si="38"/>
        <v>#REF!</v>
      </c>
      <c r="Q36" s="14" t="e">
        <f t="shared" si="34"/>
        <v>#REF!</v>
      </c>
      <c r="R36" s="14" t="e">
        <f t="shared" si="34"/>
        <v>#REF!</v>
      </c>
      <c r="S36" s="14" t="e">
        <f t="shared" si="34"/>
        <v>#REF!</v>
      </c>
      <c r="T36" s="14" t="e">
        <f t="shared" si="34"/>
        <v>#REF!</v>
      </c>
      <c r="U36" s="14" t="e">
        <f t="shared" si="34"/>
        <v>#REF!</v>
      </c>
      <c r="V36" s="14" t="e">
        <f>SUMPRODUCT(P36:U36/'[1]功能-行军令'!$GI$26:$GN$26)/0.18*'[1]功能-付费相关'!$I$6</f>
        <v>#REF!</v>
      </c>
      <c r="Y36" s="23">
        <v>32</v>
      </c>
      <c r="Z36" s="23">
        <f t="shared" si="0"/>
        <v>0</v>
      </c>
      <c r="AA36" s="23">
        <f t="shared" si="0"/>
        <v>0</v>
      </c>
      <c r="AB36" s="23">
        <f t="shared" si="0"/>
        <v>0</v>
      </c>
      <c r="AC36" s="23">
        <f t="shared" si="0"/>
        <v>0</v>
      </c>
      <c r="AD36" s="23">
        <f t="shared" si="0"/>
        <v>0</v>
      </c>
      <c r="AE36" s="23">
        <f t="shared" si="0"/>
        <v>0</v>
      </c>
      <c r="AF36" s="26"/>
      <c r="AG36" s="23">
        <v>32</v>
      </c>
      <c r="AH36" s="23">
        <f t="shared" si="1"/>
        <v>0</v>
      </c>
      <c r="AI36" s="23">
        <f t="shared" si="1"/>
        <v>0</v>
      </c>
      <c r="AJ36" s="23">
        <f t="shared" si="1"/>
        <v>0</v>
      </c>
      <c r="AK36" s="23">
        <f t="shared" si="1"/>
        <v>0</v>
      </c>
      <c r="AL36" s="23">
        <f t="shared" si="1"/>
        <v>0</v>
      </c>
      <c r="AM36" s="23">
        <f t="shared" si="1"/>
        <v>0</v>
      </c>
      <c r="AN36" s="26"/>
      <c r="AO36" s="23">
        <v>32</v>
      </c>
      <c r="AP36" s="23">
        <f t="shared" si="2"/>
        <v>0</v>
      </c>
      <c r="AQ36" s="23">
        <f t="shared" si="2"/>
        <v>0</v>
      </c>
      <c r="AR36" s="23">
        <f t="shared" si="2"/>
        <v>0</v>
      </c>
      <c r="AS36" s="23">
        <f t="shared" si="2"/>
        <v>0</v>
      </c>
      <c r="AT36" s="23">
        <f t="shared" si="2"/>
        <v>0</v>
      </c>
      <c r="AU36" s="23">
        <f t="shared" si="2"/>
        <v>0</v>
      </c>
      <c r="AV36" s="26"/>
      <c r="AW36" s="23">
        <v>32</v>
      </c>
      <c r="AX36" s="23">
        <f t="shared" si="3"/>
        <v>0</v>
      </c>
      <c r="AY36" s="23">
        <f t="shared" si="3"/>
        <v>0</v>
      </c>
      <c r="AZ36" s="23">
        <f t="shared" si="3"/>
        <v>0</v>
      </c>
      <c r="BA36" s="23">
        <f t="shared" si="3"/>
        <v>0</v>
      </c>
      <c r="BB36" s="23">
        <f t="shared" si="3"/>
        <v>0</v>
      </c>
      <c r="BC36" s="23">
        <f t="shared" si="3"/>
        <v>0</v>
      </c>
      <c r="BD36" s="26"/>
      <c r="BE36" s="23">
        <v>32</v>
      </c>
      <c r="BF36" s="23">
        <f t="shared" si="4"/>
        <v>0</v>
      </c>
      <c r="BG36" s="23">
        <f t="shared" si="4"/>
        <v>0</v>
      </c>
      <c r="BH36" s="23">
        <f t="shared" si="4"/>
        <v>0</v>
      </c>
      <c r="BI36" s="23">
        <f t="shared" si="4"/>
        <v>0</v>
      </c>
      <c r="BJ36" s="23">
        <f t="shared" si="4"/>
        <v>0</v>
      </c>
      <c r="BK36" s="23">
        <f t="shared" si="4"/>
        <v>0</v>
      </c>
      <c r="BO36" s="23">
        <v>32</v>
      </c>
      <c r="BP36" s="23" t="e">
        <f t="shared" si="5"/>
        <v>#VALUE!</v>
      </c>
      <c r="BQ36" s="23" t="e">
        <f t="shared" si="6"/>
        <v>#VALUE!</v>
      </c>
      <c r="BR36" s="23" t="e">
        <f t="shared" si="7"/>
        <v>#VALUE!</v>
      </c>
      <c r="BS36" s="23" t="e">
        <f t="shared" si="8"/>
        <v>#VALUE!</v>
      </c>
      <c r="BT36" s="23" t="e">
        <f t="shared" si="9"/>
        <v>#VALUE!</v>
      </c>
      <c r="BV36" s="23">
        <v>32</v>
      </c>
      <c r="BW36" s="23" t="e">
        <f t="shared" si="22"/>
        <v>#VALUE!</v>
      </c>
      <c r="BX36" s="23" t="e">
        <f t="shared" si="10"/>
        <v>#VALUE!</v>
      </c>
      <c r="BY36" s="23" t="e">
        <f t="shared" si="11"/>
        <v>#VALUE!</v>
      </c>
      <c r="BZ36" s="23" t="e">
        <f t="shared" si="12"/>
        <v>#VALUE!</v>
      </c>
      <c r="CA36" s="23" t="e">
        <f t="shared" si="13"/>
        <v>#VALUE!</v>
      </c>
      <c r="CE36" s="31">
        <v>80</v>
      </c>
      <c r="CF36" s="31" t="e">
        <f t="shared" si="35"/>
        <v>#VALUE!</v>
      </c>
      <c r="CG36" s="31">
        <v>0</v>
      </c>
      <c r="CH36" s="31">
        <v>0</v>
      </c>
      <c r="CI36" s="31" t="e">
        <f t="shared" si="36"/>
        <v>#VALUE!</v>
      </c>
      <c r="CJ36" s="31" t="e">
        <f>CF36*(INDEX([2]非r将兵属性验证!T$7:T$106,$CE36,1)+INDEX([2]非r将兵属性验证!AJ$7:AJ$106,$CE36,1))</f>
        <v>#VALUE!</v>
      </c>
      <c r="CK36" s="31">
        <v>0</v>
      </c>
      <c r="CL36" s="31">
        <v>0</v>
      </c>
      <c r="CM36" s="31" t="e">
        <f>CI36*INDEX([2]非r将兵属性验证!$AO$7:$AO$106,$CE36,1)</f>
        <v>#VALUE!</v>
      </c>
      <c r="CN36" s="31" t="e">
        <f t="shared" si="37"/>
        <v>#VALUE!</v>
      </c>
      <c r="CQ36" s="31">
        <v>80</v>
      </c>
      <c r="CR36" s="31" t="e">
        <f t="shared" si="39"/>
        <v>#VALUE!</v>
      </c>
      <c r="CS36" s="31"/>
      <c r="CT36" s="31"/>
      <c r="CU36" s="31" t="e">
        <f t="shared" si="40"/>
        <v>#VALUE!</v>
      </c>
      <c r="CW36" s="17" t="e">
        <f t="shared" si="41"/>
        <v>#VALUE!</v>
      </c>
      <c r="DJ36" s="23">
        <v>32</v>
      </c>
      <c r="DK36" s="23" t="e">
        <f>求节点(DD$5:DD$14,$DD$26:$DD$35,$DJ36)*节奏总纲!K35</f>
        <v>#VALUE!</v>
      </c>
      <c r="DL36" s="23" t="e">
        <f>求节点(DE$5:DE$14,$DD$26:$DD$35,$DJ36)*节奏总纲!L35</f>
        <v>#VALUE!</v>
      </c>
      <c r="DM36" s="23" t="e">
        <f>求节点(DF$5:DF$14,$DD$26:$DD$35,$DJ36)*节奏总纲!M35</f>
        <v>#VALUE!</v>
      </c>
      <c r="DN36" s="23" t="e">
        <f>求节点(DG$5:DG$14,$DD$26:$DD$35,$DJ36)*节奏总纲!N35</f>
        <v>#VALUE!</v>
      </c>
      <c r="DO36" s="23" t="e">
        <f>求节点(DH$5:DH$14,$DD$26:$DD$35,$DJ36)*节奏总纲!O35</f>
        <v>#VALUE!</v>
      </c>
      <c r="DP36" s="23" t="e">
        <f>SUM(DK$5:DK36)</f>
        <v>#VALUE!</v>
      </c>
      <c r="DQ36" s="23" t="e">
        <f>SUM(DL$5:DL36)</f>
        <v>#VALUE!</v>
      </c>
      <c r="DR36" s="23" t="e">
        <f>SUM(DM$5:DM36)</f>
        <v>#VALUE!</v>
      </c>
      <c r="DS36" s="23" t="e">
        <f>SUM(DN$5:DN36)</f>
        <v>#VALUE!</v>
      </c>
      <c r="DT36" s="23" t="e">
        <f>SUM(DO$5:DO36)</f>
        <v>#VALUE!</v>
      </c>
      <c r="DU36" s="23" t="e">
        <f>DK36*'[1]功能-付费相关'!AH37+IF($DJ36=1,0,DU35)</f>
        <v>#VALUE!</v>
      </c>
      <c r="DV36" s="23" t="e">
        <f>DL36*'[1]功能-付费相关'!AI37+IF($DJ36=1,0,DV35)</f>
        <v>#VALUE!</v>
      </c>
      <c r="DW36" s="23" t="e">
        <f>DM36*'[1]功能-付费相关'!AJ37+IF($DJ36=1,0,DW35)</f>
        <v>#VALUE!</v>
      </c>
      <c r="DX36" s="23" t="e">
        <f>DN36*'[1]功能-付费相关'!AK37+IF($DJ36=1,0,DX35)</f>
        <v>#VALUE!</v>
      </c>
      <c r="DY36" s="23" t="e">
        <f>DO36*'[1]功能-付费相关'!AL37+IF($DJ36=1,0,DY35)</f>
        <v>#VALUE!</v>
      </c>
      <c r="EB36" s="23">
        <v>32</v>
      </c>
      <c r="EC36" s="23" t="e">
        <f>求节点(DD$5:DD$14,$DE$26:$DE$35,$DJ36)*节奏总纲!K35</f>
        <v>#VALUE!</v>
      </c>
      <c r="ED36" s="23" t="e">
        <f>求节点(DE$5:DE$14,$DE$26:$DE$35,$DJ36)*节奏总纲!L35</f>
        <v>#VALUE!</v>
      </c>
      <c r="EE36" s="23" t="e">
        <f>求节点(DF$5:DF$14,$DE$26:$DE$35,$DJ36)*节奏总纲!M35</f>
        <v>#VALUE!</v>
      </c>
      <c r="EF36" s="23" t="e">
        <f>求节点(DG$5:DG$14,$DE$26:$DE$35,$DJ36)*节奏总纲!N35</f>
        <v>#VALUE!</v>
      </c>
      <c r="EG36" s="23" t="e">
        <f>求节点(DH$5:DH$14,$DE$26:$DE$35,$DJ36)*节奏总纲!O35</f>
        <v>#VALUE!</v>
      </c>
      <c r="EH36" s="23" t="e">
        <f>SUM(EC$5:EC36)</f>
        <v>#VALUE!</v>
      </c>
      <c r="EI36" s="23" t="e">
        <f>SUM(ED$5:ED36)</f>
        <v>#VALUE!</v>
      </c>
      <c r="EJ36" s="23" t="e">
        <f>SUM(EE$5:EE36)</f>
        <v>#VALUE!</v>
      </c>
      <c r="EK36" s="23" t="e">
        <f>SUM(EF$5:EF36)</f>
        <v>#VALUE!</v>
      </c>
      <c r="EL36" s="23" t="e">
        <f>SUM(EG$5:EG36)</f>
        <v>#VALUE!</v>
      </c>
      <c r="EO36" s="23">
        <v>32</v>
      </c>
      <c r="EP36" s="23" t="e">
        <f>求节点(DD$5:DD$14,$DF$26:$DF$35,$DJ36)*节奏总纲!K35</f>
        <v>#VALUE!</v>
      </c>
      <c r="EQ36" s="23" t="e">
        <f>求节点(DE$5:DE$14,$DF$26:$DF$35,$DJ36)*节奏总纲!L35</f>
        <v>#VALUE!</v>
      </c>
      <c r="ER36" s="23" t="e">
        <f>求节点(DF$5:DF$14,$DF$26:$DF$35,$DJ36)*节奏总纲!M35</f>
        <v>#VALUE!</v>
      </c>
      <c r="ES36" s="23" t="e">
        <f>求节点(DG$5:DG$14,$DF$26:$DF$35,$DJ36)*节奏总纲!N35</f>
        <v>#VALUE!</v>
      </c>
      <c r="ET36" s="23" t="e">
        <f>求节点(DH$5:DH$14,$DF$26:$DF$35,$DJ36)*节奏总纲!O35</f>
        <v>#VALUE!</v>
      </c>
      <c r="EU36" s="23" t="e">
        <f>SUM(EP$5:EP36)*$DE$20</f>
        <v>#VALUE!</v>
      </c>
      <c r="EV36" s="23" t="e">
        <f>SUM(EQ$5:EQ36)*$DE$20</f>
        <v>#VALUE!</v>
      </c>
      <c r="EW36" s="23" t="e">
        <f>SUM(ER$5:ER36)*$DE$20</f>
        <v>#VALUE!</v>
      </c>
      <c r="EX36" s="23" t="e">
        <f>SUM(ES$5:ES36)*$DE$20</f>
        <v>#VALUE!</v>
      </c>
      <c r="EY36" s="23" t="e">
        <f>SUM(ET$5:ET36)*$DE$20</f>
        <v>#VALUE!</v>
      </c>
      <c r="FA36" s="23" t="e">
        <f t="shared" si="25"/>
        <v>#VALUE!</v>
      </c>
      <c r="FB36" s="23" t="e">
        <f t="shared" si="25"/>
        <v>#VALUE!</v>
      </c>
      <c r="FC36" s="23" t="e">
        <f t="shared" si="25"/>
        <v>#VALUE!</v>
      </c>
      <c r="FD36" s="23" t="e">
        <f t="shared" si="25"/>
        <v>#VALUE!</v>
      </c>
      <c r="FE36" s="23" t="e">
        <f t="shared" si="25"/>
        <v>#VALUE!</v>
      </c>
      <c r="FF36" s="17" t="e">
        <f>(FA36-FA35)/节奏总纲!K35</f>
        <v>#VALUE!</v>
      </c>
    </row>
    <row r="37" spans="3:162" x14ac:dyDescent="0.15">
      <c r="C37" s="31" t="s">
        <v>48</v>
      </c>
      <c r="D37" s="31">
        <v>6</v>
      </c>
      <c r="E37" s="31">
        <v>200</v>
      </c>
      <c r="F37" s="17">
        <f>E37-E36</f>
        <v>100</v>
      </c>
      <c r="M37" s="12" t="e">
        <f>基础状态预期!#REF!</f>
        <v>#REF!</v>
      </c>
      <c r="N37" s="12" t="e">
        <f>基础状态预期!#REF!</f>
        <v>#REF!</v>
      </c>
      <c r="O37" s="12" t="e">
        <f>基础状态预期!#REF!</f>
        <v>#REF!</v>
      </c>
      <c r="P37" s="14" t="e">
        <f t="shared" si="38"/>
        <v>#REF!</v>
      </c>
      <c r="Q37" s="14" t="e">
        <f t="shared" si="34"/>
        <v>#REF!</v>
      </c>
      <c r="R37" s="14" t="e">
        <f t="shared" si="34"/>
        <v>#REF!</v>
      </c>
      <c r="S37" s="14" t="e">
        <f t="shared" si="34"/>
        <v>#REF!</v>
      </c>
      <c r="T37" s="14" t="e">
        <f t="shared" si="34"/>
        <v>#REF!</v>
      </c>
      <c r="U37" s="14" t="e">
        <f t="shared" si="34"/>
        <v>#REF!</v>
      </c>
      <c r="V37" s="14" t="e">
        <f>SUMPRODUCT(P37:U37/'[1]功能-行军令'!$GI$26:$GN$26)/0.18*'[1]功能-付费相关'!$I$6</f>
        <v>#REF!</v>
      </c>
      <c r="Y37" s="23">
        <v>33</v>
      </c>
      <c r="Z37" s="23">
        <f t="shared" ref="Z37:AE68" si="42">IFERROR(求节点($M$6:$M$15,P$6:P$15,$Y37),0)</f>
        <v>0</v>
      </c>
      <c r="AA37" s="23">
        <f t="shared" si="42"/>
        <v>0</v>
      </c>
      <c r="AB37" s="23">
        <f t="shared" si="42"/>
        <v>0</v>
      </c>
      <c r="AC37" s="23">
        <f t="shared" si="42"/>
        <v>0</v>
      </c>
      <c r="AD37" s="23">
        <f t="shared" si="42"/>
        <v>0</v>
      </c>
      <c r="AE37" s="23">
        <f t="shared" si="42"/>
        <v>0</v>
      </c>
      <c r="AF37" s="26"/>
      <c r="AG37" s="23">
        <v>33</v>
      </c>
      <c r="AH37" s="23">
        <f t="shared" ref="AH37:AM68" si="43">IFERROR(求节点($M$29:$M$38,P$29:P$38,$AG37),0)</f>
        <v>0</v>
      </c>
      <c r="AI37" s="23">
        <f t="shared" si="43"/>
        <v>0</v>
      </c>
      <c r="AJ37" s="23">
        <f t="shared" si="43"/>
        <v>0</v>
      </c>
      <c r="AK37" s="23">
        <f t="shared" si="43"/>
        <v>0</v>
      </c>
      <c r="AL37" s="23">
        <f t="shared" si="43"/>
        <v>0</v>
      </c>
      <c r="AM37" s="23">
        <f t="shared" si="43"/>
        <v>0</v>
      </c>
      <c r="AN37" s="26"/>
      <c r="AO37" s="23">
        <v>33</v>
      </c>
      <c r="AP37" s="23">
        <f t="shared" ref="AP37:AU68" si="44">IFERROR(求节点($M$52:$M$61,P$52:P$61,$AO37),0)</f>
        <v>0</v>
      </c>
      <c r="AQ37" s="23">
        <f t="shared" si="44"/>
        <v>0</v>
      </c>
      <c r="AR37" s="23">
        <f t="shared" si="44"/>
        <v>0</v>
      </c>
      <c r="AS37" s="23">
        <f t="shared" si="44"/>
        <v>0</v>
      </c>
      <c r="AT37" s="23">
        <f t="shared" si="44"/>
        <v>0</v>
      </c>
      <c r="AU37" s="23">
        <f t="shared" si="44"/>
        <v>0</v>
      </c>
      <c r="AV37" s="26"/>
      <c r="AW37" s="23">
        <v>33</v>
      </c>
      <c r="AX37" s="23">
        <f t="shared" ref="AX37:BC68" si="45">IFERROR(求节点($M$75:$M$84,P$75:P$84,$AW37),0)</f>
        <v>0</v>
      </c>
      <c r="AY37" s="23">
        <f t="shared" si="45"/>
        <v>0</v>
      </c>
      <c r="AZ37" s="23">
        <f t="shared" si="45"/>
        <v>0</v>
      </c>
      <c r="BA37" s="23">
        <f t="shared" si="45"/>
        <v>0</v>
      </c>
      <c r="BB37" s="23">
        <f t="shared" si="45"/>
        <v>0</v>
      </c>
      <c r="BC37" s="23">
        <f t="shared" si="45"/>
        <v>0</v>
      </c>
      <c r="BD37" s="26"/>
      <c r="BE37" s="23">
        <v>33</v>
      </c>
      <c r="BF37" s="23">
        <f t="shared" ref="BF37:BK68" si="46">IFERROR(求节点($M$98:$M$107,P$98:P$107,$BE37),0)</f>
        <v>0</v>
      </c>
      <c r="BG37" s="23">
        <f t="shared" si="46"/>
        <v>0</v>
      </c>
      <c r="BH37" s="23">
        <f t="shared" si="46"/>
        <v>0</v>
      </c>
      <c r="BI37" s="23">
        <f t="shared" si="46"/>
        <v>0</v>
      </c>
      <c r="BJ37" s="23">
        <f t="shared" si="46"/>
        <v>0</v>
      </c>
      <c r="BK37" s="23">
        <f t="shared" si="46"/>
        <v>0</v>
      </c>
      <c r="BO37" s="23">
        <v>33</v>
      </c>
      <c r="BP37" s="23" t="e">
        <f t="shared" si="5"/>
        <v>#VALUE!</v>
      </c>
      <c r="BQ37" s="23" t="e">
        <f t="shared" si="6"/>
        <v>#VALUE!</v>
      </c>
      <c r="BR37" s="23" t="e">
        <f t="shared" si="7"/>
        <v>#VALUE!</v>
      </c>
      <c r="BS37" s="23" t="e">
        <f t="shared" si="8"/>
        <v>#VALUE!</v>
      </c>
      <c r="BT37" s="23" t="e">
        <f t="shared" si="9"/>
        <v>#VALUE!</v>
      </c>
      <c r="BV37" s="23">
        <v>33</v>
      </c>
      <c r="BW37" s="23" t="e">
        <f t="shared" si="22"/>
        <v>#VALUE!</v>
      </c>
      <c r="BX37" s="23" t="e">
        <f t="shared" si="10"/>
        <v>#VALUE!</v>
      </c>
      <c r="BY37" s="23" t="e">
        <f t="shared" si="11"/>
        <v>#VALUE!</v>
      </c>
      <c r="BZ37" s="23" t="e">
        <f t="shared" si="12"/>
        <v>#VALUE!</v>
      </c>
      <c r="CA37" s="23" t="e">
        <f t="shared" si="13"/>
        <v>#VALUE!</v>
      </c>
      <c r="CE37" s="31">
        <v>90</v>
      </c>
      <c r="CF37" s="31" t="e">
        <f t="shared" si="35"/>
        <v>#VALUE!</v>
      </c>
      <c r="CG37" s="31">
        <v>0</v>
      </c>
      <c r="CH37" s="31">
        <v>0</v>
      </c>
      <c r="CI37" s="31" t="e">
        <f t="shared" si="36"/>
        <v>#VALUE!</v>
      </c>
      <c r="CJ37" s="31" t="e">
        <f>CF37*(INDEX([2]非r将兵属性验证!T$7:T$106,$CE37,1)+INDEX([2]非r将兵属性验证!AJ$7:AJ$106,$CE37,1))</f>
        <v>#VALUE!</v>
      </c>
      <c r="CK37" s="31">
        <v>0</v>
      </c>
      <c r="CL37" s="31">
        <v>0</v>
      </c>
      <c r="CM37" s="31" t="e">
        <f>CI37*INDEX([2]非r将兵属性验证!$AO$7:$AO$106,$CE37,1)</f>
        <v>#VALUE!</v>
      </c>
      <c r="CN37" s="31" t="e">
        <f t="shared" si="37"/>
        <v>#VALUE!</v>
      </c>
      <c r="CQ37" s="31">
        <v>90</v>
      </c>
      <c r="CR37" s="31" t="e">
        <f t="shared" si="39"/>
        <v>#VALUE!</v>
      </c>
      <c r="CS37" s="31"/>
      <c r="CT37" s="31"/>
      <c r="CU37" s="31" t="e">
        <f t="shared" si="40"/>
        <v>#VALUE!</v>
      </c>
      <c r="CW37" s="17" t="e">
        <f t="shared" si="41"/>
        <v>#VALUE!</v>
      </c>
      <c r="DJ37" s="23">
        <v>33</v>
      </c>
      <c r="DK37" s="23" t="e">
        <f>求节点(DD$5:DD$14,$DD$26:$DD$35,$DJ37)*节奏总纲!K36</f>
        <v>#VALUE!</v>
      </c>
      <c r="DL37" s="23" t="e">
        <f>求节点(DE$5:DE$14,$DD$26:$DD$35,$DJ37)*节奏总纲!L36</f>
        <v>#VALUE!</v>
      </c>
      <c r="DM37" s="23" t="e">
        <f>求节点(DF$5:DF$14,$DD$26:$DD$35,$DJ37)*节奏总纲!M36</f>
        <v>#VALUE!</v>
      </c>
      <c r="DN37" s="23" t="e">
        <f>求节点(DG$5:DG$14,$DD$26:$DD$35,$DJ37)*节奏总纲!N36</f>
        <v>#VALUE!</v>
      </c>
      <c r="DO37" s="23" t="e">
        <f>求节点(DH$5:DH$14,$DD$26:$DD$35,$DJ37)*节奏总纲!O36</f>
        <v>#VALUE!</v>
      </c>
      <c r="DP37" s="23" t="e">
        <f>SUM(DK$5:DK37)</f>
        <v>#VALUE!</v>
      </c>
      <c r="DQ37" s="23" t="e">
        <f>SUM(DL$5:DL37)</f>
        <v>#VALUE!</v>
      </c>
      <c r="DR37" s="23" t="e">
        <f>SUM(DM$5:DM37)</f>
        <v>#VALUE!</v>
      </c>
      <c r="DS37" s="23" t="e">
        <f>SUM(DN$5:DN37)</f>
        <v>#VALUE!</v>
      </c>
      <c r="DT37" s="23" t="e">
        <f>SUM(DO$5:DO37)</f>
        <v>#VALUE!</v>
      </c>
      <c r="DU37" s="23" t="e">
        <f>DK37*'[1]功能-付费相关'!AH38+IF($DJ37=1,0,DU36)</f>
        <v>#VALUE!</v>
      </c>
      <c r="DV37" s="23" t="e">
        <f>DL37*'[1]功能-付费相关'!AI38+IF($DJ37=1,0,DV36)</f>
        <v>#VALUE!</v>
      </c>
      <c r="DW37" s="23" t="e">
        <f>DM37*'[1]功能-付费相关'!AJ38+IF($DJ37=1,0,DW36)</f>
        <v>#VALUE!</v>
      </c>
      <c r="DX37" s="23" t="e">
        <f>DN37*'[1]功能-付费相关'!AK38+IF($DJ37=1,0,DX36)</f>
        <v>#VALUE!</v>
      </c>
      <c r="DY37" s="23" t="e">
        <f>DO37*'[1]功能-付费相关'!AL38+IF($DJ37=1,0,DY36)</f>
        <v>#VALUE!</v>
      </c>
      <c r="EB37" s="23">
        <v>33</v>
      </c>
      <c r="EC37" s="23" t="e">
        <f>求节点(DD$5:DD$14,$DE$26:$DE$35,$DJ37)*节奏总纲!K36</f>
        <v>#VALUE!</v>
      </c>
      <c r="ED37" s="23" t="e">
        <f>求节点(DE$5:DE$14,$DE$26:$DE$35,$DJ37)*节奏总纲!L36</f>
        <v>#VALUE!</v>
      </c>
      <c r="EE37" s="23" t="e">
        <f>求节点(DF$5:DF$14,$DE$26:$DE$35,$DJ37)*节奏总纲!M36</f>
        <v>#VALUE!</v>
      </c>
      <c r="EF37" s="23" t="e">
        <f>求节点(DG$5:DG$14,$DE$26:$DE$35,$DJ37)*节奏总纲!N36</f>
        <v>#VALUE!</v>
      </c>
      <c r="EG37" s="23" t="e">
        <f>求节点(DH$5:DH$14,$DE$26:$DE$35,$DJ37)*节奏总纲!O36</f>
        <v>#VALUE!</v>
      </c>
      <c r="EH37" s="23" t="e">
        <f>SUM(EC$5:EC37)</f>
        <v>#VALUE!</v>
      </c>
      <c r="EI37" s="23" t="e">
        <f>SUM(ED$5:ED37)</f>
        <v>#VALUE!</v>
      </c>
      <c r="EJ37" s="23" t="e">
        <f>SUM(EE$5:EE37)</f>
        <v>#VALUE!</v>
      </c>
      <c r="EK37" s="23" t="e">
        <f>SUM(EF$5:EF37)</f>
        <v>#VALUE!</v>
      </c>
      <c r="EL37" s="23" t="e">
        <f>SUM(EG$5:EG37)</f>
        <v>#VALUE!</v>
      </c>
      <c r="EO37" s="23">
        <v>33</v>
      </c>
      <c r="EP37" s="23" t="e">
        <f>求节点(DD$5:DD$14,$DF$26:$DF$35,$DJ37)*节奏总纲!K36</f>
        <v>#VALUE!</v>
      </c>
      <c r="EQ37" s="23" t="e">
        <f>求节点(DE$5:DE$14,$DF$26:$DF$35,$DJ37)*节奏总纲!L36</f>
        <v>#VALUE!</v>
      </c>
      <c r="ER37" s="23" t="e">
        <f>求节点(DF$5:DF$14,$DF$26:$DF$35,$DJ37)*节奏总纲!M36</f>
        <v>#VALUE!</v>
      </c>
      <c r="ES37" s="23" t="e">
        <f>求节点(DG$5:DG$14,$DF$26:$DF$35,$DJ37)*节奏总纲!N36</f>
        <v>#VALUE!</v>
      </c>
      <c r="ET37" s="23" t="e">
        <f>求节点(DH$5:DH$14,$DF$26:$DF$35,$DJ37)*节奏总纲!O36</f>
        <v>#VALUE!</v>
      </c>
      <c r="EU37" s="23" t="e">
        <f>SUM(EP$5:EP37)*$DE$20</f>
        <v>#VALUE!</v>
      </c>
      <c r="EV37" s="23" t="e">
        <f>SUM(EQ$5:EQ37)*$DE$20</f>
        <v>#VALUE!</v>
      </c>
      <c r="EW37" s="23" t="e">
        <f>SUM(ER$5:ER37)*$DE$20</f>
        <v>#VALUE!</v>
      </c>
      <c r="EX37" s="23" t="e">
        <f>SUM(ES$5:ES37)*$DE$20</f>
        <v>#VALUE!</v>
      </c>
      <c r="EY37" s="23" t="e">
        <f>SUM(ET$5:ET37)*$DE$20</f>
        <v>#VALUE!</v>
      </c>
      <c r="FA37" s="23" t="e">
        <f t="shared" si="25"/>
        <v>#VALUE!</v>
      </c>
      <c r="FB37" s="23" t="e">
        <f t="shared" si="25"/>
        <v>#VALUE!</v>
      </c>
      <c r="FC37" s="23" t="e">
        <f t="shared" si="25"/>
        <v>#VALUE!</v>
      </c>
      <c r="FD37" s="23" t="e">
        <f t="shared" si="25"/>
        <v>#VALUE!</v>
      </c>
      <c r="FE37" s="23" t="e">
        <f t="shared" si="25"/>
        <v>#VALUE!</v>
      </c>
      <c r="FF37" s="17" t="e">
        <f>(FA37-FA36)/节奏总纲!K36</f>
        <v>#VALUE!</v>
      </c>
    </row>
    <row r="38" spans="3:162" x14ac:dyDescent="0.15">
      <c r="C38" s="31" t="s">
        <v>49</v>
      </c>
      <c r="D38" s="31">
        <v>8</v>
      </c>
      <c r="E38" s="31">
        <v>500</v>
      </c>
      <c r="F38" s="17">
        <f t="shared" ref="F38:F45" si="47">E38-E37</f>
        <v>300</v>
      </c>
      <c r="M38" s="12" t="e">
        <f>基础状态预期!#REF!</f>
        <v>#REF!</v>
      </c>
      <c r="N38" s="12" t="e">
        <f>基础状态预期!#REF!</f>
        <v>#REF!</v>
      </c>
      <c r="O38" s="12" t="e">
        <f>基础状态预期!#REF!</f>
        <v>#REF!</v>
      </c>
      <c r="P38" s="14" t="e">
        <f t="shared" si="38"/>
        <v>#REF!</v>
      </c>
      <c r="Q38" s="14" t="e">
        <f t="shared" si="34"/>
        <v>#REF!</v>
      </c>
      <c r="R38" s="14" t="e">
        <f t="shared" si="34"/>
        <v>#REF!</v>
      </c>
      <c r="S38" s="14" t="e">
        <f t="shared" si="34"/>
        <v>#REF!</v>
      </c>
      <c r="T38" s="14" t="e">
        <f t="shared" si="34"/>
        <v>#REF!</v>
      </c>
      <c r="U38" s="14" t="e">
        <f t="shared" si="34"/>
        <v>#REF!</v>
      </c>
      <c r="V38" s="14" t="e">
        <f>SUMPRODUCT(P38:U38/'[1]功能-行军令'!$GI$26:$GN$26)/0.18*'[1]功能-付费相关'!$I$6</f>
        <v>#REF!</v>
      </c>
      <c r="Y38" s="23">
        <v>34</v>
      </c>
      <c r="Z38" s="23">
        <f t="shared" si="42"/>
        <v>0</v>
      </c>
      <c r="AA38" s="23">
        <f t="shared" si="42"/>
        <v>0</v>
      </c>
      <c r="AB38" s="23">
        <f t="shared" si="42"/>
        <v>0</v>
      </c>
      <c r="AC38" s="23">
        <f t="shared" si="42"/>
        <v>0</v>
      </c>
      <c r="AD38" s="23">
        <f t="shared" si="42"/>
        <v>0</v>
      </c>
      <c r="AE38" s="23">
        <f t="shared" si="42"/>
        <v>0</v>
      </c>
      <c r="AF38" s="26"/>
      <c r="AG38" s="23">
        <v>34</v>
      </c>
      <c r="AH38" s="23">
        <f t="shared" si="43"/>
        <v>0</v>
      </c>
      <c r="AI38" s="23">
        <f t="shared" si="43"/>
        <v>0</v>
      </c>
      <c r="AJ38" s="23">
        <f t="shared" si="43"/>
        <v>0</v>
      </c>
      <c r="AK38" s="23">
        <f t="shared" si="43"/>
        <v>0</v>
      </c>
      <c r="AL38" s="23">
        <f t="shared" si="43"/>
        <v>0</v>
      </c>
      <c r="AM38" s="23">
        <f t="shared" si="43"/>
        <v>0</v>
      </c>
      <c r="AN38" s="26"/>
      <c r="AO38" s="23">
        <v>34</v>
      </c>
      <c r="AP38" s="23">
        <f t="shared" si="44"/>
        <v>0</v>
      </c>
      <c r="AQ38" s="23">
        <f t="shared" si="44"/>
        <v>0</v>
      </c>
      <c r="AR38" s="23">
        <f t="shared" si="44"/>
        <v>0</v>
      </c>
      <c r="AS38" s="23">
        <f t="shared" si="44"/>
        <v>0</v>
      </c>
      <c r="AT38" s="23">
        <f t="shared" si="44"/>
        <v>0</v>
      </c>
      <c r="AU38" s="23">
        <f t="shared" si="44"/>
        <v>0</v>
      </c>
      <c r="AV38" s="26"/>
      <c r="AW38" s="23">
        <v>34</v>
      </c>
      <c r="AX38" s="23">
        <f t="shared" si="45"/>
        <v>0</v>
      </c>
      <c r="AY38" s="23">
        <f t="shared" si="45"/>
        <v>0</v>
      </c>
      <c r="AZ38" s="23">
        <f t="shared" si="45"/>
        <v>0</v>
      </c>
      <c r="BA38" s="23">
        <f t="shared" si="45"/>
        <v>0</v>
      </c>
      <c r="BB38" s="23">
        <f t="shared" si="45"/>
        <v>0</v>
      </c>
      <c r="BC38" s="23">
        <f t="shared" si="45"/>
        <v>0</v>
      </c>
      <c r="BD38" s="26"/>
      <c r="BE38" s="23">
        <v>34</v>
      </c>
      <c r="BF38" s="23">
        <f t="shared" si="46"/>
        <v>0</v>
      </c>
      <c r="BG38" s="23">
        <f t="shared" si="46"/>
        <v>0</v>
      </c>
      <c r="BH38" s="23">
        <f t="shared" si="46"/>
        <v>0</v>
      </c>
      <c r="BI38" s="23">
        <f t="shared" si="46"/>
        <v>0</v>
      </c>
      <c r="BJ38" s="23">
        <f t="shared" si="46"/>
        <v>0</v>
      </c>
      <c r="BK38" s="23">
        <f t="shared" si="46"/>
        <v>0</v>
      </c>
      <c r="BO38" s="23">
        <v>34</v>
      </c>
      <c r="BP38" s="23" t="e">
        <f t="shared" si="5"/>
        <v>#VALUE!</v>
      </c>
      <c r="BQ38" s="23" t="e">
        <f t="shared" si="6"/>
        <v>#VALUE!</v>
      </c>
      <c r="BR38" s="23" t="e">
        <f t="shared" si="7"/>
        <v>#VALUE!</v>
      </c>
      <c r="BS38" s="23" t="e">
        <f t="shared" si="8"/>
        <v>#VALUE!</v>
      </c>
      <c r="BT38" s="23" t="e">
        <f t="shared" si="9"/>
        <v>#VALUE!</v>
      </c>
      <c r="BV38" s="23">
        <v>34</v>
      </c>
      <c r="BW38" s="23" t="e">
        <f t="shared" si="22"/>
        <v>#VALUE!</v>
      </c>
      <c r="BX38" s="23" t="e">
        <f t="shared" si="10"/>
        <v>#VALUE!</v>
      </c>
      <c r="BY38" s="23" t="e">
        <f t="shared" si="11"/>
        <v>#VALUE!</v>
      </c>
      <c r="BZ38" s="23" t="e">
        <f t="shared" si="12"/>
        <v>#VALUE!</v>
      </c>
      <c r="CA38" s="23" t="e">
        <f t="shared" si="13"/>
        <v>#VALUE!</v>
      </c>
      <c r="CE38" s="31">
        <v>100</v>
      </c>
      <c r="CF38" s="31" t="e">
        <f t="shared" si="35"/>
        <v>#VALUE!</v>
      </c>
      <c r="CG38" s="31">
        <v>0</v>
      </c>
      <c r="CH38" s="31">
        <v>0</v>
      </c>
      <c r="CI38" s="31" t="e">
        <f t="shared" si="36"/>
        <v>#VALUE!</v>
      </c>
      <c r="CJ38" s="31" t="e">
        <f>CF38*(INDEX([2]非r将兵属性验证!T$7:T$106,$CE38,1)+INDEX([2]非r将兵属性验证!AJ$7:AJ$106,$CE38,1))</f>
        <v>#VALUE!</v>
      </c>
      <c r="CK38" s="31">
        <v>0</v>
      </c>
      <c r="CL38" s="31">
        <v>0</v>
      </c>
      <c r="CM38" s="31" t="e">
        <f>CI38*INDEX([2]非r将兵属性验证!$AO$7:$AO$106,$CE38,1)</f>
        <v>#VALUE!</v>
      </c>
      <c r="CN38" s="31" t="e">
        <f t="shared" si="37"/>
        <v>#VALUE!</v>
      </c>
      <c r="CQ38" s="31">
        <v>100</v>
      </c>
      <c r="CR38" s="31" t="e">
        <f t="shared" si="39"/>
        <v>#VALUE!</v>
      </c>
      <c r="CS38" s="31"/>
      <c r="CT38" s="31"/>
      <c r="CU38" s="31" t="e">
        <f t="shared" si="40"/>
        <v>#VALUE!</v>
      </c>
      <c r="CW38" s="17" t="e">
        <f t="shared" si="41"/>
        <v>#VALUE!</v>
      </c>
      <c r="DJ38" s="23">
        <v>34</v>
      </c>
      <c r="DK38" s="23" t="e">
        <f>求节点(DD$5:DD$14,$DD$26:$DD$35,$DJ38)*节奏总纲!K37</f>
        <v>#VALUE!</v>
      </c>
      <c r="DL38" s="23" t="e">
        <f>求节点(DE$5:DE$14,$DD$26:$DD$35,$DJ38)*节奏总纲!L37</f>
        <v>#VALUE!</v>
      </c>
      <c r="DM38" s="23" t="e">
        <f>求节点(DF$5:DF$14,$DD$26:$DD$35,$DJ38)*节奏总纲!M37</f>
        <v>#VALUE!</v>
      </c>
      <c r="DN38" s="23" t="e">
        <f>求节点(DG$5:DG$14,$DD$26:$DD$35,$DJ38)*节奏总纲!N37</f>
        <v>#VALUE!</v>
      </c>
      <c r="DO38" s="23" t="e">
        <f>求节点(DH$5:DH$14,$DD$26:$DD$35,$DJ38)*节奏总纲!O37</f>
        <v>#VALUE!</v>
      </c>
      <c r="DP38" s="23" t="e">
        <f>SUM(DK$5:DK38)</f>
        <v>#VALUE!</v>
      </c>
      <c r="DQ38" s="23" t="e">
        <f>SUM(DL$5:DL38)</f>
        <v>#VALUE!</v>
      </c>
      <c r="DR38" s="23" t="e">
        <f>SUM(DM$5:DM38)</f>
        <v>#VALUE!</v>
      </c>
      <c r="DS38" s="23" t="e">
        <f>SUM(DN$5:DN38)</f>
        <v>#VALUE!</v>
      </c>
      <c r="DT38" s="23" t="e">
        <f>SUM(DO$5:DO38)</f>
        <v>#VALUE!</v>
      </c>
      <c r="DU38" s="23" t="e">
        <f>DK38*'[1]功能-付费相关'!AH39+IF($DJ38=1,0,DU37)</f>
        <v>#VALUE!</v>
      </c>
      <c r="DV38" s="23" t="e">
        <f>DL38*'[1]功能-付费相关'!AI39+IF($DJ38=1,0,DV37)</f>
        <v>#VALUE!</v>
      </c>
      <c r="DW38" s="23" t="e">
        <f>DM38*'[1]功能-付费相关'!AJ39+IF($DJ38=1,0,DW37)</f>
        <v>#VALUE!</v>
      </c>
      <c r="DX38" s="23" t="e">
        <f>DN38*'[1]功能-付费相关'!AK39+IF($DJ38=1,0,DX37)</f>
        <v>#VALUE!</v>
      </c>
      <c r="DY38" s="23" t="e">
        <f>DO38*'[1]功能-付费相关'!AL39+IF($DJ38=1,0,DY37)</f>
        <v>#VALUE!</v>
      </c>
      <c r="EB38" s="23">
        <v>34</v>
      </c>
      <c r="EC38" s="23" t="e">
        <f>求节点(DD$5:DD$14,$DE$26:$DE$35,$DJ38)*节奏总纲!K37</f>
        <v>#VALUE!</v>
      </c>
      <c r="ED38" s="23" t="e">
        <f>求节点(DE$5:DE$14,$DE$26:$DE$35,$DJ38)*节奏总纲!L37</f>
        <v>#VALUE!</v>
      </c>
      <c r="EE38" s="23" t="e">
        <f>求节点(DF$5:DF$14,$DE$26:$DE$35,$DJ38)*节奏总纲!M37</f>
        <v>#VALUE!</v>
      </c>
      <c r="EF38" s="23" t="e">
        <f>求节点(DG$5:DG$14,$DE$26:$DE$35,$DJ38)*节奏总纲!N37</f>
        <v>#VALUE!</v>
      </c>
      <c r="EG38" s="23" t="e">
        <f>求节点(DH$5:DH$14,$DE$26:$DE$35,$DJ38)*节奏总纲!O37</f>
        <v>#VALUE!</v>
      </c>
      <c r="EH38" s="23" t="e">
        <f>SUM(EC$5:EC38)</f>
        <v>#VALUE!</v>
      </c>
      <c r="EI38" s="23" t="e">
        <f>SUM(ED$5:ED38)</f>
        <v>#VALUE!</v>
      </c>
      <c r="EJ38" s="23" t="e">
        <f>SUM(EE$5:EE38)</f>
        <v>#VALUE!</v>
      </c>
      <c r="EK38" s="23" t="e">
        <f>SUM(EF$5:EF38)</f>
        <v>#VALUE!</v>
      </c>
      <c r="EL38" s="23" t="e">
        <f>SUM(EG$5:EG38)</f>
        <v>#VALUE!</v>
      </c>
      <c r="EO38" s="23">
        <v>34</v>
      </c>
      <c r="EP38" s="23" t="e">
        <f>求节点(DD$5:DD$14,$DF$26:$DF$35,$DJ38)*节奏总纲!K37</f>
        <v>#VALUE!</v>
      </c>
      <c r="EQ38" s="23" t="e">
        <f>求节点(DE$5:DE$14,$DF$26:$DF$35,$DJ38)*节奏总纲!L37</f>
        <v>#VALUE!</v>
      </c>
      <c r="ER38" s="23" t="e">
        <f>求节点(DF$5:DF$14,$DF$26:$DF$35,$DJ38)*节奏总纲!M37</f>
        <v>#VALUE!</v>
      </c>
      <c r="ES38" s="23" t="e">
        <f>求节点(DG$5:DG$14,$DF$26:$DF$35,$DJ38)*节奏总纲!N37</f>
        <v>#VALUE!</v>
      </c>
      <c r="ET38" s="23" t="e">
        <f>求节点(DH$5:DH$14,$DF$26:$DF$35,$DJ38)*节奏总纲!O37</f>
        <v>#VALUE!</v>
      </c>
      <c r="EU38" s="23" t="e">
        <f>SUM(EP$5:EP38)*$DE$20</f>
        <v>#VALUE!</v>
      </c>
      <c r="EV38" s="23" t="e">
        <f>SUM(EQ$5:EQ38)*$DE$20</f>
        <v>#VALUE!</v>
      </c>
      <c r="EW38" s="23" t="e">
        <f>SUM(ER$5:ER38)*$DE$20</f>
        <v>#VALUE!</v>
      </c>
      <c r="EX38" s="23" t="e">
        <f>SUM(ES$5:ES38)*$DE$20</f>
        <v>#VALUE!</v>
      </c>
      <c r="EY38" s="23" t="e">
        <f>SUM(ET$5:ET38)*$DE$20</f>
        <v>#VALUE!</v>
      </c>
      <c r="FA38" s="23" t="e">
        <f t="shared" si="25"/>
        <v>#VALUE!</v>
      </c>
      <c r="FB38" s="23" t="e">
        <f t="shared" si="25"/>
        <v>#VALUE!</v>
      </c>
      <c r="FC38" s="23" t="e">
        <f t="shared" si="25"/>
        <v>#VALUE!</v>
      </c>
      <c r="FD38" s="23" t="e">
        <f t="shared" si="25"/>
        <v>#VALUE!</v>
      </c>
      <c r="FE38" s="23" t="e">
        <f t="shared" si="25"/>
        <v>#VALUE!</v>
      </c>
      <c r="FF38" s="17" t="e">
        <f>(FA38-FA37)/节奏总纲!K37</f>
        <v>#VALUE!</v>
      </c>
    </row>
    <row r="39" spans="3:162" x14ac:dyDescent="0.15">
      <c r="C39" s="31" t="s">
        <v>50</v>
      </c>
      <c r="D39" s="31">
        <v>10</v>
      </c>
      <c r="E39" s="31">
        <v>800</v>
      </c>
      <c r="F39" s="17">
        <f t="shared" si="47"/>
        <v>300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Y39" s="23">
        <v>35</v>
      </c>
      <c r="Z39" s="23">
        <f t="shared" si="42"/>
        <v>0</v>
      </c>
      <c r="AA39" s="23">
        <f t="shared" si="42"/>
        <v>0</v>
      </c>
      <c r="AB39" s="23">
        <f t="shared" si="42"/>
        <v>0</v>
      </c>
      <c r="AC39" s="23">
        <f t="shared" si="42"/>
        <v>0</v>
      </c>
      <c r="AD39" s="23">
        <f t="shared" si="42"/>
        <v>0</v>
      </c>
      <c r="AE39" s="23">
        <f t="shared" si="42"/>
        <v>0</v>
      </c>
      <c r="AF39" s="26"/>
      <c r="AG39" s="23">
        <v>35</v>
      </c>
      <c r="AH39" s="23">
        <f t="shared" si="43"/>
        <v>0</v>
      </c>
      <c r="AI39" s="23">
        <f t="shared" si="43"/>
        <v>0</v>
      </c>
      <c r="AJ39" s="23">
        <f t="shared" si="43"/>
        <v>0</v>
      </c>
      <c r="AK39" s="23">
        <f t="shared" si="43"/>
        <v>0</v>
      </c>
      <c r="AL39" s="23">
        <f t="shared" si="43"/>
        <v>0</v>
      </c>
      <c r="AM39" s="23">
        <f t="shared" si="43"/>
        <v>0</v>
      </c>
      <c r="AN39" s="26"/>
      <c r="AO39" s="23">
        <v>35</v>
      </c>
      <c r="AP39" s="23">
        <f t="shared" si="44"/>
        <v>0</v>
      </c>
      <c r="AQ39" s="23">
        <f t="shared" si="44"/>
        <v>0</v>
      </c>
      <c r="AR39" s="23">
        <f t="shared" si="44"/>
        <v>0</v>
      </c>
      <c r="AS39" s="23">
        <f t="shared" si="44"/>
        <v>0</v>
      </c>
      <c r="AT39" s="23">
        <f t="shared" si="44"/>
        <v>0</v>
      </c>
      <c r="AU39" s="23">
        <f t="shared" si="44"/>
        <v>0</v>
      </c>
      <c r="AV39" s="26"/>
      <c r="AW39" s="23">
        <v>35</v>
      </c>
      <c r="AX39" s="23">
        <f t="shared" si="45"/>
        <v>0</v>
      </c>
      <c r="AY39" s="23">
        <f t="shared" si="45"/>
        <v>0</v>
      </c>
      <c r="AZ39" s="23">
        <f t="shared" si="45"/>
        <v>0</v>
      </c>
      <c r="BA39" s="23">
        <f t="shared" si="45"/>
        <v>0</v>
      </c>
      <c r="BB39" s="23">
        <f t="shared" si="45"/>
        <v>0</v>
      </c>
      <c r="BC39" s="23">
        <f t="shared" si="45"/>
        <v>0</v>
      </c>
      <c r="BD39" s="26"/>
      <c r="BE39" s="23">
        <v>35</v>
      </c>
      <c r="BF39" s="23">
        <f t="shared" si="46"/>
        <v>0</v>
      </c>
      <c r="BG39" s="23">
        <f t="shared" si="46"/>
        <v>0</v>
      </c>
      <c r="BH39" s="23">
        <f t="shared" si="46"/>
        <v>0</v>
      </c>
      <c r="BI39" s="23">
        <f t="shared" si="46"/>
        <v>0</v>
      </c>
      <c r="BJ39" s="23">
        <f t="shared" si="46"/>
        <v>0</v>
      </c>
      <c r="BK39" s="23">
        <f t="shared" si="46"/>
        <v>0</v>
      </c>
      <c r="BO39" s="23">
        <v>35</v>
      </c>
      <c r="BP39" s="23" t="e">
        <f t="shared" si="5"/>
        <v>#VALUE!</v>
      </c>
      <c r="BQ39" s="23" t="e">
        <f t="shared" si="6"/>
        <v>#VALUE!</v>
      </c>
      <c r="BR39" s="23" t="e">
        <f t="shared" si="7"/>
        <v>#VALUE!</v>
      </c>
      <c r="BS39" s="23" t="e">
        <f t="shared" si="8"/>
        <v>#VALUE!</v>
      </c>
      <c r="BT39" s="23" t="e">
        <f t="shared" si="9"/>
        <v>#VALUE!</v>
      </c>
      <c r="BV39" s="23">
        <v>35</v>
      </c>
      <c r="BW39" s="23" t="e">
        <f t="shared" si="22"/>
        <v>#VALUE!</v>
      </c>
      <c r="BX39" s="23" t="e">
        <f t="shared" si="10"/>
        <v>#VALUE!</v>
      </c>
      <c r="BY39" s="23" t="e">
        <f t="shared" si="11"/>
        <v>#VALUE!</v>
      </c>
      <c r="BZ39" s="23" t="e">
        <f t="shared" si="12"/>
        <v>#VALUE!</v>
      </c>
      <c r="CA39" s="23" t="e">
        <f t="shared" si="13"/>
        <v>#VALUE!</v>
      </c>
      <c r="DJ39" s="23">
        <v>35</v>
      </c>
      <c r="DK39" s="23" t="e">
        <f>求节点(DD$5:DD$14,$DD$26:$DD$35,$DJ39)*节奏总纲!K38</f>
        <v>#VALUE!</v>
      </c>
      <c r="DL39" s="23" t="e">
        <f>求节点(DE$5:DE$14,$DD$26:$DD$35,$DJ39)*节奏总纲!L38</f>
        <v>#VALUE!</v>
      </c>
      <c r="DM39" s="23" t="e">
        <f>求节点(DF$5:DF$14,$DD$26:$DD$35,$DJ39)*节奏总纲!M38</f>
        <v>#VALUE!</v>
      </c>
      <c r="DN39" s="23" t="e">
        <f>求节点(DG$5:DG$14,$DD$26:$DD$35,$DJ39)*节奏总纲!N38</f>
        <v>#VALUE!</v>
      </c>
      <c r="DO39" s="23" t="e">
        <f>求节点(DH$5:DH$14,$DD$26:$DD$35,$DJ39)*节奏总纲!O38</f>
        <v>#VALUE!</v>
      </c>
      <c r="DP39" s="23" t="e">
        <f>SUM(DK$5:DK39)</f>
        <v>#VALUE!</v>
      </c>
      <c r="DQ39" s="23" t="e">
        <f>SUM(DL$5:DL39)</f>
        <v>#VALUE!</v>
      </c>
      <c r="DR39" s="23" t="e">
        <f>SUM(DM$5:DM39)</f>
        <v>#VALUE!</v>
      </c>
      <c r="DS39" s="23" t="e">
        <f>SUM(DN$5:DN39)</f>
        <v>#VALUE!</v>
      </c>
      <c r="DT39" s="23" t="e">
        <f>SUM(DO$5:DO39)</f>
        <v>#VALUE!</v>
      </c>
      <c r="DU39" s="23" t="e">
        <f>DK39*'[1]功能-付费相关'!AH40+IF($DJ39=1,0,DU38)</f>
        <v>#VALUE!</v>
      </c>
      <c r="DV39" s="23" t="e">
        <f>DL39*'[1]功能-付费相关'!AI40+IF($DJ39=1,0,DV38)</f>
        <v>#VALUE!</v>
      </c>
      <c r="DW39" s="23" t="e">
        <f>DM39*'[1]功能-付费相关'!AJ40+IF($DJ39=1,0,DW38)</f>
        <v>#VALUE!</v>
      </c>
      <c r="DX39" s="23" t="e">
        <f>DN39*'[1]功能-付费相关'!AK40+IF($DJ39=1,0,DX38)</f>
        <v>#VALUE!</v>
      </c>
      <c r="DY39" s="23" t="e">
        <f>DO39*'[1]功能-付费相关'!AL40+IF($DJ39=1,0,DY38)</f>
        <v>#VALUE!</v>
      </c>
      <c r="EB39" s="23">
        <v>35</v>
      </c>
      <c r="EC39" s="23" t="e">
        <f>求节点(DD$5:DD$14,$DE$26:$DE$35,$DJ39)*节奏总纲!K38</f>
        <v>#VALUE!</v>
      </c>
      <c r="ED39" s="23" t="e">
        <f>求节点(DE$5:DE$14,$DE$26:$DE$35,$DJ39)*节奏总纲!L38</f>
        <v>#VALUE!</v>
      </c>
      <c r="EE39" s="23" t="e">
        <f>求节点(DF$5:DF$14,$DE$26:$DE$35,$DJ39)*节奏总纲!M38</f>
        <v>#VALUE!</v>
      </c>
      <c r="EF39" s="23" t="e">
        <f>求节点(DG$5:DG$14,$DE$26:$DE$35,$DJ39)*节奏总纲!N38</f>
        <v>#VALUE!</v>
      </c>
      <c r="EG39" s="23" t="e">
        <f>求节点(DH$5:DH$14,$DE$26:$DE$35,$DJ39)*节奏总纲!O38</f>
        <v>#VALUE!</v>
      </c>
      <c r="EH39" s="23" t="e">
        <f>SUM(EC$5:EC39)</f>
        <v>#VALUE!</v>
      </c>
      <c r="EI39" s="23" t="e">
        <f>SUM(ED$5:ED39)</f>
        <v>#VALUE!</v>
      </c>
      <c r="EJ39" s="23" t="e">
        <f>SUM(EE$5:EE39)</f>
        <v>#VALUE!</v>
      </c>
      <c r="EK39" s="23" t="e">
        <f>SUM(EF$5:EF39)</f>
        <v>#VALUE!</v>
      </c>
      <c r="EL39" s="23" t="e">
        <f>SUM(EG$5:EG39)</f>
        <v>#VALUE!</v>
      </c>
      <c r="EO39" s="23">
        <v>35</v>
      </c>
      <c r="EP39" s="23" t="e">
        <f>求节点(DD$5:DD$14,$DF$26:$DF$35,$DJ39)*节奏总纲!K38</f>
        <v>#VALUE!</v>
      </c>
      <c r="EQ39" s="23" t="e">
        <f>求节点(DE$5:DE$14,$DF$26:$DF$35,$DJ39)*节奏总纲!L38</f>
        <v>#VALUE!</v>
      </c>
      <c r="ER39" s="23" t="e">
        <f>求节点(DF$5:DF$14,$DF$26:$DF$35,$DJ39)*节奏总纲!M38</f>
        <v>#VALUE!</v>
      </c>
      <c r="ES39" s="23" t="e">
        <f>求节点(DG$5:DG$14,$DF$26:$DF$35,$DJ39)*节奏总纲!N38</f>
        <v>#VALUE!</v>
      </c>
      <c r="ET39" s="23" t="e">
        <f>求节点(DH$5:DH$14,$DF$26:$DF$35,$DJ39)*节奏总纲!O38</f>
        <v>#VALUE!</v>
      </c>
      <c r="EU39" s="23" t="e">
        <f>SUM(EP$5:EP39)*$DE$20</f>
        <v>#VALUE!</v>
      </c>
      <c r="EV39" s="23" t="e">
        <f>SUM(EQ$5:EQ39)*$DE$20</f>
        <v>#VALUE!</v>
      </c>
      <c r="EW39" s="23" t="e">
        <f>SUM(ER$5:ER39)*$DE$20</f>
        <v>#VALUE!</v>
      </c>
      <c r="EX39" s="23" t="e">
        <f>SUM(ES$5:ES39)*$DE$20</f>
        <v>#VALUE!</v>
      </c>
      <c r="EY39" s="23" t="e">
        <f>SUM(ET$5:ET39)*$DE$20</f>
        <v>#VALUE!</v>
      </c>
      <c r="FA39" s="23" t="e">
        <f t="shared" si="25"/>
        <v>#VALUE!</v>
      </c>
      <c r="FB39" s="23" t="e">
        <f t="shared" si="25"/>
        <v>#VALUE!</v>
      </c>
      <c r="FC39" s="23" t="e">
        <f t="shared" si="25"/>
        <v>#VALUE!</v>
      </c>
      <c r="FD39" s="23" t="e">
        <f t="shared" si="25"/>
        <v>#VALUE!</v>
      </c>
      <c r="FE39" s="23" t="e">
        <f t="shared" si="25"/>
        <v>#VALUE!</v>
      </c>
      <c r="FF39" s="17" t="e">
        <f>(FA39-FA38)/节奏总纲!K38</f>
        <v>#VALUE!</v>
      </c>
    </row>
    <row r="40" spans="3:162" x14ac:dyDescent="0.15">
      <c r="C40" s="31" t="s">
        <v>51</v>
      </c>
      <c r="D40" s="31">
        <v>12</v>
      </c>
      <c r="E40" s="31">
        <v>1100</v>
      </c>
      <c r="F40" s="17">
        <f t="shared" si="47"/>
        <v>300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Y40" s="23">
        <v>36</v>
      </c>
      <c r="Z40" s="23">
        <f t="shared" si="42"/>
        <v>0</v>
      </c>
      <c r="AA40" s="23">
        <f t="shared" si="42"/>
        <v>0</v>
      </c>
      <c r="AB40" s="23">
        <f t="shared" si="42"/>
        <v>0</v>
      </c>
      <c r="AC40" s="23">
        <f t="shared" si="42"/>
        <v>0</v>
      </c>
      <c r="AD40" s="23">
        <f t="shared" si="42"/>
        <v>0</v>
      </c>
      <c r="AE40" s="23">
        <f t="shared" si="42"/>
        <v>0</v>
      </c>
      <c r="AF40" s="26"/>
      <c r="AG40" s="23">
        <v>36</v>
      </c>
      <c r="AH40" s="23">
        <f t="shared" si="43"/>
        <v>0</v>
      </c>
      <c r="AI40" s="23">
        <f t="shared" si="43"/>
        <v>0</v>
      </c>
      <c r="AJ40" s="23">
        <f t="shared" si="43"/>
        <v>0</v>
      </c>
      <c r="AK40" s="23">
        <f t="shared" si="43"/>
        <v>0</v>
      </c>
      <c r="AL40" s="23">
        <f t="shared" si="43"/>
        <v>0</v>
      </c>
      <c r="AM40" s="23">
        <f t="shared" si="43"/>
        <v>0</v>
      </c>
      <c r="AN40" s="26"/>
      <c r="AO40" s="23">
        <v>36</v>
      </c>
      <c r="AP40" s="23">
        <f t="shared" si="44"/>
        <v>0</v>
      </c>
      <c r="AQ40" s="23">
        <f t="shared" si="44"/>
        <v>0</v>
      </c>
      <c r="AR40" s="23">
        <f t="shared" si="44"/>
        <v>0</v>
      </c>
      <c r="AS40" s="23">
        <f t="shared" si="44"/>
        <v>0</v>
      </c>
      <c r="AT40" s="23">
        <f t="shared" si="44"/>
        <v>0</v>
      </c>
      <c r="AU40" s="23">
        <f t="shared" si="44"/>
        <v>0</v>
      </c>
      <c r="AV40" s="26"/>
      <c r="AW40" s="23">
        <v>36</v>
      </c>
      <c r="AX40" s="23">
        <f t="shared" si="45"/>
        <v>0</v>
      </c>
      <c r="AY40" s="23">
        <f t="shared" si="45"/>
        <v>0</v>
      </c>
      <c r="AZ40" s="23">
        <f t="shared" si="45"/>
        <v>0</v>
      </c>
      <c r="BA40" s="23">
        <f t="shared" si="45"/>
        <v>0</v>
      </c>
      <c r="BB40" s="23">
        <f t="shared" si="45"/>
        <v>0</v>
      </c>
      <c r="BC40" s="23">
        <f t="shared" si="45"/>
        <v>0</v>
      </c>
      <c r="BD40" s="26"/>
      <c r="BE40" s="23">
        <v>36</v>
      </c>
      <c r="BF40" s="23">
        <f t="shared" si="46"/>
        <v>0</v>
      </c>
      <c r="BG40" s="23">
        <f t="shared" si="46"/>
        <v>0</v>
      </c>
      <c r="BH40" s="23">
        <f t="shared" si="46"/>
        <v>0</v>
      </c>
      <c r="BI40" s="23">
        <f t="shared" si="46"/>
        <v>0</v>
      </c>
      <c r="BJ40" s="23">
        <f t="shared" si="46"/>
        <v>0</v>
      </c>
      <c r="BK40" s="23">
        <f t="shared" si="46"/>
        <v>0</v>
      </c>
      <c r="BO40" s="23">
        <v>36</v>
      </c>
      <c r="BP40" s="23" t="e">
        <f t="shared" si="5"/>
        <v>#VALUE!</v>
      </c>
      <c r="BQ40" s="23" t="e">
        <f t="shared" si="6"/>
        <v>#VALUE!</v>
      </c>
      <c r="BR40" s="23" t="e">
        <f t="shared" si="7"/>
        <v>#VALUE!</v>
      </c>
      <c r="BS40" s="23" t="e">
        <f t="shared" si="8"/>
        <v>#VALUE!</v>
      </c>
      <c r="BT40" s="23" t="e">
        <f t="shared" si="9"/>
        <v>#VALUE!</v>
      </c>
      <c r="BV40" s="23">
        <v>36</v>
      </c>
      <c r="BW40" s="23" t="e">
        <f t="shared" si="22"/>
        <v>#VALUE!</v>
      </c>
      <c r="BX40" s="23" t="e">
        <f t="shared" si="10"/>
        <v>#VALUE!</v>
      </c>
      <c r="BY40" s="23" t="e">
        <f t="shared" si="11"/>
        <v>#VALUE!</v>
      </c>
      <c r="BZ40" s="23" t="e">
        <f t="shared" si="12"/>
        <v>#VALUE!</v>
      </c>
      <c r="CA40" s="23" t="e">
        <f t="shared" si="13"/>
        <v>#VALUE!</v>
      </c>
      <c r="DJ40" s="23">
        <v>36</v>
      </c>
      <c r="DK40" s="23" t="e">
        <f>求节点(DD$5:DD$14,$DD$26:$DD$35,$DJ40)*节奏总纲!K39</f>
        <v>#VALUE!</v>
      </c>
      <c r="DL40" s="23" t="e">
        <f>求节点(DE$5:DE$14,$DD$26:$DD$35,$DJ40)*节奏总纲!L39</f>
        <v>#VALUE!</v>
      </c>
      <c r="DM40" s="23" t="e">
        <f>求节点(DF$5:DF$14,$DD$26:$DD$35,$DJ40)*节奏总纲!M39</f>
        <v>#VALUE!</v>
      </c>
      <c r="DN40" s="23" t="e">
        <f>求节点(DG$5:DG$14,$DD$26:$DD$35,$DJ40)*节奏总纲!N39</f>
        <v>#VALUE!</v>
      </c>
      <c r="DO40" s="23" t="e">
        <f>求节点(DH$5:DH$14,$DD$26:$DD$35,$DJ40)*节奏总纲!O39</f>
        <v>#VALUE!</v>
      </c>
      <c r="DP40" s="23" t="e">
        <f>SUM(DK$5:DK40)</f>
        <v>#VALUE!</v>
      </c>
      <c r="DQ40" s="23" t="e">
        <f>SUM(DL$5:DL40)</f>
        <v>#VALUE!</v>
      </c>
      <c r="DR40" s="23" t="e">
        <f>SUM(DM$5:DM40)</f>
        <v>#VALUE!</v>
      </c>
      <c r="DS40" s="23" t="e">
        <f>SUM(DN$5:DN40)</f>
        <v>#VALUE!</v>
      </c>
      <c r="DT40" s="23" t="e">
        <f>SUM(DO$5:DO40)</f>
        <v>#VALUE!</v>
      </c>
      <c r="DU40" s="23" t="e">
        <f>DK40*'[1]功能-付费相关'!AH41+IF($DJ40=1,0,DU39)</f>
        <v>#VALUE!</v>
      </c>
      <c r="DV40" s="23" t="e">
        <f>DL40*'[1]功能-付费相关'!AI41+IF($DJ40=1,0,DV39)</f>
        <v>#VALUE!</v>
      </c>
      <c r="DW40" s="23" t="e">
        <f>DM40*'[1]功能-付费相关'!AJ41+IF($DJ40=1,0,DW39)</f>
        <v>#VALUE!</v>
      </c>
      <c r="DX40" s="23" t="e">
        <f>DN40*'[1]功能-付费相关'!AK41+IF($DJ40=1,0,DX39)</f>
        <v>#VALUE!</v>
      </c>
      <c r="DY40" s="23" t="e">
        <f>DO40*'[1]功能-付费相关'!AL41+IF($DJ40=1,0,DY39)</f>
        <v>#VALUE!</v>
      </c>
      <c r="EB40" s="23">
        <v>36</v>
      </c>
      <c r="EC40" s="23" t="e">
        <f>求节点(DD$5:DD$14,$DE$26:$DE$35,$DJ40)*节奏总纲!K39</f>
        <v>#VALUE!</v>
      </c>
      <c r="ED40" s="23" t="e">
        <f>求节点(DE$5:DE$14,$DE$26:$DE$35,$DJ40)*节奏总纲!L39</f>
        <v>#VALUE!</v>
      </c>
      <c r="EE40" s="23" t="e">
        <f>求节点(DF$5:DF$14,$DE$26:$DE$35,$DJ40)*节奏总纲!M39</f>
        <v>#VALUE!</v>
      </c>
      <c r="EF40" s="23" t="e">
        <f>求节点(DG$5:DG$14,$DE$26:$DE$35,$DJ40)*节奏总纲!N39</f>
        <v>#VALUE!</v>
      </c>
      <c r="EG40" s="23" t="e">
        <f>求节点(DH$5:DH$14,$DE$26:$DE$35,$DJ40)*节奏总纲!O39</f>
        <v>#VALUE!</v>
      </c>
      <c r="EH40" s="23" t="e">
        <f>SUM(EC$5:EC40)</f>
        <v>#VALUE!</v>
      </c>
      <c r="EI40" s="23" t="e">
        <f>SUM(ED$5:ED40)</f>
        <v>#VALUE!</v>
      </c>
      <c r="EJ40" s="23" t="e">
        <f>SUM(EE$5:EE40)</f>
        <v>#VALUE!</v>
      </c>
      <c r="EK40" s="23" t="e">
        <f>SUM(EF$5:EF40)</f>
        <v>#VALUE!</v>
      </c>
      <c r="EL40" s="23" t="e">
        <f>SUM(EG$5:EG40)</f>
        <v>#VALUE!</v>
      </c>
      <c r="EO40" s="23">
        <v>36</v>
      </c>
      <c r="EP40" s="23" t="e">
        <f>求节点(DD$5:DD$14,$DF$26:$DF$35,$DJ40)*节奏总纲!K39</f>
        <v>#VALUE!</v>
      </c>
      <c r="EQ40" s="23" t="e">
        <f>求节点(DE$5:DE$14,$DF$26:$DF$35,$DJ40)*节奏总纲!L39</f>
        <v>#VALUE!</v>
      </c>
      <c r="ER40" s="23" t="e">
        <f>求节点(DF$5:DF$14,$DF$26:$DF$35,$DJ40)*节奏总纲!M39</f>
        <v>#VALUE!</v>
      </c>
      <c r="ES40" s="23" t="e">
        <f>求节点(DG$5:DG$14,$DF$26:$DF$35,$DJ40)*节奏总纲!N39</f>
        <v>#VALUE!</v>
      </c>
      <c r="ET40" s="23" t="e">
        <f>求节点(DH$5:DH$14,$DF$26:$DF$35,$DJ40)*节奏总纲!O39</f>
        <v>#VALUE!</v>
      </c>
      <c r="EU40" s="23" t="e">
        <f>SUM(EP$5:EP40)*$DE$20</f>
        <v>#VALUE!</v>
      </c>
      <c r="EV40" s="23" t="e">
        <f>SUM(EQ$5:EQ40)*$DE$20</f>
        <v>#VALUE!</v>
      </c>
      <c r="EW40" s="23" t="e">
        <f>SUM(ER$5:ER40)*$DE$20</f>
        <v>#VALUE!</v>
      </c>
      <c r="EX40" s="23" t="e">
        <f>SUM(ES$5:ES40)*$DE$20</f>
        <v>#VALUE!</v>
      </c>
      <c r="EY40" s="23" t="e">
        <f>SUM(ET$5:ET40)*$DE$20</f>
        <v>#VALUE!</v>
      </c>
      <c r="FA40" s="23" t="e">
        <f t="shared" si="25"/>
        <v>#VALUE!</v>
      </c>
      <c r="FB40" s="23" t="e">
        <f t="shared" si="25"/>
        <v>#VALUE!</v>
      </c>
      <c r="FC40" s="23" t="e">
        <f t="shared" si="25"/>
        <v>#VALUE!</v>
      </c>
      <c r="FD40" s="23" t="e">
        <f t="shared" si="25"/>
        <v>#VALUE!</v>
      </c>
      <c r="FE40" s="23" t="e">
        <f t="shared" si="25"/>
        <v>#VALUE!</v>
      </c>
      <c r="FF40" s="17" t="e">
        <f>(FA40-FA39)/节奏总纲!K39</f>
        <v>#VALUE!</v>
      </c>
    </row>
    <row r="41" spans="3:162" x14ac:dyDescent="0.15">
      <c r="C41" s="31" t="s">
        <v>52</v>
      </c>
      <c r="D41" s="31">
        <v>14</v>
      </c>
      <c r="E41" s="31">
        <v>1400</v>
      </c>
      <c r="F41" s="17">
        <f t="shared" si="47"/>
        <v>300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Y41" s="23">
        <v>37</v>
      </c>
      <c r="Z41" s="23">
        <f t="shared" si="42"/>
        <v>0</v>
      </c>
      <c r="AA41" s="23">
        <f t="shared" si="42"/>
        <v>0</v>
      </c>
      <c r="AB41" s="23">
        <f t="shared" si="42"/>
        <v>0</v>
      </c>
      <c r="AC41" s="23">
        <f t="shared" si="42"/>
        <v>0</v>
      </c>
      <c r="AD41" s="23">
        <f t="shared" si="42"/>
        <v>0</v>
      </c>
      <c r="AE41" s="23">
        <f t="shared" si="42"/>
        <v>0</v>
      </c>
      <c r="AF41" s="26"/>
      <c r="AG41" s="23">
        <v>37</v>
      </c>
      <c r="AH41" s="23">
        <f t="shared" si="43"/>
        <v>0</v>
      </c>
      <c r="AI41" s="23">
        <f t="shared" si="43"/>
        <v>0</v>
      </c>
      <c r="AJ41" s="23">
        <f t="shared" si="43"/>
        <v>0</v>
      </c>
      <c r="AK41" s="23">
        <f t="shared" si="43"/>
        <v>0</v>
      </c>
      <c r="AL41" s="23">
        <f t="shared" si="43"/>
        <v>0</v>
      </c>
      <c r="AM41" s="23">
        <f t="shared" si="43"/>
        <v>0</v>
      </c>
      <c r="AN41" s="26"/>
      <c r="AO41" s="23">
        <v>37</v>
      </c>
      <c r="AP41" s="23">
        <f t="shared" si="44"/>
        <v>0</v>
      </c>
      <c r="AQ41" s="23">
        <f t="shared" si="44"/>
        <v>0</v>
      </c>
      <c r="AR41" s="23">
        <f t="shared" si="44"/>
        <v>0</v>
      </c>
      <c r="AS41" s="23">
        <f t="shared" si="44"/>
        <v>0</v>
      </c>
      <c r="AT41" s="23">
        <f t="shared" si="44"/>
        <v>0</v>
      </c>
      <c r="AU41" s="23">
        <f t="shared" si="44"/>
        <v>0</v>
      </c>
      <c r="AV41" s="26"/>
      <c r="AW41" s="23">
        <v>37</v>
      </c>
      <c r="AX41" s="23">
        <f t="shared" si="45"/>
        <v>0</v>
      </c>
      <c r="AY41" s="23">
        <f t="shared" si="45"/>
        <v>0</v>
      </c>
      <c r="AZ41" s="23">
        <f t="shared" si="45"/>
        <v>0</v>
      </c>
      <c r="BA41" s="23">
        <f t="shared" si="45"/>
        <v>0</v>
      </c>
      <c r="BB41" s="23">
        <f t="shared" si="45"/>
        <v>0</v>
      </c>
      <c r="BC41" s="23">
        <f t="shared" si="45"/>
        <v>0</v>
      </c>
      <c r="BD41" s="26"/>
      <c r="BE41" s="23">
        <v>37</v>
      </c>
      <c r="BF41" s="23">
        <f t="shared" si="46"/>
        <v>0</v>
      </c>
      <c r="BG41" s="23">
        <f t="shared" si="46"/>
        <v>0</v>
      </c>
      <c r="BH41" s="23">
        <f t="shared" si="46"/>
        <v>0</v>
      </c>
      <c r="BI41" s="23">
        <f t="shared" si="46"/>
        <v>0</v>
      </c>
      <c r="BJ41" s="23">
        <f t="shared" si="46"/>
        <v>0</v>
      </c>
      <c r="BK41" s="23">
        <f t="shared" si="46"/>
        <v>0</v>
      </c>
      <c r="BO41" s="23">
        <v>37</v>
      </c>
      <c r="BP41" s="23" t="e">
        <f t="shared" si="5"/>
        <v>#VALUE!</v>
      </c>
      <c r="BQ41" s="23" t="e">
        <f t="shared" si="6"/>
        <v>#VALUE!</v>
      </c>
      <c r="BR41" s="23" t="e">
        <f t="shared" si="7"/>
        <v>#VALUE!</v>
      </c>
      <c r="BS41" s="23" t="e">
        <f t="shared" si="8"/>
        <v>#VALUE!</v>
      </c>
      <c r="BT41" s="23" t="e">
        <f t="shared" si="9"/>
        <v>#VALUE!</v>
      </c>
      <c r="BV41" s="23">
        <v>37</v>
      </c>
      <c r="BW41" s="23" t="e">
        <f t="shared" si="22"/>
        <v>#VALUE!</v>
      </c>
      <c r="BX41" s="23" t="e">
        <f t="shared" si="10"/>
        <v>#VALUE!</v>
      </c>
      <c r="BY41" s="23" t="e">
        <f t="shared" si="11"/>
        <v>#VALUE!</v>
      </c>
      <c r="BZ41" s="23" t="e">
        <f t="shared" si="12"/>
        <v>#VALUE!</v>
      </c>
      <c r="CA41" s="23" t="e">
        <f t="shared" si="13"/>
        <v>#VALUE!</v>
      </c>
      <c r="DJ41" s="23">
        <v>37</v>
      </c>
      <c r="DK41" s="23" t="e">
        <f>求节点(DD$5:DD$14,$DD$26:$DD$35,$DJ41)*节奏总纲!K40</f>
        <v>#VALUE!</v>
      </c>
      <c r="DL41" s="23" t="e">
        <f>求节点(DE$5:DE$14,$DD$26:$DD$35,$DJ41)*节奏总纲!L40</f>
        <v>#VALUE!</v>
      </c>
      <c r="DM41" s="23" t="e">
        <f>求节点(DF$5:DF$14,$DD$26:$DD$35,$DJ41)*节奏总纲!M40</f>
        <v>#VALUE!</v>
      </c>
      <c r="DN41" s="23" t="e">
        <f>求节点(DG$5:DG$14,$DD$26:$DD$35,$DJ41)*节奏总纲!N40</f>
        <v>#VALUE!</v>
      </c>
      <c r="DO41" s="23" t="e">
        <f>求节点(DH$5:DH$14,$DD$26:$DD$35,$DJ41)*节奏总纲!O40</f>
        <v>#VALUE!</v>
      </c>
      <c r="DP41" s="23" t="e">
        <f>SUM(DK$5:DK41)</f>
        <v>#VALUE!</v>
      </c>
      <c r="DQ41" s="23" t="e">
        <f>SUM(DL$5:DL41)</f>
        <v>#VALUE!</v>
      </c>
      <c r="DR41" s="23" t="e">
        <f>SUM(DM$5:DM41)</f>
        <v>#VALUE!</v>
      </c>
      <c r="DS41" s="23" t="e">
        <f>SUM(DN$5:DN41)</f>
        <v>#VALUE!</v>
      </c>
      <c r="DT41" s="23" t="e">
        <f>SUM(DO$5:DO41)</f>
        <v>#VALUE!</v>
      </c>
      <c r="DU41" s="23" t="e">
        <f>DK41*'[1]功能-付费相关'!AH42+IF($DJ41=1,0,DU40)</f>
        <v>#VALUE!</v>
      </c>
      <c r="DV41" s="23" t="e">
        <f>DL41*'[1]功能-付费相关'!AI42+IF($DJ41=1,0,DV40)</f>
        <v>#VALUE!</v>
      </c>
      <c r="DW41" s="23" t="e">
        <f>DM41*'[1]功能-付费相关'!AJ42+IF($DJ41=1,0,DW40)</f>
        <v>#VALUE!</v>
      </c>
      <c r="DX41" s="23" t="e">
        <f>DN41*'[1]功能-付费相关'!AK42+IF($DJ41=1,0,DX40)</f>
        <v>#VALUE!</v>
      </c>
      <c r="DY41" s="23" t="e">
        <f>DO41*'[1]功能-付费相关'!AL42+IF($DJ41=1,0,DY40)</f>
        <v>#VALUE!</v>
      </c>
      <c r="EB41" s="23">
        <v>37</v>
      </c>
      <c r="EC41" s="23" t="e">
        <f>求节点(DD$5:DD$14,$DE$26:$DE$35,$DJ41)*节奏总纲!K40</f>
        <v>#VALUE!</v>
      </c>
      <c r="ED41" s="23" t="e">
        <f>求节点(DE$5:DE$14,$DE$26:$DE$35,$DJ41)*节奏总纲!L40</f>
        <v>#VALUE!</v>
      </c>
      <c r="EE41" s="23" t="e">
        <f>求节点(DF$5:DF$14,$DE$26:$DE$35,$DJ41)*节奏总纲!M40</f>
        <v>#VALUE!</v>
      </c>
      <c r="EF41" s="23" t="e">
        <f>求节点(DG$5:DG$14,$DE$26:$DE$35,$DJ41)*节奏总纲!N40</f>
        <v>#VALUE!</v>
      </c>
      <c r="EG41" s="23" t="e">
        <f>求节点(DH$5:DH$14,$DE$26:$DE$35,$DJ41)*节奏总纲!O40</f>
        <v>#VALUE!</v>
      </c>
      <c r="EH41" s="23" t="e">
        <f>SUM(EC$5:EC41)</f>
        <v>#VALUE!</v>
      </c>
      <c r="EI41" s="23" t="e">
        <f>SUM(ED$5:ED41)</f>
        <v>#VALUE!</v>
      </c>
      <c r="EJ41" s="23" t="e">
        <f>SUM(EE$5:EE41)</f>
        <v>#VALUE!</v>
      </c>
      <c r="EK41" s="23" t="e">
        <f>SUM(EF$5:EF41)</f>
        <v>#VALUE!</v>
      </c>
      <c r="EL41" s="23" t="e">
        <f>SUM(EG$5:EG41)</f>
        <v>#VALUE!</v>
      </c>
      <c r="EO41" s="23">
        <v>37</v>
      </c>
      <c r="EP41" s="23" t="e">
        <f>求节点(DD$5:DD$14,$DF$26:$DF$35,$DJ41)*节奏总纲!K40</f>
        <v>#VALUE!</v>
      </c>
      <c r="EQ41" s="23" t="e">
        <f>求节点(DE$5:DE$14,$DF$26:$DF$35,$DJ41)*节奏总纲!L40</f>
        <v>#VALUE!</v>
      </c>
      <c r="ER41" s="23" t="e">
        <f>求节点(DF$5:DF$14,$DF$26:$DF$35,$DJ41)*节奏总纲!M40</f>
        <v>#VALUE!</v>
      </c>
      <c r="ES41" s="23" t="e">
        <f>求节点(DG$5:DG$14,$DF$26:$DF$35,$DJ41)*节奏总纲!N40</f>
        <v>#VALUE!</v>
      </c>
      <c r="ET41" s="23" t="e">
        <f>求节点(DH$5:DH$14,$DF$26:$DF$35,$DJ41)*节奏总纲!O40</f>
        <v>#VALUE!</v>
      </c>
      <c r="EU41" s="23" t="e">
        <f>SUM(EP$5:EP41)*$DE$20</f>
        <v>#VALUE!</v>
      </c>
      <c r="EV41" s="23" t="e">
        <f>SUM(EQ$5:EQ41)*$DE$20</f>
        <v>#VALUE!</v>
      </c>
      <c r="EW41" s="23" t="e">
        <f>SUM(ER$5:ER41)*$DE$20</f>
        <v>#VALUE!</v>
      </c>
      <c r="EX41" s="23" t="e">
        <f>SUM(ES$5:ES41)*$DE$20</f>
        <v>#VALUE!</v>
      </c>
      <c r="EY41" s="23" t="e">
        <f>SUM(ET$5:ET41)*$DE$20</f>
        <v>#VALUE!</v>
      </c>
      <c r="FA41" s="23" t="e">
        <f t="shared" si="25"/>
        <v>#VALUE!</v>
      </c>
      <c r="FB41" s="23" t="e">
        <f t="shared" si="25"/>
        <v>#VALUE!</v>
      </c>
      <c r="FC41" s="23" t="e">
        <f t="shared" si="25"/>
        <v>#VALUE!</v>
      </c>
      <c r="FD41" s="23" t="e">
        <f t="shared" si="25"/>
        <v>#VALUE!</v>
      </c>
      <c r="FE41" s="23" t="e">
        <f t="shared" si="25"/>
        <v>#VALUE!</v>
      </c>
      <c r="FF41" s="17" t="e">
        <f>(FA41-FA40)/节奏总纲!K40</f>
        <v>#VALUE!</v>
      </c>
    </row>
    <row r="42" spans="3:162" x14ac:dyDescent="0.15">
      <c r="C42" s="31" t="s">
        <v>53</v>
      </c>
      <c r="D42" s="31">
        <v>16</v>
      </c>
      <c r="E42" s="31">
        <v>1700</v>
      </c>
      <c r="F42" s="17">
        <f t="shared" si="47"/>
        <v>300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Y42" s="23">
        <v>38</v>
      </c>
      <c r="Z42" s="23">
        <f t="shared" si="42"/>
        <v>0</v>
      </c>
      <c r="AA42" s="23">
        <f t="shared" si="42"/>
        <v>0</v>
      </c>
      <c r="AB42" s="23">
        <f t="shared" si="42"/>
        <v>0</v>
      </c>
      <c r="AC42" s="23">
        <f t="shared" si="42"/>
        <v>0</v>
      </c>
      <c r="AD42" s="23">
        <f t="shared" si="42"/>
        <v>0</v>
      </c>
      <c r="AE42" s="23">
        <f t="shared" si="42"/>
        <v>0</v>
      </c>
      <c r="AF42" s="26"/>
      <c r="AG42" s="23">
        <v>38</v>
      </c>
      <c r="AH42" s="23">
        <f t="shared" si="43"/>
        <v>0</v>
      </c>
      <c r="AI42" s="23">
        <f t="shared" si="43"/>
        <v>0</v>
      </c>
      <c r="AJ42" s="23">
        <f t="shared" si="43"/>
        <v>0</v>
      </c>
      <c r="AK42" s="23">
        <f t="shared" si="43"/>
        <v>0</v>
      </c>
      <c r="AL42" s="23">
        <f t="shared" si="43"/>
        <v>0</v>
      </c>
      <c r="AM42" s="23">
        <f t="shared" si="43"/>
        <v>0</v>
      </c>
      <c r="AN42" s="26"/>
      <c r="AO42" s="23">
        <v>38</v>
      </c>
      <c r="AP42" s="23">
        <f t="shared" si="44"/>
        <v>0</v>
      </c>
      <c r="AQ42" s="23">
        <f t="shared" si="44"/>
        <v>0</v>
      </c>
      <c r="AR42" s="23">
        <f t="shared" si="44"/>
        <v>0</v>
      </c>
      <c r="AS42" s="23">
        <f t="shared" si="44"/>
        <v>0</v>
      </c>
      <c r="AT42" s="23">
        <f t="shared" si="44"/>
        <v>0</v>
      </c>
      <c r="AU42" s="23">
        <f t="shared" si="44"/>
        <v>0</v>
      </c>
      <c r="AV42" s="26"/>
      <c r="AW42" s="23">
        <v>38</v>
      </c>
      <c r="AX42" s="23">
        <f t="shared" si="45"/>
        <v>0</v>
      </c>
      <c r="AY42" s="23">
        <f t="shared" si="45"/>
        <v>0</v>
      </c>
      <c r="AZ42" s="23">
        <f t="shared" si="45"/>
        <v>0</v>
      </c>
      <c r="BA42" s="23">
        <f t="shared" si="45"/>
        <v>0</v>
      </c>
      <c r="BB42" s="23">
        <f t="shared" si="45"/>
        <v>0</v>
      </c>
      <c r="BC42" s="23">
        <f t="shared" si="45"/>
        <v>0</v>
      </c>
      <c r="BD42" s="26"/>
      <c r="BE42" s="23">
        <v>38</v>
      </c>
      <c r="BF42" s="23">
        <f t="shared" si="46"/>
        <v>0</v>
      </c>
      <c r="BG42" s="23">
        <f t="shared" si="46"/>
        <v>0</v>
      </c>
      <c r="BH42" s="23">
        <f t="shared" si="46"/>
        <v>0</v>
      </c>
      <c r="BI42" s="23">
        <f t="shared" si="46"/>
        <v>0</v>
      </c>
      <c r="BJ42" s="23">
        <f t="shared" si="46"/>
        <v>0</v>
      </c>
      <c r="BK42" s="23">
        <f t="shared" si="46"/>
        <v>0</v>
      </c>
      <c r="BO42" s="23">
        <v>38</v>
      </c>
      <c r="BP42" s="23" t="e">
        <f t="shared" si="5"/>
        <v>#VALUE!</v>
      </c>
      <c r="BQ42" s="23" t="e">
        <f t="shared" si="6"/>
        <v>#VALUE!</v>
      </c>
      <c r="BR42" s="23" t="e">
        <f t="shared" si="7"/>
        <v>#VALUE!</v>
      </c>
      <c r="BS42" s="23" t="e">
        <f t="shared" si="8"/>
        <v>#VALUE!</v>
      </c>
      <c r="BT42" s="23" t="e">
        <f t="shared" si="9"/>
        <v>#VALUE!</v>
      </c>
      <c r="BV42" s="23">
        <v>38</v>
      </c>
      <c r="BW42" s="23" t="e">
        <f t="shared" si="22"/>
        <v>#VALUE!</v>
      </c>
      <c r="BX42" s="23" t="e">
        <f t="shared" si="10"/>
        <v>#VALUE!</v>
      </c>
      <c r="BY42" s="23" t="e">
        <f t="shared" si="11"/>
        <v>#VALUE!</v>
      </c>
      <c r="BZ42" s="23" t="e">
        <f t="shared" si="12"/>
        <v>#VALUE!</v>
      </c>
      <c r="CA42" s="23" t="e">
        <f t="shared" si="13"/>
        <v>#VALUE!</v>
      </c>
      <c r="DJ42" s="23">
        <v>38</v>
      </c>
      <c r="DK42" s="23" t="e">
        <f>求节点(DD$5:DD$14,$DD$26:$DD$35,$DJ42)*节奏总纲!K41</f>
        <v>#VALUE!</v>
      </c>
      <c r="DL42" s="23" t="e">
        <f>求节点(DE$5:DE$14,$DD$26:$DD$35,$DJ42)*节奏总纲!L41</f>
        <v>#VALUE!</v>
      </c>
      <c r="DM42" s="23" t="e">
        <f>求节点(DF$5:DF$14,$DD$26:$DD$35,$DJ42)*节奏总纲!M41</f>
        <v>#VALUE!</v>
      </c>
      <c r="DN42" s="23" t="e">
        <f>求节点(DG$5:DG$14,$DD$26:$DD$35,$DJ42)*节奏总纲!N41</f>
        <v>#VALUE!</v>
      </c>
      <c r="DO42" s="23" t="e">
        <f>求节点(DH$5:DH$14,$DD$26:$DD$35,$DJ42)*节奏总纲!O41</f>
        <v>#VALUE!</v>
      </c>
      <c r="DP42" s="23" t="e">
        <f>SUM(DK$5:DK42)</f>
        <v>#VALUE!</v>
      </c>
      <c r="DQ42" s="23" t="e">
        <f>SUM(DL$5:DL42)</f>
        <v>#VALUE!</v>
      </c>
      <c r="DR42" s="23" t="e">
        <f>SUM(DM$5:DM42)</f>
        <v>#VALUE!</v>
      </c>
      <c r="DS42" s="23" t="e">
        <f>SUM(DN$5:DN42)</f>
        <v>#VALUE!</v>
      </c>
      <c r="DT42" s="23" t="e">
        <f>SUM(DO$5:DO42)</f>
        <v>#VALUE!</v>
      </c>
      <c r="DU42" s="23" t="e">
        <f>DK42*'[1]功能-付费相关'!AH43+IF($DJ42=1,0,DU41)</f>
        <v>#VALUE!</v>
      </c>
      <c r="DV42" s="23" t="e">
        <f>DL42*'[1]功能-付费相关'!AI43+IF($DJ42=1,0,DV41)</f>
        <v>#VALUE!</v>
      </c>
      <c r="DW42" s="23" t="e">
        <f>DM42*'[1]功能-付费相关'!AJ43+IF($DJ42=1,0,DW41)</f>
        <v>#VALUE!</v>
      </c>
      <c r="DX42" s="23" t="e">
        <f>DN42*'[1]功能-付费相关'!AK43+IF($DJ42=1,0,DX41)</f>
        <v>#VALUE!</v>
      </c>
      <c r="DY42" s="23" t="e">
        <f>DO42*'[1]功能-付费相关'!AL43+IF($DJ42=1,0,DY41)</f>
        <v>#VALUE!</v>
      </c>
      <c r="EB42" s="23">
        <v>38</v>
      </c>
      <c r="EC42" s="23" t="e">
        <f>求节点(DD$5:DD$14,$DE$26:$DE$35,$DJ42)*节奏总纲!K41</f>
        <v>#VALUE!</v>
      </c>
      <c r="ED42" s="23" t="e">
        <f>求节点(DE$5:DE$14,$DE$26:$DE$35,$DJ42)*节奏总纲!L41</f>
        <v>#VALUE!</v>
      </c>
      <c r="EE42" s="23" t="e">
        <f>求节点(DF$5:DF$14,$DE$26:$DE$35,$DJ42)*节奏总纲!M41</f>
        <v>#VALUE!</v>
      </c>
      <c r="EF42" s="23" t="e">
        <f>求节点(DG$5:DG$14,$DE$26:$DE$35,$DJ42)*节奏总纲!N41</f>
        <v>#VALUE!</v>
      </c>
      <c r="EG42" s="23" t="e">
        <f>求节点(DH$5:DH$14,$DE$26:$DE$35,$DJ42)*节奏总纲!O41</f>
        <v>#VALUE!</v>
      </c>
      <c r="EH42" s="23" t="e">
        <f>SUM(EC$5:EC42)</f>
        <v>#VALUE!</v>
      </c>
      <c r="EI42" s="23" t="e">
        <f>SUM(ED$5:ED42)</f>
        <v>#VALUE!</v>
      </c>
      <c r="EJ42" s="23" t="e">
        <f>SUM(EE$5:EE42)</f>
        <v>#VALUE!</v>
      </c>
      <c r="EK42" s="23" t="e">
        <f>SUM(EF$5:EF42)</f>
        <v>#VALUE!</v>
      </c>
      <c r="EL42" s="23" t="e">
        <f>SUM(EG$5:EG42)</f>
        <v>#VALUE!</v>
      </c>
      <c r="EO42" s="23">
        <v>38</v>
      </c>
      <c r="EP42" s="23" t="e">
        <f>求节点(DD$5:DD$14,$DF$26:$DF$35,$DJ42)*节奏总纲!K41</f>
        <v>#VALUE!</v>
      </c>
      <c r="EQ42" s="23" t="e">
        <f>求节点(DE$5:DE$14,$DF$26:$DF$35,$DJ42)*节奏总纲!L41</f>
        <v>#VALUE!</v>
      </c>
      <c r="ER42" s="23" t="e">
        <f>求节点(DF$5:DF$14,$DF$26:$DF$35,$DJ42)*节奏总纲!M41</f>
        <v>#VALUE!</v>
      </c>
      <c r="ES42" s="23" t="e">
        <f>求节点(DG$5:DG$14,$DF$26:$DF$35,$DJ42)*节奏总纲!N41</f>
        <v>#VALUE!</v>
      </c>
      <c r="ET42" s="23" t="e">
        <f>求节点(DH$5:DH$14,$DF$26:$DF$35,$DJ42)*节奏总纲!O41</f>
        <v>#VALUE!</v>
      </c>
      <c r="EU42" s="23" t="e">
        <f>SUM(EP$5:EP42)*$DE$20</f>
        <v>#VALUE!</v>
      </c>
      <c r="EV42" s="23" t="e">
        <f>SUM(EQ$5:EQ42)*$DE$20</f>
        <v>#VALUE!</v>
      </c>
      <c r="EW42" s="23" t="e">
        <f>SUM(ER$5:ER42)*$DE$20</f>
        <v>#VALUE!</v>
      </c>
      <c r="EX42" s="23" t="e">
        <f>SUM(ES$5:ES42)*$DE$20</f>
        <v>#VALUE!</v>
      </c>
      <c r="EY42" s="23" t="e">
        <f>SUM(ET$5:ET42)*$DE$20</f>
        <v>#VALUE!</v>
      </c>
      <c r="FA42" s="23" t="e">
        <f t="shared" si="25"/>
        <v>#VALUE!</v>
      </c>
      <c r="FB42" s="23" t="e">
        <f t="shared" si="25"/>
        <v>#VALUE!</v>
      </c>
      <c r="FC42" s="23" t="e">
        <f t="shared" si="25"/>
        <v>#VALUE!</v>
      </c>
      <c r="FD42" s="23" t="e">
        <f t="shared" si="25"/>
        <v>#VALUE!</v>
      </c>
      <c r="FE42" s="23" t="e">
        <f t="shared" si="25"/>
        <v>#VALUE!</v>
      </c>
      <c r="FF42" s="17" t="e">
        <f>(FA42-FA41)/节奏总纲!K41</f>
        <v>#VALUE!</v>
      </c>
    </row>
    <row r="43" spans="3:162" x14ac:dyDescent="0.15">
      <c r="C43" s="31" t="s">
        <v>54</v>
      </c>
      <c r="D43" s="31">
        <v>18</v>
      </c>
      <c r="E43" s="31">
        <v>1800</v>
      </c>
      <c r="F43" s="17">
        <f t="shared" si="47"/>
        <v>100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Y43" s="23">
        <v>39</v>
      </c>
      <c r="Z43" s="23">
        <f t="shared" si="42"/>
        <v>0</v>
      </c>
      <c r="AA43" s="23">
        <f t="shared" si="42"/>
        <v>0</v>
      </c>
      <c r="AB43" s="23">
        <f t="shared" si="42"/>
        <v>0</v>
      </c>
      <c r="AC43" s="23">
        <f t="shared" si="42"/>
        <v>0</v>
      </c>
      <c r="AD43" s="23">
        <f t="shared" si="42"/>
        <v>0</v>
      </c>
      <c r="AE43" s="23">
        <f t="shared" si="42"/>
        <v>0</v>
      </c>
      <c r="AF43" s="26"/>
      <c r="AG43" s="23">
        <v>39</v>
      </c>
      <c r="AH43" s="23">
        <f t="shared" si="43"/>
        <v>0</v>
      </c>
      <c r="AI43" s="23">
        <f t="shared" si="43"/>
        <v>0</v>
      </c>
      <c r="AJ43" s="23">
        <f t="shared" si="43"/>
        <v>0</v>
      </c>
      <c r="AK43" s="23">
        <f t="shared" si="43"/>
        <v>0</v>
      </c>
      <c r="AL43" s="23">
        <f t="shared" si="43"/>
        <v>0</v>
      </c>
      <c r="AM43" s="23">
        <f t="shared" si="43"/>
        <v>0</v>
      </c>
      <c r="AN43" s="26"/>
      <c r="AO43" s="23">
        <v>39</v>
      </c>
      <c r="AP43" s="23">
        <f t="shared" si="44"/>
        <v>0</v>
      </c>
      <c r="AQ43" s="23">
        <f t="shared" si="44"/>
        <v>0</v>
      </c>
      <c r="AR43" s="23">
        <f t="shared" si="44"/>
        <v>0</v>
      </c>
      <c r="AS43" s="23">
        <f t="shared" si="44"/>
        <v>0</v>
      </c>
      <c r="AT43" s="23">
        <f t="shared" si="44"/>
        <v>0</v>
      </c>
      <c r="AU43" s="23">
        <f t="shared" si="44"/>
        <v>0</v>
      </c>
      <c r="AV43" s="26"/>
      <c r="AW43" s="23">
        <v>39</v>
      </c>
      <c r="AX43" s="23">
        <f t="shared" si="45"/>
        <v>0</v>
      </c>
      <c r="AY43" s="23">
        <f t="shared" si="45"/>
        <v>0</v>
      </c>
      <c r="AZ43" s="23">
        <f t="shared" si="45"/>
        <v>0</v>
      </c>
      <c r="BA43" s="23">
        <f t="shared" si="45"/>
        <v>0</v>
      </c>
      <c r="BB43" s="23">
        <f t="shared" si="45"/>
        <v>0</v>
      </c>
      <c r="BC43" s="23">
        <f t="shared" si="45"/>
        <v>0</v>
      </c>
      <c r="BD43" s="26"/>
      <c r="BE43" s="23">
        <v>39</v>
      </c>
      <c r="BF43" s="23">
        <f t="shared" si="46"/>
        <v>0</v>
      </c>
      <c r="BG43" s="23">
        <f t="shared" si="46"/>
        <v>0</v>
      </c>
      <c r="BH43" s="23">
        <f t="shared" si="46"/>
        <v>0</v>
      </c>
      <c r="BI43" s="23">
        <f t="shared" si="46"/>
        <v>0</v>
      </c>
      <c r="BJ43" s="23">
        <f t="shared" si="46"/>
        <v>0</v>
      </c>
      <c r="BK43" s="23">
        <f t="shared" si="46"/>
        <v>0</v>
      </c>
      <c r="BO43" s="23">
        <v>39</v>
      </c>
      <c r="BP43" s="23" t="e">
        <f t="shared" si="5"/>
        <v>#VALUE!</v>
      </c>
      <c r="BQ43" s="23" t="e">
        <f t="shared" si="6"/>
        <v>#VALUE!</v>
      </c>
      <c r="BR43" s="23" t="e">
        <f t="shared" si="7"/>
        <v>#VALUE!</v>
      </c>
      <c r="BS43" s="23" t="e">
        <f t="shared" si="8"/>
        <v>#VALUE!</v>
      </c>
      <c r="BT43" s="23" t="e">
        <f t="shared" si="9"/>
        <v>#VALUE!</v>
      </c>
      <c r="BV43" s="23">
        <v>39</v>
      </c>
      <c r="BW43" s="23" t="e">
        <f t="shared" si="22"/>
        <v>#VALUE!</v>
      </c>
      <c r="BX43" s="23" t="e">
        <f t="shared" si="10"/>
        <v>#VALUE!</v>
      </c>
      <c r="BY43" s="23" t="e">
        <f t="shared" si="11"/>
        <v>#VALUE!</v>
      </c>
      <c r="BZ43" s="23" t="e">
        <f t="shared" si="12"/>
        <v>#VALUE!</v>
      </c>
      <c r="CA43" s="23" t="e">
        <f t="shared" si="13"/>
        <v>#VALUE!</v>
      </c>
      <c r="DJ43" s="23">
        <v>39</v>
      </c>
      <c r="DK43" s="23" t="e">
        <f>求节点(DD$5:DD$14,$DD$26:$DD$35,$DJ43)*节奏总纲!K42</f>
        <v>#VALUE!</v>
      </c>
      <c r="DL43" s="23" t="e">
        <f>求节点(DE$5:DE$14,$DD$26:$DD$35,$DJ43)*节奏总纲!L42</f>
        <v>#VALUE!</v>
      </c>
      <c r="DM43" s="23" t="e">
        <f>求节点(DF$5:DF$14,$DD$26:$DD$35,$DJ43)*节奏总纲!M42</f>
        <v>#VALUE!</v>
      </c>
      <c r="DN43" s="23" t="e">
        <f>求节点(DG$5:DG$14,$DD$26:$DD$35,$DJ43)*节奏总纲!N42</f>
        <v>#VALUE!</v>
      </c>
      <c r="DO43" s="23" t="e">
        <f>求节点(DH$5:DH$14,$DD$26:$DD$35,$DJ43)*节奏总纲!O42</f>
        <v>#VALUE!</v>
      </c>
      <c r="DP43" s="23" t="e">
        <f>SUM(DK$5:DK43)</f>
        <v>#VALUE!</v>
      </c>
      <c r="DQ43" s="23" t="e">
        <f>SUM(DL$5:DL43)</f>
        <v>#VALUE!</v>
      </c>
      <c r="DR43" s="23" t="e">
        <f>SUM(DM$5:DM43)</f>
        <v>#VALUE!</v>
      </c>
      <c r="DS43" s="23" t="e">
        <f>SUM(DN$5:DN43)</f>
        <v>#VALUE!</v>
      </c>
      <c r="DT43" s="23" t="e">
        <f>SUM(DO$5:DO43)</f>
        <v>#VALUE!</v>
      </c>
      <c r="DU43" s="23" t="e">
        <f>DK43*'[1]功能-付费相关'!AH44+IF($DJ43=1,0,DU42)</f>
        <v>#VALUE!</v>
      </c>
      <c r="DV43" s="23" t="e">
        <f>DL43*'[1]功能-付费相关'!AI44+IF($DJ43=1,0,DV42)</f>
        <v>#VALUE!</v>
      </c>
      <c r="DW43" s="23" t="e">
        <f>DM43*'[1]功能-付费相关'!AJ44+IF($DJ43=1,0,DW42)</f>
        <v>#VALUE!</v>
      </c>
      <c r="DX43" s="23" t="e">
        <f>DN43*'[1]功能-付费相关'!AK44+IF($DJ43=1,0,DX42)</f>
        <v>#VALUE!</v>
      </c>
      <c r="DY43" s="23" t="e">
        <f>DO43*'[1]功能-付费相关'!AL44+IF($DJ43=1,0,DY42)</f>
        <v>#VALUE!</v>
      </c>
      <c r="EB43" s="23">
        <v>39</v>
      </c>
      <c r="EC43" s="23" t="e">
        <f>求节点(DD$5:DD$14,$DE$26:$DE$35,$DJ43)*节奏总纲!K42</f>
        <v>#VALUE!</v>
      </c>
      <c r="ED43" s="23" t="e">
        <f>求节点(DE$5:DE$14,$DE$26:$DE$35,$DJ43)*节奏总纲!L42</f>
        <v>#VALUE!</v>
      </c>
      <c r="EE43" s="23" t="e">
        <f>求节点(DF$5:DF$14,$DE$26:$DE$35,$DJ43)*节奏总纲!M42</f>
        <v>#VALUE!</v>
      </c>
      <c r="EF43" s="23" t="e">
        <f>求节点(DG$5:DG$14,$DE$26:$DE$35,$DJ43)*节奏总纲!N42</f>
        <v>#VALUE!</v>
      </c>
      <c r="EG43" s="23" t="e">
        <f>求节点(DH$5:DH$14,$DE$26:$DE$35,$DJ43)*节奏总纲!O42</f>
        <v>#VALUE!</v>
      </c>
      <c r="EH43" s="23" t="e">
        <f>SUM(EC$5:EC43)</f>
        <v>#VALUE!</v>
      </c>
      <c r="EI43" s="23" t="e">
        <f>SUM(ED$5:ED43)</f>
        <v>#VALUE!</v>
      </c>
      <c r="EJ43" s="23" t="e">
        <f>SUM(EE$5:EE43)</f>
        <v>#VALUE!</v>
      </c>
      <c r="EK43" s="23" t="e">
        <f>SUM(EF$5:EF43)</f>
        <v>#VALUE!</v>
      </c>
      <c r="EL43" s="23" t="e">
        <f>SUM(EG$5:EG43)</f>
        <v>#VALUE!</v>
      </c>
      <c r="EO43" s="23">
        <v>39</v>
      </c>
      <c r="EP43" s="23" t="e">
        <f>求节点(DD$5:DD$14,$DF$26:$DF$35,$DJ43)*节奏总纲!K42</f>
        <v>#VALUE!</v>
      </c>
      <c r="EQ43" s="23" t="e">
        <f>求节点(DE$5:DE$14,$DF$26:$DF$35,$DJ43)*节奏总纲!L42</f>
        <v>#VALUE!</v>
      </c>
      <c r="ER43" s="23" t="e">
        <f>求节点(DF$5:DF$14,$DF$26:$DF$35,$DJ43)*节奏总纲!M42</f>
        <v>#VALUE!</v>
      </c>
      <c r="ES43" s="23" t="e">
        <f>求节点(DG$5:DG$14,$DF$26:$DF$35,$DJ43)*节奏总纲!N42</f>
        <v>#VALUE!</v>
      </c>
      <c r="ET43" s="23" t="e">
        <f>求节点(DH$5:DH$14,$DF$26:$DF$35,$DJ43)*节奏总纲!O42</f>
        <v>#VALUE!</v>
      </c>
      <c r="EU43" s="23" t="e">
        <f>SUM(EP$5:EP43)*$DE$20</f>
        <v>#VALUE!</v>
      </c>
      <c r="EV43" s="23" t="e">
        <f>SUM(EQ$5:EQ43)*$DE$20</f>
        <v>#VALUE!</v>
      </c>
      <c r="EW43" s="23" t="e">
        <f>SUM(ER$5:ER43)*$DE$20</f>
        <v>#VALUE!</v>
      </c>
      <c r="EX43" s="23" t="e">
        <f>SUM(ES$5:ES43)*$DE$20</f>
        <v>#VALUE!</v>
      </c>
      <c r="EY43" s="23" t="e">
        <f>SUM(ET$5:ET43)*$DE$20</f>
        <v>#VALUE!</v>
      </c>
      <c r="FA43" s="23" t="e">
        <f t="shared" si="25"/>
        <v>#VALUE!</v>
      </c>
      <c r="FB43" s="23" t="e">
        <f t="shared" si="25"/>
        <v>#VALUE!</v>
      </c>
      <c r="FC43" s="23" t="e">
        <f t="shared" si="25"/>
        <v>#VALUE!</v>
      </c>
      <c r="FD43" s="23" t="e">
        <f t="shared" si="25"/>
        <v>#VALUE!</v>
      </c>
      <c r="FE43" s="23" t="e">
        <f t="shared" si="25"/>
        <v>#VALUE!</v>
      </c>
      <c r="FF43" s="17" t="e">
        <f>(FA43-FA42)/节奏总纲!K42</f>
        <v>#VALUE!</v>
      </c>
    </row>
    <row r="44" spans="3:162" x14ac:dyDescent="0.15">
      <c r="C44" s="31" t="s">
        <v>55</v>
      </c>
      <c r="D44" s="31">
        <v>20</v>
      </c>
      <c r="E44" s="31">
        <v>1900</v>
      </c>
      <c r="F44" s="17">
        <f t="shared" si="47"/>
        <v>100</v>
      </c>
      <c r="M44" s="12"/>
      <c r="N44" s="12"/>
      <c r="O44" s="12"/>
      <c r="P44" s="12"/>
      <c r="Q44" s="12"/>
      <c r="R44" s="12"/>
      <c r="S44" s="12"/>
      <c r="T44" s="12"/>
      <c r="U44" s="12"/>
      <c r="V44" s="12"/>
      <c r="Y44" s="23">
        <v>40</v>
      </c>
      <c r="Z44" s="23">
        <f t="shared" si="42"/>
        <v>0</v>
      </c>
      <c r="AA44" s="23">
        <f t="shared" si="42"/>
        <v>0</v>
      </c>
      <c r="AB44" s="23">
        <f t="shared" si="42"/>
        <v>0</v>
      </c>
      <c r="AC44" s="23">
        <f t="shared" si="42"/>
        <v>0</v>
      </c>
      <c r="AD44" s="23">
        <f t="shared" si="42"/>
        <v>0</v>
      </c>
      <c r="AE44" s="23">
        <f t="shared" si="42"/>
        <v>0</v>
      </c>
      <c r="AF44" s="26"/>
      <c r="AG44" s="23">
        <v>40</v>
      </c>
      <c r="AH44" s="23">
        <f t="shared" si="43"/>
        <v>0</v>
      </c>
      <c r="AI44" s="23">
        <f t="shared" si="43"/>
        <v>0</v>
      </c>
      <c r="AJ44" s="23">
        <f t="shared" si="43"/>
        <v>0</v>
      </c>
      <c r="AK44" s="23">
        <f t="shared" si="43"/>
        <v>0</v>
      </c>
      <c r="AL44" s="23">
        <f t="shared" si="43"/>
        <v>0</v>
      </c>
      <c r="AM44" s="23">
        <f t="shared" si="43"/>
        <v>0</v>
      </c>
      <c r="AN44" s="26"/>
      <c r="AO44" s="23">
        <v>40</v>
      </c>
      <c r="AP44" s="23">
        <f t="shared" si="44"/>
        <v>0</v>
      </c>
      <c r="AQ44" s="23">
        <f t="shared" si="44"/>
        <v>0</v>
      </c>
      <c r="AR44" s="23">
        <f t="shared" si="44"/>
        <v>0</v>
      </c>
      <c r="AS44" s="23">
        <f t="shared" si="44"/>
        <v>0</v>
      </c>
      <c r="AT44" s="23">
        <f t="shared" si="44"/>
        <v>0</v>
      </c>
      <c r="AU44" s="23">
        <f t="shared" si="44"/>
        <v>0</v>
      </c>
      <c r="AV44" s="26"/>
      <c r="AW44" s="23">
        <v>40</v>
      </c>
      <c r="AX44" s="23">
        <f t="shared" si="45"/>
        <v>0</v>
      </c>
      <c r="AY44" s="23">
        <f t="shared" si="45"/>
        <v>0</v>
      </c>
      <c r="AZ44" s="23">
        <f t="shared" si="45"/>
        <v>0</v>
      </c>
      <c r="BA44" s="23">
        <f t="shared" si="45"/>
        <v>0</v>
      </c>
      <c r="BB44" s="23">
        <f t="shared" si="45"/>
        <v>0</v>
      </c>
      <c r="BC44" s="23">
        <f t="shared" si="45"/>
        <v>0</v>
      </c>
      <c r="BD44" s="26"/>
      <c r="BE44" s="23">
        <v>40</v>
      </c>
      <c r="BF44" s="23">
        <f t="shared" si="46"/>
        <v>0</v>
      </c>
      <c r="BG44" s="23">
        <f t="shared" si="46"/>
        <v>0</v>
      </c>
      <c r="BH44" s="23">
        <f t="shared" si="46"/>
        <v>0</v>
      </c>
      <c r="BI44" s="23">
        <f t="shared" si="46"/>
        <v>0</v>
      </c>
      <c r="BJ44" s="23">
        <f t="shared" si="46"/>
        <v>0</v>
      </c>
      <c r="BK44" s="23">
        <f t="shared" si="46"/>
        <v>0</v>
      </c>
      <c r="BO44" s="23">
        <v>40</v>
      </c>
      <c r="BP44" s="23" t="e">
        <f t="shared" si="5"/>
        <v>#VALUE!</v>
      </c>
      <c r="BQ44" s="23" t="e">
        <f t="shared" si="6"/>
        <v>#VALUE!</v>
      </c>
      <c r="BR44" s="23" t="e">
        <f t="shared" si="7"/>
        <v>#VALUE!</v>
      </c>
      <c r="BS44" s="23" t="e">
        <f t="shared" si="8"/>
        <v>#VALUE!</v>
      </c>
      <c r="BT44" s="23" t="e">
        <f t="shared" si="9"/>
        <v>#VALUE!</v>
      </c>
      <c r="BV44" s="23">
        <v>40</v>
      </c>
      <c r="BW44" s="23" t="e">
        <f t="shared" si="22"/>
        <v>#VALUE!</v>
      </c>
      <c r="BX44" s="23" t="e">
        <f t="shared" si="10"/>
        <v>#VALUE!</v>
      </c>
      <c r="BY44" s="23" t="e">
        <f t="shared" si="11"/>
        <v>#VALUE!</v>
      </c>
      <c r="BZ44" s="23" t="e">
        <f t="shared" si="12"/>
        <v>#VALUE!</v>
      </c>
      <c r="CA44" s="23" t="e">
        <f t="shared" si="13"/>
        <v>#VALUE!</v>
      </c>
      <c r="DJ44" s="23">
        <v>40</v>
      </c>
      <c r="DK44" s="23" t="e">
        <f>求节点(DD$5:DD$14,$DD$26:$DD$35,$DJ44)*节奏总纲!K43</f>
        <v>#VALUE!</v>
      </c>
      <c r="DL44" s="23" t="e">
        <f>求节点(DE$5:DE$14,$DD$26:$DD$35,$DJ44)*节奏总纲!L43</f>
        <v>#VALUE!</v>
      </c>
      <c r="DM44" s="23" t="e">
        <f>求节点(DF$5:DF$14,$DD$26:$DD$35,$DJ44)*节奏总纲!M43</f>
        <v>#VALUE!</v>
      </c>
      <c r="DN44" s="23" t="e">
        <f>求节点(DG$5:DG$14,$DD$26:$DD$35,$DJ44)*节奏总纲!N43</f>
        <v>#VALUE!</v>
      </c>
      <c r="DO44" s="23" t="e">
        <f>求节点(DH$5:DH$14,$DD$26:$DD$35,$DJ44)*节奏总纲!O43</f>
        <v>#VALUE!</v>
      </c>
      <c r="DP44" s="23" t="e">
        <f>SUM(DK$5:DK44)</f>
        <v>#VALUE!</v>
      </c>
      <c r="DQ44" s="23" t="e">
        <f>SUM(DL$5:DL44)</f>
        <v>#VALUE!</v>
      </c>
      <c r="DR44" s="23" t="e">
        <f>SUM(DM$5:DM44)</f>
        <v>#VALUE!</v>
      </c>
      <c r="DS44" s="23" t="e">
        <f>SUM(DN$5:DN44)</f>
        <v>#VALUE!</v>
      </c>
      <c r="DT44" s="23" t="e">
        <f>SUM(DO$5:DO44)</f>
        <v>#VALUE!</v>
      </c>
      <c r="DU44" s="23" t="e">
        <f>DK44*'[1]功能-付费相关'!AH45+IF($DJ44=1,0,DU43)</f>
        <v>#VALUE!</v>
      </c>
      <c r="DV44" s="23" t="e">
        <f>DL44*'[1]功能-付费相关'!AI45+IF($DJ44=1,0,DV43)</f>
        <v>#VALUE!</v>
      </c>
      <c r="DW44" s="23" t="e">
        <f>DM44*'[1]功能-付费相关'!AJ45+IF($DJ44=1,0,DW43)</f>
        <v>#VALUE!</v>
      </c>
      <c r="DX44" s="23" t="e">
        <f>DN44*'[1]功能-付费相关'!AK45+IF($DJ44=1,0,DX43)</f>
        <v>#VALUE!</v>
      </c>
      <c r="DY44" s="23" t="e">
        <f>DO44*'[1]功能-付费相关'!AL45+IF($DJ44=1,0,DY43)</f>
        <v>#VALUE!</v>
      </c>
      <c r="EB44" s="23">
        <v>40</v>
      </c>
      <c r="EC44" s="23" t="e">
        <f>求节点(DD$5:DD$14,$DE$26:$DE$35,$DJ44)*节奏总纲!K43</f>
        <v>#VALUE!</v>
      </c>
      <c r="ED44" s="23" t="e">
        <f>求节点(DE$5:DE$14,$DE$26:$DE$35,$DJ44)*节奏总纲!L43</f>
        <v>#VALUE!</v>
      </c>
      <c r="EE44" s="23" t="e">
        <f>求节点(DF$5:DF$14,$DE$26:$DE$35,$DJ44)*节奏总纲!M43</f>
        <v>#VALUE!</v>
      </c>
      <c r="EF44" s="23" t="e">
        <f>求节点(DG$5:DG$14,$DE$26:$DE$35,$DJ44)*节奏总纲!N43</f>
        <v>#VALUE!</v>
      </c>
      <c r="EG44" s="23" t="e">
        <f>求节点(DH$5:DH$14,$DE$26:$DE$35,$DJ44)*节奏总纲!O43</f>
        <v>#VALUE!</v>
      </c>
      <c r="EH44" s="23" t="e">
        <f>SUM(EC$5:EC44)</f>
        <v>#VALUE!</v>
      </c>
      <c r="EI44" s="23" t="e">
        <f>SUM(ED$5:ED44)</f>
        <v>#VALUE!</v>
      </c>
      <c r="EJ44" s="23" t="e">
        <f>SUM(EE$5:EE44)</f>
        <v>#VALUE!</v>
      </c>
      <c r="EK44" s="23" t="e">
        <f>SUM(EF$5:EF44)</f>
        <v>#VALUE!</v>
      </c>
      <c r="EL44" s="23" t="e">
        <f>SUM(EG$5:EG44)</f>
        <v>#VALUE!</v>
      </c>
      <c r="EO44" s="23">
        <v>40</v>
      </c>
      <c r="EP44" s="23" t="e">
        <f>求节点(DD$5:DD$14,$DF$26:$DF$35,$DJ44)*节奏总纲!K43</f>
        <v>#VALUE!</v>
      </c>
      <c r="EQ44" s="23" t="e">
        <f>求节点(DE$5:DE$14,$DF$26:$DF$35,$DJ44)*节奏总纲!L43</f>
        <v>#VALUE!</v>
      </c>
      <c r="ER44" s="23" t="e">
        <f>求节点(DF$5:DF$14,$DF$26:$DF$35,$DJ44)*节奏总纲!M43</f>
        <v>#VALUE!</v>
      </c>
      <c r="ES44" s="23" t="e">
        <f>求节点(DG$5:DG$14,$DF$26:$DF$35,$DJ44)*节奏总纲!N43</f>
        <v>#VALUE!</v>
      </c>
      <c r="ET44" s="23" t="e">
        <f>求节点(DH$5:DH$14,$DF$26:$DF$35,$DJ44)*节奏总纲!O43</f>
        <v>#VALUE!</v>
      </c>
      <c r="EU44" s="23" t="e">
        <f>SUM(EP$5:EP44)*$DE$20</f>
        <v>#VALUE!</v>
      </c>
      <c r="EV44" s="23" t="e">
        <f>SUM(EQ$5:EQ44)*$DE$20</f>
        <v>#VALUE!</v>
      </c>
      <c r="EW44" s="23" t="e">
        <f>SUM(ER$5:ER44)*$DE$20</f>
        <v>#VALUE!</v>
      </c>
      <c r="EX44" s="23" t="e">
        <f>SUM(ES$5:ES44)*$DE$20</f>
        <v>#VALUE!</v>
      </c>
      <c r="EY44" s="23" t="e">
        <f>SUM(ET$5:ET44)*$DE$20</f>
        <v>#VALUE!</v>
      </c>
      <c r="FA44" s="23" t="e">
        <f t="shared" si="25"/>
        <v>#VALUE!</v>
      </c>
      <c r="FB44" s="23" t="e">
        <f t="shared" si="25"/>
        <v>#VALUE!</v>
      </c>
      <c r="FC44" s="23" t="e">
        <f t="shared" si="25"/>
        <v>#VALUE!</v>
      </c>
      <c r="FD44" s="23" t="e">
        <f t="shared" si="25"/>
        <v>#VALUE!</v>
      </c>
      <c r="FE44" s="23" t="e">
        <f t="shared" si="25"/>
        <v>#VALUE!</v>
      </c>
      <c r="FF44" s="17" t="e">
        <f>(FA44-FA43)/节奏总纲!K43</f>
        <v>#VALUE!</v>
      </c>
    </row>
    <row r="45" spans="3:162" x14ac:dyDescent="0.15">
      <c r="C45" s="31" t="s">
        <v>56</v>
      </c>
      <c r="D45" s="31">
        <v>22</v>
      </c>
      <c r="E45" s="31">
        <v>2000</v>
      </c>
      <c r="F45" s="17">
        <f t="shared" si="47"/>
        <v>100</v>
      </c>
      <c r="M45" s="12"/>
      <c r="N45" s="12"/>
      <c r="O45" s="12"/>
      <c r="P45" s="12"/>
      <c r="Q45" s="12"/>
      <c r="R45" s="12"/>
      <c r="S45" s="12"/>
      <c r="T45" s="12"/>
      <c r="U45" s="12"/>
      <c r="V45" s="12"/>
      <c r="Y45" s="23">
        <v>41</v>
      </c>
      <c r="Z45" s="23">
        <f t="shared" si="42"/>
        <v>0</v>
      </c>
      <c r="AA45" s="23">
        <f t="shared" si="42"/>
        <v>0</v>
      </c>
      <c r="AB45" s="23">
        <f t="shared" si="42"/>
        <v>0</v>
      </c>
      <c r="AC45" s="23">
        <f t="shared" si="42"/>
        <v>0</v>
      </c>
      <c r="AD45" s="23">
        <f t="shared" si="42"/>
        <v>0</v>
      </c>
      <c r="AE45" s="23">
        <f t="shared" si="42"/>
        <v>0</v>
      </c>
      <c r="AF45" s="26"/>
      <c r="AG45" s="23">
        <v>41</v>
      </c>
      <c r="AH45" s="23">
        <f t="shared" si="43"/>
        <v>0</v>
      </c>
      <c r="AI45" s="23">
        <f t="shared" si="43"/>
        <v>0</v>
      </c>
      <c r="AJ45" s="23">
        <f t="shared" si="43"/>
        <v>0</v>
      </c>
      <c r="AK45" s="23">
        <f t="shared" si="43"/>
        <v>0</v>
      </c>
      <c r="AL45" s="23">
        <f t="shared" si="43"/>
        <v>0</v>
      </c>
      <c r="AM45" s="23">
        <f t="shared" si="43"/>
        <v>0</v>
      </c>
      <c r="AN45" s="26"/>
      <c r="AO45" s="23">
        <v>41</v>
      </c>
      <c r="AP45" s="23">
        <f t="shared" si="44"/>
        <v>0</v>
      </c>
      <c r="AQ45" s="23">
        <f t="shared" si="44"/>
        <v>0</v>
      </c>
      <c r="AR45" s="23">
        <f t="shared" si="44"/>
        <v>0</v>
      </c>
      <c r="AS45" s="23">
        <f t="shared" si="44"/>
        <v>0</v>
      </c>
      <c r="AT45" s="23">
        <f t="shared" si="44"/>
        <v>0</v>
      </c>
      <c r="AU45" s="23">
        <f t="shared" si="44"/>
        <v>0</v>
      </c>
      <c r="AV45" s="26"/>
      <c r="AW45" s="23">
        <v>41</v>
      </c>
      <c r="AX45" s="23">
        <f t="shared" si="45"/>
        <v>0</v>
      </c>
      <c r="AY45" s="23">
        <f t="shared" si="45"/>
        <v>0</v>
      </c>
      <c r="AZ45" s="23">
        <f t="shared" si="45"/>
        <v>0</v>
      </c>
      <c r="BA45" s="23">
        <f t="shared" si="45"/>
        <v>0</v>
      </c>
      <c r="BB45" s="23">
        <f t="shared" si="45"/>
        <v>0</v>
      </c>
      <c r="BC45" s="23">
        <f t="shared" si="45"/>
        <v>0</v>
      </c>
      <c r="BD45" s="26"/>
      <c r="BE45" s="23">
        <v>41</v>
      </c>
      <c r="BF45" s="23">
        <f t="shared" si="46"/>
        <v>0</v>
      </c>
      <c r="BG45" s="23">
        <f t="shared" si="46"/>
        <v>0</v>
      </c>
      <c r="BH45" s="23">
        <f t="shared" si="46"/>
        <v>0</v>
      </c>
      <c r="BI45" s="23">
        <f t="shared" si="46"/>
        <v>0</v>
      </c>
      <c r="BJ45" s="23">
        <f t="shared" si="46"/>
        <v>0</v>
      </c>
      <c r="BK45" s="23">
        <f t="shared" si="46"/>
        <v>0</v>
      </c>
      <c r="BO45" s="23">
        <v>41</v>
      </c>
      <c r="BP45" s="23" t="e">
        <f t="shared" si="5"/>
        <v>#VALUE!</v>
      </c>
      <c r="BQ45" s="23" t="e">
        <f t="shared" si="6"/>
        <v>#VALUE!</v>
      </c>
      <c r="BR45" s="23" t="e">
        <f t="shared" si="7"/>
        <v>#VALUE!</v>
      </c>
      <c r="BS45" s="23" t="e">
        <f t="shared" si="8"/>
        <v>#VALUE!</v>
      </c>
      <c r="BT45" s="23" t="e">
        <f t="shared" si="9"/>
        <v>#VALUE!</v>
      </c>
      <c r="BV45" s="23">
        <v>41</v>
      </c>
      <c r="BW45" s="23" t="e">
        <f t="shared" si="22"/>
        <v>#VALUE!</v>
      </c>
      <c r="BX45" s="23" t="e">
        <f t="shared" si="10"/>
        <v>#VALUE!</v>
      </c>
      <c r="BY45" s="23" t="e">
        <f t="shared" si="11"/>
        <v>#VALUE!</v>
      </c>
      <c r="BZ45" s="23" t="e">
        <f t="shared" si="12"/>
        <v>#VALUE!</v>
      </c>
      <c r="CA45" s="23" t="e">
        <f t="shared" si="13"/>
        <v>#VALUE!</v>
      </c>
      <c r="DJ45" s="23">
        <v>41</v>
      </c>
      <c r="DK45" s="23" t="e">
        <f>求节点(DD$5:DD$14,$DD$26:$DD$35,$DJ45)*节奏总纲!K44</f>
        <v>#VALUE!</v>
      </c>
      <c r="DL45" s="23" t="e">
        <f>求节点(DE$5:DE$14,$DD$26:$DD$35,$DJ45)*节奏总纲!L44</f>
        <v>#VALUE!</v>
      </c>
      <c r="DM45" s="23" t="e">
        <f>求节点(DF$5:DF$14,$DD$26:$DD$35,$DJ45)*节奏总纲!M44</f>
        <v>#VALUE!</v>
      </c>
      <c r="DN45" s="23" t="e">
        <f>求节点(DG$5:DG$14,$DD$26:$DD$35,$DJ45)*节奏总纲!N44</f>
        <v>#VALUE!</v>
      </c>
      <c r="DO45" s="23" t="e">
        <f>求节点(DH$5:DH$14,$DD$26:$DD$35,$DJ45)*节奏总纲!O44</f>
        <v>#VALUE!</v>
      </c>
      <c r="DP45" s="23" t="e">
        <f>SUM(DK$5:DK45)</f>
        <v>#VALUE!</v>
      </c>
      <c r="DQ45" s="23" t="e">
        <f>SUM(DL$5:DL45)</f>
        <v>#VALUE!</v>
      </c>
      <c r="DR45" s="23" t="e">
        <f>SUM(DM$5:DM45)</f>
        <v>#VALUE!</v>
      </c>
      <c r="DS45" s="23" t="e">
        <f>SUM(DN$5:DN45)</f>
        <v>#VALUE!</v>
      </c>
      <c r="DT45" s="23" t="e">
        <f>SUM(DO$5:DO45)</f>
        <v>#VALUE!</v>
      </c>
      <c r="DU45" s="23" t="e">
        <f>DK45*'[1]功能-付费相关'!AH46+IF($DJ45=1,0,DU44)</f>
        <v>#VALUE!</v>
      </c>
      <c r="DV45" s="23" t="e">
        <f>DL45*'[1]功能-付费相关'!AI46+IF($DJ45=1,0,DV44)</f>
        <v>#VALUE!</v>
      </c>
      <c r="DW45" s="23" t="e">
        <f>DM45*'[1]功能-付费相关'!AJ46+IF($DJ45=1,0,DW44)</f>
        <v>#VALUE!</v>
      </c>
      <c r="DX45" s="23" t="e">
        <f>DN45*'[1]功能-付费相关'!AK46+IF($DJ45=1,0,DX44)</f>
        <v>#VALUE!</v>
      </c>
      <c r="DY45" s="23" t="e">
        <f>DO45*'[1]功能-付费相关'!AL46+IF($DJ45=1,0,DY44)</f>
        <v>#VALUE!</v>
      </c>
      <c r="EB45" s="23">
        <v>41</v>
      </c>
      <c r="EC45" s="23" t="e">
        <f>求节点(DD$5:DD$14,$DE$26:$DE$35,$DJ45)*节奏总纲!K44</f>
        <v>#VALUE!</v>
      </c>
      <c r="ED45" s="23" t="e">
        <f>求节点(DE$5:DE$14,$DE$26:$DE$35,$DJ45)*节奏总纲!L44</f>
        <v>#VALUE!</v>
      </c>
      <c r="EE45" s="23" t="e">
        <f>求节点(DF$5:DF$14,$DE$26:$DE$35,$DJ45)*节奏总纲!M44</f>
        <v>#VALUE!</v>
      </c>
      <c r="EF45" s="23" t="e">
        <f>求节点(DG$5:DG$14,$DE$26:$DE$35,$DJ45)*节奏总纲!N44</f>
        <v>#VALUE!</v>
      </c>
      <c r="EG45" s="23" t="e">
        <f>求节点(DH$5:DH$14,$DE$26:$DE$35,$DJ45)*节奏总纲!O44</f>
        <v>#VALUE!</v>
      </c>
      <c r="EH45" s="23" t="e">
        <f>SUM(EC$5:EC45)</f>
        <v>#VALUE!</v>
      </c>
      <c r="EI45" s="23" t="e">
        <f>SUM(ED$5:ED45)</f>
        <v>#VALUE!</v>
      </c>
      <c r="EJ45" s="23" t="e">
        <f>SUM(EE$5:EE45)</f>
        <v>#VALUE!</v>
      </c>
      <c r="EK45" s="23" t="e">
        <f>SUM(EF$5:EF45)</f>
        <v>#VALUE!</v>
      </c>
      <c r="EL45" s="23" t="e">
        <f>SUM(EG$5:EG45)</f>
        <v>#VALUE!</v>
      </c>
      <c r="EO45" s="23">
        <v>41</v>
      </c>
      <c r="EP45" s="23" t="e">
        <f>求节点(DD$5:DD$14,$DF$26:$DF$35,$DJ45)*节奏总纲!K44</f>
        <v>#VALUE!</v>
      </c>
      <c r="EQ45" s="23" t="e">
        <f>求节点(DE$5:DE$14,$DF$26:$DF$35,$DJ45)*节奏总纲!L44</f>
        <v>#VALUE!</v>
      </c>
      <c r="ER45" s="23" t="e">
        <f>求节点(DF$5:DF$14,$DF$26:$DF$35,$DJ45)*节奏总纲!M44</f>
        <v>#VALUE!</v>
      </c>
      <c r="ES45" s="23" t="e">
        <f>求节点(DG$5:DG$14,$DF$26:$DF$35,$DJ45)*节奏总纲!N44</f>
        <v>#VALUE!</v>
      </c>
      <c r="ET45" s="23" t="e">
        <f>求节点(DH$5:DH$14,$DF$26:$DF$35,$DJ45)*节奏总纲!O44</f>
        <v>#VALUE!</v>
      </c>
      <c r="EU45" s="23" t="e">
        <f>SUM(EP$5:EP45)*$DE$20</f>
        <v>#VALUE!</v>
      </c>
      <c r="EV45" s="23" t="e">
        <f>SUM(EQ$5:EQ45)*$DE$20</f>
        <v>#VALUE!</v>
      </c>
      <c r="EW45" s="23" t="e">
        <f>SUM(ER$5:ER45)*$DE$20</f>
        <v>#VALUE!</v>
      </c>
      <c r="EX45" s="23" t="e">
        <f>SUM(ES$5:ES45)*$DE$20</f>
        <v>#VALUE!</v>
      </c>
      <c r="EY45" s="23" t="e">
        <f>SUM(ET$5:ET45)*$DE$20</f>
        <v>#VALUE!</v>
      </c>
      <c r="FA45" s="23" t="e">
        <f t="shared" si="25"/>
        <v>#VALUE!</v>
      </c>
      <c r="FB45" s="23" t="e">
        <f t="shared" si="25"/>
        <v>#VALUE!</v>
      </c>
      <c r="FC45" s="23" t="e">
        <f t="shared" si="25"/>
        <v>#VALUE!</v>
      </c>
      <c r="FD45" s="23" t="e">
        <f t="shared" si="25"/>
        <v>#VALUE!</v>
      </c>
      <c r="FE45" s="23" t="e">
        <f t="shared" si="25"/>
        <v>#VALUE!</v>
      </c>
      <c r="FF45" s="17" t="e">
        <f>(FA45-FA44)/节奏总纲!K44</f>
        <v>#VALUE!</v>
      </c>
    </row>
    <row r="46" spans="3:162" x14ac:dyDescent="0.15">
      <c r="M46" s="11"/>
      <c r="N46" s="11"/>
      <c r="O46" s="11"/>
      <c r="Y46" s="23">
        <v>42</v>
      </c>
      <c r="Z46" s="23">
        <f t="shared" si="42"/>
        <v>0</v>
      </c>
      <c r="AA46" s="23">
        <f t="shared" si="42"/>
        <v>0</v>
      </c>
      <c r="AB46" s="23">
        <f t="shared" si="42"/>
        <v>0</v>
      </c>
      <c r="AC46" s="23">
        <f t="shared" si="42"/>
        <v>0</v>
      </c>
      <c r="AD46" s="23">
        <f t="shared" si="42"/>
        <v>0</v>
      </c>
      <c r="AE46" s="23">
        <f t="shared" si="42"/>
        <v>0</v>
      </c>
      <c r="AF46" s="26"/>
      <c r="AG46" s="23">
        <v>42</v>
      </c>
      <c r="AH46" s="23">
        <f t="shared" si="43"/>
        <v>0</v>
      </c>
      <c r="AI46" s="23">
        <f t="shared" si="43"/>
        <v>0</v>
      </c>
      <c r="AJ46" s="23">
        <f t="shared" si="43"/>
        <v>0</v>
      </c>
      <c r="AK46" s="23">
        <f t="shared" si="43"/>
        <v>0</v>
      </c>
      <c r="AL46" s="23">
        <f t="shared" si="43"/>
        <v>0</v>
      </c>
      <c r="AM46" s="23">
        <f t="shared" si="43"/>
        <v>0</v>
      </c>
      <c r="AN46" s="26"/>
      <c r="AO46" s="23">
        <v>42</v>
      </c>
      <c r="AP46" s="23">
        <f t="shared" si="44"/>
        <v>0</v>
      </c>
      <c r="AQ46" s="23">
        <f t="shared" si="44"/>
        <v>0</v>
      </c>
      <c r="AR46" s="23">
        <f t="shared" si="44"/>
        <v>0</v>
      </c>
      <c r="AS46" s="23">
        <f t="shared" si="44"/>
        <v>0</v>
      </c>
      <c r="AT46" s="23">
        <f t="shared" si="44"/>
        <v>0</v>
      </c>
      <c r="AU46" s="23">
        <f t="shared" si="44"/>
        <v>0</v>
      </c>
      <c r="AV46" s="26"/>
      <c r="AW46" s="23">
        <v>42</v>
      </c>
      <c r="AX46" s="23">
        <f t="shared" si="45"/>
        <v>0</v>
      </c>
      <c r="AY46" s="23">
        <f t="shared" si="45"/>
        <v>0</v>
      </c>
      <c r="AZ46" s="23">
        <f t="shared" si="45"/>
        <v>0</v>
      </c>
      <c r="BA46" s="23">
        <f t="shared" si="45"/>
        <v>0</v>
      </c>
      <c r="BB46" s="23">
        <f t="shared" si="45"/>
        <v>0</v>
      </c>
      <c r="BC46" s="23">
        <f t="shared" si="45"/>
        <v>0</v>
      </c>
      <c r="BD46" s="26"/>
      <c r="BE46" s="23">
        <v>42</v>
      </c>
      <c r="BF46" s="23">
        <f t="shared" si="46"/>
        <v>0</v>
      </c>
      <c r="BG46" s="23">
        <f t="shared" si="46"/>
        <v>0</v>
      </c>
      <c r="BH46" s="23">
        <f t="shared" si="46"/>
        <v>0</v>
      </c>
      <c r="BI46" s="23">
        <f t="shared" si="46"/>
        <v>0</v>
      </c>
      <c r="BJ46" s="23">
        <f t="shared" si="46"/>
        <v>0</v>
      </c>
      <c r="BK46" s="23">
        <f t="shared" si="46"/>
        <v>0</v>
      </c>
      <c r="BO46" s="23">
        <v>42</v>
      </c>
      <c r="BP46" s="23" t="e">
        <f t="shared" si="5"/>
        <v>#VALUE!</v>
      </c>
      <c r="BQ46" s="23" t="e">
        <f t="shared" si="6"/>
        <v>#VALUE!</v>
      </c>
      <c r="BR46" s="23" t="e">
        <f t="shared" si="7"/>
        <v>#VALUE!</v>
      </c>
      <c r="BS46" s="23" t="e">
        <f t="shared" si="8"/>
        <v>#VALUE!</v>
      </c>
      <c r="BT46" s="23" t="e">
        <f t="shared" si="9"/>
        <v>#VALUE!</v>
      </c>
      <c r="BV46" s="23">
        <v>42</v>
      </c>
      <c r="BW46" s="23" t="e">
        <f t="shared" si="22"/>
        <v>#VALUE!</v>
      </c>
      <c r="BX46" s="23" t="e">
        <f t="shared" si="10"/>
        <v>#VALUE!</v>
      </c>
      <c r="BY46" s="23" t="e">
        <f t="shared" si="11"/>
        <v>#VALUE!</v>
      </c>
      <c r="BZ46" s="23" t="e">
        <f t="shared" si="12"/>
        <v>#VALUE!</v>
      </c>
      <c r="CA46" s="23" t="e">
        <f t="shared" si="13"/>
        <v>#VALUE!</v>
      </c>
      <c r="DJ46" s="23">
        <v>42</v>
      </c>
      <c r="DK46" s="23" t="e">
        <f>求节点(DD$5:DD$14,$DD$26:$DD$35,$DJ46)*节奏总纲!K45</f>
        <v>#VALUE!</v>
      </c>
      <c r="DL46" s="23" t="e">
        <f>求节点(DE$5:DE$14,$DD$26:$DD$35,$DJ46)*节奏总纲!L45</f>
        <v>#VALUE!</v>
      </c>
      <c r="DM46" s="23" t="e">
        <f>求节点(DF$5:DF$14,$DD$26:$DD$35,$DJ46)*节奏总纲!M45</f>
        <v>#VALUE!</v>
      </c>
      <c r="DN46" s="23" t="e">
        <f>求节点(DG$5:DG$14,$DD$26:$DD$35,$DJ46)*节奏总纲!N45</f>
        <v>#VALUE!</v>
      </c>
      <c r="DO46" s="23" t="e">
        <f>求节点(DH$5:DH$14,$DD$26:$DD$35,$DJ46)*节奏总纲!O45</f>
        <v>#VALUE!</v>
      </c>
      <c r="DP46" s="23" t="e">
        <f>SUM(DK$5:DK46)</f>
        <v>#VALUE!</v>
      </c>
      <c r="DQ46" s="23" t="e">
        <f>SUM(DL$5:DL46)</f>
        <v>#VALUE!</v>
      </c>
      <c r="DR46" s="23" t="e">
        <f>SUM(DM$5:DM46)</f>
        <v>#VALUE!</v>
      </c>
      <c r="DS46" s="23" t="e">
        <f>SUM(DN$5:DN46)</f>
        <v>#VALUE!</v>
      </c>
      <c r="DT46" s="23" t="e">
        <f>SUM(DO$5:DO46)</f>
        <v>#VALUE!</v>
      </c>
      <c r="DU46" s="23" t="e">
        <f>DK46*'[1]功能-付费相关'!AH47+IF($DJ46=1,0,DU45)</f>
        <v>#VALUE!</v>
      </c>
      <c r="DV46" s="23" t="e">
        <f>DL46*'[1]功能-付费相关'!AI47+IF($DJ46=1,0,DV45)</f>
        <v>#VALUE!</v>
      </c>
      <c r="DW46" s="23" t="e">
        <f>DM46*'[1]功能-付费相关'!AJ47+IF($DJ46=1,0,DW45)</f>
        <v>#VALUE!</v>
      </c>
      <c r="DX46" s="23" t="e">
        <f>DN46*'[1]功能-付费相关'!AK47+IF($DJ46=1,0,DX45)</f>
        <v>#VALUE!</v>
      </c>
      <c r="DY46" s="23" t="e">
        <f>DO46*'[1]功能-付费相关'!AL47+IF($DJ46=1,0,DY45)</f>
        <v>#VALUE!</v>
      </c>
      <c r="EB46" s="23">
        <v>42</v>
      </c>
      <c r="EC46" s="23" t="e">
        <f>求节点(DD$5:DD$14,$DE$26:$DE$35,$DJ46)*节奏总纲!K45</f>
        <v>#VALUE!</v>
      </c>
      <c r="ED46" s="23" t="e">
        <f>求节点(DE$5:DE$14,$DE$26:$DE$35,$DJ46)*节奏总纲!L45</f>
        <v>#VALUE!</v>
      </c>
      <c r="EE46" s="23" t="e">
        <f>求节点(DF$5:DF$14,$DE$26:$DE$35,$DJ46)*节奏总纲!M45</f>
        <v>#VALUE!</v>
      </c>
      <c r="EF46" s="23" t="e">
        <f>求节点(DG$5:DG$14,$DE$26:$DE$35,$DJ46)*节奏总纲!N45</f>
        <v>#VALUE!</v>
      </c>
      <c r="EG46" s="23" t="e">
        <f>求节点(DH$5:DH$14,$DE$26:$DE$35,$DJ46)*节奏总纲!O45</f>
        <v>#VALUE!</v>
      </c>
      <c r="EH46" s="23" t="e">
        <f>SUM(EC$5:EC46)</f>
        <v>#VALUE!</v>
      </c>
      <c r="EI46" s="23" t="e">
        <f>SUM(ED$5:ED46)</f>
        <v>#VALUE!</v>
      </c>
      <c r="EJ46" s="23" t="e">
        <f>SUM(EE$5:EE46)</f>
        <v>#VALUE!</v>
      </c>
      <c r="EK46" s="23" t="e">
        <f>SUM(EF$5:EF46)</f>
        <v>#VALUE!</v>
      </c>
      <c r="EL46" s="23" t="e">
        <f>SUM(EG$5:EG46)</f>
        <v>#VALUE!</v>
      </c>
      <c r="EO46" s="23">
        <v>42</v>
      </c>
      <c r="EP46" s="23" t="e">
        <f>求节点(DD$5:DD$14,$DF$26:$DF$35,$DJ46)*节奏总纲!K45</f>
        <v>#VALUE!</v>
      </c>
      <c r="EQ46" s="23" t="e">
        <f>求节点(DE$5:DE$14,$DF$26:$DF$35,$DJ46)*节奏总纲!L45</f>
        <v>#VALUE!</v>
      </c>
      <c r="ER46" s="23" t="e">
        <f>求节点(DF$5:DF$14,$DF$26:$DF$35,$DJ46)*节奏总纲!M45</f>
        <v>#VALUE!</v>
      </c>
      <c r="ES46" s="23" t="e">
        <f>求节点(DG$5:DG$14,$DF$26:$DF$35,$DJ46)*节奏总纲!N45</f>
        <v>#VALUE!</v>
      </c>
      <c r="ET46" s="23" t="e">
        <f>求节点(DH$5:DH$14,$DF$26:$DF$35,$DJ46)*节奏总纲!O45</f>
        <v>#VALUE!</v>
      </c>
      <c r="EU46" s="23" t="e">
        <f>SUM(EP$5:EP46)*$DE$20</f>
        <v>#VALUE!</v>
      </c>
      <c r="EV46" s="23" t="e">
        <f>SUM(EQ$5:EQ46)*$DE$20</f>
        <v>#VALUE!</v>
      </c>
      <c r="EW46" s="23" t="e">
        <f>SUM(ER$5:ER46)*$DE$20</f>
        <v>#VALUE!</v>
      </c>
      <c r="EX46" s="23" t="e">
        <f>SUM(ES$5:ES46)*$DE$20</f>
        <v>#VALUE!</v>
      </c>
      <c r="EY46" s="23" t="e">
        <f>SUM(ET$5:ET46)*$DE$20</f>
        <v>#VALUE!</v>
      </c>
      <c r="FA46" s="23" t="e">
        <f t="shared" si="25"/>
        <v>#VALUE!</v>
      </c>
      <c r="FB46" s="23" t="e">
        <f t="shared" si="25"/>
        <v>#VALUE!</v>
      </c>
      <c r="FC46" s="23" t="e">
        <f t="shared" si="25"/>
        <v>#VALUE!</v>
      </c>
      <c r="FD46" s="23" t="e">
        <f t="shared" si="25"/>
        <v>#VALUE!</v>
      </c>
      <c r="FE46" s="23" t="e">
        <f t="shared" si="25"/>
        <v>#VALUE!</v>
      </c>
      <c r="FF46" s="17" t="e">
        <f>(FA46-FA45)/节奏总纲!K45</f>
        <v>#VALUE!</v>
      </c>
    </row>
    <row r="47" spans="3:162" x14ac:dyDescent="0.15">
      <c r="M47" s="11"/>
      <c r="N47" s="11"/>
      <c r="O47" s="11"/>
      <c r="Y47" s="23">
        <v>43</v>
      </c>
      <c r="Z47" s="23">
        <f t="shared" si="42"/>
        <v>0</v>
      </c>
      <c r="AA47" s="23">
        <f t="shared" si="42"/>
        <v>0</v>
      </c>
      <c r="AB47" s="23">
        <f t="shared" si="42"/>
        <v>0</v>
      </c>
      <c r="AC47" s="23">
        <f t="shared" si="42"/>
        <v>0</v>
      </c>
      <c r="AD47" s="23">
        <f t="shared" si="42"/>
        <v>0</v>
      </c>
      <c r="AE47" s="23">
        <f t="shared" si="42"/>
        <v>0</v>
      </c>
      <c r="AF47" s="26"/>
      <c r="AG47" s="23">
        <v>43</v>
      </c>
      <c r="AH47" s="23">
        <f t="shared" si="43"/>
        <v>0</v>
      </c>
      <c r="AI47" s="23">
        <f t="shared" si="43"/>
        <v>0</v>
      </c>
      <c r="AJ47" s="23">
        <f t="shared" si="43"/>
        <v>0</v>
      </c>
      <c r="AK47" s="23">
        <f t="shared" si="43"/>
        <v>0</v>
      </c>
      <c r="AL47" s="23">
        <f t="shared" si="43"/>
        <v>0</v>
      </c>
      <c r="AM47" s="23">
        <f t="shared" si="43"/>
        <v>0</v>
      </c>
      <c r="AN47" s="26"/>
      <c r="AO47" s="23">
        <v>43</v>
      </c>
      <c r="AP47" s="23">
        <f t="shared" si="44"/>
        <v>0</v>
      </c>
      <c r="AQ47" s="23">
        <f t="shared" si="44"/>
        <v>0</v>
      </c>
      <c r="AR47" s="23">
        <f t="shared" si="44"/>
        <v>0</v>
      </c>
      <c r="AS47" s="23">
        <f t="shared" si="44"/>
        <v>0</v>
      </c>
      <c r="AT47" s="23">
        <f t="shared" si="44"/>
        <v>0</v>
      </c>
      <c r="AU47" s="23">
        <f t="shared" si="44"/>
        <v>0</v>
      </c>
      <c r="AV47" s="26"/>
      <c r="AW47" s="23">
        <v>43</v>
      </c>
      <c r="AX47" s="23">
        <f t="shared" si="45"/>
        <v>0</v>
      </c>
      <c r="AY47" s="23">
        <f t="shared" si="45"/>
        <v>0</v>
      </c>
      <c r="AZ47" s="23">
        <f t="shared" si="45"/>
        <v>0</v>
      </c>
      <c r="BA47" s="23">
        <f t="shared" si="45"/>
        <v>0</v>
      </c>
      <c r="BB47" s="23">
        <f t="shared" si="45"/>
        <v>0</v>
      </c>
      <c r="BC47" s="23">
        <f t="shared" si="45"/>
        <v>0</v>
      </c>
      <c r="BD47" s="26"/>
      <c r="BE47" s="23">
        <v>43</v>
      </c>
      <c r="BF47" s="23">
        <f t="shared" si="46"/>
        <v>0</v>
      </c>
      <c r="BG47" s="23">
        <f t="shared" si="46"/>
        <v>0</v>
      </c>
      <c r="BH47" s="23">
        <f t="shared" si="46"/>
        <v>0</v>
      </c>
      <c r="BI47" s="23">
        <f t="shared" si="46"/>
        <v>0</v>
      </c>
      <c r="BJ47" s="23">
        <f t="shared" si="46"/>
        <v>0</v>
      </c>
      <c r="BK47" s="23">
        <f t="shared" si="46"/>
        <v>0</v>
      </c>
      <c r="BO47" s="23">
        <v>43</v>
      </c>
      <c r="BP47" s="23" t="e">
        <f t="shared" si="5"/>
        <v>#VALUE!</v>
      </c>
      <c r="BQ47" s="23" t="e">
        <f t="shared" si="6"/>
        <v>#VALUE!</v>
      </c>
      <c r="BR47" s="23" t="e">
        <f t="shared" si="7"/>
        <v>#VALUE!</v>
      </c>
      <c r="BS47" s="23" t="e">
        <f t="shared" si="8"/>
        <v>#VALUE!</v>
      </c>
      <c r="BT47" s="23" t="e">
        <f t="shared" si="9"/>
        <v>#VALUE!</v>
      </c>
      <c r="BV47" s="23">
        <v>43</v>
      </c>
      <c r="BW47" s="23" t="e">
        <f t="shared" si="22"/>
        <v>#VALUE!</v>
      </c>
      <c r="BX47" s="23" t="e">
        <f t="shared" si="10"/>
        <v>#VALUE!</v>
      </c>
      <c r="BY47" s="23" t="e">
        <f t="shared" si="11"/>
        <v>#VALUE!</v>
      </c>
      <c r="BZ47" s="23" t="e">
        <f t="shared" si="12"/>
        <v>#VALUE!</v>
      </c>
      <c r="CA47" s="23" t="e">
        <f t="shared" si="13"/>
        <v>#VALUE!</v>
      </c>
      <c r="DJ47" s="23">
        <v>43</v>
      </c>
      <c r="DK47" s="23" t="e">
        <f>求节点(DD$5:DD$14,$DD$26:$DD$35,$DJ47)*节奏总纲!K46</f>
        <v>#VALUE!</v>
      </c>
      <c r="DL47" s="23" t="e">
        <f>求节点(DE$5:DE$14,$DD$26:$DD$35,$DJ47)*节奏总纲!L46</f>
        <v>#VALUE!</v>
      </c>
      <c r="DM47" s="23" t="e">
        <f>求节点(DF$5:DF$14,$DD$26:$DD$35,$DJ47)*节奏总纲!M46</f>
        <v>#VALUE!</v>
      </c>
      <c r="DN47" s="23" t="e">
        <f>求节点(DG$5:DG$14,$DD$26:$DD$35,$DJ47)*节奏总纲!N46</f>
        <v>#VALUE!</v>
      </c>
      <c r="DO47" s="23" t="e">
        <f>求节点(DH$5:DH$14,$DD$26:$DD$35,$DJ47)*节奏总纲!O46</f>
        <v>#VALUE!</v>
      </c>
      <c r="DP47" s="23" t="e">
        <f>SUM(DK$5:DK47)</f>
        <v>#VALUE!</v>
      </c>
      <c r="DQ47" s="23" t="e">
        <f>SUM(DL$5:DL47)</f>
        <v>#VALUE!</v>
      </c>
      <c r="DR47" s="23" t="e">
        <f>SUM(DM$5:DM47)</f>
        <v>#VALUE!</v>
      </c>
      <c r="DS47" s="23" t="e">
        <f>SUM(DN$5:DN47)</f>
        <v>#VALUE!</v>
      </c>
      <c r="DT47" s="23" t="e">
        <f>SUM(DO$5:DO47)</f>
        <v>#VALUE!</v>
      </c>
      <c r="DU47" s="23" t="e">
        <f>DK47*'[1]功能-付费相关'!AH48+IF($DJ47=1,0,DU46)</f>
        <v>#VALUE!</v>
      </c>
      <c r="DV47" s="23" t="e">
        <f>DL47*'[1]功能-付费相关'!AI48+IF($DJ47=1,0,DV46)</f>
        <v>#VALUE!</v>
      </c>
      <c r="DW47" s="23" t="e">
        <f>DM47*'[1]功能-付费相关'!AJ48+IF($DJ47=1,0,DW46)</f>
        <v>#VALUE!</v>
      </c>
      <c r="DX47" s="23" t="e">
        <f>DN47*'[1]功能-付费相关'!AK48+IF($DJ47=1,0,DX46)</f>
        <v>#VALUE!</v>
      </c>
      <c r="DY47" s="23" t="e">
        <f>DO47*'[1]功能-付费相关'!AL48+IF($DJ47=1,0,DY46)</f>
        <v>#VALUE!</v>
      </c>
      <c r="EB47" s="23">
        <v>43</v>
      </c>
      <c r="EC47" s="23" t="e">
        <f>求节点(DD$5:DD$14,$DE$26:$DE$35,$DJ47)*节奏总纲!K46</f>
        <v>#VALUE!</v>
      </c>
      <c r="ED47" s="23" t="e">
        <f>求节点(DE$5:DE$14,$DE$26:$DE$35,$DJ47)*节奏总纲!L46</f>
        <v>#VALUE!</v>
      </c>
      <c r="EE47" s="23" t="e">
        <f>求节点(DF$5:DF$14,$DE$26:$DE$35,$DJ47)*节奏总纲!M46</f>
        <v>#VALUE!</v>
      </c>
      <c r="EF47" s="23" t="e">
        <f>求节点(DG$5:DG$14,$DE$26:$DE$35,$DJ47)*节奏总纲!N46</f>
        <v>#VALUE!</v>
      </c>
      <c r="EG47" s="23" t="e">
        <f>求节点(DH$5:DH$14,$DE$26:$DE$35,$DJ47)*节奏总纲!O46</f>
        <v>#VALUE!</v>
      </c>
      <c r="EH47" s="23" t="e">
        <f>SUM(EC$5:EC47)</f>
        <v>#VALUE!</v>
      </c>
      <c r="EI47" s="23" t="e">
        <f>SUM(ED$5:ED47)</f>
        <v>#VALUE!</v>
      </c>
      <c r="EJ47" s="23" t="e">
        <f>SUM(EE$5:EE47)</f>
        <v>#VALUE!</v>
      </c>
      <c r="EK47" s="23" t="e">
        <f>SUM(EF$5:EF47)</f>
        <v>#VALUE!</v>
      </c>
      <c r="EL47" s="23" t="e">
        <f>SUM(EG$5:EG47)</f>
        <v>#VALUE!</v>
      </c>
      <c r="EO47" s="23">
        <v>43</v>
      </c>
      <c r="EP47" s="23" t="e">
        <f>求节点(DD$5:DD$14,$DF$26:$DF$35,$DJ47)*节奏总纲!K46</f>
        <v>#VALUE!</v>
      </c>
      <c r="EQ47" s="23" t="e">
        <f>求节点(DE$5:DE$14,$DF$26:$DF$35,$DJ47)*节奏总纲!L46</f>
        <v>#VALUE!</v>
      </c>
      <c r="ER47" s="23" t="e">
        <f>求节点(DF$5:DF$14,$DF$26:$DF$35,$DJ47)*节奏总纲!M46</f>
        <v>#VALUE!</v>
      </c>
      <c r="ES47" s="23" t="e">
        <f>求节点(DG$5:DG$14,$DF$26:$DF$35,$DJ47)*节奏总纲!N46</f>
        <v>#VALUE!</v>
      </c>
      <c r="ET47" s="23" t="e">
        <f>求节点(DH$5:DH$14,$DF$26:$DF$35,$DJ47)*节奏总纲!O46</f>
        <v>#VALUE!</v>
      </c>
      <c r="EU47" s="23" t="e">
        <f>SUM(EP$5:EP47)*$DE$20</f>
        <v>#VALUE!</v>
      </c>
      <c r="EV47" s="23" t="e">
        <f>SUM(EQ$5:EQ47)*$DE$20</f>
        <v>#VALUE!</v>
      </c>
      <c r="EW47" s="23" t="e">
        <f>SUM(ER$5:ER47)*$DE$20</f>
        <v>#VALUE!</v>
      </c>
      <c r="EX47" s="23" t="e">
        <f>SUM(ES$5:ES47)*$DE$20</f>
        <v>#VALUE!</v>
      </c>
      <c r="EY47" s="23" t="e">
        <f>SUM(ET$5:ET47)*$DE$20</f>
        <v>#VALUE!</v>
      </c>
      <c r="FA47" s="23" t="e">
        <f t="shared" si="25"/>
        <v>#VALUE!</v>
      </c>
      <c r="FB47" s="23" t="e">
        <f t="shared" si="25"/>
        <v>#VALUE!</v>
      </c>
      <c r="FC47" s="23" t="e">
        <f t="shared" si="25"/>
        <v>#VALUE!</v>
      </c>
      <c r="FD47" s="23" t="e">
        <f t="shared" si="25"/>
        <v>#VALUE!</v>
      </c>
      <c r="FE47" s="23" t="e">
        <f t="shared" si="25"/>
        <v>#VALUE!</v>
      </c>
      <c r="FF47" s="17" t="e">
        <f>(FA47-FA46)/节奏总纲!K46</f>
        <v>#VALUE!</v>
      </c>
    </row>
    <row r="48" spans="3:162" x14ac:dyDescent="0.15">
      <c r="C48" s="23" t="s">
        <v>21</v>
      </c>
      <c r="D48" s="23" t="s">
        <v>62</v>
      </c>
      <c r="M48" s="11"/>
      <c r="N48" s="11"/>
      <c r="O48" s="11"/>
      <c r="Y48" s="23">
        <v>44</v>
      </c>
      <c r="Z48" s="23">
        <f t="shared" si="42"/>
        <v>0</v>
      </c>
      <c r="AA48" s="23">
        <f t="shared" si="42"/>
        <v>0</v>
      </c>
      <c r="AB48" s="23">
        <f t="shared" si="42"/>
        <v>0</v>
      </c>
      <c r="AC48" s="23">
        <f t="shared" si="42"/>
        <v>0</v>
      </c>
      <c r="AD48" s="23">
        <f t="shared" si="42"/>
        <v>0</v>
      </c>
      <c r="AE48" s="23">
        <f t="shared" si="42"/>
        <v>0</v>
      </c>
      <c r="AF48" s="26"/>
      <c r="AG48" s="23">
        <v>44</v>
      </c>
      <c r="AH48" s="23">
        <f t="shared" si="43"/>
        <v>0</v>
      </c>
      <c r="AI48" s="23">
        <f t="shared" si="43"/>
        <v>0</v>
      </c>
      <c r="AJ48" s="23">
        <f t="shared" si="43"/>
        <v>0</v>
      </c>
      <c r="AK48" s="23">
        <f t="shared" si="43"/>
        <v>0</v>
      </c>
      <c r="AL48" s="23">
        <f t="shared" si="43"/>
        <v>0</v>
      </c>
      <c r="AM48" s="23">
        <f t="shared" si="43"/>
        <v>0</v>
      </c>
      <c r="AN48" s="26"/>
      <c r="AO48" s="23">
        <v>44</v>
      </c>
      <c r="AP48" s="23">
        <f t="shared" si="44"/>
        <v>0</v>
      </c>
      <c r="AQ48" s="23">
        <f t="shared" si="44"/>
        <v>0</v>
      </c>
      <c r="AR48" s="23">
        <f t="shared" si="44"/>
        <v>0</v>
      </c>
      <c r="AS48" s="23">
        <f t="shared" si="44"/>
        <v>0</v>
      </c>
      <c r="AT48" s="23">
        <f t="shared" si="44"/>
        <v>0</v>
      </c>
      <c r="AU48" s="23">
        <f t="shared" si="44"/>
        <v>0</v>
      </c>
      <c r="AV48" s="26"/>
      <c r="AW48" s="23">
        <v>44</v>
      </c>
      <c r="AX48" s="23">
        <f t="shared" si="45"/>
        <v>0</v>
      </c>
      <c r="AY48" s="23">
        <f t="shared" si="45"/>
        <v>0</v>
      </c>
      <c r="AZ48" s="23">
        <f t="shared" si="45"/>
        <v>0</v>
      </c>
      <c r="BA48" s="23">
        <f t="shared" si="45"/>
        <v>0</v>
      </c>
      <c r="BB48" s="23">
        <f t="shared" si="45"/>
        <v>0</v>
      </c>
      <c r="BC48" s="23">
        <f t="shared" si="45"/>
        <v>0</v>
      </c>
      <c r="BD48" s="26"/>
      <c r="BE48" s="23">
        <v>44</v>
      </c>
      <c r="BF48" s="23">
        <f t="shared" si="46"/>
        <v>0</v>
      </c>
      <c r="BG48" s="23">
        <f t="shared" si="46"/>
        <v>0</v>
      </c>
      <c r="BH48" s="23">
        <f t="shared" si="46"/>
        <v>0</v>
      </c>
      <c r="BI48" s="23">
        <f t="shared" si="46"/>
        <v>0</v>
      </c>
      <c r="BJ48" s="23">
        <f t="shared" si="46"/>
        <v>0</v>
      </c>
      <c r="BK48" s="23">
        <f t="shared" si="46"/>
        <v>0</v>
      </c>
      <c r="BO48" s="23">
        <v>44</v>
      </c>
      <c r="BP48" s="23" t="e">
        <f t="shared" si="5"/>
        <v>#VALUE!</v>
      </c>
      <c r="BQ48" s="23" t="e">
        <f t="shared" si="6"/>
        <v>#VALUE!</v>
      </c>
      <c r="BR48" s="23" t="e">
        <f t="shared" si="7"/>
        <v>#VALUE!</v>
      </c>
      <c r="BS48" s="23" t="e">
        <f t="shared" si="8"/>
        <v>#VALUE!</v>
      </c>
      <c r="BT48" s="23" t="e">
        <f t="shared" si="9"/>
        <v>#VALUE!</v>
      </c>
      <c r="BV48" s="23">
        <v>44</v>
      </c>
      <c r="BW48" s="23" t="e">
        <f t="shared" si="22"/>
        <v>#VALUE!</v>
      </c>
      <c r="BX48" s="23" t="e">
        <f t="shared" si="10"/>
        <v>#VALUE!</v>
      </c>
      <c r="BY48" s="23" t="e">
        <f t="shared" si="11"/>
        <v>#VALUE!</v>
      </c>
      <c r="BZ48" s="23" t="e">
        <f t="shared" si="12"/>
        <v>#VALUE!</v>
      </c>
      <c r="CA48" s="23" t="e">
        <f t="shared" si="13"/>
        <v>#VALUE!</v>
      </c>
      <c r="DJ48" s="23">
        <v>44</v>
      </c>
      <c r="DK48" s="23" t="e">
        <f>求节点(DD$5:DD$14,$DD$26:$DD$35,$DJ48)*节奏总纲!K47</f>
        <v>#VALUE!</v>
      </c>
      <c r="DL48" s="23" t="e">
        <f>求节点(DE$5:DE$14,$DD$26:$DD$35,$DJ48)*节奏总纲!L47</f>
        <v>#VALUE!</v>
      </c>
      <c r="DM48" s="23" t="e">
        <f>求节点(DF$5:DF$14,$DD$26:$DD$35,$DJ48)*节奏总纲!M47</f>
        <v>#VALUE!</v>
      </c>
      <c r="DN48" s="23" t="e">
        <f>求节点(DG$5:DG$14,$DD$26:$DD$35,$DJ48)*节奏总纲!N47</f>
        <v>#VALUE!</v>
      </c>
      <c r="DO48" s="23" t="e">
        <f>求节点(DH$5:DH$14,$DD$26:$DD$35,$DJ48)*节奏总纲!O47</f>
        <v>#VALUE!</v>
      </c>
      <c r="DP48" s="23" t="e">
        <f>SUM(DK$5:DK48)</f>
        <v>#VALUE!</v>
      </c>
      <c r="DQ48" s="23" t="e">
        <f>SUM(DL$5:DL48)</f>
        <v>#VALUE!</v>
      </c>
      <c r="DR48" s="23" t="e">
        <f>SUM(DM$5:DM48)</f>
        <v>#VALUE!</v>
      </c>
      <c r="DS48" s="23" t="e">
        <f>SUM(DN$5:DN48)</f>
        <v>#VALUE!</v>
      </c>
      <c r="DT48" s="23" t="e">
        <f>SUM(DO$5:DO48)</f>
        <v>#VALUE!</v>
      </c>
      <c r="DU48" s="23" t="e">
        <f>DK48*'[1]功能-付费相关'!AH49+IF($DJ48=1,0,DU47)</f>
        <v>#VALUE!</v>
      </c>
      <c r="DV48" s="23" t="e">
        <f>DL48*'[1]功能-付费相关'!AI49+IF($DJ48=1,0,DV47)</f>
        <v>#VALUE!</v>
      </c>
      <c r="DW48" s="23" t="e">
        <f>DM48*'[1]功能-付费相关'!AJ49+IF($DJ48=1,0,DW47)</f>
        <v>#VALUE!</v>
      </c>
      <c r="DX48" s="23" t="e">
        <f>DN48*'[1]功能-付费相关'!AK49+IF($DJ48=1,0,DX47)</f>
        <v>#VALUE!</v>
      </c>
      <c r="DY48" s="23" t="e">
        <f>DO48*'[1]功能-付费相关'!AL49+IF($DJ48=1,0,DY47)</f>
        <v>#VALUE!</v>
      </c>
      <c r="EB48" s="23">
        <v>44</v>
      </c>
      <c r="EC48" s="23" t="e">
        <f>求节点(DD$5:DD$14,$DE$26:$DE$35,$DJ48)*节奏总纲!K47</f>
        <v>#VALUE!</v>
      </c>
      <c r="ED48" s="23" t="e">
        <f>求节点(DE$5:DE$14,$DE$26:$DE$35,$DJ48)*节奏总纲!L47</f>
        <v>#VALUE!</v>
      </c>
      <c r="EE48" s="23" t="e">
        <f>求节点(DF$5:DF$14,$DE$26:$DE$35,$DJ48)*节奏总纲!M47</f>
        <v>#VALUE!</v>
      </c>
      <c r="EF48" s="23" t="e">
        <f>求节点(DG$5:DG$14,$DE$26:$DE$35,$DJ48)*节奏总纲!N47</f>
        <v>#VALUE!</v>
      </c>
      <c r="EG48" s="23" t="e">
        <f>求节点(DH$5:DH$14,$DE$26:$DE$35,$DJ48)*节奏总纲!O47</f>
        <v>#VALUE!</v>
      </c>
      <c r="EH48" s="23" t="e">
        <f>SUM(EC$5:EC48)</f>
        <v>#VALUE!</v>
      </c>
      <c r="EI48" s="23" t="e">
        <f>SUM(ED$5:ED48)</f>
        <v>#VALUE!</v>
      </c>
      <c r="EJ48" s="23" t="e">
        <f>SUM(EE$5:EE48)</f>
        <v>#VALUE!</v>
      </c>
      <c r="EK48" s="23" t="e">
        <f>SUM(EF$5:EF48)</f>
        <v>#VALUE!</v>
      </c>
      <c r="EL48" s="23" t="e">
        <f>SUM(EG$5:EG48)</f>
        <v>#VALUE!</v>
      </c>
      <c r="EO48" s="23">
        <v>44</v>
      </c>
      <c r="EP48" s="23" t="e">
        <f>求节点(DD$5:DD$14,$DF$26:$DF$35,$DJ48)*节奏总纲!K47</f>
        <v>#VALUE!</v>
      </c>
      <c r="EQ48" s="23" t="e">
        <f>求节点(DE$5:DE$14,$DF$26:$DF$35,$DJ48)*节奏总纲!L47</f>
        <v>#VALUE!</v>
      </c>
      <c r="ER48" s="23" t="e">
        <f>求节点(DF$5:DF$14,$DF$26:$DF$35,$DJ48)*节奏总纲!M47</f>
        <v>#VALUE!</v>
      </c>
      <c r="ES48" s="23" t="e">
        <f>求节点(DG$5:DG$14,$DF$26:$DF$35,$DJ48)*节奏总纲!N47</f>
        <v>#VALUE!</v>
      </c>
      <c r="ET48" s="23" t="e">
        <f>求节点(DH$5:DH$14,$DF$26:$DF$35,$DJ48)*节奏总纲!O47</f>
        <v>#VALUE!</v>
      </c>
      <c r="EU48" s="23" t="e">
        <f>SUM(EP$5:EP48)*$DE$20</f>
        <v>#VALUE!</v>
      </c>
      <c r="EV48" s="23" t="e">
        <f>SUM(EQ$5:EQ48)*$DE$20</f>
        <v>#VALUE!</v>
      </c>
      <c r="EW48" s="23" t="e">
        <f>SUM(ER$5:ER48)*$DE$20</f>
        <v>#VALUE!</v>
      </c>
      <c r="EX48" s="23" t="e">
        <f>SUM(ES$5:ES48)*$DE$20</f>
        <v>#VALUE!</v>
      </c>
      <c r="EY48" s="23" t="e">
        <f>SUM(ET$5:ET48)*$DE$20</f>
        <v>#VALUE!</v>
      </c>
      <c r="FA48" s="23" t="e">
        <f t="shared" si="25"/>
        <v>#VALUE!</v>
      </c>
      <c r="FB48" s="23" t="e">
        <f t="shared" si="25"/>
        <v>#VALUE!</v>
      </c>
      <c r="FC48" s="23" t="e">
        <f t="shared" si="25"/>
        <v>#VALUE!</v>
      </c>
      <c r="FD48" s="23" t="e">
        <f t="shared" si="25"/>
        <v>#VALUE!</v>
      </c>
      <c r="FE48" s="23" t="e">
        <f t="shared" si="25"/>
        <v>#VALUE!</v>
      </c>
      <c r="FF48" s="17" t="e">
        <f>(FA48-FA47)/节奏总纲!K47</f>
        <v>#VALUE!</v>
      </c>
    </row>
    <row r="49" spans="3:162" x14ac:dyDescent="0.15">
      <c r="C49" s="23" t="s">
        <v>47</v>
      </c>
      <c r="D49" s="23"/>
      <c r="Y49" s="23">
        <v>45</v>
      </c>
      <c r="Z49" s="23">
        <f t="shared" si="42"/>
        <v>0</v>
      </c>
      <c r="AA49" s="23">
        <f t="shared" si="42"/>
        <v>0</v>
      </c>
      <c r="AB49" s="23">
        <f t="shared" si="42"/>
        <v>0</v>
      </c>
      <c r="AC49" s="23">
        <f t="shared" si="42"/>
        <v>0</v>
      </c>
      <c r="AD49" s="23">
        <f t="shared" si="42"/>
        <v>0</v>
      </c>
      <c r="AE49" s="23">
        <f t="shared" si="42"/>
        <v>0</v>
      </c>
      <c r="AF49" s="26"/>
      <c r="AG49" s="23">
        <v>45</v>
      </c>
      <c r="AH49" s="23">
        <f t="shared" si="43"/>
        <v>0</v>
      </c>
      <c r="AI49" s="23">
        <f t="shared" si="43"/>
        <v>0</v>
      </c>
      <c r="AJ49" s="23">
        <f t="shared" si="43"/>
        <v>0</v>
      </c>
      <c r="AK49" s="23">
        <f t="shared" si="43"/>
        <v>0</v>
      </c>
      <c r="AL49" s="23">
        <f t="shared" si="43"/>
        <v>0</v>
      </c>
      <c r="AM49" s="23">
        <f t="shared" si="43"/>
        <v>0</v>
      </c>
      <c r="AN49" s="26"/>
      <c r="AO49" s="23">
        <v>45</v>
      </c>
      <c r="AP49" s="23">
        <f t="shared" si="44"/>
        <v>0</v>
      </c>
      <c r="AQ49" s="23">
        <f t="shared" si="44"/>
        <v>0</v>
      </c>
      <c r="AR49" s="23">
        <f t="shared" si="44"/>
        <v>0</v>
      </c>
      <c r="AS49" s="23">
        <f t="shared" si="44"/>
        <v>0</v>
      </c>
      <c r="AT49" s="23">
        <f t="shared" si="44"/>
        <v>0</v>
      </c>
      <c r="AU49" s="23">
        <f t="shared" si="44"/>
        <v>0</v>
      </c>
      <c r="AV49" s="26"/>
      <c r="AW49" s="23">
        <v>45</v>
      </c>
      <c r="AX49" s="23">
        <f t="shared" si="45"/>
        <v>0</v>
      </c>
      <c r="AY49" s="23">
        <f t="shared" si="45"/>
        <v>0</v>
      </c>
      <c r="AZ49" s="23">
        <f t="shared" si="45"/>
        <v>0</v>
      </c>
      <c r="BA49" s="23">
        <f t="shared" si="45"/>
        <v>0</v>
      </c>
      <c r="BB49" s="23">
        <f t="shared" si="45"/>
        <v>0</v>
      </c>
      <c r="BC49" s="23">
        <f t="shared" si="45"/>
        <v>0</v>
      </c>
      <c r="BD49" s="26"/>
      <c r="BE49" s="23">
        <v>45</v>
      </c>
      <c r="BF49" s="23">
        <f t="shared" si="46"/>
        <v>0</v>
      </c>
      <c r="BG49" s="23">
        <f t="shared" si="46"/>
        <v>0</v>
      </c>
      <c r="BH49" s="23">
        <f t="shared" si="46"/>
        <v>0</v>
      </c>
      <c r="BI49" s="23">
        <f t="shared" si="46"/>
        <v>0</v>
      </c>
      <c r="BJ49" s="23">
        <f t="shared" si="46"/>
        <v>0</v>
      </c>
      <c r="BK49" s="23">
        <f t="shared" si="46"/>
        <v>0</v>
      </c>
      <c r="BO49" s="23">
        <v>45</v>
      </c>
      <c r="BP49" s="23" t="e">
        <f t="shared" si="5"/>
        <v>#VALUE!</v>
      </c>
      <c r="BQ49" s="23" t="e">
        <f t="shared" si="6"/>
        <v>#VALUE!</v>
      </c>
      <c r="BR49" s="23" t="e">
        <f t="shared" si="7"/>
        <v>#VALUE!</v>
      </c>
      <c r="BS49" s="23" t="e">
        <f t="shared" si="8"/>
        <v>#VALUE!</v>
      </c>
      <c r="BT49" s="23" t="e">
        <f t="shared" si="9"/>
        <v>#VALUE!</v>
      </c>
      <c r="BV49" s="23">
        <v>45</v>
      </c>
      <c r="BW49" s="23" t="e">
        <f t="shared" si="22"/>
        <v>#VALUE!</v>
      </c>
      <c r="BX49" s="23" t="e">
        <f t="shared" si="10"/>
        <v>#VALUE!</v>
      </c>
      <c r="BY49" s="23" t="e">
        <f t="shared" si="11"/>
        <v>#VALUE!</v>
      </c>
      <c r="BZ49" s="23" t="e">
        <f t="shared" si="12"/>
        <v>#VALUE!</v>
      </c>
      <c r="CA49" s="23" t="e">
        <f t="shared" si="13"/>
        <v>#VALUE!</v>
      </c>
      <c r="DJ49" s="23">
        <v>45</v>
      </c>
      <c r="DK49" s="23" t="e">
        <f>求节点(DD$5:DD$14,$DD$26:$DD$35,$DJ49)*节奏总纲!K48</f>
        <v>#VALUE!</v>
      </c>
      <c r="DL49" s="23" t="e">
        <f>求节点(DE$5:DE$14,$DD$26:$DD$35,$DJ49)*节奏总纲!L48</f>
        <v>#VALUE!</v>
      </c>
      <c r="DM49" s="23" t="e">
        <f>求节点(DF$5:DF$14,$DD$26:$DD$35,$DJ49)*节奏总纲!M48</f>
        <v>#VALUE!</v>
      </c>
      <c r="DN49" s="23" t="e">
        <f>求节点(DG$5:DG$14,$DD$26:$DD$35,$DJ49)*节奏总纲!N48</f>
        <v>#VALUE!</v>
      </c>
      <c r="DO49" s="23" t="e">
        <f>求节点(DH$5:DH$14,$DD$26:$DD$35,$DJ49)*节奏总纲!O48</f>
        <v>#VALUE!</v>
      </c>
      <c r="DP49" s="23" t="e">
        <f>SUM(DK$5:DK49)</f>
        <v>#VALUE!</v>
      </c>
      <c r="DQ49" s="23" t="e">
        <f>SUM(DL$5:DL49)</f>
        <v>#VALUE!</v>
      </c>
      <c r="DR49" s="23" t="e">
        <f>SUM(DM$5:DM49)</f>
        <v>#VALUE!</v>
      </c>
      <c r="DS49" s="23" t="e">
        <f>SUM(DN$5:DN49)</f>
        <v>#VALUE!</v>
      </c>
      <c r="DT49" s="23" t="e">
        <f>SUM(DO$5:DO49)</f>
        <v>#VALUE!</v>
      </c>
      <c r="DU49" s="23" t="e">
        <f>DK49*'[1]功能-付费相关'!AH50+IF($DJ49=1,0,DU48)</f>
        <v>#VALUE!</v>
      </c>
      <c r="DV49" s="23" t="e">
        <f>DL49*'[1]功能-付费相关'!AI50+IF($DJ49=1,0,DV48)</f>
        <v>#VALUE!</v>
      </c>
      <c r="DW49" s="23" t="e">
        <f>DM49*'[1]功能-付费相关'!AJ50+IF($DJ49=1,0,DW48)</f>
        <v>#VALUE!</v>
      </c>
      <c r="DX49" s="23" t="e">
        <f>DN49*'[1]功能-付费相关'!AK50+IF($DJ49=1,0,DX48)</f>
        <v>#VALUE!</v>
      </c>
      <c r="DY49" s="23" t="e">
        <f>DO49*'[1]功能-付费相关'!AL50+IF($DJ49=1,0,DY48)</f>
        <v>#VALUE!</v>
      </c>
      <c r="EB49" s="23">
        <v>45</v>
      </c>
      <c r="EC49" s="23" t="e">
        <f>求节点(DD$5:DD$14,$DE$26:$DE$35,$DJ49)*节奏总纲!K48</f>
        <v>#VALUE!</v>
      </c>
      <c r="ED49" s="23" t="e">
        <f>求节点(DE$5:DE$14,$DE$26:$DE$35,$DJ49)*节奏总纲!L48</f>
        <v>#VALUE!</v>
      </c>
      <c r="EE49" s="23" t="e">
        <f>求节点(DF$5:DF$14,$DE$26:$DE$35,$DJ49)*节奏总纲!M48</f>
        <v>#VALUE!</v>
      </c>
      <c r="EF49" s="23" t="e">
        <f>求节点(DG$5:DG$14,$DE$26:$DE$35,$DJ49)*节奏总纲!N48</f>
        <v>#VALUE!</v>
      </c>
      <c r="EG49" s="23" t="e">
        <f>求节点(DH$5:DH$14,$DE$26:$DE$35,$DJ49)*节奏总纲!O48</f>
        <v>#VALUE!</v>
      </c>
      <c r="EH49" s="23" t="e">
        <f>SUM(EC$5:EC49)</f>
        <v>#VALUE!</v>
      </c>
      <c r="EI49" s="23" t="e">
        <f>SUM(ED$5:ED49)</f>
        <v>#VALUE!</v>
      </c>
      <c r="EJ49" s="23" t="e">
        <f>SUM(EE$5:EE49)</f>
        <v>#VALUE!</v>
      </c>
      <c r="EK49" s="23" t="e">
        <f>SUM(EF$5:EF49)</f>
        <v>#VALUE!</v>
      </c>
      <c r="EL49" s="23" t="e">
        <f>SUM(EG$5:EG49)</f>
        <v>#VALUE!</v>
      </c>
      <c r="EO49" s="23">
        <v>45</v>
      </c>
      <c r="EP49" s="23" t="e">
        <f>求节点(DD$5:DD$14,$DF$26:$DF$35,$DJ49)*节奏总纲!K48</f>
        <v>#VALUE!</v>
      </c>
      <c r="EQ49" s="23" t="e">
        <f>求节点(DE$5:DE$14,$DF$26:$DF$35,$DJ49)*节奏总纲!L48</f>
        <v>#VALUE!</v>
      </c>
      <c r="ER49" s="23" t="e">
        <f>求节点(DF$5:DF$14,$DF$26:$DF$35,$DJ49)*节奏总纲!M48</f>
        <v>#VALUE!</v>
      </c>
      <c r="ES49" s="23" t="e">
        <f>求节点(DG$5:DG$14,$DF$26:$DF$35,$DJ49)*节奏总纲!N48</f>
        <v>#VALUE!</v>
      </c>
      <c r="ET49" s="23" t="e">
        <f>求节点(DH$5:DH$14,$DF$26:$DF$35,$DJ49)*节奏总纲!O48</f>
        <v>#VALUE!</v>
      </c>
      <c r="EU49" s="23" t="e">
        <f>SUM(EP$5:EP49)*$DE$20</f>
        <v>#VALUE!</v>
      </c>
      <c r="EV49" s="23" t="e">
        <f>SUM(EQ$5:EQ49)*$DE$20</f>
        <v>#VALUE!</v>
      </c>
      <c r="EW49" s="23" t="e">
        <f>SUM(ER$5:ER49)*$DE$20</f>
        <v>#VALUE!</v>
      </c>
      <c r="EX49" s="23" t="e">
        <f>SUM(ES$5:ES49)*$DE$20</f>
        <v>#VALUE!</v>
      </c>
      <c r="EY49" s="23" t="e">
        <f>SUM(ET$5:ET49)*$DE$20</f>
        <v>#VALUE!</v>
      </c>
      <c r="FA49" s="23" t="e">
        <f t="shared" si="25"/>
        <v>#VALUE!</v>
      </c>
      <c r="FB49" s="23" t="e">
        <f t="shared" si="25"/>
        <v>#VALUE!</v>
      </c>
      <c r="FC49" s="23" t="e">
        <f t="shared" si="25"/>
        <v>#VALUE!</v>
      </c>
      <c r="FD49" s="23" t="e">
        <f t="shared" si="25"/>
        <v>#VALUE!</v>
      </c>
      <c r="FE49" s="23" t="e">
        <f t="shared" si="25"/>
        <v>#VALUE!</v>
      </c>
      <c r="FF49" s="17" t="e">
        <f>(FA49-FA48)/节奏总纲!K48</f>
        <v>#VALUE!</v>
      </c>
    </row>
    <row r="50" spans="3:162" x14ac:dyDescent="0.15">
      <c r="C50" s="23" t="s">
        <v>48</v>
      </c>
      <c r="D50" s="23"/>
      <c r="M50" s="12" t="s">
        <v>17</v>
      </c>
      <c r="N50" s="19"/>
      <c r="O50" s="19"/>
      <c r="P50" s="231" t="s">
        <v>98</v>
      </c>
      <c r="Q50" s="232"/>
      <c r="R50" s="232"/>
      <c r="S50" s="232"/>
      <c r="T50" s="232"/>
      <c r="U50" s="233"/>
      <c r="Y50" s="23">
        <v>46</v>
      </c>
      <c r="Z50" s="23">
        <f t="shared" si="42"/>
        <v>0</v>
      </c>
      <c r="AA50" s="23">
        <f t="shared" si="42"/>
        <v>0</v>
      </c>
      <c r="AB50" s="23">
        <f t="shared" si="42"/>
        <v>0</v>
      </c>
      <c r="AC50" s="23">
        <f t="shared" si="42"/>
        <v>0</v>
      </c>
      <c r="AD50" s="23">
        <f t="shared" si="42"/>
        <v>0</v>
      </c>
      <c r="AE50" s="23">
        <f t="shared" si="42"/>
        <v>0</v>
      </c>
      <c r="AF50" s="26"/>
      <c r="AG50" s="23">
        <v>46</v>
      </c>
      <c r="AH50" s="23">
        <f t="shared" si="43"/>
        <v>0</v>
      </c>
      <c r="AI50" s="23">
        <f t="shared" si="43"/>
        <v>0</v>
      </c>
      <c r="AJ50" s="23">
        <f t="shared" si="43"/>
        <v>0</v>
      </c>
      <c r="AK50" s="23">
        <f t="shared" si="43"/>
        <v>0</v>
      </c>
      <c r="AL50" s="23">
        <f t="shared" si="43"/>
        <v>0</v>
      </c>
      <c r="AM50" s="23">
        <f t="shared" si="43"/>
        <v>0</v>
      </c>
      <c r="AN50" s="26"/>
      <c r="AO50" s="23">
        <v>46</v>
      </c>
      <c r="AP50" s="23">
        <f t="shared" si="44"/>
        <v>0</v>
      </c>
      <c r="AQ50" s="23">
        <f t="shared" si="44"/>
        <v>0</v>
      </c>
      <c r="AR50" s="23">
        <f t="shared" si="44"/>
        <v>0</v>
      </c>
      <c r="AS50" s="23">
        <f t="shared" si="44"/>
        <v>0</v>
      </c>
      <c r="AT50" s="23">
        <f t="shared" si="44"/>
        <v>0</v>
      </c>
      <c r="AU50" s="23">
        <f t="shared" si="44"/>
        <v>0</v>
      </c>
      <c r="AV50" s="26"/>
      <c r="AW50" s="23">
        <v>46</v>
      </c>
      <c r="AX50" s="23">
        <f t="shared" si="45"/>
        <v>0</v>
      </c>
      <c r="AY50" s="23">
        <f t="shared" si="45"/>
        <v>0</v>
      </c>
      <c r="AZ50" s="23">
        <f t="shared" si="45"/>
        <v>0</v>
      </c>
      <c r="BA50" s="23">
        <f t="shared" si="45"/>
        <v>0</v>
      </c>
      <c r="BB50" s="23">
        <f t="shared" si="45"/>
        <v>0</v>
      </c>
      <c r="BC50" s="23">
        <f t="shared" si="45"/>
        <v>0</v>
      </c>
      <c r="BD50" s="26"/>
      <c r="BE50" s="23">
        <v>46</v>
      </c>
      <c r="BF50" s="23">
        <f t="shared" si="46"/>
        <v>0</v>
      </c>
      <c r="BG50" s="23">
        <f t="shared" si="46"/>
        <v>0</v>
      </c>
      <c r="BH50" s="23">
        <f t="shared" si="46"/>
        <v>0</v>
      </c>
      <c r="BI50" s="23">
        <f t="shared" si="46"/>
        <v>0</v>
      </c>
      <c r="BJ50" s="23">
        <f t="shared" si="46"/>
        <v>0</v>
      </c>
      <c r="BK50" s="23">
        <f t="shared" si="46"/>
        <v>0</v>
      </c>
      <c r="BO50" s="23">
        <v>46</v>
      </c>
      <c r="BP50" s="23" t="e">
        <f t="shared" si="5"/>
        <v>#VALUE!</v>
      </c>
      <c r="BQ50" s="23" t="e">
        <f t="shared" si="6"/>
        <v>#VALUE!</v>
      </c>
      <c r="BR50" s="23" t="e">
        <f t="shared" si="7"/>
        <v>#VALUE!</v>
      </c>
      <c r="BS50" s="23" t="e">
        <f t="shared" si="8"/>
        <v>#VALUE!</v>
      </c>
      <c r="BT50" s="23" t="e">
        <f t="shared" si="9"/>
        <v>#VALUE!</v>
      </c>
      <c r="BV50" s="23">
        <v>46</v>
      </c>
      <c r="BW50" s="23" t="e">
        <f t="shared" si="22"/>
        <v>#VALUE!</v>
      </c>
      <c r="BX50" s="23" t="e">
        <f t="shared" si="10"/>
        <v>#VALUE!</v>
      </c>
      <c r="BY50" s="23" t="e">
        <f t="shared" si="11"/>
        <v>#VALUE!</v>
      </c>
      <c r="BZ50" s="23" t="e">
        <f t="shared" si="12"/>
        <v>#VALUE!</v>
      </c>
      <c r="CA50" s="23" t="e">
        <f t="shared" si="13"/>
        <v>#VALUE!</v>
      </c>
      <c r="CE50" s="31" t="s">
        <v>17</v>
      </c>
      <c r="CF50" s="234" t="s">
        <v>29</v>
      </c>
      <c r="CG50" s="235"/>
      <c r="CH50" s="235"/>
      <c r="CI50" s="236"/>
      <c r="CJ50" s="234" t="s">
        <v>30</v>
      </c>
      <c r="CK50" s="235"/>
      <c r="CL50" s="235"/>
      <c r="CM50" s="235"/>
      <c r="CN50" s="236"/>
      <c r="CQ50" s="31" t="s">
        <v>17</v>
      </c>
      <c r="CR50" s="234" t="s">
        <v>104</v>
      </c>
      <c r="CS50" s="235"/>
      <c r="CT50" s="235"/>
      <c r="CU50" s="236"/>
      <c r="DJ50" s="23">
        <v>46</v>
      </c>
      <c r="DK50" s="23" t="e">
        <f>求节点(DD$5:DD$14,$DD$26:$DD$35,$DJ50)*节奏总纲!K49</f>
        <v>#VALUE!</v>
      </c>
      <c r="DL50" s="23" t="e">
        <f>求节点(DE$5:DE$14,$DD$26:$DD$35,$DJ50)*节奏总纲!L49</f>
        <v>#VALUE!</v>
      </c>
      <c r="DM50" s="23" t="e">
        <f>求节点(DF$5:DF$14,$DD$26:$DD$35,$DJ50)*节奏总纲!M49</f>
        <v>#VALUE!</v>
      </c>
      <c r="DN50" s="23" t="e">
        <f>求节点(DG$5:DG$14,$DD$26:$DD$35,$DJ50)*节奏总纲!N49</f>
        <v>#VALUE!</v>
      </c>
      <c r="DO50" s="23" t="e">
        <f>求节点(DH$5:DH$14,$DD$26:$DD$35,$DJ50)*节奏总纲!O49</f>
        <v>#VALUE!</v>
      </c>
      <c r="DP50" s="23" t="e">
        <f>SUM(DK$5:DK50)</f>
        <v>#VALUE!</v>
      </c>
      <c r="DQ50" s="23" t="e">
        <f>SUM(DL$5:DL50)</f>
        <v>#VALUE!</v>
      </c>
      <c r="DR50" s="23" t="e">
        <f>SUM(DM$5:DM50)</f>
        <v>#VALUE!</v>
      </c>
      <c r="DS50" s="23" t="e">
        <f>SUM(DN$5:DN50)</f>
        <v>#VALUE!</v>
      </c>
      <c r="DT50" s="23" t="e">
        <f>SUM(DO$5:DO50)</f>
        <v>#VALUE!</v>
      </c>
      <c r="DU50" s="23" t="e">
        <f>DK50*'[1]功能-付费相关'!AH51+IF($DJ50=1,0,DU49)</f>
        <v>#VALUE!</v>
      </c>
      <c r="DV50" s="23" t="e">
        <f>DL50*'[1]功能-付费相关'!AI51+IF($DJ50=1,0,DV49)</f>
        <v>#VALUE!</v>
      </c>
      <c r="DW50" s="23" t="e">
        <f>DM50*'[1]功能-付费相关'!AJ51+IF($DJ50=1,0,DW49)</f>
        <v>#VALUE!</v>
      </c>
      <c r="DX50" s="23" t="e">
        <f>DN50*'[1]功能-付费相关'!AK51+IF($DJ50=1,0,DX49)</f>
        <v>#VALUE!</v>
      </c>
      <c r="DY50" s="23" t="e">
        <f>DO50*'[1]功能-付费相关'!AL51+IF($DJ50=1,0,DY49)</f>
        <v>#VALUE!</v>
      </c>
      <c r="EB50" s="23">
        <v>46</v>
      </c>
      <c r="EC50" s="23" t="e">
        <f>求节点(DD$5:DD$14,$DE$26:$DE$35,$DJ50)*节奏总纲!K49</f>
        <v>#VALUE!</v>
      </c>
      <c r="ED50" s="23" t="e">
        <f>求节点(DE$5:DE$14,$DE$26:$DE$35,$DJ50)*节奏总纲!L49</f>
        <v>#VALUE!</v>
      </c>
      <c r="EE50" s="23" t="e">
        <f>求节点(DF$5:DF$14,$DE$26:$DE$35,$DJ50)*节奏总纲!M49</f>
        <v>#VALUE!</v>
      </c>
      <c r="EF50" s="23" t="e">
        <f>求节点(DG$5:DG$14,$DE$26:$DE$35,$DJ50)*节奏总纲!N49</f>
        <v>#VALUE!</v>
      </c>
      <c r="EG50" s="23" t="e">
        <f>求节点(DH$5:DH$14,$DE$26:$DE$35,$DJ50)*节奏总纲!O49</f>
        <v>#VALUE!</v>
      </c>
      <c r="EH50" s="23" t="e">
        <f>SUM(EC$5:EC50)</f>
        <v>#VALUE!</v>
      </c>
      <c r="EI50" s="23" t="e">
        <f>SUM(ED$5:ED50)</f>
        <v>#VALUE!</v>
      </c>
      <c r="EJ50" s="23" t="e">
        <f>SUM(EE$5:EE50)</f>
        <v>#VALUE!</v>
      </c>
      <c r="EK50" s="23" t="e">
        <f>SUM(EF$5:EF50)</f>
        <v>#VALUE!</v>
      </c>
      <c r="EL50" s="23" t="e">
        <f>SUM(EG$5:EG50)</f>
        <v>#VALUE!</v>
      </c>
      <c r="EO50" s="23">
        <v>46</v>
      </c>
      <c r="EP50" s="23" t="e">
        <f>求节点(DD$5:DD$14,$DF$26:$DF$35,$DJ50)*节奏总纲!K49</f>
        <v>#VALUE!</v>
      </c>
      <c r="EQ50" s="23" t="e">
        <f>求节点(DE$5:DE$14,$DF$26:$DF$35,$DJ50)*节奏总纲!L49</f>
        <v>#VALUE!</v>
      </c>
      <c r="ER50" s="23" t="e">
        <f>求节点(DF$5:DF$14,$DF$26:$DF$35,$DJ50)*节奏总纲!M49</f>
        <v>#VALUE!</v>
      </c>
      <c r="ES50" s="23" t="e">
        <f>求节点(DG$5:DG$14,$DF$26:$DF$35,$DJ50)*节奏总纲!N49</f>
        <v>#VALUE!</v>
      </c>
      <c r="ET50" s="23" t="e">
        <f>求节点(DH$5:DH$14,$DF$26:$DF$35,$DJ50)*节奏总纲!O49</f>
        <v>#VALUE!</v>
      </c>
      <c r="EU50" s="23" t="e">
        <f>SUM(EP$5:EP50)*$DE$20</f>
        <v>#VALUE!</v>
      </c>
      <c r="EV50" s="23" t="e">
        <f>SUM(EQ$5:EQ50)*$DE$20</f>
        <v>#VALUE!</v>
      </c>
      <c r="EW50" s="23" t="e">
        <f>SUM(ER$5:ER50)*$DE$20</f>
        <v>#VALUE!</v>
      </c>
      <c r="EX50" s="23" t="e">
        <f>SUM(ES$5:ES50)*$DE$20</f>
        <v>#VALUE!</v>
      </c>
      <c r="EY50" s="23" t="e">
        <f>SUM(ET$5:ET50)*$DE$20</f>
        <v>#VALUE!</v>
      </c>
      <c r="FA50" s="23" t="e">
        <f t="shared" si="25"/>
        <v>#VALUE!</v>
      </c>
      <c r="FB50" s="23" t="e">
        <f t="shared" si="25"/>
        <v>#VALUE!</v>
      </c>
      <c r="FC50" s="23" t="e">
        <f t="shared" si="25"/>
        <v>#VALUE!</v>
      </c>
      <c r="FD50" s="23" t="e">
        <f t="shared" si="25"/>
        <v>#VALUE!</v>
      </c>
      <c r="FE50" s="23" t="e">
        <f t="shared" si="25"/>
        <v>#VALUE!</v>
      </c>
      <c r="FF50" s="17" t="e">
        <f>(FA50-FA49)/节奏总纲!K49</f>
        <v>#VALUE!</v>
      </c>
    </row>
    <row r="51" spans="3:162" x14ac:dyDescent="0.15">
      <c r="C51" s="23" t="s">
        <v>49</v>
      </c>
      <c r="D51" s="23"/>
      <c r="M51" s="12" t="s">
        <v>357</v>
      </c>
      <c r="N51" s="12" t="s">
        <v>44</v>
      </c>
      <c r="O51" s="12" t="s">
        <v>60</v>
      </c>
      <c r="P51" s="12" t="s">
        <v>84</v>
      </c>
      <c r="Q51" s="12" t="s">
        <v>79</v>
      </c>
      <c r="R51" s="12" t="s">
        <v>80</v>
      </c>
      <c r="S51" s="12" t="s">
        <v>81</v>
      </c>
      <c r="T51" s="12" t="s">
        <v>82</v>
      </c>
      <c r="U51" s="12" t="s">
        <v>83</v>
      </c>
      <c r="V51" s="12" t="s">
        <v>101</v>
      </c>
      <c r="Y51" s="23">
        <v>47</v>
      </c>
      <c r="Z51" s="23">
        <f t="shared" si="42"/>
        <v>0</v>
      </c>
      <c r="AA51" s="23">
        <f t="shared" si="42"/>
        <v>0</v>
      </c>
      <c r="AB51" s="23">
        <f t="shared" si="42"/>
        <v>0</v>
      </c>
      <c r="AC51" s="23">
        <f t="shared" si="42"/>
        <v>0</v>
      </c>
      <c r="AD51" s="23">
        <f t="shared" si="42"/>
        <v>0</v>
      </c>
      <c r="AE51" s="23">
        <f t="shared" si="42"/>
        <v>0</v>
      </c>
      <c r="AF51" s="26"/>
      <c r="AG51" s="23">
        <v>47</v>
      </c>
      <c r="AH51" s="23">
        <f t="shared" si="43"/>
        <v>0</v>
      </c>
      <c r="AI51" s="23">
        <f t="shared" si="43"/>
        <v>0</v>
      </c>
      <c r="AJ51" s="23">
        <f t="shared" si="43"/>
        <v>0</v>
      </c>
      <c r="AK51" s="23">
        <f t="shared" si="43"/>
        <v>0</v>
      </c>
      <c r="AL51" s="23">
        <f t="shared" si="43"/>
        <v>0</v>
      </c>
      <c r="AM51" s="23">
        <f t="shared" si="43"/>
        <v>0</v>
      </c>
      <c r="AN51" s="26"/>
      <c r="AO51" s="23">
        <v>47</v>
      </c>
      <c r="AP51" s="23">
        <f t="shared" si="44"/>
        <v>0</v>
      </c>
      <c r="AQ51" s="23">
        <f t="shared" si="44"/>
        <v>0</v>
      </c>
      <c r="AR51" s="23">
        <f t="shared" si="44"/>
        <v>0</v>
      </c>
      <c r="AS51" s="23">
        <f t="shared" si="44"/>
        <v>0</v>
      </c>
      <c r="AT51" s="23">
        <f t="shared" si="44"/>
        <v>0</v>
      </c>
      <c r="AU51" s="23">
        <f t="shared" si="44"/>
        <v>0</v>
      </c>
      <c r="AV51" s="26"/>
      <c r="AW51" s="23">
        <v>47</v>
      </c>
      <c r="AX51" s="23">
        <f t="shared" si="45"/>
        <v>0</v>
      </c>
      <c r="AY51" s="23">
        <f t="shared" si="45"/>
        <v>0</v>
      </c>
      <c r="AZ51" s="23">
        <f t="shared" si="45"/>
        <v>0</v>
      </c>
      <c r="BA51" s="23">
        <f t="shared" si="45"/>
        <v>0</v>
      </c>
      <c r="BB51" s="23">
        <f t="shared" si="45"/>
        <v>0</v>
      </c>
      <c r="BC51" s="23">
        <f t="shared" si="45"/>
        <v>0</v>
      </c>
      <c r="BD51" s="26"/>
      <c r="BE51" s="23">
        <v>47</v>
      </c>
      <c r="BF51" s="23">
        <f t="shared" si="46"/>
        <v>0</v>
      </c>
      <c r="BG51" s="23">
        <f t="shared" si="46"/>
        <v>0</v>
      </c>
      <c r="BH51" s="23">
        <f t="shared" si="46"/>
        <v>0</v>
      </c>
      <c r="BI51" s="23">
        <f t="shared" si="46"/>
        <v>0</v>
      </c>
      <c r="BJ51" s="23">
        <f t="shared" si="46"/>
        <v>0</v>
      </c>
      <c r="BK51" s="23">
        <f t="shared" si="46"/>
        <v>0</v>
      </c>
      <c r="BO51" s="23">
        <v>47</v>
      </c>
      <c r="BP51" s="23" t="e">
        <f t="shared" si="5"/>
        <v>#VALUE!</v>
      </c>
      <c r="BQ51" s="23" t="e">
        <f t="shared" si="6"/>
        <v>#VALUE!</v>
      </c>
      <c r="BR51" s="23" t="e">
        <f t="shared" si="7"/>
        <v>#VALUE!</v>
      </c>
      <c r="BS51" s="23" t="e">
        <f t="shared" si="8"/>
        <v>#VALUE!</v>
      </c>
      <c r="BT51" s="23" t="e">
        <f t="shared" si="9"/>
        <v>#VALUE!</v>
      </c>
      <c r="BV51" s="23">
        <v>47</v>
      </c>
      <c r="BW51" s="23" t="e">
        <f t="shared" si="22"/>
        <v>#VALUE!</v>
      </c>
      <c r="BX51" s="23" t="e">
        <f t="shared" si="10"/>
        <v>#VALUE!</v>
      </c>
      <c r="BY51" s="23" t="e">
        <f t="shared" si="11"/>
        <v>#VALUE!</v>
      </c>
      <c r="BZ51" s="23" t="e">
        <f t="shared" si="12"/>
        <v>#VALUE!</v>
      </c>
      <c r="CA51" s="23" t="e">
        <f t="shared" si="13"/>
        <v>#VALUE!</v>
      </c>
      <c r="CE51" s="23" t="s">
        <v>357</v>
      </c>
      <c r="CF51" s="31" t="s">
        <v>25</v>
      </c>
      <c r="CG51" s="31" t="s">
        <v>26</v>
      </c>
      <c r="CH51" s="31" t="s">
        <v>35</v>
      </c>
      <c r="CI51" s="31" t="s">
        <v>36</v>
      </c>
      <c r="CJ51" s="31" t="s">
        <v>25</v>
      </c>
      <c r="CK51" s="31" t="s">
        <v>26</v>
      </c>
      <c r="CL51" s="31" t="s">
        <v>35</v>
      </c>
      <c r="CM51" s="31" t="s">
        <v>36</v>
      </c>
      <c r="CN51" s="23" t="s">
        <v>27</v>
      </c>
      <c r="CQ51" s="23" t="s">
        <v>357</v>
      </c>
      <c r="CR51" s="31" t="s">
        <v>103</v>
      </c>
      <c r="CS51" s="31"/>
      <c r="CT51" s="31"/>
      <c r="CU51" s="31" t="s">
        <v>102</v>
      </c>
      <c r="DJ51" s="23">
        <v>47</v>
      </c>
      <c r="DK51" s="23" t="e">
        <f>求节点(DD$5:DD$14,$DD$26:$DD$35,$DJ51)*节奏总纲!K50</f>
        <v>#VALUE!</v>
      </c>
      <c r="DL51" s="23" t="e">
        <f>求节点(DE$5:DE$14,$DD$26:$DD$35,$DJ51)*节奏总纲!L50</f>
        <v>#VALUE!</v>
      </c>
      <c r="DM51" s="23" t="e">
        <f>求节点(DF$5:DF$14,$DD$26:$DD$35,$DJ51)*节奏总纲!M50</f>
        <v>#VALUE!</v>
      </c>
      <c r="DN51" s="23" t="e">
        <f>求节点(DG$5:DG$14,$DD$26:$DD$35,$DJ51)*节奏总纲!N50</f>
        <v>#VALUE!</v>
      </c>
      <c r="DO51" s="23" t="e">
        <f>求节点(DH$5:DH$14,$DD$26:$DD$35,$DJ51)*节奏总纲!O50</f>
        <v>#VALUE!</v>
      </c>
      <c r="DP51" s="23" t="e">
        <f>SUM(DK$5:DK51)</f>
        <v>#VALUE!</v>
      </c>
      <c r="DQ51" s="23" t="e">
        <f>SUM(DL$5:DL51)</f>
        <v>#VALUE!</v>
      </c>
      <c r="DR51" s="23" t="e">
        <f>SUM(DM$5:DM51)</f>
        <v>#VALUE!</v>
      </c>
      <c r="DS51" s="23" t="e">
        <f>SUM(DN$5:DN51)</f>
        <v>#VALUE!</v>
      </c>
      <c r="DT51" s="23" t="e">
        <f>SUM(DO$5:DO51)</f>
        <v>#VALUE!</v>
      </c>
      <c r="DU51" s="23" t="e">
        <f>DK51*'[1]功能-付费相关'!AH52+IF($DJ51=1,0,DU50)</f>
        <v>#VALUE!</v>
      </c>
      <c r="DV51" s="23" t="e">
        <f>DL51*'[1]功能-付费相关'!AI52+IF($DJ51=1,0,DV50)</f>
        <v>#VALUE!</v>
      </c>
      <c r="DW51" s="23" t="e">
        <f>DM51*'[1]功能-付费相关'!AJ52+IF($DJ51=1,0,DW50)</f>
        <v>#VALUE!</v>
      </c>
      <c r="DX51" s="23" t="e">
        <f>DN51*'[1]功能-付费相关'!AK52+IF($DJ51=1,0,DX50)</f>
        <v>#VALUE!</v>
      </c>
      <c r="DY51" s="23" t="e">
        <f>DO51*'[1]功能-付费相关'!AL52+IF($DJ51=1,0,DY50)</f>
        <v>#VALUE!</v>
      </c>
      <c r="EB51" s="23">
        <v>47</v>
      </c>
      <c r="EC51" s="23" t="e">
        <f>求节点(DD$5:DD$14,$DE$26:$DE$35,$DJ51)*节奏总纲!K50</f>
        <v>#VALUE!</v>
      </c>
      <c r="ED51" s="23" t="e">
        <f>求节点(DE$5:DE$14,$DE$26:$DE$35,$DJ51)*节奏总纲!L50</f>
        <v>#VALUE!</v>
      </c>
      <c r="EE51" s="23" t="e">
        <f>求节点(DF$5:DF$14,$DE$26:$DE$35,$DJ51)*节奏总纲!M50</f>
        <v>#VALUE!</v>
      </c>
      <c r="EF51" s="23" t="e">
        <f>求节点(DG$5:DG$14,$DE$26:$DE$35,$DJ51)*节奏总纲!N50</f>
        <v>#VALUE!</v>
      </c>
      <c r="EG51" s="23" t="e">
        <f>求节点(DH$5:DH$14,$DE$26:$DE$35,$DJ51)*节奏总纲!O50</f>
        <v>#VALUE!</v>
      </c>
      <c r="EH51" s="23" t="e">
        <f>SUM(EC$5:EC51)</f>
        <v>#VALUE!</v>
      </c>
      <c r="EI51" s="23" t="e">
        <f>SUM(ED$5:ED51)</f>
        <v>#VALUE!</v>
      </c>
      <c r="EJ51" s="23" t="e">
        <f>SUM(EE$5:EE51)</f>
        <v>#VALUE!</v>
      </c>
      <c r="EK51" s="23" t="e">
        <f>SUM(EF$5:EF51)</f>
        <v>#VALUE!</v>
      </c>
      <c r="EL51" s="23" t="e">
        <f>SUM(EG$5:EG51)</f>
        <v>#VALUE!</v>
      </c>
      <c r="EO51" s="23">
        <v>47</v>
      </c>
      <c r="EP51" s="23" t="e">
        <f>求节点(DD$5:DD$14,$DF$26:$DF$35,$DJ51)*节奏总纲!K50</f>
        <v>#VALUE!</v>
      </c>
      <c r="EQ51" s="23" t="e">
        <f>求节点(DE$5:DE$14,$DF$26:$DF$35,$DJ51)*节奏总纲!L50</f>
        <v>#VALUE!</v>
      </c>
      <c r="ER51" s="23" t="e">
        <f>求节点(DF$5:DF$14,$DF$26:$DF$35,$DJ51)*节奏总纲!M50</f>
        <v>#VALUE!</v>
      </c>
      <c r="ES51" s="23" t="e">
        <f>求节点(DG$5:DG$14,$DF$26:$DF$35,$DJ51)*节奏总纲!N50</f>
        <v>#VALUE!</v>
      </c>
      <c r="ET51" s="23" t="e">
        <f>求节点(DH$5:DH$14,$DF$26:$DF$35,$DJ51)*节奏总纲!O50</f>
        <v>#VALUE!</v>
      </c>
      <c r="EU51" s="23" t="e">
        <f>SUM(EP$5:EP51)*$DE$20</f>
        <v>#VALUE!</v>
      </c>
      <c r="EV51" s="23" t="e">
        <f>SUM(EQ$5:EQ51)*$DE$20</f>
        <v>#VALUE!</v>
      </c>
      <c r="EW51" s="23" t="e">
        <f>SUM(ER$5:ER51)*$DE$20</f>
        <v>#VALUE!</v>
      </c>
      <c r="EX51" s="23" t="e">
        <f>SUM(ES$5:ES51)*$DE$20</f>
        <v>#VALUE!</v>
      </c>
      <c r="EY51" s="23" t="e">
        <f>SUM(ET$5:ET51)*$DE$20</f>
        <v>#VALUE!</v>
      </c>
      <c r="FA51" s="23" t="e">
        <f t="shared" si="25"/>
        <v>#VALUE!</v>
      </c>
      <c r="FB51" s="23" t="e">
        <f t="shared" si="25"/>
        <v>#VALUE!</v>
      </c>
      <c r="FC51" s="23" t="e">
        <f t="shared" si="25"/>
        <v>#VALUE!</v>
      </c>
      <c r="FD51" s="23" t="e">
        <f t="shared" si="25"/>
        <v>#VALUE!</v>
      </c>
      <c r="FE51" s="23" t="e">
        <f t="shared" si="25"/>
        <v>#VALUE!</v>
      </c>
      <c r="FF51" s="17" t="e">
        <f>(FA51-FA50)/节奏总纲!K50</f>
        <v>#VALUE!</v>
      </c>
    </row>
    <row r="52" spans="3:162" x14ac:dyDescent="0.15">
      <c r="C52" s="23" t="s">
        <v>50</v>
      </c>
      <c r="D52" s="23"/>
      <c r="M52" s="12" t="e">
        <f>基础状态预期!#REF!</f>
        <v>#REF!</v>
      </c>
      <c r="N52" s="12" t="e">
        <f>基础状态预期!#REF!</f>
        <v>#REF!</v>
      </c>
      <c r="O52" s="12" t="e">
        <f>基础状态预期!#REF!</f>
        <v>#REF!</v>
      </c>
      <c r="P52" s="14" t="e">
        <f>INDEX(D$22:D$31,MATCH($O52,$C$22:$C$31,0),1)*D$4</f>
        <v>#REF!</v>
      </c>
      <c r="Q52" s="14" t="e">
        <f t="shared" ref="Q52:U61" si="48">INDEX(E$22:E$31,MATCH($O52,$C$22:$C$31,0),1)*E$4</f>
        <v>#REF!</v>
      </c>
      <c r="R52" s="14" t="e">
        <f t="shared" si="48"/>
        <v>#REF!</v>
      </c>
      <c r="S52" s="14" t="e">
        <f t="shared" si="48"/>
        <v>#REF!</v>
      </c>
      <c r="T52" s="14" t="e">
        <f t="shared" si="48"/>
        <v>#REF!</v>
      </c>
      <c r="U52" s="14" t="e">
        <f t="shared" si="48"/>
        <v>#REF!</v>
      </c>
      <c r="V52" s="14" t="e">
        <f>SUMPRODUCT(P52:U52/'[1]功能-行军令'!$GI$26:$GN$26)/0.18*'[1]功能-付费相关'!$J$6</f>
        <v>#REF!</v>
      </c>
      <c r="Y52" s="23">
        <v>48</v>
      </c>
      <c r="Z52" s="23">
        <f t="shared" si="42"/>
        <v>0</v>
      </c>
      <c r="AA52" s="23">
        <f t="shared" si="42"/>
        <v>0</v>
      </c>
      <c r="AB52" s="23">
        <f t="shared" si="42"/>
        <v>0</v>
      </c>
      <c r="AC52" s="23">
        <f t="shared" si="42"/>
        <v>0</v>
      </c>
      <c r="AD52" s="23">
        <f t="shared" si="42"/>
        <v>0</v>
      </c>
      <c r="AE52" s="23">
        <f t="shared" si="42"/>
        <v>0</v>
      </c>
      <c r="AF52" s="26"/>
      <c r="AG52" s="23">
        <v>48</v>
      </c>
      <c r="AH52" s="23">
        <f t="shared" si="43"/>
        <v>0</v>
      </c>
      <c r="AI52" s="23">
        <f t="shared" si="43"/>
        <v>0</v>
      </c>
      <c r="AJ52" s="23">
        <f t="shared" si="43"/>
        <v>0</v>
      </c>
      <c r="AK52" s="23">
        <f t="shared" si="43"/>
        <v>0</v>
      </c>
      <c r="AL52" s="23">
        <f t="shared" si="43"/>
        <v>0</v>
      </c>
      <c r="AM52" s="23">
        <f t="shared" si="43"/>
        <v>0</v>
      </c>
      <c r="AN52" s="26"/>
      <c r="AO52" s="23">
        <v>48</v>
      </c>
      <c r="AP52" s="23">
        <f t="shared" si="44"/>
        <v>0</v>
      </c>
      <c r="AQ52" s="23">
        <f t="shared" si="44"/>
        <v>0</v>
      </c>
      <c r="AR52" s="23">
        <f t="shared" si="44"/>
        <v>0</v>
      </c>
      <c r="AS52" s="23">
        <f t="shared" si="44"/>
        <v>0</v>
      </c>
      <c r="AT52" s="23">
        <f t="shared" si="44"/>
        <v>0</v>
      </c>
      <c r="AU52" s="23">
        <f t="shared" si="44"/>
        <v>0</v>
      </c>
      <c r="AV52" s="26"/>
      <c r="AW52" s="23">
        <v>48</v>
      </c>
      <c r="AX52" s="23">
        <f t="shared" si="45"/>
        <v>0</v>
      </c>
      <c r="AY52" s="23">
        <f t="shared" si="45"/>
        <v>0</v>
      </c>
      <c r="AZ52" s="23">
        <f t="shared" si="45"/>
        <v>0</v>
      </c>
      <c r="BA52" s="23">
        <f t="shared" si="45"/>
        <v>0</v>
      </c>
      <c r="BB52" s="23">
        <f t="shared" si="45"/>
        <v>0</v>
      </c>
      <c r="BC52" s="23">
        <f t="shared" si="45"/>
        <v>0</v>
      </c>
      <c r="BD52" s="26"/>
      <c r="BE52" s="23">
        <v>48</v>
      </c>
      <c r="BF52" s="23">
        <f t="shared" si="46"/>
        <v>0</v>
      </c>
      <c r="BG52" s="23">
        <f t="shared" si="46"/>
        <v>0</v>
      </c>
      <c r="BH52" s="23">
        <f t="shared" si="46"/>
        <v>0</v>
      </c>
      <c r="BI52" s="23">
        <f t="shared" si="46"/>
        <v>0</v>
      </c>
      <c r="BJ52" s="23">
        <f t="shared" si="46"/>
        <v>0</v>
      </c>
      <c r="BK52" s="23">
        <f t="shared" si="46"/>
        <v>0</v>
      </c>
      <c r="BO52" s="23">
        <v>48</v>
      </c>
      <c r="BP52" s="23" t="e">
        <f t="shared" si="5"/>
        <v>#VALUE!</v>
      </c>
      <c r="BQ52" s="23" t="e">
        <f t="shared" si="6"/>
        <v>#VALUE!</v>
      </c>
      <c r="BR52" s="23" t="e">
        <f t="shared" si="7"/>
        <v>#VALUE!</v>
      </c>
      <c r="BS52" s="23" t="e">
        <f t="shared" si="8"/>
        <v>#VALUE!</v>
      </c>
      <c r="BT52" s="23" t="e">
        <f t="shared" si="9"/>
        <v>#VALUE!</v>
      </c>
      <c r="BV52" s="23">
        <v>48</v>
      </c>
      <c r="BW52" s="23" t="e">
        <f t="shared" si="22"/>
        <v>#VALUE!</v>
      </c>
      <c r="BX52" s="23" t="e">
        <f t="shared" si="10"/>
        <v>#VALUE!</v>
      </c>
      <c r="BY52" s="23" t="e">
        <f t="shared" si="11"/>
        <v>#VALUE!</v>
      </c>
      <c r="BZ52" s="23" t="e">
        <f t="shared" si="12"/>
        <v>#VALUE!</v>
      </c>
      <c r="CA52" s="23" t="e">
        <f t="shared" si="13"/>
        <v>#VALUE!</v>
      </c>
      <c r="CE52" s="31">
        <v>10</v>
      </c>
      <c r="CF52" s="31" t="e">
        <f t="shared" ref="CF52:CF61" si="49">INDEX($BR$5:$BR$104,$CE52,1)</f>
        <v>#VALUE!</v>
      </c>
      <c r="CG52" s="31">
        <v>0</v>
      </c>
      <c r="CH52" s="31">
        <v>0</v>
      </c>
      <c r="CI52" s="31" t="e">
        <f t="shared" ref="CI52:CI61" si="50">INDEX($BY$5:$BY$104,$CE52,1)</f>
        <v>#VALUE!</v>
      </c>
      <c r="CJ52" s="31" t="e">
        <f>CF52*(INDEX([2]非r将兵属性验证!T$7:T$106,$CE52,1)+INDEX([2]非r将兵属性验证!AJ$7:AJ$106,$CE52,1))</f>
        <v>#VALUE!</v>
      </c>
      <c r="CK52" s="31">
        <v>0</v>
      </c>
      <c r="CL52" s="31">
        <v>0</v>
      </c>
      <c r="CM52" s="31" t="e">
        <f>CI52*INDEX([2]非r将兵属性验证!$AO$7:$AO$106,$CE52,1)</f>
        <v>#VALUE!</v>
      </c>
      <c r="CN52" s="31" t="e">
        <f t="shared" ref="CN52:CN61" si="51">SUM(CJ52:CM52)</f>
        <v>#VALUE!</v>
      </c>
      <c r="CQ52" s="31">
        <v>10</v>
      </c>
      <c r="CR52" s="31" t="e">
        <f>求节点($M$52:$M$61,$V$52:$V$61,CQ52)</f>
        <v>#VALUE!</v>
      </c>
      <c r="CS52" s="31"/>
      <c r="CT52" s="31"/>
      <c r="CU52" s="31" t="e">
        <f>SUM(CR52:CT52)</f>
        <v>#VALUE!</v>
      </c>
      <c r="CW52" s="17" t="e">
        <f>CN52/CU52</f>
        <v>#VALUE!</v>
      </c>
      <c r="DJ52" s="23">
        <v>48</v>
      </c>
      <c r="DK52" s="23" t="e">
        <f>求节点(DD$5:DD$14,$DD$26:$DD$35,$DJ52)*节奏总纲!K51</f>
        <v>#VALUE!</v>
      </c>
      <c r="DL52" s="23" t="e">
        <f>求节点(DE$5:DE$14,$DD$26:$DD$35,$DJ52)*节奏总纲!L51</f>
        <v>#VALUE!</v>
      </c>
      <c r="DM52" s="23" t="e">
        <f>求节点(DF$5:DF$14,$DD$26:$DD$35,$DJ52)*节奏总纲!M51</f>
        <v>#VALUE!</v>
      </c>
      <c r="DN52" s="23" t="e">
        <f>求节点(DG$5:DG$14,$DD$26:$DD$35,$DJ52)*节奏总纲!N51</f>
        <v>#VALUE!</v>
      </c>
      <c r="DO52" s="23" t="e">
        <f>求节点(DH$5:DH$14,$DD$26:$DD$35,$DJ52)*节奏总纲!O51</f>
        <v>#VALUE!</v>
      </c>
      <c r="DP52" s="23" t="e">
        <f>SUM(DK$5:DK52)</f>
        <v>#VALUE!</v>
      </c>
      <c r="DQ52" s="23" t="e">
        <f>SUM(DL$5:DL52)</f>
        <v>#VALUE!</v>
      </c>
      <c r="DR52" s="23" t="e">
        <f>SUM(DM$5:DM52)</f>
        <v>#VALUE!</v>
      </c>
      <c r="DS52" s="23" t="e">
        <f>SUM(DN$5:DN52)</f>
        <v>#VALUE!</v>
      </c>
      <c r="DT52" s="23" t="e">
        <f>SUM(DO$5:DO52)</f>
        <v>#VALUE!</v>
      </c>
      <c r="DU52" s="23" t="e">
        <f>DK52*'[1]功能-付费相关'!AH53+IF($DJ52=1,0,DU51)</f>
        <v>#VALUE!</v>
      </c>
      <c r="DV52" s="23" t="e">
        <f>DL52*'[1]功能-付费相关'!AI53+IF($DJ52=1,0,DV51)</f>
        <v>#VALUE!</v>
      </c>
      <c r="DW52" s="23" t="e">
        <f>DM52*'[1]功能-付费相关'!AJ53+IF($DJ52=1,0,DW51)</f>
        <v>#VALUE!</v>
      </c>
      <c r="DX52" s="23" t="e">
        <f>DN52*'[1]功能-付费相关'!AK53+IF($DJ52=1,0,DX51)</f>
        <v>#VALUE!</v>
      </c>
      <c r="DY52" s="23" t="e">
        <f>DO52*'[1]功能-付费相关'!AL53+IF($DJ52=1,0,DY51)</f>
        <v>#VALUE!</v>
      </c>
      <c r="EB52" s="23">
        <v>48</v>
      </c>
      <c r="EC52" s="23" t="e">
        <f>求节点(DD$5:DD$14,$DE$26:$DE$35,$DJ52)*节奏总纲!K51</f>
        <v>#VALUE!</v>
      </c>
      <c r="ED52" s="23" t="e">
        <f>求节点(DE$5:DE$14,$DE$26:$DE$35,$DJ52)*节奏总纲!L51</f>
        <v>#VALUE!</v>
      </c>
      <c r="EE52" s="23" t="e">
        <f>求节点(DF$5:DF$14,$DE$26:$DE$35,$DJ52)*节奏总纲!M51</f>
        <v>#VALUE!</v>
      </c>
      <c r="EF52" s="23" t="e">
        <f>求节点(DG$5:DG$14,$DE$26:$DE$35,$DJ52)*节奏总纲!N51</f>
        <v>#VALUE!</v>
      </c>
      <c r="EG52" s="23" t="e">
        <f>求节点(DH$5:DH$14,$DE$26:$DE$35,$DJ52)*节奏总纲!O51</f>
        <v>#VALUE!</v>
      </c>
      <c r="EH52" s="23" t="e">
        <f>SUM(EC$5:EC52)</f>
        <v>#VALUE!</v>
      </c>
      <c r="EI52" s="23" t="e">
        <f>SUM(ED$5:ED52)</f>
        <v>#VALUE!</v>
      </c>
      <c r="EJ52" s="23" t="e">
        <f>SUM(EE$5:EE52)</f>
        <v>#VALUE!</v>
      </c>
      <c r="EK52" s="23" t="e">
        <f>SUM(EF$5:EF52)</f>
        <v>#VALUE!</v>
      </c>
      <c r="EL52" s="23" t="e">
        <f>SUM(EG$5:EG52)</f>
        <v>#VALUE!</v>
      </c>
      <c r="EO52" s="23">
        <v>48</v>
      </c>
      <c r="EP52" s="23" t="e">
        <f>求节点(DD$5:DD$14,$DF$26:$DF$35,$DJ52)*节奏总纲!K51</f>
        <v>#VALUE!</v>
      </c>
      <c r="EQ52" s="23" t="e">
        <f>求节点(DE$5:DE$14,$DF$26:$DF$35,$DJ52)*节奏总纲!L51</f>
        <v>#VALUE!</v>
      </c>
      <c r="ER52" s="23" t="e">
        <f>求节点(DF$5:DF$14,$DF$26:$DF$35,$DJ52)*节奏总纲!M51</f>
        <v>#VALUE!</v>
      </c>
      <c r="ES52" s="23" t="e">
        <f>求节点(DG$5:DG$14,$DF$26:$DF$35,$DJ52)*节奏总纲!N51</f>
        <v>#VALUE!</v>
      </c>
      <c r="ET52" s="23" t="e">
        <f>求节点(DH$5:DH$14,$DF$26:$DF$35,$DJ52)*节奏总纲!O51</f>
        <v>#VALUE!</v>
      </c>
      <c r="EU52" s="23" t="e">
        <f>SUM(EP$5:EP52)*$DE$20</f>
        <v>#VALUE!</v>
      </c>
      <c r="EV52" s="23" t="e">
        <f>SUM(EQ$5:EQ52)*$DE$20</f>
        <v>#VALUE!</v>
      </c>
      <c r="EW52" s="23" t="e">
        <f>SUM(ER$5:ER52)*$DE$20</f>
        <v>#VALUE!</v>
      </c>
      <c r="EX52" s="23" t="e">
        <f>SUM(ES$5:ES52)*$DE$20</f>
        <v>#VALUE!</v>
      </c>
      <c r="EY52" s="23" t="e">
        <f>SUM(ET$5:ET52)*$DE$20</f>
        <v>#VALUE!</v>
      </c>
      <c r="FA52" s="23" t="e">
        <f t="shared" si="25"/>
        <v>#VALUE!</v>
      </c>
      <c r="FB52" s="23" t="e">
        <f t="shared" si="25"/>
        <v>#VALUE!</v>
      </c>
      <c r="FC52" s="23" t="e">
        <f t="shared" si="25"/>
        <v>#VALUE!</v>
      </c>
      <c r="FD52" s="23" t="e">
        <f t="shared" si="25"/>
        <v>#VALUE!</v>
      </c>
      <c r="FE52" s="23" t="e">
        <f t="shared" si="25"/>
        <v>#VALUE!</v>
      </c>
      <c r="FF52" s="17" t="e">
        <f>(FA52-FA51)/节奏总纲!K51</f>
        <v>#VALUE!</v>
      </c>
    </row>
    <row r="53" spans="3:162" x14ac:dyDescent="0.15">
      <c r="C53" s="23" t="s">
        <v>51</v>
      </c>
      <c r="D53" s="23"/>
      <c r="M53" s="12" t="e">
        <f>基础状态预期!#REF!</f>
        <v>#REF!</v>
      </c>
      <c r="N53" s="12" t="e">
        <f>基础状态预期!#REF!</f>
        <v>#REF!</v>
      </c>
      <c r="O53" s="12" t="e">
        <f>基础状态预期!#REF!</f>
        <v>#REF!</v>
      </c>
      <c r="P53" s="14" t="e">
        <f t="shared" ref="P53:P61" si="52">INDEX(D$22:D$31,MATCH($O53,$C$22:$C$31,0),1)*D$4</f>
        <v>#REF!</v>
      </c>
      <c r="Q53" s="14" t="e">
        <f t="shared" si="48"/>
        <v>#REF!</v>
      </c>
      <c r="R53" s="14" t="e">
        <f t="shared" si="48"/>
        <v>#REF!</v>
      </c>
      <c r="S53" s="14" t="e">
        <f t="shared" si="48"/>
        <v>#REF!</v>
      </c>
      <c r="T53" s="14" t="e">
        <f t="shared" si="48"/>
        <v>#REF!</v>
      </c>
      <c r="U53" s="14" t="e">
        <f t="shared" si="48"/>
        <v>#REF!</v>
      </c>
      <c r="V53" s="14" t="e">
        <f>SUMPRODUCT(P53:U53/'[1]功能-行军令'!$GI$26:$GN$26)/0.18*'[1]功能-付费相关'!$J$6</f>
        <v>#REF!</v>
      </c>
      <c r="Y53" s="23">
        <v>49</v>
      </c>
      <c r="Z53" s="23">
        <f t="shared" si="42"/>
        <v>0</v>
      </c>
      <c r="AA53" s="23">
        <f t="shared" si="42"/>
        <v>0</v>
      </c>
      <c r="AB53" s="23">
        <f t="shared" si="42"/>
        <v>0</v>
      </c>
      <c r="AC53" s="23">
        <f t="shared" si="42"/>
        <v>0</v>
      </c>
      <c r="AD53" s="23">
        <f t="shared" si="42"/>
        <v>0</v>
      </c>
      <c r="AE53" s="23">
        <f t="shared" si="42"/>
        <v>0</v>
      </c>
      <c r="AF53" s="26"/>
      <c r="AG53" s="23">
        <v>49</v>
      </c>
      <c r="AH53" s="23">
        <f t="shared" si="43"/>
        <v>0</v>
      </c>
      <c r="AI53" s="23">
        <f t="shared" si="43"/>
        <v>0</v>
      </c>
      <c r="AJ53" s="23">
        <f t="shared" si="43"/>
        <v>0</v>
      </c>
      <c r="AK53" s="23">
        <f t="shared" si="43"/>
        <v>0</v>
      </c>
      <c r="AL53" s="23">
        <f t="shared" si="43"/>
        <v>0</v>
      </c>
      <c r="AM53" s="23">
        <f t="shared" si="43"/>
        <v>0</v>
      </c>
      <c r="AN53" s="26"/>
      <c r="AO53" s="23">
        <v>49</v>
      </c>
      <c r="AP53" s="23">
        <f t="shared" si="44"/>
        <v>0</v>
      </c>
      <c r="AQ53" s="23">
        <f t="shared" si="44"/>
        <v>0</v>
      </c>
      <c r="AR53" s="23">
        <f t="shared" si="44"/>
        <v>0</v>
      </c>
      <c r="AS53" s="23">
        <f t="shared" si="44"/>
        <v>0</v>
      </c>
      <c r="AT53" s="23">
        <f t="shared" si="44"/>
        <v>0</v>
      </c>
      <c r="AU53" s="23">
        <f t="shared" si="44"/>
        <v>0</v>
      </c>
      <c r="AV53" s="26"/>
      <c r="AW53" s="23">
        <v>49</v>
      </c>
      <c r="AX53" s="23">
        <f t="shared" si="45"/>
        <v>0</v>
      </c>
      <c r="AY53" s="23">
        <f t="shared" si="45"/>
        <v>0</v>
      </c>
      <c r="AZ53" s="23">
        <f t="shared" si="45"/>
        <v>0</v>
      </c>
      <c r="BA53" s="23">
        <f t="shared" si="45"/>
        <v>0</v>
      </c>
      <c r="BB53" s="23">
        <f t="shared" si="45"/>
        <v>0</v>
      </c>
      <c r="BC53" s="23">
        <f t="shared" si="45"/>
        <v>0</v>
      </c>
      <c r="BD53" s="26"/>
      <c r="BE53" s="23">
        <v>49</v>
      </c>
      <c r="BF53" s="23">
        <f t="shared" si="46"/>
        <v>0</v>
      </c>
      <c r="BG53" s="23">
        <f t="shared" si="46"/>
        <v>0</v>
      </c>
      <c r="BH53" s="23">
        <f t="shared" si="46"/>
        <v>0</v>
      </c>
      <c r="BI53" s="23">
        <f t="shared" si="46"/>
        <v>0</v>
      </c>
      <c r="BJ53" s="23">
        <f t="shared" si="46"/>
        <v>0</v>
      </c>
      <c r="BK53" s="23">
        <f t="shared" si="46"/>
        <v>0</v>
      </c>
      <c r="BO53" s="23">
        <v>49</v>
      </c>
      <c r="BP53" s="23" t="e">
        <f t="shared" si="5"/>
        <v>#VALUE!</v>
      </c>
      <c r="BQ53" s="23" t="e">
        <f t="shared" si="6"/>
        <v>#VALUE!</v>
      </c>
      <c r="BR53" s="23" t="e">
        <f t="shared" si="7"/>
        <v>#VALUE!</v>
      </c>
      <c r="BS53" s="23" t="e">
        <f t="shared" si="8"/>
        <v>#VALUE!</v>
      </c>
      <c r="BT53" s="23" t="e">
        <f t="shared" si="9"/>
        <v>#VALUE!</v>
      </c>
      <c r="BV53" s="23">
        <v>49</v>
      </c>
      <c r="BW53" s="23" t="e">
        <f t="shared" si="22"/>
        <v>#VALUE!</v>
      </c>
      <c r="BX53" s="23" t="e">
        <f t="shared" si="10"/>
        <v>#VALUE!</v>
      </c>
      <c r="BY53" s="23" t="e">
        <f t="shared" si="11"/>
        <v>#VALUE!</v>
      </c>
      <c r="BZ53" s="23" t="e">
        <f t="shared" si="12"/>
        <v>#VALUE!</v>
      </c>
      <c r="CA53" s="23" t="e">
        <f t="shared" si="13"/>
        <v>#VALUE!</v>
      </c>
      <c r="CE53" s="31">
        <v>20</v>
      </c>
      <c r="CF53" s="31" t="e">
        <f t="shared" si="49"/>
        <v>#VALUE!</v>
      </c>
      <c r="CG53" s="31">
        <v>0</v>
      </c>
      <c r="CH53" s="31">
        <v>0</v>
      </c>
      <c r="CI53" s="31" t="e">
        <f t="shared" si="50"/>
        <v>#VALUE!</v>
      </c>
      <c r="CJ53" s="31" t="e">
        <f>CF53*(INDEX([2]非r将兵属性验证!T$7:T$106,$CE53,1)+INDEX([2]非r将兵属性验证!AJ$7:AJ$106,$CE53,1))</f>
        <v>#VALUE!</v>
      </c>
      <c r="CK53" s="31">
        <v>0</v>
      </c>
      <c r="CL53" s="31">
        <v>0</v>
      </c>
      <c r="CM53" s="31" t="e">
        <f>CI53*INDEX([2]非r将兵属性验证!$AO$7:$AO$106,$CE53,1)</f>
        <v>#VALUE!</v>
      </c>
      <c r="CN53" s="31" t="e">
        <f t="shared" si="51"/>
        <v>#VALUE!</v>
      </c>
      <c r="CQ53" s="31">
        <v>20</v>
      </c>
      <c r="CR53" s="31" t="e">
        <f t="shared" ref="CR53:CR61" si="53">求节点($M$52:$M$61,$V$52:$V$61,CQ53)</f>
        <v>#VALUE!</v>
      </c>
      <c r="CS53" s="31"/>
      <c r="CT53" s="31"/>
      <c r="CU53" s="31" t="e">
        <f t="shared" ref="CU53:CU61" si="54">SUM(CR53:CT53)</f>
        <v>#VALUE!</v>
      </c>
      <c r="CW53" s="17" t="e">
        <f t="shared" ref="CW53:CW61" si="55">CN53/CU53</f>
        <v>#VALUE!</v>
      </c>
      <c r="DJ53" s="23">
        <v>49</v>
      </c>
      <c r="DK53" s="23" t="e">
        <f>求节点(DD$5:DD$14,$DD$26:$DD$35,$DJ53)*节奏总纲!K52</f>
        <v>#VALUE!</v>
      </c>
      <c r="DL53" s="23" t="e">
        <f>求节点(DE$5:DE$14,$DD$26:$DD$35,$DJ53)*节奏总纲!L52</f>
        <v>#VALUE!</v>
      </c>
      <c r="DM53" s="23" t="e">
        <f>求节点(DF$5:DF$14,$DD$26:$DD$35,$DJ53)*节奏总纲!M52</f>
        <v>#VALUE!</v>
      </c>
      <c r="DN53" s="23" t="e">
        <f>求节点(DG$5:DG$14,$DD$26:$DD$35,$DJ53)*节奏总纲!N52</f>
        <v>#VALUE!</v>
      </c>
      <c r="DO53" s="23" t="e">
        <f>求节点(DH$5:DH$14,$DD$26:$DD$35,$DJ53)*节奏总纲!O52</f>
        <v>#VALUE!</v>
      </c>
      <c r="DP53" s="23" t="e">
        <f>SUM(DK$5:DK53)</f>
        <v>#VALUE!</v>
      </c>
      <c r="DQ53" s="23" t="e">
        <f>SUM(DL$5:DL53)</f>
        <v>#VALUE!</v>
      </c>
      <c r="DR53" s="23" t="e">
        <f>SUM(DM$5:DM53)</f>
        <v>#VALUE!</v>
      </c>
      <c r="DS53" s="23" t="e">
        <f>SUM(DN$5:DN53)</f>
        <v>#VALUE!</v>
      </c>
      <c r="DT53" s="23" t="e">
        <f>SUM(DO$5:DO53)</f>
        <v>#VALUE!</v>
      </c>
      <c r="DU53" s="23" t="e">
        <f>DK53*'[1]功能-付费相关'!AH54+IF($DJ53=1,0,DU52)</f>
        <v>#VALUE!</v>
      </c>
      <c r="DV53" s="23" t="e">
        <f>DL53*'[1]功能-付费相关'!AI54+IF($DJ53=1,0,DV52)</f>
        <v>#VALUE!</v>
      </c>
      <c r="DW53" s="23" t="e">
        <f>DM53*'[1]功能-付费相关'!AJ54+IF($DJ53=1,0,DW52)</f>
        <v>#VALUE!</v>
      </c>
      <c r="DX53" s="23" t="e">
        <f>DN53*'[1]功能-付费相关'!AK54+IF($DJ53=1,0,DX52)</f>
        <v>#VALUE!</v>
      </c>
      <c r="DY53" s="23" t="e">
        <f>DO53*'[1]功能-付费相关'!AL54+IF($DJ53=1,0,DY52)</f>
        <v>#VALUE!</v>
      </c>
      <c r="EB53" s="23">
        <v>49</v>
      </c>
      <c r="EC53" s="23" t="e">
        <f>求节点(DD$5:DD$14,$DE$26:$DE$35,$DJ53)*节奏总纲!K52</f>
        <v>#VALUE!</v>
      </c>
      <c r="ED53" s="23" t="e">
        <f>求节点(DE$5:DE$14,$DE$26:$DE$35,$DJ53)*节奏总纲!L52</f>
        <v>#VALUE!</v>
      </c>
      <c r="EE53" s="23" t="e">
        <f>求节点(DF$5:DF$14,$DE$26:$DE$35,$DJ53)*节奏总纲!M52</f>
        <v>#VALUE!</v>
      </c>
      <c r="EF53" s="23" t="e">
        <f>求节点(DG$5:DG$14,$DE$26:$DE$35,$DJ53)*节奏总纲!N52</f>
        <v>#VALUE!</v>
      </c>
      <c r="EG53" s="23" t="e">
        <f>求节点(DH$5:DH$14,$DE$26:$DE$35,$DJ53)*节奏总纲!O52</f>
        <v>#VALUE!</v>
      </c>
      <c r="EH53" s="23" t="e">
        <f>SUM(EC$5:EC53)</f>
        <v>#VALUE!</v>
      </c>
      <c r="EI53" s="23" t="e">
        <f>SUM(ED$5:ED53)</f>
        <v>#VALUE!</v>
      </c>
      <c r="EJ53" s="23" t="e">
        <f>SUM(EE$5:EE53)</f>
        <v>#VALUE!</v>
      </c>
      <c r="EK53" s="23" t="e">
        <f>SUM(EF$5:EF53)</f>
        <v>#VALUE!</v>
      </c>
      <c r="EL53" s="23" t="e">
        <f>SUM(EG$5:EG53)</f>
        <v>#VALUE!</v>
      </c>
      <c r="EO53" s="23">
        <v>49</v>
      </c>
      <c r="EP53" s="23" t="e">
        <f>求节点(DD$5:DD$14,$DF$26:$DF$35,$DJ53)*节奏总纲!K52</f>
        <v>#VALUE!</v>
      </c>
      <c r="EQ53" s="23" t="e">
        <f>求节点(DE$5:DE$14,$DF$26:$DF$35,$DJ53)*节奏总纲!L52</f>
        <v>#VALUE!</v>
      </c>
      <c r="ER53" s="23" t="e">
        <f>求节点(DF$5:DF$14,$DF$26:$DF$35,$DJ53)*节奏总纲!M52</f>
        <v>#VALUE!</v>
      </c>
      <c r="ES53" s="23" t="e">
        <f>求节点(DG$5:DG$14,$DF$26:$DF$35,$DJ53)*节奏总纲!N52</f>
        <v>#VALUE!</v>
      </c>
      <c r="ET53" s="23" t="e">
        <f>求节点(DH$5:DH$14,$DF$26:$DF$35,$DJ53)*节奏总纲!O52</f>
        <v>#VALUE!</v>
      </c>
      <c r="EU53" s="23" t="e">
        <f>SUM(EP$5:EP53)*$DE$20</f>
        <v>#VALUE!</v>
      </c>
      <c r="EV53" s="23" t="e">
        <f>SUM(EQ$5:EQ53)*$DE$20</f>
        <v>#VALUE!</v>
      </c>
      <c r="EW53" s="23" t="e">
        <f>SUM(ER$5:ER53)*$DE$20</f>
        <v>#VALUE!</v>
      </c>
      <c r="EX53" s="23" t="e">
        <f>SUM(ES$5:ES53)*$DE$20</f>
        <v>#VALUE!</v>
      </c>
      <c r="EY53" s="23" t="e">
        <f>SUM(ET$5:ET53)*$DE$20</f>
        <v>#VALUE!</v>
      </c>
      <c r="FA53" s="23" t="e">
        <f t="shared" si="25"/>
        <v>#VALUE!</v>
      </c>
      <c r="FB53" s="23" t="e">
        <f t="shared" si="25"/>
        <v>#VALUE!</v>
      </c>
      <c r="FC53" s="23" t="e">
        <f t="shared" si="25"/>
        <v>#VALUE!</v>
      </c>
      <c r="FD53" s="23" t="e">
        <f t="shared" si="25"/>
        <v>#VALUE!</v>
      </c>
      <c r="FE53" s="23" t="e">
        <f t="shared" si="25"/>
        <v>#VALUE!</v>
      </c>
      <c r="FF53" s="17" t="e">
        <f>(FA53-FA52)/节奏总纲!K52</f>
        <v>#VALUE!</v>
      </c>
    </row>
    <row r="54" spans="3:162" x14ac:dyDescent="0.15">
      <c r="C54" s="23" t="s">
        <v>52</v>
      </c>
      <c r="D54" s="23"/>
      <c r="M54" s="12" t="e">
        <f>基础状态预期!#REF!</f>
        <v>#REF!</v>
      </c>
      <c r="N54" s="12" t="e">
        <f>基础状态预期!#REF!</f>
        <v>#REF!</v>
      </c>
      <c r="O54" s="12" t="e">
        <f>基础状态预期!#REF!</f>
        <v>#REF!</v>
      </c>
      <c r="P54" s="14" t="e">
        <f t="shared" si="52"/>
        <v>#REF!</v>
      </c>
      <c r="Q54" s="14" t="e">
        <f t="shared" si="48"/>
        <v>#REF!</v>
      </c>
      <c r="R54" s="14" t="e">
        <f t="shared" si="48"/>
        <v>#REF!</v>
      </c>
      <c r="S54" s="14" t="e">
        <f t="shared" si="48"/>
        <v>#REF!</v>
      </c>
      <c r="T54" s="14" t="e">
        <f t="shared" si="48"/>
        <v>#REF!</v>
      </c>
      <c r="U54" s="14" t="e">
        <f t="shared" si="48"/>
        <v>#REF!</v>
      </c>
      <c r="V54" s="14" t="e">
        <f>SUMPRODUCT(P54:U54/'[1]功能-行军令'!$GI$26:$GN$26)/0.18*'[1]功能-付费相关'!$J$6</f>
        <v>#REF!</v>
      </c>
      <c r="Y54" s="23">
        <v>50</v>
      </c>
      <c r="Z54" s="23">
        <f t="shared" si="42"/>
        <v>0</v>
      </c>
      <c r="AA54" s="23">
        <f t="shared" si="42"/>
        <v>0</v>
      </c>
      <c r="AB54" s="23">
        <f t="shared" si="42"/>
        <v>0</v>
      </c>
      <c r="AC54" s="23">
        <f t="shared" si="42"/>
        <v>0</v>
      </c>
      <c r="AD54" s="23">
        <f t="shared" si="42"/>
        <v>0</v>
      </c>
      <c r="AE54" s="23">
        <f t="shared" si="42"/>
        <v>0</v>
      </c>
      <c r="AF54" s="26"/>
      <c r="AG54" s="23">
        <v>50</v>
      </c>
      <c r="AH54" s="23">
        <f t="shared" si="43"/>
        <v>0</v>
      </c>
      <c r="AI54" s="23">
        <f t="shared" si="43"/>
        <v>0</v>
      </c>
      <c r="AJ54" s="23">
        <f t="shared" si="43"/>
        <v>0</v>
      </c>
      <c r="AK54" s="23">
        <f t="shared" si="43"/>
        <v>0</v>
      </c>
      <c r="AL54" s="23">
        <f t="shared" si="43"/>
        <v>0</v>
      </c>
      <c r="AM54" s="23">
        <f t="shared" si="43"/>
        <v>0</v>
      </c>
      <c r="AN54" s="26"/>
      <c r="AO54" s="23">
        <v>50</v>
      </c>
      <c r="AP54" s="23">
        <f t="shared" si="44"/>
        <v>0</v>
      </c>
      <c r="AQ54" s="23">
        <f t="shared" si="44"/>
        <v>0</v>
      </c>
      <c r="AR54" s="23">
        <f t="shared" si="44"/>
        <v>0</v>
      </c>
      <c r="AS54" s="23">
        <f t="shared" si="44"/>
        <v>0</v>
      </c>
      <c r="AT54" s="23">
        <f t="shared" si="44"/>
        <v>0</v>
      </c>
      <c r="AU54" s="23">
        <f t="shared" si="44"/>
        <v>0</v>
      </c>
      <c r="AV54" s="26"/>
      <c r="AW54" s="23">
        <v>50</v>
      </c>
      <c r="AX54" s="23">
        <f t="shared" si="45"/>
        <v>0</v>
      </c>
      <c r="AY54" s="23">
        <f t="shared" si="45"/>
        <v>0</v>
      </c>
      <c r="AZ54" s="23">
        <f t="shared" si="45"/>
        <v>0</v>
      </c>
      <c r="BA54" s="23">
        <f t="shared" si="45"/>
        <v>0</v>
      </c>
      <c r="BB54" s="23">
        <f t="shared" si="45"/>
        <v>0</v>
      </c>
      <c r="BC54" s="23">
        <f t="shared" si="45"/>
        <v>0</v>
      </c>
      <c r="BD54" s="26"/>
      <c r="BE54" s="23">
        <v>50</v>
      </c>
      <c r="BF54" s="23">
        <f t="shared" si="46"/>
        <v>0</v>
      </c>
      <c r="BG54" s="23">
        <f t="shared" si="46"/>
        <v>0</v>
      </c>
      <c r="BH54" s="23">
        <f t="shared" si="46"/>
        <v>0</v>
      </c>
      <c r="BI54" s="23">
        <f t="shared" si="46"/>
        <v>0</v>
      </c>
      <c r="BJ54" s="23">
        <f t="shared" si="46"/>
        <v>0</v>
      </c>
      <c r="BK54" s="23">
        <f t="shared" si="46"/>
        <v>0</v>
      </c>
      <c r="BO54" s="23">
        <v>50</v>
      </c>
      <c r="BP54" s="23" t="e">
        <f t="shared" si="5"/>
        <v>#VALUE!</v>
      </c>
      <c r="BQ54" s="23" t="e">
        <f t="shared" si="6"/>
        <v>#VALUE!</v>
      </c>
      <c r="BR54" s="23" t="e">
        <f t="shared" si="7"/>
        <v>#VALUE!</v>
      </c>
      <c r="BS54" s="23" t="e">
        <f t="shared" si="8"/>
        <v>#VALUE!</v>
      </c>
      <c r="BT54" s="23" t="e">
        <f t="shared" si="9"/>
        <v>#VALUE!</v>
      </c>
      <c r="BV54" s="23">
        <v>50</v>
      </c>
      <c r="BW54" s="23" t="e">
        <f t="shared" si="22"/>
        <v>#VALUE!</v>
      </c>
      <c r="BX54" s="23" t="e">
        <f t="shared" si="10"/>
        <v>#VALUE!</v>
      </c>
      <c r="BY54" s="23" t="e">
        <f t="shared" si="11"/>
        <v>#VALUE!</v>
      </c>
      <c r="BZ54" s="23" t="e">
        <f t="shared" si="12"/>
        <v>#VALUE!</v>
      </c>
      <c r="CA54" s="23" t="e">
        <f t="shared" si="13"/>
        <v>#VALUE!</v>
      </c>
      <c r="CE54" s="31">
        <v>30</v>
      </c>
      <c r="CF54" s="31" t="e">
        <f t="shared" si="49"/>
        <v>#VALUE!</v>
      </c>
      <c r="CG54" s="31">
        <v>0</v>
      </c>
      <c r="CH54" s="31">
        <v>0</v>
      </c>
      <c r="CI54" s="31" t="e">
        <f t="shared" si="50"/>
        <v>#VALUE!</v>
      </c>
      <c r="CJ54" s="31" t="e">
        <f>CF54*(INDEX([2]非r将兵属性验证!T$7:T$106,$CE54,1)+INDEX([2]非r将兵属性验证!AJ$7:AJ$106,$CE54,1))</f>
        <v>#VALUE!</v>
      </c>
      <c r="CK54" s="31">
        <v>0</v>
      </c>
      <c r="CL54" s="31">
        <v>0</v>
      </c>
      <c r="CM54" s="31" t="e">
        <f>CI54*INDEX([2]非r将兵属性验证!$AO$7:$AO$106,$CE54,1)</f>
        <v>#VALUE!</v>
      </c>
      <c r="CN54" s="31" t="e">
        <f t="shared" si="51"/>
        <v>#VALUE!</v>
      </c>
      <c r="CQ54" s="31">
        <v>30</v>
      </c>
      <c r="CR54" s="31" t="e">
        <f t="shared" si="53"/>
        <v>#VALUE!</v>
      </c>
      <c r="CS54" s="31"/>
      <c r="CT54" s="31"/>
      <c r="CU54" s="31" t="e">
        <f t="shared" si="54"/>
        <v>#VALUE!</v>
      </c>
      <c r="CW54" s="17" t="e">
        <f t="shared" si="55"/>
        <v>#VALUE!</v>
      </c>
      <c r="DJ54" s="23">
        <v>50</v>
      </c>
      <c r="DK54" s="23" t="e">
        <f>求节点(DD$5:DD$14,$DD$26:$DD$35,$DJ54)*节奏总纲!K53</f>
        <v>#VALUE!</v>
      </c>
      <c r="DL54" s="23" t="e">
        <f>求节点(DE$5:DE$14,$DD$26:$DD$35,$DJ54)*节奏总纲!L53</f>
        <v>#VALUE!</v>
      </c>
      <c r="DM54" s="23" t="e">
        <f>求节点(DF$5:DF$14,$DD$26:$DD$35,$DJ54)*节奏总纲!M53</f>
        <v>#VALUE!</v>
      </c>
      <c r="DN54" s="23" t="e">
        <f>求节点(DG$5:DG$14,$DD$26:$DD$35,$DJ54)*节奏总纲!N53</f>
        <v>#VALUE!</v>
      </c>
      <c r="DO54" s="23" t="e">
        <f>求节点(DH$5:DH$14,$DD$26:$DD$35,$DJ54)*节奏总纲!O53</f>
        <v>#VALUE!</v>
      </c>
      <c r="DP54" s="23" t="e">
        <f>SUM(DK$5:DK54)</f>
        <v>#VALUE!</v>
      </c>
      <c r="DQ54" s="23" t="e">
        <f>SUM(DL$5:DL54)</f>
        <v>#VALUE!</v>
      </c>
      <c r="DR54" s="23" t="e">
        <f>SUM(DM$5:DM54)</f>
        <v>#VALUE!</v>
      </c>
      <c r="DS54" s="23" t="e">
        <f>SUM(DN$5:DN54)</f>
        <v>#VALUE!</v>
      </c>
      <c r="DT54" s="23" t="e">
        <f>SUM(DO$5:DO54)</f>
        <v>#VALUE!</v>
      </c>
      <c r="DU54" s="23" t="e">
        <f>DK54*'[1]功能-付费相关'!AH55+IF($DJ54=1,0,DU53)</f>
        <v>#VALUE!</v>
      </c>
      <c r="DV54" s="23" t="e">
        <f>DL54*'[1]功能-付费相关'!AI55+IF($DJ54=1,0,DV53)</f>
        <v>#VALUE!</v>
      </c>
      <c r="DW54" s="23" t="e">
        <f>DM54*'[1]功能-付费相关'!AJ55+IF($DJ54=1,0,DW53)</f>
        <v>#VALUE!</v>
      </c>
      <c r="DX54" s="23" t="e">
        <f>DN54*'[1]功能-付费相关'!AK55+IF($DJ54=1,0,DX53)</f>
        <v>#VALUE!</v>
      </c>
      <c r="DY54" s="23" t="e">
        <f>DO54*'[1]功能-付费相关'!AL55+IF($DJ54=1,0,DY53)</f>
        <v>#VALUE!</v>
      </c>
      <c r="EB54" s="23">
        <v>50</v>
      </c>
      <c r="EC54" s="23" t="e">
        <f>求节点(DD$5:DD$14,$DE$26:$DE$35,$DJ54)*节奏总纲!K53</f>
        <v>#VALUE!</v>
      </c>
      <c r="ED54" s="23" t="e">
        <f>求节点(DE$5:DE$14,$DE$26:$DE$35,$DJ54)*节奏总纲!L53</f>
        <v>#VALUE!</v>
      </c>
      <c r="EE54" s="23" t="e">
        <f>求节点(DF$5:DF$14,$DE$26:$DE$35,$DJ54)*节奏总纲!M53</f>
        <v>#VALUE!</v>
      </c>
      <c r="EF54" s="23" t="e">
        <f>求节点(DG$5:DG$14,$DE$26:$DE$35,$DJ54)*节奏总纲!N53</f>
        <v>#VALUE!</v>
      </c>
      <c r="EG54" s="23" t="e">
        <f>求节点(DH$5:DH$14,$DE$26:$DE$35,$DJ54)*节奏总纲!O53</f>
        <v>#VALUE!</v>
      </c>
      <c r="EH54" s="23" t="e">
        <f>SUM(EC$5:EC54)</f>
        <v>#VALUE!</v>
      </c>
      <c r="EI54" s="23" t="e">
        <f>SUM(ED$5:ED54)</f>
        <v>#VALUE!</v>
      </c>
      <c r="EJ54" s="23" t="e">
        <f>SUM(EE$5:EE54)</f>
        <v>#VALUE!</v>
      </c>
      <c r="EK54" s="23" t="e">
        <f>SUM(EF$5:EF54)</f>
        <v>#VALUE!</v>
      </c>
      <c r="EL54" s="23" t="e">
        <f>SUM(EG$5:EG54)</f>
        <v>#VALUE!</v>
      </c>
      <c r="EO54" s="23">
        <v>50</v>
      </c>
      <c r="EP54" s="23" t="e">
        <f>求节点(DD$5:DD$14,$DF$26:$DF$35,$DJ54)*节奏总纲!K53</f>
        <v>#VALUE!</v>
      </c>
      <c r="EQ54" s="23" t="e">
        <f>求节点(DE$5:DE$14,$DF$26:$DF$35,$DJ54)*节奏总纲!L53</f>
        <v>#VALUE!</v>
      </c>
      <c r="ER54" s="23" t="e">
        <f>求节点(DF$5:DF$14,$DF$26:$DF$35,$DJ54)*节奏总纲!M53</f>
        <v>#VALUE!</v>
      </c>
      <c r="ES54" s="23" t="e">
        <f>求节点(DG$5:DG$14,$DF$26:$DF$35,$DJ54)*节奏总纲!N53</f>
        <v>#VALUE!</v>
      </c>
      <c r="ET54" s="23" t="e">
        <f>求节点(DH$5:DH$14,$DF$26:$DF$35,$DJ54)*节奏总纲!O53</f>
        <v>#VALUE!</v>
      </c>
      <c r="EU54" s="23" t="e">
        <f>SUM(EP$5:EP54)*$DE$20</f>
        <v>#VALUE!</v>
      </c>
      <c r="EV54" s="23" t="e">
        <f>SUM(EQ$5:EQ54)*$DE$20</f>
        <v>#VALUE!</v>
      </c>
      <c r="EW54" s="23" t="e">
        <f>SUM(ER$5:ER54)*$DE$20</f>
        <v>#VALUE!</v>
      </c>
      <c r="EX54" s="23" t="e">
        <f>SUM(ES$5:ES54)*$DE$20</f>
        <v>#VALUE!</v>
      </c>
      <c r="EY54" s="23" t="e">
        <f>SUM(ET$5:ET54)*$DE$20</f>
        <v>#VALUE!</v>
      </c>
      <c r="FA54" s="23" t="e">
        <f t="shared" si="25"/>
        <v>#VALUE!</v>
      </c>
      <c r="FB54" s="23" t="e">
        <f t="shared" si="25"/>
        <v>#VALUE!</v>
      </c>
      <c r="FC54" s="23" t="e">
        <f t="shared" si="25"/>
        <v>#VALUE!</v>
      </c>
      <c r="FD54" s="23" t="e">
        <f t="shared" si="25"/>
        <v>#VALUE!</v>
      </c>
      <c r="FE54" s="23" t="e">
        <f t="shared" si="25"/>
        <v>#VALUE!</v>
      </c>
      <c r="FF54" s="17" t="e">
        <f>(FA54-FA53)/节奏总纲!K53</f>
        <v>#VALUE!</v>
      </c>
    </row>
    <row r="55" spans="3:162" x14ac:dyDescent="0.15">
      <c r="C55" s="23" t="s">
        <v>53</v>
      </c>
      <c r="D55" s="23"/>
      <c r="M55" s="12" t="e">
        <f>基础状态预期!#REF!</f>
        <v>#REF!</v>
      </c>
      <c r="N55" s="12" t="e">
        <f>基础状态预期!#REF!</f>
        <v>#REF!</v>
      </c>
      <c r="O55" s="12" t="e">
        <f>基础状态预期!#REF!</f>
        <v>#REF!</v>
      </c>
      <c r="P55" s="14" t="e">
        <f t="shared" si="52"/>
        <v>#REF!</v>
      </c>
      <c r="Q55" s="14" t="e">
        <f t="shared" si="48"/>
        <v>#REF!</v>
      </c>
      <c r="R55" s="14" t="e">
        <f t="shared" si="48"/>
        <v>#REF!</v>
      </c>
      <c r="S55" s="14" t="e">
        <f t="shared" si="48"/>
        <v>#REF!</v>
      </c>
      <c r="T55" s="14" t="e">
        <f t="shared" si="48"/>
        <v>#REF!</v>
      </c>
      <c r="U55" s="14" t="e">
        <f t="shared" si="48"/>
        <v>#REF!</v>
      </c>
      <c r="V55" s="14" t="e">
        <f>SUMPRODUCT(P55:U55/'[1]功能-行军令'!$GI$26:$GN$26)/0.18*'[1]功能-付费相关'!$J$6</f>
        <v>#REF!</v>
      </c>
      <c r="Y55" s="23">
        <v>51</v>
      </c>
      <c r="Z55" s="23">
        <f t="shared" si="42"/>
        <v>0</v>
      </c>
      <c r="AA55" s="23">
        <f t="shared" si="42"/>
        <v>0</v>
      </c>
      <c r="AB55" s="23">
        <f t="shared" si="42"/>
        <v>0</v>
      </c>
      <c r="AC55" s="23">
        <f t="shared" si="42"/>
        <v>0</v>
      </c>
      <c r="AD55" s="23">
        <f t="shared" si="42"/>
        <v>0</v>
      </c>
      <c r="AE55" s="23">
        <f t="shared" si="42"/>
        <v>0</v>
      </c>
      <c r="AF55" s="26"/>
      <c r="AG55" s="23">
        <v>51</v>
      </c>
      <c r="AH55" s="23">
        <f t="shared" si="43"/>
        <v>0</v>
      </c>
      <c r="AI55" s="23">
        <f t="shared" si="43"/>
        <v>0</v>
      </c>
      <c r="AJ55" s="23">
        <f t="shared" si="43"/>
        <v>0</v>
      </c>
      <c r="AK55" s="23">
        <f t="shared" si="43"/>
        <v>0</v>
      </c>
      <c r="AL55" s="23">
        <f t="shared" si="43"/>
        <v>0</v>
      </c>
      <c r="AM55" s="23">
        <f t="shared" si="43"/>
        <v>0</v>
      </c>
      <c r="AN55" s="26"/>
      <c r="AO55" s="23">
        <v>51</v>
      </c>
      <c r="AP55" s="23">
        <f t="shared" si="44"/>
        <v>0</v>
      </c>
      <c r="AQ55" s="23">
        <f t="shared" si="44"/>
        <v>0</v>
      </c>
      <c r="AR55" s="23">
        <f t="shared" si="44"/>
        <v>0</v>
      </c>
      <c r="AS55" s="23">
        <f t="shared" si="44"/>
        <v>0</v>
      </c>
      <c r="AT55" s="23">
        <f t="shared" si="44"/>
        <v>0</v>
      </c>
      <c r="AU55" s="23">
        <f t="shared" si="44"/>
        <v>0</v>
      </c>
      <c r="AV55" s="26"/>
      <c r="AW55" s="23">
        <v>51</v>
      </c>
      <c r="AX55" s="23">
        <f t="shared" si="45"/>
        <v>0</v>
      </c>
      <c r="AY55" s="23">
        <f t="shared" si="45"/>
        <v>0</v>
      </c>
      <c r="AZ55" s="23">
        <f t="shared" si="45"/>
        <v>0</v>
      </c>
      <c r="BA55" s="23">
        <f t="shared" si="45"/>
        <v>0</v>
      </c>
      <c r="BB55" s="23">
        <f t="shared" si="45"/>
        <v>0</v>
      </c>
      <c r="BC55" s="23">
        <f t="shared" si="45"/>
        <v>0</v>
      </c>
      <c r="BD55" s="26"/>
      <c r="BE55" s="23">
        <v>51</v>
      </c>
      <c r="BF55" s="23">
        <f t="shared" si="46"/>
        <v>0</v>
      </c>
      <c r="BG55" s="23">
        <f t="shared" si="46"/>
        <v>0</v>
      </c>
      <c r="BH55" s="23">
        <f t="shared" si="46"/>
        <v>0</v>
      </c>
      <c r="BI55" s="23">
        <f t="shared" si="46"/>
        <v>0</v>
      </c>
      <c r="BJ55" s="23">
        <f t="shared" si="46"/>
        <v>0</v>
      </c>
      <c r="BK55" s="23">
        <f t="shared" si="46"/>
        <v>0</v>
      </c>
      <c r="BO55" s="23">
        <v>51</v>
      </c>
      <c r="BP55" s="23" t="e">
        <f t="shared" si="5"/>
        <v>#VALUE!</v>
      </c>
      <c r="BQ55" s="23" t="e">
        <f t="shared" si="6"/>
        <v>#VALUE!</v>
      </c>
      <c r="BR55" s="23" t="e">
        <f t="shared" si="7"/>
        <v>#VALUE!</v>
      </c>
      <c r="BS55" s="23" t="e">
        <f t="shared" si="8"/>
        <v>#VALUE!</v>
      </c>
      <c r="BT55" s="23" t="e">
        <f t="shared" si="9"/>
        <v>#VALUE!</v>
      </c>
      <c r="BV55" s="23">
        <v>51</v>
      </c>
      <c r="BW55" s="23" t="e">
        <f t="shared" si="22"/>
        <v>#VALUE!</v>
      </c>
      <c r="BX55" s="23" t="e">
        <f t="shared" si="10"/>
        <v>#VALUE!</v>
      </c>
      <c r="BY55" s="23" t="e">
        <f t="shared" si="11"/>
        <v>#VALUE!</v>
      </c>
      <c r="BZ55" s="23" t="e">
        <f t="shared" si="12"/>
        <v>#VALUE!</v>
      </c>
      <c r="CA55" s="23" t="e">
        <f t="shared" si="13"/>
        <v>#VALUE!</v>
      </c>
      <c r="CE55" s="31">
        <v>40</v>
      </c>
      <c r="CF55" s="31" t="e">
        <f t="shared" si="49"/>
        <v>#VALUE!</v>
      </c>
      <c r="CG55" s="31">
        <v>0</v>
      </c>
      <c r="CH55" s="31">
        <v>0</v>
      </c>
      <c r="CI55" s="31" t="e">
        <f t="shared" si="50"/>
        <v>#VALUE!</v>
      </c>
      <c r="CJ55" s="31" t="e">
        <f>CF55*(INDEX([2]非r将兵属性验证!T$7:T$106,$CE55,1)+INDEX([2]非r将兵属性验证!AJ$7:AJ$106,$CE55,1))</f>
        <v>#VALUE!</v>
      </c>
      <c r="CK55" s="31">
        <v>0</v>
      </c>
      <c r="CL55" s="31">
        <v>0</v>
      </c>
      <c r="CM55" s="31" t="e">
        <f>CI55*INDEX([2]非r将兵属性验证!$AO$7:$AO$106,$CE55,1)</f>
        <v>#VALUE!</v>
      </c>
      <c r="CN55" s="31" t="e">
        <f t="shared" si="51"/>
        <v>#VALUE!</v>
      </c>
      <c r="CQ55" s="31">
        <v>40</v>
      </c>
      <c r="CR55" s="31" t="e">
        <f t="shared" si="53"/>
        <v>#VALUE!</v>
      </c>
      <c r="CS55" s="31"/>
      <c r="CT55" s="31"/>
      <c r="CU55" s="31" t="e">
        <f t="shared" si="54"/>
        <v>#VALUE!</v>
      </c>
      <c r="CW55" s="17" t="e">
        <f t="shared" si="55"/>
        <v>#VALUE!</v>
      </c>
      <c r="DJ55" s="23">
        <v>51</v>
      </c>
      <c r="DK55" s="23" t="e">
        <f>求节点(DD$5:DD$14,$DD$26:$DD$35,$DJ55)*节奏总纲!K54</f>
        <v>#VALUE!</v>
      </c>
      <c r="DL55" s="23" t="e">
        <f>求节点(DE$5:DE$14,$DD$26:$DD$35,$DJ55)*节奏总纲!L54</f>
        <v>#VALUE!</v>
      </c>
      <c r="DM55" s="23" t="e">
        <f>求节点(DF$5:DF$14,$DD$26:$DD$35,$DJ55)*节奏总纲!M54</f>
        <v>#VALUE!</v>
      </c>
      <c r="DN55" s="23" t="e">
        <f>求节点(DG$5:DG$14,$DD$26:$DD$35,$DJ55)*节奏总纲!N54</f>
        <v>#VALUE!</v>
      </c>
      <c r="DO55" s="23" t="e">
        <f>求节点(DH$5:DH$14,$DD$26:$DD$35,$DJ55)*节奏总纲!O54</f>
        <v>#VALUE!</v>
      </c>
      <c r="DP55" s="23" t="e">
        <f>SUM(DK$5:DK55)</f>
        <v>#VALUE!</v>
      </c>
      <c r="DQ55" s="23" t="e">
        <f>SUM(DL$5:DL55)</f>
        <v>#VALUE!</v>
      </c>
      <c r="DR55" s="23" t="e">
        <f>SUM(DM$5:DM55)</f>
        <v>#VALUE!</v>
      </c>
      <c r="DS55" s="23" t="e">
        <f>SUM(DN$5:DN55)</f>
        <v>#VALUE!</v>
      </c>
      <c r="DT55" s="23" t="e">
        <f>SUM(DO$5:DO55)</f>
        <v>#VALUE!</v>
      </c>
      <c r="DU55" s="23" t="e">
        <f>DK55*'[1]功能-付费相关'!AH56+IF($DJ55=1,0,DU54)</f>
        <v>#VALUE!</v>
      </c>
      <c r="DV55" s="23" t="e">
        <f>DL55*'[1]功能-付费相关'!AI56+IF($DJ55=1,0,DV54)</f>
        <v>#VALUE!</v>
      </c>
      <c r="DW55" s="23" t="e">
        <f>DM55*'[1]功能-付费相关'!AJ56+IF($DJ55=1,0,DW54)</f>
        <v>#VALUE!</v>
      </c>
      <c r="DX55" s="23" t="e">
        <f>DN55*'[1]功能-付费相关'!AK56+IF($DJ55=1,0,DX54)</f>
        <v>#VALUE!</v>
      </c>
      <c r="DY55" s="23" t="e">
        <f>DO55*'[1]功能-付费相关'!AL56+IF($DJ55=1,0,DY54)</f>
        <v>#VALUE!</v>
      </c>
      <c r="EB55" s="23">
        <v>51</v>
      </c>
      <c r="EC55" s="23" t="e">
        <f>求节点(DD$5:DD$14,$DE$26:$DE$35,$DJ55)*节奏总纲!K54</f>
        <v>#VALUE!</v>
      </c>
      <c r="ED55" s="23" t="e">
        <f>求节点(DE$5:DE$14,$DE$26:$DE$35,$DJ55)*节奏总纲!L54</f>
        <v>#VALUE!</v>
      </c>
      <c r="EE55" s="23" t="e">
        <f>求节点(DF$5:DF$14,$DE$26:$DE$35,$DJ55)*节奏总纲!M54</f>
        <v>#VALUE!</v>
      </c>
      <c r="EF55" s="23" t="e">
        <f>求节点(DG$5:DG$14,$DE$26:$DE$35,$DJ55)*节奏总纲!N54</f>
        <v>#VALUE!</v>
      </c>
      <c r="EG55" s="23" t="e">
        <f>求节点(DH$5:DH$14,$DE$26:$DE$35,$DJ55)*节奏总纲!O54</f>
        <v>#VALUE!</v>
      </c>
      <c r="EH55" s="23" t="e">
        <f>SUM(EC$5:EC55)</f>
        <v>#VALUE!</v>
      </c>
      <c r="EI55" s="23" t="e">
        <f>SUM(ED$5:ED55)</f>
        <v>#VALUE!</v>
      </c>
      <c r="EJ55" s="23" t="e">
        <f>SUM(EE$5:EE55)</f>
        <v>#VALUE!</v>
      </c>
      <c r="EK55" s="23" t="e">
        <f>SUM(EF$5:EF55)</f>
        <v>#VALUE!</v>
      </c>
      <c r="EL55" s="23" t="e">
        <f>SUM(EG$5:EG55)</f>
        <v>#VALUE!</v>
      </c>
      <c r="EO55" s="23">
        <v>51</v>
      </c>
      <c r="EP55" s="23" t="e">
        <f>求节点(DD$5:DD$14,$DF$26:$DF$35,$DJ55)*节奏总纲!K54</f>
        <v>#VALUE!</v>
      </c>
      <c r="EQ55" s="23" t="e">
        <f>求节点(DE$5:DE$14,$DF$26:$DF$35,$DJ55)*节奏总纲!L54</f>
        <v>#VALUE!</v>
      </c>
      <c r="ER55" s="23" t="e">
        <f>求节点(DF$5:DF$14,$DF$26:$DF$35,$DJ55)*节奏总纲!M54</f>
        <v>#VALUE!</v>
      </c>
      <c r="ES55" s="23" t="e">
        <f>求节点(DG$5:DG$14,$DF$26:$DF$35,$DJ55)*节奏总纲!N54</f>
        <v>#VALUE!</v>
      </c>
      <c r="ET55" s="23" t="e">
        <f>求节点(DH$5:DH$14,$DF$26:$DF$35,$DJ55)*节奏总纲!O54</f>
        <v>#VALUE!</v>
      </c>
      <c r="EU55" s="23" t="e">
        <f>SUM(EP$5:EP55)*$DE$20</f>
        <v>#VALUE!</v>
      </c>
      <c r="EV55" s="23" t="e">
        <f>SUM(EQ$5:EQ55)*$DE$20</f>
        <v>#VALUE!</v>
      </c>
      <c r="EW55" s="23" t="e">
        <f>SUM(ER$5:ER55)*$DE$20</f>
        <v>#VALUE!</v>
      </c>
      <c r="EX55" s="23" t="e">
        <f>SUM(ES$5:ES55)*$DE$20</f>
        <v>#VALUE!</v>
      </c>
      <c r="EY55" s="23" t="e">
        <f>SUM(ET$5:ET55)*$DE$20</f>
        <v>#VALUE!</v>
      </c>
      <c r="FA55" s="23" t="e">
        <f t="shared" si="25"/>
        <v>#VALUE!</v>
      </c>
      <c r="FB55" s="23" t="e">
        <f t="shared" si="25"/>
        <v>#VALUE!</v>
      </c>
      <c r="FC55" s="23" t="e">
        <f t="shared" si="25"/>
        <v>#VALUE!</v>
      </c>
      <c r="FD55" s="23" t="e">
        <f t="shared" si="25"/>
        <v>#VALUE!</v>
      </c>
      <c r="FE55" s="23" t="e">
        <f t="shared" si="25"/>
        <v>#VALUE!</v>
      </c>
      <c r="FF55" s="17" t="e">
        <f>(FA55-FA54)/节奏总纲!K54</f>
        <v>#VALUE!</v>
      </c>
    </row>
    <row r="56" spans="3:162" x14ac:dyDescent="0.15">
      <c r="C56" s="23" t="s">
        <v>54</v>
      </c>
      <c r="D56" s="23"/>
      <c r="M56" s="12" t="e">
        <f>基础状态预期!#REF!</f>
        <v>#REF!</v>
      </c>
      <c r="N56" s="12" t="e">
        <f>基础状态预期!#REF!</f>
        <v>#REF!</v>
      </c>
      <c r="O56" s="12" t="e">
        <f>基础状态预期!#REF!</f>
        <v>#REF!</v>
      </c>
      <c r="P56" s="14" t="e">
        <f t="shared" si="52"/>
        <v>#REF!</v>
      </c>
      <c r="Q56" s="14" t="e">
        <f t="shared" si="48"/>
        <v>#REF!</v>
      </c>
      <c r="R56" s="14" t="e">
        <f t="shared" si="48"/>
        <v>#REF!</v>
      </c>
      <c r="S56" s="14" t="e">
        <f t="shared" si="48"/>
        <v>#REF!</v>
      </c>
      <c r="T56" s="14" t="e">
        <f t="shared" si="48"/>
        <v>#REF!</v>
      </c>
      <c r="U56" s="14" t="e">
        <f t="shared" si="48"/>
        <v>#REF!</v>
      </c>
      <c r="V56" s="14" t="e">
        <f>SUMPRODUCT(P56:U56/'[1]功能-行军令'!$GI$26:$GN$26)/0.18*'[1]功能-付费相关'!$J$6</f>
        <v>#REF!</v>
      </c>
      <c r="Y56" s="23">
        <v>52</v>
      </c>
      <c r="Z56" s="23">
        <f t="shared" si="42"/>
        <v>0</v>
      </c>
      <c r="AA56" s="23">
        <f t="shared" si="42"/>
        <v>0</v>
      </c>
      <c r="AB56" s="23">
        <f t="shared" si="42"/>
        <v>0</v>
      </c>
      <c r="AC56" s="23">
        <f t="shared" si="42"/>
        <v>0</v>
      </c>
      <c r="AD56" s="23">
        <f t="shared" si="42"/>
        <v>0</v>
      </c>
      <c r="AE56" s="23">
        <f t="shared" si="42"/>
        <v>0</v>
      </c>
      <c r="AF56" s="26"/>
      <c r="AG56" s="23">
        <v>52</v>
      </c>
      <c r="AH56" s="23">
        <f t="shared" si="43"/>
        <v>0</v>
      </c>
      <c r="AI56" s="23">
        <f t="shared" si="43"/>
        <v>0</v>
      </c>
      <c r="AJ56" s="23">
        <f t="shared" si="43"/>
        <v>0</v>
      </c>
      <c r="AK56" s="23">
        <f t="shared" si="43"/>
        <v>0</v>
      </c>
      <c r="AL56" s="23">
        <f t="shared" si="43"/>
        <v>0</v>
      </c>
      <c r="AM56" s="23">
        <f t="shared" si="43"/>
        <v>0</v>
      </c>
      <c r="AN56" s="26"/>
      <c r="AO56" s="23">
        <v>52</v>
      </c>
      <c r="AP56" s="23">
        <f t="shared" si="44"/>
        <v>0</v>
      </c>
      <c r="AQ56" s="23">
        <f t="shared" si="44"/>
        <v>0</v>
      </c>
      <c r="AR56" s="23">
        <f t="shared" si="44"/>
        <v>0</v>
      </c>
      <c r="AS56" s="23">
        <f t="shared" si="44"/>
        <v>0</v>
      </c>
      <c r="AT56" s="23">
        <f t="shared" si="44"/>
        <v>0</v>
      </c>
      <c r="AU56" s="23">
        <f t="shared" si="44"/>
        <v>0</v>
      </c>
      <c r="AV56" s="26"/>
      <c r="AW56" s="23">
        <v>52</v>
      </c>
      <c r="AX56" s="23">
        <f t="shared" si="45"/>
        <v>0</v>
      </c>
      <c r="AY56" s="23">
        <f t="shared" si="45"/>
        <v>0</v>
      </c>
      <c r="AZ56" s="23">
        <f t="shared" si="45"/>
        <v>0</v>
      </c>
      <c r="BA56" s="23">
        <f t="shared" si="45"/>
        <v>0</v>
      </c>
      <c r="BB56" s="23">
        <f t="shared" si="45"/>
        <v>0</v>
      </c>
      <c r="BC56" s="23">
        <f t="shared" si="45"/>
        <v>0</v>
      </c>
      <c r="BD56" s="26"/>
      <c r="BE56" s="23">
        <v>52</v>
      </c>
      <c r="BF56" s="23">
        <f t="shared" si="46"/>
        <v>0</v>
      </c>
      <c r="BG56" s="23">
        <f t="shared" si="46"/>
        <v>0</v>
      </c>
      <c r="BH56" s="23">
        <f t="shared" si="46"/>
        <v>0</v>
      </c>
      <c r="BI56" s="23">
        <f t="shared" si="46"/>
        <v>0</v>
      </c>
      <c r="BJ56" s="23">
        <f t="shared" si="46"/>
        <v>0</v>
      </c>
      <c r="BK56" s="23">
        <f t="shared" si="46"/>
        <v>0</v>
      </c>
      <c r="BO56" s="23">
        <v>52</v>
      </c>
      <c r="BP56" s="23" t="e">
        <f t="shared" si="5"/>
        <v>#VALUE!</v>
      </c>
      <c r="BQ56" s="23" t="e">
        <f t="shared" si="6"/>
        <v>#VALUE!</v>
      </c>
      <c r="BR56" s="23" t="e">
        <f t="shared" si="7"/>
        <v>#VALUE!</v>
      </c>
      <c r="BS56" s="23" t="e">
        <f t="shared" si="8"/>
        <v>#VALUE!</v>
      </c>
      <c r="BT56" s="23" t="e">
        <f t="shared" si="9"/>
        <v>#VALUE!</v>
      </c>
      <c r="BV56" s="23">
        <v>52</v>
      </c>
      <c r="BW56" s="23" t="e">
        <f t="shared" si="22"/>
        <v>#VALUE!</v>
      </c>
      <c r="BX56" s="23" t="e">
        <f t="shared" si="10"/>
        <v>#VALUE!</v>
      </c>
      <c r="BY56" s="23" t="e">
        <f t="shared" si="11"/>
        <v>#VALUE!</v>
      </c>
      <c r="BZ56" s="23" t="e">
        <f t="shared" si="12"/>
        <v>#VALUE!</v>
      </c>
      <c r="CA56" s="23" t="e">
        <f t="shared" si="13"/>
        <v>#VALUE!</v>
      </c>
      <c r="CE56" s="31">
        <v>50</v>
      </c>
      <c r="CF56" s="31" t="e">
        <f t="shared" si="49"/>
        <v>#VALUE!</v>
      </c>
      <c r="CG56" s="31">
        <v>0</v>
      </c>
      <c r="CH56" s="31">
        <v>0</v>
      </c>
      <c r="CI56" s="31" t="e">
        <f t="shared" si="50"/>
        <v>#VALUE!</v>
      </c>
      <c r="CJ56" s="31" t="e">
        <f>CF56*(INDEX([2]非r将兵属性验证!T$7:T$106,$CE56,1)+INDEX([2]非r将兵属性验证!AJ$7:AJ$106,$CE56,1))</f>
        <v>#VALUE!</v>
      </c>
      <c r="CK56" s="31">
        <v>0</v>
      </c>
      <c r="CL56" s="31">
        <v>0</v>
      </c>
      <c r="CM56" s="31" t="e">
        <f>CI56*INDEX([2]非r将兵属性验证!$AO$7:$AO$106,$CE56,1)</f>
        <v>#VALUE!</v>
      </c>
      <c r="CN56" s="31" t="e">
        <f t="shared" si="51"/>
        <v>#VALUE!</v>
      </c>
      <c r="CQ56" s="31">
        <v>50</v>
      </c>
      <c r="CR56" s="31" t="e">
        <f t="shared" si="53"/>
        <v>#VALUE!</v>
      </c>
      <c r="CS56" s="31"/>
      <c r="CT56" s="31"/>
      <c r="CU56" s="31" t="e">
        <f t="shared" si="54"/>
        <v>#VALUE!</v>
      </c>
      <c r="CW56" s="17" t="e">
        <f t="shared" si="55"/>
        <v>#VALUE!</v>
      </c>
      <c r="DJ56" s="23">
        <v>52</v>
      </c>
      <c r="DK56" s="23" t="e">
        <f>求节点(DD$5:DD$14,$DD$26:$DD$35,$DJ56)*节奏总纲!K55</f>
        <v>#VALUE!</v>
      </c>
      <c r="DL56" s="23" t="e">
        <f>求节点(DE$5:DE$14,$DD$26:$DD$35,$DJ56)*节奏总纲!L55</f>
        <v>#VALUE!</v>
      </c>
      <c r="DM56" s="23" t="e">
        <f>求节点(DF$5:DF$14,$DD$26:$DD$35,$DJ56)*节奏总纲!M55</f>
        <v>#VALUE!</v>
      </c>
      <c r="DN56" s="23" t="e">
        <f>求节点(DG$5:DG$14,$DD$26:$DD$35,$DJ56)*节奏总纲!N55</f>
        <v>#VALUE!</v>
      </c>
      <c r="DO56" s="23" t="e">
        <f>求节点(DH$5:DH$14,$DD$26:$DD$35,$DJ56)*节奏总纲!O55</f>
        <v>#VALUE!</v>
      </c>
      <c r="DP56" s="23" t="e">
        <f>SUM(DK$5:DK56)</f>
        <v>#VALUE!</v>
      </c>
      <c r="DQ56" s="23" t="e">
        <f>SUM(DL$5:DL56)</f>
        <v>#VALUE!</v>
      </c>
      <c r="DR56" s="23" t="e">
        <f>SUM(DM$5:DM56)</f>
        <v>#VALUE!</v>
      </c>
      <c r="DS56" s="23" t="e">
        <f>SUM(DN$5:DN56)</f>
        <v>#VALUE!</v>
      </c>
      <c r="DT56" s="23" t="e">
        <f>SUM(DO$5:DO56)</f>
        <v>#VALUE!</v>
      </c>
      <c r="DU56" s="23" t="e">
        <f>DK56*'[1]功能-付费相关'!AH57+IF($DJ56=1,0,DU55)</f>
        <v>#VALUE!</v>
      </c>
      <c r="DV56" s="23" t="e">
        <f>DL56*'[1]功能-付费相关'!AI57+IF($DJ56=1,0,DV55)</f>
        <v>#VALUE!</v>
      </c>
      <c r="DW56" s="23" t="e">
        <f>DM56*'[1]功能-付费相关'!AJ57+IF($DJ56=1,0,DW55)</f>
        <v>#VALUE!</v>
      </c>
      <c r="DX56" s="23" t="e">
        <f>DN56*'[1]功能-付费相关'!AK57+IF($DJ56=1,0,DX55)</f>
        <v>#VALUE!</v>
      </c>
      <c r="DY56" s="23" t="e">
        <f>DO56*'[1]功能-付费相关'!AL57+IF($DJ56=1,0,DY55)</f>
        <v>#VALUE!</v>
      </c>
      <c r="EB56" s="23">
        <v>52</v>
      </c>
      <c r="EC56" s="23" t="e">
        <f>求节点(DD$5:DD$14,$DE$26:$DE$35,$DJ56)*节奏总纲!K55</f>
        <v>#VALUE!</v>
      </c>
      <c r="ED56" s="23" t="e">
        <f>求节点(DE$5:DE$14,$DE$26:$DE$35,$DJ56)*节奏总纲!L55</f>
        <v>#VALUE!</v>
      </c>
      <c r="EE56" s="23" t="e">
        <f>求节点(DF$5:DF$14,$DE$26:$DE$35,$DJ56)*节奏总纲!M55</f>
        <v>#VALUE!</v>
      </c>
      <c r="EF56" s="23" t="e">
        <f>求节点(DG$5:DG$14,$DE$26:$DE$35,$DJ56)*节奏总纲!N55</f>
        <v>#VALUE!</v>
      </c>
      <c r="EG56" s="23" t="e">
        <f>求节点(DH$5:DH$14,$DE$26:$DE$35,$DJ56)*节奏总纲!O55</f>
        <v>#VALUE!</v>
      </c>
      <c r="EH56" s="23" t="e">
        <f>SUM(EC$5:EC56)</f>
        <v>#VALUE!</v>
      </c>
      <c r="EI56" s="23" t="e">
        <f>SUM(ED$5:ED56)</f>
        <v>#VALUE!</v>
      </c>
      <c r="EJ56" s="23" t="e">
        <f>SUM(EE$5:EE56)</f>
        <v>#VALUE!</v>
      </c>
      <c r="EK56" s="23" t="e">
        <f>SUM(EF$5:EF56)</f>
        <v>#VALUE!</v>
      </c>
      <c r="EL56" s="23" t="e">
        <f>SUM(EG$5:EG56)</f>
        <v>#VALUE!</v>
      </c>
      <c r="EO56" s="23">
        <v>52</v>
      </c>
      <c r="EP56" s="23" t="e">
        <f>求节点(DD$5:DD$14,$DF$26:$DF$35,$DJ56)*节奏总纲!K55</f>
        <v>#VALUE!</v>
      </c>
      <c r="EQ56" s="23" t="e">
        <f>求节点(DE$5:DE$14,$DF$26:$DF$35,$DJ56)*节奏总纲!L55</f>
        <v>#VALUE!</v>
      </c>
      <c r="ER56" s="23" t="e">
        <f>求节点(DF$5:DF$14,$DF$26:$DF$35,$DJ56)*节奏总纲!M55</f>
        <v>#VALUE!</v>
      </c>
      <c r="ES56" s="23" t="e">
        <f>求节点(DG$5:DG$14,$DF$26:$DF$35,$DJ56)*节奏总纲!N55</f>
        <v>#VALUE!</v>
      </c>
      <c r="ET56" s="23" t="e">
        <f>求节点(DH$5:DH$14,$DF$26:$DF$35,$DJ56)*节奏总纲!O55</f>
        <v>#VALUE!</v>
      </c>
      <c r="EU56" s="23" t="e">
        <f>SUM(EP$5:EP56)*$DE$20</f>
        <v>#VALUE!</v>
      </c>
      <c r="EV56" s="23" t="e">
        <f>SUM(EQ$5:EQ56)*$DE$20</f>
        <v>#VALUE!</v>
      </c>
      <c r="EW56" s="23" t="e">
        <f>SUM(ER$5:ER56)*$DE$20</f>
        <v>#VALUE!</v>
      </c>
      <c r="EX56" s="23" t="e">
        <f>SUM(ES$5:ES56)*$DE$20</f>
        <v>#VALUE!</v>
      </c>
      <c r="EY56" s="23" t="e">
        <f>SUM(ET$5:ET56)*$DE$20</f>
        <v>#VALUE!</v>
      </c>
      <c r="FA56" s="23" t="e">
        <f t="shared" si="25"/>
        <v>#VALUE!</v>
      </c>
      <c r="FB56" s="23" t="e">
        <f t="shared" si="25"/>
        <v>#VALUE!</v>
      </c>
      <c r="FC56" s="23" t="e">
        <f t="shared" si="25"/>
        <v>#VALUE!</v>
      </c>
      <c r="FD56" s="23" t="e">
        <f t="shared" si="25"/>
        <v>#VALUE!</v>
      </c>
      <c r="FE56" s="23" t="e">
        <f t="shared" si="25"/>
        <v>#VALUE!</v>
      </c>
      <c r="FF56" s="17" t="e">
        <f>(FA56-FA55)/节奏总纲!K55</f>
        <v>#VALUE!</v>
      </c>
    </row>
    <row r="57" spans="3:162" x14ac:dyDescent="0.15">
      <c r="C57" s="23" t="s">
        <v>55</v>
      </c>
      <c r="D57" s="23"/>
      <c r="M57" s="12" t="e">
        <f>基础状态预期!#REF!</f>
        <v>#REF!</v>
      </c>
      <c r="N57" s="12" t="e">
        <f>基础状态预期!#REF!</f>
        <v>#REF!</v>
      </c>
      <c r="O57" s="12" t="e">
        <f>基础状态预期!#REF!</f>
        <v>#REF!</v>
      </c>
      <c r="P57" s="14" t="e">
        <f t="shared" si="52"/>
        <v>#REF!</v>
      </c>
      <c r="Q57" s="14" t="e">
        <f t="shared" si="48"/>
        <v>#REF!</v>
      </c>
      <c r="R57" s="14" t="e">
        <f t="shared" si="48"/>
        <v>#REF!</v>
      </c>
      <c r="S57" s="14" t="e">
        <f t="shared" si="48"/>
        <v>#REF!</v>
      </c>
      <c r="T57" s="14" t="e">
        <f t="shared" si="48"/>
        <v>#REF!</v>
      </c>
      <c r="U57" s="14" t="e">
        <f t="shared" si="48"/>
        <v>#REF!</v>
      </c>
      <c r="V57" s="14" t="e">
        <f>SUMPRODUCT(P57:U57/'[1]功能-行军令'!$GI$26:$GN$26)/0.18*'[1]功能-付费相关'!$J$6</f>
        <v>#REF!</v>
      </c>
      <c r="Y57" s="23">
        <v>53</v>
      </c>
      <c r="Z57" s="23">
        <f t="shared" si="42"/>
        <v>0</v>
      </c>
      <c r="AA57" s="23">
        <f t="shared" si="42"/>
        <v>0</v>
      </c>
      <c r="AB57" s="23">
        <f t="shared" si="42"/>
        <v>0</v>
      </c>
      <c r="AC57" s="23">
        <f t="shared" si="42"/>
        <v>0</v>
      </c>
      <c r="AD57" s="23">
        <f t="shared" si="42"/>
        <v>0</v>
      </c>
      <c r="AE57" s="23">
        <f t="shared" si="42"/>
        <v>0</v>
      </c>
      <c r="AF57" s="26"/>
      <c r="AG57" s="23">
        <v>53</v>
      </c>
      <c r="AH57" s="23">
        <f t="shared" si="43"/>
        <v>0</v>
      </c>
      <c r="AI57" s="23">
        <f t="shared" si="43"/>
        <v>0</v>
      </c>
      <c r="AJ57" s="23">
        <f t="shared" si="43"/>
        <v>0</v>
      </c>
      <c r="AK57" s="23">
        <f t="shared" si="43"/>
        <v>0</v>
      </c>
      <c r="AL57" s="23">
        <f t="shared" si="43"/>
        <v>0</v>
      </c>
      <c r="AM57" s="23">
        <f t="shared" si="43"/>
        <v>0</v>
      </c>
      <c r="AN57" s="26"/>
      <c r="AO57" s="23">
        <v>53</v>
      </c>
      <c r="AP57" s="23">
        <f t="shared" si="44"/>
        <v>0</v>
      </c>
      <c r="AQ57" s="23">
        <f t="shared" si="44"/>
        <v>0</v>
      </c>
      <c r="AR57" s="23">
        <f t="shared" si="44"/>
        <v>0</v>
      </c>
      <c r="AS57" s="23">
        <f t="shared" si="44"/>
        <v>0</v>
      </c>
      <c r="AT57" s="23">
        <f t="shared" si="44"/>
        <v>0</v>
      </c>
      <c r="AU57" s="23">
        <f t="shared" si="44"/>
        <v>0</v>
      </c>
      <c r="AV57" s="26"/>
      <c r="AW57" s="23">
        <v>53</v>
      </c>
      <c r="AX57" s="23">
        <f t="shared" si="45"/>
        <v>0</v>
      </c>
      <c r="AY57" s="23">
        <f t="shared" si="45"/>
        <v>0</v>
      </c>
      <c r="AZ57" s="23">
        <f t="shared" si="45"/>
        <v>0</v>
      </c>
      <c r="BA57" s="23">
        <f t="shared" si="45"/>
        <v>0</v>
      </c>
      <c r="BB57" s="23">
        <f t="shared" si="45"/>
        <v>0</v>
      </c>
      <c r="BC57" s="23">
        <f t="shared" si="45"/>
        <v>0</v>
      </c>
      <c r="BD57" s="26"/>
      <c r="BE57" s="23">
        <v>53</v>
      </c>
      <c r="BF57" s="23">
        <f t="shared" si="46"/>
        <v>0</v>
      </c>
      <c r="BG57" s="23">
        <f t="shared" si="46"/>
        <v>0</v>
      </c>
      <c r="BH57" s="23">
        <f t="shared" si="46"/>
        <v>0</v>
      </c>
      <c r="BI57" s="23">
        <f t="shared" si="46"/>
        <v>0</v>
      </c>
      <c r="BJ57" s="23">
        <f t="shared" si="46"/>
        <v>0</v>
      </c>
      <c r="BK57" s="23">
        <f t="shared" si="46"/>
        <v>0</v>
      </c>
      <c r="BO57" s="23">
        <v>53</v>
      </c>
      <c r="BP57" s="23" t="e">
        <f t="shared" si="5"/>
        <v>#VALUE!</v>
      </c>
      <c r="BQ57" s="23" t="e">
        <f t="shared" si="6"/>
        <v>#VALUE!</v>
      </c>
      <c r="BR57" s="23" t="e">
        <f t="shared" si="7"/>
        <v>#VALUE!</v>
      </c>
      <c r="BS57" s="23" t="e">
        <f t="shared" si="8"/>
        <v>#VALUE!</v>
      </c>
      <c r="BT57" s="23" t="e">
        <f t="shared" si="9"/>
        <v>#VALUE!</v>
      </c>
      <c r="BV57" s="23">
        <v>53</v>
      </c>
      <c r="BW57" s="23" t="e">
        <f t="shared" si="22"/>
        <v>#VALUE!</v>
      </c>
      <c r="BX57" s="23" t="e">
        <f t="shared" si="10"/>
        <v>#VALUE!</v>
      </c>
      <c r="BY57" s="23" t="e">
        <f t="shared" si="11"/>
        <v>#VALUE!</v>
      </c>
      <c r="BZ57" s="23" t="e">
        <f t="shared" si="12"/>
        <v>#VALUE!</v>
      </c>
      <c r="CA57" s="23" t="e">
        <f t="shared" si="13"/>
        <v>#VALUE!</v>
      </c>
      <c r="CE57" s="31">
        <v>60</v>
      </c>
      <c r="CF57" s="31" t="e">
        <f t="shared" si="49"/>
        <v>#VALUE!</v>
      </c>
      <c r="CG57" s="31">
        <v>0</v>
      </c>
      <c r="CH57" s="31">
        <v>0</v>
      </c>
      <c r="CI57" s="31" t="e">
        <f t="shared" si="50"/>
        <v>#VALUE!</v>
      </c>
      <c r="CJ57" s="31" t="e">
        <f>CF57*(INDEX([2]非r将兵属性验证!T$7:T$106,$CE57,1)+INDEX([2]非r将兵属性验证!AJ$7:AJ$106,$CE57,1))</f>
        <v>#VALUE!</v>
      </c>
      <c r="CK57" s="31">
        <v>0</v>
      </c>
      <c r="CL57" s="31">
        <v>0</v>
      </c>
      <c r="CM57" s="31" t="e">
        <f>CI57*INDEX([2]非r将兵属性验证!$AO$7:$AO$106,$CE57,1)</f>
        <v>#VALUE!</v>
      </c>
      <c r="CN57" s="31" t="e">
        <f t="shared" si="51"/>
        <v>#VALUE!</v>
      </c>
      <c r="CQ57" s="31">
        <v>60</v>
      </c>
      <c r="CR57" s="31" t="e">
        <f t="shared" si="53"/>
        <v>#VALUE!</v>
      </c>
      <c r="CS57" s="31"/>
      <c r="CT57" s="31"/>
      <c r="CU57" s="31" t="e">
        <f t="shared" si="54"/>
        <v>#VALUE!</v>
      </c>
      <c r="CW57" s="17" t="e">
        <f t="shared" si="55"/>
        <v>#VALUE!</v>
      </c>
      <c r="DJ57" s="23">
        <v>53</v>
      </c>
      <c r="DK57" s="23" t="e">
        <f>求节点(DD$5:DD$14,$DD$26:$DD$35,$DJ57)*节奏总纲!K56</f>
        <v>#VALUE!</v>
      </c>
      <c r="DL57" s="23" t="e">
        <f>求节点(DE$5:DE$14,$DD$26:$DD$35,$DJ57)*节奏总纲!L56</f>
        <v>#VALUE!</v>
      </c>
      <c r="DM57" s="23" t="e">
        <f>求节点(DF$5:DF$14,$DD$26:$DD$35,$DJ57)*节奏总纲!M56</f>
        <v>#VALUE!</v>
      </c>
      <c r="DN57" s="23" t="e">
        <f>求节点(DG$5:DG$14,$DD$26:$DD$35,$DJ57)*节奏总纲!N56</f>
        <v>#VALUE!</v>
      </c>
      <c r="DO57" s="23" t="e">
        <f>求节点(DH$5:DH$14,$DD$26:$DD$35,$DJ57)*节奏总纲!O56</f>
        <v>#VALUE!</v>
      </c>
      <c r="DP57" s="23" t="e">
        <f>SUM(DK$5:DK57)</f>
        <v>#VALUE!</v>
      </c>
      <c r="DQ57" s="23" t="e">
        <f>SUM(DL$5:DL57)</f>
        <v>#VALUE!</v>
      </c>
      <c r="DR57" s="23" t="e">
        <f>SUM(DM$5:DM57)</f>
        <v>#VALUE!</v>
      </c>
      <c r="DS57" s="23" t="e">
        <f>SUM(DN$5:DN57)</f>
        <v>#VALUE!</v>
      </c>
      <c r="DT57" s="23" t="e">
        <f>SUM(DO$5:DO57)</f>
        <v>#VALUE!</v>
      </c>
      <c r="DU57" s="23" t="e">
        <f>DK57*'[1]功能-付费相关'!AH58+IF($DJ57=1,0,DU56)</f>
        <v>#VALUE!</v>
      </c>
      <c r="DV57" s="23" t="e">
        <f>DL57*'[1]功能-付费相关'!AI58+IF($DJ57=1,0,DV56)</f>
        <v>#VALUE!</v>
      </c>
      <c r="DW57" s="23" t="e">
        <f>DM57*'[1]功能-付费相关'!AJ58+IF($DJ57=1,0,DW56)</f>
        <v>#VALUE!</v>
      </c>
      <c r="DX57" s="23" t="e">
        <f>DN57*'[1]功能-付费相关'!AK58+IF($DJ57=1,0,DX56)</f>
        <v>#VALUE!</v>
      </c>
      <c r="DY57" s="23" t="e">
        <f>DO57*'[1]功能-付费相关'!AL58+IF($DJ57=1,0,DY56)</f>
        <v>#VALUE!</v>
      </c>
      <c r="EB57" s="23">
        <v>53</v>
      </c>
      <c r="EC57" s="23" t="e">
        <f>求节点(DD$5:DD$14,$DE$26:$DE$35,$DJ57)*节奏总纲!K56</f>
        <v>#VALUE!</v>
      </c>
      <c r="ED57" s="23" t="e">
        <f>求节点(DE$5:DE$14,$DE$26:$DE$35,$DJ57)*节奏总纲!L56</f>
        <v>#VALUE!</v>
      </c>
      <c r="EE57" s="23" t="e">
        <f>求节点(DF$5:DF$14,$DE$26:$DE$35,$DJ57)*节奏总纲!M56</f>
        <v>#VALUE!</v>
      </c>
      <c r="EF57" s="23" t="e">
        <f>求节点(DG$5:DG$14,$DE$26:$DE$35,$DJ57)*节奏总纲!N56</f>
        <v>#VALUE!</v>
      </c>
      <c r="EG57" s="23" t="e">
        <f>求节点(DH$5:DH$14,$DE$26:$DE$35,$DJ57)*节奏总纲!O56</f>
        <v>#VALUE!</v>
      </c>
      <c r="EH57" s="23" t="e">
        <f>SUM(EC$5:EC57)</f>
        <v>#VALUE!</v>
      </c>
      <c r="EI57" s="23" t="e">
        <f>SUM(ED$5:ED57)</f>
        <v>#VALUE!</v>
      </c>
      <c r="EJ57" s="23" t="e">
        <f>SUM(EE$5:EE57)</f>
        <v>#VALUE!</v>
      </c>
      <c r="EK57" s="23" t="e">
        <f>SUM(EF$5:EF57)</f>
        <v>#VALUE!</v>
      </c>
      <c r="EL57" s="23" t="e">
        <f>SUM(EG$5:EG57)</f>
        <v>#VALUE!</v>
      </c>
      <c r="EO57" s="23">
        <v>53</v>
      </c>
      <c r="EP57" s="23" t="e">
        <f>求节点(DD$5:DD$14,$DF$26:$DF$35,$DJ57)*节奏总纲!K56</f>
        <v>#VALUE!</v>
      </c>
      <c r="EQ57" s="23" t="e">
        <f>求节点(DE$5:DE$14,$DF$26:$DF$35,$DJ57)*节奏总纲!L56</f>
        <v>#VALUE!</v>
      </c>
      <c r="ER57" s="23" t="e">
        <f>求节点(DF$5:DF$14,$DF$26:$DF$35,$DJ57)*节奏总纲!M56</f>
        <v>#VALUE!</v>
      </c>
      <c r="ES57" s="23" t="e">
        <f>求节点(DG$5:DG$14,$DF$26:$DF$35,$DJ57)*节奏总纲!N56</f>
        <v>#VALUE!</v>
      </c>
      <c r="ET57" s="23" t="e">
        <f>求节点(DH$5:DH$14,$DF$26:$DF$35,$DJ57)*节奏总纲!O56</f>
        <v>#VALUE!</v>
      </c>
      <c r="EU57" s="23" t="e">
        <f>SUM(EP$5:EP57)*$DE$20</f>
        <v>#VALUE!</v>
      </c>
      <c r="EV57" s="23" t="e">
        <f>SUM(EQ$5:EQ57)*$DE$20</f>
        <v>#VALUE!</v>
      </c>
      <c r="EW57" s="23" t="e">
        <f>SUM(ER$5:ER57)*$DE$20</f>
        <v>#VALUE!</v>
      </c>
      <c r="EX57" s="23" t="e">
        <f>SUM(ES$5:ES57)*$DE$20</f>
        <v>#VALUE!</v>
      </c>
      <c r="EY57" s="23" t="e">
        <f>SUM(ET$5:ET57)*$DE$20</f>
        <v>#VALUE!</v>
      </c>
      <c r="FA57" s="23" t="e">
        <f t="shared" si="25"/>
        <v>#VALUE!</v>
      </c>
      <c r="FB57" s="23" t="e">
        <f t="shared" si="25"/>
        <v>#VALUE!</v>
      </c>
      <c r="FC57" s="23" t="e">
        <f t="shared" si="25"/>
        <v>#VALUE!</v>
      </c>
      <c r="FD57" s="23" t="e">
        <f t="shared" si="25"/>
        <v>#VALUE!</v>
      </c>
      <c r="FE57" s="23" t="e">
        <f t="shared" si="25"/>
        <v>#VALUE!</v>
      </c>
      <c r="FF57" s="17" t="e">
        <f>(FA57-FA56)/节奏总纲!K56</f>
        <v>#VALUE!</v>
      </c>
    </row>
    <row r="58" spans="3:162" x14ac:dyDescent="0.15">
      <c r="C58" s="23" t="s">
        <v>56</v>
      </c>
      <c r="D58" s="23"/>
      <c r="M58" s="12" t="e">
        <f>基础状态预期!#REF!</f>
        <v>#REF!</v>
      </c>
      <c r="N58" s="12" t="e">
        <f>基础状态预期!#REF!</f>
        <v>#REF!</v>
      </c>
      <c r="O58" s="12" t="e">
        <f>基础状态预期!#REF!</f>
        <v>#REF!</v>
      </c>
      <c r="P58" s="14" t="e">
        <f t="shared" si="52"/>
        <v>#REF!</v>
      </c>
      <c r="Q58" s="14" t="e">
        <f t="shared" si="48"/>
        <v>#REF!</v>
      </c>
      <c r="R58" s="14" t="e">
        <f t="shared" si="48"/>
        <v>#REF!</v>
      </c>
      <c r="S58" s="14" t="e">
        <f t="shared" si="48"/>
        <v>#REF!</v>
      </c>
      <c r="T58" s="14" t="e">
        <f t="shared" si="48"/>
        <v>#REF!</v>
      </c>
      <c r="U58" s="14" t="e">
        <f t="shared" si="48"/>
        <v>#REF!</v>
      </c>
      <c r="V58" s="14" t="e">
        <f>SUMPRODUCT(P58:U58/'[1]功能-行军令'!$GI$26:$GN$26)/0.18*'[1]功能-付费相关'!$J$6</f>
        <v>#REF!</v>
      </c>
      <c r="Y58" s="23">
        <v>54</v>
      </c>
      <c r="Z58" s="23">
        <f t="shared" si="42"/>
        <v>0</v>
      </c>
      <c r="AA58" s="23">
        <f t="shared" si="42"/>
        <v>0</v>
      </c>
      <c r="AB58" s="23">
        <f t="shared" si="42"/>
        <v>0</v>
      </c>
      <c r="AC58" s="23">
        <f t="shared" si="42"/>
        <v>0</v>
      </c>
      <c r="AD58" s="23">
        <f t="shared" si="42"/>
        <v>0</v>
      </c>
      <c r="AE58" s="23">
        <f t="shared" si="42"/>
        <v>0</v>
      </c>
      <c r="AF58" s="26"/>
      <c r="AG58" s="23">
        <v>54</v>
      </c>
      <c r="AH58" s="23">
        <f t="shared" si="43"/>
        <v>0</v>
      </c>
      <c r="AI58" s="23">
        <f t="shared" si="43"/>
        <v>0</v>
      </c>
      <c r="AJ58" s="23">
        <f t="shared" si="43"/>
        <v>0</v>
      </c>
      <c r="AK58" s="23">
        <f t="shared" si="43"/>
        <v>0</v>
      </c>
      <c r="AL58" s="23">
        <f t="shared" si="43"/>
        <v>0</v>
      </c>
      <c r="AM58" s="23">
        <f t="shared" si="43"/>
        <v>0</v>
      </c>
      <c r="AN58" s="26"/>
      <c r="AO58" s="23">
        <v>54</v>
      </c>
      <c r="AP58" s="23">
        <f t="shared" si="44"/>
        <v>0</v>
      </c>
      <c r="AQ58" s="23">
        <f t="shared" si="44"/>
        <v>0</v>
      </c>
      <c r="AR58" s="23">
        <f t="shared" si="44"/>
        <v>0</v>
      </c>
      <c r="AS58" s="23">
        <f t="shared" si="44"/>
        <v>0</v>
      </c>
      <c r="AT58" s="23">
        <f t="shared" si="44"/>
        <v>0</v>
      </c>
      <c r="AU58" s="23">
        <f t="shared" si="44"/>
        <v>0</v>
      </c>
      <c r="AV58" s="26"/>
      <c r="AW58" s="23">
        <v>54</v>
      </c>
      <c r="AX58" s="23">
        <f t="shared" si="45"/>
        <v>0</v>
      </c>
      <c r="AY58" s="23">
        <f t="shared" si="45"/>
        <v>0</v>
      </c>
      <c r="AZ58" s="23">
        <f t="shared" si="45"/>
        <v>0</v>
      </c>
      <c r="BA58" s="23">
        <f t="shared" si="45"/>
        <v>0</v>
      </c>
      <c r="BB58" s="23">
        <f t="shared" si="45"/>
        <v>0</v>
      </c>
      <c r="BC58" s="23">
        <f t="shared" si="45"/>
        <v>0</v>
      </c>
      <c r="BD58" s="26"/>
      <c r="BE58" s="23">
        <v>54</v>
      </c>
      <c r="BF58" s="23">
        <f t="shared" si="46"/>
        <v>0</v>
      </c>
      <c r="BG58" s="23">
        <f t="shared" si="46"/>
        <v>0</v>
      </c>
      <c r="BH58" s="23">
        <f t="shared" si="46"/>
        <v>0</v>
      </c>
      <c r="BI58" s="23">
        <f t="shared" si="46"/>
        <v>0</v>
      </c>
      <c r="BJ58" s="23">
        <f t="shared" si="46"/>
        <v>0</v>
      </c>
      <c r="BK58" s="23">
        <f t="shared" si="46"/>
        <v>0</v>
      </c>
      <c r="BO58" s="23">
        <v>54</v>
      </c>
      <c r="BP58" s="23" t="e">
        <f t="shared" si="5"/>
        <v>#VALUE!</v>
      </c>
      <c r="BQ58" s="23" t="e">
        <f t="shared" si="6"/>
        <v>#VALUE!</v>
      </c>
      <c r="BR58" s="23" t="e">
        <f t="shared" si="7"/>
        <v>#VALUE!</v>
      </c>
      <c r="BS58" s="23" t="e">
        <f t="shared" si="8"/>
        <v>#VALUE!</v>
      </c>
      <c r="BT58" s="23" t="e">
        <f t="shared" si="9"/>
        <v>#VALUE!</v>
      </c>
      <c r="BV58" s="23">
        <v>54</v>
      </c>
      <c r="BW58" s="23" t="e">
        <f t="shared" si="22"/>
        <v>#VALUE!</v>
      </c>
      <c r="BX58" s="23" t="e">
        <f t="shared" si="10"/>
        <v>#VALUE!</v>
      </c>
      <c r="BY58" s="23" t="e">
        <f t="shared" si="11"/>
        <v>#VALUE!</v>
      </c>
      <c r="BZ58" s="23" t="e">
        <f t="shared" si="12"/>
        <v>#VALUE!</v>
      </c>
      <c r="CA58" s="23" t="e">
        <f t="shared" si="13"/>
        <v>#VALUE!</v>
      </c>
      <c r="CE58" s="31">
        <v>70</v>
      </c>
      <c r="CF58" s="31" t="e">
        <f t="shared" si="49"/>
        <v>#VALUE!</v>
      </c>
      <c r="CG58" s="31">
        <v>0</v>
      </c>
      <c r="CH58" s="31">
        <v>0</v>
      </c>
      <c r="CI58" s="31" t="e">
        <f t="shared" si="50"/>
        <v>#VALUE!</v>
      </c>
      <c r="CJ58" s="31" t="e">
        <f>CF58*(INDEX([2]非r将兵属性验证!T$7:T$106,$CE58,1)+INDEX([2]非r将兵属性验证!AJ$7:AJ$106,$CE58,1))</f>
        <v>#VALUE!</v>
      </c>
      <c r="CK58" s="31">
        <v>0</v>
      </c>
      <c r="CL58" s="31">
        <v>0</v>
      </c>
      <c r="CM58" s="31" t="e">
        <f>CI58*INDEX([2]非r将兵属性验证!$AO$7:$AO$106,$CE58,1)</f>
        <v>#VALUE!</v>
      </c>
      <c r="CN58" s="31" t="e">
        <f t="shared" si="51"/>
        <v>#VALUE!</v>
      </c>
      <c r="CQ58" s="31">
        <v>70</v>
      </c>
      <c r="CR58" s="31" t="e">
        <f t="shared" si="53"/>
        <v>#VALUE!</v>
      </c>
      <c r="CS58" s="31"/>
      <c r="CT58" s="31"/>
      <c r="CU58" s="31" t="e">
        <f t="shared" si="54"/>
        <v>#VALUE!</v>
      </c>
      <c r="CW58" s="17" t="e">
        <f t="shared" si="55"/>
        <v>#VALUE!</v>
      </c>
      <c r="DJ58" s="23">
        <v>54</v>
      </c>
      <c r="DK58" s="23" t="e">
        <f>求节点(DD$5:DD$14,$DD$26:$DD$35,$DJ58)*节奏总纲!K57</f>
        <v>#VALUE!</v>
      </c>
      <c r="DL58" s="23" t="e">
        <f>求节点(DE$5:DE$14,$DD$26:$DD$35,$DJ58)*节奏总纲!L57</f>
        <v>#VALUE!</v>
      </c>
      <c r="DM58" s="23" t="e">
        <f>求节点(DF$5:DF$14,$DD$26:$DD$35,$DJ58)*节奏总纲!M57</f>
        <v>#VALUE!</v>
      </c>
      <c r="DN58" s="23" t="e">
        <f>求节点(DG$5:DG$14,$DD$26:$DD$35,$DJ58)*节奏总纲!N57</f>
        <v>#VALUE!</v>
      </c>
      <c r="DO58" s="23" t="e">
        <f>求节点(DH$5:DH$14,$DD$26:$DD$35,$DJ58)*节奏总纲!O57</f>
        <v>#VALUE!</v>
      </c>
      <c r="DP58" s="23" t="e">
        <f>SUM(DK$5:DK58)</f>
        <v>#VALUE!</v>
      </c>
      <c r="DQ58" s="23" t="e">
        <f>SUM(DL$5:DL58)</f>
        <v>#VALUE!</v>
      </c>
      <c r="DR58" s="23" t="e">
        <f>SUM(DM$5:DM58)</f>
        <v>#VALUE!</v>
      </c>
      <c r="DS58" s="23" t="e">
        <f>SUM(DN$5:DN58)</f>
        <v>#VALUE!</v>
      </c>
      <c r="DT58" s="23" t="e">
        <f>SUM(DO$5:DO58)</f>
        <v>#VALUE!</v>
      </c>
      <c r="DU58" s="23" t="e">
        <f>DK58*'[1]功能-付费相关'!AH59+IF($DJ58=1,0,DU57)</f>
        <v>#VALUE!</v>
      </c>
      <c r="DV58" s="23" t="e">
        <f>DL58*'[1]功能-付费相关'!AI59+IF($DJ58=1,0,DV57)</f>
        <v>#VALUE!</v>
      </c>
      <c r="DW58" s="23" t="e">
        <f>DM58*'[1]功能-付费相关'!AJ59+IF($DJ58=1,0,DW57)</f>
        <v>#VALUE!</v>
      </c>
      <c r="DX58" s="23" t="e">
        <f>DN58*'[1]功能-付费相关'!AK59+IF($DJ58=1,0,DX57)</f>
        <v>#VALUE!</v>
      </c>
      <c r="DY58" s="23" t="e">
        <f>DO58*'[1]功能-付费相关'!AL59+IF($DJ58=1,0,DY57)</f>
        <v>#VALUE!</v>
      </c>
      <c r="EB58" s="23">
        <v>54</v>
      </c>
      <c r="EC58" s="23" t="e">
        <f>求节点(DD$5:DD$14,$DE$26:$DE$35,$DJ58)*节奏总纲!K57</f>
        <v>#VALUE!</v>
      </c>
      <c r="ED58" s="23" t="e">
        <f>求节点(DE$5:DE$14,$DE$26:$DE$35,$DJ58)*节奏总纲!L57</f>
        <v>#VALUE!</v>
      </c>
      <c r="EE58" s="23" t="e">
        <f>求节点(DF$5:DF$14,$DE$26:$DE$35,$DJ58)*节奏总纲!M57</f>
        <v>#VALUE!</v>
      </c>
      <c r="EF58" s="23" t="e">
        <f>求节点(DG$5:DG$14,$DE$26:$DE$35,$DJ58)*节奏总纲!N57</f>
        <v>#VALUE!</v>
      </c>
      <c r="EG58" s="23" t="e">
        <f>求节点(DH$5:DH$14,$DE$26:$DE$35,$DJ58)*节奏总纲!O57</f>
        <v>#VALUE!</v>
      </c>
      <c r="EH58" s="23" t="e">
        <f>SUM(EC$5:EC58)</f>
        <v>#VALUE!</v>
      </c>
      <c r="EI58" s="23" t="e">
        <f>SUM(ED$5:ED58)</f>
        <v>#VALUE!</v>
      </c>
      <c r="EJ58" s="23" t="e">
        <f>SUM(EE$5:EE58)</f>
        <v>#VALUE!</v>
      </c>
      <c r="EK58" s="23" t="e">
        <f>SUM(EF$5:EF58)</f>
        <v>#VALUE!</v>
      </c>
      <c r="EL58" s="23" t="e">
        <f>SUM(EG$5:EG58)</f>
        <v>#VALUE!</v>
      </c>
      <c r="EO58" s="23">
        <v>54</v>
      </c>
      <c r="EP58" s="23" t="e">
        <f>求节点(DD$5:DD$14,$DF$26:$DF$35,$DJ58)*节奏总纲!K57</f>
        <v>#VALUE!</v>
      </c>
      <c r="EQ58" s="23" t="e">
        <f>求节点(DE$5:DE$14,$DF$26:$DF$35,$DJ58)*节奏总纲!L57</f>
        <v>#VALUE!</v>
      </c>
      <c r="ER58" s="23" t="e">
        <f>求节点(DF$5:DF$14,$DF$26:$DF$35,$DJ58)*节奏总纲!M57</f>
        <v>#VALUE!</v>
      </c>
      <c r="ES58" s="23" t="e">
        <f>求节点(DG$5:DG$14,$DF$26:$DF$35,$DJ58)*节奏总纲!N57</f>
        <v>#VALUE!</v>
      </c>
      <c r="ET58" s="23" t="e">
        <f>求节点(DH$5:DH$14,$DF$26:$DF$35,$DJ58)*节奏总纲!O57</f>
        <v>#VALUE!</v>
      </c>
      <c r="EU58" s="23" t="e">
        <f>SUM(EP$5:EP58)*$DE$20</f>
        <v>#VALUE!</v>
      </c>
      <c r="EV58" s="23" t="e">
        <f>SUM(EQ$5:EQ58)*$DE$20</f>
        <v>#VALUE!</v>
      </c>
      <c r="EW58" s="23" t="e">
        <f>SUM(ER$5:ER58)*$DE$20</f>
        <v>#VALUE!</v>
      </c>
      <c r="EX58" s="23" t="e">
        <f>SUM(ES$5:ES58)*$DE$20</f>
        <v>#VALUE!</v>
      </c>
      <c r="EY58" s="23" t="e">
        <f>SUM(ET$5:ET58)*$DE$20</f>
        <v>#VALUE!</v>
      </c>
      <c r="FA58" s="23" t="e">
        <f t="shared" si="25"/>
        <v>#VALUE!</v>
      </c>
      <c r="FB58" s="23" t="e">
        <f t="shared" si="25"/>
        <v>#VALUE!</v>
      </c>
      <c r="FC58" s="23" t="e">
        <f t="shared" si="25"/>
        <v>#VALUE!</v>
      </c>
      <c r="FD58" s="23" t="e">
        <f t="shared" si="25"/>
        <v>#VALUE!</v>
      </c>
      <c r="FE58" s="23" t="e">
        <f t="shared" si="25"/>
        <v>#VALUE!</v>
      </c>
      <c r="FF58" s="17" t="e">
        <f>(FA58-FA57)/节奏总纲!K57</f>
        <v>#VALUE!</v>
      </c>
    </row>
    <row r="59" spans="3:162" x14ac:dyDescent="0.15">
      <c r="M59" s="12" t="e">
        <f>基础状态预期!#REF!</f>
        <v>#REF!</v>
      </c>
      <c r="N59" s="12" t="e">
        <f>基础状态预期!#REF!</f>
        <v>#REF!</v>
      </c>
      <c r="O59" s="12" t="e">
        <f>基础状态预期!#REF!</f>
        <v>#REF!</v>
      </c>
      <c r="P59" s="14" t="e">
        <f t="shared" si="52"/>
        <v>#REF!</v>
      </c>
      <c r="Q59" s="14" t="e">
        <f t="shared" si="48"/>
        <v>#REF!</v>
      </c>
      <c r="R59" s="14" t="e">
        <f t="shared" si="48"/>
        <v>#REF!</v>
      </c>
      <c r="S59" s="14" t="e">
        <f t="shared" si="48"/>
        <v>#REF!</v>
      </c>
      <c r="T59" s="14" t="e">
        <f t="shared" si="48"/>
        <v>#REF!</v>
      </c>
      <c r="U59" s="14" t="e">
        <f t="shared" si="48"/>
        <v>#REF!</v>
      </c>
      <c r="V59" s="14" t="e">
        <f>SUMPRODUCT(P59:U59/'[1]功能-行军令'!$GI$26:$GN$26)/0.18*'[1]功能-付费相关'!$J$6</f>
        <v>#REF!</v>
      </c>
      <c r="Y59" s="23">
        <v>55</v>
      </c>
      <c r="Z59" s="23">
        <f t="shared" si="42"/>
        <v>0</v>
      </c>
      <c r="AA59" s="23">
        <f t="shared" si="42"/>
        <v>0</v>
      </c>
      <c r="AB59" s="23">
        <f t="shared" si="42"/>
        <v>0</v>
      </c>
      <c r="AC59" s="23">
        <f t="shared" si="42"/>
        <v>0</v>
      </c>
      <c r="AD59" s="23">
        <f t="shared" si="42"/>
        <v>0</v>
      </c>
      <c r="AE59" s="23">
        <f t="shared" si="42"/>
        <v>0</v>
      </c>
      <c r="AF59" s="26"/>
      <c r="AG59" s="23">
        <v>55</v>
      </c>
      <c r="AH59" s="23">
        <f t="shared" si="43"/>
        <v>0</v>
      </c>
      <c r="AI59" s="23">
        <f t="shared" si="43"/>
        <v>0</v>
      </c>
      <c r="AJ59" s="23">
        <f t="shared" si="43"/>
        <v>0</v>
      </c>
      <c r="AK59" s="23">
        <f t="shared" si="43"/>
        <v>0</v>
      </c>
      <c r="AL59" s="23">
        <f t="shared" si="43"/>
        <v>0</v>
      </c>
      <c r="AM59" s="23">
        <f t="shared" si="43"/>
        <v>0</v>
      </c>
      <c r="AN59" s="26"/>
      <c r="AO59" s="23">
        <v>55</v>
      </c>
      <c r="AP59" s="23">
        <f t="shared" si="44"/>
        <v>0</v>
      </c>
      <c r="AQ59" s="23">
        <f t="shared" si="44"/>
        <v>0</v>
      </c>
      <c r="AR59" s="23">
        <f t="shared" si="44"/>
        <v>0</v>
      </c>
      <c r="AS59" s="23">
        <f t="shared" si="44"/>
        <v>0</v>
      </c>
      <c r="AT59" s="23">
        <f t="shared" si="44"/>
        <v>0</v>
      </c>
      <c r="AU59" s="23">
        <f t="shared" si="44"/>
        <v>0</v>
      </c>
      <c r="AV59" s="26"/>
      <c r="AW59" s="23">
        <v>55</v>
      </c>
      <c r="AX59" s="23">
        <f t="shared" si="45"/>
        <v>0</v>
      </c>
      <c r="AY59" s="23">
        <f t="shared" si="45"/>
        <v>0</v>
      </c>
      <c r="AZ59" s="23">
        <f t="shared" si="45"/>
        <v>0</v>
      </c>
      <c r="BA59" s="23">
        <f t="shared" si="45"/>
        <v>0</v>
      </c>
      <c r="BB59" s="23">
        <f t="shared" si="45"/>
        <v>0</v>
      </c>
      <c r="BC59" s="23">
        <f t="shared" si="45"/>
        <v>0</v>
      </c>
      <c r="BD59" s="26"/>
      <c r="BE59" s="23">
        <v>55</v>
      </c>
      <c r="BF59" s="23">
        <f t="shared" si="46"/>
        <v>0</v>
      </c>
      <c r="BG59" s="23">
        <f t="shared" si="46"/>
        <v>0</v>
      </c>
      <c r="BH59" s="23">
        <f t="shared" si="46"/>
        <v>0</v>
      </c>
      <c r="BI59" s="23">
        <f t="shared" si="46"/>
        <v>0</v>
      </c>
      <c r="BJ59" s="23">
        <f t="shared" si="46"/>
        <v>0</v>
      </c>
      <c r="BK59" s="23">
        <f t="shared" si="46"/>
        <v>0</v>
      </c>
      <c r="BO59" s="23">
        <v>55</v>
      </c>
      <c r="BP59" s="23" t="e">
        <f t="shared" si="5"/>
        <v>#VALUE!</v>
      </c>
      <c r="BQ59" s="23" t="e">
        <f t="shared" si="6"/>
        <v>#VALUE!</v>
      </c>
      <c r="BR59" s="23" t="e">
        <f t="shared" si="7"/>
        <v>#VALUE!</v>
      </c>
      <c r="BS59" s="23" t="e">
        <f t="shared" si="8"/>
        <v>#VALUE!</v>
      </c>
      <c r="BT59" s="23" t="e">
        <f t="shared" si="9"/>
        <v>#VALUE!</v>
      </c>
      <c r="BV59" s="23">
        <v>55</v>
      </c>
      <c r="BW59" s="23" t="e">
        <f t="shared" si="22"/>
        <v>#VALUE!</v>
      </c>
      <c r="BX59" s="23" t="e">
        <f t="shared" si="10"/>
        <v>#VALUE!</v>
      </c>
      <c r="BY59" s="23" t="e">
        <f t="shared" si="11"/>
        <v>#VALUE!</v>
      </c>
      <c r="BZ59" s="23" t="e">
        <f t="shared" si="12"/>
        <v>#VALUE!</v>
      </c>
      <c r="CA59" s="23" t="e">
        <f t="shared" si="13"/>
        <v>#VALUE!</v>
      </c>
      <c r="CE59" s="31">
        <v>80</v>
      </c>
      <c r="CF59" s="31" t="e">
        <f t="shared" si="49"/>
        <v>#VALUE!</v>
      </c>
      <c r="CG59" s="31">
        <v>0</v>
      </c>
      <c r="CH59" s="31">
        <v>0</v>
      </c>
      <c r="CI59" s="31" t="e">
        <f t="shared" si="50"/>
        <v>#VALUE!</v>
      </c>
      <c r="CJ59" s="31" t="e">
        <f>CF59*(INDEX([2]非r将兵属性验证!T$7:T$106,$CE59,1)+INDEX([2]非r将兵属性验证!AJ$7:AJ$106,$CE59,1))</f>
        <v>#VALUE!</v>
      </c>
      <c r="CK59" s="31">
        <v>0</v>
      </c>
      <c r="CL59" s="31">
        <v>0</v>
      </c>
      <c r="CM59" s="31" t="e">
        <f>CI59*INDEX([2]非r将兵属性验证!$AO$7:$AO$106,$CE59,1)</f>
        <v>#VALUE!</v>
      </c>
      <c r="CN59" s="31" t="e">
        <f t="shared" si="51"/>
        <v>#VALUE!</v>
      </c>
      <c r="CQ59" s="31">
        <v>80</v>
      </c>
      <c r="CR59" s="31" t="e">
        <f t="shared" si="53"/>
        <v>#VALUE!</v>
      </c>
      <c r="CS59" s="31"/>
      <c r="CT59" s="31"/>
      <c r="CU59" s="31" t="e">
        <f t="shared" si="54"/>
        <v>#VALUE!</v>
      </c>
      <c r="CW59" s="17" t="e">
        <f t="shared" si="55"/>
        <v>#VALUE!</v>
      </c>
      <c r="DJ59" s="23">
        <v>55</v>
      </c>
      <c r="DK59" s="23" t="e">
        <f>求节点(DD$5:DD$14,$DD$26:$DD$35,$DJ59)*节奏总纲!K58</f>
        <v>#VALUE!</v>
      </c>
      <c r="DL59" s="23" t="e">
        <f>求节点(DE$5:DE$14,$DD$26:$DD$35,$DJ59)*节奏总纲!L58</f>
        <v>#VALUE!</v>
      </c>
      <c r="DM59" s="23" t="e">
        <f>求节点(DF$5:DF$14,$DD$26:$DD$35,$DJ59)*节奏总纲!M58</f>
        <v>#VALUE!</v>
      </c>
      <c r="DN59" s="23" t="e">
        <f>求节点(DG$5:DG$14,$DD$26:$DD$35,$DJ59)*节奏总纲!N58</f>
        <v>#VALUE!</v>
      </c>
      <c r="DO59" s="23" t="e">
        <f>求节点(DH$5:DH$14,$DD$26:$DD$35,$DJ59)*节奏总纲!O58</f>
        <v>#VALUE!</v>
      </c>
      <c r="DP59" s="23" t="e">
        <f>SUM(DK$5:DK59)</f>
        <v>#VALUE!</v>
      </c>
      <c r="DQ59" s="23" t="e">
        <f>SUM(DL$5:DL59)</f>
        <v>#VALUE!</v>
      </c>
      <c r="DR59" s="23" t="e">
        <f>SUM(DM$5:DM59)</f>
        <v>#VALUE!</v>
      </c>
      <c r="DS59" s="23" t="e">
        <f>SUM(DN$5:DN59)</f>
        <v>#VALUE!</v>
      </c>
      <c r="DT59" s="23" t="e">
        <f>SUM(DO$5:DO59)</f>
        <v>#VALUE!</v>
      </c>
      <c r="DU59" s="23" t="e">
        <f>DK59*'[1]功能-付费相关'!AH60+IF($DJ59=1,0,DU58)</f>
        <v>#VALUE!</v>
      </c>
      <c r="DV59" s="23" t="e">
        <f>DL59*'[1]功能-付费相关'!AI60+IF($DJ59=1,0,DV58)</f>
        <v>#VALUE!</v>
      </c>
      <c r="DW59" s="23" t="e">
        <f>DM59*'[1]功能-付费相关'!AJ60+IF($DJ59=1,0,DW58)</f>
        <v>#VALUE!</v>
      </c>
      <c r="DX59" s="23" t="e">
        <f>DN59*'[1]功能-付费相关'!AK60+IF($DJ59=1,0,DX58)</f>
        <v>#VALUE!</v>
      </c>
      <c r="DY59" s="23" t="e">
        <f>DO59*'[1]功能-付费相关'!AL60+IF($DJ59=1,0,DY58)</f>
        <v>#VALUE!</v>
      </c>
      <c r="EB59" s="23">
        <v>55</v>
      </c>
      <c r="EC59" s="23" t="e">
        <f>求节点(DD$5:DD$14,$DE$26:$DE$35,$DJ59)*节奏总纲!K58</f>
        <v>#VALUE!</v>
      </c>
      <c r="ED59" s="23" t="e">
        <f>求节点(DE$5:DE$14,$DE$26:$DE$35,$DJ59)*节奏总纲!L58</f>
        <v>#VALUE!</v>
      </c>
      <c r="EE59" s="23" t="e">
        <f>求节点(DF$5:DF$14,$DE$26:$DE$35,$DJ59)*节奏总纲!M58</f>
        <v>#VALUE!</v>
      </c>
      <c r="EF59" s="23" t="e">
        <f>求节点(DG$5:DG$14,$DE$26:$DE$35,$DJ59)*节奏总纲!N58</f>
        <v>#VALUE!</v>
      </c>
      <c r="EG59" s="23" t="e">
        <f>求节点(DH$5:DH$14,$DE$26:$DE$35,$DJ59)*节奏总纲!O58</f>
        <v>#VALUE!</v>
      </c>
      <c r="EH59" s="23" t="e">
        <f>SUM(EC$5:EC59)</f>
        <v>#VALUE!</v>
      </c>
      <c r="EI59" s="23" t="e">
        <f>SUM(ED$5:ED59)</f>
        <v>#VALUE!</v>
      </c>
      <c r="EJ59" s="23" t="e">
        <f>SUM(EE$5:EE59)</f>
        <v>#VALUE!</v>
      </c>
      <c r="EK59" s="23" t="e">
        <f>SUM(EF$5:EF59)</f>
        <v>#VALUE!</v>
      </c>
      <c r="EL59" s="23" t="e">
        <f>SUM(EG$5:EG59)</f>
        <v>#VALUE!</v>
      </c>
      <c r="EO59" s="23">
        <v>55</v>
      </c>
      <c r="EP59" s="23" t="e">
        <f>求节点(DD$5:DD$14,$DF$26:$DF$35,$DJ59)*节奏总纲!K58</f>
        <v>#VALUE!</v>
      </c>
      <c r="EQ59" s="23" t="e">
        <f>求节点(DE$5:DE$14,$DF$26:$DF$35,$DJ59)*节奏总纲!L58</f>
        <v>#VALUE!</v>
      </c>
      <c r="ER59" s="23" t="e">
        <f>求节点(DF$5:DF$14,$DF$26:$DF$35,$DJ59)*节奏总纲!M58</f>
        <v>#VALUE!</v>
      </c>
      <c r="ES59" s="23" t="e">
        <f>求节点(DG$5:DG$14,$DF$26:$DF$35,$DJ59)*节奏总纲!N58</f>
        <v>#VALUE!</v>
      </c>
      <c r="ET59" s="23" t="e">
        <f>求节点(DH$5:DH$14,$DF$26:$DF$35,$DJ59)*节奏总纲!O58</f>
        <v>#VALUE!</v>
      </c>
      <c r="EU59" s="23" t="e">
        <f>SUM(EP$5:EP59)*$DE$20</f>
        <v>#VALUE!</v>
      </c>
      <c r="EV59" s="23" t="e">
        <f>SUM(EQ$5:EQ59)*$DE$20</f>
        <v>#VALUE!</v>
      </c>
      <c r="EW59" s="23" t="e">
        <f>SUM(ER$5:ER59)*$DE$20</f>
        <v>#VALUE!</v>
      </c>
      <c r="EX59" s="23" t="e">
        <f>SUM(ES$5:ES59)*$DE$20</f>
        <v>#VALUE!</v>
      </c>
      <c r="EY59" s="23" t="e">
        <f>SUM(ET$5:ET59)*$DE$20</f>
        <v>#VALUE!</v>
      </c>
      <c r="FA59" s="23" t="e">
        <f t="shared" si="25"/>
        <v>#VALUE!</v>
      </c>
      <c r="FB59" s="23" t="e">
        <f t="shared" si="25"/>
        <v>#VALUE!</v>
      </c>
      <c r="FC59" s="23" t="e">
        <f t="shared" si="25"/>
        <v>#VALUE!</v>
      </c>
      <c r="FD59" s="23" t="e">
        <f t="shared" si="25"/>
        <v>#VALUE!</v>
      </c>
      <c r="FE59" s="23" t="e">
        <f t="shared" si="25"/>
        <v>#VALUE!</v>
      </c>
      <c r="FF59" s="17" t="e">
        <f>(FA59-FA58)/节奏总纲!K58</f>
        <v>#VALUE!</v>
      </c>
    </row>
    <row r="60" spans="3:162" x14ac:dyDescent="0.15">
      <c r="M60" s="12" t="e">
        <f>基础状态预期!#REF!</f>
        <v>#REF!</v>
      </c>
      <c r="N60" s="12" t="e">
        <f>基础状态预期!#REF!</f>
        <v>#REF!</v>
      </c>
      <c r="O60" s="12" t="e">
        <f>基础状态预期!#REF!</f>
        <v>#REF!</v>
      </c>
      <c r="P60" s="14" t="e">
        <f t="shared" si="52"/>
        <v>#REF!</v>
      </c>
      <c r="Q60" s="14" t="e">
        <f t="shared" si="48"/>
        <v>#REF!</v>
      </c>
      <c r="R60" s="14" t="e">
        <f t="shared" si="48"/>
        <v>#REF!</v>
      </c>
      <c r="S60" s="14" t="e">
        <f t="shared" si="48"/>
        <v>#REF!</v>
      </c>
      <c r="T60" s="14" t="e">
        <f t="shared" si="48"/>
        <v>#REF!</v>
      </c>
      <c r="U60" s="14" t="e">
        <f t="shared" si="48"/>
        <v>#REF!</v>
      </c>
      <c r="V60" s="14" t="e">
        <f>SUMPRODUCT(P60:U60/'[1]功能-行军令'!$GI$26:$GN$26)/0.18*'[1]功能-付费相关'!$J$6</f>
        <v>#REF!</v>
      </c>
      <c r="Y60" s="23">
        <v>56</v>
      </c>
      <c r="Z60" s="23">
        <f t="shared" si="42"/>
        <v>0</v>
      </c>
      <c r="AA60" s="23">
        <f t="shared" si="42"/>
        <v>0</v>
      </c>
      <c r="AB60" s="23">
        <f t="shared" si="42"/>
        <v>0</v>
      </c>
      <c r="AC60" s="23">
        <f t="shared" si="42"/>
        <v>0</v>
      </c>
      <c r="AD60" s="23">
        <f t="shared" si="42"/>
        <v>0</v>
      </c>
      <c r="AE60" s="23">
        <f t="shared" si="42"/>
        <v>0</v>
      </c>
      <c r="AF60" s="26"/>
      <c r="AG60" s="23">
        <v>56</v>
      </c>
      <c r="AH60" s="23">
        <f t="shared" si="43"/>
        <v>0</v>
      </c>
      <c r="AI60" s="23">
        <f t="shared" si="43"/>
        <v>0</v>
      </c>
      <c r="AJ60" s="23">
        <f t="shared" si="43"/>
        <v>0</v>
      </c>
      <c r="AK60" s="23">
        <f t="shared" si="43"/>
        <v>0</v>
      </c>
      <c r="AL60" s="23">
        <f t="shared" si="43"/>
        <v>0</v>
      </c>
      <c r="AM60" s="23">
        <f t="shared" si="43"/>
        <v>0</v>
      </c>
      <c r="AN60" s="26"/>
      <c r="AO60" s="23">
        <v>56</v>
      </c>
      <c r="AP60" s="23">
        <f t="shared" si="44"/>
        <v>0</v>
      </c>
      <c r="AQ60" s="23">
        <f t="shared" si="44"/>
        <v>0</v>
      </c>
      <c r="AR60" s="23">
        <f t="shared" si="44"/>
        <v>0</v>
      </c>
      <c r="AS60" s="23">
        <f t="shared" si="44"/>
        <v>0</v>
      </c>
      <c r="AT60" s="23">
        <f t="shared" si="44"/>
        <v>0</v>
      </c>
      <c r="AU60" s="23">
        <f t="shared" si="44"/>
        <v>0</v>
      </c>
      <c r="AV60" s="26"/>
      <c r="AW60" s="23">
        <v>56</v>
      </c>
      <c r="AX60" s="23">
        <f t="shared" si="45"/>
        <v>0</v>
      </c>
      <c r="AY60" s="23">
        <f t="shared" si="45"/>
        <v>0</v>
      </c>
      <c r="AZ60" s="23">
        <f t="shared" si="45"/>
        <v>0</v>
      </c>
      <c r="BA60" s="23">
        <f t="shared" si="45"/>
        <v>0</v>
      </c>
      <c r="BB60" s="23">
        <f t="shared" si="45"/>
        <v>0</v>
      </c>
      <c r="BC60" s="23">
        <f t="shared" si="45"/>
        <v>0</v>
      </c>
      <c r="BD60" s="26"/>
      <c r="BE60" s="23">
        <v>56</v>
      </c>
      <c r="BF60" s="23">
        <f t="shared" si="46"/>
        <v>0</v>
      </c>
      <c r="BG60" s="23">
        <f t="shared" si="46"/>
        <v>0</v>
      </c>
      <c r="BH60" s="23">
        <f t="shared" si="46"/>
        <v>0</v>
      </c>
      <c r="BI60" s="23">
        <f t="shared" si="46"/>
        <v>0</v>
      </c>
      <c r="BJ60" s="23">
        <f t="shared" si="46"/>
        <v>0</v>
      </c>
      <c r="BK60" s="23">
        <f t="shared" si="46"/>
        <v>0</v>
      </c>
      <c r="BO60" s="23">
        <v>56</v>
      </c>
      <c r="BP60" s="23" t="e">
        <f t="shared" si="5"/>
        <v>#VALUE!</v>
      </c>
      <c r="BQ60" s="23" t="e">
        <f t="shared" si="6"/>
        <v>#VALUE!</v>
      </c>
      <c r="BR60" s="23" t="e">
        <f t="shared" si="7"/>
        <v>#VALUE!</v>
      </c>
      <c r="BS60" s="23" t="e">
        <f t="shared" si="8"/>
        <v>#VALUE!</v>
      </c>
      <c r="BT60" s="23" t="e">
        <f t="shared" si="9"/>
        <v>#VALUE!</v>
      </c>
      <c r="BV60" s="23">
        <v>56</v>
      </c>
      <c r="BW60" s="23" t="e">
        <f t="shared" si="22"/>
        <v>#VALUE!</v>
      </c>
      <c r="BX60" s="23" t="e">
        <f t="shared" si="10"/>
        <v>#VALUE!</v>
      </c>
      <c r="BY60" s="23" t="e">
        <f t="shared" si="11"/>
        <v>#VALUE!</v>
      </c>
      <c r="BZ60" s="23" t="e">
        <f t="shared" si="12"/>
        <v>#VALUE!</v>
      </c>
      <c r="CA60" s="23" t="e">
        <f t="shared" si="13"/>
        <v>#VALUE!</v>
      </c>
      <c r="CE60" s="31">
        <v>90</v>
      </c>
      <c r="CF60" s="31" t="e">
        <f t="shared" si="49"/>
        <v>#VALUE!</v>
      </c>
      <c r="CG60" s="31">
        <v>0</v>
      </c>
      <c r="CH60" s="31">
        <v>0</v>
      </c>
      <c r="CI60" s="31" t="e">
        <f t="shared" si="50"/>
        <v>#VALUE!</v>
      </c>
      <c r="CJ60" s="31" t="e">
        <f>CF60*(INDEX([2]非r将兵属性验证!T$7:T$106,$CE60,1)+INDEX([2]非r将兵属性验证!AJ$7:AJ$106,$CE60,1))</f>
        <v>#VALUE!</v>
      </c>
      <c r="CK60" s="31">
        <v>0</v>
      </c>
      <c r="CL60" s="31">
        <v>0</v>
      </c>
      <c r="CM60" s="31" t="e">
        <f>CI60*INDEX([2]非r将兵属性验证!$AO$7:$AO$106,$CE60,1)</f>
        <v>#VALUE!</v>
      </c>
      <c r="CN60" s="31" t="e">
        <f t="shared" si="51"/>
        <v>#VALUE!</v>
      </c>
      <c r="CQ60" s="31">
        <v>90</v>
      </c>
      <c r="CR60" s="31" t="e">
        <f t="shared" si="53"/>
        <v>#VALUE!</v>
      </c>
      <c r="CS60" s="31"/>
      <c r="CT60" s="31"/>
      <c r="CU60" s="31" t="e">
        <f t="shared" si="54"/>
        <v>#VALUE!</v>
      </c>
      <c r="CW60" s="17" t="e">
        <f t="shared" si="55"/>
        <v>#VALUE!</v>
      </c>
      <c r="DJ60" s="23">
        <v>56</v>
      </c>
      <c r="DK60" s="23" t="e">
        <f>求节点(DD$5:DD$14,$DD$26:$DD$35,$DJ60)*节奏总纲!K59</f>
        <v>#VALUE!</v>
      </c>
      <c r="DL60" s="23" t="e">
        <f>求节点(DE$5:DE$14,$DD$26:$DD$35,$DJ60)*节奏总纲!L59</f>
        <v>#VALUE!</v>
      </c>
      <c r="DM60" s="23" t="e">
        <f>求节点(DF$5:DF$14,$DD$26:$DD$35,$DJ60)*节奏总纲!M59</f>
        <v>#VALUE!</v>
      </c>
      <c r="DN60" s="23" t="e">
        <f>求节点(DG$5:DG$14,$DD$26:$DD$35,$DJ60)*节奏总纲!N59</f>
        <v>#VALUE!</v>
      </c>
      <c r="DO60" s="23" t="e">
        <f>求节点(DH$5:DH$14,$DD$26:$DD$35,$DJ60)*节奏总纲!O59</f>
        <v>#VALUE!</v>
      </c>
      <c r="DP60" s="23" t="e">
        <f>SUM(DK$5:DK60)</f>
        <v>#VALUE!</v>
      </c>
      <c r="DQ60" s="23" t="e">
        <f>SUM(DL$5:DL60)</f>
        <v>#VALUE!</v>
      </c>
      <c r="DR60" s="23" t="e">
        <f>SUM(DM$5:DM60)</f>
        <v>#VALUE!</v>
      </c>
      <c r="DS60" s="23" t="e">
        <f>SUM(DN$5:DN60)</f>
        <v>#VALUE!</v>
      </c>
      <c r="DT60" s="23" t="e">
        <f>SUM(DO$5:DO60)</f>
        <v>#VALUE!</v>
      </c>
      <c r="DU60" s="23" t="e">
        <f>DK60*'[1]功能-付费相关'!AH61+IF($DJ60=1,0,DU59)</f>
        <v>#VALUE!</v>
      </c>
      <c r="DV60" s="23" t="e">
        <f>DL60*'[1]功能-付费相关'!AI61+IF($DJ60=1,0,DV59)</f>
        <v>#VALUE!</v>
      </c>
      <c r="DW60" s="23" t="e">
        <f>DM60*'[1]功能-付费相关'!AJ61+IF($DJ60=1,0,DW59)</f>
        <v>#VALUE!</v>
      </c>
      <c r="DX60" s="23" t="e">
        <f>DN60*'[1]功能-付费相关'!AK61+IF($DJ60=1,0,DX59)</f>
        <v>#VALUE!</v>
      </c>
      <c r="DY60" s="23" t="e">
        <f>DO60*'[1]功能-付费相关'!AL61+IF($DJ60=1,0,DY59)</f>
        <v>#VALUE!</v>
      </c>
      <c r="EB60" s="23">
        <v>56</v>
      </c>
      <c r="EC60" s="23" t="e">
        <f>求节点(DD$5:DD$14,$DE$26:$DE$35,$DJ60)*节奏总纲!K59</f>
        <v>#VALUE!</v>
      </c>
      <c r="ED60" s="23" t="e">
        <f>求节点(DE$5:DE$14,$DE$26:$DE$35,$DJ60)*节奏总纲!L59</f>
        <v>#VALUE!</v>
      </c>
      <c r="EE60" s="23" t="e">
        <f>求节点(DF$5:DF$14,$DE$26:$DE$35,$DJ60)*节奏总纲!M59</f>
        <v>#VALUE!</v>
      </c>
      <c r="EF60" s="23" t="e">
        <f>求节点(DG$5:DG$14,$DE$26:$DE$35,$DJ60)*节奏总纲!N59</f>
        <v>#VALUE!</v>
      </c>
      <c r="EG60" s="23" t="e">
        <f>求节点(DH$5:DH$14,$DE$26:$DE$35,$DJ60)*节奏总纲!O59</f>
        <v>#VALUE!</v>
      </c>
      <c r="EH60" s="23" t="e">
        <f>SUM(EC$5:EC60)</f>
        <v>#VALUE!</v>
      </c>
      <c r="EI60" s="23" t="e">
        <f>SUM(ED$5:ED60)</f>
        <v>#VALUE!</v>
      </c>
      <c r="EJ60" s="23" t="e">
        <f>SUM(EE$5:EE60)</f>
        <v>#VALUE!</v>
      </c>
      <c r="EK60" s="23" t="e">
        <f>SUM(EF$5:EF60)</f>
        <v>#VALUE!</v>
      </c>
      <c r="EL60" s="23" t="e">
        <f>SUM(EG$5:EG60)</f>
        <v>#VALUE!</v>
      </c>
      <c r="EO60" s="23">
        <v>56</v>
      </c>
      <c r="EP60" s="23" t="e">
        <f>求节点(DD$5:DD$14,$DF$26:$DF$35,$DJ60)*节奏总纲!K59</f>
        <v>#VALUE!</v>
      </c>
      <c r="EQ60" s="23" t="e">
        <f>求节点(DE$5:DE$14,$DF$26:$DF$35,$DJ60)*节奏总纲!L59</f>
        <v>#VALUE!</v>
      </c>
      <c r="ER60" s="23" t="e">
        <f>求节点(DF$5:DF$14,$DF$26:$DF$35,$DJ60)*节奏总纲!M59</f>
        <v>#VALUE!</v>
      </c>
      <c r="ES60" s="23" t="e">
        <f>求节点(DG$5:DG$14,$DF$26:$DF$35,$DJ60)*节奏总纲!N59</f>
        <v>#VALUE!</v>
      </c>
      <c r="ET60" s="23" t="e">
        <f>求节点(DH$5:DH$14,$DF$26:$DF$35,$DJ60)*节奏总纲!O59</f>
        <v>#VALUE!</v>
      </c>
      <c r="EU60" s="23" t="e">
        <f>SUM(EP$5:EP60)*$DE$20</f>
        <v>#VALUE!</v>
      </c>
      <c r="EV60" s="23" t="e">
        <f>SUM(EQ$5:EQ60)*$DE$20</f>
        <v>#VALUE!</v>
      </c>
      <c r="EW60" s="23" t="e">
        <f>SUM(ER$5:ER60)*$DE$20</f>
        <v>#VALUE!</v>
      </c>
      <c r="EX60" s="23" t="e">
        <f>SUM(ES$5:ES60)*$DE$20</f>
        <v>#VALUE!</v>
      </c>
      <c r="EY60" s="23" t="e">
        <f>SUM(ET$5:ET60)*$DE$20</f>
        <v>#VALUE!</v>
      </c>
      <c r="FA60" s="23" t="e">
        <f t="shared" si="25"/>
        <v>#VALUE!</v>
      </c>
      <c r="FB60" s="23" t="e">
        <f t="shared" si="25"/>
        <v>#VALUE!</v>
      </c>
      <c r="FC60" s="23" t="e">
        <f t="shared" si="25"/>
        <v>#VALUE!</v>
      </c>
      <c r="FD60" s="23" t="e">
        <f t="shared" si="25"/>
        <v>#VALUE!</v>
      </c>
      <c r="FE60" s="23" t="e">
        <f t="shared" si="25"/>
        <v>#VALUE!</v>
      </c>
      <c r="FF60" s="17" t="e">
        <f>(FA60-FA59)/节奏总纲!K59</f>
        <v>#VALUE!</v>
      </c>
    </row>
    <row r="61" spans="3:162" x14ac:dyDescent="0.15">
      <c r="M61" s="12" t="e">
        <f>基础状态预期!#REF!</f>
        <v>#REF!</v>
      </c>
      <c r="N61" s="12" t="e">
        <f>基础状态预期!#REF!</f>
        <v>#REF!</v>
      </c>
      <c r="O61" s="12" t="e">
        <f>基础状态预期!#REF!</f>
        <v>#REF!</v>
      </c>
      <c r="P61" s="14" t="e">
        <f t="shared" si="52"/>
        <v>#REF!</v>
      </c>
      <c r="Q61" s="14" t="e">
        <f t="shared" si="48"/>
        <v>#REF!</v>
      </c>
      <c r="R61" s="14" t="e">
        <f t="shared" si="48"/>
        <v>#REF!</v>
      </c>
      <c r="S61" s="14" t="e">
        <f t="shared" si="48"/>
        <v>#REF!</v>
      </c>
      <c r="T61" s="14" t="e">
        <f t="shared" si="48"/>
        <v>#REF!</v>
      </c>
      <c r="U61" s="14" t="e">
        <f t="shared" si="48"/>
        <v>#REF!</v>
      </c>
      <c r="V61" s="14" t="e">
        <f>SUMPRODUCT(P61:U61/'[1]功能-行军令'!$GI$26:$GN$26)/0.18*'[1]功能-付费相关'!$J$6</f>
        <v>#REF!</v>
      </c>
      <c r="Y61" s="23">
        <v>57</v>
      </c>
      <c r="Z61" s="23">
        <f t="shared" si="42"/>
        <v>0</v>
      </c>
      <c r="AA61" s="23">
        <f t="shared" si="42"/>
        <v>0</v>
      </c>
      <c r="AB61" s="23">
        <f t="shared" si="42"/>
        <v>0</v>
      </c>
      <c r="AC61" s="23">
        <f t="shared" si="42"/>
        <v>0</v>
      </c>
      <c r="AD61" s="23">
        <f t="shared" si="42"/>
        <v>0</v>
      </c>
      <c r="AE61" s="23">
        <f t="shared" si="42"/>
        <v>0</v>
      </c>
      <c r="AF61" s="26"/>
      <c r="AG61" s="23">
        <v>57</v>
      </c>
      <c r="AH61" s="23">
        <f t="shared" si="43"/>
        <v>0</v>
      </c>
      <c r="AI61" s="23">
        <f t="shared" si="43"/>
        <v>0</v>
      </c>
      <c r="AJ61" s="23">
        <f t="shared" si="43"/>
        <v>0</v>
      </c>
      <c r="AK61" s="23">
        <f t="shared" si="43"/>
        <v>0</v>
      </c>
      <c r="AL61" s="23">
        <f t="shared" si="43"/>
        <v>0</v>
      </c>
      <c r="AM61" s="23">
        <f t="shared" si="43"/>
        <v>0</v>
      </c>
      <c r="AN61" s="26"/>
      <c r="AO61" s="23">
        <v>57</v>
      </c>
      <c r="AP61" s="23">
        <f t="shared" si="44"/>
        <v>0</v>
      </c>
      <c r="AQ61" s="23">
        <f t="shared" si="44"/>
        <v>0</v>
      </c>
      <c r="AR61" s="23">
        <f t="shared" si="44"/>
        <v>0</v>
      </c>
      <c r="AS61" s="23">
        <f t="shared" si="44"/>
        <v>0</v>
      </c>
      <c r="AT61" s="23">
        <f t="shared" si="44"/>
        <v>0</v>
      </c>
      <c r="AU61" s="23">
        <f t="shared" si="44"/>
        <v>0</v>
      </c>
      <c r="AV61" s="26"/>
      <c r="AW61" s="23">
        <v>57</v>
      </c>
      <c r="AX61" s="23">
        <f t="shared" si="45"/>
        <v>0</v>
      </c>
      <c r="AY61" s="23">
        <f t="shared" si="45"/>
        <v>0</v>
      </c>
      <c r="AZ61" s="23">
        <f t="shared" si="45"/>
        <v>0</v>
      </c>
      <c r="BA61" s="23">
        <f t="shared" si="45"/>
        <v>0</v>
      </c>
      <c r="BB61" s="23">
        <f t="shared" si="45"/>
        <v>0</v>
      </c>
      <c r="BC61" s="23">
        <f t="shared" si="45"/>
        <v>0</v>
      </c>
      <c r="BD61" s="26"/>
      <c r="BE61" s="23">
        <v>57</v>
      </c>
      <c r="BF61" s="23">
        <f t="shared" si="46"/>
        <v>0</v>
      </c>
      <c r="BG61" s="23">
        <f t="shared" si="46"/>
        <v>0</v>
      </c>
      <c r="BH61" s="23">
        <f t="shared" si="46"/>
        <v>0</v>
      </c>
      <c r="BI61" s="23">
        <f t="shared" si="46"/>
        <v>0</v>
      </c>
      <c r="BJ61" s="23">
        <f t="shared" si="46"/>
        <v>0</v>
      </c>
      <c r="BK61" s="23">
        <f t="shared" si="46"/>
        <v>0</v>
      </c>
      <c r="BO61" s="23">
        <v>57</v>
      </c>
      <c r="BP61" s="23" t="e">
        <f t="shared" si="5"/>
        <v>#VALUE!</v>
      </c>
      <c r="BQ61" s="23" t="e">
        <f t="shared" si="6"/>
        <v>#VALUE!</v>
      </c>
      <c r="BR61" s="23" t="e">
        <f t="shared" si="7"/>
        <v>#VALUE!</v>
      </c>
      <c r="BS61" s="23" t="e">
        <f t="shared" si="8"/>
        <v>#VALUE!</v>
      </c>
      <c r="BT61" s="23" t="e">
        <f t="shared" si="9"/>
        <v>#VALUE!</v>
      </c>
      <c r="BV61" s="23">
        <v>57</v>
      </c>
      <c r="BW61" s="23" t="e">
        <f t="shared" si="22"/>
        <v>#VALUE!</v>
      </c>
      <c r="BX61" s="23" t="e">
        <f t="shared" si="10"/>
        <v>#VALUE!</v>
      </c>
      <c r="BY61" s="23" t="e">
        <f t="shared" si="11"/>
        <v>#VALUE!</v>
      </c>
      <c r="BZ61" s="23" t="e">
        <f t="shared" si="12"/>
        <v>#VALUE!</v>
      </c>
      <c r="CA61" s="23" t="e">
        <f t="shared" si="13"/>
        <v>#VALUE!</v>
      </c>
      <c r="CE61" s="31">
        <v>100</v>
      </c>
      <c r="CF61" s="31" t="e">
        <f t="shared" si="49"/>
        <v>#VALUE!</v>
      </c>
      <c r="CG61" s="31">
        <v>0</v>
      </c>
      <c r="CH61" s="31">
        <v>0</v>
      </c>
      <c r="CI61" s="31" t="e">
        <f t="shared" si="50"/>
        <v>#VALUE!</v>
      </c>
      <c r="CJ61" s="31" t="e">
        <f>CF61*(INDEX([2]非r将兵属性验证!T$7:T$106,$CE61,1)+INDEX([2]非r将兵属性验证!AJ$7:AJ$106,$CE61,1))</f>
        <v>#VALUE!</v>
      </c>
      <c r="CK61" s="31">
        <v>0</v>
      </c>
      <c r="CL61" s="31">
        <v>0</v>
      </c>
      <c r="CM61" s="31" t="e">
        <f>CI61*INDEX([2]非r将兵属性验证!$AO$7:$AO$106,$CE61,1)</f>
        <v>#VALUE!</v>
      </c>
      <c r="CN61" s="31" t="e">
        <f t="shared" si="51"/>
        <v>#VALUE!</v>
      </c>
      <c r="CQ61" s="31">
        <v>100</v>
      </c>
      <c r="CR61" s="31" t="e">
        <f t="shared" si="53"/>
        <v>#VALUE!</v>
      </c>
      <c r="CS61" s="31"/>
      <c r="CT61" s="31"/>
      <c r="CU61" s="31" t="e">
        <f t="shared" si="54"/>
        <v>#VALUE!</v>
      </c>
      <c r="CW61" s="17" t="e">
        <f t="shared" si="55"/>
        <v>#VALUE!</v>
      </c>
      <c r="DJ61" s="23">
        <v>57</v>
      </c>
      <c r="DK61" s="23" t="e">
        <f>求节点(DD$5:DD$14,$DD$26:$DD$35,$DJ61)*节奏总纲!K60</f>
        <v>#VALUE!</v>
      </c>
      <c r="DL61" s="23" t="e">
        <f>求节点(DE$5:DE$14,$DD$26:$DD$35,$DJ61)*节奏总纲!L60</f>
        <v>#VALUE!</v>
      </c>
      <c r="DM61" s="23" t="e">
        <f>求节点(DF$5:DF$14,$DD$26:$DD$35,$DJ61)*节奏总纲!M60</f>
        <v>#VALUE!</v>
      </c>
      <c r="DN61" s="23" t="e">
        <f>求节点(DG$5:DG$14,$DD$26:$DD$35,$DJ61)*节奏总纲!N60</f>
        <v>#VALUE!</v>
      </c>
      <c r="DO61" s="23" t="e">
        <f>求节点(DH$5:DH$14,$DD$26:$DD$35,$DJ61)*节奏总纲!O60</f>
        <v>#VALUE!</v>
      </c>
      <c r="DP61" s="23" t="e">
        <f>SUM(DK$5:DK61)</f>
        <v>#VALUE!</v>
      </c>
      <c r="DQ61" s="23" t="e">
        <f>SUM(DL$5:DL61)</f>
        <v>#VALUE!</v>
      </c>
      <c r="DR61" s="23" t="e">
        <f>SUM(DM$5:DM61)</f>
        <v>#VALUE!</v>
      </c>
      <c r="DS61" s="23" t="e">
        <f>SUM(DN$5:DN61)</f>
        <v>#VALUE!</v>
      </c>
      <c r="DT61" s="23" t="e">
        <f>SUM(DO$5:DO61)</f>
        <v>#VALUE!</v>
      </c>
      <c r="DU61" s="23" t="e">
        <f>DK61*'[1]功能-付费相关'!AH62+IF($DJ61=1,0,DU60)</f>
        <v>#VALUE!</v>
      </c>
      <c r="DV61" s="23" t="e">
        <f>DL61*'[1]功能-付费相关'!AI62+IF($DJ61=1,0,DV60)</f>
        <v>#VALUE!</v>
      </c>
      <c r="DW61" s="23" t="e">
        <f>DM61*'[1]功能-付费相关'!AJ62+IF($DJ61=1,0,DW60)</f>
        <v>#VALUE!</v>
      </c>
      <c r="DX61" s="23" t="e">
        <f>DN61*'[1]功能-付费相关'!AK62+IF($DJ61=1,0,DX60)</f>
        <v>#VALUE!</v>
      </c>
      <c r="DY61" s="23" t="e">
        <f>DO61*'[1]功能-付费相关'!AL62+IF($DJ61=1,0,DY60)</f>
        <v>#VALUE!</v>
      </c>
      <c r="EB61" s="23">
        <v>57</v>
      </c>
      <c r="EC61" s="23" t="e">
        <f>求节点(DD$5:DD$14,$DE$26:$DE$35,$DJ61)*节奏总纲!K60</f>
        <v>#VALUE!</v>
      </c>
      <c r="ED61" s="23" t="e">
        <f>求节点(DE$5:DE$14,$DE$26:$DE$35,$DJ61)*节奏总纲!L60</f>
        <v>#VALUE!</v>
      </c>
      <c r="EE61" s="23" t="e">
        <f>求节点(DF$5:DF$14,$DE$26:$DE$35,$DJ61)*节奏总纲!M60</f>
        <v>#VALUE!</v>
      </c>
      <c r="EF61" s="23" t="e">
        <f>求节点(DG$5:DG$14,$DE$26:$DE$35,$DJ61)*节奏总纲!N60</f>
        <v>#VALUE!</v>
      </c>
      <c r="EG61" s="23" t="e">
        <f>求节点(DH$5:DH$14,$DE$26:$DE$35,$DJ61)*节奏总纲!O60</f>
        <v>#VALUE!</v>
      </c>
      <c r="EH61" s="23" t="e">
        <f>SUM(EC$5:EC61)</f>
        <v>#VALUE!</v>
      </c>
      <c r="EI61" s="23" t="e">
        <f>SUM(ED$5:ED61)</f>
        <v>#VALUE!</v>
      </c>
      <c r="EJ61" s="23" t="e">
        <f>SUM(EE$5:EE61)</f>
        <v>#VALUE!</v>
      </c>
      <c r="EK61" s="23" t="e">
        <f>SUM(EF$5:EF61)</f>
        <v>#VALUE!</v>
      </c>
      <c r="EL61" s="23" t="e">
        <f>SUM(EG$5:EG61)</f>
        <v>#VALUE!</v>
      </c>
      <c r="EO61" s="23">
        <v>57</v>
      </c>
      <c r="EP61" s="23" t="e">
        <f>求节点(DD$5:DD$14,$DF$26:$DF$35,$DJ61)*节奏总纲!K60</f>
        <v>#VALUE!</v>
      </c>
      <c r="EQ61" s="23" t="e">
        <f>求节点(DE$5:DE$14,$DF$26:$DF$35,$DJ61)*节奏总纲!L60</f>
        <v>#VALUE!</v>
      </c>
      <c r="ER61" s="23" t="e">
        <f>求节点(DF$5:DF$14,$DF$26:$DF$35,$DJ61)*节奏总纲!M60</f>
        <v>#VALUE!</v>
      </c>
      <c r="ES61" s="23" t="e">
        <f>求节点(DG$5:DG$14,$DF$26:$DF$35,$DJ61)*节奏总纲!N60</f>
        <v>#VALUE!</v>
      </c>
      <c r="ET61" s="23" t="e">
        <f>求节点(DH$5:DH$14,$DF$26:$DF$35,$DJ61)*节奏总纲!O60</f>
        <v>#VALUE!</v>
      </c>
      <c r="EU61" s="23" t="e">
        <f>SUM(EP$5:EP61)*$DE$20</f>
        <v>#VALUE!</v>
      </c>
      <c r="EV61" s="23" t="e">
        <f>SUM(EQ$5:EQ61)*$DE$20</f>
        <v>#VALUE!</v>
      </c>
      <c r="EW61" s="23" t="e">
        <f>SUM(ER$5:ER61)*$DE$20</f>
        <v>#VALUE!</v>
      </c>
      <c r="EX61" s="23" t="e">
        <f>SUM(ES$5:ES61)*$DE$20</f>
        <v>#VALUE!</v>
      </c>
      <c r="EY61" s="23" t="e">
        <f>SUM(ET$5:ET61)*$DE$20</f>
        <v>#VALUE!</v>
      </c>
      <c r="FA61" s="23" t="e">
        <f t="shared" si="25"/>
        <v>#VALUE!</v>
      </c>
      <c r="FB61" s="23" t="e">
        <f t="shared" si="25"/>
        <v>#VALUE!</v>
      </c>
      <c r="FC61" s="23" t="e">
        <f t="shared" si="25"/>
        <v>#VALUE!</v>
      </c>
      <c r="FD61" s="23" t="e">
        <f t="shared" si="25"/>
        <v>#VALUE!</v>
      </c>
      <c r="FE61" s="23" t="e">
        <f t="shared" si="25"/>
        <v>#VALUE!</v>
      </c>
      <c r="FF61" s="17" t="e">
        <f>(FA61-FA60)/节奏总纲!K60</f>
        <v>#VALUE!</v>
      </c>
    </row>
    <row r="62" spans="3:162" x14ac:dyDescent="0.15">
      <c r="M62" s="12"/>
      <c r="N62" s="12"/>
      <c r="O62" s="12"/>
      <c r="P62" s="12"/>
      <c r="Q62" s="12"/>
      <c r="R62" s="12"/>
      <c r="S62" s="12"/>
      <c r="T62" s="12"/>
      <c r="U62" s="12"/>
      <c r="V62" s="12"/>
      <c r="Y62" s="23">
        <v>58</v>
      </c>
      <c r="Z62" s="23">
        <f t="shared" si="42"/>
        <v>0</v>
      </c>
      <c r="AA62" s="23">
        <f t="shared" si="42"/>
        <v>0</v>
      </c>
      <c r="AB62" s="23">
        <f t="shared" si="42"/>
        <v>0</v>
      </c>
      <c r="AC62" s="23">
        <f t="shared" si="42"/>
        <v>0</v>
      </c>
      <c r="AD62" s="23">
        <f t="shared" si="42"/>
        <v>0</v>
      </c>
      <c r="AE62" s="23">
        <f t="shared" si="42"/>
        <v>0</v>
      </c>
      <c r="AF62" s="26"/>
      <c r="AG62" s="23">
        <v>58</v>
      </c>
      <c r="AH62" s="23">
        <f t="shared" si="43"/>
        <v>0</v>
      </c>
      <c r="AI62" s="23">
        <f t="shared" si="43"/>
        <v>0</v>
      </c>
      <c r="AJ62" s="23">
        <f t="shared" si="43"/>
        <v>0</v>
      </c>
      <c r="AK62" s="23">
        <f t="shared" si="43"/>
        <v>0</v>
      </c>
      <c r="AL62" s="23">
        <f t="shared" si="43"/>
        <v>0</v>
      </c>
      <c r="AM62" s="23">
        <f t="shared" si="43"/>
        <v>0</v>
      </c>
      <c r="AN62" s="26"/>
      <c r="AO62" s="23">
        <v>58</v>
      </c>
      <c r="AP62" s="23">
        <f t="shared" si="44"/>
        <v>0</v>
      </c>
      <c r="AQ62" s="23">
        <f t="shared" si="44"/>
        <v>0</v>
      </c>
      <c r="AR62" s="23">
        <f t="shared" si="44"/>
        <v>0</v>
      </c>
      <c r="AS62" s="23">
        <f t="shared" si="44"/>
        <v>0</v>
      </c>
      <c r="AT62" s="23">
        <f t="shared" si="44"/>
        <v>0</v>
      </c>
      <c r="AU62" s="23">
        <f t="shared" si="44"/>
        <v>0</v>
      </c>
      <c r="AV62" s="26"/>
      <c r="AW62" s="23">
        <v>58</v>
      </c>
      <c r="AX62" s="23">
        <f t="shared" si="45"/>
        <v>0</v>
      </c>
      <c r="AY62" s="23">
        <f t="shared" si="45"/>
        <v>0</v>
      </c>
      <c r="AZ62" s="23">
        <f t="shared" si="45"/>
        <v>0</v>
      </c>
      <c r="BA62" s="23">
        <f t="shared" si="45"/>
        <v>0</v>
      </c>
      <c r="BB62" s="23">
        <f t="shared" si="45"/>
        <v>0</v>
      </c>
      <c r="BC62" s="23">
        <f t="shared" si="45"/>
        <v>0</v>
      </c>
      <c r="BD62" s="26"/>
      <c r="BE62" s="23">
        <v>58</v>
      </c>
      <c r="BF62" s="23">
        <f t="shared" si="46"/>
        <v>0</v>
      </c>
      <c r="BG62" s="23">
        <f t="shared" si="46"/>
        <v>0</v>
      </c>
      <c r="BH62" s="23">
        <f t="shared" si="46"/>
        <v>0</v>
      </c>
      <c r="BI62" s="23">
        <f t="shared" si="46"/>
        <v>0</v>
      </c>
      <c r="BJ62" s="23">
        <f t="shared" si="46"/>
        <v>0</v>
      </c>
      <c r="BK62" s="23">
        <f t="shared" si="46"/>
        <v>0</v>
      </c>
      <c r="BO62" s="23">
        <v>58</v>
      </c>
      <c r="BP62" s="23" t="e">
        <f t="shared" si="5"/>
        <v>#VALUE!</v>
      </c>
      <c r="BQ62" s="23" t="e">
        <f t="shared" si="6"/>
        <v>#VALUE!</v>
      </c>
      <c r="BR62" s="23" t="e">
        <f t="shared" si="7"/>
        <v>#VALUE!</v>
      </c>
      <c r="BS62" s="23" t="e">
        <f t="shared" si="8"/>
        <v>#VALUE!</v>
      </c>
      <c r="BT62" s="23" t="e">
        <f t="shared" si="9"/>
        <v>#VALUE!</v>
      </c>
      <c r="BV62" s="23">
        <v>58</v>
      </c>
      <c r="BW62" s="23" t="e">
        <f t="shared" si="22"/>
        <v>#VALUE!</v>
      </c>
      <c r="BX62" s="23" t="e">
        <f t="shared" si="10"/>
        <v>#VALUE!</v>
      </c>
      <c r="BY62" s="23" t="e">
        <f t="shared" si="11"/>
        <v>#VALUE!</v>
      </c>
      <c r="BZ62" s="23" t="e">
        <f t="shared" si="12"/>
        <v>#VALUE!</v>
      </c>
      <c r="CA62" s="23" t="e">
        <f t="shared" si="13"/>
        <v>#VALUE!</v>
      </c>
      <c r="DJ62" s="23">
        <v>58</v>
      </c>
      <c r="DK62" s="23" t="e">
        <f>求节点(DD$5:DD$14,$DD$26:$DD$35,$DJ62)*节奏总纲!K61</f>
        <v>#VALUE!</v>
      </c>
      <c r="DL62" s="23" t="e">
        <f>求节点(DE$5:DE$14,$DD$26:$DD$35,$DJ62)*节奏总纲!L61</f>
        <v>#VALUE!</v>
      </c>
      <c r="DM62" s="23" t="e">
        <f>求节点(DF$5:DF$14,$DD$26:$DD$35,$DJ62)*节奏总纲!M61</f>
        <v>#VALUE!</v>
      </c>
      <c r="DN62" s="23" t="e">
        <f>求节点(DG$5:DG$14,$DD$26:$DD$35,$DJ62)*节奏总纲!N61</f>
        <v>#VALUE!</v>
      </c>
      <c r="DO62" s="23" t="e">
        <f>求节点(DH$5:DH$14,$DD$26:$DD$35,$DJ62)*节奏总纲!O61</f>
        <v>#VALUE!</v>
      </c>
      <c r="DP62" s="23" t="e">
        <f>SUM(DK$5:DK62)</f>
        <v>#VALUE!</v>
      </c>
      <c r="DQ62" s="23" t="e">
        <f>SUM(DL$5:DL62)</f>
        <v>#VALUE!</v>
      </c>
      <c r="DR62" s="23" t="e">
        <f>SUM(DM$5:DM62)</f>
        <v>#VALUE!</v>
      </c>
      <c r="DS62" s="23" t="e">
        <f>SUM(DN$5:DN62)</f>
        <v>#VALUE!</v>
      </c>
      <c r="DT62" s="23" t="e">
        <f>SUM(DO$5:DO62)</f>
        <v>#VALUE!</v>
      </c>
      <c r="DU62" s="23" t="e">
        <f>DK62*'[1]功能-付费相关'!AH63+IF($DJ62=1,0,DU61)</f>
        <v>#VALUE!</v>
      </c>
      <c r="DV62" s="23" t="e">
        <f>DL62*'[1]功能-付费相关'!AI63+IF($DJ62=1,0,DV61)</f>
        <v>#VALUE!</v>
      </c>
      <c r="DW62" s="23" t="e">
        <f>DM62*'[1]功能-付费相关'!AJ63+IF($DJ62=1,0,DW61)</f>
        <v>#VALUE!</v>
      </c>
      <c r="DX62" s="23" t="e">
        <f>DN62*'[1]功能-付费相关'!AK63+IF($DJ62=1,0,DX61)</f>
        <v>#VALUE!</v>
      </c>
      <c r="DY62" s="23" t="e">
        <f>DO62*'[1]功能-付费相关'!AL63+IF($DJ62=1,0,DY61)</f>
        <v>#VALUE!</v>
      </c>
      <c r="EB62" s="23">
        <v>58</v>
      </c>
      <c r="EC62" s="23" t="e">
        <f>求节点(DD$5:DD$14,$DE$26:$DE$35,$DJ62)*节奏总纲!K61</f>
        <v>#VALUE!</v>
      </c>
      <c r="ED62" s="23" t="e">
        <f>求节点(DE$5:DE$14,$DE$26:$DE$35,$DJ62)*节奏总纲!L61</f>
        <v>#VALUE!</v>
      </c>
      <c r="EE62" s="23" t="e">
        <f>求节点(DF$5:DF$14,$DE$26:$DE$35,$DJ62)*节奏总纲!M61</f>
        <v>#VALUE!</v>
      </c>
      <c r="EF62" s="23" t="e">
        <f>求节点(DG$5:DG$14,$DE$26:$DE$35,$DJ62)*节奏总纲!N61</f>
        <v>#VALUE!</v>
      </c>
      <c r="EG62" s="23" t="e">
        <f>求节点(DH$5:DH$14,$DE$26:$DE$35,$DJ62)*节奏总纲!O61</f>
        <v>#VALUE!</v>
      </c>
      <c r="EH62" s="23" t="e">
        <f>SUM(EC$5:EC62)</f>
        <v>#VALUE!</v>
      </c>
      <c r="EI62" s="23" t="e">
        <f>SUM(ED$5:ED62)</f>
        <v>#VALUE!</v>
      </c>
      <c r="EJ62" s="23" t="e">
        <f>SUM(EE$5:EE62)</f>
        <v>#VALUE!</v>
      </c>
      <c r="EK62" s="23" t="e">
        <f>SUM(EF$5:EF62)</f>
        <v>#VALUE!</v>
      </c>
      <c r="EL62" s="23" t="e">
        <f>SUM(EG$5:EG62)</f>
        <v>#VALUE!</v>
      </c>
      <c r="EO62" s="23">
        <v>58</v>
      </c>
      <c r="EP62" s="23" t="e">
        <f>求节点(DD$5:DD$14,$DF$26:$DF$35,$DJ62)*节奏总纲!K61</f>
        <v>#VALUE!</v>
      </c>
      <c r="EQ62" s="23" t="e">
        <f>求节点(DE$5:DE$14,$DF$26:$DF$35,$DJ62)*节奏总纲!L61</f>
        <v>#VALUE!</v>
      </c>
      <c r="ER62" s="23" t="e">
        <f>求节点(DF$5:DF$14,$DF$26:$DF$35,$DJ62)*节奏总纲!M61</f>
        <v>#VALUE!</v>
      </c>
      <c r="ES62" s="23" t="e">
        <f>求节点(DG$5:DG$14,$DF$26:$DF$35,$DJ62)*节奏总纲!N61</f>
        <v>#VALUE!</v>
      </c>
      <c r="ET62" s="23" t="e">
        <f>求节点(DH$5:DH$14,$DF$26:$DF$35,$DJ62)*节奏总纲!O61</f>
        <v>#VALUE!</v>
      </c>
      <c r="EU62" s="23" t="e">
        <f>SUM(EP$5:EP62)*$DE$20</f>
        <v>#VALUE!</v>
      </c>
      <c r="EV62" s="23" t="e">
        <f>SUM(EQ$5:EQ62)*$DE$20</f>
        <v>#VALUE!</v>
      </c>
      <c r="EW62" s="23" t="e">
        <f>SUM(ER$5:ER62)*$DE$20</f>
        <v>#VALUE!</v>
      </c>
      <c r="EX62" s="23" t="e">
        <f>SUM(ES$5:ES62)*$DE$20</f>
        <v>#VALUE!</v>
      </c>
      <c r="EY62" s="23" t="e">
        <f>SUM(ET$5:ET62)*$DE$20</f>
        <v>#VALUE!</v>
      </c>
      <c r="FA62" s="23" t="e">
        <f t="shared" si="25"/>
        <v>#VALUE!</v>
      </c>
      <c r="FB62" s="23" t="e">
        <f t="shared" si="25"/>
        <v>#VALUE!</v>
      </c>
      <c r="FC62" s="23" t="e">
        <f t="shared" si="25"/>
        <v>#VALUE!</v>
      </c>
      <c r="FD62" s="23" t="e">
        <f t="shared" si="25"/>
        <v>#VALUE!</v>
      </c>
      <c r="FE62" s="23" t="e">
        <f t="shared" si="25"/>
        <v>#VALUE!</v>
      </c>
      <c r="FF62" s="17" t="e">
        <f>(FA62-FA61)/节奏总纲!K61</f>
        <v>#VALUE!</v>
      </c>
    </row>
    <row r="63" spans="3:162" x14ac:dyDescent="0.15">
      <c r="M63" s="12"/>
      <c r="N63" s="12"/>
      <c r="O63" s="12"/>
      <c r="P63" s="12"/>
      <c r="Q63" s="12"/>
      <c r="R63" s="12"/>
      <c r="S63" s="12"/>
      <c r="T63" s="12"/>
      <c r="U63" s="12"/>
      <c r="V63" s="12"/>
      <c r="Y63" s="23">
        <v>59</v>
      </c>
      <c r="Z63" s="23">
        <f t="shared" si="42"/>
        <v>0</v>
      </c>
      <c r="AA63" s="23">
        <f t="shared" si="42"/>
        <v>0</v>
      </c>
      <c r="AB63" s="23">
        <f t="shared" si="42"/>
        <v>0</v>
      </c>
      <c r="AC63" s="23">
        <f t="shared" si="42"/>
        <v>0</v>
      </c>
      <c r="AD63" s="23">
        <f t="shared" si="42"/>
        <v>0</v>
      </c>
      <c r="AE63" s="23">
        <f t="shared" si="42"/>
        <v>0</v>
      </c>
      <c r="AF63" s="26"/>
      <c r="AG63" s="23">
        <v>59</v>
      </c>
      <c r="AH63" s="23">
        <f t="shared" si="43"/>
        <v>0</v>
      </c>
      <c r="AI63" s="23">
        <f t="shared" si="43"/>
        <v>0</v>
      </c>
      <c r="AJ63" s="23">
        <f t="shared" si="43"/>
        <v>0</v>
      </c>
      <c r="AK63" s="23">
        <f t="shared" si="43"/>
        <v>0</v>
      </c>
      <c r="AL63" s="23">
        <f t="shared" si="43"/>
        <v>0</v>
      </c>
      <c r="AM63" s="23">
        <f t="shared" si="43"/>
        <v>0</v>
      </c>
      <c r="AN63" s="26"/>
      <c r="AO63" s="23">
        <v>59</v>
      </c>
      <c r="AP63" s="23">
        <f t="shared" si="44"/>
        <v>0</v>
      </c>
      <c r="AQ63" s="23">
        <f t="shared" si="44"/>
        <v>0</v>
      </c>
      <c r="AR63" s="23">
        <f t="shared" si="44"/>
        <v>0</v>
      </c>
      <c r="AS63" s="23">
        <f t="shared" si="44"/>
        <v>0</v>
      </c>
      <c r="AT63" s="23">
        <f t="shared" si="44"/>
        <v>0</v>
      </c>
      <c r="AU63" s="23">
        <f t="shared" si="44"/>
        <v>0</v>
      </c>
      <c r="AV63" s="26"/>
      <c r="AW63" s="23">
        <v>59</v>
      </c>
      <c r="AX63" s="23">
        <f t="shared" si="45"/>
        <v>0</v>
      </c>
      <c r="AY63" s="23">
        <f t="shared" si="45"/>
        <v>0</v>
      </c>
      <c r="AZ63" s="23">
        <f t="shared" si="45"/>
        <v>0</v>
      </c>
      <c r="BA63" s="23">
        <f t="shared" si="45"/>
        <v>0</v>
      </c>
      <c r="BB63" s="23">
        <f t="shared" si="45"/>
        <v>0</v>
      </c>
      <c r="BC63" s="23">
        <f t="shared" si="45"/>
        <v>0</v>
      </c>
      <c r="BD63" s="26"/>
      <c r="BE63" s="23">
        <v>59</v>
      </c>
      <c r="BF63" s="23">
        <f t="shared" si="46"/>
        <v>0</v>
      </c>
      <c r="BG63" s="23">
        <f t="shared" si="46"/>
        <v>0</v>
      </c>
      <c r="BH63" s="23">
        <f t="shared" si="46"/>
        <v>0</v>
      </c>
      <c r="BI63" s="23">
        <f t="shared" si="46"/>
        <v>0</v>
      </c>
      <c r="BJ63" s="23">
        <f t="shared" si="46"/>
        <v>0</v>
      </c>
      <c r="BK63" s="23">
        <f t="shared" si="46"/>
        <v>0</v>
      </c>
      <c r="BO63" s="23">
        <v>59</v>
      </c>
      <c r="BP63" s="23" t="e">
        <f t="shared" si="5"/>
        <v>#VALUE!</v>
      </c>
      <c r="BQ63" s="23" t="e">
        <f t="shared" si="6"/>
        <v>#VALUE!</v>
      </c>
      <c r="BR63" s="23" t="e">
        <f t="shared" si="7"/>
        <v>#VALUE!</v>
      </c>
      <c r="BS63" s="23" t="e">
        <f t="shared" si="8"/>
        <v>#VALUE!</v>
      </c>
      <c r="BT63" s="23" t="e">
        <f t="shared" si="9"/>
        <v>#VALUE!</v>
      </c>
      <c r="BV63" s="23">
        <v>59</v>
      </c>
      <c r="BW63" s="23" t="e">
        <f t="shared" si="22"/>
        <v>#VALUE!</v>
      </c>
      <c r="BX63" s="23" t="e">
        <f t="shared" si="10"/>
        <v>#VALUE!</v>
      </c>
      <c r="BY63" s="23" t="e">
        <f t="shared" si="11"/>
        <v>#VALUE!</v>
      </c>
      <c r="BZ63" s="23" t="e">
        <f t="shared" si="12"/>
        <v>#VALUE!</v>
      </c>
      <c r="CA63" s="23" t="e">
        <f t="shared" si="13"/>
        <v>#VALUE!</v>
      </c>
      <c r="DJ63" s="23">
        <v>59</v>
      </c>
      <c r="DK63" s="23" t="e">
        <f>求节点(DD$5:DD$14,$DD$26:$DD$35,$DJ63)*节奏总纲!K62</f>
        <v>#VALUE!</v>
      </c>
      <c r="DL63" s="23" t="e">
        <f>求节点(DE$5:DE$14,$DD$26:$DD$35,$DJ63)*节奏总纲!L62</f>
        <v>#VALUE!</v>
      </c>
      <c r="DM63" s="23" t="e">
        <f>求节点(DF$5:DF$14,$DD$26:$DD$35,$DJ63)*节奏总纲!M62</f>
        <v>#VALUE!</v>
      </c>
      <c r="DN63" s="23" t="e">
        <f>求节点(DG$5:DG$14,$DD$26:$DD$35,$DJ63)*节奏总纲!N62</f>
        <v>#VALUE!</v>
      </c>
      <c r="DO63" s="23" t="e">
        <f>求节点(DH$5:DH$14,$DD$26:$DD$35,$DJ63)*节奏总纲!O62</f>
        <v>#VALUE!</v>
      </c>
      <c r="DP63" s="23" t="e">
        <f>SUM(DK$5:DK63)</f>
        <v>#VALUE!</v>
      </c>
      <c r="DQ63" s="23" t="e">
        <f>SUM(DL$5:DL63)</f>
        <v>#VALUE!</v>
      </c>
      <c r="DR63" s="23" t="e">
        <f>SUM(DM$5:DM63)</f>
        <v>#VALUE!</v>
      </c>
      <c r="DS63" s="23" t="e">
        <f>SUM(DN$5:DN63)</f>
        <v>#VALUE!</v>
      </c>
      <c r="DT63" s="23" t="e">
        <f>SUM(DO$5:DO63)</f>
        <v>#VALUE!</v>
      </c>
      <c r="DU63" s="23" t="e">
        <f>DK63*'[1]功能-付费相关'!AH64+IF($DJ63=1,0,DU62)</f>
        <v>#VALUE!</v>
      </c>
      <c r="DV63" s="23" t="e">
        <f>DL63*'[1]功能-付费相关'!AI64+IF($DJ63=1,0,DV62)</f>
        <v>#VALUE!</v>
      </c>
      <c r="DW63" s="23" t="e">
        <f>DM63*'[1]功能-付费相关'!AJ64+IF($DJ63=1,0,DW62)</f>
        <v>#VALUE!</v>
      </c>
      <c r="DX63" s="23" t="e">
        <f>DN63*'[1]功能-付费相关'!AK64+IF($DJ63=1,0,DX62)</f>
        <v>#VALUE!</v>
      </c>
      <c r="DY63" s="23" t="e">
        <f>DO63*'[1]功能-付费相关'!AL64+IF($DJ63=1,0,DY62)</f>
        <v>#VALUE!</v>
      </c>
      <c r="EB63" s="23">
        <v>59</v>
      </c>
      <c r="EC63" s="23" t="e">
        <f>求节点(DD$5:DD$14,$DE$26:$DE$35,$DJ63)*节奏总纲!K62</f>
        <v>#VALUE!</v>
      </c>
      <c r="ED63" s="23" t="e">
        <f>求节点(DE$5:DE$14,$DE$26:$DE$35,$DJ63)*节奏总纲!L62</f>
        <v>#VALUE!</v>
      </c>
      <c r="EE63" s="23" t="e">
        <f>求节点(DF$5:DF$14,$DE$26:$DE$35,$DJ63)*节奏总纲!M62</f>
        <v>#VALUE!</v>
      </c>
      <c r="EF63" s="23" t="e">
        <f>求节点(DG$5:DG$14,$DE$26:$DE$35,$DJ63)*节奏总纲!N62</f>
        <v>#VALUE!</v>
      </c>
      <c r="EG63" s="23" t="e">
        <f>求节点(DH$5:DH$14,$DE$26:$DE$35,$DJ63)*节奏总纲!O62</f>
        <v>#VALUE!</v>
      </c>
      <c r="EH63" s="23" t="e">
        <f>SUM(EC$5:EC63)</f>
        <v>#VALUE!</v>
      </c>
      <c r="EI63" s="23" t="e">
        <f>SUM(ED$5:ED63)</f>
        <v>#VALUE!</v>
      </c>
      <c r="EJ63" s="23" t="e">
        <f>SUM(EE$5:EE63)</f>
        <v>#VALUE!</v>
      </c>
      <c r="EK63" s="23" t="e">
        <f>SUM(EF$5:EF63)</f>
        <v>#VALUE!</v>
      </c>
      <c r="EL63" s="23" t="e">
        <f>SUM(EG$5:EG63)</f>
        <v>#VALUE!</v>
      </c>
      <c r="EO63" s="23">
        <v>59</v>
      </c>
      <c r="EP63" s="23" t="e">
        <f>求节点(DD$5:DD$14,$DF$26:$DF$35,$DJ63)*节奏总纲!K62</f>
        <v>#VALUE!</v>
      </c>
      <c r="EQ63" s="23" t="e">
        <f>求节点(DE$5:DE$14,$DF$26:$DF$35,$DJ63)*节奏总纲!L62</f>
        <v>#VALUE!</v>
      </c>
      <c r="ER63" s="23" t="e">
        <f>求节点(DF$5:DF$14,$DF$26:$DF$35,$DJ63)*节奏总纲!M62</f>
        <v>#VALUE!</v>
      </c>
      <c r="ES63" s="23" t="e">
        <f>求节点(DG$5:DG$14,$DF$26:$DF$35,$DJ63)*节奏总纲!N62</f>
        <v>#VALUE!</v>
      </c>
      <c r="ET63" s="23" t="e">
        <f>求节点(DH$5:DH$14,$DF$26:$DF$35,$DJ63)*节奏总纲!O62</f>
        <v>#VALUE!</v>
      </c>
      <c r="EU63" s="23" t="e">
        <f>SUM(EP$5:EP63)*$DE$20</f>
        <v>#VALUE!</v>
      </c>
      <c r="EV63" s="23" t="e">
        <f>SUM(EQ$5:EQ63)*$DE$20</f>
        <v>#VALUE!</v>
      </c>
      <c r="EW63" s="23" t="e">
        <f>SUM(ER$5:ER63)*$DE$20</f>
        <v>#VALUE!</v>
      </c>
      <c r="EX63" s="23" t="e">
        <f>SUM(ES$5:ES63)*$DE$20</f>
        <v>#VALUE!</v>
      </c>
      <c r="EY63" s="23" t="e">
        <f>SUM(ET$5:ET63)*$DE$20</f>
        <v>#VALUE!</v>
      </c>
      <c r="FA63" s="23" t="e">
        <f t="shared" si="25"/>
        <v>#VALUE!</v>
      </c>
      <c r="FB63" s="23" t="e">
        <f t="shared" si="25"/>
        <v>#VALUE!</v>
      </c>
      <c r="FC63" s="23" t="e">
        <f t="shared" si="25"/>
        <v>#VALUE!</v>
      </c>
      <c r="FD63" s="23" t="e">
        <f t="shared" si="25"/>
        <v>#VALUE!</v>
      </c>
      <c r="FE63" s="23" t="e">
        <f t="shared" si="25"/>
        <v>#VALUE!</v>
      </c>
      <c r="FF63" s="17" t="e">
        <f>(FA63-FA62)/节奏总纲!K62</f>
        <v>#VALUE!</v>
      </c>
    </row>
    <row r="64" spans="3:162" x14ac:dyDescent="0.15">
      <c r="M64" s="12"/>
      <c r="N64" s="12"/>
      <c r="O64" s="12"/>
      <c r="P64" s="12"/>
      <c r="Q64" s="12"/>
      <c r="R64" s="12"/>
      <c r="S64" s="12"/>
      <c r="T64" s="12"/>
      <c r="U64" s="12"/>
      <c r="V64" s="12"/>
      <c r="Y64" s="23">
        <v>60</v>
      </c>
      <c r="Z64" s="23">
        <f t="shared" si="42"/>
        <v>0</v>
      </c>
      <c r="AA64" s="23">
        <f t="shared" si="42"/>
        <v>0</v>
      </c>
      <c r="AB64" s="23">
        <f t="shared" si="42"/>
        <v>0</v>
      </c>
      <c r="AC64" s="23">
        <f t="shared" si="42"/>
        <v>0</v>
      </c>
      <c r="AD64" s="23">
        <f t="shared" si="42"/>
        <v>0</v>
      </c>
      <c r="AE64" s="23">
        <f t="shared" si="42"/>
        <v>0</v>
      </c>
      <c r="AF64" s="26"/>
      <c r="AG64" s="23">
        <v>60</v>
      </c>
      <c r="AH64" s="23">
        <f t="shared" si="43"/>
        <v>0</v>
      </c>
      <c r="AI64" s="23">
        <f t="shared" si="43"/>
        <v>0</v>
      </c>
      <c r="AJ64" s="23">
        <f t="shared" si="43"/>
        <v>0</v>
      </c>
      <c r="AK64" s="23">
        <f t="shared" si="43"/>
        <v>0</v>
      </c>
      <c r="AL64" s="23">
        <f t="shared" si="43"/>
        <v>0</v>
      </c>
      <c r="AM64" s="23">
        <f t="shared" si="43"/>
        <v>0</v>
      </c>
      <c r="AN64" s="26"/>
      <c r="AO64" s="23">
        <v>60</v>
      </c>
      <c r="AP64" s="23">
        <f t="shared" si="44"/>
        <v>0</v>
      </c>
      <c r="AQ64" s="23">
        <f t="shared" si="44"/>
        <v>0</v>
      </c>
      <c r="AR64" s="23">
        <f t="shared" si="44"/>
        <v>0</v>
      </c>
      <c r="AS64" s="23">
        <f t="shared" si="44"/>
        <v>0</v>
      </c>
      <c r="AT64" s="23">
        <f t="shared" si="44"/>
        <v>0</v>
      </c>
      <c r="AU64" s="23">
        <f t="shared" si="44"/>
        <v>0</v>
      </c>
      <c r="AV64" s="26"/>
      <c r="AW64" s="23">
        <v>60</v>
      </c>
      <c r="AX64" s="23">
        <f t="shared" si="45"/>
        <v>0</v>
      </c>
      <c r="AY64" s="23">
        <f t="shared" si="45"/>
        <v>0</v>
      </c>
      <c r="AZ64" s="23">
        <f t="shared" si="45"/>
        <v>0</v>
      </c>
      <c r="BA64" s="23">
        <f t="shared" si="45"/>
        <v>0</v>
      </c>
      <c r="BB64" s="23">
        <f t="shared" si="45"/>
        <v>0</v>
      </c>
      <c r="BC64" s="23">
        <f t="shared" si="45"/>
        <v>0</v>
      </c>
      <c r="BD64" s="26"/>
      <c r="BE64" s="23">
        <v>60</v>
      </c>
      <c r="BF64" s="23">
        <f t="shared" si="46"/>
        <v>0</v>
      </c>
      <c r="BG64" s="23">
        <f t="shared" si="46"/>
        <v>0</v>
      </c>
      <c r="BH64" s="23">
        <f t="shared" si="46"/>
        <v>0</v>
      </c>
      <c r="BI64" s="23">
        <f t="shared" si="46"/>
        <v>0</v>
      </c>
      <c r="BJ64" s="23">
        <f t="shared" si="46"/>
        <v>0</v>
      </c>
      <c r="BK64" s="23">
        <f t="shared" si="46"/>
        <v>0</v>
      </c>
      <c r="BO64" s="23">
        <v>60</v>
      </c>
      <c r="BP64" s="23" t="e">
        <f t="shared" si="5"/>
        <v>#VALUE!</v>
      </c>
      <c r="BQ64" s="23" t="e">
        <f t="shared" si="6"/>
        <v>#VALUE!</v>
      </c>
      <c r="BR64" s="23" t="e">
        <f t="shared" si="7"/>
        <v>#VALUE!</v>
      </c>
      <c r="BS64" s="23" t="e">
        <f t="shared" si="8"/>
        <v>#VALUE!</v>
      </c>
      <c r="BT64" s="23" t="e">
        <f t="shared" si="9"/>
        <v>#VALUE!</v>
      </c>
      <c r="BV64" s="23">
        <v>60</v>
      </c>
      <c r="BW64" s="23" t="e">
        <f t="shared" si="22"/>
        <v>#VALUE!</v>
      </c>
      <c r="BX64" s="23" t="e">
        <f t="shared" si="10"/>
        <v>#VALUE!</v>
      </c>
      <c r="BY64" s="23" t="e">
        <f t="shared" si="11"/>
        <v>#VALUE!</v>
      </c>
      <c r="BZ64" s="23" t="e">
        <f t="shared" si="12"/>
        <v>#VALUE!</v>
      </c>
      <c r="CA64" s="23" t="e">
        <f t="shared" si="13"/>
        <v>#VALUE!</v>
      </c>
      <c r="DJ64" s="23">
        <v>60</v>
      </c>
      <c r="DK64" s="23" t="e">
        <f>求节点(DD$5:DD$14,$DD$26:$DD$35,$DJ64)*节奏总纲!K63</f>
        <v>#VALUE!</v>
      </c>
      <c r="DL64" s="23" t="e">
        <f>求节点(DE$5:DE$14,$DD$26:$DD$35,$DJ64)*节奏总纲!L63</f>
        <v>#VALUE!</v>
      </c>
      <c r="DM64" s="23" t="e">
        <f>求节点(DF$5:DF$14,$DD$26:$DD$35,$DJ64)*节奏总纲!M63</f>
        <v>#VALUE!</v>
      </c>
      <c r="DN64" s="23" t="e">
        <f>求节点(DG$5:DG$14,$DD$26:$DD$35,$DJ64)*节奏总纲!N63</f>
        <v>#VALUE!</v>
      </c>
      <c r="DO64" s="23" t="e">
        <f>求节点(DH$5:DH$14,$DD$26:$DD$35,$DJ64)*节奏总纲!O63</f>
        <v>#VALUE!</v>
      </c>
      <c r="DP64" s="23" t="e">
        <f>SUM(DK$5:DK64)</f>
        <v>#VALUE!</v>
      </c>
      <c r="DQ64" s="23" t="e">
        <f>SUM(DL$5:DL64)</f>
        <v>#VALUE!</v>
      </c>
      <c r="DR64" s="23" t="e">
        <f>SUM(DM$5:DM64)</f>
        <v>#VALUE!</v>
      </c>
      <c r="DS64" s="23" t="e">
        <f>SUM(DN$5:DN64)</f>
        <v>#VALUE!</v>
      </c>
      <c r="DT64" s="23" t="e">
        <f>SUM(DO$5:DO64)</f>
        <v>#VALUE!</v>
      </c>
      <c r="DU64" s="23" t="e">
        <f>DK64*'[1]功能-付费相关'!AH65+IF($DJ64=1,0,DU63)</f>
        <v>#VALUE!</v>
      </c>
      <c r="DV64" s="23" t="e">
        <f>DL64*'[1]功能-付费相关'!AI65+IF($DJ64=1,0,DV63)</f>
        <v>#VALUE!</v>
      </c>
      <c r="DW64" s="23" t="e">
        <f>DM64*'[1]功能-付费相关'!AJ65+IF($DJ64=1,0,DW63)</f>
        <v>#VALUE!</v>
      </c>
      <c r="DX64" s="23" t="e">
        <f>DN64*'[1]功能-付费相关'!AK65+IF($DJ64=1,0,DX63)</f>
        <v>#VALUE!</v>
      </c>
      <c r="DY64" s="23" t="e">
        <f>DO64*'[1]功能-付费相关'!AL65+IF($DJ64=1,0,DY63)</f>
        <v>#VALUE!</v>
      </c>
      <c r="EB64" s="23">
        <v>60</v>
      </c>
      <c r="EC64" s="23" t="e">
        <f>求节点(DD$5:DD$14,$DE$26:$DE$35,$DJ64)*节奏总纲!K63</f>
        <v>#VALUE!</v>
      </c>
      <c r="ED64" s="23" t="e">
        <f>求节点(DE$5:DE$14,$DE$26:$DE$35,$DJ64)*节奏总纲!L63</f>
        <v>#VALUE!</v>
      </c>
      <c r="EE64" s="23" t="e">
        <f>求节点(DF$5:DF$14,$DE$26:$DE$35,$DJ64)*节奏总纲!M63</f>
        <v>#VALUE!</v>
      </c>
      <c r="EF64" s="23" t="e">
        <f>求节点(DG$5:DG$14,$DE$26:$DE$35,$DJ64)*节奏总纲!N63</f>
        <v>#VALUE!</v>
      </c>
      <c r="EG64" s="23" t="e">
        <f>求节点(DH$5:DH$14,$DE$26:$DE$35,$DJ64)*节奏总纲!O63</f>
        <v>#VALUE!</v>
      </c>
      <c r="EH64" s="23" t="e">
        <f>SUM(EC$5:EC64)</f>
        <v>#VALUE!</v>
      </c>
      <c r="EI64" s="23" t="e">
        <f>SUM(ED$5:ED64)</f>
        <v>#VALUE!</v>
      </c>
      <c r="EJ64" s="23" t="e">
        <f>SUM(EE$5:EE64)</f>
        <v>#VALUE!</v>
      </c>
      <c r="EK64" s="23" t="e">
        <f>SUM(EF$5:EF64)</f>
        <v>#VALUE!</v>
      </c>
      <c r="EL64" s="23" t="e">
        <f>SUM(EG$5:EG64)</f>
        <v>#VALUE!</v>
      </c>
      <c r="EO64" s="23">
        <v>60</v>
      </c>
      <c r="EP64" s="23" t="e">
        <f>求节点(DD$5:DD$14,$DF$26:$DF$35,$DJ64)*节奏总纲!K63</f>
        <v>#VALUE!</v>
      </c>
      <c r="EQ64" s="23" t="e">
        <f>求节点(DE$5:DE$14,$DF$26:$DF$35,$DJ64)*节奏总纲!L63</f>
        <v>#VALUE!</v>
      </c>
      <c r="ER64" s="23" t="e">
        <f>求节点(DF$5:DF$14,$DF$26:$DF$35,$DJ64)*节奏总纲!M63</f>
        <v>#VALUE!</v>
      </c>
      <c r="ES64" s="23" t="e">
        <f>求节点(DG$5:DG$14,$DF$26:$DF$35,$DJ64)*节奏总纲!N63</f>
        <v>#VALUE!</v>
      </c>
      <c r="ET64" s="23" t="e">
        <f>求节点(DH$5:DH$14,$DF$26:$DF$35,$DJ64)*节奏总纲!O63</f>
        <v>#VALUE!</v>
      </c>
      <c r="EU64" s="23" t="e">
        <f>SUM(EP$5:EP64)*$DE$20</f>
        <v>#VALUE!</v>
      </c>
      <c r="EV64" s="23" t="e">
        <f>SUM(EQ$5:EQ64)*$DE$20</f>
        <v>#VALUE!</v>
      </c>
      <c r="EW64" s="23" t="e">
        <f>SUM(ER$5:ER64)*$DE$20</f>
        <v>#VALUE!</v>
      </c>
      <c r="EX64" s="23" t="e">
        <f>SUM(ES$5:ES64)*$DE$20</f>
        <v>#VALUE!</v>
      </c>
      <c r="EY64" s="23" t="e">
        <f>SUM(ET$5:ET64)*$DE$20</f>
        <v>#VALUE!</v>
      </c>
      <c r="FA64" s="23" t="e">
        <f t="shared" si="25"/>
        <v>#VALUE!</v>
      </c>
      <c r="FB64" s="23" t="e">
        <f t="shared" si="25"/>
        <v>#VALUE!</v>
      </c>
      <c r="FC64" s="23" t="e">
        <f t="shared" si="25"/>
        <v>#VALUE!</v>
      </c>
      <c r="FD64" s="23" t="e">
        <f t="shared" si="25"/>
        <v>#VALUE!</v>
      </c>
      <c r="FE64" s="23" t="e">
        <f t="shared" si="25"/>
        <v>#VALUE!</v>
      </c>
      <c r="FF64" s="17" t="e">
        <f>(FA64-FA63)/节奏总纲!K63</f>
        <v>#VALUE!</v>
      </c>
    </row>
    <row r="65" spans="13:162" x14ac:dyDescent="0.15">
      <c r="M65" s="12"/>
      <c r="N65" s="12"/>
      <c r="O65" s="12"/>
      <c r="P65" s="12"/>
      <c r="Q65" s="12"/>
      <c r="R65" s="12"/>
      <c r="S65" s="12"/>
      <c r="T65" s="12"/>
      <c r="U65" s="12"/>
      <c r="V65" s="12"/>
      <c r="Y65" s="23">
        <v>61</v>
      </c>
      <c r="Z65" s="23">
        <f t="shared" si="42"/>
        <v>0</v>
      </c>
      <c r="AA65" s="23">
        <f t="shared" si="42"/>
        <v>0</v>
      </c>
      <c r="AB65" s="23">
        <f t="shared" si="42"/>
        <v>0</v>
      </c>
      <c r="AC65" s="23">
        <f t="shared" si="42"/>
        <v>0</v>
      </c>
      <c r="AD65" s="23">
        <f t="shared" si="42"/>
        <v>0</v>
      </c>
      <c r="AE65" s="23">
        <f t="shared" si="42"/>
        <v>0</v>
      </c>
      <c r="AF65" s="26"/>
      <c r="AG65" s="23">
        <v>61</v>
      </c>
      <c r="AH65" s="23">
        <f t="shared" si="43"/>
        <v>0</v>
      </c>
      <c r="AI65" s="23">
        <f t="shared" si="43"/>
        <v>0</v>
      </c>
      <c r="AJ65" s="23">
        <f t="shared" si="43"/>
        <v>0</v>
      </c>
      <c r="AK65" s="23">
        <f t="shared" si="43"/>
        <v>0</v>
      </c>
      <c r="AL65" s="23">
        <f t="shared" si="43"/>
        <v>0</v>
      </c>
      <c r="AM65" s="23">
        <f t="shared" si="43"/>
        <v>0</v>
      </c>
      <c r="AN65" s="26"/>
      <c r="AO65" s="23">
        <v>61</v>
      </c>
      <c r="AP65" s="23">
        <f t="shared" si="44"/>
        <v>0</v>
      </c>
      <c r="AQ65" s="23">
        <f t="shared" si="44"/>
        <v>0</v>
      </c>
      <c r="AR65" s="23">
        <f t="shared" si="44"/>
        <v>0</v>
      </c>
      <c r="AS65" s="23">
        <f t="shared" si="44"/>
        <v>0</v>
      </c>
      <c r="AT65" s="23">
        <f t="shared" si="44"/>
        <v>0</v>
      </c>
      <c r="AU65" s="23">
        <f t="shared" si="44"/>
        <v>0</v>
      </c>
      <c r="AV65" s="26"/>
      <c r="AW65" s="23">
        <v>61</v>
      </c>
      <c r="AX65" s="23">
        <f t="shared" si="45"/>
        <v>0</v>
      </c>
      <c r="AY65" s="23">
        <f t="shared" si="45"/>
        <v>0</v>
      </c>
      <c r="AZ65" s="23">
        <f t="shared" si="45"/>
        <v>0</v>
      </c>
      <c r="BA65" s="23">
        <f t="shared" si="45"/>
        <v>0</v>
      </c>
      <c r="BB65" s="23">
        <f t="shared" si="45"/>
        <v>0</v>
      </c>
      <c r="BC65" s="23">
        <f t="shared" si="45"/>
        <v>0</v>
      </c>
      <c r="BD65" s="26"/>
      <c r="BE65" s="23">
        <v>61</v>
      </c>
      <c r="BF65" s="23">
        <f t="shared" si="46"/>
        <v>0</v>
      </c>
      <c r="BG65" s="23">
        <f t="shared" si="46"/>
        <v>0</v>
      </c>
      <c r="BH65" s="23">
        <f t="shared" si="46"/>
        <v>0</v>
      </c>
      <c r="BI65" s="23">
        <f t="shared" si="46"/>
        <v>0</v>
      </c>
      <c r="BJ65" s="23">
        <f t="shared" si="46"/>
        <v>0</v>
      </c>
      <c r="BK65" s="23">
        <f t="shared" si="46"/>
        <v>0</v>
      </c>
      <c r="BO65" s="23">
        <v>61</v>
      </c>
      <c r="BP65" s="23" t="e">
        <f t="shared" si="5"/>
        <v>#VALUE!</v>
      </c>
      <c r="BQ65" s="23" t="e">
        <f t="shared" si="6"/>
        <v>#VALUE!</v>
      </c>
      <c r="BR65" s="23" t="e">
        <f t="shared" si="7"/>
        <v>#VALUE!</v>
      </c>
      <c r="BS65" s="23" t="e">
        <f t="shared" si="8"/>
        <v>#VALUE!</v>
      </c>
      <c r="BT65" s="23" t="e">
        <f t="shared" si="9"/>
        <v>#VALUE!</v>
      </c>
      <c r="BV65" s="23">
        <v>61</v>
      </c>
      <c r="BW65" s="23" t="e">
        <f t="shared" si="22"/>
        <v>#VALUE!</v>
      </c>
      <c r="BX65" s="23" t="e">
        <f t="shared" si="10"/>
        <v>#VALUE!</v>
      </c>
      <c r="BY65" s="23" t="e">
        <f t="shared" si="11"/>
        <v>#VALUE!</v>
      </c>
      <c r="BZ65" s="23" t="e">
        <f t="shared" si="12"/>
        <v>#VALUE!</v>
      </c>
      <c r="CA65" s="23" t="e">
        <f t="shared" si="13"/>
        <v>#VALUE!</v>
      </c>
      <c r="DJ65" s="23">
        <v>61</v>
      </c>
      <c r="DK65" s="23" t="e">
        <f>求节点(DD$5:DD$14,$DD$26:$DD$35,$DJ65)*节奏总纲!K64</f>
        <v>#VALUE!</v>
      </c>
      <c r="DL65" s="23" t="e">
        <f>求节点(DE$5:DE$14,$DD$26:$DD$35,$DJ65)*节奏总纲!L64</f>
        <v>#VALUE!</v>
      </c>
      <c r="DM65" s="23" t="e">
        <f>求节点(DF$5:DF$14,$DD$26:$DD$35,$DJ65)*节奏总纲!M64</f>
        <v>#VALUE!</v>
      </c>
      <c r="DN65" s="23" t="e">
        <f>求节点(DG$5:DG$14,$DD$26:$DD$35,$DJ65)*节奏总纲!N64</f>
        <v>#VALUE!</v>
      </c>
      <c r="DO65" s="23" t="e">
        <f>求节点(DH$5:DH$14,$DD$26:$DD$35,$DJ65)*节奏总纲!O64</f>
        <v>#VALUE!</v>
      </c>
      <c r="DP65" s="23" t="e">
        <f>SUM(DK$5:DK65)</f>
        <v>#VALUE!</v>
      </c>
      <c r="DQ65" s="23" t="e">
        <f>SUM(DL$5:DL65)</f>
        <v>#VALUE!</v>
      </c>
      <c r="DR65" s="23" t="e">
        <f>SUM(DM$5:DM65)</f>
        <v>#VALUE!</v>
      </c>
      <c r="DS65" s="23" t="e">
        <f>SUM(DN$5:DN65)</f>
        <v>#VALUE!</v>
      </c>
      <c r="DT65" s="23" t="e">
        <f>SUM(DO$5:DO65)</f>
        <v>#VALUE!</v>
      </c>
      <c r="DU65" s="23" t="e">
        <f>DK65*'[1]功能-付费相关'!AH66+IF($DJ65=1,0,DU64)</f>
        <v>#VALUE!</v>
      </c>
      <c r="DV65" s="23" t="e">
        <f>DL65*'[1]功能-付费相关'!AI66+IF($DJ65=1,0,DV64)</f>
        <v>#VALUE!</v>
      </c>
      <c r="DW65" s="23" t="e">
        <f>DM65*'[1]功能-付费相关'!AJ66+IF($DJ65=1,0,DW64)</f>
        <v>#VALUE!</v>
      </c>
      <c r="DX65" s="23" t="e">
        <f>DN65*'[1]功能-付费相关'!AK66+IF($DJ65=1,0,DX64)</f>
        <v>#VALUE!</v>
      </c>
      <c r="DY65" s="23" t="e">
        <f>DO65*'[1]功能-付费相关'!AL66+IF($DJ65=1,0,DY64)</f>
        <v>#VALUE!</v>
      </c>
      <c r="EB65" s="23">
        <v>61</v>
      </c>
      <c r="EC65" s="23" t="e">
        <f>求节点(DD$5:DD$14,$DE$26:$DE$35,$DJ65)*节奏总纲!K64</f>
        <v>#VALUE!</v>
      </c>
      <c r="ED65" s="23" t="e">
        <f>求节点(DE$5:DE$14,$DE$26:$DE$35,$DJ65)*节奏总纲!L64</f>
        <v>#VALUE!</v>
      </c>
      <c r="EE65" s="23" t="e">
        <f>求节点(DF$5:DF$14,$DE$26:$DE$35,$DJ65)*节奏总纲!M64</f>
        <v>#VALUE!</v>
      </c>
      <c r="EF65" s="23" t="e">
        <f>求节点(DG$5:DG$14,$DE$26:$DE$35,$DJ65)*节奏总纲!N64</f>
        <v>#VALUE!</v>
      </c>
      <c r="EG65" s="23" t="e">
        <f>求节点(DH$5:DH$14,$DE$26:$DE$35,$DJ65)*节奏总纲!O64</f>
        <v>#VALUE!</v>
      </c>
      <c r="EH65" s="23" t="e">
        <f>SUM(EC$5:EC65)</f>
        <v>#VALUE!</v>
      </c>
      <c r="EI65" s="23" t="e">
        <f>SUM(ED$5:ED65)</f>
        <v>#VALUE!</v>
      </c>
      <c r="EJ65" s="23" t="e">
        <f>SUM(EE$5:EE65)</f>
        <v>#VALUE!</v>
      </c>
      <c r="EK65" s="23" t="e">
        <f>SUM(EF$5:EF65)</f>
        <v>#VALUE!</v>
      </c>
      <c r="EL65" s="23" t="e">
        <f>SUM(EG$5:EG65)</f>
        <v>#VALUE!</v>
      </c>
      <c r="EO65" s="23">
        <v>61</v>
      </c>
      <c r="EP65" s="23" t="e">
        <f>求节点(DD$5:DD$14,$DF$26:$DF$35,$DJ65)*节奏总纲!K64</f>
        <v>#VALUE!</v>
      </c>
      <c r="EQ65" s="23" t="e">
        <f>求节点(DE$5:DE$14,$DF$26:$DF$35,$DJ65)*节奏总纲!L64</f>
        <v>#VALUE!</v>
      </c>
      <c r="ER65" s="23" t="e">
        <f>求节点(DF$5:DF$14,$DF$26:$DF$35,$DJ65)*节奏总纲!M64</f>
        <v>#VALUE!</v>
      </c>
      <c r="ES65" s="23" t="e">
        <f>求节点(DG$5:DG$14,$DF$26:$DF$35,$DJ65)*节奏总纲!N64</f>
        <v>#VALUE!</v>
      </c>
      <c r="ET65" s="23" t="e">
        <f>求节点(DH$5:DH$14,$DF$26:$DF$35,$DJ65)*节奏总纲!O64</f>
        <v>#VALUE!</v>
      </c>
      <c r="EU65" s="23" t="e">
        <f>SUM(EP$5:EP65)*$DE$20</f>
        <v>#VALUE!</v>
      </c>
      <c r="EV65" s="23" t="e">
        <f>SUM(EQ$5:EQ65)*$DE$20</f>
        <v>#VALUE!</v>
      </c>
      <c r="EW65" s="23" t="e">
        <f>SUM(ER$5:ER65)*$DE$20</f>
        <v>#VALUE!</v>
      </c>
      <c r="EX65" s="23" t="e">
        <f>SUM(ES$5:ES65)*$DE$20</f>
        <v>#VALUE!</v>
      </c>
      <c r="EY65" s="23" t="e">
        <f>SUM(ET$5:ET65)*$DE$20</f>
        <v>#VALUE!</v>
      </c>
      <c r="FA65" s="23" t="e">
        <f t="shared" si="25"/>
        <v>#VALUE!</v>
      </c>
      <c r="FB65" s="23" t="e">
        <f t="shared" si="25"/>
        <v>#VALUE!</v>
      </c>
      <c r="FC65" s="23" t="e">
        <f t="shared" si="25"/>
        <v>#VALUE!</v>
      </c>
      <c r="FD65" s="23" t="e">
        <f t="shared" si="25"/>
        <v>#VALUE!</v>
      </c>
      <c r="FE65" s="23" t="e">
        <f t="shared" si="25"/>
        <v>#VALUE!</v>
      </c>
      <c r="FF65" s="17" t="e">
        <f>(FA65-FA64)/节奏总纲!K64</f>
        <v>#VALUE!</v>
      </c>
    </row>
    <row r="66" spans="13:162" x14ac:dyDescent="0.15">
      <c r="M66" s="12"/>
      <c r="N66" s="12"/>
      <c r="O66" s="12"/>
      <c r="P66" s="12"/>
      <c r="Q66" s="12"/>
      <c r="R66" s="12"/>
      <c r="S66" s="12"/>
      <c r="T66" s="12"/>
      <c r="U66" s="12"/>
      <c r="V66" s="12"/>
      <c r="Y66" s="23">
        <v>62</v>
      </c>
      <c r="Z66" s="23">
        <f t="shared" si="42"/>
        <v>0</v>
      </c>
      <c r="AA66" s="23">
        <f t="shared" si="42"/>
        <v>0</v>
      </c>
      <c r="AB66" s="23">
        <f t="shared" si="42"/>
        <v>0</v>
      </c>
      <c r="AC66" s="23">
        <f t="shared" si="42"/>
        <v>0</v>
      </c>
      <c r="AD66" s="23">
        <f t="shared" si="42"/>
        <v>0</v>
      </c>
      <c r="AE66" s="23">
        <f t="shared" si="42"/>
        <v>0</v>
      </c>
      <c r="AF66" s="26"/>
      <c r="AG66" s="23">
        <v>62</v>
      </c>
      <c r="AH66" s="23">
        <f t="shared" si="43"/>
        <v>0</v>
      </c>
      <c r="AI66" s="23">
        <f t="shared" si="43"/>
        <v>0</v>
      </c>
      <c r="AJ66" s="23">
        <f t="shared" si="43"/>
        <v>0</v>
      </c>
      <c r="AK66" s="23">
        <f t="shared" si="43"/>
        <v>0</v>
      </c>
      <c r="AL66" s="23">
        <f t="shared" si="43"/>
        <v>0</v>
      </c>
      <c r="AM66" s="23">
        <f t="shared" si="43"/>
        <v>0</v>
      </c>
      <c r="AN66" s="26"/>
      <c r="AO66" s="23">
        <v>62</v>
      </c>
      <c r="AP66" s="23">
        <f t="shared" si="44"/>
        <v>0</v>
      </c>
      <c r="AQ66" s="23">
        <f t="shared" si="44"/>
        <v>0</v>
      </c>
      <c r="AR66" s="23">
        <f t="shared" si="44"/>
        <v>0</v>
      </c>
      <c r="AS66" s="23">
        <f t="shared" si="44"/>
        <v>0</v>
      </c>
      <c r="AT66" s="23">
        <f t="shared" si="44"/>
        <v>0</v>
      </c>
      <c r="AU66" s="23">
        <f t="shared" si="44"/>
        <v>0</v>
      </c>
      <c r="AV66" s="26"/>
      <c r="AW66" s="23">
        <v>62</v>
      </c>
      <c r="AX66" s="23">
        <f t="shared" si="45"/>
        <v>0</v>
      </c>
      <c r="AY66" s="23">
        <f t="shared" si="45"/>
        <v>0</v>
      </c>
      <c r="AZ66" s="23">
        <f t="shared" si="45"/>
        <v>0</v>
      </c>
      <c r="BA66" s="23">
        <f t="shared" si="45"/>
        <v>0</v>
      </c>
      <c r="BB66" s="23">
        <f t="shared" si="45"/>
        <v>0</v>
      </c>
      <c r="BC66" s="23">
        <f t="shared" si="45"/>
        <v>0</v>
      </c>
      <c r="BD66" s="26"/>
      <c r="BE66" s="23">
        <v>62</v>
      </c>
      <c r="BF66" s="23">
        <f t="shared" si="46"/>
        <v>0</v>
      </c>
      <c r="BG66" s="23">
        <f t="shared" si="46"/>
        <v>0</v>
      </c>
      <c r="BH66" s="23">
        <f t="shared" si="46"/>
        <v>0</v>
      </c>
      <c r="BI66" s="23">
        <f t="shared" si="46"/>
        <v>0</v>
      </c>
      <c r="BJ66" s="23">
        <f t="shared" si="46"/>
        <v>0</v>
      </c>
      <c r="BK66" s="23">
        <f t="shared" si="46"/>
        <v>0</v>
      </c>
      <c r="BO66" s="23">
        <v>62</v>
      </c>
      <c r="BP66" s="23" t="e">
        <f t="shared" si="5"/>
        <v>#VALUE!</v>
      </c>
      <c r="BQ66" s="23" t="e">
        <f t="shared" si="6"/>
        <v>#VALUE!</v>
      </c>
      <c r="BR66" s="23" t="e">
        <f t="shared" si="7"/>
        <v>#VALUE!</v>
      </c>
      <c r="BS66" s="23" t="e">
        <f t="shared" si="8"/>
        <v>#VALUE!</v>
      </c>
      <c r="BT66" s="23" t="e">
        <f t="shared" si="9"/>
        <v>#VALUE!</v>
      </c>
      <c r="BV66" s="23">
        <v>62</v>
      </c>
      <c r="BW66" s="23" t="e">
        <f t="shared" si="22"/>
        <v>#VALUE!</v>
      </c>
      <c r="BX66" s="23" t="e">
        <f t="shared" si="10"/>
        <v>#VALUE!</v>
      </c>
      <c r="BY66" s="23" t="e">
        <f t="shared" si="11"/>
        <v>#VALUE!</v>
      </c>
      <c r="BZ66" s="23" t="e">
        <f t="shared" si="12"/>
        <v>#VALUE!</v>
      </c>
      <c r="CA66" s="23" t="e">
        <f t="shared" si="13"/>
        <v>#VALUE!</v>
      </c>
      <c r="DJ66" s="23">
        <v>62</v>
      </c>
      <c r="DK66" s="23" t="e">
        <f>求节点(DD$5:DD$14,$DD$26:$DD$35,$DJ66)*节奏总纲!K65</f>
        <v>#VALUE!</v>
      </c>
      <c r="DL66" s="23" t="e">
        <f>求节点(DE$5:DE$14,$DD$26:$DD$35,$DJ66)*节奏总纲!L65</f>
        <v>#VALUE!</v>
      </c>
      <c r="DM66" s="23" t="e">
        <f>求节点(DF$5:DF$14,$DD$26:$DD$35,$DJ66)*节奏总纲!M65</f>
        <v>#VALUE!</v>
      </c>
      <c r="DN66" s="23" t="e">
        <f>求节点(DG$5:DG$14,$DD$26:$DD$35,$DJ66)*节奏总纲!N65</f>
        <v>#VALUE!</v>
      </c>
      <c r="DO66" s="23" t="e">
        <f>求节点(DH$5:DH$14,$DD$26:$DD$35,$DJ66)*节奏总纲!O65</f>
        <v>#VALUE!</v>
      </c>
      <c r="DP66" s="23" t="e">
        <f>SUM(DK$5:DK66)</f>
        <v>#VALUE!</v>
      </c>
      <c r="DQ66" s="23" t="e">
        <f>SUM(DL$5:DL66)</f>
        <v>#VALUE!</v>
      </c>
      <c r="DR66" s="23" t="e">
        <f>SUM(DM$5:DM66)</f>
        <v>#VALUE!</v>
      </c>
      <c r="DS66" s="23" t="e">
        <f>SUM(DN$5:DN66)</f>
        <v>#VALUE!</v>
      </c>
      <c r="DT66" s="23" t="e">
        <f>SUM(DO$5:DO66)</f>
        <v>#VALUE!</v>
      </c>
      <c r="DU66" s="23" t="e">
        <f>DK66*'[1]功能-付费相关'!AH67+IF($DJ66=1,0,DU65)</f>
        <v>#VALUE!</v>
      </c>
      <c r="DV66" s="23" t="e">
        <f>DL66*'[1]功能-付费相关'!AI67+IF($DJ66=1,0,DV65)</f>
        <v>#VALUE!</v>
      </c>
      <c r="DW66" s="23" t="e">
        <f>DM66*'[1]功能-付费相关'!AJ67+IF($DJ66=1,0,DW65)</f>
        <v>#VALUE!</v>
      </c>
      <c r="DX66" s="23" t="e">
        <f>DN66*'[1]功能-付费相关'!AK67+IF($DJ66=1,0,DX65)</f>
        <v>#VALUE!</v>
      </c>
      <c r="DY66" s="23" t="e">
        <f>DO66*'[1]功能-付费相关'!AL67+IF($DJ66=1,0,DY65)</f>
        <v>#VALUE!</v>
      </c>
      <c r="EB66" s="23">
        <v>62</v>
      </c>
      <c r="EC66" s="23" t="e">
        <f>求节点(DD$5:DD$14,$DE$26:$DE$35,$DJ66)*节奏总纲!K65</f>
        <v>#VALUE!</v>
      </c>
      <c r="ED66" s="23" t="e">
        <f>求节点(DE$5:DE$14,$DE$26:$DE$35,$DJ66)*节奏总纲!L65</f>
        <v>#VALUE!</v>
      </c>
      <c r="EE66" s="23" t="e">
        <f>求节点(DF$5:DF$14,$DE$26:$DE$35,$DJ66)*节奏总纲!M65</f>
        <v>#VALUE!</v>
      </c>
      <c r="EF66" s="23" t="e">
        <f>求节点(DG$5:DG$14,$DE$26:$DE$35,$DJ66)*节奏总纲!N65</f>
        <v>#VALUE!</v>
      </c>
      <c r="EG66" s="23" t="e">
        <f>求节点(DH$5:DH$14,$DE$26:$DE$35,$DJ66)*节奏总纲!O65</f>
        <v>#VALUE!</v>
      </c>
      <c r="EH66" s="23" t="e">
        <f>SUM(EC$5:EC66)</f>
        <v>#VALUE!</v>
      </c>
      <c r="EI66" s="23" t="e">
        <f>SUM(ED$5:ED66)</f>
        <v>#VALUE!</v>
      </c>
      <c r="EJ66" s="23" t="e">
        <f>SUM(EE$5:EE66)</f>
        <v>#VALUE!</v>
      </c>
      <c r="EK66" s="23" t="e">
        <f>SUM(EF$5:EF66)</f>
        <v>#VALUE!</v>
      </c>
      <c r="EL66" s="23" t="e">
        <f>SUM(EG$5:EG66)</f>
        <v>#VALUE!</v>
      </c>
      <c r="EO66" s="23">
        <v>62</v>
      </c>
      <c r="EP66" s="23" t="e">
        <f>求节点(DD$5:DD$14,$DF$26:$DF$35,$DJ66)*节奏总纲!K65</f>
        <v>#VALUE!</v>
      </c>
      <c r="EQ66" s="23" t="e">
        <f>求节点(DE$5:DE$14,$DF$26:$DF$35,$DJ66)*节奏总纲!L65</f>
        <v>#VALUE!</v>
      </c>
      <c r="ER66" s="23" t="e">
        <f>求节点(DF$5:DF$14,$DF$26:$DF$35,$DJ66)*节奏总纲!M65</f>
        <v>#VALUE!</v>
      </c>
      <c r="ES66" s="23" t="e">
        <f>求节点(DG$5:DG$14,$DF$26:$DF$35,$DJ66)*节奏总纲!N65</f>
        <v>#VALUE!</v>
      </c>
      <c r="ET66" s="23" t="e">
        <f>求节点(DH$5:DH$14,$DF$26:$DF$35,$DJ66)*节奏总纲!O65</f>
        <v>#VALUE!</v>
      </c>
      <c r="EU66" s="23" t="e">
        <f>SUM(EP$5:EP66)*$DE$20</f>
        <v>#VALUE!</v>
      </c>
      <c r="EV66" s="23" t="e">
        <f>SUM(EQ$5:EQ66)*$DE$20</f>
        <v>#VALUE!</v>
      </c>
      <c r="EW66" s="23" t="e">
        <f>SUM(ER$5:ER66)*$DE$20</f>
        <v>#VALUE!</v>
      </c>
      <c r="EX66" s="23" t="e">
        <f>SUM(ES$5:ES66)*$DE$20</f>
        <v>#VALUE!</v>
      </c>
      <c r="EY66" s="23" t="e">
        <f>SUM(ET$5:ET66)*$DE$20</f>
        <v>#VALUE!</v>
      </c>
      <c r="FA66" s="23" t="e">
        <f t="shared" si="25"/>
        <v>#VALUE!</v>
      </c>
      <c r="FB66" s="23" t="e">
        <f t="shared" si="25"/>
        <v>#VALUE!</v>
      </c>
      <c r="FC66" s="23" t="e">
        <f t="shared" si="25"/>
        <v>#VALUE!</v>
      </c>
      <c r="FD66" s="23" t="e">
        <f t="shared" si="25"/>
        <v>#VALUE!</v>
      </c>
      <c r="FE66" s="23" t="e">
        <f t="shared" si="25"/>
        <v>#VALUE!</v>
      </c>
      <c r="FF66" s="17" t="e">
        <f>(FA66-FA65)/节奏总纲!K65</f>
        <v>#VALUE!</v>
      </c>
    </row>
    <row r="67" spans="13:162" x14ac:dyDescent="0.15">
      <c r="M67" s="12"/>
      <c r="N67" s="12"/>
      <c r="O67" s="12"/>
      <c r="P67" s="12"/>
      <c r="Q67" s="12"/>
      <c r="R67" s="12"/>
      <c r="S67" s="12"/>
      <c r="T67" s="12"/>
      <c r="U67" s="12"/>
      <c r="V67" s="12"/>
      <c r="Y67" s="23">
        <v>63</v>
      </c>
      <c r="Z67" s="23">
        <f t="shared" si="42"/>
        <v>0</v>
      </c>
      <c r="AA67" s="23">
        <f t="shared" si="42"/>
        <v>0</v>
      </c>
      <c r="AB67" s="23">
        <f t="shared" si="42"/>
        <v>0</v>
      </c>
      <c r="AC67" s="23">
        <f t="shared" si="42"/>
        <v>0</v>
      </c>
      <c r="AD67" s="23">
        <f t="shared" si="42"/>
        <v>0</v>
      </c>
      <c r="AE67" s="23">
        <f t="shared" si="42"/>
        <v>0</v>
      </c>
      <c r="AF67" s="26"/>
      <c r="AG67" s="23">
        <v>63</v>
      </c>
      <c r="AH67" s="23">
        <f t="shared" si="43"/>
        <v>0</v>
      </c>
      <c r="AI67" s="23">
        <f t="shared" si="43"/>
        <v>0</v>
      </c>
      <c r="AJ67" s="23">
        <f t="shared" si="43"/>
        <v>0</v>
      </c>
      <c r="AK67" s="23">
        <f t="shared" si="43"/>
        <v>0</v>
      </c>
      <c r="AL67" s="23">
        <f t="shared" si="43"/>
        <v>0</v>
      </c>
      <c r="AM67" s="23">
        <f t="shared" si="43"/>
        <v>0</v>
      </c>
      <c r="AN67" s="26"/>
      <c r="AO67" s="23">
        <v>63</v>
      </c>
      <c r="AP67" s="23">
        <f t="shared" si="44"/>
        <v>0</v>
      </c>
      <c r="AQ67" s="23">
        <f t="shared" si="44"/>
        <v>0</v>
      </c>
      <c r="AR67" s="23">
        <f t="shared" si="44"/>
        <v>0</v>
      </c>
      <c r="AS67" s="23">
        <f t="shared" si="44"/>
        <v>0</v>
      </c>
      <c r="AT67" s="23">
        <f t="shared" si="44"/>
        <v>0</v>
      </c>
      <c r="AU67" s="23">
        <f t="shared" si="44"/>
        <v>0</v>
      </c>
      <c r="AV67" s="26"/>
      <c r="AW67" s="23">
        <v>63</v>
      </c>
      <c r="AX67" s="23">
        <f t="shared" si="45"/>
        <v>0</v>
      </c>
      <c r="AY67" s="23">
        <f t="shared" si="45"/>
        <v>0</v>
      </c>
      <c r="AZ67" s="23">
        <f t="shared" si="45"/>
        <v>0</v>
      </c>
      <c r="BA67" s="23">
        <f t="shared" si="45"/>
        <v>0</v>
      </c>
      <c r="BB67" s="23">
        <f t="shared" si="45"/>
        <v>0</v>
      </c>
      <c r="BC67" s="23">
        <f t="shared" si="45"/>
        <v>0</v>
      </c>
      <c r="BD67" s="26"/>
      <c r="BE67" s="23">
        <v>63</v>
      </c>
      <c r="BF67" s="23">
        <f t="shared" si="46"/>
        <v>0</v>
      </c>
      <c r="BG67" s="23">
        <f t="shared" si="46"/>
        <v>0</v>
      </c>
      <c r="BH67" s="23">
        <f t="shared" si="46"/>
        <v>0</v>
      </c>
      <c r="BI67" s="23">
        <f t="shared" si="46"/>
        <v>0</v>
      </c>
      <c r="BJ67" s="23">
        <f t="shared" si="46"/>
        <v>0</v>
      </c>
      <c r="BK67" s="23">
        <f t="shared" si="46"/>
        <v>0</v>
      </c>
      <c r="BO67" s="23">
        <v>63</v>
      </c>
      <c r="BP67" s="23" t="e">
        <f t="shared" si="5"/>
        <v>#VALUE!</v>
      </c>
      <c r="BQ67" s="23" t="e">
        <f t="shared" si="6"/>
        <v>#VALUE!</v>
      </c>
      <c r="BR67" s="23" t="e">
        <f t="shared" si="7"/>
        <v>#VALUE!</v>
      </c>
      <c r="BS67" s="23" t="e">
        <f t="shared" si="8"/>
        <v>#VALUE!</v>
      </c>
      <c r="BT67" s="23" t="e">
        <f t="shared" si="9"/>
        <v>#VALUE!</v>
      </c>
      <c r="BV67" s="23">
        <v>63</v>
      </c>
      <c r="BW67" s="23" t="e">
        <f t="shared" si="22"/>
        <v>#VALUE!</v>
      </c>
      <c r="BX67" s="23" t="e">
        <f t="shared" si="10"/>
        <v>#VALUE!</v>
      </c>
      <c r="BY67" s="23" t="e">
        <f t="shared" si="11"/>
        <v>#VALUE!</v>
      </c>
      <c r="BZ67" s="23" t="e">
        <f t="shared" si="12"/>
        <v>#VALUE!</v>
      </c>
      <c r="CA67" s="23" t="e">
        <f t="shared" si="13"/>
        <v>#VALUE!</v>
      </c>
      <c r="DJ67" s="23">
        <v>63</v>
      </c>
      <c r="DK67" s="23" t="e">
        <f>求节点(DD$5:DD$14,$DD$26:$DD$35,$DJ67)*节奏总纲!K66</f>
        <v>#VALUE!</v>
      </c>
      <c r="DL67" s="23" t="e">
        <f>求节点(DE$5:DE$14,$DD$26:$DD$35,$DJ67)*节奏总纲!L66</f>
        <v>#VALUE!</v>
      </c>
      <c r="DM67" s="23" t="e">
        <f>求节点(DF$5:DF$14,$DD$26:$DD$35,$DJ67)*节奏总纲!M66</f>
        <v>#VALUE!</v>
      </c>
      <c r="DN67" s="23" t="e">
        <f>求节点(DG$5:DG$14,$DD$26:$DD$35,$DJ67)*节奏总纲!N66</f>
        <v>#VALUE!</v>
      </c>
      <c r="DO67" s="23" t="e">
        <f>求节点(DH$5:DH$14,$DD$26:$DD$35,$DJ67)*节奏总纲!O66</f>
        <v>#VALUE!</v>
      </c>
      <c r="DP67" s="23" t="e">
        <f>SUM(DK$5:DK67)</f>
        <v>#VALUE!</v>
      </c>
      <c r="DQ67" s="23" t="e">
        <f>SUM(DL$5:DL67)</f>
        <v>#VALUE!</v>
      </c>
      <c r="DR67" s="23" t="e">
        <f>SUM(DM$5:DM67)</f>
        <v>#VALUE!</v>
      </c>
      <c r="DS67" s="23" t="e">
        <f>SUM(DN$5:DN67)</f>
        <v>#VALUE!</v>
      </c>
      <c r="DT67" s="23" t="e">
        <f>SUM(DO$5:DO67)</f>
        <v>#VALUE!</v>
      </c>
      <c r="DU67" s="23" t="e">
        <f>DK67*'[1]功能-付费相关'!AH68+IF($DJ67=1,0,DU66)</f>
        <v>#VALUE!</v>
      </c>
      <c r="DV67" s="23" t="e">
        <f>DL67*'[1]功能-付费相关'!AI68+IF($DJ67=1,0,DV66)</f>
        <v>#VALUE!</v>
      </c>
      <c r="DW67" s="23" t="e">
        <f>DM67*'[1]功能-付费相关'!AJ68+IF($DJ67=1,0,DW66)</f>
        <v>#VALUE!</v>
      </c>
      <c r="DX67" s="23" t="e">
        <f>DN67*'[1]功能-付费相关'!AK68+IF($DJ67=1,0,DX66)</f>
        <v>#VALUE!</v>
      </c>
      <c r="DY67" s="23" t="e">
        <f>DO67*'[1]功能-付费相关'!AL68+IF($DJ67=1,0,DY66)</f>
        <v>#VALUE!</v>
      </c>
      <c r="EB67" s="23">
        <v>63</v>
      </c>
      <c r="EC67" s="23" t="e">
        <f>求节点(DD$5:DD$14,$DE$26:$DE$35,$DJ67)*节奏总纲!K66</f>
        <v>#VALUE!</v>
      </c>
      <c r="ED67" s="23" t="e">
        <f>求节点(DE$5:DE$14,$DE$26:$DE$35,$DJ67)*节奏总纲!L66</f>
        <v>#VALUE!</v>
      </c>
      <c r="EE67" s="23" t="e">
        <f>求节点(DF$5:DF$14,$DE$26:$DE$35,$DJ67)*节奏总纲!M66</f>
        <v>#VALUE!</v>
      </c>
      <c r="EF67" s="23" t="e">
        <f>求节点(DG$5:DG$14,$DE$26:$DE$35,$DJ67)*节奏总纲!N66</f>
        <v>#VALUE!</v>
      </c>
      <c r="EG67" s="23" t="e">
        <f>求节点(DH$5:DH$14,$DE$26:$DE$35,$DJ67)*节奏总纲!O66</f>
        <v>#VALUE!</v>
      </c>
      <c r="EH67" s="23" t="e">
        <f>SUM(EC$5:EC67)</f>
        <v>#VALUE!</v>
      </c>
      <c r="EI67" s="23" t="e">
        <f>SUM(ED$5:ED67)</f>
        <v>#VALUE!</v>
      </c>
      <c r="EJ67" s="23" t="e">
        <f>SUM(EE$5:EE67)</f>
        <v>#VALUE!</v>
      </c>
      <c r="EK67" s="23" t="e">
        <f>SUM(EF$5:EF67)</f>
        <v>#VALUE!</v>
      </c>
      <c r="EL67" s="23" t="e">
        <f>SUM(EG$5:EG67)</f>
        <v>#VALUE!</v>
      </c>
      <c r="EO67" s="23">
        <v>63</v>
      </c>
      <c r="EP67" s="23" t="e">
        <f>求节点(DD$5:DD$14,$DF$26:$DF$35,$DJ67)*节奏总纲!K66</f>
        <v>#VALUE!</v>
      </c>
      <c r="EQ67" s="23" t="e">
        <f>求节点(DE$5:DE$14,$DF$26:$DF$35,$DJ67)*节奏总纲!L66</f>
        <v>#VALUE!</v>
      </c>
      <c r="ER67" s="23" t="e">
        <f>求节点(DF$5:DF$14,$DF$26:$DF$35,$DJ67)*节奏总纲!M66</f>
        <v>#VALUE!</v>
      </c>
      <c r="ES67" s="23" t="e">
        <f>求节点(DG$5:DG$14,$DF$26:$DF$35,$DJ67)*节奏总纲!N66</f>
        <v>#VALUE!</v>
      </c>
      <c r="ET67" s="23" t="e">
        <f>求节点(DH$5:DH$14,$DF$26:$DF$35,$DJ67)*节奏总纲!O66</f>
        <v>#VALUE!</v>
      </c>
      <c r="EU67" s="23" t="e">
        <f>SUM(EP$5:EP67)*$DE$20</f>
        <v>#VALUE!</v>
      </c>
      <c r="EV67" s="23" t="e">
        <f>SUM(EQ$5:EQ67)*$DE$20</f>
        <v>#VALUE!</v>
      </c>
      <c r="EW67" s="23" t="e">
        <f>SUM(ER$5:ER67)*$DE$20</f>
        <v>#VALUE!</v>
      </c>
      <c r="EX67" s="23" t="e">
        <f>SUM(ES$5:ES67)*$DE$20</f>
        <v>#VALUE!</v>
      </c>
      <c r="EY67" s="23" t="e">
        <f>SUM(ET$5:ET67)*$DE$20</f>
        <v>#VALUE!</v>
      </c>
      <c r="FA67" s="23" t="e">
        <f t="shared" si="25"/>
        <v>#VALUE!</v>
      </c>
      <c r="FB67" s="23" t="e">
        <f t="shared" si="25"/>
        <v>#VALUE!</v>
      </c>
      <c r="FC67" s="23" t="e">
        <f t="shared" si="25"/>
        <v>#VALUE!</v>
      </c>
      <c r="FD67" s="23" t="e">
        <f t="shared" si="25"/>
        <v>#VALUE!</v>
      </c>
      <c r="FE67" s="23" t="e">
        <f t="shared" si="25"/>
        <v>#VALUE!</v>
      </c>
      <c r="FF67" s="17" t="e">
        <f>(FA67-FA66)/节奏总纲!K66</f>
        <v>#VALUE!</v>
      </c>
    </row>
    <row r="68" spans="13:162" x14ac:dyDescent="0.15">
      <c r="M68" s="12"/>
      <c r="N68" s="12"/>
      <c r="O68" s="12"/>
      <c r="P68" s="12"/>
      <c r="Q68" s="12"/>
      <c r="R68" s="12"/>
      <c r="S68" s="12"/>
      <c r="T68" s="12"/>
      <c r="U68" s="12"/>
      <c r="V68" s="12"/>
      <c r="Y68" s="23">
        <v>64</v>
      </c>
      <c r="Z68" s="23">
        <f t="shared" si="42"/>
        <v>0</v>
      </c>
      <c r="AA68" s="23">
        <f t="shared" si="42"/>
        <v>0</v>
      </c>
      <c r="AB68" s="23">
        <f t="shared" si="42"/>
        <v>0</v>
      </c>
      <c r="AC68" s="23">
        <f t="shared" si="42"/>
        <v>0</v>
      </c>
      <c r="AD68" s="23">
        <f t="shared" si="42"/>
        <v>0</v>
      </c>
      <c r="AE68" s="23">
        <f t="shared" si="42"/>
        <v>0</v>
      </c>
      <c r="AF68" s="26"/>
      <c r="AG68" s="23">
        <v>64</v>
      </c>
      <c r="AH68" s="23">
        <f t="shared" si="43"/>
        <v>0</v>
      </c>
      <c r="AI68" s="23">
        <f t="shared" si="43"/>
        <v>0</v>
      </c>
      <c r="AJ68" s="23">
        <f t="shared" si="43"/>
        <v>0</v>
      </c>
      <c r="AK68" s="23">
        <f t="shared" si="43"/>
        <v>0</v>
      </c>
      <c r="AL68" s="23">
        <f t="shared" si="43"/>
        <v>0</v>
      </c>
      <c r="AM68" s="23">
        <f t="shared" si="43"/>
        <v>0</v>
      </c>
      <c r="AN68" s="26"/>
      <c r="AO68" s="23">
        <v>64</v>
      </c>
      <c r="AP68" s="23">
        <f t="shared" si="44"/>
        <v>0</v>
      </c>
      <c r="AQ68" s="23">
        <f t="shared" si="44"/>
        <v>0</v>
      </c>
      <c r="AR68" s="23">
        <f t="shared" si="44"/>
        <v>0</v>
      </c>
      <c r="AS68" s="23">
        <f t="shared" si="44"/>
        <v>0</v>
      </c>
      <c r="AT68" s="23">
        <f t="shared" si="44"/>
        <v>0</v>
      </c>
      <c r="AU68" s="23">
        <f t="shared" si="44"/>
        <v>0</v>
      </c>
      <c r="AV68" s="26"/>
      <c r="AW68" s="23">
        <v>64</v>
      </c>
      <c r="AX68" s="23">
        <f t="shared" si="45"/>
        <v>0</v>
      </c>
      <c r="AY68" s="23">
        <f t="shared" si="45"/>
        <v>0</v>
      </c>
      <c r="AZ68" s="23">
        <f t="shared" si="45"/>
        <v>0</v>
      </c>
      <c r="BA68" s="23">
        <f t="shared" si="45"/>
        <v>0</v>
      </c>
      <c r="BB68" s="23">
        <f t="shared" si="45"/>
        <v>0</v>
      </c>
      <c r="BC68" s="23">
        <f t="shared" si="45"/>
        <v>0</v>
      </c>
      <c r="BD68" s="26"/>
      <c r="BE68" s="23">
        <v>64</v>
      </c>
      <c r="BF68" s="23">
        <f t="shared" si="46"/>
        <v>0</v>
      </c>
      <c r="BG68" s="23">
        <f t="shared" si="46"/>
        <v>0</v>
      </c>
      <c r="BH68" s="23">
        <f t="shared" si="46"/>
        <v>0</v>
      </c>
      <c r="BI68" s="23">
        <f t="shared" si="46"/>
        <v>0</v>
      </c>
      <c r="BJ68" s="23">
        <f t="shared" si="46"/>
        <v>0</v>
      </c>
      <c r="BK68" s="23">
        <f t="shared" si="46"/>
        <v>0</v>
      </c>
      <c r="BO68" s="23">
        <v>64</v>
      </c>
      <c r="BP68" s="23" t="e">
        <f t="shared" si="5"/>
        <v>#VALUE!</v>
      </c>
      <c r="BQ68" s="23" t="e">
        <f t="shared" si="6"/>
        <v>#VALUE!</v>
      </c>
      <c r="BR68" s="23" t="e">
        <f t="shared" si="7"/>
        <v>#VALUE!</v>
      </c>
      <c r="BS68" s="23" t="e">
        <f t="shared" si="8"/>
        <v>#VALUE!</v>
      </c>
      <c r="BT68" s="23" t="e">
        <f t="shared" si="9"/>
        <v>#VALUE!</v>
      </c>
      <c r="BV68" s="23">
        <v>64</v>
      </c>
      <c r="BW68" s="23" t="e">
        <f t="shared" si="22"/>
        <v>#VALUE!</v>
      </c>
      <c r="BX68" s="23" t="e">
        <f t="shared" si="10"/>
        <v>#VALUE!</v>
      </c>
      <c r="BY68" s="23" t="e">
        <f t="shared" si="11"/>
        <v>#VALUE!</v>
      </c>
      <c r="BZ68" s="23" t="e">
        <f t="shared" si="12"/>
        <v>#VALUE!</v>
      </c>
      <c r="CA68" s="23" t="e">
        <f t="shared" si="13"/>
        <v>#VALUE!</v>
      </c>
      <c r="DJ68" s="23">
        <v>64</v>
      </c>
      <c r="DK68" s="23" t="e">
        <f>求节点(DD$5:DD$14,$DD$26:$DD$35,$DJ68)*节奏总纲!K67</f>
        <v>#VALUE!</v>
      </c>
      <c r="DL68" s="23" t="e">
        <f>求节点(DE$5:DE$14,$DD$26:$DD$35,$DJ68)*节奏总纲!L67</f>
        <v>#VALUE!</v>
      </c>
      <c r="DM68" s="23" t="e">
        <f>求节点(DF$5:DF$14,$DD$26:$DD$35,$DJ68)*节奏总纲!M67</f>
        <v>#VALUE!</v>
      </c>
      <c r="DN68" s="23" t="e">
        <f>求节点(DG$5:DG$14,$DD$26:$DD$35,$DJ68)*节奏总纲!N67</f>
        <v>#VALUE!</v>
      </c>
      <c r="DO68" s="23" t="e">
        <f>求节点(DH$5:DH$14,$DD$26:$DD$35,$DJ68)*节奏总纲!O67</f>
        <v>#VALUE!</v>
      </c>
      <c r="DP68" s="23" t="e">
        <f>SUM(DK$5:DK68)</f>
        <v>#VALUE!</v>
      </c>
      <c r="DQ68" s="23" t="e">
        <f>SUM(DL$5:DL68)</f>
        <v>#VALUE!</v>
      </c>
      <c r="DR68" s="23" t="e">
        <f>SUM(DM$5:DM68)</f>
        <v>#VALUE!</v>
      </c>
      <c r="DS68" s="23" t="e">
        <f>SUM(DN$5:DN68)</f>
        <v>#VALUE!</v>
      </c>
      <c r="DT68" s="23" t="e">
        <f>SUM(DO$5:DO68)</f>
        <v>#VALUE!</v>
      </c>
      <c r="DU68" s="23" t="e">
        <f>DK68*'[1]功能-付费相关'!AH69+IF($DJ68=1,0,DU67)</f>
        <v>#VALUE!</v>
      </c>
      <c r="DV68" s="23" t="e">
        <f>DL68*'[1]功能-付费相关'!AI69+IF($DJ68=1,0,DV67)</f>
        <v>#VALUE!</v>
      </c>
      <c r="DW68" s="23" t="e">
        <f>DM68*'[1]功能-付费相关'!AJ69+IF($DJ68=1,0,DW67)</f>
        <v>#VALUE!</v>
      </c>
      <c r="DX68" s="23" t="e">
        <f>DN68*'[1]功能-付费相关'!AK69+IF($DJ68=1,0,DX67)</f>
        <v>#VALUE!</v>
      </c>
      <c r="DY68" s="23" t="e">
        <f>DO68*'[1]功能-付费相关'!AL69+IF($DJ68=1,0,DY67)</f>
        <v>#VALUE!</v>
      </c>
      <c r="EB68" s="23">
        <v>64</v>
      </c>
      <c r="EC68" s="23" t="e">
        <f>求节点(DD$5:DD$14,$DE$26:$DE$35,$DJ68)*节奏总纲!K67</f>
        <v>#VALUE!</v>
      </c>
      <c r="ED68" s="23" t="e">
        <f>求节点(DE$5:DE$14,$DE$26:$DE$35,$DJ68)*节奏总纲!L67</f>
        <v>#VALUE!</v>
      </c>
      <c r="EE68" s="23" t="e">
        <f>求节点(DF$5:DF$14,$DE$26:$DE$35,$DJ68)*节奏总纲!M67</f>
        <v>#VALUE!</v>
      </c>
      <c r="EF68" s="23" t="e">
        <f>求节点(DG$5:DG$14,$DE$26:$DE$35,$DJ68)*节奏总纲!N67</f>
        <v>#VALUE!</v>
      </c>
      <c r="EG68" s="23" t="e">
        <f>求节点(DH$5:DH$14,$DE$26:$DE$35,$DJ68)*节奏总纲!O67</f>
        <v>#VALUE!</v>
      </c>
      <c r="EH68" s="23" t="e">
        <f>SUM(EC$5:EC68)</f>
        <v>#VALUE!</v>
      </c>
      <c r="EI68" s="23" t="e">
        <f>SUM(ED$5:ED68)</f>
        <v>#VALUE!</v>
      </c>
      <c r="EJ68" s="23" t="e">
        <f>SUM(EE$5:EE68)</f>
        <v>#VALUE!</v>
      </c>
      <c r="EK68" s="23" t="e">
        <f>SUM(EF$5:EF68)</f>
        <v>#VALUE!</v>
      </c>
      <c r="EL68" s="23" t="e">
        <f>SUM(EG$5:EG68)</f>
        <v>#VALUE!</v>
      </c>
      <c r="EO68" s="23">
        <v>64</v>
      </c>
      <c r="EP68" s="23" t="e">
        <f>求节点(DD$5:DD$14,$DF$26:$DF$35,$DJ68)*节奏总纲!K67</f>
        <v>#VALUE!</v>
      </c>
      <c r="EQ68" s="23" t="e">
        <f>求节点(DE$5:DE$14,$DF$26:$DF$35,$DJ68)*节奏总纲!L67</f>
        <v>#VALUE!</v>
      </c>
      <c r="ER68" s="23" t="e">
        <f>求节点(DF$5:DF$14,$DF$26:$DF$35,$DJ68)*节奏总纲!M67</f>
        <v>#VALUE!</v>
      </c>
      <c r="ES68" s="23" t="e">
        <f>求节点(DG$5:DG$14,$DF$26:$DF$35,$DJ68)*节奏总纲!N67</f>
        <v>#VALUE!</v>
      </c>
      <c r="ET68" s="23" t="e">
        <f>求节点(DH$5:DH$14,$DF$26:$DF$35,$DJ68)*节奏总纲!O67</f>
        <v>#VALUE!</v>
      </c>
      <c r="EU68" s="23" t="e">
        <f>SUM(EP$5:EP68)*$DE$20</f>
        <v>#VALUE!</v>
      </c>
      <c r="EV68" s="23" t="e">
        <f>SUM(EQ$5:EQ68)*$DE$20</f>
        <v>#VALUE!</v>
      </c>
      <c r="EW68" s="23" t="e">
        <f>SUM(ER$5:ER68)*$DE$20</f>
        <v>#VALUE!</v>
      </c>
      <c r="EX68" s="23" t="e">
        <f>SUM(ES$5:ES68)*$DE$20</f>
        <v>#VALUE!</v>
      </c>
      <c r="EY68" s="23" t="e">
        <f>SUM(ET$5:ET68)*$DE$20</f>
        <v>#VALUE!</v>
      </c>
      <c r="FA68" s="23" t="e">
        <f t="shared" si="25"/>
        <v>#VALUE!</v>
      </c>
      <c r="FB68" s="23" t="e">
        <f t="shared" si="25"/>
        <v>#VALUE!</v>
      </c>
      <c r="FC68" s="23" t="e">
        <f t="shared" si="25"/>
        <v>#VALUE!</v>
      </c>
      <c r="FD68" s="23" t="e">
        <f t="shared" si="25"/>
        <v>#VALUE!</v>
      </c>
      <c r="FE68" s="23" t="e">
        <f t="shared" si="25"/>
        <v>#VALUE!</v>
      </c>
      <c r="FF68" s="17" t="e">
        <f>(FA68-FA67)/节奏总纲!K67</f>
        <v>#VALUE!</v>
      </c>
    </row>
    <row r="69" spans="13:162" x14ac:dyDescent="0.15">
      <c r="M69" s="11"/>
      <c r="N69" s="11"/>
      <c r="O69" s="11"/>
      <c r="Y69" s="23">
        <v>65</v>
      </c>
      <c r="Z69" s="23">
        <f t="shared" ref="Z69:AE104" si="56">IFERROR(求节点($M$6:$M$15,P$6:P$15,$Y69),0)</f>
        <v>0</v>
      </c>
      <c r="AA69" s="23">
        <f t="shared" si="56"/>
        <v>0</v>
      </c>
      <c r="AB69" s="23">
        <f t="shared" si="56"/>
        <v>0</v>
      </c>
      <c r="AC69" s="23">
        <f t="shared" si="56"/>
        <v>0</v>
      </c>
      <c r="AD69" s="23">
        <f t="shared" si="56"/>
        <v>0</v>
      </c>
      <c r="AE69" s="23">
        <f t="shared" si="56"/>
        <v>0</v>
      </c>
      <c r="AF69" s="26"/>
      <c r="AG69" s="23">
        <v>65</v>
      </c>
      <c r="AH69" s="23">
        <f t="shared" ref="AH69:AM104" si="57">IFERROR(求节点($M$29:$M$38,P$29:P$38,$AG69),0)</f>
        <v>0</v>
      </c>
      <c r="AI69" s="23">
        <f t="shared" si="57"/>
        <v>0</v>
      </c>
      <c r="AJ69" s="23">
        <f t="shared" si="57"/>
        <v>0</v>
      </c>
      <c r="AK69" s="23">
        <f t="shared" si="57"/>
        <v>0</v>
      </c>
      <c r="AL69" s="23">
        <f t="shared" si="57"/>
        <v>0</v>
      </c>
      <c r="AM69" s="23">
        <f t="shared" si="57"/>
        <v>0</v>
      </c>
      <c r="AN69" s="26"/>
      <c r="AO69" s="23">
        <v>65</v>
      </c>
      <c r="AP69" s="23">
        <f t="shared" ref="AP69:AU104" si="58">IFERROR(求节点($M$52:$M$61,P$52:P$61,$AO69),0)</f>
        <v>0</v>
      </c>
      <c r="AQ69" s="23">
        <f t="shared" si="58"/>
        <v>0</v>
      </c>
      <c r="AR69" s="23">
        <f t="shared" si="58"/>
        <v>0</v>
      </c>
      <c r="AS69" s="23">
        <f t="shared" si="58"/>
        <v>0</v>
      </c>
      <c r="AT69" s="23">
        <f t="shared" si="58"/>
        <v>0</v>
      </c>
      <c r="AU69" s="23">
        <f t="shared" si="58"/>
        <v>0</v>
      </c>
      <c r="AV69" s="26"/>
      <c r="AW69" s="23">
        <v>65</v>
      </c>
      <c r="AX69" s="23">
        <f t="shared" ref="AX69:BC104" si="59">IFERROR(求节点($M$75:$M$84,P$75:P$84,$AW69),0)</f>
        <v>0</v>
      </c>
      <c r="AY69" s="23">
        <f t="shared" si="59"/>
        <v>0</v>
      </c>
      <c r="AZ69" s="23">
        <f t="shared" si="59"/>
        <v>0</v>
      </c>
      <c r="BA69" s="23">
        <f t="shared" si="59"/>
        <v>0</v>
      </c>
      <c r="BB69" s="23">
        <f t="shared" si="59"/>
        <v>0</v>
      </c>
      <c r="BC69" s="23">
        <f t="shared" si="59"/>
        <v>0</v>
      </c>
      <c r="BD69" s="26"/>
      <c r="BE69" s="23">
        <v>65</v>
      </c>
      <c r="BF69" s="23">
        <f t="shared" ref="BF69:BK104" si="60">IFERROR(求节点($M$98:$M$107,P$98:P$107,$BE69),0)</f>
        <v>0</v>
      </c>
      <c r="BG69" s="23">
        <f t="shared" si="60"/>
        <v>0</v>
      </c>
      <c r="BH69" s="23">
        <f t="shared" si="60"/>
        <v>0</v>
      </c>
      <c r="BI69" s="23">
        <f t="shared" si="60"/>
        <v>0</v>
      </c>
      <c r="BJ69" s="23">
        <f t="shared" si="60"/>
        <v>0</v>
      </c>
      <c r="BK69" s="23">
        <f t="shared" si="60"/>
        <v>0</v>
      </c>
      <c r="BO69" s="23">
        <v>65</v>
      </c>
      <c r="BP69" s="23" t="e">
        <f t="shared" ref="BP69:BP104" si="61">求节点($M$6:$M$15,$D$36:$D$45,$BO69)</f>
        <v>#VALUE!</v>
      </c>
      <c r="BQ69" s="23" t="e">
        <f t="shared" ref="BQ69:BQ104" si="62">求节点($M$29:$M$38,$D$36:$D$45,$BO69)</f>
        <v>#VALUE!</v>
      </c>
      <c r="BR69" s="23" t="e">
        <f t="shared" ref="BR69:BR104" si="63">求节点($M$52:$M$61,$D$36:$D$45,$BO69)</f>
        <v>#VALUE!</v>
      </c>
      <c r="BS69" s="23" t="e">
        <f t="shared" ref="BS69:BS104" si="64">求节点($M$75:$M$84,$D$36:$D$45,$BO69)</f>
        <v>#VALUE!</v>
      </c>
      <c r="BT69" s="23" t="e">
        <f t="shared" ref="BT69:BT104" si="65">求节点($M$98:$M$107,$D$36:$D$45,$BO69)</f>
        <v>#VALUE!</v>
      </c>
      <c r="BV69" s="23">
        <v>65</v>
      </c>
      <c r="BW69" s="23" t="e">
        <f t="shared" ref="BW69:BW104" si="66">求节点($M$6:$M$15,$E$36:$E$45,$BV69)</f>
        <v>#VALUE!</v>
      </c>
      <c r="BX69" s="23" t="e">
        <f t="shared" ref="BX69:BX104" si="67">求节点($M$29:$M$38,$E$36:$E$45,$BV69)</f>
        <v>#VALUE!</v>
      </c>
      <c r="BY69" s="23" t="e">
        <f t="shared" ref="BY69:BY104" si="68">求节点($M$52:$M$61,$E$36:$E$45,$BV69)</f>
        <v>#VALUE!</v>
      </c>
      <c r="BZ69" s="23" t="e">
        <f t="shared" ref="BZ69:BZ104" si="69">求节点($M$75:$M$84,$E$36:$E$45,$BV69)</f>
        <v>#VALUE!</v>
      </c>
      <c r="CA69" s="23" t="e">
        <f t="shared" ref="CA69:CA104" si="70">求节点($M$98:$M$107,$E$36:$E$45,$BV69)</f>
        <v>#VALUE!</v>
      </c>
      <c r="DJ69" s="23">
        <v>65</v>
      </c>
      <c r="DK69" s="23" t="e">
        <f>求节点(DD$5:DD$14,$DD$26:$DD$35,$DJ69)*节奏总纲!K68</f>
        <v>#VALUE!</v>
      </c>
      <c r="DL69" s="23" t="e">
        <f>求节点(DE$5:DE$14,$DD$26:$DD$35,$DJ69)*节奏总纲!L68</f>
        <v>#VALUE!</v>
      </c>
      <c r="DM69" s="23" t="e">
        <f>求节点(DF$5:DF$14,$DD$26:$DD$35,$DJ69)*节奏总纲!M68</f>
        <v>#VALUE!</v>
      </c>
      <c r="DN69" s="23" t="e">
        <f>求节点(DG$5:DG$14,$DD$26:$DD$35,$DJ69)*节奏总纲!N68</f>
        <v>#VALUE!</v>
      </c>
      <c r="DO69" s="23" t="e">
        <f>求节点(DH$5:DH$14,$DD$26:$DD$35,$DJ69)*节奏总纲!O68</f>
        <v>#VALUE!</v>
      </c>
      <c r="DP69" s="23" t="e">
        <f>SUM(DK$5:DK69)</f>
        <v>#VALUE!</v>
      </c>
      <c r="DQ69" s="23" t="e">
        <f>SUM(DL$5:DL69)</f>
        <v>#VALUE!</v>
      </c>
      <c r="DR69" s="23" t="e">
        <f>SUM(DM$5:DM69)</f>
        <v>#VALUE!</v>
      </c>
      <c r="DS69" s="23" t="e">
        <f>SUM(DN$5:DN69)</f>
        <v>#VALUE!</v>
      </c>
      <c r="DT69" s="23" t="e">
        <f>SUM(DO$5:DO69)</f>
        <v>#VALUE!</v>
      </c>
      <c r="DU69" s="23" t="e">
        <f>DK69*'[1]功能-付费相关'!AH70+IF($DJ69=1,0,DU68)</f>
        <v>#VALUE!</v>
      </c>
      <c r="DV69" s="23" t="e">
        <f>DL69*'[1]功能-付费相关'!AI70+IF($DJ69=1,0,DV68)</f>
        <v>#VALUE!</v>
      </c>
      <c r="DW69" s="23" t="e">
        <f>DM69*'[1]功能-付费相关'!AJ70+IF($DJ69=1,0,DW68)</f>
        <v>#VALUE!</v>
      </c>
      <c r="DX69" s="23" t="e">
        <f>DN69*'[1]功能-付费相关'!AK70+IF($DJ69=1,0,DX68)</f>
        <v>#VALUE!</v>
      </c>
      <c r="DY69" s="23" t="e">
        <f>DO69*'[1]功能-付费相关'!AL70+IF($DJ69=1,0,DY68)</f>
        <v>#VALUE!</v>
      </c>
      <c r="EB69" s="23">
        <v>65</v>
      </c>
      <c r="EC69" s="23" t="e">
        <f>求节点(DD$5:DD$14,$DE$26:$DE$35,$DJ69)*节奏总纲!K68</f>
        <v>#VALUE!</v>
      </c>
      <c r="ED69" s="23" t="e">
        <f>求节点(DE$5:DE$14,$DE$26:$DE$35,$DJ69)*节奏总纲!L68</f>
        <v>#VALUE!</v>
      </c>
      <c r="EE69" s="23" t="e">
        <f>求节点(DF$5:DF$14,$DE$26:$DE$35,$DJ69)*节奏总纲!M68</f>
        <v>#VALUE!</v>
      </c>
      <c r="EF69" s="23" t="e">
        <f>求节点(DG$5:DG$14,$DE$26:$DE$35,$DJ69)*节奏总纲!N68</f>
        <v>#VALUE!</v>
      </c>
      <c r="EG69" s="23" t="e">
        <f>求节点(DH$5:DH$14,$DE$26:$DE$35,$DJ69)*节奏总纲!O68</f>
        <v>#VALUE!</v>
      </c>
      <c r="EH69" s="23" t="e">
        <f>SUM(EC$5:EC69)</f>
        <v>#VALUE!</v>
      </c>
      <c r="EI69" s="23" t="e">
        <f>SUM(ED$5:ED69)</f>
        <v>#VALUE!</v>
      </c>
      <c r="EJ69" s="23" t="e">
        <f>SUM(EE$5:EE69)</f>
        <v>#VALUE!</v>
      </c>
      <c r="EK69" s="23" t="e">
        <f>SUM(EF$5:EF69)</f>
        <v>#VALUE!</v>
      </c>
      <c r="EL69" s="23" t="e">
        <f>SUM(EG$5:EG69)</f>
        <v>#VALUE!</v>
      </c>
      <c r="EO69" s="23">
        <v>65</v>
      </c>
      <c r="EP69" s="23" t="e">
        <f>求节点(DD$5:DD$14,$DF$26:$DF$35,$DJ69)*节奏总纲!K68</f>
        <v>#VALUE!</v>
      </c>
      <c r="EQ69" s="23" t="e">
        <f>求节点(DE$5:DE$14,$DF$26:$DF$35,$DJ69)*节奏总纲!L68</f>
        <v>#VALUE!</v>
      </c>
      <c r="ER69" s="23" t="e">
        <f>求节点(DF$5:DF$14,$DF$26:$DF$35,$DJ69)*节奏总纲!M68</f>
        <v>#VALUE!</v>
      </c>
      <c r="ES69" s="23" t="e">
        <f>求节点(DG$5:DG$14,$DF$26:$DF$35,$DJ69)*节奏总纲!N68</f>
        <v>#VALUE!</v>
      </c>
      <c r="ET69" s="23" t="e">
        <f>求节点(DH$5:DH$14,$DF$26:$DF$35,$DJ69)*节奏总纲!O68</f>
        <v>#VALUE!</v>
      </c>
      <c r="EU69" s="23" t="e">
        <f>SUM(EP$5:EP69)*$DE$20</f>
        <v>#VALUE!</v>
      </c>
      <c r="EV69" s="23" t="e">
        <f>SUM(EQ$5:EQ69)*$DE$20</f>
        <v>#VALUE!</v>
      </c>
      <c r="EW69" s="23" t="e">
        <f>SUM(ER$5:ER69)*$DE$20</f>
        <v>#VALUE!</v>
      </c>
      <c r="EX69" s="23" t="e">
        <f>SUM(ES$5:ES69)*$DE$20</f>
        <v>#VALUE!</v>
      </c>
      <c r="EY69" s="23" t="e">
        <f>SUM(ET$5:ET69)*$DE$20</f>
        <v>#VALUE!</v>
      </c>
      <c r="FA69" s="23" t="e">
        <f t="shared" ref="FA69:FE104" si="71">DU69+EU69</f>
        <v>#VALUE!</v>
      </c>
      <c r="FB69" s="23" t="e">
        <f t="shared" si="71"/>
        <v>#VALUE!</v>
      </c>
      <c r="FC69" s="23" t="e">
        <f t="shared" si="71"/>
        <v>#VALUE!</v>
      </c>
      <c r="FD69" s="23" t="e">
        <f t="shared" si="71"/>
        <v>#VALUE!</v>
      </c>
      <c r="FE69" s="23" t="e">
        <f t="shared" si="71"/>
        <v>#VALUE!</v>
      </c>
      <c r="FF69" s="17" t="e">
        <f>(FA69-FA68)/节奏总纲!K68</f>
        <v>#VALUE!</v>
      </c>
    </row>
    <row r="70" spans="13:162" x14ac:dyDescent="0.15">
      <c r="M70" s="11"/>
      <c r="N70" s="11"/>
      <c r="O70" s="11"/>
      <c r="Y70" s="23">
        <v>66</v>
      </c>
      <c r="Z70" s="23">
        <f t="shared" si="56"/>
        <v>0</v>
      </c>
      <c r="AA70" s="23">
        <f t="shared" si="56"/>
        <v>0</v>
      </c>
      <c r="AB70" s="23">
        <f t="shared" si="56"/>
        <v>0</v>
      </c>
      <c r="AC70" s="23">
        <f t="shared" si="56"/>
        <v>0</v>
      </c>
      <c r="AD70" s="23">
        <f t="shared" si="56"/>
        <v>0</v>
      </c>
      <c r="AE70" s="23">
        <f t="shared" si="56"/>
        <v>0</v>
      </c>
      <c r="AF70" s="26"/>
      <c r="AG70" s="23">
        <v>66</v>
      </c>
      <c r="AH70" s="23">
        <f t="shared" si="57"/>
        <v>0</v>
      </c>
      <c r="AI70" s="23">
        <f t="shared" si="57"/>
        <v>0</v>
      </c>
      <c r="AJ70" s="23">
        <f t="shared" si="57"/>
        <v>0</v>
      </c>
      <c r="AK70" s="23">
        <f t="shared" si="57"/>
        <v>0</v>
      </c>
      <c r="AL70" s="23">
        <f t="shared" si="57"/>
        <v>0</v>
      </c>
      <c r="AM70" s="23">
        <f t="shared" si="57"/>
        <v>0</v>
      </c>
      <c r="AN70" s="26"/>
      <c r="AO70" s="23">
        <v>66</v>
      </c>
      <c r="AP70" s="23">
        <f t="shared" si="58"/>
        <v>0</v>
      </c>
      <c r="AQ70" s="23">
        <f t="shared" si="58"/>
        <v>0</v>
      </c>
      <c r="AR70" s="23">
        <f t="shared" si="58"/>
        <v>0</v>
      </c>
      <c r="AS70" s="23">
        <f t="shared" si="58"/>
        <v>0</v>
      </c>
      <c r="AT70" s="23">
        <f t="shared" si="58"/>
        <v>0</v>
      </c>
      <c r="AU70" s="23">
        <f t="shared" si="58"/>
        <v>0</v>
      </c>
      <c r="AV70" s="26"/>
      <c r="AW70" s="23">
        <v>66</v>
      </c>
      <c r="AX70" s="23">
        <f t="shared" si="59"/>
        <v>0</v>
      </c>
      <c r="AY70" s="23">
        <f t="shared" si="59"/>
        <v>0</v>
      </c>
      <c r="AZ70" s="23">
        <f t="shared" si="59"/>
        <v>0</v>
      </c>
      <c r="BA70" s="23">
        <f t="shared" si="59"/>
        <v>0</v>
      </c>
      <c r="BB70" s="23">
        <f t="shared" si="59"/>
        <v>0</v>
      </c>
      <c r="BC70" s="23">
        <f t="shared" si="59"/>
        <v>0</v>
      </c>
      <c r="BD70" s="26"/>
      <c r="BE70" s="23">
        <v>66</v>
      </c>
      <c r="BF70" s="23">
        <f t="shared" si="60"/>
        <v>0</v>
      </c>
      <c r="BG70" s="23">
        <f t="shared" si="60"/>
        <v>0</v>
      </c>
      <c r="BH70" s="23">
        <f t="shared" si="60"/>
        <v>0</v>
      </c>
      <c r="BI70" s="23">
        <f t="shared" si="60"/>
        <v>0</v>
      </c>
      <c r="BJ70" s="23">
        <f t="shared" si="60"/>
        <v>0</v>
      </c>
      <c r="BK70" s="23">
        <f t="shared" si="60"/>
        <v>0</v>
      </c>
      <c r="BO70" s="23">
        <v>66</v>
      </c>
      <c r="BP70" s="23" t="e">
        <f t="shared" si="61"/>
        <v>#VALUE!</v>
      </c>
      <c r="BQ70" s="23" t="e">
        <f t="shared" si="62"/>
        <v>#VALUE!</v>
      </c>
      <c r="BR70" s="23" t="e">
        <f t="shared" si="63"/>
        <v>#VALUE!</v>
      </c>
      <c r="BS70" s="23" t="e">
        <f t="shared" si="64"/>
        <v>#VALUE!</v>
      </c>
      <c r="BT70" s="23" t="e">
        <f t="shared" si="65"/>
        <v>#VALUE!</v>
      </c>
      <c r="BV70" s="23">
        <v>66</v>
      </c>
      <c r="BW70" s="23" t="e">
        <f t="shared" si="66"/>
        <v>#VALUE!</v>
      </c>
      <c r="BX70" s="23" t="e">
        <f t="shared" si="67"/>
        <v>#VALUE!</v>
      </c>
      <c r="BY70" s="23" t="e">
        <f t="shared" si="68"/>
        <v>#VALUE!</v>
      </c>
      <c r="BZ70" s="23" t="e">
        <f t="shared" si="69"/>
        <v>#VALUE!</v>
      </c>
      <c r="CA70" s="23" t="e">
        <f t="shared" si="70"/>
        <v>#VALUE!</v>
      </c>
      <c r="DJ70" s="23">
        <v>66</v>
      </c>
      <c r="DK70" s="23" t="e">
        <f>求节点(DD$5:DD$14,$DD$26:$DD$35,$DJ70)*节奏总纲!K69</f>
        <v>#VALUE!</v>
      </c>
      <c r="DL70" s="23" t="e">
        <f>求节点(DE$5:DE$14,$DD$26:$DD$35,$DJ70)*节奏总纲!L69</f>
        <v>#VALUE!</v>
      </c>
      <c r="DM70" s="23" t="e">
        <f>求节点(DF$5:DF$14,$DD$26:$DD$35,$DJ70)*节奏总纲!M69</f>
        <v>#VALUE!</v>
      </c>
      <c r="DN70" s="23" t="e">
        <f>求节点(DG$5:DG$14,$DD$26:$DD$35,$DJ70)*节奏总纲!N69</f>
        <v>#VALUE!</v>
      </c>
      <c r="DO70" s="23" t="e">
        <f>求节点(DH$5:DH$14,$DD$26:$DD$35,$DJ70)*节奏总纲!O69</f>
        <v>#VALUE!</v>
      </c>
      <c r="DP70" s="23" t="e">
        <f>SUM(DK$5:DK70)</f>
        <v>#VALUE!</v>
      </c>
      <c r="DQ70" s="23" t="e">
        <f>SUM(DL$5:DL70)</f>
        <v>#VALUE!</v>
      </c>
      <c r="DR70" s="23" t="e">
        <f>SUM(DM$5:DM70)</f>
        <v>#VALUE!</v>
      </c>
      <c r="DS70" s="23" t="e">
        <f>SUM(DN$5:DN70)</f>
        <v>#VALUE!</v>
      </c>
      <c r="DT70" s="23" t="e">
        <f>SUM(DO$5:DO70)</f>
        <v>#VALUE!</v>
      </c>
      <c r="DU70" s="23" t="e">
        <f>DK70*'[1]功能-付费相关'!AH71+IF($DJ70=1,0,DU69)</f>
        <v>#VALUE!</v>
      </c>
      <c r="DV70" s="23" t="e">
        <f>DL70*'[1]功能-付费相关'!AI71+IF($DJ70=1,0,DV69)</f>
        <v>#VALUE!</v>
      </c>
      <c r="DW70" s="23" t="e">
        <f>DM70*'[1]功能-付费相关'!AJ71+IF($DJ70=1,0,DW69)</f>
        <v>#VALUE!</v>
      </c>
      <c r="DX70" s="23" t="e">
        <f>DN70*'[1]功能-付费相关'!AK71+IF($DJ70=1,0,DX69)</f>
        <v>#VALUE!</v>
      </c>
      <c r="DY70" s="23" t="e">
        <f>DO70*'[1]功能-付费相关'!AL71+IF($DJ70=1,0,DY69)</f>
        <v>#VALUE!</v>
      </c>
      <c r="EB70" s="23">
        <v>66</v>
      </c>
      <c r="EC70" s="23" t="e">
        <f>求节点(DD$5:DD$14,$DE$26:$DE$35,$DJ70)*节奏总纲!K69</f>
        <v>#VALUE!</v>
      </c>
      <c r="ED70" s="23" t="e">
        <f>求节点(DE$5:DE$14,$DE$26:$DE$35,$DJ70)*节奏总纲!L69</f>
        <v>#VALUE!</v>
      </c>
      <c r="EE70" s="23" t="e">
        <f>求节点(DF$5:DF$14,$DE$26:$DE$35,$DJ70)*节奏总纲!M69</f>
        <v>#VALUE!</v>
      </c>
      <c r="EF70" s="23" t="e">
        <f>求节点(DG$5:DG$14,$DE$26:$DE$35,$DJ70)*节奏总纲!N69</f>
        <v>#VALUE!</v>
      </c>
      <c r="EG70" s="23" t="e">
        <f>求节点(DH$5:DH$14,$DE$26:$DE$35,$DJ70)*节奏总纲!O69</f>
        <v>#VALUE!</v>
      </c>
      <c r="EH70" s="23" t="e">
        <f>SUM(EC$5:EC70)</f>
        <v>#VALUE!</v>
      </c>
      <c r="EI70" s="23" t="e">
        <f>SUM(ED$5:ED70)</f>
        <v>#VALUE!</v>
      </c>
      <c r="EJ70" s="23" t="e">
        <f>SUM(EE$5:EE70)</f>
        <v>#VALUE!</v>
      </c>
      <c r="EK70" s="23" t="e">
        <f>SUM(EF$5:EF70)</f>
        <v>#VALUE!</v>
      </c>
      <c r="EL70" s="23" t="e">
        <f>SUM(EG$5:EG70)</f>
        <v>#VALUE!</v>
      </c>
      <c r="EO70" s="23">
        <v>66</v>
      </c>
      <c r="EP70" s="23" t="e">
        <f>求节点(DD$5:DD$14,$DF$26:$DF$35,$DJ70)*节奏总纲!K69</f>
        <v>#VALUE!</v>
      </c>
      <c r="EQ70" s="23" t="e">
        <f>求节点(DE$5:DE$14,$DF$26:$DF$35,$DJ70)*节奏总纲!L69</f>
        <v>#VALUE!</v>
      </c>
      <c r="ER70" s="23" t="e">
        <f>求节点(DF$5:DF$14,$DF$26:$DF$35,$DJ70)*节奏总纲!M69</f>
        <v>#VALUE!</v>
      </c>
      <c r="ES70" s="23" t="e">
        <f>求节点(DG$5:DG$14,$DF$26:$DF$35,$DJ70)*节奏总纲!N69</f>
        <v>#VALUE!</v>
      </c>
      <c r="ET70" s="23" t="e">
        <f>求节点(DH$5:DH$14,$DF$26:$DF$35,$DJ70)*节奏总纲!O69</f>
        <v>#VALUE!</v>
      </c>
      <c r="EU70" s="23" t="e">
        <f>SUM(EP$5:EP70)*$DE$20</f>
        <v>#VALUE!</v>
      </c>
      <c r="EV70" s="23" t="e">
        <f>SUM(EQ$5:EQ70)*$DE$20</f>
        <v>#VALUE!</v>
      </c>
      <c r="EW70" s="23" t="e">
        <f>SUM(ER$5:ER70)*$DE$20</f>
        <v>#VALUE!</v>
      </c>
      <c r="EX70" s="23" t="e">
        <f>SUM(ES$5:ES70)*$DE$20</f>
        <v>#VALUE!</v>
      </c>
      <c r="EY70" s="23" t="e">
        <f>SUM(ET$5:ET70)*$DE$20</f>
        <v>#VALUE!</v>
      </c>
      <c r="FA70" s="23" t="e">
        <f t="shared" si="71"/>
        <v>#VALUE!</v>
      </c>
      <c r="FB70" s="23" t="e">
        <f t="shared" si="71"/>
        <v>#VALUE!</v>
      </c>
      <c r="FC70" s="23" t="e">
        <f t="shared" si="71"/>
        <v>#VALUE!</v>
      </c>
      <c r="FD70" s="23" t="e">
        <f t="shared" si="71"/>
        <v>#VALUE!</v>
      </c>
      <c r="FE70" s="23" t="e">
        <f t="shared" si="71"/>
        <v>#VALUE!</v>
      </c>
      <c r="FF70" s="17" t="e">
        <f>(FA70-FA69)/节奏总纲!K69</f>
        <v>#VALUE!</v>
      </c>
    </row>
    <row r="71" spans="13:162" x14ac:dyDescent="0.15">
      <c r="Y71" s="23">
        <v>67</v>
      </c>
      <c r="Z71" s="23">
        <f t="shared" si="56"/>
        <v>0</v>
      </c>
      <c r="AA71" s="23">
        <f t="shared" si="56"/>
        <v>0</v>
      </c>
      <c r="AB71" s="23">
        <f t="shared" si="56"/>
        <v>0</v>
      </c>
      <c r="AC71" s="23">
        <f t="shared" si="56"/>
        <v>0</v>
      </c>
      <c r="AD71" s="23">
        <f t="shared" si="56"/>
        <v>0</v>
      </c>
      <c r="AE71" s="23">
        <f t="shared" si="56"/>
        <v>0</v>
      </c>
      <c r="AF71" s="26"/>
      <c r="AG71" s="23">
        <v>67</v>
      </c>
      <c r="AH71" s="23">
        <f t="shared" si="57"/>
        <v>0</v>
      </c>
      <c r="AI71" s="23">
        <f t="shared" si="57"/>
        <v>0</v>
      </c>
      <c r="AJ71" s="23">
        <f t="shared" si="57"/>
        <v>0</v>
      </c>
      <c r="AK71" s="23">
        <f t="shared" si="57"/>
        <v>0</v>
      </c>
      <c r="AL71" s="23">
        <f t="shared" si="57"/>
        <v>0</v>
      </c>
      <c r="AM71" s="23">
        <f t="shared" si="57"/>
        <v>0</v>
      </c>
      <c r="AN71" s="26"/>
      <c r="AO71" s="23">
        <v>67</v>
      </c>
      <c r="AP71" s="23">
        <f t="shared" si="58"/>
        <v>0</v>
      </c>
      <c r="AQ71" s="23">
        <f t="shared" si="58"/>
        <v>0</v>
      </c>
      <c r="AR71" s="23">
        <f t="shared" si="58"/>
        <v>0</v>
      </c>
      <c r="AS71" s="23">
        <f t="shared" si="58"/>
        <v>0</v>
      </c>
      <c r="AT71" s="23">
        <f t="shared" si="58"/>
        <v>0</v>
      </c>
      <c r="AU71" s="23">
        <f t="shared" si="58"/>
        <v>0</v>
      </c>
      <c r="AV71" s="26"/>
      <c r="AW71" s="23">
        <v>67</v>
      </c>
      <c r="AX71" s="23">
        <f t="shared" si="59"/>
        <v>0</v>
      </c>
      <c r="AY71" s="23">
        <f t="shared" si="59"/>
        <v>0</v>
      </c>
      <c r="AZ71" s="23">
        <f t="shared" si="59"/>
        <v>0</v>
      </c>
      <c r="BA71" s="23">
        <f t="shared" si="59"/>
        <v>0</v>
      </c>
      <c r="BB71" s="23">
        <f t="shared" si="59"/>
        <v>0</v>
      </c>
      <c r="BC71" s="23">
        <f t="shared" si="59"/>
        <v>0</v>
      </c>
      <c r="BD71" s="26"/>
      <c r="BE71" s="23">
        <v>67</v>
      </c>
      <c r="BF71" s="23">
        <f t="shared" si="60"/>
        <v>0</v>
      </c>
      <c r="BG71" s="23">
        <f t="shared" si="60"/>
        <v>0</v>
      </c>
      <c r="BH71" s="23">
        <f t="shared" si="60"/>
        <v>0</v>
      </c>
      <c r="BI71" s="23">
        <f t="shared" si="60"/>
        <v>0</v>
      </c>
      <c r="BJ71" s="23">
        <f t="shared" si="60"/>
        <v>0</v>
      </c>
      <c r="BK71" s="23">
        <f t="shared" si="60"/>
        <v>0</v>
      </c>
      <c r="BO71" s="23">
        <v>67</v>
      </c>
      <c r="BP71" s="23" t="e">
        <f t="shared" si="61"/>
        <v>#VALUE!</v>
      </c>
      <c r="BQ71" s="23" t="e">
        <f t="shared" si="62"/>
        <v>#VALUE!</v>
      </c>
      <c r="BR71" s="23" t="e">
        <f t="shared" si="63"/>
        <v>#VALUE!</v>
      </c>
      <c r="BS71" s="23" t="e">
        <f t="shared" si="64"/>
        <v>#VALUE!</v>
      </c>
      <c r="BT71" s="23" t="e">
        <f t="shared" si="65"/>
        <v>#VALUE!</v>
      </c>
      <c r="BV71" s="23">
        <v>67</v>
      </c>
      <c r="BW71" s="23" t="e">
        <f t="shared" si="66"/>
        <v>#VALUE!</v>
      </c>
      <c r="BX71" s="23" t="e">
        <f t="shared" si="67"/>
        <v>#VALUE!</v>
      </c>
      <c r="BY71" s="23" t="e">
        <f t="shared" si="68"/>
        <v>#VALUE!</v>
      </c>
      <c r="BZ71" s="23" t="e">
        <f t="shared" si="69"/>
        <v>#VALUE!</v>
      </c>
      <c r="CA71" s="23" t="e">
        <f t="shared" si="70"/>
        <v>#VALUE!</v>
      </c>
      <c r="DJ71" s="23">
        <v>67</v>
      </c>
      <c r="DK71" s="23" t="e">
        <f>求节点(DD$5:DD$14,$DD$26:$DD$35,$DJ71)*节奏总纲!K70</f>
        <v>#VALUE!</v>
      </c>
      <c r="DL71" s="23" t="e">
        <f>求节点(DE$5:DE$14,$DD$26:$DD$35,$DJ71)*节奏总纲!L70</f>
        <v>#VALUE!</v>
      </c>
      <c r="DM71" s="23" t="e">
        <f>求节点(DF$5:DF$14,$DD$26:$DD$35,$DJ71)*节奏总纲!M70</f>
        <v>#VALUE!</v>
      </c>
      <c r="DN71" s="23" t="e">
        <f>求节点(DG$5:DG$14,$DD$26:$DD$35,$DJ71)*节奏总纲!N70</f>
        <v>#VALUE!</v>
      </c>
      <c r="DO71" s="23" t="e">
        <f>求节点(DH$5:DH$14,$DD$26:$DD$35,$DJ71)*节奏总纲!O70</f>
        <v>#VALUE!</v>
      </c>
      <c r="DP71" s="23" t="e">
        <f>SUM(DK$5:DK71)</f>
        <v>#VALUE!</v>
      </c>
      <c r="DQ71" s="23" t="e">
        <f>SUM(DL$5:DL71)</f>
        <v>#VALUE!</v>
      </c>
      <c r="DR71" s="23" t="e">
        <f>SUM(DM$5:DM71)</f>
        <v>#VALUE!</v>
      </c>
      <c r="DS71" s="23" t="e">
        <f>SUM(DN$5:DN71)</f>
        <v>#VALUE!</v>
      </c>
      <c r="DT71" s="23" t="e">
        <f>SUM(DO$5:DO71)</f>
        <v>#VALUE!</v>
      </c>
      <c r="DU71" s="23" t="e">
        <f>DK71*'[1]功能-付费相关'!AH72+IF($DJ71=1,0,DU70)</f>
        <v>#VALUE!</v>
      </c>
      <c r="DV71" s="23" t="e">
        <f>DL71*'[1]功能-付费相关'!AI72+IF($DJ71=1,0,DV70)</f>
        <v>#VALUE!</v>
      </c>
      <c r="DW71" s="23" t="e">
        <f>DM71*'[1]功能-付费相关'!AJ72+IF($DJ71=1,0,DW70)</f>
        <v>#VALUE!</v>
      </c>
      <c r="DX71" s="23" t="e">
        <f>DN71*'[1]功能-付费相关'!AK72+IF($DJ71=1,0,DX70)</f>
        <v>#VALUE!</v>
      </c>
      <c r="DY71" s="23" t="e">
        <f>DO71*'[1]功能-付费相关'!AL72+IF($DJ71=1,0,DY70)</f>
        <v>#VALUE!</v>
      </c>
      <c r="EB71" s="23">
        <v>67</v>
      </c>
      <c r="EC71" s="23" t="e">
        <f>求节点(DD$5:DD$14,$DE$26:$DE$35,$DJ71)*节奏总纲!K70</f>
        <v>#VALUE!</v>
      </c>
      <c r="ED71" s="23" t="e">
        <f>求节点(DE$5:DE$14,$DE$26:$DE$35,$DJ71)*节奏总纲!L70</f>
        <v>#VALUE!</v>
      </c>
      <c r="EE71" s="23" t="e">
        <f>求节点(DF$5:DF$14,$DE$26:$DE$35,$DJ71)*节奏总纲!M70</f>
        <v>#VALUE!</v>
      </c>
      <c r="EF71" s="23" t="e">
        <f>求节点(DG$5:DG$14,$DE$26:$DE$35,$DJ71)*节奏总纲!N70</f>
        <v>#VALUE!</v>
      </c>
      <c r="EG71" s="23" t="e">
        <f>求节点(DH$5:DH$14,$DE$26:$DE$35,$DJ71)*节奏总纲!O70</f>
        <v>#VALUE!</v>
      </c>
      <c r="EH71" s="23" t="e">
        <f>SUM(EC$5:EC71)</f>
        <v>#VALUE!</v>
      </c>
      <c r="EI71" s="23" t="e">
        <f>SUM(ED$5:ED71)</f>
        <v>#VALUE!</v>
      </c>
      <c r="EJ71" s="23" t="e">
        <f>SUM(EE$5:EE71)</f>
        <v>#VALUE!</v>
      </c>
      <c r="EK71" s="23" t="e">
        <f>SUM(EF$5:EF71)</f>
        <v>#VALUE!</v>
      </c>
      <c r="EL71" s="23" t="e">
        <f>SUM(EG$5:EG71)</f>
        <v>#VALUE!</v>
      </c>
      <c r="EO71" s="23">
        <v>67</v>
      </c>
      <c r="EP71" s="23" t="e">
        <f>求节点(DD$5:DD$14,$DF$26:$DF$35,$DJ71)*节奏总纲!K70</f>
        <v>#VALUE!</v>
      </c>
      <c r="EQ71" s="23" t="e">
        <f>求节点(DE$5:DE$14,$DF$26:$DF$35,$DJ71)*节奏总纲!L70</f>
        <v>#VALUE!</v>
      </c>
      <c r="ER71" s="23" t="e">
        <f>求节点(DF$5:DF$14,$DF$26:$DF$35,$DJ71)*节奏总纲!M70</f>
        <v>#VALUE!</v>
      </c>
      <c r="ES71" s="23" t="e">
        <f>求节点(DG$5:DG$14,$DF$26:$DF$35,$DJ71)*节奏总纲!N70</f>
        <v>#VALUE!</v>
      </c>
      <c r="ET71" s="23" t="e">
        <f>求节点(DH$5:DH$14,$DF$26:$DF$35,$DJ71)*节奏总纲!O70</f>
        <v>#VALUE!</v>
      </c>
      <c r="EU71" s="23" t="e">
        <f>SUM(EP$5:EP71)*$DE$20</f>
        <v>#VALUE!</v>
      </c>
      <c r="EV71" s="23" t="e">
        <f>SUM(EQ$5:EQ71)*$DE$20</f>
        <v>#VALUE!</v>
      </c>
      <c r="EW71" s="23" t="e">
        <f>SUM(ER$5:ER71)*$DE$20</f>
        <v>#VALUE!</v>
      </c>
      <c r="EX71" s="23" t="e">
        <f>SUM(ES$5:ES71)*$DE$20</f>
        <v>#VALUE!</v>
      </c>
      <c r="EY71" s="23" t="e">
        <f>SUM(ET$5:ET71)*$DE$20</f>
        <v>#VALUE!</v>
      </c>
      <c r="FA71" s="23" t="e">
        <f t="shared" si="71"/>
        <v>#VALUE!</v>
      </c>
      <c r="FB71" s="23" t="e">
        <f t="shared" si="71"/>
        <v>#VALUE!</v>
      </c>
      <c r="FC71" s="23" t="e">
        <f t="shared" si="71"/>
        <v>#VALUE!</v>
      </c>
      <c r="FD71" s="23" t="e">
        <f t="shared" si="71"/>
        <v>#VALUE!</v>
      </c>
      <c r="FE71" s="23" t="e">
        <f t="shared" si="71"/>
        <v>#VALUE!</v>
      </c>
      <c r="FF71" s="17" t="e">
        <f>(FA71-FA70)/节奏总纲!K70</f>
        <v>#VALUE!</v>
      </c>
    </row>
    <row r="72" spans="13:162" x14ac:dyDescent="0.15">
      <c r="Y72" s="23">
        <v>68</v>
      </c>
      <c r="Z72" s="23">
        <f t="shared" si="56"/>
        <v>0</v>
      </c>
      <c r="AA72" s="23">
        <f t="shared" si="56"/>
        <v>0</v>
      </c>
      <c r="AB72" s="23">
        <f t="shared" si="56"/>
        <v>0</v>
      </c>
      <c r="AC72" s="23">
        <f t="shared" si="56"/>
        <v>0</v>
      </c>
      <c r="AD72" s="23">
        <f t="shared" si="56"/>
        <v>0</v>
      </c>
      <c r="AE72" s="23">
        <f t="shared" si="56"/>
        <v>0</v>
      </c>
      <c r="AF72" s="26"/>
      <c r="AG72" s="23">
        <v>68</v>
      </c>
      <c r="AH72" s="23">
        <f t="shared" si="57"/>
        <v>0</v>
      </c>
      <c r="AI72" s="23">
        <f t="shared" si="57"/>
        <v>0</v>
      </c>
      <c r="AJ72" s="23">
        <f t="shared" si="57"/>
        <v>0</v>
      </c>
      <c r="AK72" s="23">
        <f t="shared" si="57"/>
        <v>0</v>
      </c>
      <c r="AL72" s="23">
        <f t="shared" si="57"/>
        <v>0</v>
      </c>
      <c r="AM72" s="23">
        <f t="shared" si="57"/>
        <v>0</v>
      </c>
      <c r="AN72" s="26"/>
      <c r="AO72" s="23">
        <v>68</v>
      </c>
      <c r="AP72" s="23">
        <f t="shared" si="58"/>
        <v>0</v>
      </c>
      <c r="AQ72" s="23">
        <f t="shared" si="58"/>
        <v>0</v>
      </c>
      <c r="AR72" s="23">
        <f t="shared" si="58"/>
        <v>0</v>
      </c>
      <c r="AS72" s="23">
        <f t="shared" si="58"/>
        <v>0</v>
      </c>
      <c r="AT72" s="23">
        <f t="shared" si="58"/>
        <v>0</v>
      </c>
      <c r="AU72" s="23">
        <f t="shared" si="58"/>
        <v>0</v>
      </c>
      <c r="AV72" s="26"/>
      <c r="AW72" s="23">
        <v>68</v>
      </c>
      <c r="AX72" s="23">
        <f t="shared" si="59"/>
        <v>0</v>
      </c>
      <c r="AY72" s="23">
        <f t="shared" si="59"/>
        <v>0</v>
      </c>
      <c r="AZ72" s="23">
        <f t="shared" si="59"/>
        <v>0</v>
      </c>
      <c r="BA72" s="23">
        <f t="shared" si="59"/>
        <v>0</v>
      </c>
      <c r="BB72" s="23">
        <f t="shared" si="59"/>
        <v>0</v>
      </c>
      <c r="BC72" s="23">
        <f t="shared" si="59"/>
        <v>0</v>
      </c>
      <c r="BD72" s="26"/>
      <c r="BE72" s="23">
        <v>68</v>
      </c>
      <c r="BF72" s="23">
        <f t="shared" si="60"/>
        <v>0</v>
      </c>
      <c r="BG72" s="23">
        <f t="shared" si="60"/>
        <v>0</v>
      </c>
      <c r="BH72" s="23">
        <f t="shared" si="60"/>
        <v>0</v>
      </c>
      <c r="BI72" s="23">
        <f t="shared" si="60"/>
        <v>0</v>
      </c>
      <c r="BJ72" s="23">
        <f t="shared" si="60"/>
        <v>0</v>
      </c>
      <c r="BK72" s="23">
        <f t="shared" si="60"/>
        <v>0</v>
      </c>
      <c r="BO72" s="23">
        <v>68</v>
      </c>
      <c r="BP72" s="23" t="e">
        <f t="shared" si="61"/>
        <v>#VALUE!</v>
      </c>
      <c r="BQ72" s="23" t="e">
        <f t="shared" si="62"/>
        <v>#VALUE!</v>
      </c>
      <c r="BR72" s="23" t="e">
        <f t="shared" si="63"/>
        <v>#VALUE!</v>
      </c>
      <c r="BS72" s="23" t="e">
        <f t="shared" si="64"/>
        <v>#VALUE!</v>
      </c>
      <c r="BT72" s="23" t="e">
        <f t="shared" si="65"/>
        <v>#VALUE!</v>
      </c>
      <c r="BV72" s="23">
        <v>68</v>
      </c>
      <c r="BW72" s="23" t="e">
        <f t="shared" si="66"/>
        <v>#VALUE!</v>
      </c>
      <c r="BX72" s="23" t="e">
        <f t="shared" si="67"/>
        <v>#VALUE!</v>
      </c>
      <c r="BY72" s="23" t="e">
        <f t="shared" si="68"/>
        <v>#VALUE!</v>
      </c>
      <c r="BZ72" s="23" t="e">
        <f t="shared" si="69"/>
        <v>#VALUE!</v>
      </c>
      <c r="CA72" s="23" t="e">
        <f t="shared" si="70"/>
        <v>#VALUE!</v>
      </c>
      <c r="DJ72" s="23">
        <v>68</v>
      </c>
      <c r="DK72" s="23" t="e">
        <f>求节点(DD$5:DD$14,$DD$26:$DD$35,$DJ72)*节奏总纲!K71</f>
        <v>#VALUE!</v>
      </c>
      <c r="DL72" s="23" t="e">
        <f>求节点(DE$5:DE$14,$DD$26:$DD$35,$DJ72)*节奏总纲!L71</f>
        <v>#VALUE!</v>
      </c>
      <c r="DM72" s="23" t="e">
        <f>求节点(DF$5:DF$14,$DD$26:$DD$35,$DJ72)*节奏总纲!M71</f>
        <v>#VALUE!</v>
      </c>
      <c r="DN72" s="23" t="e">
        <f>求节点(DG$5:DG$14,$DD$26:$DD$35,$DJ72)*节奏总纲!N71</f>
        <v>#VALUE!</v>
      </c>
      <c r="DO72" s="23" t="e">
        <f>求节点(DH$5:DH$14,$DD$26:$DD$35,$DJ72)*节奏总纲!O71</f>
        <v>#VALUE!</v>
      </c>
      <c r="DP72" s="23" t="e">
        <f>SUM(DK$5:DK72)</f>
        <v>#VALUE!</v>
      </c>
      <c r="DQ72" s="23" t="e">
        <f>SUM(DL$5:DL72)</f>
        <v>#VALUE!</v>
      </c>
      <c r="DR72" s="23" t="e">
        <f>SUM(DM$5:DM72)</f>
        <v>#VALUE!</v>
      </c>
      <c r="DS72" s="23" t="e">
        <f>SUM(DN$5:DN72)</f>
        <v>#VALUE!</v>
      </c>
      <c r="DT72" s="23" t="e">
        <f>SUM(DO$5:DO72)</f>
        <v>#VALUE!</v>
      </c>
      <c r="DU72" s="23" t="e">
        <f>DK72*'[1]功能-付费相关'!AH73+IF($DJ72=1,0,DU71)</f>
        <v>#VALUE!</v>
      </c>
      <c r="DV72" s="23" t="e">
        <f>DL72*'[1]功能-付费相关'!AI73+IF($DJ72=1,0,DV71)</f>
        <v>#VALUE!</v>
      </c>
      <c r="DW72" s="23" t="e">
        <f>DM72*'[1]功能-付费相关'!AJ73+IF($DJ72=1,0,DW71)</f>
        <v>#VALUE!</v>
      </c>
      <c r="DX72" s="23" t="e">
        <f>DN72*'[1]功能-付费相关'!AK73+IF($DJ72=1,0,DX71)</f>
        <v>#VALUE!</v>
      </c>
      <c r="DY72" s="23" t="e">
        <f>DO72*'[1]功能-付费相关'!AL73+IF($DJ72=1,0,DY71)</f>
        <v>#VALUE!</v>
      </c>
      <c r="EB72" s="23">
        <v>68</v>
      </c>
      <c r="EC72" s="23" t="e">
        <f>求节点(DD$5:DD$14,$DE$26:$DE$35,$DJ72)*节奏总纲!K71</f>
        <v>#VALUE!</v>
      </c>
      <c r="ED72" s="23" t="e">
        <f>求节点(DE$5:DE$14,$DE$26:$DE$35,$DJ72)*节奏总纲!L71</f>
        <v>#VALUE!</v>
      </c>
      <c r="EE72" s="23" t="e">
        <f>求节点(DF$5:DF$14,$DE$26:$DE$35,$DJ72)*节奏总纲!M71</f>
        <v>#VALUE!</v>
      </c>
      <c r="EF72" s="23" t="e">
        <f>求节点(DG$5:DG$14,$DE$26:$DE$35,$DJ72)*节奏总纲!N71</f>
        <v>#VALUE!</v>
      </c>
      <c r="EG72" s="23" t="e">
        <f>求节点(DH$5:DH$14,$DE$26:$DE$35,$DJ72)*节奏总纲!O71</f>
        <v>#VALUE!</v>
      </c>
      <c r="EH72" s="23" t="e">
        <f>SUM(EC$5:EC72)</f>
        <v>#VALUE!</v>
      </c>
      <c r="EI72" s="23" t="e">
        <f>SUM(ED$5:ED72)</f>
        <v>#VALUE!</v>
      </c>
      <c r="EJ72" s="23" t="e">
        <f>SUM(EE$5:EE72)</f>
        <v>#VALUE!</v>
      </c>
      <c r="EK72" s="23" t="e">
        <f>SUM(EF$5:EF72)</f>
        <v>#VALUE!</v>
      </c>
      <c r="EL72" s="23" t="e">
        <f>SUM(EG$5:EG72)</f>
        <v>#VALUE!</v>
      </c>
      <c r="EO72" s="23">
        <v>68</v>
      </c>
      <c r="EP72" s="23" t="e">
        <f>求节点(DD$5:DD$14,$DF$26:$DF$35,$DJ72)*节奏总纲!K71</f>
        <v>#VALUE!</v>
      </c>
      <c r="EQ72" s="23" t="e">
        <f>求节点(DE$5:DE$14,$DF$26:$DF$35,$DJ72)*节奏总纲!L71</f>
        <v>#VALUE!</v>
      </c>
      <c r="ER72" s="23" t="e">
        <f>求节点(DF$5:DF$14,$DF$26:$DF$35,$DJ72)*节奏总纲!M71</f>
        <v>#VALUE!</v>
      </c>
      <c r="ES72" s="23" t="e">
        <f>求节点(DG$5:DG$14,$DF$26:$DF$35,$DJ72)*节奏总纲!N71</f>
        <v>#VALUE!</v>
      </c>
      <c r="ET72" s="23" t="e">
        <f>求节点(DH$5:DH$14,$DF$26:$DF$35,$DJ72)*节奏总纲!O71</f>
        <v>#VALUE!</v>
      </c>
      <c r="EU72" s="23" t="e">
        <f>SUM(EP$5:EP72)*$DE$20</f>
        <v>#VALUE!</v>
      </c>
      <c r="EV72" s="23" t="e">
        <f>SUM(EQ$5:EQ72)*$DE$20</f>
        <v>#VALUE!</v>
      </c>
      <c r="EW72" s="23" t="e">
        <f>SUM(ER$5:ER72)*$DE$20</f>
        <v>#VALUE!</v>
      </c>
      <c r="EX72" s="23" t="e">
        <f>SUM(ES$5:ES72)*$DE$20</f>
        <v>#VALUE!</v>
      </c>
      <c r="EY72" s="23" t="e">
        <f>SUM(ET$5:ET72)*$DE$20</f>
        <v>#VALUE!</v>
      </c>
      <c r="FA72" s="23" t="e">
        <f t="shared" si="71"/>
        <v>#VALUE!</v>
      </c>
      <c r="FB72" s="23" t="e">
        <f t="shared" si="71"/>
        <v>#VALUE!</v>
      </c>
      <c r="FC72" s="23" t="e">
        <f t="shared" si="71"/>
        <v>#VALUE!</v>
      </c>
      <c r="FD72" s="23" t="e">
        <f t="shared" si="71"/>
        <v>#VALUE!</v>
      </c>
      <c r="FE72" s="23" t="e">
        <f t="shared" si="71"/>
        <v>#VALUE!</v>
      </c>
      <c r="FF72" s="17" t="e">
        <f>(FA72-FA71)/节奏总纲!K71</f>
        <v>#VALUE!</v>
      </c>
    </row>
    <row r="73" spans="13:162" x14ac:dyDescent="0.15">
      <c r="M73" s="12" t="s">
        <v>16</v>
      </c>
      <c r="N73" s="19"/>
      <c r="O73" s="19"/>
      <c r="P73" s="231" t="s">
        <v>98</v>
      </c>
      <c r="Q73" s="232"/>
      <c r="R73" s="232"/>
      <c r="S73" s="232"/>
      <c r="T73" s="232"/>
      <c r="U73" s="233"/>
      <c r="Y73" s="23">
        <v>69</v>
      </c>
      <c r="Z73" s="23">
        <f t="shared" si="56"/>
        <v>0</v>
      </c>
      <c r="AA73" s="23">
        <f t="shared" si="56"/>
        <v>0</v>
      </c>
      <c r="AB73" s="23">
        <f t="shared" si="56"/>
        <v>0</v>
      </c>
      <c r="AC73" s="23">
        <f t="shared" si="56"/>
        <v>0</v>
      </c>
      <c r="AD73" s="23">
        <f t="shared" si="56"/>
        <v>0</v>
      </c>
      <c r="AE73" s="23">
        <f t="shared" si="56"/>
        <v>0</v>
      </c>
      <c r="AF73" s="26"/>
      <c r="AG73" s="23">
        <v>69</v>
      </c>
      <c r="AH73" s="23">
        <f t="shared" si="57"/>
        <v>0</v>
      </c>
      <c r="AI73" s="23">
        <f t="shared" si="57"/>
        <v>0</v>
      </c>
      <c r="AJ73" s="23">
        <f t="shared" si="57"/>
        <v>0</v>
      </c>
      <c r="AK73" s="23">
        <f t="shared" si="57"/>
        <v>0</v>
      </c>
      <c r="AL73" s="23">
        <f t="shared" si="57"/>
        <v>0</v>
      </c>
      <c r="AM73" s="23">
        <f t="shared" si="57"/>
        <v>0</v>
      </c>
      <c r="AN73" s="26"/>
      <c r="AO73" s="23">
        <v>69</v>
      </c>
      <c r="AP73" s="23">
        <f t="shared" si="58"/>
        <v>0</v>
      </c>
      <c r="AQ73" s="23">
        <f t="shared" si="58"/>
        <v>0</v>
      </c>
      <c r="AR73" s="23">
        <f t="shared" si="58"/>
        <v>0</v>
      </c>
      <c r="AS73" s="23">
        <f t="shared" si="58"/>
        <v>0</v>
      </c>
      <c r="AT73" s="23">
        <f t="shared" si="58"/>
        <v>0</v>
      </c>
      <c r="AU73" s="23">
        <f t="shared" si="58"/>
        <v>0</v>
      </c>
      <c r="AV73" s="26"/>
      <c r="AW73" s="23">
        <v>69</v>
      </c>
      <c r="AX73" s="23">
        <f t="shared" si="59"/>
        <v>0</v>
      </c>
      <c r="AY73" s="23">
        <f t="shared" si="59"/>
        <v>0</v>
      </c>
      <c r="AZ73" s="23">
        <f t="shared" si="59"/>
        <v>0</v>
      </c>
      <c r="BA73" s="23">
        <f t="shared" si="59"/>
        <v>0</v>
      </c>
      <c r="BB73" s="23">
        <f t="shared" si="59"/>
        <v>0</v>
      </c>
      <c r="BC73" s="23">
        <f t="shared" si="59"/>
        <v>0</v>
      </c>
      <c r="BD73" s="26"/>
      <c r="BE73" s="23">
        <v>69</v>
      </c>
      <c r="BF73" s="23">
        <f t="shared" si="60"/>
        <v>0</v>
      </c>
      <c r="BG73" s="23">
        <f t="shared" si="60"/>
        <v>0</v>
      </c>
      <c r="BH73" s="23">
        <f t="shared" si="60"/>
        <v>0</v>
      </c>
      <c r="BI73" s="23">
        <f t="shared" si="60"/>
        <v>0</v>
      </c>
      <c r="BJ73" s="23">
        <f t="shared" si="60"/>
        <v>0</v>
      </c>
      <c r="BK73" s="23">
        <f t="shared" si="60"/>
        <v>0</v>
      </c>
      <c r="BO73" s="23">
        <v>69</v>
      </c>
      <c r="BP73" s="23" t="e">
        <f t="shared" si="61"/>
        <v>#VALUE!</v>
      </c>
      <c r="BQ73" s="23" t="e">
        <f t="shared" si="62"/>
        <v>#VALUE!</v>
      </c>
      <c r="BR73" s="23" t="e">
        <f t="shared" si="63"/>
        <v>#VALUE!</v>
      </c>
      <c r="BS73" s="23" t="e">
        <f t="shared" si="64"/>
        <v>#VALUE!</v>
      </c>
      <c r="BT73" s="23" t="e">
        <f t="shared" si="65"/>
        <v>#VALUE!</v>
      </c>
      <c r="BV73" s="23">
        <v>69</v>
      </c>
      <c r="BW73" s="23" t="e">
        <f t="shared" si="66"/>
        <v>#VALUE!</v>
      </c>
      <c r="BX73" s="23" t="e">
        <f t="shared" si="67"/>
        <v>#VALUE!</v>
      </c>
      <c r="BY73" s="23" t="e">
        <f t="shared" si="68"/>
        <v>#VALUE!</v>
      </c>
      <c r="BZ73" s="23" t="e">
        <f t="shared" si="69"/>
        <v>#VALUE!</v>
      </c>
      <c r="CA73" s="23" t="e">
        <f t="shared" si="70"/>
        <v>#VALUE!</v>
      </c>
      <c r="CE73" s="31" t="s">
        <v>16</v>
      </c>
      <c r="CF73" s="234" t="s">
        <v>29</v>
      </c>
      <c r="CG73" s="235"/>
      <c r="CH73" s="235"/>
      <c r="CI73" s="236"/>
      <c r="CJ73" s="234" t="s">
        <v>30</v>
      </c>
      <c r="CK73" s="235"/>
      <c r="CL73" s="235"/>
      <c r="CM73" s="235"/>
      <c r="CN73" s="236"/>
      <c r="CQ73" s="31" t="s">
        <v>16</v>
      </c>
      <c r="CR73" s="234" t="s">
        <v>104</v>
      </c>
      <c r="CS73" s="235"/>
      <c r="CT73" s="235"/>
      <c r="CU73" s="236"/>
      <c r="DJ73" s="23">
        <v>69</v>
      </c>
      <c r="DK73" s="23" t="e">
        <f>求节点(DD$5:DD$14,$DD$26:$DD$35,$DJ73)*节奏总纲!K72</f>
        <v>#VALUE!</v>
      </c>
      <c r="DL73" s="23" t="e">
        <f>求节点(DE$5:DE$14,$DD$26:$DD$35,$DJ73)*节奏总纲!L72</f>
        <v>#VALUE!</v>
      </c>
      <c r="DM73" s="23" t="e">
        <f>求节点(DF$5:DF$14,$DD$26:$DD$35,$DJ73)*节奏总纲!M72</f>
        <v>#VALUE!</v>
      </c>
      <c r="DN73" s="23" t="e">
        <f>求节点(DG$5:DG$14,$DD$26:$DD$35,$DJ73)*节奏总纲!N72</f>
        <v>#VALUE!</v>
      </c>
      <c r="DO73" s="23" t="e">
        <f>求节点(DH$5:DH$14,$DD$26:$DD$35,$DJ73)*节奏总纲!O72</f>
        <v>#VALUE!</v>
      </c>
      <c r="DP73" s="23" t="e">
        <f>SUM(DK$5:DK73)</f>
        <v>#VALUE!</v>
      </c>
      <c r="DQ73" s="23" t="e">
        <f>SUM(DL$5:DL73)</f>
        <v>#VALUE!</v>
      </c>
      <c r="DR73" s="23" t="e">
        <f>SUM(DM$5:DM73)</f>
        <v>#VALUE!</v>
      </c>
      <c r="DS73" s="23" t="e">
        <f>SUM(DN$5:DN73)</f>
        <v>#VALUE!</v>
      </c>
      <c r="DT73" s="23" t="e">
        <f>SUM(DO$5:DO73)</f>
        <v>#VALUE!</v>
      </c>
      <c r="DU73" s="23" t="e">
        <f>DK73*'[1]功能-付费相关'!AH74+IF($DJ73=1,0,DU72)</f>
        <v>#VALUE!</v>
      </c>
      <c r="DV73" s="23" t="e">
        <f>DL73*'[1]功能-付费相关'!AI74+IF($DJ73=1,0,DV72)</f>
        <v>#VALUE!</v>
      </c>
      <c r="DW73" s="23" t="e">
        <f>DM73*'[1]功能-付费相关'!AJ74+IF($DJ73=1,0,DW72)</f>
        <v>#VALUE!</v>
      </c>
      <c r="DX73" s="23" t="e">
        <f>DN73*'[1]功能-付费相关'!AK74+IF($DJ73=1,0,DX72)</f>
        <v>#VALUE!</v>
      </c>
      <c r="DY73" s="23" t="e">
        <f>DO73*'[1]功能-付费相关'!AL74+IF($DJ73=1,0,DY72)</f>
        <v>#VALUE!</v>
      </c>
      <c r="EB73" s="23">
        <v>69</v>
      </c>
      <c r="EC73" s="23" t="e">
        <f>求节点(DD$5:DD$14,$DE$26:$DE$35,$DJ73)*节奏总纲!K72</f>
        <v>#VALUE!</v>
      </c>
      <c r="ED73" s="23" t="e">
        <f>求节点(DE$5:DE$14,$DE$26:$DE$35,$DJ73)*节奏总纲!L72</f>
        <v>#VALUE!</v>
      </c>
      <c r="EE73" s="23" t="e">
        <f>求节点(DF$5:DF$14,$DE$26:$DE$35,$DJ73)*节奏总纲!M72</f>
        <v>#VALUE!</v>
      </c>
      <c r="EF73" s="23" t="e">
        <f>求节点(DG$5:DG$14,$DE$26:$DE$35,$DJ73)*节奏总纲!N72</f>
        <v>#VALUE!</v>
      </c>
      <c r="EG73" s="23" t="e">
        <f>求节点(DH$5:DH$14,$DE$26:$DE$35,$DJ73)*节奏总纲!O72</f>
        <v>#VALUE!</v>
      </c>
      <c r="EH73" s="23" t="e">
        <f>SUM(EC$5:EC73)</f>
        <v>#VALUE!</v>
      </c>
      <c r="EI73" s="23" t="e">
        <f>SUM(ED$5:ED73)</f>
        <v>#VALUE!</v>
      </c>
      <c r="EJ73" s="23" t="e">
        <f>SUM(EE$5:EE73)</f>
        <v>#VALUE!</v>
      </c>
      <c r="EK73" s="23" t="e">
        <f>SUM(EF$5:EF73)</f>
        <v>#VALUE!</v>
      </c>
      <c r="EL73" s="23" t="e">
        <f>SUM(EG$5:EG73)</f>
        <v>#VALUE!</v>
      </c>
      <c r="EO73" s="23">
        <v>69</v>
      </c>
      <c r="EP73" s="23" t="e">
        <f>求节点(DD$5:DD$14,$DF$26:$DF$35,$DJ73)*节奏总纲!K72</f>
        <v>#VALUE!</v>
      </c>
      <c r="EQ73" s="23" t="e">
        <f>求节点(DE$5:DE$14,$DF$26:$DF$35,$DJ73)*节奏总纲!L72</f>
        <v>#VALUE!</v>
      </c>
      <c r="ER73" s="23" t="e">
        <f>求节点(DF$5:DF$14,$DF$26:$DF$35,$DJ73)*节奏总纲!M72</f>
        <v>#VALUE!</v>
      </c>
      <c r="ES73" s="23" t="e">
        <f>求节点(DG$5:DG$14,$DF$26:$DF$35,$DJ73)*节奏总纲!N72</f>
        <v>#VALUE!</v>
      </c>
      <c r="ET73" s="23" t="e">
        <f>求节点(DH$5:DH$14,$DF$26:$DF$35,$DJ73)*节奏总纲!O72</f>
        <v>#VALUE!</v>
      </c>
      <c r="EU73" s="23" t="e">
        <f>SUM(EP$5:EP73)*$DE$20</f>
        <v>#VALUE!</v>
      </c>
      <c r="EV73" s="23" t="e">
        <f>SUM(EQ$5:EQ73)*$DE$20</f>
        <v>#VALUE!</v>
      </c>
      <c r="EW73" s="23" t="e">
        <f>SUM(ER$5:ER73)*$DE$20</f>
        <v>#VALUE!</v>
      </c>
      <c r="EX73" s="23" t="e">
        <f>SUM(ES$5:ES73)*$DE$20</f>
        <v>#VALUE!</v>
      </c>
      <c r="EY73" s="23" t="e">
        <f>SUM(ET$5:ET73)*$DE$20</f>
        <v>#VALUE!</v>
      </c>
      <c r="FA73" s="23" t="e">
        <f t="shared" si="71"/>
        <v>#VALUE!</v>
      </c>
      <c r="FB73" s="23" t="e">
        <f t="shared" si="71"/>
        <v>#VALUE!</v>
      </c>
      <c r="FC73" s="23" t="e">
        <f t="shared" si="71"/>
        <v>#VALUE!</v>
      </c>
      <c r="FD73" s="23" t="e">
        <f t="shared" si="71"/>
        <v>#VALUE!</v>
      </c>
      <c r="FE73" s="23" t="e">
        <f t="shared" si="71"/>
        <v>#VALUE!</v>
      </c>
      <c r="FF73" s="17" t="e">
        <f>(FA73-FA72)/节奏总纲!K72</f>
        <v>#VALUE!</v>
      </c>
    </row>
    <row r="74" spans="13:162" x14ac:dyDescent="0.15">
      <c r="M74" s="12" t="s">
        <v>357</v>
      </c>
      <c r="N74" s="12" t="s">
        <v>46</v>
      </c>
      <c r="O74" s="12" t="s">
        <v>60</v>
      </c>
      <c r="P74" s="12" t="s">
        <v>84</v>
      </c>
      <c r="Q74" s="12" t="s">
        <v>79</v>
      </c>
      <c r="R74" s="12" t="s">
        <v>80</v>
      </c>
      <c r="S74" s="12" t="s">
        <v>81</v>
      </c>
      <c r="T74" s="12" t="s">
        <v>82</v>
      </c>
      <c r="U74" s="12" t="s">
        <v>83</v>
      </c>
      <c r="V74" s="12" t="s">
        <v>101</v>
      </c>
      <c r="Y74" s="23">
        <v>70</v>
      </c>
      <c r="Z74" s="23">
        <f t="shared" si="56"/>
        <v>0</v>
      </c>
      <c r="AA74" s="23">
        <f t="shared" si="56"/>
        <v>0</v>
      </c>
      <c r="AB74" s="23">
        <f t="shared" si="56"/>
        <v>0</v>
      </c>
      <c r="AC74" s="23">
        <f t="shared" si="56"/>
        <v>0</v>
      </c>
      <c r="AD74" s="23">
        <f t="shared" si="56"/>
        <v>0</v>
      </c>
      <c r="AE74" s="23">
        <f t="shared" si="56"/>
        <v>0</v>
      </c>
      <c r="AF74" s="26"/>
      <c r="AG74" s="23">
        <v>70</v>
      </c>
      <c r="AH74" s="23">
        <f t="shared" si="57"/>
        <v>0</v>
      </c>
      <c r="AI74" s="23">
        <f t="shared" si="57"/>
        <v>0</v>
      </c>
      <c r="AJ74" s="23">
        <f t="shared" si="57"/>
        <v>0</v>
      </c>
      <c r="AK74" s="23">
        <f t="shared" si="57"/>
        <v>0</v>
      </c>
      <c r="AL74" s="23">
        <f t="shared" si="57"/>
        <v>0</v>
      </c>
      <c r="AM74" s="23">
        <f t="shared" si="57"/>
        <v>0</v>
      </c>
      <c r="AN74" s="26"/>
      <c r="AO74" s="23">
        <v>70</v>
      </c>
      <c r="AP74" s="23">
        <f t="shared" si="58"/>
        <v>0</v>
      </c>
      <c r="AQ74" s="23">
        <f t="shared" si="58"/>
        <v>0</v>
      </c>
      <c r="AR74" s="23">
        <f t="shared" si="58"/>
        <v>0</v>
      </c>
      <c r="AS74" s="23">
        <f t="shared" si="58"/>
        <v>0</v>
      </c>
      <c r="AT74" s="23">
        <f t="shared" si="58"/>
        <v>0</v>
      </c>
      <c r="AU74" s="23">
        <f t="shared" si="58"/>
        <v>0</v>
      </c>
      <c r="AV74" s="26"/>
      <c r="AW74" s="23">
        <v>70</v>
      </c>
      <c r="AX74" s="23">
        <f t="shared" si="59"/>
        <v>0</v>
      </c>
      <c r="AY74" s="23">
        <f t="shared" si="59"/>
        <v>0</v>
      </c>
      <c r="AZ74" s="23">
        <f t="shared" si="59"/>
        <v>0</v>
      </c>
      <c r="BA74" s="23">
        <f t="shared" si="59"/>
        <v>0</v>
      </c>
      <c r="BB74" s="23">
        <f t="shared" si="59"/>
        <v>0</v>
      </c>
      <c r="BC74" s="23">
        <f t="shared" si="59"/>
        <v>0</v>
      </c>
      <c r="BD74" s="26"/>
      <c r="BE74" s="23">
        <v>70</v>
      </c>
      <c r="BF74" s="23">
        <f t="shared" si="60"/>
        <v>0</v>
      </c>
      <c r="BG74" s="23">
        <f t="shared" si="60"/>
        <v>0</v>
      </c>
      <c r="BH74" s="23">
        <f t="shared" si="60"/>
        <v>0</v>
      </c>
      <c r="BI74" s="23">
        <f t="shared" si="60"/>
        <v>0</v>
      </c>
      <c r="BJ74" s="23">
        <f t="shared" si="60"/>
        <v>0</v>
      </c>
      <c r="BK74" s="23">
        <f t="shared" si="60"/>
        <v>0</v>
      </c>
      <c r="BO74" s="23">
        <v>70</v>
      </c>
      <c r="BP74" s="23" t="e">
        <f t="shared" si="61"/>
        <v>#VALUE!</v>
      </c>
      <c r="BQ74" s="23" t="e">
        <f t="shared" si="62"/>
        <v>#VALUE!</v>
      </c>
      <c r="BR74" s="23" t="e">
        <f t="shared" si="63"/>
        <v>#VALUE!</v>
      </c>
      <c r="BS74" s="23" t="e">
        <f t="shared" si="64"/>
        <v>#VALUE!</v>
      </c>
      <c r="BT74" s="23" t="e">
        <f t="shared" si="65"/>
        <v>#VALUE!</v>
      </c>
      <c r="BV74" s="23">
        <v>70</v>
      </c>
      <c r="BW74" s="23" t="e">
        <f t="shared" si="66"/>
        <v>#VALUE!</v>
      </c>
      <c r="BX74" s="23" t="e">
        <f t="shared" si="67"/>
        <v>#VALUE!</v>
      </c>
      <c r="BY74" s="23" t="e">
        <f t="shared" si="68"/>
        <v>#VALUE!</v>
      </c>
      <c r="BZ74" s="23" t="e">
        <f t="shared" si="69"/>
        <v>#VALUE!</v>
      </c>
      <c r="CA74" s="23" t="e">
        <f t="shared" si="70"/>
        <v>#VALUE!</v>
      </c>
      <c r="CE74" s="23" t="s">
        <v>357</v>
      </c>
      <c r="CF74" s="31" t="s">
        <v>25</v>
      </c>
      <c r="CG74" s="31" t="s">
        <v>26</v>
      </c>
      <c r="CH74" s="31" t="s">
        <v>35</v>
      </c>
      <c r="CI74" s="31" t="s">
        <v>36</v>
      </c>
      <c r="CJ74" s="31" t="s">
        <v>25</v>
      </c>
      <c r="CK74" s="31" t="s">
        <v>26</v>
      </c>
      <c r="CL74" s="31" t="s">
        <v>35</v>
      </c>
      <c r="CM74" s="31" t="s">
        <v>36</v>
      </c>
      <c r="CN74" s="23" t="s">
        <v>27</v>
      </c>
      <c r="CQ74" s="23" t="s">
        <v>357</v>
      </c>
      <c r="CR74" s="31" t="s">
        <v>103</v>
      </c>
      <c r="CS74" s="31"/>
      <c r="CT74" s="31"/>
      <c r="CU74" s="31" t="s">
        <v>102</v>
      </c>
      <c r="DJ74" s="23">
        <v>70</v>
      </c>
      <c r="DK74" s="23" t="e">
        <f>求节点(DD$5:DD$14,$DD$26:$DD$35,$DJ74)*节奏总纲!K73</f>
        <v>#VALUE!</v>
      </c>
      <c r="DL74" s="23" t="e">
        <f>求节点(DE$5:DE$14,$DD$26:$DD$35,$DJ74)*节奏总纲!L73</f>
        <v>#VALUE!</v>
      </c>
      <c r="DM74" s="23" t="e">
        <f>求节点(DF$5:DF$14,$DD$26:$DD$35,$DJ74)*节奏总纲!M73</f>
        <v>#VALUE!</v>
      </c>
      <c r="DN74" s="23" t="e">
        <f>求节点(DG$5:DG$14,$DD$26:$DD$35,$DJ74)*节奏总纲!N73</f>
        <v>#VALUE!</v>
      </c>
      <c r="DO74" s="23" t="e">
        <f>求节点(DH$5:DH$14,$DD$26:$DD$35,$DJ74)*节奏总纲!O73</f>
        <v>#VALUE!</v>
      </c>
      <c r="DP74" s="23" t="e">
        <f>SUM(DK$5:DK74)</f>
        <v>#VALUE!</v>
      </c>
      <c r="DQ74" s="23" t="e">
        <f>SUM(DL$5:DL74)</f>
        <v>#VALUE!</v>
      </c>
      <c r="DR74" s="23" t="e">
        <f>SUM(DM$5:DM74)</f>
        <v>#VALUE!</v>
      </c>
      <c r="DS74" s="23" t="e">
        <f>SUM(DN$5:DN74)</f>
        <v>#VALUE!</v>
      </c>
      <c r="DT74" s="23" t="e">
        <f>SUM(DO$5:DO74)</f>
        <v>#VALUE!</v>
      </c>
      <c r="DU74" s="23" t="e">
        <f>DK74*'[1]功能-付费相关'!AH75+IF($DJ74=1,0,DU73)</f>
        <v>#VALUE!</v>
      </c>
      <c r="DV74" s="23" t="e">
        <f>DL74*'[1]功能-付费相关'!AI75+IF($DJ74=1,0,DV73)</f>
        <v>#VALUE!</v>
      </c>
      <c r="DW74" s="23" t="e">
        <f>DM74*'[1]功能-付费相关'!AJ75+IF($DJ74=1,0,DW73)</f>
        <v>#VALUE!</v>
      </c>
      <c r="DX74" s="23" t="e">
        <f>DN74*'[1]功能-付费相关'!AK75+IF($DJ74=1,0,DX73)</f>
        <v>#VALUE!</v>
      </c>
      <c r="DY74" s="23" t="e">
        <f>DO74*'[1]功能-付费相关'!AL75+IF($DJ74=1,0,DY73)</f>
        <v>#VALUE!</v>
      </c>
      <c r="EB74" s="23">
        <v>70</v>
      </c>
      <c r="EC74" s="23" t="e">
        <f>求节点(DD$5:DD$14,$DE$26:$DE$35,$DJ74)*节奏总纲!K73</f>
        <v>#VALUE!</v>
      </c>
      <c r="ED74" s="23" t="e">
        <f>求节点(DE$5:DE$14,$DE$26:$DE$35,$DJ74)*节奏总纲!L73</f>
        <v>#VALUE!</v>
      </c>
      <c r="EE74" s="23" t="e">
        <f>求节点(DF$5:DF$14,$DE$26:$DE$35,$DJ74)*节奏总纲!M73</f>
        <v>#VALUE!</v>
      </c>
      <c r="EF74" s="23" t="e">
        <f>求节点(DG$5:DG$14,$DE$26:$DE$35,$DJ74)*节奏总纲!N73</f>
        <v>#VALUE!</v>
      </c>
      <c r="EG74" s="23" t="e">
        <f>求节点(DH$5:DH$14,$DE$26:$DE$35,$DJ74)*节奏总纲!O73</f>
        <v>#VALUE!</v>
      </c>
      <c r="EH74" s="23" t="e">
        <f>SUM(EC$5:EC74)</f>
        <v>#VALUE!</v>
      </c>
      <c r="EI74" s="23" t="e">
        <f>SUM(ED$5:ED74)</f>
        <v>#VALUE!</v>
      </c>
      <c r="EJ74" s="23" t="e">
        <f>SUM(EE$5:EE74)</f>
        <v>#VALUE!</v>
      </c>
      <c r="EK74" s="23" t="e">
        <f>SUM(EF$5:EF74)</f>
        <v>#VALUE!</v>
      </c>
      <c r="EL74" s="23" t="e">
        <f>SUM(EG$5:EG74)</f>
        <v>#VALUE!</v>
      </c>
      <c r="EO74" s="23">
        <v>70</v>
      </c>
      <c r="EP74" s="23" t="e">
        <f>求节点(DD$5:DD$14,$DF$26:$DF$35,$DJ74)*节奏总纲!K73</f>
        <v>#VALUE!</v>
      </c>
      <c r="EQ74" s="23" t="e">
        <f>求节点(DE$5:DE$14,$DF$26:$DF$35,$DJ74)*节奏总纲!L73</f>
        <v>#VALUE!</v>
      </c>
      <c r="ER74" s="23" t="e">
        <f>求节点(DF$5:DF$14,$DF$26:$DF$35,$DJ74)*节奏总纲!M73</f>
        <v>#VALUE!</v>
      </c>
      <c r="ES74" s="23" t="e">
        <f>求节点(DG$5:DG$14,$DF$26:$DF$35,$DJ74)*节奏总纲!N73</f>
        <v>#VALUE!</v>
      </c>
      <c r="ET74" s="23" t="e">
        <f>求节点(DH$5:DH$14,$DF$26:$DF$35,$DJ74)*节奏总纲!O73</f>
        <v>#VALUE!</v>
      </c>
      <c r="EU74" s="23" t="e">
        <f>SUM(EP$5:EP74)*$DE$20</f>
        <v>#VALUE!</v>
      </c>
      <c r="EV74" s="23" t="e">
        <f>SUM(EQ$5:EQ74)*$DE$20</f>
        <v>#VALUE!</v>
      </c>
      <c r="EW74" s="23" t="e">
        <f>SUM(ER$5:ER74)*$DE$20</f>
        <v>#VALUE!</v>
      </c>
      <c r="EX74" s="23" t="e">
        <f>SUM(ES$5:ES74)*$DE$20</f>
        <v>#VALUE!</v>
      </c>
      <c r="EY74" s="23" t="e">
        <f>SUM(ET$5:ET74)*$DE$20</f>
        <v>#VALUE!</v>
      </c>
      <c r="FA74" s="23" t="e">
        <f t="shared" si="71"/>
        <v>#VALUE!</v>
      </c>
      <c r="FB74" s="23" t="e">
        <f t="shared" si="71"/>
        <v>#VALUE!</v>
      </c>
      <c r="FC74" s="23" t="e">
        <f t="shared" si="71"/>
        <v>#VALUE!</v>
      </c>
      <c r="FD74" s="23" t="e">
        <f t="shared" si="71"/>
        <v>#VALUE!</v>
      </c>
      <c r="FE74" s="23" t="e">
        <f t="shared" si="71"/>
        <v>#VALUE!</v>
      </c>
      <c r="FF74" s="17" t="e">
        <f>(FA74-FA73)/节奏总纲!K73</f>
        <v>#VALUE!</v>
      </c>
    </row>
    <row r="75" spans="13:162" x14ac:dyDescent="0.15">
      <c r="M75" s="12" t="e">
        <f>基础状态预期!#REF!</f>
        <v>#REF!</v>
      </c>
      <c r="N75" s="12" t="e">
        <f>基础状态预期!#REF!</f>
        <v>#REF!</v>
      </c>
      <c r="O75" s="12" t="e">
        <f>基础状态预期!#REF!</f>
        <v>#REF!</v>
      </c>
      <c r="P75" s="14" t="e">
        <f>INDEX(D$22:D$31,MATCH($O75,$C$22:$C$31,0),1)*D$4</f>
        <v>#REF!</v>
      </c>
      <c r="Q75" s="14" t="e">
        <f t="shared" ref="Q75:U84" si="72">INDEX(E$22:E$31,MATCH($O75,$C$22:$C$31,0),1)*E$4</f>
        <v>#REF!</v>
      </c>
      <c r="R75" s="14" t="e">
        <f t="shared" si="72"/>
        <v>#REF!</v>
      </c>
      <c r="S75" s="14" t="e">
        <f t="shared" si="72"/>
        <v>#REF!</v>
      </c>
      <c r="T75" s="14" t="e">
        <f t="shared" si="72"/>
        <v>#REF!</v>
      </c>
      <c r="U75" s="14" t="e">
        <f t="shared" si="72"/>
        <v>#REF!</v>
      </c>
      <c r="V75" s="14" t="e">
        <f>SUMPRODUCT(P75:U75/'[1]功能-行军令'!$GI$26:$GN$26)/0.18*'[1]功能-付费相关'!$K$6</f>
        <v>#REF!</v>
      </c>
      <c r="Y75" s="23">
        <v>71</v>
      </c>
      <c r="Z75" s="23">
        <f t="shared" si="56"/>
        <v>0</v>
      </c>
      <c r="AA75" s="23">
        <f t="shared" si="56"/>
        <v>0</v>
      </c>
      <c r="AB75" s="23">
        <f t="shared" si="56"/>
        <v>0</v>
      </c>
      <c r="AC75" s="23">
        <f t="shared" si="56"/>
        <v>0</v>
      </c>
      <c r="AD75" s="23">
        <f t="shared" si="56"/>
        <v>0</v>
      </c>
      <c r="AE75" s="23">
        <f t="shared" si="56"/>
        <v>0</v>
      </c>
      <c r="AF75" s="26"/>
      <c r="AG75" s="23">
        <v>71</v>
      </c>
      <c r="AH75" s="23">
        <f t="shared" si="57"/>
        <v>0</v>
      </c>
      <c r="AI75" s="23">
        <f t="shared" si="57"/>
        <v>0</v>
      </c>
      <c r="AJ75" s="23">
        <f t="shared" si="57"/>
        <v>0</v>
      </c>
      <c r="AK75" s="23">
        <f t="shared" si="57"/>
        <v>0</v>
      </c>
      <c r="AL75" s="23">
        <f t="shared" si="57"/>
        <v>0</v>
      </c>
      <c r="AM75" s="23">
        <f t="shared" si="57"/>
        <v>0</v>
      </c>
      <c r="AN75" s="26"/>
      <c r="AO75" s="23">
        <v>71</v>
      </c>
      <c r="AP75" s="23">
        <f t="shared" si="58"/>
        <v>0</v>
      </c>
      <c r="AQ75" s="23">
        <f t="shared" si="58"/>
        <v>0</v>
      </c>
      <c r="AR75" s="23">
        <f t="shared" si="58"/>
        <v>0</v>
      </c>
      <c r="AS75" s="23">
        <f t="shared" si="58"/>
        <v>0</v>
      </c>
      <c r="AT75" s="23">
        <f t="shared" si="58"/>
        <v>0</v>
      </c>
      <c r="AU75" s="23">
        <f t="shared" si="58"/>
        <v>0</v>
      </c>
      <c r="AV75" s="26"/>
      <c r="AW75" s="23">
        <v>71</v>
      </c>
      <c r="AX75" s="23">
        <f t="shared" si="59"/>
        <v>0</v>
      </c>
      <c r="AY75" s="23">
        <f t="shared" si="59"/>
        <v>0</v>
      </c>
      <c r="AZ75" s="23">
        <f t="shared" si="59"/>
        <v>0</v>
      </c>
      <c r="BA75" s="23">
        <f t="shared" si="59"/>
        <v>0</v>
      </c>
      <c r="BB75" s="23">
        <f t="shared" si="59"/>
        <v>0</v>
      </c>
      <c r="BC75" s="23">
        <f t="shared" si="59"/>
        <v>0</v>
      </c>
      <c r="BD75" s="26"/>
      <c r="BE75" s="23">
        <v>71</v>
      </c>
      <c r="BF75" s="23">
        <f t="shared" si="60"/>
        <v>0</v>
      </c>
      <c r="BG75" s="23">
        <f t="shared" si="60"/>
        <v>0</v>
      </c>
      <c r="BH75" s="23">
        <f t="shared" si="60"/>
        <v>0</v>
      </c>
      <c r="BI75" s="23">
        <f t="shared" si="60"/>
        <v>0</v>
      </c>
      <c r="BJ75" s="23">
        <f t="shared" si="60"/>
        <v>0</v>
      </c>
      <c r="BK75" s="23">
        <f t="shared" si="60"/>
        <v>0</v>
      </c>
      <c r="BO75" s="23">
        <v>71</v>
      </c>
      <c r="BP75" s="23" t="e">
        <f t="shared" si="61"/>
        <v>#VALUE!</v>
      </c>
      <c r="BQ75" s="23" t="e">
        <f t="shared" si="62"/>
        <v>#VALUE!</v>
      </c>
      <c r="BR75" s="23" t="e">
        <f t="shared" si="63"/>
        <v>#VALUE!</v>
      </c>
      <c r="BS75" s="23" t="e">
        <f t="shared" si="64"/>
        <v>#VALUE!</v>
      </c>
      <c r="BT75" s="23" t="e">
        <f t="shared" si="65"/>
        <v>#VALUE!</v>
      </c>
      <c r="BV75" s="23">
        <v>71</v>
      </c>
      <c r="BW75" s="23" t="e">
        <f t="shared" si="66"/>
        <v>#VALUE!</v>
      </c>
      <c r="BX75" s="23" t="e">
        <f t="shared" si="67"/>
        <v>#VALUE!</v>
      </c>
      <c r="BY75" s="23" t="e">
        <f t="shared" si="68"/>
        <v>#VALUE!</v>
      </c>
      <c r="BZ75" s="23" t="e">
        <f t="shared" si="69"/>
        <v>#VALUE!</v>
      </c>
      <c r="CA75" s="23" t="e">
        <f t="shared" si="70"/>
        <v>#VALUE!</v>
      </c>
      <c r="CE75" s="31">
        <v>10</v>
      </c>
      <c r="CF75" s="31" t="e">
        <f t="shared" ref="CF75:CF84" si="73">INDEX($BS$5:$BS$104,$CE75,1)</f>
        <v>#VALUE!</v>
      </c>
      <c r="CG75" s="31">
        <v>0</v>
      </c>
      <c r="CH75" s="31">
        <v>0</v>
      </c>
      <c r="CI75" s="31" t="e">
        <f t="shared" ref="CI75:CI84" si="74">INDEX($BZ$5:$BZ$104,$CE75,1)</f>
        <v>#VALUE!</v>
      </c>
      <c r="CJ75" s="31" t="e">
        <f>CF75*(INDEX([2]非r将兵属性验证!T$7:T$106,$CE75,1)+INDEX([2]非r将兵属性验证!AJ$7:AJ$106,$CE75,1))</f>
        <v>#VALUE!</v>
      </c>
      <c r="CK75" s="31">
        <v>0</v>
      </c>
      <c r="CL75" s="31">
        <v>0</v>
      </c>
      <c r="CM75" s="31" t="e">
        <f>CI75*INDEX([2]非r将兵属性验证!$AO$7:$AO$106,$CE75,1)</f>
        <v>#VALUE!</v>
      </c>
      <c r="CN75" s="31" t="e">
        <f t="shared" ref="CN75:CN84" si="75">SUM(CJ75:CM75)</f>
        <v>#VALUE!</v>
      </c>
      <c r="CQ75" s="31">
        <v>10</v>
      </c>
      <c r="CR75" s="31" t="e">
        <f>求节点($M$75:$M$84,$V$75:$V$84,CQ75)</f>
        <v>#VALUE!</v>
      </c>
      <c r="CS75" s="31"/>
      <c r="CT75" s="31"/>
      <c r="CU75" s="31" t="e">
        <f>SUM(CR75:CT75)</f>
        <v>#VALUE!</v>
      </c>
      <c r="CW75" s="17" t="e">
        <f>CN75/CU75</f>
        <v>#VALUE!</v>
      </c>
      <c r="DJ75" s="23">
        <v>71</v>
      </c>
      <c r="DK75" s="23" t="e">
        <f>求节点(DD$5:DD$14,$DD$26:$DD$35,$DJ75)*节奏总纲!K74</f>
        <v>#VALUE!</v>
      </c>
      <c r="DL75" s="23" t="e">
        <f>求节点(DE$5:DE$14,$DD$26:$DD$35,$DJ75)*节奏总纲!L74</f>
        <v>#VALUE!</v>
      </c>
      <c r="DM75" s="23" t="e">
        <f>求节点(DF$5:DF$14,$DD$26:$DD$35,$DJ75)*节奏总纲!M74</f>
        <v>#VALUE!</v>
      </c>
      <c r="DN75" s="23" t="e">
        <f>求节点(DG$5:DG$14,$DD$26:$DD$35,$DJ75)*节奏总纲!N74</f>
        <v>#VALUE!</v>
      </c>
      <c r="DO75" s="23" t="e">
        <f>求节点(DH$5:DH$14,$DD$26:$DD$35,$DJ75)*节奏总纲!O74</f>
        <v>#VALUE!</v>
      </c>
      <c r="DP75" s="23" t="e">
        <f>SUM(DK$5:DK75)</f>
        <v>#VALUE!</v>
      </c>
      <c r="DQ75" s="23" t="e">
        <f>SUM(DL$5:DL75)</f>
        <v>#VALUE!</v>
      </c>
      <c r="DR75" s="23" t="e">
        <f>SUM(DM$5:DM75)</f>
        <v>#VALUE!</v>
      </c>
      <c r="DS75" s="23" t="e">
        <f>SUM(DN$5:DN75)</f>
        <v>#VALUE!</v>
      </c>
      <c r="DT75" s="23" t="e">
        <f>SUM(DO$5:DO75)</f>
        <v>#VALUE!</v>
      </c>
      <c r="DU75" s="23" t="e">
        <f>DK75*'[1]功能-付费相关'!AH76+IF($DJ75=1,0,DU74)</f>
        <v>#VALUE!</v>
      </c>
      <c r="DV75" s="23" t="e">
        <f>DL75*'[1]功能-付费相关'!AI76+IF($DJ75=1,0,DV74)</f>
        <v>#VALUE!</v>
      </c>
      <c r="DW75" s="23" t="e">
        <f>DM75*'[1]功能-付费相关'!AJ76+IF($DJ75=1,0,DW74)</f>
        <v>#VALUE!</v>
      </c>
      <c r="DX75" s="23" t="e">
        <f>DN75*'[1]功能-付费相关'!AK76+IF($DJ75=1,0,DX74)</f>
        <v>#VALUE!</v>
      </c>
      <c r="DY75" s="23" t="e">
        <f>DO75*'[1]功能-付费相关'!AL76+IF($DJ75=1,0,DY74)</f>
        <v>#VALUE!</v>
      </c>
      <c r="EB75" s="23">
        <v>71</v>
      </c>
      <c r="EC75" s="23" t="e">
        <f>求节点(DD$5:DD$14,$DE$26:$DE$35,$DJ75)*节奏总纲!K74</f>
        <v>#VALUE!</v>
      </c>
      <c r="ED75" s="23" t="e">
        <f>求节点(DE$5:DE$14,$DE$26:$DE$35,$DJ75)*节奏总纲!L74</f>
        <v>#VALUE!</v>
      </c>
      <c r="EE75" s="23" t="e">
        <f>求节点(DF$5:DF$14,$DE$26:$DE$35,$DJ75)*节奏总纲!M74</f>
        <v>#VALUE!</v>
      </c>
      <c r="EF75" s="23" t="e">
        <f>求节点(DG$5:DG$14,$DE$26:$DE$35,$DJ75)*节奏总纲!N74</f>
        <v>#VALUE!</v>
      </c>
      <c r="EG75" s="23" t="e">
        <f>求节点(DH$5:DH$14,$DE$26:$DE$35,$DJ75)*节奏总纲!O74</f>
        <v>#VALUE!</v>
      </c>
      <c r="EH75" s="23" t="e">
        <f>SUM(EC$5:EC75)</f>
        <v>#VALUE!</v>
      </c>
      <c r="EI75" s="23" t="e">
        <f>SUM(ED$5:ED75)</f>
        <v>#VALUE!</v>
      </c>
      <c r="EJ75" s="23" t="e">
        <f>SUM(EE$5:EE75)</f>
        <v>#VALUE!</v>
      </c>
      <c r="EK75" s="23" t="e">
        <f>SUM(EF$5:EF75)</f>
        <v>#VALUE!</v>
      </c>
      <c r="EL75" s="23" t="e">
        <f>SUM(EG$5:EG75)</f>
        <v>#VALUE!</v>
      </c>
      <c r="EO75" s="23">
        <v>71</v>
      </c>
      <c r="EP75" s="23" t="e">
        <f>求节点(DD$5:DD$14,$DF$26:$DF$35,$DJ75)*节奏总纲!K74</f>
        <v>#VALUE!</v>
      </c>
      <c r="EQ75" s="23" t="e">
        <f>求节点(DE$5:DE$14,$DF$26:$DF$35,$DJ75)*节奏总纲!L74</f>
        <v>#VALUE!</v>
      </c>
      <c r="ER75" s="23" t="e">
        <f>求节点(DF$5:DF$14,$DF$26:$DF$35,$DJ75)*节奏总纲!M74</f>
        <v>#VALUE!</v>
      </c>
      <c r="ES75" s="23" t="e">
        <f>求节点(DG$5:DG$14,$DF$26:$DF$35,$DJ75)*节奏总纲!N74</f>
        <v>#VALUE!</v>
      </c>
      <c r="ET75" s="23" t="e">
        <f>求节点(DH$5:DH$14,$DF$26:$DF$35,$DJ75)*节奏总纲!O74</f>
        <v>#VALUE!</v>
      </c>
      <c r="EU75" s="23" t="e">
        <f>SUM(EP$5:EP75)*$DE$20</f>
        <v>#VALUE!</v>
      </c>
      <c r="EV75" s="23" t="e">
        <f>SUM(EQ$5:EQ75)*$DE$20</f>
        <v>#VALUE!</v>
      </c>
      <c r="EW75" s="23" t="e">
        <f>SUM(ER$5:ER75)*$DE$20</f>
        <v>#VALUE!</v>
      </c>
      <c r="EX75" s="23" t="e">
        <f>SUM(ES$5:ES75)*$DE$20</f>
        <v>#VALUE!</v>
      </c>
      <c r="EY75" s="23" t="e">
        <f>SUM(ET$5:ET75)*$DE$20</f>
        <v>#VALUE!</v>
      </c>
      <c r="FA75" s="23" t="e">
        <f t="shared" si="71"/>
        <v>#VALUE!</v>
      </c>
      <c r="FB75" s="23" t="e">
        <f t="shared" si="71"/>
        <v>#VALUE!</v>
      </c>
      <c r="FC75" s="23" t="e">
        <f t="shared" si="71"/>
        <v>#VALUE!</v>
      </c>
      <c r="FD75" s="23" t="e">
        <f t="shared" si="71"/>
        <v>#VALUE!</v>
      </c>
      <c r="FE75" s="23" t="e">
        <f t="shared" si="71"/>
        <v>#VALUE!</v>
      </c>
      <c r="FF75" s="17" t="e">
        <f>(FA75-FA74)/节奏总纲!K74</f>
        <v>#VALUE!</v>
      </c>
    </row>
    <row r="76" spans="13:162" x14ac:dyDescent="0.15">
      <c r="M76" s="12" t="e">
        <f>基础状态预期!#REF!</f>
        <v>#REF!</v>
      </c>
      <c r="N76" s="12" t="e">
        <f>基础状态预期!#REF!</f>
        <v>#REF!</v>
      </c>
      <c r="O76" s="12" t="e">
        <f>基础状态预期!#REF!</f>
        <v>#REF!</v>
      </c>
      <c r="P76" s="14" t="e">
        <f t="shared" ref="P76:P84" si="76">INDEX(D$22:D$31,MATCH($O76,$C$22:$C$31,0),1)*D$4</f>
        <v>#REF!</v>
      </c>
      <c r="Q76" s="14" t="e">
        <f t="shared" si="72"/>
        <v>#REF!</v>
      </c>
      <c r="R76" s="14" t="e">
        <f t="shared" si="72"/>
        <v>#REF!</v>
      </c>
      <c r="S76" s="14" t="e">
        <f t="shared" si="72"/>
        <v>#REF!</v>
      </c>
      <c r="T76" s="14" t="e">
        <f t="shared" si="72"/>
        <v>#REF!</v>
      </c>
      <c r="U76" s="14" t="e">
        <f t="shared" si="72"/>
        <v>#REF!</v>
      </c>
      <c r="V76" s="14" t="e">
        <f>SUMPRODUCT(P76:U76/'[1]功能-行军令'!$GI$26:$GN$26)/0.18*'[1]功能-付费相关'!$K$6</f>
        <v>#REF!</v>
      </c>
      <c r="Y76" s="23">
        <v>72</v>
      </c>
      <c r="Z76" s="23">
        <f t="shared" si="56"/>
        <v>0</v>
      </c>
      <c r="AA76" s="23">
        <f t="shared" si="56"/>
        <v>0</v>
      </c>
      <c r="AB76" s="23">
        <f t="shared" si="56"/>
        <v>0</v>
      </c>
      <c r="AC76" s="23">
        <f t="shared" si="56"/>
        <v>0</v>
      </c>
      <c r="AD76" s="23">
        <f t="shared" si="56"/>
        <v>0</v>
      </c>
      <c r="AE76" s="23">
        <f t="shared" si="56"/>
        <v>0</v>
      </c>
      <c r="AF76" s="26"/>
      <c r="AG76" s="23">
        <v>72</v>
      </c>
      <c r="AH76" s="23">
        <f t="shared" si="57"/>
        <v>0</v>
      </c>
      <c r="AI76" s="23">
        <f t="shared" si="57"/>
        <v>0</v>
      </c>
      <c r="AJ76" s="23">
        <f t="shared" si="57"/>
        <v>0</v>
      </c>
      <c r="AK76" s="23">
        <f t="shared" si="57"/>
        <v>0</v>
      </c>
      <c r="AL76" s="23">
        <f t="shared" si="57"/>
        <v>0</v>
      </c>
      <c r="AM76" s="23">
        <f t="shared" si="57"/>
        <v>0</v>
      </c>
      <c r="AN76" s="26"/>
      <c r="AO76" s="23">
        <v>72</v>
      </c>
      <c r="AP76" s="23">
        <f t="shared" si="58"/>
        <v>0</v>
      </c>
      <c r="AQ76" s="23">
        <f t="shared" si="58"/>
        <v>0</v>
      </c>
      <c r="AR76" s="23">
        <f t="shared" si="58"/>
        <v>0</v>
      </c>
      <c r="AS76" s="23">
        <f t="shared" si="58"/>
        <v>0</v>
      </c>
      <c r="AT76" s="23">
        <f t="shared" si="58"/>
        <v>0</v>
      </c>
      <c r="AU76" s="23">
        <f t="shared" si="58"/>
        <v>0</v>
      </c>
      <c r="AV76" s="26"/>
      <c r="AW76" s="23">
        <v>72</v>
      </c>
      <c r="AX76" s="23">
        <f t="shared" si="59"/>
        <v>0</v>
      </c>
      <c r="AY76" s="23">
        <f t="shared" si="59"/>
        <v>0</v>
      </c>
      <c r="AZ76" s="23">
        <f t="shared" si="59"/>
        <v>0</v>
      </c>
      <c r="BA76" s="23">
        <f t="shared" si="59"/>
        <v>0</v>
      </c>
      <c r="BB76" s="23">
        <f t="shared" si="59"/>
        <v>0</v>
      </c>
      <c r="BC76" s="23">
        <f t="shared" si="59"/>
        <v>0</v>
      </c>
      <c r="BD76" s="26"/>
      <c r="BE76" s="23">
        <v>72</v>
      </c>
      <c r="BF76" s="23">
        <f t="shared" si="60"/>
        <v>0</v>
      </c>
      <c r="BG76" s="23">
        <f t="shared" si="60"/>
        <v>0</v>
      </c>
      <c r="BH76" s="23">
        <f t="shared" si="60"/>
        <v>0</v>
      </c>
      <c r="BI76" s="23">
        <f t="shared" si="60"/>
        <v>0</v>
      </c>
      <c r="BJ76" s="23">
        <f t="shared" si="60"/>
        <v>0</v>
      </c>
      <c r="BK76" s="23">
        <f t="shared" si="60"/>
        <v>0</v>
      </c>
      <c r="BO76" s="23">
        <v>72</v>
      </c>
      <c r="BP76" s="23" t="e">
        <f t="shared" si="61"/>
        <v>#VALUE!</v>
      </c>
      <c r="BQ76" s="23" t="e">
        <f t="shared" si="62"/>
        <v>#VALUE!</v>
      </c>
      <c r="BR76" s="23" t="e">
        <f t="shared" si="63"/>
        <v>#VALUE!</v>
      </c>
      <c r="BS76" s="23" t="e">
        <f t="shared" si="64"/>
        <v>#VALUE!</v>
      </c>
      <c r="BT76" s="23" t="e">
        <f t="shared" si="65"/>
        <v>#VALUE!</v>
      </c>
      <c r="BV76" s="23">
        <v>72</v>
      </c>
      <c r="BW76" s="23" t="e">
        <f t="shared" si="66"/>
        <v>#VALUE!</v>
      </c>
      <c r="BX76" s="23" t="e">
        <f t="shared" si="67"/>
        <v>#VALUE!</v>
      </c>
      <c r="BY76" s="23" t="e">
        <f t="shared" si="68"/>
        <v>#VALUE!</v>
      </c>
      <c r="BZ76" s="23" t="e">
        <f t="shared" si="69"/>
        <v>#VALUE!</v>
      </c>
      <c r="CA76" s="23" t="e">
        <f t="shared" si="70"/>
        <v>#VALUE!</v>
      </c>
      <c r="CE76" s="31">
        <v>20</v>
      </c>
      <c r="CF76" s="31" t="e">
        <f t="shared" si="73"/>
        <v>#VALUE!</v>
      </c>
      <c r="CG76" s="31">
        <v>0</v>
      </c>
      <c r="CH76" s="31">
        <v>0</v>
      </c>
      <c r="CI76" s="31" t="e">
        <f t="shared" si="74"/>
        <v>#VALUE!</v>
      </c>
      <c r="CJ76" s="31" t="e">
        <f>CF76*(INDEX([2]非r将兵属性验证!T$7:T$106,$CE76,1)+INDEX([2]非r将兵属性验证!AJ$7:AJ$106,$CE76,1))</f>
        <v>#VALUE!</v>
      </c>
      <c r="CK76" s="31">
        <v>0</v>
      </c>
      <c r="CL76" s="31">
        <v>0</v>
      </c>
      <c r="CM76" s="31" t="e">
        <f>CI76*INDEX([2]非r将兵属性验证!$AO$7:$AO$106,$CE76,1)</f>
        <v>#VALUE!</v>
      </c>
      <c r="CN76" s="31" t="e">
        <f t="shared" si="75"/>
        <v>#VALUE!</v>
      </c>
      <c r="CQ76" s="31">
        <v>20</v>
      </c>
      <c r="CR76" s="31" t="e">
        <f t="shared" ref="CR76:CR84" si="77">求节点($M$75:$M$84,$V$75:$V$84,CQ76)</f>
        <v>#VALUE!</v>
      </c>
      <c r="CS76" s="31"/>
      <c r="CT76" s="31"/>
      <c r="CU76" s="31" t="e">
        <f t="shared" ref="CU76:CU84" si="78">SUM(CR76:CT76)</f>
        <v>#VALUE!</v>
      </c>
      <c r="CW76" s="17" t="e">
        <f t="shared" ref="CW76:CW84" si="79">CN76/CU76</f>
        <v>#VALUE!</v>
      </c>
      <c r="DJ76" s="23">
        <v>72</v>
      </c>
      <c r="DK76" s="23" t="e">
        <f>求节点(DD$5:DD$14,$DD$26:$DD$35,$DJ76)*节奏总纲!K75</f>
        <v>#VALUE!</v>
      </c>
      <c r="DL76" s="23" t="e">
        <f>求节点(DE$5:DE$14,$DD$26:$DD$35,$DJ76)*节奏总纲!L75</f>
        <v>#VALUE!</v>
      </c>
      <c r="DM76" s="23" t="e">
        <f>求节点(DF$5:DF$14,$DD$26:$DD$35,$DJ76)*节奏总纲!M75</f>
        <v>#VALUE!</v>
      </c>
      <c r="DN76" s="23" t="e">
        <f>求节点(DG$5:DG$14,$DD$26:$DD$35,$DJ76)*节奏总纲!N75</f>
        <v>#VALUE!</v>
      </c>
      <c r="DO76" s="23" t="e">
        <f>求节点(DH$5:DH$14,$DD$26:$DD$35,$DJ76)*节奏总纲!O75</f>
        <v>#VALUE!</v>
      </c>
      <c r="DP76" s="23" t="e">
        <f>SUM(DK$5:DK76)</f>
        <v>#VALUE!</v>
      </c>
      <c r="DQ76" s="23" t="e">
        <f>SUM(DL$5:DL76)</f>
        <v>#VALUE!</v>
      </c>
      <c r="DR76" s="23" t="e">
        <f>SUM(DM$5:DM76)</f>
        <v>#VALUE!</v>
      </c>
      <c r="DS76" s="23" t="e">
        <f>SUM(DN$5:DN76)</f>
        <v>#VALUE!</v>
      </c>
      <c r="DT76" s="23" t="e">
        <f>SUM(DO$5:DO76)</f>
        <v>#VALUE!</v>
      </c>
      <c r="DU76" s="23" t="e">
        <f>DK76*'[1]功能-付费相关'!AH77+IF($DJ76=1,0,DU75)</f>
        <v>#VALUE!</v>
      </c>
      <c r="DV76" s="23" t="e">
        <f>DL76*'[1]功能-付费相关'!AI77+IF($DJ76=1,0,DV75)</f>
        <v>#VALUE!</v>
      </c>
      <c r="DW76" s="23" t="e">
        <f>DM76*'[1]功能-付费相关'!AJ77+IF($DJ76=1,0,DW75)</f>
        <v>#VALUE!</v>
      </c>
      <c r="DX76" s="23" t="e">
        <f>DN76*'[1]功能-付费相关'!AK77+IF($DJ76=1,0,DX75)</f>
        <v>#VALUE!</v>
      </c>
      <c r="DY76" s="23" t="e">
        <f>DO76*'[1]功能-付费相关'!AL77+IF($DJ76=1,0,DY75)</f>
        <v>#VALUE!</v>
      </c>
      <c r="EB76" s="23">
        <v>72</v>
      </c>
      <c r="EC76" s="23" t="e">
        <f>求节点(DD$5:DD$14,$DE$26:$DE$35,$DJ76)*节奏总纲!K75</f>
        <v>#VALUE!</v>
      </c>
      <c r="ED76" s="23" t="e">
        <f>求节点(DE$5:DE$14,$DE$26:$DE$35,$DJ76)*节奏总纲!L75</f>
        <v>#VALUE!</v>
      </c>
      <c r="EE76" s="23" t="e">
        <f>求节点(DF$5:DF$14,$DE$26:$DE$35,$DJ76)*节奏总纲!M75</f>
        <v>#VALUE!</v>
      </c>
      <c r="EF76" s="23" t="e">
        <f>求节点(DG$5:DG$14,$DE$26:$DE$35,$DJ76)*节奏总纲!N75</f>
        <v>#VALUE!</v>
      </c>
      <c r="EG76" s="23" t="e">
        <f>求节点(DH$5:DH$14,$DE$26:$DE$35,$DJ76)*节奏总纲!O75</f>
        <v>#VALUE!</v>
      </c>
      <c r="EH76" s="23" t="e">
        <f>SUM(EC$5:EC76)</f>
        <v>#VALUE!</v>
      </c>
      <c r="EI76" s="23" t="e">
        <f>SUM(ED$5:ED76)</f>
        <v>#VALUE!</v>
      </c>
      <c r="EJ76" s="23" t="e">
        <f>SUM(EE$5:EE76)</f>
        <v>#VALUE!</v>
      </c>
      <c r="EK76" s="23" t="e">
        <f>SUM(EF$5:EF76)</f>
        <v>#VALUE!</v>
      </c>
      <c r="EL76" s="23" t="e">
        <f>SUM(EG$5:EG76)</f>
        <v>#VALUE!</v>
      </c>
      <c r="EO76" s="23">
        <v>72</v>
      </c>
      <c r="EP76" s="23" t="e">
        <f>求节点(DD$5:DD$14,$DF$26:$DF$35,$DJ76)*节奏总纲!K75</f>
        <v>#VALUE!</v>
      </c>
      <c r="EQ76" s="23" t="e">
        <f>求节点(DE$5:DE$14,$DF$26:$DF$35,$DJ76)*节奏总纲!L75</f>
        <v>#VALUE!</v>
      </c>
      <c r="ER76" s="23" t="e">
        <f>求节点(DF$5:DF$14,$DF$26:$DF$35,$DJ76)*节奏总纲!M75</f>
        <v>#VALUE!</v>
      </c>
      <c r="ES76" s="23" t="e">
        <f>求节点(DG$5:DG$14,$DF$26:$DF$35,$DJ76)*节奏总纲!N75</f>
        <v>#VALUE!</v>
      </c>
      <c r="ET76" s="23" t="e">
        <f>求节点(DH$5:DH$14,$DF$26:$DF$35,$DJ76)*节奏总纲!O75</f>
        <v>#VALUE!</v>
      </c>
      <c r="EU76" s="23" t="e">
        <f>SUM(EP$5:EP76)*$DE$20</f>
        <v>#VALUE!</v>
      </c>
      <c r="EV76" s="23" t="e">
        <f>SUM(EQ$5:EQ76)*$DE$20</f>
        <v>#VALUE!</v>
      </c>
      <c r="EW76" s="23" t="e">
        <f>SUM(ER$5:ER76)*$DE$20</f>
        <v>#VALUE!</v>
      </c>
      <c r="EX76" s="23" t="e">
        <f>SUM(ES$5:ES76)*$DE$20</f>
        <v>#VALUE!</v>
      </c>
      <c r="EY76" s="23" t="e">
        <f>SUM(ET$5:ET76)*$DE$20</f>
        <v>#VALUE!</v>
      </c>
      <c r="FA76" s="23" t="e">
        <f t="shared" si="71"/>
        <v>#VALUE!</v>
      </c>
      <c r="FB76" s="23" t="e">
        <f t="shared" si="71"/>
        <v>#VALUE!</v>
      </c>
      <c r="FC76" s="23" t="e">
        <f t="shared" si="71"/>
        <v>#VALUE!</v>
      </c>
      <c r="FD76" s="23" t="e">
        <f t="shared" si="71"/>
        <v>#VALUE!</v>
      </c>
      <c r="FE76" s="23" t="e">
        <f t="shared" si="71"/>
        <v>#VALUE!</v>
      </c>
      <c r="FF76" s="17" t="e">
        <f>(FA76-FA75)/节奏总纲!K75</f>
        <v>#VALUE!</v>
      </c>
    </row>
    <row r="77" spans="13:162" x14ac:dyDescent="0.15">
      <c r="M77" s="12" t="e">
        <f>基础状态预期!#REF!</f>
        <v>#REF!</v>
      </c>
      <c r="N77" s="12" t="e">
        <f>基础状态预期!#REF!</f>
        <v>#REF!</v>
      </c>
      <c r="O77" s="12" t="e">
        <f>基础状态预期!#REF!</f>
        <v>#REF!</v>
      </c>
      <c r="P77" s="14" t="e">
        <f t="shared" si="76"/>
        <v>#REF!</v>
      </c>
      <c r="Q77" s="14" t="e">
        <f t="shared" si="72"/>
        <v>#REF!</v>
      </c>
      <c r="R77" s="14" t="e">
        <f t="shared" si="72"/>
        <v>#REF!</v>
      </c>
      <c r="S77" s="14" t="e">
        <f t="shared" si="72"/>
        <v>#REF!</v>
      </c>
      <c r="T77" s="14" t="e">
        <f t="shared" si="72"/>
        <v>#REF!</v>
      </c>
      <c r="U77" s="14" t="e">
        <f t="shared" si="72"/>
        <v>#REF!</v>
      </c>
      <c r="V77" s="14" t="e">
        <f>SUMPRODUCT(P77:U77/'[1]功能-行军令'!$GI$26:$GN$26)/0.18*'[1]功能-付费相关'!$K$6</f>
        <v>#REF!</v>
      </c>
      <c r="Y77" s="23">
        <v>73</v>
      </c>
      <c r="Z77" s="23">
        <f t="shared" si="56"/>
        <v>0</v>
      </c>
      <c r="AA77" s="23">
        <f t="shared" si="56"/>
        <v>0</v>
      </c>
      <c r="AB77" s="23">
        <f t="shared" si="56"/>
        <v>0</v>
      </c>
      <c r="AC77" s="23">
        <f t="shared" si="56"/>
        <v>0</v>
      </c>
      <c r="AD77" s="23">
        <f t="shared" si="56"/>
        <v>0</v>
      </c>
      <c r="AE77" s="23">
        <f t="shared" si="56"/>
        <v>0</v>
      </c>
      <c r="AF77" s="26"/>
      <c r="AG77" s="23">
        <v>73</v>
      </c>
      <c r="AH77" s="23">
        <f t="shared" si="57"/>
        <v>0</v>
      </c>
      <c r="AI77" s="23">
        <f t="shared" si="57"/>
        <v>0</v>
      </c>
      <c r="AJ77" s="23">
        <f t="shared" si="57"/>
        <v>0</v>
      </c>
      <c r="AK77" s="23">
        <f t="shared" si="57"/>
        <v>0</v>
      </c>
      <c r="AL77" s="23">
        <f t="shared" si="57"/>
        <v>0</v>
      </c>
      <c r="AM77" s="23">
        <f t="shared" si="57"/>
        <v>0</v>
      </c>
      <c r="AN77" s="26"/>
      <c r="AO77" s="23">
        <v>73</v>
      </c>
      <c r="AP77" s="23">
        <f t="shared" si="58"/>
        <v>0</v>
      </c>
      <c r="AQ77" s="23">
        <f t="shared" si="58"/>
        <v>0</v>
      </c>
      <c r="AR77" s="23">
        <f t="shared" si="58"/>
        <v>0</v>
      </c>
      <c r="AS77" s="23">
        <f t="shared" si="58"/>
        <v>0</v>
      </c>
      <c r="AT77" s="23">
        <f t="shared" si="58"/>
        <v>0</v>
      </c>
      <c r="AU77" s="23">
        <f t="shared" si="58"/>
        <v>0</v>
      </c>
      <c r="AV77" s="26"/>
      <c r="AW77" s="23">
        <v>73</v>
      </c>
      <c r="AX77" s="23">
        <f t="shared" si="59"/>
        <v>0</v>
      </c>
      <c r="AY77" s="23">
        <f t="shared" si="59"/>
        <v>0</v>
      </c>
      <c r="AZ77" s="23">
        <f t="shared" si="59"/>
        <v>0</v>
      </c>
      <c r="BA77" s="23">
        <f t="shared" si="59"/>
        <v>0</v>
      </c>
      <c r="BB77" s="23">
        <f t="shared" si="59"/>
        <v>0</v>
      </c>
      <c r="BC77" s="23">
        <f t="shared" si="59"/>
        <v>0</v>
      </c>
      <c r="BD77" s="26"/>
      <c r="BE77" s="23">
        <v>73</v>
      </c>
      <c r="BF77" s="23">
        <f t="shared" si="60"/>
        <v>0</v>
      </c>
      <c r="BG77" s="23">
        <f t="shared" si="60"/>
        <v>0</v>
      </c>
      <c r="BH77" s="23">
        <f t="shared" si="60"/>
        <v>0</v>
      </c>
      <c r="BI77" s="23">
        <f t="shared" si="60"/>
        <v>0</v>
      </c>
      <c r="BJ77" s="23">
        <f t="shared" si="60"/>
        <v>0</v>
      </c>
      <c r="BK77" s="23">
        <f t="shared" si="60"/>
        <v>0</v>
      </c>
      <c r="BO77" s="23">
        <v>73</v>
      </c>
      <c r="BP77" s="23" t="e">
        <f t="shared" si="61"/>
        <v>#VALUE!</v>
      </c>
      <c r="BQ77" s="23" t="e">
        <f t="shared" si="62"/>
        <v>#VALUE!</v>
      </c>
      <c r="BR77" s="23" t="e">
        <f t="shared" si="63"/>
        <v>#VALUE!</v>
      </c>
      <c r="BS77" s="23" t="e">
        <f t="shared" si="64"/>
        <v>#VALUE!</v>
      </c>
      <c r="BT77" s="23" t="e">
        <f t="shared" si="65"/>
        <v>#VALUE!</v>
      </c>
      <c r="BV77" s="23">
        <v>73</v>
      </c>
      <c r="BW77" s="23" t="e">
        <f t="shared" si="66"/>
        <v>#VALUE!</v>
      </c>
      <c r="BX77" s="23" t="e">
        <f t="shared" si="67"/>
        <v>#VALUE!</v>
      </c>
      <c r="BY77" s="23" t="e">
        <f t="shared" si="68"/>
        <v>#VALUE!</v>
      </c>
      <c r="BZ77" s="23" t="e">
        <f t="shared" si="69"/>
        <v>#VALUE!</v>
      </c>
      <c r="CA77" s="23" t="e">
        <f t="shared" si="70"/>
        <v>#VALUE!</v>
      </c>
      <c r="CE77" s="31">
        <v>30</v>
      </c>
      <c r="CF77" s="31" t="e">
        <f t="shared" si="73"/>
        <v>#VALUE!</v>
      </c>
      <c r="CG77" s="31">
        <v>0</v>
      </c>
      <c r="CH77" s="31">
        <v>0</v>
      </c>
      <c r="CI77" s="31" t="e">
        <f t="shared" si="74"/>
        <v>#VALUE!</v>
      </c>
      <c r="CJ77" s="31" t="e">
        <f>CF77*(INDEX([2]非r将兵属性验证!T$7:T$106,$CE77,1)+INDEX([2]非r将兵属性验证!AJ$7:AJ$106,$CE77,1))</f>
        <v>#VALUE!</v>
      </c>
      <c r="CK77" s="31">
        <v>0</v>
      </c>
      <c r="CL77" s="31">
        <v>0</v>
      </c>
      <c r="CM77" s="31" t="e">
        <f>CI77*INDEX([2]非r将兵属性验证!$AO$7:$AO$106,$CE77,1)</f>
        <v>#VALUE!</v>
      </c>
      <c r="CN77" s="31" t="e">
        <f t="shared" si="75"/>
        <v>#VALUE!</v>
      </c>
      <c r="CQ77" s="31">
        <v>30</v>
      </c>
      <c r="CR77" s="31" t="e">
        <f t="shared" si="77"/>
        <v>#VALUE!</v>
      </c>
      <c r="CS77" s="31"/>
      <c r="CT77" s="31"/>
      <c r="CU77" s="31" t="e">
        <f t="shared" si="78"/>
        <v>#VALUE!</v>
      </c>
      <c r="CW77" s="17" t="e">
        <f t="shared" si="79"/>
        <v>#VALUE!</v>
      </c>
      <c r="DJ77" s="23">
        <v>73</v>
      </c>
      <c r="DK77" s="23" t="e">
        <f>求节点(DD$5:DD$14,$DD$26:$DD$35,$DJ77)*节奏总纲!K76</f>
        <v>#VALUE!</v>
      </c>
      <c r="DL77" s="23" t="e">
        <f>求节点(DE$5:DE$14,$DD$26:$DD$35,$DJ77)*节奏总纲!L76</f>
        <v>#VALUE!</v>
      </c>
      <c r="DM77" s="23" t="e">
        <f>求节点(DF$5:DF$14,$DD$26:$DD$35,$DJ77)*节奏总纲!M76</f>
        <v>#VALUE!</v>
      </c>
      <c r="DN77" s="23" t="e">
        <f>求节点(DG$5:DG$14,$DD$26:$DD$35,$DJ77)*节奏总纲!N76</f>
        <v>#VALUE!</v>
      </c>
      <c r="DO77" s="23" t="e">
        <f>求节点(DH$5:DH$14,$DD$26:$DD$35,$DJ77)*节奏总纲!O76</f>
        <v>#VALUE!</v>
      </c>
      <c r="DP77" s="23" t="e">
        <f>SUM(DK$5:DK77)</f>
        <v>#VALUE!</v>
      </c>
      <c r="DQ77" s="23" t="e">
        <f>SUM(DL$5:DL77)</f>
        <v>#VALUE!</v>
      </c>
      <c r="DR77" s="23" t="e">
        <f>SUM(DM$5:DM77)</f>
        <v>#VALUE!</v>
      </c>
      <c r="DS77" s="23" t="e">
        <f>SUM(DN$5:DN77)</f>
        <v>#VALUE!</v>
      </c>
      <c r="DT77" s="23" t="e">
        <f>SUM(DO$5:DO77)</f>
        <v>#VALUE!</v>
      </c>
      <c r="DU77" s="23" t="e">
        <f>DK77*'[1]功能-付费相关'!AH78+IF($DJ77=1,0,DU76)</f>
        <v>#VALUE!</v>
      </c>
      <c r="DV77" s="23" t="e">
        <f>DL77*'[1]功能-付费相关'!AI78+IF($DJ77=1,0,DV76)</f>
        <v>#VALUE!</v>
      </c>
      <c r="DW77" s="23" t="e">
        <f>DM77*'[1]功能-付费相关'!AJ78+IF($DJ77=1,0,DW76)</f>
        <v>#VALUE!</v>
      </c>
      <c r="DX77" s="23" t="e">
        <f>DN77*'[1]功能-付费相关'!AK78+IF($DJ77=1,0,DX76)</f>
        <v>#VALUE!</v>
      </c>
      <c r="DY77" s="23" t="e">
        <f>DO77*'[1]功能-付费相关'!AL78+IF($DJ77=1,0,DY76)</f>
        <v>#VALUE!</v>
      </c>
      <c r="EB77" s="23">
        <v>73</v>
      </c>
      <c r="EC77" s="23" t="e">
        <f>求节点(DD$5:DD$14,$DE$26:$DE$35,$DJ77)*节奏总纲!K76</f>
        <v>#VALUE!</v>
      </c>
      <c r="ED77" s="23" t="e">
        <f>求节点(DE$5:DE$14,$DE$26:$DE$35,$DJ77)*节奏总纲!L76</f>
        <v>#VALUE!</v>
      </c>
      <c r="EE77" s="23" t="e">
        <f>求节点(DF$5:DF$14,$DE$26:$DE$35,$DJ77)*节奏总纲!M76</f>
        <v>#VALUE!</v>
      </c>
      <c r="EF77" s="23" t="e">
        <f>求节点(DG$5:DG$14,$DE$26:$DE$35,$DJ77)*节奏总纲!N76</f>
        <v>#VALUE!</v>
      </c>
      <c r="EG77" s="23" t="e">
        <f>求节点(DH$5:DH$14,$DE$26:$DE$35,$DJ77)*节奏总纲!O76</f>
        <v>#VALUE!</v>
      </c>
      <c r="EH77" s="23" t="e">
        <f>SUM(EC$5:EC77)</f>
        <v>#VALUE!</v>
      </c>
      <c r="EI77" s="23" t="e">
        <f>SUM(ED$5:ED77)</f>
        <v>#VALUE!</v>
      </c>
      <c r="EJ77" s="23" t="e">
        <f>SUM(EE$5:EE77)</f>
        <v>#VALUE!</v>
      </c>
      <c r="EK77" s="23" t="e">
        <f>SUM(EF$5:EF77)</f>
        <v>#VALUE!</v>
      </c>
      <c r="EL77" s="23" t="e">
        <f>SUM(EG$5:EG77)</f>
        <v>#VALUE!</v>
      </c>
      <c r="EO77" s="23">
        <v>73</v>
      </c>
      <c r="EP77" s="23" t="e">
        <f>求节点(DD$5:DD$14,$DF$26:$DF$35,$DJ77)*节奏总纲!K76</f>
        <v>#VALUE!</v>
      </c>
      <c r="EQ77" s="23" t="e">
        <f>求节点(DE$5:DE$14,$DF$26:$DF$35,$DJ77)*节奏总纲!L76</f>
        <v>#VALUE!</v>
      </c>
      <c r="ER77" s="23" t="e">
        <f>求节点(DF$5:DF$14,$DF$26:$DF$35,$DJ77)*节奏总纲!M76</f>
        <v>#VALUE!</v>
      </c>
      <c r="ES77" s="23" t="e">
        <f>求节点(DG$5:DG$14,$DF$26:$DF$35,$DJ77)*节奏总纲!N76</f>
        <v>#VALUE!</v>
      </c>
      <c r="ET77" s="23" t="e">
        <f>求节点(DH$5:DH$14,$DF$26:$DF$35,$DJ77)*节奏总纲!O76</f>
        <v>#VALUE!</v>
      </c>
      <c r="EU77" s="23" t="e">
        <f>SUM(EP$5:EP77)*$DE$20</f>
        <v>#VALUE!</v>
      </c>
      <c r="EV77" s="23" t="e">
        <f>SUM(EQ$5:EQ77)*$DE$20</f>
        <v>#VALUE!</v>
      </c>
      <c r="EW77" s="23" t="e">
        <f>SUM(ER$5:ER77)*$DE$20</f>
        <v>#VALUE!</v>
      </c>
      <c r="EX77" s="23" t="e">
        <f>SUM(ES$5:ES77)*$DE$20</f>
        <v>#VALUE!</v>
      </c>
      <c r="EY77" s="23" t="e">
        <f>SUM(ET$5:ET77)*$DE$20</f>
        <v>#VALUE!</v>
      </c>
      <c r="FA77" s="23" t="e">
        <f t="shared" si="71"/>
        <v>#VALUE!</v>
      </c>
      <c r="FB77" s="23" t="e">
        <f t="shared" si="71"/>
        <v>#VALUE!</v>
      </c>
      <c r="FC77" s="23" t="e">
        <f t="shared" si="71"/>
        <v>#VALUE!</v>
      </c>
      <c r="FD77" s="23" t="e">
        <f t="shared" si="71"/>
        <v>#VALUE!</v>
      </c>
      <c r="FE77" s="23" t="e">
        <f t="shared" si="71"/>
        <v>#VALUE!</v>
      </c>
      <c r="FF77" s="17" t="e">
        <f>(FA77-FA76)/节奏总纲!K76</f>
        <v>#VALUE!</v>
      </c>
    </row>
    <row r="78" spans="13:162" x14ac:dyDescent="0.15">
      <c r="M78" s="12" t="e">
        <f>基础状态预期!#REF!</f>
        <v>#REF!</v>
      </c>
      <c r="N78" s="12" t="e">
        <f>基础状态预期!#REF!</f>
        <v>#REF!</v>
      </c>
      <c r="O78" s="12" t="e">
        <f>基础状态预期!#REF!</f>
        <v>#REF!</v>
      </c>
      <c r="P78" s="14" t="e">
        <f t="shared" si="76"/>
        <v>#REF!</v>
      </c>
      <c r="Q78" s="14" t="e">
        <f t="shared" si="72"/>
        <v>#REF!</v>
      </c>
      <c r="R78" s="14" t="e">
        <f t="shared" si="72"/>
        <v>#REF!</v>
      </c>
      <c r="S78" s="14" t="e">
        <f t="shared" si="72"/>
        <v>#REF!</v>
      </c>
      <c r="T78" s="14" t="e">
        <f t="shared" si="72"/>
        <v>#REF!</v>
      </c>
      <c r="U78" s="14" t="e">
        <f t="shared" si="72"/>
        <v>#REF!</v>
      </c>
      <c r="V78" s="14" t="e">
        <f>SUMPRODUCT(P78:U78/'[1]功能-行军令'!$GI$26:$GN$26)/0.18*'[1]功能-付费相关'!$K$6</f>
        <v>#REF!</v>
      </c>
      <c r="Y78" s="23">
        <v>74</v>
      </c>
      <c r="Z78" s="23">
        <f t="shared" si="56"/>
        <v>0</v>
      </c>
      <c r="AA78" s="23">
        <f t="shared" si="56"/>
        <v>0</v>
      </c>
      <c r="AB78" s="23">
        <f t="shared" si="56"/>
        <v>0</v>
      </c>
      <c r="AC78" s="23">
        <f t="shared" si="56"/>
        <v>0</v>
      </c>
      <c r="AD78" s="23">
        <f t="shared" si="56"/>
        <v>0</v>
      </c>
      <c r="AE78" s="23">
        <f t="shared" si="56"/>
        <v>0</v>
      </c>
      <c r="AF78" s="26"/>
      <c r="AG78" s="23">
        <v>74</v>
      </c>
      <c r="AH78" s="23">
        <f t="shared" si="57"/>
        <v>0</v>
      </c>
      <c r="AI78" s="23">
        <f t="shared" si="57"/>
        <v>0</v>
      </c>
      <c r="AJ78" s="23">
        <f t="shared" si="57"/>
        <v>0</v>
      </c>
      <c r="AK78" s="23">
        <f t="shared" si="57"/>
        <v>0</v>
      </c>
      <c r="AL78" s="23">
        <f t="shared" si="57"/>
        <v>0</v>
      </c>
      <c r="AM78" s="23">
        <f t="shared" si="57"/>
        <v>0</v>
      </c>
      <c r="AN78" s="26"/>
      <c r="AO78" s="23">
        <v>74</v>
      </c>
      <c r="AP78" s="23">
        <f t="shared" si="58"/>
        <v>0</v>
      </c>
      <c r="AQ78" s="23">
        <f t="shared" si="58"/>
        <v>0</v>
      </c>
      <c r="AR78" s="23">
        <f t="shared" si="58"/>
        <v>0</v>
      </c>
      <c r="AS78" s="23">
        <f t="shared" si="58"/>
        <v>0</v>
      </c>
      <c r="AT78" s="23">
        <f t="shared" si="58"/>
        <v>0</v>
      </c>
      <c r="AU78" s="23">
        <f t="shared" si="58"/>
        <v>0</v>
      </c>
      <c r="AV78" s="26"/>
      <c r="AW78" s="23">
        <v>74</v>
      </c>
      <c r="AX78" s="23">
        <f t="shared" si="59"/>
        <v>0</v>
      </c>
      <c r="AY78" s="23">
        <f t="shared" si="59"/>
        <v>0</v>
      </c>
      <c r="AZ78" s="23">
        <f t="shared" si="59"/>
        <v>0</v>
      </c>
      <c r="BA78" s="23">
        <f t="shared" si="59"/>
        <v>0</v>
      </c>
      <c r="BB78" s="23">
        <f t="shared" si="59"/>
        <v>0</v>
      </c>
      <c r="BC78" s="23">
        <f t="shared" si="59"/>
        <v>0</v>
      </c>
      <c r="BD78" s="26"/>
      <c r="BE78" s="23">
        <v>74</v>
      </c>
      <c r="BF78" s="23">
        <f t="shared" si="60"/>
        <v>0</v>
      </c>
      <c r="BG78" s="23">
        <f t="shared" si="60"/>
        <v>0</v>
      </c>
      <c r="BH78" s="23">
        <f t="shared" si="60"/>
        <v>0</v>
      </c>
      <c r="BI78" s="23">
        <f t="shared" si="60"/>
        <v>0</v>
      </c>
      <c r="BJ78" s="23">
        <f t="shared" si="60"/>
        <v>0</v>
      </c>
      <c r="BK78" s="23">
        <f t="shared" si="60"/>
        <v>0</v>
      </c>
      <c r="BO78" s="23">
        <v>74</v>
      </c>
      <c r="BP78" s="23" t="e">
        <f t="shared" si="61"/>
        <v>#VALUE!</v>
      </c>
      <c r="BQ78" s="23" t="e">
        <f t="shared" si="62"/>
        <v>#VALUE!</v>
      </c>
      <c r="BR78" s="23" t="e">
        <f t="shared" si="63"/>
        <v>#VALUE!</v>
      </c>
      <c r="BS78" s="23" t="e">
        <f t="shared" si="64"/>
        <v>#VALUE!</v>
      </c>
      <c r="BT78" s="23" t="e">
        <f t="shared" si="65"/>
        <v>#VALUE!</v>
      </c>
      <c r="BV78" s="23">
        <v>74</v>
      </c>
      <c r="BW78" s="23" t="e">
        <f t="shared" si="66"/>
        <v>#VALUE!</v>
      </c>
      <c r="BX78" s="23" t="e">
        <f t="shared" si="67"/>
        <v>#VALUE!</v>
      </c>
      <c r="BY78" s="23" t="e">
        <f t="shared" si="68"/>
        <v>#VALUE!</v>
      </c>
      <c r="BZ78" s="23" t="e">
        <f t="shared" si="69"/>
        <v>#VALUE!</v>
      </c>
      <c r="CA78" s="23" t="e">
        <f t="shared" si="70"/>
        <v>#VALUE!</v>
      </c>
      <c r="CE78" s="31">
        <v>40</v>
      </c>
      <c r="CF78" s="31" t="e">
        <f t="shared" si="73"/>
        <v>#VALUE!</v>
      </c>
      <c r="CG78" s="31">
        <v>0</v>
      </c>
      <c r="CH78" s="31">
        <v>0</v>
      </c>
      <c r="CI78" s="31" t="e">
        <f t="shared" si="74"/>
        <v>#VALUE!</v>
      </c>
      <c r="CJ78" s="31" t="e">
        <f>CF78*(INDEX([2]非r将兵属性验证!T$7:T$106,$CE78,1)+INDEX([2]非r将兵属性验证!AJ$7:AJ$106,$CE78,1))</f>
        <v>#VALUE!</v>
      </c>
      <c r="CK78" s="31">
        <v>0</v>
      </c>
      <c r="CL78" s="31">
        <v>0</v>
      </c>
      <c r="CM78" s="31" t="e">
        <f>CI78*INDEX([2]非r将兵属性验证!$AO$7:$AO$106,$CE78,1)</f>
        <v>#VALUE!</v>
      </c>
      <c r="CN78" s="31" t="e">
        <f t="shared" si="75"/>
        <v>#VALUE!</v>
      </c>
      <c r="CQ78" s="31">
        <v>40</v>
      </c>
      <c r="CR78" s="31" t="e">
        <f t="shared" si="77"/>
        <v>#VALUE!</v>
      </c>
      <c r="CS78" s="31"/>
      <c r="CT78" s="31"/>
      <c r="CU78" s="31" t="e">
        <f t="shared" si="78"/>
        <v>#VALUE!</v>
      </c>
      <c r="CW78" s="17" t="e">
        <f t="shared" si="79"/>
        <v>#VALUE!</v>
      </c>
      <c r="DJ78" s="23">
        <v>74</v>
      </c>
      <c r="DK78" s="23" t="e">
        <f>求节点(DD$5:DD$14,$DD$26:$DD$35,$DJ78)*节奏总纲!K77</f>
        <v>#VALUE!</v>
      </c>
      <c r="DL78" s="23" t="e">
        <f>求节点(DE$5:DE$14,$DD$26:$DD$35,$DJ78)*节奏总纲!L77</f>
        <v>#VALUE!</v>
      </c>
      <c r="DM78" s="23" t="e">
        <f>求节点(DF$5:DF$14,$DD$26:$DD$35,$DJ78)*节奏总纲!M77</f>
        <v>#VALUE!</v>
      </c>
      <c r="DN78" s="23" t="e">
        <f>求节点(DG$5:DG$14,$DD$26:$DD$35,$DJ78)*节奏总纲!N77</f>
        <v>#VALUE!</v>
      </c>
      <c r="DO78" s="23" t="e">
        <f>求节点(DH$5:DH$14,$DD$26:$DD$35,$DJ78)*节奏总纲!O77</f>
        <v>#VALUE!</v>
      </c>
      <c r="DP78" s="23" t="e">
        <f>SUM(DK$5:DK78)</f>
        <v>#VALUE!</v>
      </c>
      <c r="DQ78" s="23" t="e">
        <f>SUM(DL$5:DL78)</f>
        <v>#VALUE!</v>
      </c>
      <c r="DR78" s="23" t="e">
        <f>SUM(DM$5:DM78)</f>
        <v>#VALUE!</v>
      </c>
      <c r="DS78" s="23" t="e">
        <f>SUM(DN$5:DN78)</f>
        <v>#VALUE!</v>
      </c>
      <c r="DT78" s="23" t="e">
        <f>SUM(DO$5:DO78)</f>
        <v>#VALUE!</v>
      </c>
      <c r="DU78" s="23" t="e">
        <f>DK78*'[1]功能-付费相关'!AH79+IF($DJ78=1,0,DU77)</f>
        <v>#VALUE!</v>
      </c>
      <c r="DV78" s="23" t="e">
        <f>DL78*'[1]功能-付费相关'!AI79+IF($DJ78=1,0,DV77)</f>
        <v>#VALUE!</v>
      </c>
      <c r="DW78" s="23" t="e">
        <f>DM78*'[1]功能-付费相关'!AJ79+IF($DJ78=1,0,DW77)</f>
        <v>#VALUE!</v>
      </c>
      <c r="DX78" s="23" t="e">
        <f>DN78*'[1]功能-付费相关'!AK79+IF($DJ78=1,0,DX77)</f>
        <v>#VALUE!</v>
      </c>
      <c r="DY78" s="23" t="e">
        <f>DO78*'[1]功能-付费相关'!AL79+IF($DJ78=1,0,DY77)</f>
        <v>#VALUE!</v>
      </c>
      <c r="EB78" s="23">
        <v>74</v>
      </c>
      <c r="EC78" s="23" t="e">
        <f>求节点(DD$5:DD$14,$DE$26:$DE$35,$DJ78)*节奏总纲!K77</f>
        <v>#VALUE!</v>
      </c>
      <c r="ED78" s="23" t="e">
        <f>求节点(DE$5:DE$14,$DE$26:$DE$35,$DJ78)*节奏总纲!L77</f>
        <v>#VALUE!</v>
      </c>
      <c r="EE78" s="23" t="e">
        <f>求节点(DF$5:DF$14,$DE$26:$DE$35,$DJ78)*节奏总纲!M77</f>
        <v>#VALUE!</v>
      </c>
      <c r="EF78" s="23" t="e">
        <f>求节点(DG$5:DG$14,$DE$26:$DE$35,$DJ78)*节奏总纲!N77</f>
        <v>#VALUE!</v>
      </c>
      <c r="EG78" s="23" t="e">
        <f>求节点(DH$5:DH$14,$DE$26:$DE$35,$DJ78)*节奏总纲!O77</f>
        <v>#VALUE!</v>
      </c>
      <c r="EH78" s="23" t="e">
        <f>SUM(EC$5:EC78)</f>
        <v>#VALUE!</v>
      </c>
      <c r="EI78" s="23" t="e">
        <f>SUM(ED$5:ED78)</f>
        <v>#VALUE!</v>
      </c>
      <c r="EJ78" s="23" t="e">
        <f>SUM(EE$5:EE78)</f>
        <v>#VALUE!</v>
      </c>
      <c r="EK78" s="23" t="e">
        <f>SUM(EF$5:EF78)</f>
        <v>#VALUE!</v>
      </c>
      <c r="EL78" s="23" t="e">
        <f>SUM(EG$5:EG78)</f>
        <v>#VALUE!</v>
      </c>
      <c r="EO78" s="23">
        <v>74</v>
      </c>
      <c r="EP78" s="23" t="e">
        <f>求节点(DD$5:DD$14,$DF$26:$DF$35,$DJ78)*节奏总纲!K77</f>
        <v>#VALUE!</v>
      </c>
      <c r="EQ78" s="23" t="e">
        <f>求节点(DE$5:DE$14,$DF$26:$DF$35,$DJ78)*节奏总纲!L77</f>
        <v>#VALUE!</v>
      </c>
      <c r="ER78" s="23" t="e">
        <f>求节点(DF$5:DF$14,$DF$26:$DF$35,$DJ78)*节奏总纲!M77</f>
        <v>#VALUE!</v>
      </c>
      <c r="ES78" s="23" t="e">
        <f>求节点(DG$5:DG$14,$DF$26:$DF$35,$DJ78)*节奏总纲!N77</f>
        <v>#VALUE!</v>
      </c>
      <c r="ET78" s="23" t="e">
        <f>求节点(DH$5:DH$14,$DF$26:$DF$35,$DJ78)*节奏总纲!O77</f>
        <v>#VALUE!</v>
      </c>
      <c r="EU78" s="23" t="e">
        <f>SUM(EP$5:EP78)*$DE$20</f>
        <v>#VALUE!</v>
      </c>
      <c r="EV78" s="23" t="e">
        <f>SUM(EQ$5:EQ78)*$DE$20</f>
        <v>#VALUE!</v>
      </c>
      <c r="EW78" s="23" t="e">
        <f>SUM(ER$5:ER78)*$DE$20</f>
        <v>#VALUE!</v>
      </c>
      <c r="EX78" s="23" t="e">
        <f>SUM(ES$5:ES78)*$DE$20</f>
        <v>#VALUE!</v>
      </c>
      <c r="EY78" s="23" t="e">
        <f>SUM(ET$5:ET78)*$DE$20</f>
        <v>#VALUE!</v>
      </c>
      <c r="FA78" s="23" t="e">
        <f t="shared" si="71"/>
        <v>#VALUE!</v>
      </c>
      <c r="FB78" s="23" t="e">
        <f t="shared" si="71"/>
        <v>#VALUE!</v>
      </c>
      <c r="FC78" s="23" t="e">
        <f t="shared" si="71"/>
        <v>#VALUE!</v>
      </c>
      <c r="FD78" s="23" t="e">
        <f t="shared" si="71"/>
        <v>#VALUE!</v>
      </c>
      <c r="FE78" s="23" t="e">
        <f t="shared" si="71"/>
        <v>#VALUE!</v>
      </c>
      <c r="FF78" s="17" t="e">
        <f>(FA78-FA77)/节奏总纲!K77</f>
        <v>#VALUE!</v>
      </c>
    </row>
    <row r="79" spans="13:162" x14ac:dyDescent="0.15">
      <c r="M79" s="12" t="e">
        <f>基础状态预期!#REF!</f>
        <v>#REF!</v>
      </c>
      <c r="N79" s="12" t="e">
        <f>基础状态预期!#REF!</f>
        <v>#REF!</v>
      </c>
      <c r="O79" s="12" t="e">
        <f>基础状态预期!#REF!</f>
        <v>#REF!</v>
      </c>
      <c r="P79" s="14" t="e">
        <f t="shared" si="76"/>
        <v>#REF!</v>
      </c>
      <c r="Q79" s="14" t="e">
        <f t="shared" si="72"/>
        <v>#REF!</v>
      </c>
      <c r="R79" s="14" t="e">
        <f t="shared" si="72"/>
        <v>#REF!</v>
      </c>
      <c r="S79" s="14" t="e">
        <f t="shared" si="72"/>
        <v>#REF!</v>
      </c>
      <c r="T79" s="14" t="e">
        <f t="shared" si="72"/>
        <v>#REF!</v>
      </c>
      <c r="U79" s="14" t="e">
        <f t="shared" si="72"/>
        <v>#REF!</v>
      </c>
      <c r="V79" s="14" t="e">
        <f>SUMPRODUCT(P79:U79/'[1]功能-行军令'!$GI$26:$GN$26)/0.18*'[1]功能-付费相关'!$K$6</f>
        <v>#REF!</v>
      </c>
      <c r="Y79" s="23">
        <v>75</v>
      </c>
      <c r="Z79" s="23">
        <f t="shared" si="56"/>
        <v>0</v>
      </c>
      <c r="AA79" s="23">
        <f t="shared" si="56"/>
        <v>0</v>
      </c>
      <c r="AB79" s="23">
        <f t="shared" si="56"/>
        <v>0</v>
      </c>
      <c r="AC79" s="23">
        <f t="shared" si="56"/>
        <v>0</v>
      </c>
      <c r="AD79" s="23">
        <f t="shared" si="56"/>
        <v>0</v>
      </c>
      <c r="AE79" s="23">
        <f t="shared" si="56"/>
        <v>0</v>
      </c>
      <c r="AF79" s="26"/>
      <c r="AG79" s="23">
        <v>75</v>
      </c>
      <c r="AH79" s="23">
        <f t="shared" si="57"/>
        <v>0</v>
      </c>
      <c r="AI79" s="23">
        <f t="shared" si="57"/>
        <v>0</v>
      </c>
      <c r="AJ79" s="23">
        <f t="shared" si="57"/>
        <v>0</v>
      </c>
      <c r="AK79" s="23">
        <f t="shared" si="57"/>
        <v>0</v>
      </c>
      <c r="AL79" s="23">
        <f t="shared" si="57"/>
        <v>0</v>
      </c>
      <c r="AM79" s="23">
        <f t="shared" si="57"/>
        <v>0</v>
      </c>
      <c r="AN79" s="26"/>
      <c r="AO79" s="23">
        <v>75</v>
      </c>
      <c r="AP79" s="23">
        <f t="shared" si="58"/>
        <v>0</v>
      </c>
      <c r="AQ79" s="23">
        <f t="shared" si="58"/>
        <v>0</v>
      </c>
      <c r="AR79" s="23">
        <f t="shared" si="58"/>
        <v>0</v>
      </c>
      <c r="AS79" s="23">
        <f t="shared" si="58"/>
        <v>0</v>
      </c>
      <c r="AT79" s="23">
        <f t="shared" si="58"/>
        <v>0</v>
      </c>
      <c r="AU79" s="23">
        <f t="shared" si="58"/>
        <v>0</v>
      </c>
      <c r="AV79" s="26"/>
      <c r="AW79" s="23">
        <v>75</v>
      </c>
      <c r="AX79" s="23">
        <f t="shared" si="59"/>
        <v>0</v>
      </c>
      <c r="AY79" s="23">
        <f t="shared" si="59"/>
        <v>0</v>
      </c>
      <c r="AZ79" s="23">
        <f t="shared" si="59"/>
        <v>0</v>
      </c>
      <c r="BA79" s="23">
        <f t="shared" si="59"/>
        <v>0</v>
      </c>
      <c r="BB79" s="23">
        <f t="shared" si="59"/>
        <v>0</v>
      </c>
      <c r="BC79" s="23">
        <f t="shared" si="59"/>
        <v>0</v>
      </c>
      <c r="BD79" s="26"/>
      <c r="BE79" s="23">
        <v>75</v>
      </c>
      <c r="BF79" s="23">
        <f t="shared" si="60"/>
        <v>0</v>
      </c>
      <c r="BG79" s="23">
        <f t="shared" si="60"/>
        <v>0</v>
      </c>
      <c r="BH79" s="23">
        <f t="shared" si="60"/>
        <v>0</v>
      </c>
      <c r="BI79" s="23">
        <f t="shared" si="60"/>
        <v>0</v>
      </c>
      <c r="BJ79" s="23">
        <f t="shared" si="60"/>
        <v>0</v>
      </c>
      <c r="BK79" s="23">
        <f t="shared" si="60"/>
        <v>0</v>
      </c>
      <c r="BO79" s="23">
        <v>75</v>
      </c>
      <c r="BP79" s="23" t="e">
        <f t="shared" si="61"/>
        <v>#VALUE!</v>
      </c>
      <c r="BQ79" s="23" t="e">
        <f t="shared" si="62"/>
        <v>#VALUE!</v>
      </c>
      <c r="BR79" s="23" t="e">
        <f t="shared" si="63"/>
        <v>#VALUE!</v>
      </c>
      <c r="BS79" s="23" t="e">
        <f t="shared" si="64"/>
        <v>#VALUE!</v>
      </c>
      <c r="BT79" s="23" t="e">
        <f t="shared" si="65"/>
        <v>#VALUE!</v>
      </c>
      <c r="BV79" s="23">
        <v>75</v>
      </c>
      <c r="BW79" s="23" t="e">
        <f t="shared" si="66"/>
        <v>#VALUE!</v>
      </c>
      <c r="BX79" s="23" t="e">
        <f t="shared" si="67"/>
        <v>#VALUE!</v>
      </c>
      <c r="BY79" s="23" t="e">
        <f t="shared" si="68"/>
        <v>#VALUE!</v>
      </c>
      <c r="BZ79" s="23" t="e">
        <f t="shared" si="69"/>
        <v>#VALUE!</v>
      </c>
      <c r="CA79" s="23" t="e">
        <f t="shared" si="70"/>
        <v>#VALUE!</v>
      </c>
      <c r="CE79" s="31">
        <v>50</v>
      </c>
      <c r="CF79" s="31" t="e">
        <f t="shared" si="73"/>
        <v>#VALUE!</v>
      </c>
      <c r="CG79" s="31">
        <v>0</v>
      </c>
      <c r="CH79" s="31">
        <v>0</v>
      </c>
      <c r="CI79" s="31" t="e">
        <f t="shared" si="74"/>
        <v>#VALUE!</v>
      </c>
      <c r="CJ79" s="31" t="e">
        <f>CF79*(INDEX([2]非r将兵属性验证!T$7:T$106,$CE79,1)+INDEX([2]非r将兵属性验证!AJ$7:AJ$106,$CE79,1))</f>
        <v>#VALUE!</v>
      </c>
      <c r="CK79" s="31">
        <v>0</v>
      </c>
      <c r="CL79" s="31">
        <v>0</v>
      </c>
      <c r="CM79" s="31" t="e">
        <f>CI79*INDEX([2]非r将兵属性验证!$AO$7:$AO$106,$CE79,1)</f>
        <v>#VALUE!</v>
      </c>
      <c r="CN79" s="31" t="e">
        <f t="shared" si="75"/>
        <v>#VALUE!</v>
      </c>
      <c r="CQ79" s="31">
        <v>50</v>
      </c>
      <c r="CR79" s="31" t="e">
        <f t="shared" si="77"/>
        <v>#VALUE!</v>
      </c>
      <c r="CS79" s="31"/>
      <c r="CT79" s="31"/>
      <c r="CU79" s="31" t="e">
        <f t="shared" si="78"/>
        <v>#VALUE!</v>
      </c>
      <c r="CW79" s="17" t="e">
        <f t="shared" si="79"/>
        <v>#VALUE!</v>
      </c>
      <c r="DJ79" s="23">
        <v>75</v>
      </c>
      <c r="DK79" s="23" t="e">
        <f>求节点(DD$5:DD$14,$DD$26:$DD$35,$DJ79)*节奏总纲!K78</f>
        <v>#VALUE!</v>
      </c>
      <c r="DL79" s="23" t="e">
        <f>求节点(DE$5:DE$14,$DD$26:$DD$35,$DJ79)*节奏总纲!L78</f>
        <v>#VALUE!</v>
      </c>
      <c r="DM79" s="23" t="e">
        <f>求节点(DF$5:DF$14,$DD$26:$DD$35,$DJ79)*节奏总纲!M78</f>
        <v>#VALUE!</v>
      </c>
      <c r="DN79" s="23" t="e">
        <f>求节点(DG$5:DG$14,$DD$26:$DD$35,$DJ79)*节奏总纲!N78</f>
        <v>#VALUE!</v>
      </c>
      <c r="DO79" s="23" t="e">
        <f>求节点(DH$5:DH$14,$DD$26:$DD$35,$DJ79)*节奏总纲!O78</f>
        <v>#VALUE!</v>
      </c>
      <c r="DP79" s="23" t="e">
        <f>SUM(DK$5:DK79)</f>
        <v>#VALUE!</v>
      </c>
      <c r="DQ79" s="23" t="e">
        <f>SUM(DL$5:DL79)</f>
        <v>#VALUE!</v>
      </c>
      <c r="DR79" s="23" t="e">
        <f>SUM(DM$5:DM79)</f>
        <v>#VALUE!</v>
      </c>
      <c r="DS79" s="23" t="e">
        <f>SUM(DN$5:DN79)</f>
        <v>#VALUE!</v>
      </c>
      <c r="DT79" s="23" t="e">
        <f>SUM(DO$5:DO79)</f>
        <v>#VALUE!</v>
      </c>
      <c r="DU79" s="23" t="e">
        <f>DK79*'[1]功能-付费相关'!AH80+IF($DJ79=1,0,DU78)</f>
        <v>#VALUE!</v>
      </c>
      <c r="DV79" s="23" t="e">
        <f>DL79*'[1]功能-付费相关'!AI80+IF($DJ79=1,0,DV78)</f>
        <v>#VALUE!</v>
      </c>
      <c r="DW79" s="23" t="e">
        <f>DM79*'[1]功能-付费相关'!AJ80+IF($DJ79=1,0,DW78)</f>
        <v>#VALUE!</v>
      </c>
      <c r="DX79" s="23" t="e">
        <f>DN79*'[1]功能-付费相关'!AK80+IF($DJ79=1,0,DX78)</f>
        <v>#VALUE!</v>
      </c>
      <c r="DY79" s="23" t="e">
        <f>DO79*'[1]功能-付费相关'!AL80+IF($DJ79=1,0,DY78)</f>
        <v>#VALUE!</v>
      </c>
      <c r="EB79" s="23">
        <v>75</v>
      </c>
      <c r="EC79" s="23" t="e">
        <f>求节点(DD$5:DD$14,$DE$26:$DE$35,$DJ79)*节奏总纲!K78</f>
        <v>#VALUE!</v>
      </c>
      <c r="ED79" s="23" t="e">
        <f>求节点(DE$5:DE$14,$DE$26:$DE$35,$DJ79)*节奏总纲!L78</f>
        <v>#VALUE!</v>
      </c>
      <c r="EE79" s="23" t="e">
        <f>求节点(DF$5:DF$14,$DE$26:$DE$35,$DJ79)*节奏总纲!M78</f>
        <v>#VALUE!</v>
      </c>
      <c r="EF79" s="23" t="e">
        <f>求节点(DG$5:DG$14,$DE$26:$DE$35,$DJ79)*节奏总纲!N78</f>
        <v>#VALUE!</v>
      </c>
      <c r="EG79" s="23" t="e">
        <f>求节点(DH$5:DH$14,$DE$26:$DE$35,$DJ79)*节奏总纲!O78</f>
        <v>#VALUE!</v>
      </c>
      <c r="EH79" s="23" t="e">
        <f>SUM(EC$5:EC79)</f>
        <v>#VALUE!</v>
      </c>
      <c r="EI79" s="23" t="e">
        <f>SUM(ED$5:ED79)</f>
        <v>#VALUE!</v>
      </c>
      <c r="EJ79" s="23" t="e">
        <f>SUM(EE$5:EE79)</f>
        <v>#VALUE!</v>
      </c>
      <c r="EK79" s="23" t="e">
        <f>SUM(EF$5:EF79)</f>
        <v>#VALUE!</v>
      </c>
      <c r="EL79" s="23" t="e">
        <f>SUM(EG$5:EG79)</f>
        <v>#VALUE!</v>
      </c>
      <c r="EO79" s="23">
        <v>75</v>
      </c>
      <c r="EP79" s="23" t="e">
        <f>求节点(DD$5:DD$14,$DF$26:$DF$35,$DJ79)*节奏总纲!K78</f>
        <v>#VALUE!</v>
      </c>
      <c r="EQ79" s="23" t="e">
        <f>求节点(DE$5:DE$14,$DF$26:$DF$35,$DJ79)*节奏总纲!L78</f>
        <v>#VALUE!</v>
      </c>
      <c r="ER79" s="23" t="e">
        <f>求节点(DF$5:DF$14,$DF$26:$DF$35,$DJ79)*节奏总纲!M78</f>
        <v>#VALUE!</v>
      </c>
      <c r="ES79" s="23" t="e">
        <f>求节点(DG$5:DG$14,$DF$26:$DF$35,$DJ79)*节奏总纲!N78</f>
        <v>#VALUE!</v>
      </c>
      <c r="ET79" s="23" t="e">
        <f>求节点(DH$5:DH$14,$DF$26:$DF$35,$DJ79)*节奏总纲!O78</f>
        <v>#VALUE!</v>
      </c>
      <c r="EU79" s="23" t="e">
        <f>SUM(EP$5:EP79)*$DE$20</f>
        <v>#VALUE!</v>
      </c>
      <c r="EV79" s="23" t="e">
        <f>SUM(EQ$5:EQ79)*$DE$20</f>
        <v>#VALUE!</v>
      </c>
      <c r="EW79" s="23" t="e">
        <f>SUM(ER$5:ER79)*$DE$20</f>
        <v>#VALUE!</v>
      </c>
      <c r="EX79" s="23" t="e">
        <f>SUM(ES$5:ES79)*$DE$20</f>
        <v>#VALUE!</v>
      </c>
      <c r="EY79" s="23" t="e">
        <f>SUM(ET$5:ET79)*$DE$20</f>
        <v>#VALUE!</v>
      </c>
      <c r="FA79" s="23" t="e">
        <f t="shared" si="71"/>
        <v>#VALUE!</v>
      </c>
      <c r="FB79" s="23" t="e">
        <f t="shared" si="71"/>
        <v>#VALUE!</v>
      </c>
      <c r="FC79" s="23" t="e">
        <f t="shared" si="71"/>
        <v>#VALUE!</v>
      </c>
      <c r="FD79" s="23" t="e">
        <f t="shared" si="71"/>
        <v>#VALUE!</v>
      </c>
      <c r="FE79" s="23" t="e">
        <f t="shared" si="71"/>
        <v>#VALUE!</v>
      </c>
      <c r="FF79" s="17" t="e">
        <f>(FA79-FA78)/节奏总纲!K78</f>
        <v>#VALUE!</v>
      </c>
    </row>
    <row r="80" spans="13:162" x14ac:dyDescent="0.15">
      <c r="M80" s="12" t="e">
        <f>基础状态预期!#REF!</f>
        <v>#REF!</v>
      </c>
      <c r="N80" s="12" t="e">
        <f>基础状态预期!#REF!</f>
        <v>#REF!</v>
      </c>
      <c r="O80" s="12" t="e">
        <f>基础状态预期!#REF!</f>
        <v>#REF!</v>
      </c>
      <c r="P80" s="14" t="e">
        <f t="shared" si="76"/>
        <v>#REF!</v>
      </c>
      <c r="Q80" s="14" t="e">
        <f t="shared" si="72"/>
        <v>#REF!</v>
      </c>
      <c r="R80" s="14" t="e">
        <f t="shared" si="72"/>
        <v>#REF!</v>
      </c>
      <c r="S80" s="14" t="e">
        <f t="shared" si="72"/>
        <v>#REF!</v>
      </c>
      <c r="T80" s="14" t="e">
        <f t="shared" si="72"/>
        <v>#REF!</v>
      </c>
      <c r="U80" s="14" t="e">
        <f t="shared" si="72"/>
        <v>#REF!</v>
      </c>
      <c r="V80" s="14" t="e">
        <f>SUMPRODUCT(P80:U80/'[1]功能-行军令'!$GI$26:$GN$26)/0.18*'[1]功能-付费相关'!$K$6</f>
        <v>#REF!</v>
      </c>
      <c r="Y80" s="23">
        <v>76</v>
      </c>
      <c r="Z80" s="23">
        <f t="shared" si="56"/>
        <v>0</v>
      </c>
      <c r="AA80" s="23">
        <f t="shared" si="56"/>
        <v>0</v>
      </c>
      <c r="AB80" s="23">
        <f t="shared" si="56"/>
        <v>0</v>
      </c>
      <c r="AC80" s="23">
        <f t="shared" si="56"/>
        <v>0</v>
      </c>
      <c r="AD80" s="23">
        <f t="shared" si="56"/>
        <v>0</v>
      </c>
      <c r="AE80" s="23">
        <f t="shared" si="56"/>
        <v>0</v>
      </c>
      <c r="AF80" s="26"/>
      <c r="AG80" s="23">
        <v>76</v>
      </c>
      <c r="AH80" s="23">
        <f t="shared" si="57"/>
        <v>0</v>
      </c>
      <c r="AI80" s="23">
        <f t="shared" si="57"/>
        <v>0</v>
      </c>
      <c r="AJ80" s="23">
        <f t="shared" si="57"/>
        <v>0</v>
      </c>
      <c r="AK80" s="23">
        <f t="shared" si="57"/>
        <v>0</v>
      </c>
      <c r="AL80" s="23">
        <f t="shared" si="57"/>
        <v>0</v>
      </c>
      <c r="AM80" s="23">
        <f t="shared" si="57"/>
        <v>0</v>
      </c>
      <c r="AN80" s="26"/>
      <c r="AO80" s="23">
        <v>76</v>
      </c>
      <c r="AP80" s="23">
        <f t="shared" si="58"/>
        <v>0</v>
      </c>
      <c r="AQ80" s="23">
        <f t="shared" si="58"/>
        <v>0</v>
      </c>
      <c r="AR80" s="23">
        <f t="shared" si="58"/>
        <v>0</v>
      </c>
      <c r="AS80" s="23">
        <f t="shared" si="58"/>
        <v>0</v>
      </c>
      <c r="AT80" s="23">
        <f t="shared" si="58"/>
        <v>0</v>
      </c>
      <c r="AU80" s="23">
        <f t="shared" si="58"/>
        <v>0</v>
      </c>
      <c r="AV80" s="26"/>
      <c r="AW80" s="23">
        <v>76</v>
      </c>
      <c r="AX80" s="23">
        <f t="shared" si="59"/>
        <v>0</v>
      </c>
      <c r="AY80" s="23">
        <f t="shared" si="59"/>
        <v>0</v>
      </c>
      <c r="AZ80" s="23">
        <f t="shared" si="59"/>
        <v>0</v>
      </c>
      <c r="BA80" s="23">
        <f t="shared" si="59"/>
        <v>0</v>
      </c>
      <c r="BB80" s="23">
        <f t="shared" si="59"/>
        <v>0</v>
      </c>
      <c r="BC80" s="23">
        <f t="shared" si="59"/>
        <v>0</v>
      </c>
      <c r="BD80" s="26"/>
      <c r="BE80" s="23">
        <v>76</v>
      </c>
      <c r="BF80" s="23">
        <f t="shared" si="60"/>
        <v>0</v>
      </c>
      <c r="BG80" s="23">
        <f t="shared" si="60"/>
        <v>0</v>
      </c>
      <c r="BH80" s="23">
        <f t="shared" si="60"/>
        <v>0</v>
      </c>
      <c r="BI80" s="23">
        <f t="shared" si="60"/>
        <v>0</v>
      </c>
      <c r="BJ80" s="23">
        <f t="shared" si="60"/>
        <v>0</v>
      </c>
      <c r="BK80" s="23">
        <f t="shared" si="60"/>
        <v>0</v>
      </c>
      <c r="BO80" s="23">
        <v>76</v>
      </c>
      <c r="BP80" s="23" t="e">
        <f t="shared" si="61"/>
        <v>#VALUE!</v>
      </c>
      <c r="BQ80" s="23" t="e">
        <f t="shared" si="62"/>
        <v>#VALUE!</v>
      </c>
      <c r="BR80" s="23" t="e">
        <f t="shared" si="63"/>
        <v>#VALUE!</v>
      </c>
      <c r="BS80" s="23" t="e">
        <f t="shared" si="64"/>
        <v>#VALUE!</v>
      </c>
      <c r="BT80" s="23" t="e">
        <f t="shared" si="65"/>
        <v>#VALUE!</v>
      </c>
      <c r="BV80" s="23">
        <v>76</v>
      </c>
      <c r="BW80" s="23" t="e">
        <f t="shared" si="66"/>
        <v>#VALUE!</v>
      </c>
      <c r="BX80" s="23" t="e">
        <f t="shared" si="67"/>
        <v>#VALUE!</v>
      </c>
      <c r="BY80" s="23" t="e">
        <f t="shared" si="68"/>
        <v>#VALUE!</v>
      </c>
      <c r="BZ80" s="23" t="e">
        <f t="shared" si="69"/>
        <v>#VALUE!</v>
      </c>
      <c r="CA80" s="23" t="e">
        <f t="shared" si="70"/>
        <v>#VALUE!</v>
      </c>
      <c r="CE80" s="31">
        <v>60</v>
      </c>
      <c r="CF80" s="31" t="e">
        <f t="shared" si="73"/>
        <v>#VALUE!</v>
      </c>
      <c r="CG80" s="31">
        <v>0</v>
      </c>
      <c r="CH80" s="31">
        <v>0</v>
      </c>
      <c r="CI80" s="31" t="e">
        <f t="shared" si="74"/>
        <v>#VALUE!</v>
      </c>
      <c r="CJ80" s="31" t="e">
        <f>CF80*(INDEX([2]非r将兵属性验证!T$7:T$106,$CE80,1)+INDEX([2]非r将兵属性验证!AJ$7:AJ$106,$CE80,1))</f>
        <v>#VALUE!</v>
      </c>
      <c r="CK80" s="31">
        <v>0</v>
      </c>
      <c r="CL80" s="31">
        <v>0</v>
      </c>
      <c r="CM80" s="31" t="e">
        <f>CI80*INDEX([2]非r将兵属性验证!$AO$7:$AO$106,$CE80,1)</f>
        <v>#VALUE!</v>
      </c>
      <c r="CN80" s="31" t="e">
        <f t="shared" si="75"/>
        <v>#VALUE!</v>
      </c>
      <c r="CQ80" s="31">
        <v>60</v>
      </c>
      <c r="CR80" s="31" t="e">
        <f t="shared" si="77"/>
        <v>#VALUE!</v>
      </c>
      <c r="CS80" s="31"/>
      <c r="CT80" s="31"/>
      <c r="CU80" s="31" t="e">
        <f t="shared" si="78"/>
        <v>#VALUE!</v>
      </c>
      <c r="CW80" s="17" t="e">
        <f t="shared" si="79"/>
        <v>#VALUE!</v>
      </c>
      <c r="DJ80" s="23">
        <v>76</v>
      </c>
      <c r="DK80" s="23" t="e">
        <f>求节点(DD$5:DD$14,$DD$26:$DD$35,$DJ80)*节奏总纲!K79</f>
        <v>#VALUE!</v>
      </c>
      <c r="DL80" s="23" t="e">
        <f>求节点(DE$5:DE$14,$DD$26:$DD$35,$DJ80)*节奏总纲!L79</f>
        <v>#VALUE!</v>
      </c>
      <c r="DM80" s="23" t="e">
        <f>求节点(DF$5:DF$14,$DD$26:$DD$35,$DJ80)*节奏总纲!M79</f>
        <v>#VALUE!</v>
      </c>
      <c r="DN80" s="23" t="e">
        <f>求节点(DG$5:DG$14,$DD$26:$DD$35,$DJ80)*节奏总纲!N79</f>
        <v>#VALUE!</v>
      </c>
      <c r="DO80" s="23" t="e">
        <f>求节点(DH$5:DH$14,$DD$26:$DD$35,$DJ80)*节奏总纲!O79</f>
        <v>#VALUE!</v>
      </c>
      <c r="DP80" s="23" t="e">
        <f>SUM(DK$5:DK80)</f>
        <v>#VALUE!</v>
      </c>
      <c r="DQ80" s="23" t="e">
        <f>SUM(DL$5:DL80)</f>
        <v>#VALUE!</v>
      </c>
      <c r="DR80" s="23" t="e">
        <f>SUM(DM$5:DM80)</f>
        <v>#VALUE!</v>
      </c>
      <c r="DS80" s="23" t="e">
        <f>SUM(DN$5:DN80)</f>
        <v>#VALUE!</v>
      </c>
      <c r="DT80" s="23" t="e">
        <f>SUM(DO$5:DO80)</f>
        <v>#VALUE!</v>
      </c>
      <c r="DU80" s="23" t="e">
        <f>DK80*'[1]功能-付费相关'!AH81+IF($DJ80=1,0,DU79)</f>
        <v>#VALUE!</v>
      </c>
      <c r="DV80" s="23" t="e">
        <f>DL80*'[1]功能-付费相关'!AI81+IF($DJ80=1,0,DV79)</f>
        <v>#VALUE!</v>
      </c>
      <c r="DW80" s="23" t="e">
        <f>DM80*'[1]功能-付费相关'!AJ81+IF($DJ80=1,0,DW79)</f>
        <v>#VALUE!</v>
      </c>
      <c r="DX80" s="23" t="e">
        <f>DN80*'[1]功能-付费相关'!AK81+IF($DJ80=1,0,DX79)</f>
        <v>#VALUE!</v>
      </c>
      <c r="DY80" s="23" t="e">
        <f>DO80*'[1]功能-付费相关'!AL81+IF($DJ80=1,0,DY79)</f>
        <v>#VALUE!</v>
      </c>
      <c r="EB80" s="23">
        <v>76</v>
      </c>
      <c r="EC80" s="23" t="e">
        <f>求节点(DD$5:DD$14,$DE$26:$DE$35,$DJ80)*节奏总纲!K79</f>
        <v>#VALUE!</v>
      </c>
      <c r="ED80" s="23" t="e">
        <f>求节点(DE$5:DE$14,$DE$26:$DE$35,$DJ80)*节奏总纲!L79</f>
        <v>#VALUE!</v>
      </c>
      <c r="EE80" s="23" t="e">
        <f>求节点(DF$5:DF$14,$DE$26:$DE$35,$DJ80)*节奏总纲!M79</f>
        <v>#VALUE!</v>
      </c>
      <c r="EF80" s="23" t="e">
        <f>求节点(DG$5:DG$14,$DE$26:$DE$35,$DJ80)*节奏总纲!N79</f>
        <v>#VALUE!</v>
      </c>
      <c r="EG80" s="23" t="e">
        <f>求节点(DH$5:DH$14,$DE$26:$DE$35,$DJ80)*节奏总纲!O79</f>
        <v>#VALUE!</v>
      </c>
      <c r="EH80" s="23" t="e">
        <f>SUM(EC$5:EC80)</f>
        <v>#VALUE!</v>
      </c>
      <c r="EI80" s="23" t="e">
        <f>SUM(ED$5:ED80)</f>
        <v>#VALUE!</v>
      </c>
      <c r="EJ80" s="23" t="e">
        <f>SUM(EE$5:EE80)</f>
        <v>#VALUE!</v>
      </c>
      <c r="EK80" s="23" t="e">
        <f>SUM(EF$5:EF80)</f>
        <v>#VALUE!</v>
      </c>
      <c r="EL80" s="23" t="e">
        <f>SUM(EG$5:EG80)</f>
        <v>#VALUE!</v>
      </c>
      <c r="EO80" s="23">
        <v>76</v>
      </c>
      <c r="EP80" s="23" t="e">
        <f>求节点(DD$5:DD$14,$DF$26:$DF$35,$DJ80)*节奏总纲!K79</f>
        <v>#VALUE!</v>
      </c>
      <c r="EQ80" s="23" t="e">
        <f>求节点(DE$5:DE$14,$DF$26:$DF$35,$DJ80)*节奏总纲!L79</f>
        <v>#VALUE!</v>
      </c>
      <c r="ER80" s="23" t="e">
        <f>求节点(DF$5:DF$14,$DF$26:$DF$35,$DJ80)*节奏总纲!M79</f>
        <v>#VALUE!</v>
      </c>
      <c r="ES80" s="23" t="e">
        <f>求节点(DG$5:DG$14,$DF$26:$DF$35,$DJ80)*节奏总纲!N79</f>
        <v>#VALUE!</v>
      </c>
      <c r="ET80" s="23" t="e">
        <f>求节点(DH$5:DH$14,$DF$26:$DF$35,$DJ80)*节奏总纲!O79</f>
        <v>#VALUE!</v>
      </c>
      <c r="EU80" s="23" t="e">
        <f>SUM(EP$5:EP80)*$DE$20</f>
        <v>#VALUE!</v>
      </c>
      <c r="EV80" s="23" t="e">
        <f>SUM(EQ$5:EQ80)*$DE$20</f>
        <v>#VALUE!</v>
      </c>
      <c r="EW80" s="23" t="e">
        <f>SUM(ER$5:ER80)*$DE$20</f>
        <v>#VALUE!</v>
      </c>
      <c r="EX80" s="23" t="e">
        <f>SUM(ES$5:ES80)*$DE$20</f>
        <v>#VALUE!</v>
      </c>
      <c r="EY80" s="23" t="e">
        <f>SUM(ET$5:ET80)*$DE$20</f>
        <v>#VALUE!</v>
      </c>
      <c r="FA80" s="23" t="e">
        <f t="shared" si="71"/>
        <v>#VALUE!</v>
      </c>
      <c r="FB80" s="23" t="e">
        <f t="shared" si="71"/>
        <v>#VALUE!</v>
      </c>
      <c r="FC80" s="23" t="e">
        <f t="shared" si="71"/>
        <v>#VALUE!</v>
      </c>
      <c r="FD80" s="23" t="e">
        <f t="shared" si="71"/>
        <v>#VALUE!</v>
      </c>
      <c r="FE80" s="23" t="e">
        <f t="shared" si="71"/>
        <v>#VALUE!</v>
      </c>
      <c r="FF80" s="17" t="e">
        <f>(FA80-FA79)/节奏总纲!K79</f>
        <v>#VALUE!</v>
      </c>
    </row>
    <row r="81" spans="13:162" x14ac:dyDescent="0.15">
      <c r="M81" s="12" t="e">
        <f>基础状态预期!#REF!</f>
        <v>#REF!</v>
      </c>
      <c r="N81" s="12" t="e">
        <f>基础状态预期!#REF!</f>
        <v>#REF!</v>
      </c>
      <c r="O81" s="12" t="e">
        <f>基础状态预期!#REF!</f>
        <v>#REF!</v>
      </c>
      <c r="P81" s="14" t="e">
        <f t="shared" si="76"/>
        <v>#REF!</v>
      </c>
      <c r="Q81" s="14" t="e">
        <f t="shared" si="72"/>
        <v>#REF!</v>
      </c>
      <c r="R81" s="14" t="e">
        <f t="shared" si="72"/>
        <v>#REF!</v>
      </c>
      <c r="S81" s="14" t="e">
        <f t="shared" si="72"/>
        <v>#REF!</v>
      </c>
      <c r="T81" s="14" t="e">
        <f t="shared" si="72"/>
        <v>#REF!</v>
      </c>
      <c r="U81" s="14" t="e">
        <f t="shared" si="72"/>
        <v>#REF!</v>
      </c>
      <c r="V81" s="14" t="e">
        <f>SUMPRODUCT(P81:U81/'[1]功能-行军令'!$GI$26:$GN$26)/0.18*'[1]功能-付费相关'!$K$6</f>
        <v>#REF!</v>
      </c>
      <c r="Y81" s="23">
        <v>77</v>
      </c>
      <c r="Z81" s="23">
        <f t="shared" si="56"/>
        <v>0</v>
      </c>
      <c r="AA81" s="23">
        <f t="shared" si="56"/>
        <v>0</v>
      </c>
      <c r="AB81" s="23">
        <f t="shared" si="56"/>
        <v>0</v>
      </c>
      <c r="AC81" s="23">
        <f t="shared" si="56"/>
        <v>0</v>
      </c>
      <c r="AD81" s="23">
        <f t="shared" si="56"/>
        <v>0</v>
      </c>
      <c r="AE81" s="23">
        <f t="shared" si="56"/>
        <v>0</v>
      </c>
      <c r="AF81" s="26"/>
      <c r="AG81" s="23">
        <v>77</v>
      </c>
      <c r="AH81" s="23">
        <f t="shared" si="57"/>
        <v>0</v>
      </c>
      <c r="AI81" s="23">
        <f t="shared" si="57"/>
        <v>0</v>
      </c>
      <c r="AJ81" s="23">
        <f t="shared" si="57"/>
        <v>0</v>
      </c>
      <c r="AK81" s="23">
        <f t="shared" si="57"/>
        <v>0</v>
      </c>
      <c r="AL81" s="23">
        <f t="shared" si="57"/>
        <v>0</v>
      </c>
      <c r="AM81" s="23">
        <f t="shared" si="57"/>
        <v>0</v>
      </c>
      <c r="AN81" s="26"/>
      <c r="AO81" s="23">
        <v>77</v>
      </c>
      <c r="AP81" s="23">
        <f t="shared" si="58"/>
        <v>0</v>
      </c>
      <c r="AQ81" s="23">
        <f t="shared" si="58"/>
        <v>0</v>
      </c>
      <c r="AR81" s="23">
        <f t="shared" si="58"/>
        <v>0</v>
      </c>
      <c r="AS81" s="23">
        <f t="shared" si="58"/>
        <v>0</v>
      </c>
      <c r="AT81" s="23">
        <f t="shared" si="58"/>
        <v>0</v>
      </c>
      <c r="AU81" s="23">
        <f t="shared" si="58"/>
        <v>0</v>
      </c>
      <c r="AV81" s="26"/>
      <c r="AW81" s="23">
        <v>77</v>
      </c>
      <c r="AX81" s="23">
        <f t="shared" si="59"/>
        <v>0</v>
      </c>
      <c r="AY81" s="23">
        <f t="shared" si="59"/>
        <v>0</v>
      </c>
      <c r="AZ81" s="23">
        <f t="shared" si="59"/>
        <v>0</v>
      </c>
      <c r="BA81" s="23">
        <f t="shared" si="59"/>
        <v>0</v>
      </c>
      <c r="BB81" s="23">
        <f t="shared" si="59"/>
        <v>0</v>
      </c>
      <c r="BC81" s="23">
        <f t="shared" si="59"/>
        <v>0</v>
      </c>
      <c r="BD81" s="26"/>
      <c r="BE81" s="23">
        <v>77</v>
      </c>
      <c r="BF81" s="23">
        <f t="shared" si="60"/>
        <v>0</v>
      </c>
      <c r="BG81" s="23">
        <f t="shared" si="60"/>
        <v>0</v>
      </c>
      <c r="BH81" s="23">
        <f t="shared" si="60"/>
        <v>0</v>
      </c>
      <c r="BI81" s="23">
        <f t="shared" si="60"/>
        <v>0</v>
      </c>
      <c r="BJ81" s="23">
        <f t="shared" si="60"/>
        <v>0</v>
      </c>
      <c r="BK81" s="23">
        <f t="shared" si="60"/>
        <v>0</v>
      </c>
      <c r="BO81" s="23">
        <v>77</v>
      </c>
      <c r="BP81" s="23" t="e">
        <f t="shared" si="61"/>
        <v>#VALUE!</v>
      </c>
      <c r="BQ81" s="23" t="e">
        <f t="shared" si="62"/>
        <v>#VALUE!</v>
      </c>
      <c r="BR81" s="23" t="e">
        <f t="shared" si="63"/>
        <v>#VALUE!</v>
      </c>
      <c r="BS81" s="23" t="e">
        <f t="shared" si="64"/>
        <v>#VALUE!</v>
      </c>
      <c r="BT81" s="23" t="e">
        <f t="shared" si="65"/>
        <v>#VALUE!</v>
      </c>
      <c r="BV81" s="23">
        <v>77</v>
      </c>
      <c r="BW81" s="23" t="e">
        <f t="shared" si="66"/>
        <v>#VALUE!</v>
      </c>
      <c r="BX81" s="23" t="e">
        <f t="shared" si="67"/>
        <v>#VALUE!</v>
      </c>
      <c r="BY81" s="23" t="e">
        <f t="shared" si="68"/>
        <v>#VALUE!</v>
      </c>
      <c r="BZ81" s="23" t="e">
        <f t="shared" si="69"/>
        <v>#VALUE!</v>
      </c>
      <c r="CA81" s="23" t="e">
        <f t="shared" si="70"/>
        <v>#VALUE!</v>
      </c>
      <c r="CE81" s="31">
        <v>70</v>
      </c>
      <c r="CF81" s="31" t="e">
        <f t="shared" si="73"/>
        <v>#VALUE!</v>
      </c>
      <c r="CG81" s="31">
        <v>0</v>
      </c>
      <c r="CH81" s="31">
        <v>0</v>
      </c>
      <c r="CI81" s="31" t="e">
        <f t="shared" si="74"/>
        <v>#VALUE!</v>
      </c>
      <c r="CJ81" s="31" t="e">
        <f>CF81*(INDEX([2]非r将兵属性验证!T$7:T$106,$CE81,1)+INDEX([2]非r将兵属性验证!AJ$7:AJ$106,$CE81,1))</f>
        <v>#VALUE!</v>
      </c>
      <c r="CK81" s="31">
        <v>0</v>
      </c>
      <c r="CL81" s="31">
        <v>0</v>
      </c>
      <c r="CM81" s="31" t="e">
        <f>CI81*INDEX([2]非r将兵属性验证!$AO$7:$AO$106,$CE81,1)</f>
        <v>#VALUE!</v>
      </c>
      <c r="CN81" s="31" t="e">
        <f t="shared" si="75"/>
        <v>#VALUE!</v>
      </c>
      <c r="CQ81" s="31">
        <v>70</v>
      </c>
      <c r="CR81" s="31" t="e">
        <f t="shared" si="77"/>
        <v>#VALUE!</v>
      </c>
      <c r="CS81" s="31"/>
      <c r="CT81" s="31"/>
      <c r="CU81" s="31" t="e">
        <f t="shared" si="78"/>
        <v>#VALUE!</v>
      </c>
      <c r="CW81" s="17" t="e">
        <f t="shared" si="79"/>
        <v>#VALUE!</v>
      </c>
      <c r="DJ81" s="23">
        <v>77</v>
      </c>
      <c r="DK81" s="23" t="e">
        <f>求节点(DD$5:DD$14,$DD$26:$DD$35,$DJ81)*节奏总纲!K80</f>
        <v>#VALUE!</v>
      </c>
      <c r="DL81" s="23" t="e">
        <f>求节点(DE$5:DE$14,$DD$26:$DD$35,$DJ81)*节奏总纲!L80</f>
        <v>#VALUE!</v>
      </c>
      <c r="DM81" s="23" t="e">
        <f>求节点(DF$5:DF$14,$DD$26:$DD$35,$DJ81)*节奏总纲!M80</f>
        <v>#VALUE!</v>
      </c>
      <c r="DN81" s="23" t="e">
        <f>求节点(DG$5:DG$14,$DD$26:$DD$35,$DJ81)*节奏总纲!N80</f>
        <v>#VALUE!</v>
      </c>
      <c r="DO81" s="23" t="e">
        <f>求节点(DH$5:DH$14,$DD$26:$DD$35,$DJ81)*节奏总纲!O80</f>
        <v>#VALUE!</v>
      </c>
      <c r="DP81" s="23" t="e">
        <f>SUM(DK$5:DK81)</f>
        <v>#VALUE!</v>
      </c>
      <c r="DQ81" s="23" t="e">
        <f>SUM(DL$5:DL81)</f>
        <v>#VALUE!</v>
      </c>
      <c r="DR81" s="23" t="e">
        <f>SUM(DM$5:DM81)</f>
        <v>#VALUE!</v>
      </c>
      <c r="DS81" s="23" t="e">
        <f>SUM(DN$5:DN81)</f>
        <v>#VALUE!</v>
      </c>
      <c r="DT81" s="23" t="e">
        <f>SUM(DO$5:DO81)</f>
        <v>#VALUE!</v>
      </c>
      <c r="DU81" s="23" t="e">
        <f>DK81*'[1]功能-付费相关'!AH82+IF($DJ81=1,0,DU80)</f>
        <v>#VALUE!</v>
      </c>
      <c r="DV81" s="23" t="e">
        <f>DL81*'[1]功能-付费相关'!AI82+IF($DJ81=1,0,DV80)</f>
        <v>#VALUE!</v>
      </c>
      <c r="DW81" s="23" t="e">
        <f>DM81*'[1]功能-付费相关'!AJ82+IF($DJ81=1,0,DW80)</f>
        <v>#VALUE!</v>
      </c>
      <c r="DX81" s="23" t="e">
        <f>DN81*'[1]功能-付费相关'!AK82+IF($DJ81=1,0,DX80)</f>
        <v>#VALUE!</v>
      </c>
      <c r="DY81" s="23" t="e">
        <f>DO81*'[1]功能-付费相关'!AL82+IF($DJ81=1,0,DY80)</f>
        <v>#VALUE!</v>
      </c>
      <c r="EB81" s="23">
        <v>77</v>
      </c>
      <c r="EC81" s="23" t="e">
        <f>求节点(DD$5:DD$14,$DE$26:$DE$35,$DJ81)*节奏总纲!K80</f>
        <v>#VALUE!</v>
      </c>
      <c r="ED81" s="23" t="e">
        <f>求节点(DE$5:DE$14,$DE$26:$DE$35,$DJ81)*节奏总纲!L80</f>
        <v>#VALUE!</v>
      </c>
      <c r="EE81" s="23" t="e">
        <f>求节点(DF$5:DF$14,$DE$26:$DE$35,$DJ81)*节奏总纲!M80</f>
        <v>#VALUE!</v>
      </c>
      <c r="EF81" s="23" t="e">
        <f>求节点(DG$5:DG$14,$DE$26:$DE$35,$DJ81)*节奏总纲!N80</f>
        <v>#VALUE!</v>
      </c>
      <c r="EG81" s="23" t="e">
        <f>求节点(DH$5:DH$14,$DE$26:$DE$35,$DJ81)*节奏总纲!O80</f>
        <v>#VALUE!</v>
      </c>
      <c r="EH81" s="23" t="e">
        <f>SUM(EC$5:EC81)</f>
        <v>#VALUE!</v>
      </c>
      <c r="EI81" s="23" t="e">
        <f>SUM(ED$5:ED81)</f>
        <v>#VALUE!</v>
      </c>
      <c r="EJ81" s="23" t="e">
        <f>SUM(EE$5:EE81)</f>
        <v>#VALUE!</v>
      </c>
      <c r="EK81" s="23" t="e">
        <f>SUM(EF$5:EF81)</f>
        <v>#VALUE!</v>
      </c>
      <c r="EL81" s="23" t="e">
        <f>SUM(EG$5:EG81)</f>
        <v>#VALUE!</v>
      </c>
      <c r="EO81" s="23">
        <v>77</v>
      </c>
      <c r="EP81" s="23" t="e">
        <f>求节点(DD$5:DD$14,$DF$26:$DF$35,$DJ81)*节奏总纲!K80</f>
        <v>#VALUE!</v>
      </c>
      <c r="EQ81" s="23" t="e">
        <f>求节点(DE$5:DE$14,$DF$26:$DF$35,$DJ81)*节奏总纲!L80</f>
        <v>#VALUE!</v>
      </c>
      <c r="ER81" s="23" t="e">
        <f>求节点(DF$5:DF$14,$DF$26:$DF$35,$DJ81)*节奏总纲!M80</f>
        <v>#VALUE!</v>
      </c>
      <c r="ES81" s="23" t="e">
        <f>求节点(DG$5:DG$14,$DF$26:$DF$35,$DJ81)*节奏总纲!N80</f>
        <v>#VALUE!</v>
      </c>
      <c r="ET81" s="23" t="e">
        <f>求节点(DH$5:DH$14,$DF$26:$DF$35,$DJ81)*节奏总纲!O80</f>
        <v>#VALUE!</v>
      </c>
      <c r="EU81" s="23" t="e">
        <f>SUM(EP$5:EP81)*$DE$20</f>
        <v>#VALUE!</v>
      </c>
      <c r="EV81" s="23" t="e">
        <f>SUM(EQ$5:EQ81)*$DE$20</f>
        <v>#VALUE!</v>
      </c>
      <c r="EW81" s="23" t="e">
        <f>SUM(ER$5:ER81)*$DE$20</f>
        <v>#VALUE!</v>
      </c>
      <c r="EX81" s="23" t="e">
        <f>SUM(ES$5:ES81)*$DE$20</f>
        <v>#VALUE!</v>
      </c>
      <c r="EY81" s="23" t="e">
        <f>SUM(ET$5:ET81)*$DE$20</f>
        <v>#VALUE!</v>
      </c>
      <c r="FA81" s="23" t="e">
        <f t="shared" si="71"/>
        <v>#VALUE!</v>
      </c>
      <c r="FB81" s="23" t="e">
        <f t="shared" si="71"/>
        <v>#VALUE!</v>
      </c>
      <c r="FC81" s="23" t="e">
        <f t="shared" si="71"/>
        <v>#VALUE!</v>
      </c>
      <c r="FD81" s="23" t="e">
        <f t="shared" si="71"/>
        <v>#VALUE!</v>
      </c>
      <c r="FE81" s="23" t="e">
        <f t="shared" si="71"/>
        <v>#VALUE!</v>
      </c>
      <c r="FF81" s="17" t="e">
        <f>(FA81-FA80)/节奏总纲!K80</f>
        <v>#VALUE!</v>
      </c>
    </row>
    <row r="82" spans="13:162" x14ac:dyDescent="0.15">
      <c r="M82" s="12" t="e">
        <f>基础状态预期!#REF!</f>
        <v>#REF!</v>
      </c>
      <c r="N82" s="12" t="e">
        <f>基础状态预期!#REF!</f>
        <v>#REF!</v>
      </c>
      <c r="O82" s="12" t="e">
        <f>基础状态预期!#REF!</f>
        <v>#REF!</v>
      </c>
      <c r="P82" s="14" t="e">
        <f t="shared" si="76"/>
        <v>#REF!</v>
      </c>
      <c r="Q82" s="14" t="e">
        <f t="shared" si="72"/>
        <v>#REF!</v>
      </c>
      <c r="R82" s="14" t="e">
        <f t="shared" si="72"/>
        <v>#REF!</v>
      </c>
      <c r="S82" s="14" t="e">
        <f t="shared" si="72"/>
        <v>#REF!</v>
      </c>
      <c r="T82" s="14" t="e">
        <f t="shared" si="72"/>
        <v>#REF!</v>
      </c>
      <c r="U82" s="14" t="e">
        <f t="shared" si="72"/>
        <v>#REF!</v>
      </c>
      <c r="V82" s="14" t="e">
        <f>SUMPRODUCT(P82:U82/'[1]功能-行军令'!$GI$26:$GN$26)/0.18*'[1]功能-付费相关'!$K$6</f>
        <v>#REF!</v>
      </c>
      <c r="Y82" s="23">
        <v>78</v>
      </c>
      <c r="Z82" s="23">
        <f t="shared" si="56"/>
        <v>0</v>
      </c>
      <c r="AA82" s="23">
        <f t="shared" si="56"/>
        <v>0</v>
      </c>
      <c r="AB82" s="23">
        <f t="shared" si="56"/>
        <v>0</v>
      </c>
      <c r="AC82" s="23">
        <f t="shared" si="56"/>
        <v>0</v>
      </c>
      <c r="AD82" s="23">
        <f t="shared" si="56"/>
        <v>0</v>
      </c>
      <c r="AE82" s="23">
        <f t="shared" si="56"/>
        <v>0</v>
      </c>
      <c r="AF82" s="26"/>
      <c r="AG82" s="23">
        <v>78</v>
      </c>
      <c r="AH82" s="23">
        <f t="shared" si="57"/>
        <v>0</v>
      </c>
      <c r="AI82" s="23">
        <f t="shared" si="57"/>
        <v>0</v>
      </c>
      <c r="AJ82" s="23">
        <f t="shared" si="57"/>
        <v>0</v>
      </c>
      <c r="AK82" s="23">
        <f t="shared" si="57"/>
        <v>0</v>
      </c>
      <c r="AL82" s="23">
        <f t="shared" si="57"/>
        <v>0</v>
      </c>
      <c r="AM82" s="23">
        <f t="shared" si="57"/>
        <v>0</v>
      </c>
      <c r="AN82" s="26"/>
      <c r="AO82" s="23">
        <v>78</v>
      </c>
      <c r="AP82" s="23">
        <f t="shared" si="58"/>
        <v>0</v>
      </c>
      <c r="AQ82" s="23">
        <f t="shared" si="58"/>
        <v>0</v>
      </c>
      <c r="AR82" s="23">
        <f t="shared" si="58"/>
        <v>0</v>
      </c>
      <c r="AS82" s="23">
        <f t="shared" si="58"/>
        <v>0</v>
      </c>
      <c r="AT82" s="23">
        <f t="shared" si="58"/>
        <v>0</v>
      </c>
      <c r="AU82" s="23">
        <f t="shared" si="58"/>
        <v>0</v>
      </c>
      <c r="AV82" s="26"/>
      <c r="AW82" s="23">
        <v>78</v>
      </c>
      <c r="AX82" s="23">
        <f t="shared" si="59"/>
        <v>0</v>
      </c>
      <c r="AY82" s="23">
        <f t="shared" si="59"/>
        <v>0</v>
      </c>
      <c r="AZ82" s="23">
        <f t="shared" si="59"/>
        <v>0</v>
      </c>
      <c r="BA82" s="23">
        <f t="shared" si="59"/>
        <v>0</v>
      </c>
      <c r="BB82" s="23">
        <f t="shared" si="59"/>
        <v>0</v>
      </c>
      <c r="BC82" s="23">
        <f t="shared" si="59"/>
        <v>0</v>
      </c>
      <c r="BD82" s="26"/>
      <c r="BE82" s="23">
        <v>78</v>
      </c>
      <c r="BF82" s="23">
        <f t="shared" si="60"/>
        <v>0</v>
      </c>
      <c r="BG82" s="23">
        <f t="shared" si="60"/>
        <v>0</v>
      </c>
      <c r="BH82" s="23">
        <f t="shared" si="60"/>
        <v>0</v>
      </c>
      <c r="BI82" s="23">
        <f t="shared" si="60"/>
        <v>0</v>
      </c>
      <c r="BJ82" s="23">
        <f t="shared" si="60"/>
        <v>0</v>
      </c>
      <c r="BK82" s="23">
        <f t="shared" si="60"/>
        <v>0</v>
      </c>
      <c r="BO82" s="23">
        <v>78</v>
      </c>
      <c r="BP82" s="23" t="e">
        <f t="shared" si="61"/>
        <v>#VALUE!</v>
      </c>
      <c r="BQ82" s="23" t="e">
        <f t="shared" si="62"/>
        <v>#VALUE!</v>
      </c>
      <c r="BR82" s="23" t="e">
        <f t="shared" si="63"/>
        <v>#VALUE!</v>
      </c>
      <c r="BS82" s="23" t="e">
        <f t="shared" si="64"/>
        <v>#VALUE!</v>
      </c>
      <c r="BT82" s="23" t="e">
        <f t="shared" si="65"/>
        <v>#VALUE!</v>
      </c>
      <c r="BV82" s="23">
        <v>78</v>
      </c>
      <c r="BW82" s="23" t="e">
        <f t="shared" si="66"/>
        <v>#VALUE!</v>
      </c>
      <c r="BX82" s="23" t="e">
        <f t="shared" si="67"/>
        <v>#VALUE!</v>
      </c>
      <c r="BY82" s="23" t="e">
        <f t="shared" si="68"/>
        <v>#VALUE!</v>
      </c>
      <c r="BZ82" s="23" t="e">
        <f t="shared" si="69"/>
        <v>#VALUE!</v>
      </c>
      <c r="CA82" s="23" t="e">
        <f t="shared" si="70"/>
        <v>#VALUE!</v>
      </c>
      <c r="CE82" s="31">
        <v>80</v>
      </c>
      <c r="CF82" s="31" t="e">
        <f t="shared" si="73"/>
        <v>#VALUE!</v>
      </c>
      <c r="CG82" s="31">
        <v>0</v>
      </c>
      <c r="CH82" s="31">
        <v>0</v>
      </c>
      <c r="CI82" s="31" t="e">
        <f t="shared" si="74"/>
        <v>#VALUE!</v>
      </c>
      <c r="CJ82" s="31" t="e">
        <f>CF82*(INDEX([2]非r将兵属性验证!T$7:T$106,$CE82,1)+INDEX([2]非r将兵属性验证!AJ$7:AJ$106,$CE82,1))</f>
        <v>#VALUE!</v>
      </c>
      <c r="CK82" s="31">
        <v>0</v>
      </c>
      <c r="CL82" s="31">
        <v>0</v>
      </c>
      <c r="CM82" s="31" t="e">
        <f>CI82*INDEX([2]非r将兵属性验证!$AO$7:$AO$106,$CE82,1)</f>
        <v>#VALUE!</v>
      </c>
      <c r="CN82" s="31" t="e">
        <f t="shared" si="75"/>
        <v>#VALUE!</v>
      </c>
      <c r="CQ82" s="31">
        <v>80</v>
      </c>
      <c r="CR82" s="31" t="e">
        <f t="shared" si="77"/>
        <v>#VALUE!</v>
      </c>
      <c r="CS82" s="31"/>
      <c r="CT82" s="31"/>
      <c r="CU82" s="31" t="e">
        <f t="shared" si="78"/>
        <v>#VALUE!</v>
      </c>
      <c r="CW82" s="17" t="e">
        <f t="shared" si="79"/>
        <v>#VALUE!</v>
      </c>
      <c r="DJ82" s="23">
        <v>78</v>
      </c>
      <c r="DK82" s="23" t="e">
        <f>求节点(DD$5:DD$14,$DD$26:$DD$35,$DJ82)*节奏总纲!K81</f>
        <v>#VALUE!</v>
      </c>
      <c r="DL82" s="23" t="e">
        <f>求节点(DE$5:DE$14,$DD$26:$DD$35,$DJ82)*节奏总纲!L81</f>
        <v>#VALUE!</v>
      </c>
      <c r="DM82" s="23" t="e">
        <f>求节点(DF$5:DF$14,$DD$26:$DD$35,$DJ82)*节奏总纲!M81</f>
        <v>#VALUE!</v>
      </c>
      <c r="DN82" s="23" t="e">
        <f>求节点(DG$5:DG$14,$DD$26:$DD$35,$DJ82)*节奏总纲!N81</f>
        <v>#VALUE!</v>
      </c>
      <c r="DO82" s="23" t="e">
        <f>求节点(DH$5:DH$14,$DD$26:$DD$35,$DJ82)*节奏总纲!O81</f>
        <v>#VALUE!</v>
      </c>
      <c r="DP82" s="23" t="e">
        <f>SUM(DK$5:DK82)</f>
        <v>#VALUE!</v>
      </c>
      <c r="DQ82" s="23" t="e">
        <f>SUM(DL$5:DL82)</f>
        <v>#VALUE!</v>
      </c>
      <c r="DR82" s="23" t="e">
        <f>SUM(DM$5:DM82)</f>
        <v>#VALUE!</v>
      </c>
      <c r="DS82" s="23" t="e">
        <f>SUM(DN$5:DN82)</f>
        <v>#VALUE!</v>
      </c>
      <c r="DT82" s="23" t="e">
        <f>SUM(DO$5:DO82)</f>
        <v>#VALUE!</v>
      </c>
      <c r="DU82" s="23" t="e">
        <f>DK82*'[1]功能-付费相关'!AH83+IF($DJ82=1,0,DU81)</f>
        <v>#VALUE!</v>
      </c>
      <c r="DV82" s="23" t="e">
        <f>DL82*'[1]功能-付费相关'!AI83+IF($DJ82=1,0,DV81)</f>
        <v>#VALUE!</v>
      </c>
      <c r="DW82" s="23" t="e">
        <f>DM82*'[1]功能-付费相关'!AJ83+IF($DJ82=1,0,DW81)</f>
        <v>#VALUE!</v>
      </c>
      <c r="DX82" s="23" t="e">
        <f>DN82*'[1]功能-付费相关'!AK83+IF($DJ82=1,0,DX81)</f>
        <v>#VALUE!</v>
      </c>
      <c r="DY82" s="23" t="e">
        <f>DO82*'[1]功能-付费相关'!AL83+IF($DJ82=1,0,DY81)</f>
        <v>#VALUE!</v>
      </c>
      <c r="EB82" s="23">
        <v>78</v>
      </c>
      <c r="EC82" s="23" t="e">
        <f>求节点(DD$5:DD$14,$DE$26:$DE$35,$DJ82)*节奏总纲!K81</f>
        <v>#VALUE!</v>
      </c>
      <c r="ED82" s="23" t="e">
        <f>求节点(DE$5:DE$14,$DE$26:$DE$35,$DJ82)*节奏总纲!L81</f>
        <v>#VALUE!</v>
      </c>
      <c r="EE82" s="23" t="e">
        <f>求节点(DF$5:DF$14,$DE$26:$DE$35,$DJ82)*节奏总纲!M81</f>
        <v>#VALUE!</v>
      </c>
      <c r="EF82" s="23" t="e">
        <f>求节点(DG$5:DG$14,$DE$26:$DE$35,$DJ82)*节奏总纲!N81</f>
        <v>#VALUE!</v>
      </c>
      <c r="EG82" s="23" t="e">
        <f>求节点(DH$5:DH$14,$DE$26:$DE$35,$DJ82)*节奏总纲!O81</f>
        <v>#VALUE!</v>
      </c>
      <c r="EH82" s="23" t="e">
        <f>SUM(EC$5:EC82)</f>
        <v>#VALUE!</v>
      </c>
      <c r="EI82" s="23" t="e">
        <f>SUM(ED$5:ED82)</f>
        <v>#VALUE!</v>
      </c>
      <c r="EJ82" s="23" t="e">
        <f>SUM(EE$5:EE82)</f>
        <v>#VALUE!</v>
      </c>
      <c r="EK82" s="23" t="e">
        <f>SUM(EF$5:EF82)</f>
        <v>#VALUE!</v>
      </c>
      <c r="EL82" s="23" t="e">
        <f>SUM(EG$5:EG82)</f>
        <v>#VALUE!</v>
      </c>
      <c r="EO82" s="23">
        <v>78</v>
      </c>
      <c r="EP82" s="23" t="e">
        <f>求节点(DD$5:DD$14,$DF$26:$DF$35,$DJ82)*节奏总纲!K81</f>
        <v>#VALUE!</v>
      </c>
      <c r="EQ82" s="23" t="e">
        <f>求节点(DE$5:DE$14,$DF$26:$DF$35,$DJ82)*节奏总纲!L81</f>
        <v>#VALUE!</v>
      </c>
      <c r="ER82" s="23" t="e">
        <f>求节点(DF$5:DF$14,$DF$26:$DF$35,$DJ82)*节奏总纲!M81</f>
        <v>#VALUE!</v>
      </c>
      <c r="ES82" s="23" t="e">
        <f>求节点(DG$5:DG$14,$DF$26:$DF$35,$DJ82)*节奏总纲!N81</f>
        <v>#VALUE!</v>
      </c>
      <c r="ET82" s="23" t="e">
        <f>求节点(DH$5:DH$14,$DF$26:$DF$35,$DJ82)*节奏总纲!O81</f>
        <v>#VALUE!</v>
      </c>
      <c r="EU82" s="23" t="e">
        <f>SUM(EP$5:EP82)*$DE$20</f>
        <v>#VALUE!</v>
      </c>
      <c r="EV82" s="23" t="e">
        <f>SUM(EQ$5:EQ82)*$DE$20</f>
        <v>#VALUE!</v>
      </c>
      <c r="EW82" s="23" t="e">
        <f>SUM(ER$5:ER82)*$DE$20</f>
        <v>#VALUE!</v>
      </c>
      <c r="EX82" s="23" t="e">
        <f>SUM(ES$5:ES82)*$DE$20</f>
        <v>#VALUE!</v>
      </c>
      <c r="EY82" s="23" t="e">
        <f>SUM(ET$5:ET82)*$DE$20</f>
        <v>#VALUE!</v>
      </c>
      <c r="FA82" s="23" t="e">
        <f t="shared" si="71"/>
        <v>#VALUE!</v>
      </c>
      <c r="FB82" s="23" t="e">
        <f t="shared" si="71"/>
        <v>#VALUE!</v>
      </c>
      <c r="FC82" s="23" t="e">
        <f t="shared" si="71"/>
        <v>#VALUE!</v>
      </c>
      <c r="FD82" s="23" t="e">
        <f t="shared" si="71"/>
        <v>#VALUE!</v>
      </c>
      <c r="FE82" s="23" t="e">
        <f t="shared" si="71"/>
        <v>#VALUE!</v>
      </c>
      <c r="FF82" s="17" t="e">
        <f>(FA82-FA81)/节奏总纲!K81</f>
        <v>#VALUE!</v>
      </c>
    </row>
    <row r="83" spans="13:162" x14ac:dyDescent="0.15">
      <c r="M83" s="12" t="e">
        <f>基础状态预期!#REF!</f>
        <v>#REF!</v>
      </c>
      <c r="N83" s="12" t="e">
        <f>基础状态预期!#REF!</f>
        <v>#REF!</v>
      </c>
      <c r="O83" s="12" t="e">
        <f>基础状态预期!#REF!</f>
        <v>#REF!</v>
      </c>
      <c r="P83" s="14" t="e">
        <f t="shared" si="76"/>
        <v>#REF!</v>
      </c>
      <c r="Q83" s="14" t="e">
        <f t="shared" si="72"/>
        <v>#REF!</v>
      </c>
      <c r="R83" s="14" t="e">
        <f t="shared" si="72"/>
        <v>#REF!</v>
      </c>
      <c r="S83" s="14" t="e">
        <f t="shared" si="72"/>
        <v>#REF!</v>
      </c>
      <c r="T83" s="14" t="e">
        <f t="shared" si="72"/>
        <v>#REF!</v>
      </c>
      <c r="U83" s="14" t="e">
        <f t="shared" si="72"/>
        <v>#REF!</v>
      </c>
      <c r="V83" s="14" t="e">
        <f>SUMPRODUCT(P83:U83/'[1]功能-行军令'!$GI$26:$GN$26)/0.18*'[1]功能-付费相关'!$K$6</f>
        <v>#REF!</v>
      </c>
      <c r="Y83" s="23">
        <v>79</v>
      </c>
      <c r="Z83" s="23">
        <f t="shared" si="56"/>
        <v>0</v>
      </c>
      <c r="AA83" s="23">
        <f t="shared" si="56"/>
        <v>0</v>
      </c>
      <c r="AB83" s="23">
        <f t="shared" si="56"/>
        <v>0</v>
      </c>
      <c r="AC83" s="23">
        <f t="shared" si="56"/>
        <v>0</v>
      </c>
      <c r="AD83" s="23">
        <f t="shared" si="56"/>
        <v>0</v>
      </c>
      <c r="AE83" s="23">
        <f t="shared" si="56"/>
        <v>0</v>
      </c>
      <c r="AF83" s="26"/>
      <c r="AG83" s="23">
        <v>79</v>
      </c>
      <c r="AH83" s="23">
        <f t="shared" si="57"/>
        <v>0</v>
      </c>
      <c r="AI83" s="23">
        <f t="shared" si="57"/>
        <v>0</v>
      </c>
      <c r="AJ83" s="23">
        <f t="shared" si="57"/>
        <v>0</v>
      </c>
      <c r="AK83" s="23">
        <f t="shared" si="57"/>
        <v>0</v>
      </c>
      <c r="AL83" s="23">
        <f t="shared" si="57"/>
        <v>0</v>
      </c>
      <c r="AM83" s="23">
        <f t="shared" si="57"/>
        <v>0</v>
      </c>
      <c r="AN83" s="26"/>
      <c r="AO83" s="23">
        <v>79</v>
      </c>
      <c r="AP83" s="23">
        <f t="shared" si="58"/>
        <v>0</v>
      </c>
      <c r="AQ83" s="23">
        <f t="shared" si="58"/>
        <v>0</v>
      </c>
      <c r="AR83" s="23">
        <f t="shared" si="58"/>
        <v>0</v>
      </c>
      <c r="AS83" s="23">
        <f t="shared" si="58"/>
        <v>0</v>
      </c>
      <c r="AT83" s="23">
        <f t="shared" si="58"/>
        <v>0</v>
      </c>
      <c r="AU83" s="23">
        <f t="shared" si="58"/>
        <v>0</v>
      </c>
      <c r="AV83" s="26"/>
      <c r="AW83" s="23">
        <v>79</v>
      </c>
      <c r="AX83" s="23">
        <f t="shared" si="59"/>
        <v>0</v>
      </c>
      <c r="AY83" s="23">
        <f t="shared" si="59"/>
        <v>0</v>
      </c>
      <c r="AZ83" s="23">
        <f t="shared" si="59"/>
        <v>0</v>
      </c>
      <c r="BA83" s="23">
        <f t="shared" si="59"/>
        <v>0</v>
      </c>
      <c r="BB83" s="23">
        <f t="shared" si="59"/>
        <v>0</v>
      </c>
      <c r="BC83" s="23">
        <f t="shared" si="59"/>
        <v>0</v>
      </c>
      <c r="BD83" s="26"/>
      <c r="BE83" s="23">
        <v>79</v>
      </c>
      <c r="BF83" s="23">
        <f t="shared" si="60"/>
        <v>0</v>
      </c>
      <c r="BG83" s="23">
        <f t="shared" si="60"/>
        <v>0</v>
      </c>
      <c r="BH83" s="23">
        <f t="shared" si="60"/>
        <v>0</v>
      </c>
      <c r="BI83" s="23">
        <f t="shared" si="60"/>
        <v>0</v>
      </c>
      <c r="BJ83" s="23">
        <f t="shared" si="60"/>
        <v>0</v>
      </c>
      <c r="BK83" s="23">
        <f t="shared" si="60"/>
        <v>0</v>
      </c>
      <c r="BO83" s="23">
        <v>79</v>
      </c>
      <c r="BP83" s="23" t="e">
        <f t="shared" si="61"/>
        <v>#VALUE!</v>
      </c>
      <c r="BQ83" s="23" t="e">
        <f t="shared" si="62"/>
        <v>#VALUE!</v>
      </c>
      <c r="BR83" s="23" t="e">
        <f t="shared" si="63"/>
        <v>#VALUE!</v>
      </c>
      <c r="BS83" s="23" t="e">
        <f t="shared" si="64"/>
        <v>#VALUE!</v>
      </c>
      <c r="BT83" s="23" t="e">
        <f t="shared" si="65"/>
        <v>#VALUE!</v>
      </c>
      <c r="BV83" s="23">
        <v>79</v>
      </c>
      <c r="BW83" s="23" t="e">
        <f t="shared" si="66"/>
        <v>#VALUE!</v>
      </c>
      <c r="BX83" s="23" t="e">
        <f t="shared" si="67"/>
        <v>#VALUE!</v>
      </c>
      <c r="BY83" s="23" t="e">
        <f t="shared" si="68"/>
        <v>#VALUE!</v>
      </c>
      <c r="BZ83" s="23" t="e">
        <f t="shared" si="69"/>
        <v>#VALUE!</v>
      </c>
      <c r="CA83" s="23" t="e">
        <f t="shared" si="70"/>
        <v>#VALUE!</v>
      </c>
      <c r="CE83" s="31">
        <v>90</v>
      </c>
      <c r="CF83" s="31" t="e">
        <f t="shared" si="73"/>
        <v>#VALUE!</v>
      </c>
      <c r="CG83" s="31">
        <v>0</v>
      </c>
      <c r="CH83" s="31">
        <v>0</v>
      </c>
      <c r="CI83" s="31" t="e">
        <f t="shared" si="74"/>
        <v>#VALUE!</v>
      </c>
      <c r="CJ83" s="31" t="e">
        <f>CF83*(INDEX([2]非r将兵属性验证!T$7:T$106,$CE83,1)+INDEX([2]非r将兵属性验证!AJ$7:AJ$106,$CE83,1))</f>
        <v>#VALUE!</v>
      </c>
      <c r="CK83" s="31">
        <v>0</v>
      </c>
      <c r="CL83" s="31">
        <v>0</v>
      </c>
      <c r="CM83" s="31" t="e">
        <f>CI83*INDEX([2]非r将兵属性验证!$AO$7:$AO$106,$CE83,1)</f>
        <v>#VALUE!</v>
      </c>
      <c r="CN83" s="31" t="e">
        <f t="shared" si="75"/>
        <v>#VALUE!</v>
      </c>
      <c r="CQ83" s="31">
        <v>90</v>
      </c>
      <c r="CR83" s="31" t="e">
        <f t="shared" si="77"/>
        <v>#VALUE!</v>
      </c>
      <c r="CS83" s="31"/>
      <c r="CT83" s="31"/>
      <c r="CU83" s="31" t="e">
        <f t="shared" si="78"/>
        <v>#VALUE!</v>
      </c>
      <c r="CW83" s="17" t="e">
        <f t="shared" si="79"/>
        <v>#VALUE!</v>
      </c>
      <c r="DJ83" s="23">
        <v>79</v>
      </c>
      <c r="DK83" s="23" t="e">
        <f>求节点(DD$5:DD$14,$DD$26:$DD$35,$DJ83)*节奏总纲!K82</f>
        <v>#VALUE!</v>
      </c>
      <c r="DL83" s="23" t="e">
        <f>求节点(DE$5:DE$14,$DD$26:$DD$35,$DJ83)*节奏总纲!L82</f>
        <v>#VALUE!</v>
      </c>
      <c r="DM83" s="23" t="e">
        <f>求节点(DF$5:DF$14,$DD$26:$DD$35,$DJ83)*节奏总纲!M82</f>
        <v>#VALUE!</v>
      </c>
      <c r="DN83" s="23" t="e">
        <f>求节点(DG$5:DG$14,$DD$26:$DD$35,$DJ83)*节奏总纲!N82</f>
        <v>#VALUE!</v>
      </c>
      <c r="DO83" s="23" t="e">
        <f>求节点(DH$5:DH$14,$DD$26:$DD$35,$DJ83)*节奏总纲!O82</f>
        <v>#VALUE!</v>
      </c>
      <c r="DP83" s="23" t="e">
        <f>SUM(DK$5:DK83)</f>
        <v>#VALUE!</v>
      </c>
      <c r="DQ83" s="23" t="e">
        <f>SUM(DL$5:DL83)</f>
        <v>#VALUE!</v>
      </c>
      <c r="DR83" s="23" t="e">
        <f>SUM(DM$5:DM83)</f>
        <v>#VALUE!</v>
      </c>
      <c r="DS83" s="23" t="e">
        <f>SUM(DN$5:DN83)</f>
        <v>#VALUE!</v>
      </c>
      <c r="DT83" s="23" t="e">
        <f>SUM(DO$5:DO83)</f>
        <v>#VALUE!</v>
      </c>
      <c r="DU83" s="23" t="e">
        <f>DK83*'[1]功能-付费相关'!AH84+IF($DJ83=1,0,DU82)</f>
        <v>#VALUE!</v>
      </c>
      <c r="DV83" s="23" t="e">
        <f>DL83*'[1]功能-付费相关'!AI84+IF($DJ83=1,0,DV82)</f>
        <v>#VALUE!</v>
      </c>
      <c r="DW83" s="23" t="e">
        <f>DM83*'[1]功能-付费相关'!AJ84+IF($DJ83=1,0,DW82)</f>
        <v>#VALUE!</v>
      </c>
      <c r="DX83" s="23" t="e">
        <f>DN83*'[1]功能-付费相关'!AK84+IF($DJ83=1,0,DX82)</f>
        <v>#VALUE!</v>
      </c>
      <c r="DY83" s="23" t="e">
        <f>DO83*'[1]功能-付费相关'!AL84+IF($DJ83=1,0,DY82)</f>
        <v>#VALUE!</v>
      </c>
      <c r="EB83" s="23">
        <v>79</v>
      </c>
      <c r="EC83" s="23" t="e">
        <f>求节点(DD$5:DD$14,$DE$26:$DE$35,$DJ83)*节奏总纲!K82</f>
        <v>#VALUE!</v>
      </c>
      <c r="ED83" s="23" t="e">
        <f>求节点(DE$5:DE$14,$DE$26:$DE$35,$DJ83)*节奏总纲!L82</f>
        <v>#VALUE!</v>
      </c>
      <c r="EE83" s="23" t="e">
        <f>求节点(DF$5:DF$14,$DE$26:$DE$35,$DJ83)*节奏总纲!M82</f>
        <v>#VALUE!</v>
      </c>
      <c r="EF83" s="23" t="e">
        <f>求节点(DG$5:DG$14,$DE$26:$DE$35,$DJ83)*节奏总纲!N82</f>
        <v>#VALUE!</v>
      </c>
      <c r="EG83" s="23" t="e">
        <f>求节点(DH$5:DH$14,$DE$26:$DE$35,$DJ83)*节奏总纲!O82</f>
        <v>#VALUE!</v>
      </c>
      <c r="EH83" s="23" t="e">
        <f>SUM(EC$5:EC83)</f>
        <v>#VALUE!</v>
      </c>
      <c r="EI83" s="23" t="e">
        <f>SUM(ED$5:ED83)</f>
        <v>#VALUE!</v>
      </c>
      <c r="EJ83" s="23" t="e">
        <f>SUM(EE$5:EE83)</f>
        <v>#VALUE!</v>
      </c>
      <c r="EK83" s="23" t="e">
        <f>SUM(EF$5:EF83)</f>
        <v>#VALUE!</v>
      </c>
      <c r="EL83" s="23" t="e">
        <f>SUM(EG$5:EG83)</f>
        <v>#VALUE!</v>
      </c>
      <c r="EO83" s="23">
        <v>79</v>
      </c>
      <c r="EP83" s="23" t="e">
        <f>求节点(DD$5:DD$14,$DF$26:$DF$35,$DJ83)*节奏总纲!K82</f>
        <v>#VALUE!</v>
      </c>
      <c r="EQ83" s="23" t="e">
        <f>求节点(DE$5:DE$14,$DF$26:$DF$35,$DJ83)*节奏总纲!L82</f>
        <v>#VALUE!</v>
      </c>
      <c r="ER83" s="23" t="e">
        <f>求节点(DF$5:DF$14,$DF$26:$DF$35,$DJ83)*节奏总纲!M82</f>
        <v>#VALUE!</v>
      </c>
      <c r="ES83" s="23" t="e">
        <f>求节点(DG$5:DG$14,$DF$26:$DF$35,$DJ83)*节奏总纲!N82</f>
        <v>#VALUE!</v>
      </c>
      <c r="ET83" s="23" t="e">
        <f>求节点(DH$5:DH$14,$DF$26:$DF$35,$DJ83)*节奏总纲!O82</f>
        <v>#VALUE!</v>
      </c>
      <c r="EU83" s="23" t="e">
        <f>SUM(EP$5:EP83)*$DE$20</f>
        <v>#VALUE!</v>
      </c>
      <c r="EV83" s="23" t="e">
        <f>SUM(EQ$5:EQ83)*$DE$20</f>
        <v>#VALUE!</v>
      </c>
      <c r="EW83" s="23" t="e">
        <f>SUM(ER$5:ER83)*$DE$20</f>
        <v>#VALUE!</v>
      </c>
      <c r="EX83" s="23" t="e">
        <f>SUM(ES$5:ES83)*$DE$20</f>
        <v>#VALUE!</v>
      </c>
      <c r="EY83" s="23" t="e">
        <f>SUM(ET$5:ET83)*$DE$20</f>
        <v>#VALUE!</v>
      </c>
      <c r="FA83" s="23" t="e">
        <f t="shared" si="71"/>
        <v>#VALUE!</v>
      </c>
      <c r="FB83" s="23" t="e">
        <f t="shared" si="71"/>
        <v>#VALUE!</v>
      </c>
      <c r="FC83" s="23" t="e">
        <f t="shared" si="71"/>
        <v>#VALUE!</v>
      </c>
      <c r="FD83" s="23" t="e">
        <f t="shared" si="71"/>
        <v>#VALUE!</v>
      </c>
      <c r="FE83" s="23" t="e">
        <f t="shared" si="71"/>
        <v>#VALUE!</v>
      </c>
      <c r="FF83" s="17" t="e">
        <f>(FA83-FA82)/节奏总纲!K82</f>
        <v>#VALUE!</v>
      </c>
    </row>
    <row r="84" spans="13:162" x14ac:dyDescent="0.15">
      <c r="M84" s="12" t="e">
        <f>基础状态预期!#REF!</f>
        <v>#REF!</v>
      </c>
      <c r="N84" s="12" t="e">
        <f>基础状态预期!#REF!</f>
        <v>#REF!</v>
      </c>
      <c r="O84" s="12" t="e">
        <f>基础状态预期!#REF!</f>
        <v>#REF!</v>
      </c>
      <c r="P84" s="14" t="e">
        <f t="shared" si="76"/>
        <v>#REF!</v>
      </c>
      <c r="Q84" s="14" t="e">
        <f t="shared" si="72"/>
        <v>#REF!</v>
      </c>
      <c r="R84" s="14" t="e">
        <f t="shared" si="72"/>
        <v>#REF!</v>
      </c>
      <c r="S84" s="14" t="e">
        <f t="shared" si="72"/>
        <v>#REF!</v>
      </c>
      <c r="T84" s="14" t="e">
        <f t="shared" si="72"/>
        <v>#REF!</v>
      </c>
      <c r="U84" s="14" t="e">
        <f t="shared" si="72"/>
        <v>#REF!</v>
      </c>
      <c r="V84" s="14" t="e">
        <f>SUMPRODUCT(P84:U84/'[1]功能-行军令'!$GI$26:$GN$26)/0.18*'[1]功能-付费相关'!$K$6</f>
        <v>#REF!</v>
      </c>
      <c r="Y84" s="23">
        <v>80</v>
      </c>
      <c r="Z84" s="23">
        <f t="shared" si="56"/>
        <v>0</v>
      </c>
      <c r="AA84" s="23">
        <f t="shared" si="56"/>
        <v>0</v>
      </c>
      <c r="AB84" s="23">
        <f t="shared" si="56"/>
        <v>0</v>
      </c>
      <c r="AC84" s="23">
        <f t="shared" si="56"/>
        <v>0</v>
      </c>
      <c r="AD84" s="23">
        <f t="shared" si="56"/>
        <v>0</v>
      </c>
      <c r="AE84" s="23">
        <f t="shared" si="56"/>
        <v>0</v>
      </c>
      <c r="AF84" s="26"/>
      <c r="AG84" s="23">
        <v>80</v>
      </c>
      <c r="AH84" s="23">
        <f t="shared" si="57"/>
        <v>0</v>
      </c>
      <c r="AI84" s="23">
        <f t="shared" si="57"/>
        <v>0</v>
      </c>
      <c r="AJ84" s="23">
        <f t="shared" si="57"/>
        <v>0</v>
      </c>
      <c r="AK84" s="23">
        <f t="shared" si="57"/>
        <v>0</v>
      </c>
      <c r="AL84" s="23">
        <f t="shared" si="57"/>
        <v>0</v>
      </c>
      <c r="AM84" s="23">
        <f t="shared" si="57"/>
        <v>0</v>
      </c>
      <c r="AN84" s="26"/>
      <c r="AO84" s="23">
        <v>80</v>
      </c>
      <c r="AP84" s="23">
        <f t="shared" si="58"/>
        <v>0</v>
      </c>
      <c r="AQ84" s="23">
        <f t="shared" si="58"/>
        <v>0</v>
      </c>
      <c r="AR84" s="23">
        <f t="shared" si="58"/>
        <v>0</v>
      </c>
      <c r="AS84" s="23">
        <f t="shared" si="58"/>
        <v>0</v>
      </c>
      <c r="AT84" s="23">
        <f t="shared" si="58"/>
        <v>0</v>
      </c>
      <c r="AU84" s="23">
        <f t="shared" si="58"/>
        <v>0</v>
      </c>
      <c r="AV84" s="26"/>
      <c r="AW84" s="23">
        <v>80</v>
      </c>
      <c r="AX84" s="23">
        <f t="shared" si="59"/>
        <v>0</v>
      </c>
      <c r="AY84" s="23">
        <f t="shared" si="59"/>
        <v>0</v>
      </c>
      <c r="AZ84" s="23">
        <f t="shared" si="59"/>
        <v>0</v>
      </c>
      <c r="BA84" s="23">
        <f t="shared" si="59"/>
        <v>0</v>
      </c>
      <c r="BB84" s="23">
        <f t="shared" si="59"/>
        <v>0</v>
      </c>
      <c r="BC84" s="23">
        <f t="shared" si="59"/>
        <v>0</v>
      </c>
      <c r="BD84" s="26"/>
      <c r="BE84" s="23">
        <v>80</v>
      </c>
      <c r="BF84" s="23">
        <f t="shared" si="60"/>
        <v>0</v>
      </c>
      <c r="BG84" s="23">
        <f t="shared" si="60"/>
        <v>0</v>
      </c>
      <c r="BH84" s="23">
        <f t="shared" si="60"/>
        <v>0</v>
      </c>
      <c r="BI84" s="23">
        <f t="shared" si="60"/>
        <v>0</v>
      </c>
      <c r="BJ84" s="23">
        <f t="shared" si="60"/>
        <v>0</v>
      </c>
      <c r="BK84" s="23">
        <f t="shared" si="60"/>
        <v>0</v>
      </c>
      <c r="BO84" s="23">
        <v>80</v>
      </c>
      <c r="BP84" s="23" t="e">
        <f t="shared" si="61"/>
        <v>#VALUE!</v>
      </c>
      <c r="BQ84" s="23" t="e">
        <f t="shared" si="62"/>
        <v>#VALUE!</v>
      </c>
      <c r="BR84" s="23" t="e">
        <f t="shared" si="63"/>
        <v>#VALUE!</v>
      </c>
      <c r="BS84" s="23" t="e">
        <f t="shared" si="64"/>
        <v>#VALUE!</v>
      </c>
      <c r="BT84" s="23" t="e">
        <f t="shared" si="65"/>
        <v>#VALUE!</v>
      </c>
      <c r="BV84" s="23">
        <v>80</v>
      </c>
      <c r="BW84" s="23" t="e">
        <f t="shared" si="66"/>
        <v>#VALUE!</v>
      </c>
      <c r="BX84" s="23" t="e">
        <f t="shared" si="67"/>
        <v>#VALUE!</v>
      </c>
      <c r="BY84" s="23" t="e">
        <f t="shared" si="68"/>
        <v>#VALUE!</v>
      </c>
      <c r="BZ84" s="23" t="e">
        <f t="shared" si="69"/>
        <v>#VALUE!</v>
      </c>
      <c r="CA84" s="23" t="e">
        <f t="shared" si="70"/>
        <v>#VALUE!</v>
      </c>
      <c r="CE84" s="31">
        <v>100</v>
      </c>
      <c r="CF84" s="31" t="e">
        <f t="shared" si="73"/>
        <v>#VALUE!</v>
      </c>
      <c r="CG84" s="31">
        <v>0</v>
      </c>
      <c r="CH84" s="31">
        <v>0</v>
      </c>
      <c r="CI84" s="31" t="e">
        <f t="shared" si="74"/>
        <v>#VALUE!</v>
      </c>
      <c r="CJ84" s="31" t="e">
        <f>CF84*(INDEX([2]非r将兵属性验证!T$7:T$106,$CE84,1)+INDEX([2]非r将兵属性验证!AJ$7:AJ$106,$CE84,1))</f>
        <v>#VALUE!</v>
      </c>
      <c r="CK84" s="31">
        <v>0</v>
      </c>
      <c r="CL84" s="31">
        <v>0</v>
      </c>
      <c r="CM84" s="31" t="e">
        <f>CI84*INDEX([2]非r将兵属性验证!$AO$7:$AO$106,$CE84,1)</f>
        <v>#VALUE!</v>
      </c>
      <c r="CN84" s="31" t="e">
        <f t="shared" si="75"/>
        <v>#VALUE!</v>
      </c>
      <c r="CQ84" s="31">
        <v>100</v>
      </c>
      <c r="CR84" s="31" t="e">
        <f t="shared" si="77"/>
        <v>#VALUE!</v>
      </c>
      <c r="CS84" s="31"/>
      <c r="CT84" s="31"/>
      <c r="CU84" s="31" t="e">
        <f t="shared" si="78"/>
        <v>#VALUE!</v>
      </c>
      <c r="CW84" s="17" t="e">
        <f t="shared" si="79"/>
        <v>#VALUE!</v>
      </c>
      <c r="DJ84" s="23">
        <v>80</v>
      </c>
      <c r="DK84" s="23" t="e">
        <f>求节点(DD$5:DD$14,$DD$26:$DD$35,$DJ84)*节奏总纲!K83</f>
        <v>#VALUE!</v>
      </c>
      <c r="DL84" s="23" t="e">
        <f>求节点(DE$5:DE$14,$DD$26:$DD$35,$DJ84)*节奏总纲!L83</f>
        <v>#VALUE!</v>
      </c>
      <c r="DM84" s="23" t="e">
        <f>求节点(DF$5:DF$14,$DD$26:$DD$35,$DJ84)*节奏总纲!M83</f>
        <v>#VALUE!</v>
      </c>
      <c r="DN84" s="23" t="e">
        <f>求节点(DG$5:DG$14,$DD$26:$DD$35,$DJ84)*节奏总纲!N83</f>
        <v>#VALUE!</v>
      </c>
      <c r="DO84" s="23" t="e">
        <f>求节点(DH$5:DH$14,$DD$26:$DD$35,$DJ84)*节奏总纲!O83</f>
        <v>#VALUE!</v>
      </c>
      <c r="DP84" s="23" t="e">
        <f>SUM(DK$5:DK84)</f>
        <v>#VALUE!</v>
      </c>
      <c r="DQ84" s="23" t="e">
        <f>SUM(DL$5:DL84)</f>
        <v>#VALUE!</v>
      </c>
      <c r="DR84" s="23" t="e">
        <f>SUM(DM$5:DM84)</f>
        <v>#VALUE!</v>
      </c>
      <c r="DS84" s="23" t="e">
        <f>SUM(DN$5:DN84)</f>
        <v>#VALUE!</v>
      </c>
      <c r="DT84" s="23" t="e">
        <f>SUM(DO$5:DO84)</f>
        <v>#VALUE!</v>
      </c>
      <c r="DU84" s="23" t="e">
        <f>DK84*'[1]功能-付费相关'!AH85+IF($DJ84=1,0,DU83)</f>
        <v>#VALUE!</v>
      </c>
      <c r="DV84" s="23" t="e">
        <f>DL84*'[1]功能-付费相关'!AI85+IF($DJ84=1,0,DV83)</f>
        <v>#VALUE!</v>
      </c>
      <c r="DW84" s="23" t="e">
        <f>DM84*'[1]功能-付费相关'!AJ85+IF($DJ84=1,0,DW83)</f>
        <v>#VALUE!</v>
      </c>
      <c r="DX84" s="23" t="e">
        <f>DN84*'[1]功能-付费相关'!AK85+IF($DJ84=1,0,DX83)</f>
        <v>#VALUE!</v>
      </c>
      <c r="DY84" s="23" t="e">
        <f>DO84*'[1]功能-付费相关'!AL85+IF($DJ84=1,0,DY83)</f>
        <v>#VALUE!</v>
      </c>
      <c r="EB84" s="23">
        <v>80</v>
      </c>
      <c r="EC84" s="23" t="e">
        <f>求节点(DD$5:DD$14,$DE$26:$DE$35,$DJ84)*节奏总纲!K83</f>
        <v>#VALUE!</v>
      </c>
      <c r="ED84" s="23" t="e">
        <f>求节点(DE$5:DE$14,$DE$26:$DE$35,$DJ84)*节奏总纲!L83</f>
        <v>#VALUE!</v>
      </c>
      <c r="EE84" s="23" t="e">
        <f>求节点(DF$5:DF$14,$DE$26:$DE$35,$DJ84)*节奏总纲!M83</f>
        <v>#VALUE!</v>
      </c>
      <c r="EF84" s="23" t="e">
        <f>求节点(DG$5:DG$14,$DE$26:$DE$35,$DJ84)*节奏总纲!N83</f>
        <v>#VALUE!</v>
      </c>
      <c r="EG84" s="23" t="e">
        <f>求节点(DH$5:DH$14,$DE$26:$DE$35,$DJ84)*节奏总纲!O83</f>
        <v>#VALUE!</v>
      </c>
      <c r="EH84" s="23" t="e">
        <f>SUM(EC$5:EC84)</f>
        <v>#VALUE!</v>
      </c>
      <c r="EI84" s="23" t="e">
        <f>SUM(ED$5:ED84)</f>
        <v>#VALUE!</v>
      </c>
      <c r="EJ84" s="23" t="e">
        <f>SUM(EE$5:EE84)</f>
        <v>#VALUE!</v>
      </c>
      <c r="EK84" s="23" t="e">
        <f>SUM(EF$5:EF84)</f>
        <v>#VALUE!</v>
      </c>
      <c r="EL84" s="23" t="e">
        <f>SUM(EG$5:EG84)</f>
        <v>#VALUE!</v>
      </c>
      <c r="EO84" s="23">
        <v>80</v>
      </c>
      <c r="EP84" s="23" t="e">
        <f>求节点(DD$5:DD$14,$DF$26:$DF$35,$DJ84)*节奏总纲!K83</f>
        <v>#VALUE!</v>
      </c>
      <c r="EQ84" s="23" t="e">
        <f>求节点(DE$5:DE$14,$DF$26:$DF$35,$DJ84)*节奏总纲!L83</f>
        <v>#VALUE!</v>
      </c>
      <c r="ER84" s="23" t="e">
        <f>求节点(DF$5:DF$14,$DF$26:$DF$35,$DJ84)*节奏总纲!M83</f>
        <v>#VALUE!</v>
      </c>
      <c r="ES84" s="23" t="e">
        <f>求节点(DG$5:DG$14,$DF$26:$DF$35,$DJ84)*节奏总纲!N83</f>
        <v>#VALUE!</v>
      </c>
      <c r="ET84" s="23" t="e">
        <f>求节点(DH$5:DH$14,$DF$26:$DF$35,$DJ84)*节奏总纲!O83</f>
        <v>#VALUE!</v>
      </c>
      <c r="EU84" s="23" t="e">
        <f>SUM(EP$5:EP84)*$DE$20</f>
        <v>#VALUE!</v>
      </c>
      <c r="EV84" s="23" t="e">
        <f>SUM(EQ$5:EQ84)*$DE$20</f>
        <v>#VALUE!</v>
      </c>
      <c r="EW84" s="23" t="e">
        <f>SUM(ER$5:ER84)*$DE$20</f>
        <v>#VALUE!</v>
      </c>
      <c r="EX84" s="23" t="e">
        <f>SUM(ES$5:ES84)*$DE$20</f>
        <v>#VALUE!</v>
      </c>
      <c r="EY84" s="23" t="e">
        <f>SUM(ET$5:ET84)*$DE$20</f>
        <v>#VALUE!</v>
      </c>
      <c r="FA84" s="23" t="e">
        <f t="shared" si="71"/>
        <v>#VALUE!</v>
      </c>
      <c r="FB84" s="23" t="e">
        <f t="shared" si="71"/>
        <v>#VALUE!</v>
      </c>
      <c r="FC84" s="23" t="e">
        <f t="shared" si="71"/>
        <v>#VALUE!</v>
      </c>
      <c r="FD84" s="23" t="e">
        <f t="shared" si="71"/>
        <v>#VALUE!</v>
      </c>
      <c r="FE84" s="23" t="e">
        <f t="shared" si="71"/>
        <v>#VALUE!</v>
      </c>
      <c r="FF84" s="17" t="e">
        <f>(FA84-FA83)/节奏总纲!K83</f>
        <v>#VALUE!</v>
      </c>
    </row>
    <row r="85" spans="13:162" x14ac:dyDescent="0.15">
      <c r="M85" s="12"/>
      <c r="N85" s="12"/>
      <c r="O85" s="12"/>
      <c r="P85" s="12"/>
      <c r="Q85" s="12"/>
      <c r="R85" s="12"/>
      <c r="S85" s="12"/>
      <c r="T85" s="12"/>
      <c r="U85" s="12"/>
      <c r="V85" s="12"/>
      <c r="Y85" s="23">
        <v>81</v>
      </c>
      <c r="Z85" s="23">
        <f t="shared" si="56"/>
        <v>0</v>
      </c>
      <c r="AA85" s="23">
        <f t="shared" si="56"/>
        <v>0</v>
      </c>
      <c r="AB85" s="23">
        <f t="shared" si="56"/>
        <v>0</v>
      </c>
      <c r="AC85" s="23">
        <f t="shared" si="56"/>
        <v>0</v>
      </c>
      <c r="AD85" s="23">
        <f t="shared" si="56"/>
        <v>0</v>
      </c>
      <c r="AE85" s="23">
        <f t="shared" si="56"/>
        <v>0</v>
      </c>
      <c r="AF85" s="26"/>
      <c r="AG85" s="23">
        <v>81</v>
      </c>
      <c r="AH85" s="23">
        <f t="shared" si="57"/>
        <v>0</v>
      </c>
      <c r="AI85" s="23">
        <f t="shared" si="57"/>
        <v>0</v>
      </c>
      <c r="AJ85" s="23">
        <f t="shared" si="57"/>
        <v>0</v>
      </c>
      <c r="AK85" s="23">
        <f t="shared" si="57"/>
        <v>0</v>
      </c>
      <c r="AL85" s="23">
        <f t="shared" si="57"/>
        <v>0</v>
      </c>
      <c r="AM85" s="23">
        <f t="shared" si="57"/>
        <v>0</v>
      </c>
      <c r="AN85" s="26"/>
      <c r="AO85" s="23">
        <v>81</v>
      </c>
      <c r="AP85" s="23">
        <f t="shared" si="58"/>
        <v>0</v>
      </c>
      <c r="AQ85" s="23">
        <f t="shared" si="58"/>
        <v>0</v>
      </c>
      <c r="AR85" s="23">
        <f t="shared" si="58"/>
        <v>0</v>
      </c>
      <c r="AS85" s="23">
        <f t="shared" si="58"/>
        <v>0</v>
      </c>
      <c r="AT85" s="23">
        <f t="shared" si="58"/>
        <v>0</v>
      </c>
      <c r="AU85" s="23">
        <f t="shared" si="58"/>
        <v>0</v>
      </c>
      <c r="AV85" s="26"/>
      <c r="AW85" s="23">
        <v>81</v>
      </c>
      <c r="AX85" s="23">
        <f t="shared" si="59"/>
        <v>0</v>
      </c>
      <c r="AY85" s="23">
        <f t="shared" si="59"/>
        <v>0</v>
      </c>
      <c r="AZ85" s="23">
        <f t="shared" si="59"/>
        <v>0</v>
      </c>
      <c r="BA85" s="23">
        <f t="shared" si="59"/>
        <v>0</v>
      </c>
      <c r="BB85" s="23">
        <f t="shared" si="59"/>
        <v>0</v>
      </c>
      <c r="BC85" s="23">
        <f t="shared" si="59"/>
        <v>0</v>
      </c>
      <c r="BD85" s="26"/>
      <c r="BE85" s="23">
        <v>81</v>
      </c>
      <c r="BF85" s="23">
        <f t="shared" si="60"/>
        <v>0</v>
      </c>
      <c r="BG85" s="23">
        <f t="shared" si="60"/>
        <v>0</v>
      </c>
      <c r="BH85" s="23">
        <f t="shared" si="60"/>
        <v>0</v>
      </c>
      <c r="BI85" s="23">
        <f t="shared" si="60"/>
        <v>0</v>
      </c>
      <c r="BJ85" s="23">
        <f t="shared" si="60"/>
        <v>0</v>
      </c>
      <c r="BK85" s="23">
        <f t="shared" si="60"/>
        <v>0</v>
      </c>
      <c r="BO85" s="23">
        <v>81</v>
      </c>
      <c r="BP85" s="23" t="e">
        <f t="shared" si="61"/>
        <v>#VALUE!</v>
      </c>
      <c r="BQ85" s="23" t="e">
        <f t="shared" si="62"/>
        <v>#VALUE!</v>
      </c>
      <c r="BR85" s="23" t="e">
        <f t="shared" si="63"/>
        <v>#VALUE!</v>
      </c>
      <c r="BS85" s="23" t="e">
        <f t="shared" si="64"/>
        <v>#VALUE!</v>
      </c>
      <c r="BT85" s="23" t="e">
        <f t="shared" si="65"/>
        <v>#VALUE!</v>
      </c>
      <c r="BV85" s="23">
        <v>81</v>
      </c>
      <c r="BW85" s="23" t="e">
        <f t="shared" si="66"/>
        <v>#VALUE!</v>
      </c>
      <c r="BX85" s="23" t="e">
        <f t="shared" si="67"/>
        <v>#VALUE!</v>
      </c>
      <c r="BY85" s="23" t="e">
        <f t="shared" si="68"/>
        <v>#VALUE!</v>
      </c>
      <c r="BZ85" s="23" t="e">
        <f t="shared" si="69"/>
        <v>#VALUE!</v>
      </c>
      <c r="CA85" s="23" t="e">
        <f t="shared" si="70"/>
        <v>#VALUE!</v>
      </c>
      <c r="DJ85" s="23">
        <v>81</v>
      </c>
      <c r="DK85" s="23" t="e">
        <f>求节点(DD$5:DD$14,$DD$26:$DD$35,$DJ85)*节奏总纲!K84</f>
        <v>#VALUE!</v>
      </c>
      <c r="DL85" s="23" t="e">
        <f>求节点(DE$5:DE$14,$DD$26:$DD$35,$DJ85)*节奏总纲!L84</f>
        <v>#VALUE!</v>
      </c>
      <c r="DM85" s="23" t="e">
        <f>求节点(DF$5:DF$14,$DD$26:$DD$35,$DJ85)*节奏总纲!M84</f>
        <v>#VALUE!</v>
      </c>
      <c r="DN85" s="23" t="e">
        <f>求节点(DG$5:DG$14,$DD$26:$DD$35,$DJ85)*节奏总纲!N84</f>
        <v>#VALUE!</v>
      </c>
      <c r="DO85" s="23" t="e">
        <f>求节点(DH$5:DH$14,$DD$26:$DD$35,$DJ85)*节奏总纲!O84</f>
        <v>#VALUE!</v>
      </c>
      <c r="DP85" s="23" t="e">
        <f>SUM(DK$5:DK85)</f>
        <v>#VALUE!</v>
      </c>
      <c r="DQ85" s="23" t="e">
        <f>SUM(DL$5:DL85)</f>
        <v>#VALUE!</v>
      </c>
      <c r="DR85" s="23" t="e">
        <f>SUM(DM$5:DM85)</f>
        <v>#VALUE!</v>
      </c>
      <c r="DS85" s="23" t="e">
        <f>SUM(DN$5:DN85)</f>
        <v>#VALUE!</v>
      </c>
      <c r="DT85" s="23" t="e">
        <f>SUM(DO$5:DO85)</f>
        <v>#VALUE!</v>
      </c>
      <c r="DU85" s="23" t="e">
        <f>DK85*'[1]功能-付费相关'!AH86+IF($DJ85=1,0,DU84)</f>
        <v>#VALUE!</v>
      </c>
      <c r="DV85" s="23" t="e">
        <f>DL85*'[1]功能-付费相关'!AI86+IF($DJ85=1,0,DV84)</f>
        <v>#VALUE!</v>
      </c>
      <c r="DW85" s="23" t="e">
        <f>DM85*'[1]功能-付费相关'!AJ86+IF($DJ85=1,0,DW84)</f>
        <v>#VALUE!</v>
      </c>
      <c r="DX85" s="23" t="e">
        <f>DN85*'[1]功能-付费相关'!AK86+IF($DJ85=1,0,DX84)</f>
        <v>#VALUE!</v>
      </c>
      <c r="DY85" s="23" t="e">
        <f>DO85*'[1]功能-付费相关'!AL86+IF($DJ85=1,0,DY84)</f>
        <v>#VALUE!</v>
      </c>
      <c r="EB85" s="23">
        <v>81</v>
      </c>
      <c r="EC85" s="23" t="e">
        <f>求节点(DD$5:DD$14,$DE$26:$DE$35,$DJ85)*节奏总纲!K84</f>
        <v>#VALUE!</v>
      </c>
      <c r="ED85" s="23" t="e">
        <f>求节点(DE$5:DE$14,$DE$26:$DE$35,$DJ85)*节奏总纲!L84</f>
        <v>#VALUE!</v>
      </c>
      <c r="EE85" s="23" t="e">
        <f>求节点(DF$5:DF$14,$DE$26:$DE$35,$DJ85)*节奏总纲!M84</f>
        <v>#VALUE!</v>
      </c>
      <c r="EF85" s="23" t="e">
        <f>求节点(DG$5:DG$14,$DE$26:$DE$35,$DJ85)*节奏总纲!N84</f>
        <v>#VALUE!</v>
      </c>
      <c r="EG85" s="23" t="e">
        <f>求节点(DH$5:DH$14,$DE$26:$DE$35,$DJ85)*节奏总纲!O84</f>
        <v>#VALUE!</v>
      </c>
      <c r="EH85" s="23" t="e">
        <f>SUM(EC$5:EC85)</f>
        <v>#VALUE!</v>
      </c>
      <c r="EI85" s="23" t="e">
        <f>SUM(ED$5:ED85)</f>
        <v>#VALUE!</v>
      </c>
      <c r="EJ85" s="23" t="e">
        <f>SUM(EE$5:EE85)</f>
        <v>#VALUE!</v>
      </c>
      <c r="EK85" s="23" t="e">
        <f>SUM(EF$5:EF85)</f>
        <v>#VALUE!</v>
      </c>
      <c r="EL85" s="23" t="e">
        <f>SUM(EG$5:EG85)</f>
        <v>#VALUE!</v>
      </c>
      <c r="EO85" s="23">
        <v>81</v>
      </c>
      <c r="EP85" s="23" t="e">
        <f>求节点(DD$5:DD$14,$DF$26:$DF$35,$DJ85)*节奏总纲!K84</f>
        <v>#VALUE!</v>
      </c>
      <c r="EQ85" s="23" t="e">
        <f>求节点(DE$5:DE$14,$DF$26:$DF$35,$DJ85)*节奏总纲!L84</f>
        <v>#VALUE!</v>
      </c>
      <c r="ER85" s="23" t="e">
        <f>求节点(DF$5:DF$14,$DF$26:$DF$35,$DJ85)*节奏总纲!M84</f>
        <v>#VALUE!</v>
      </c>
      <c r="ES85" s="23" t="e">
        <f>求节点(DG$5:DG$14,$DF$26:$DF$35,$DJ85)*节奏总纲!N84</f>
        <v>#VALUE!</v>
      </c>
      <c r="ET85" s="23" t="e">
        <f>求节点(DH$5:DH$14,$DF$26:$DF$35,$DJ85)*节奏总纲!O84</f>
        <v>#VALUE!</v>
      </c>
      <c r="EU85" s="23" t="e">
        <f>SUM(EP$5:EP85)*$DE$20</f>
        <v>#VALUE!</v>
      </c>
      <c r="EV85" s="23" t="e">
        <f>SUM(EQ$5:EQ85)*$DE$20</f>
        <v>#VALUE!</v>
      </c>
      <c r="EW85" s="23" t="e">
        <f>SUM(ER$5:ER85)*$DE$20</f>
        <v>#VALUE!</v>
      </c>
      <c r="EX85" s="23" t="e">
        <f>SUM(ES$5:ES85)*$DE$20</f>
        <v>#VALUE!</v>
      </c>
      <c r="EY85" s="23" t="e">
        <f>SUM(ET$5:ET85)*$DE$20</f>
        <v>#VALUE!</v>
      </c>
      <c r="FA85" s="23" t="e">
        <f t="shared" si="71"/>
        <v>#VALUE!</v>
      </c>
      <c r="FB85" s="23" t="e">
        <f t="shared" si="71"/>
        <v>#VALUE!</v>
      </c>
      <c r="FC85" s="23" t="e">
        <f t="shared" si="71"/>
        <v>#VALUE!</v>
      </c>
      <c r="FD85" s="23" t="e">
        <f t="shared" si="71"/>
        <v>#VALUE!</v>
      </c>
      <c r="FE85" s="23" t="e">
        <f t="shared" si="71"/>
        <v>#VALUE!</v>
      </c>
      <c r="FF85" s="17" t="e">
        <f>(FA85-FA84)/节奏总纲!K84</f>
        <v>#VALUE!</v>
      </c>
    </row>
    <row r="86" spans="13:162" x14ac:dyDescent="0.15">
      <c r="M86" s="12"/>
      <c r="N86" s="12"/>
      <c r="O86" s="12"/>
      <c r="P86" s="12"/>
      <c r="Q86" s="12"/>
      <c r="R86" s="12"/>
      <c r="S86" s="12"/>
      <c r="T86" s="12"/>
      <c r="U86" s="12"/>
      <c r="V86" s="12"/>
      <c r="Y86" s="23">
        <v>82</v>
      </c>
      <c r="Z86" s="23">
        <f t="shared" si="56"/>
        <v>0</v>
      </c>
      <c r="AA86" s="23">
        <f t="shared" si="56"/>
        <v>0</v>
      </c>
      <c r="AB86" s="23">
        <f t="shared" si="56"/>
        <v>0</v>
      </c>
      <c r="AC86" s="23">
        <f t="shared" si="56"/>
        <v>0</v>
      </c>
      <c r="AD86" s="23">
        <f t="shared" si="56"/>
        <v>0</v>
      </c>
      <c r="AE86" s="23">
        <f t="shared" si="56"/>
        <v>0</v>
      </c>
      <c r="AF86" s="26"/>
      <c r="AG86" s="23">
        <v>82</v>
      </c>
      <c r="AH86" s="23">
        <f t="shared" si="57"/>
        <v>0</v>
      </c>
      <c r="AI86" s="23">
        <f t="shared" si="57"/>
        <v>0</v>
      </c>
      <c r="AJ86" s="23">
        <f t="shared" si="57"/>
        <v>0</v>
      </c>
      <c r="AK86" s="23">
        <f t="shared" si="57"/>
        <v>0</v>
      </c>
      <c r="AL86" s="23">
        <f t="shared" si="57"/>
        <v>0</v>
      </c>
      <c r="AM86" s="23">
        <f t="shared" si="57"/>
        <v>0</v>
      </c>
      <c r="AN86" s="26"/>
      <c r="AO86" s="23">
        <v>82</v>
      </c>
      <c r="AP86" s="23">
        <f t="shared" si="58"/>
        <v>0</v>
      </c>
      <c r="AQ86" s="23">
        <f t="shared" si="58"/>
        <v>0</v>
      </c>
      <c r="AR86" s="23">
        <f t="shared" si="58"/>
        <v>0</v>
      </c>
      <c r="AS86" s="23">
        <f t="shared" si="58"/>
        <v>0</v>
      </c>
      <c r="AT86" s="23">
        <f t="shared" si="58"/>
        <v>0</v>
      </c>
      <c r="AU86" s="23">
        <f t="shared" si="58"/>
        <v>0</v>
      </c>
      <c r="AV86" s="26"/>
      <c r="AW86" s="23">
        <v>82</v>
      </c>
      <c r="AX86" s="23">
        <f t="shared" si="59"/>
        <v>0</v>
      </c>
      <c r="AY86" s="23">
        <f t="shared" si="59"/>
        <v>0</v>
      </c>
      <c r="AZ86" s="23">
        <f t="shared" si="59"/>
        <v>0</v>
      </c>
      <c r="BA86" s="23">
        <f t="shared" si="59"/>
        <v>0</v>
      </c>
      <c r="BB86" s="23">
        <f t="shared" si="59"/>
        <v>0</v>
      </c>
      <c r="BC86" s="23">
        <f t="shared" si="59"/>
        <v>0</v>
      </c>
      <c r="BD86" s="26"/>
      <c r="BE86" s="23">
        <v>82</v>
      </c>
      <c r="BF86" s="23">
        <f t="shared" si="60"/>
        <v>0</v>
      </c>
      <c r="BG86" s="23">
        <f t="shared" si="60"/>
        <v>0</v>
      </c>
      <c r="BH86" s="23">
        <f t="shared" si="60"/>
        <v>0</v>
      </c>
      <c r="BI86" s="23">
        <f t="shared" si="60"/>
        <v>0</v>
      </c>
      <c r="BJ86" s="23">
        <f t="shared" si="60"/>
        <v>0</v>
      </c>
      <c r="BK86" s="23">
        <f t="shared" si="60"/>
        <v>0</v>
      </c>
      <c r="BO86" s="23">
        <v>82</v>
      </c>
      <c r="BP86" s="23" t="e">
        <f t="shared" si="61"/>
        <v>#VALUE!</v>
      </c>
      <c r="BQ86" s="23" t="e">
        <f t="shared" si="62"/>
        <v>#VALUE!</v>
      </c>
      <c r="BR86" s="23" t="e">
        <f t="shared" si="63"/>
        <v>#VALUE!</v>
      </c>
      <c r="BS86" s="23" t="e">
        <f t="shared" si="64"/>
        <v>#VALUE!</v>
      </c>
      <c r="BT86" s="23" t="e">
        <f t="shared" si="65"/>
        <v>#VALUE!</v>
      </c>
      <c r="BV86" s="23">
        <v>82</v>
      </c>
      <c r="BW86" s="23" t="e">
        <f t="shared" si="66"/>
        <v>#VALUE!</v>
      </c>
      <c r="BX86" s="23" t="e">
        <f t="shared" si="67"/>
        <v>#VALUE!</v>
      </c>
      <c r="BY86" s="23" t="e">
        <f t="shared" si="68"/>
        <v>#VALUE!</v>
      </c>
      <c r="BZ86" s="23" t="e">
        <f t="shared" si="69"/>
        <v>#VALUE!</v>
      </c>
      <c r="CA86" s="23" t="e">
        <f t="shared" si="70"/>
        <v>#VALUE!</v>
      </c>
      <c r="DJ86" s="23">
        <v>82</v>
      </c>
      <c r="DK86" s="23" t="e">
        <f>求节点(DD$5:DD$14,$DD$26:$DD$35,$DJ86)*节奏总纲!K85</f>
        <v>#VALUE!</v>
      </c>
      <c r="DL86" s="23" t="e">
        <f>求节点(DE$5:DE$14,$DD$26:$DD$35,$DJ86)*节奏总纲!L85</f>
        <v>#VALUE!</v>
      </c>
      <c r="DM86" s="23" t="e">
        <f>求节点(DF$5:DF$14,$DD$26:$DD$35,$DJ86)*节奏总纲!M85</f>
        <v>#VALUE!</v>
      </c>
      <c r="DN86" s="23" t="e">
        <f>求节点(DG$5:DG$14,$DD$26:$DD$35,$DJ86)*节奏总纲!N85</f>
        <v>#VALUE!</v>
      </c>
      <c r="DO86" s="23" t="e">
        <f>求节点(DH$5:DH$14,$DD$26:$DD$35,$DJ86)*节奏总纲!O85</f>
        <v>#VALUE!</v>
      </c>
      <c r="DP86" s="23" t="e">
        <f>SUM(DK$5:DK86)</f>
        <v>#VALUE!</v>
      </c>
      <c r="DQ86" s="23" t="e">
        <f>SUM(DL$5:DL86)</f>
        <v>#VALUE!</v>
      </c>
      <c r="DR86" s="23" t="e">
        <f>SUM(DM$5:DM86)</f>
        <v>#VALUE!</v>
      </c>
      <c r="DS86" s="23" t="e">
        <f>SUM(DN$5:DN86)</f>
        <v>#VALUE!</v>
      </c>
      <c r="DT86" s="23" t="e">
        <f>SUM(DO$5:DO86)</f>
        <v>#VALUE!</v>
      </c>
      <c r="DU86" s="23" t="e">
        <f>DK86*'[1]功能-付费相关'!AH87+IF($DJ86=1,0,DU85)</f>
        <v>#VALUE!</v>
      </c>
      <c r="DV86" s="23" t="e">
        <f>DL86*'[1]功能-付费相关'!AI87+IF($DJ86=1,0,DV85)</f>
        <v>#VALUE!</v>
      </c>
      <c r="DW86" s="23" t="e">
        <f>DM86*'[1]功能-付费相关'!AJ87+IF($DJ86=1,0,DW85)</f>
        <v>#VALUE!</v>
      </c>
      <c r="DX86" s="23" t="e">
        <f>DN86*'[1]功能-付费相关'!AK87+IF($DJ86=1,0,DX85)</f>
        <v>#VALUE!</v>
      </c>
      <c r="DY86" s="23" t="e">
        <f>DO86*'[1]功能-付费相关'!AL87+IF($DJ86=1,0,DY85)</f>
        <v>#VALUE!</v>
      </c>
      <c r="EB86" s="23">
        <v>82</v>
      </c>
      <c r="EC86" s="23" t="e">
        <f>求节点(DD$5:DD$14,$DE$26:$DE$35,$DJ86)*节奏总纲!K85</f>
        <v>#VALUE!</v>
      </c>
      <c r="ED86" s="23" t="e">
        <f>求节点(DE$5:DE$14,$DE$26:$DE$35,$DJ86)*节奏总纲!L85</f>
        <v>#VALUE!</v>
      </c>
      <c r="EE86" s="23" t="e">
        <f>求节点(DF$5:DF$14,$DE$26:$DE$35,$DJ86)*节奏总纲!M85</f>
        <v>#VALUE!</v>
      </c>
      <c r="EF86" s="23" t="e">
        <f>求节点(DG$5:DG$14,$DE$26:$DE$35,$DJ86)*节奏总纲!N85</f>
        <v>#VALUE!</v>
      </c>
      <c r="EG86" s="23" t="e">
        <f>求节点(DH$5:DH$14,$DE$26:$DE$35,$DJ86)*节奏总纲!O85</f>
        <v>#VALUE!</v>
      </c>
      <c r="EH86" s="23" t="e">
        <f>SUM(EC$5:EC86)</f>
        <v>#VALUE!</v>
      </c>
      <c r="EI86" s="23" t="e">
        <f>SUM(ED$5:ED86)</f>
        <v>#VALUE!</v>
      </c>
      <c r="EJ86" s="23" t="e">
        <f>SUM(EE$5:EE86)</f>
        <v>#VALUE!</v>
      </c>
      <c r="EK86" s="23" t="e">
        <f>SUM(EF$5:EF86)</f>
        <v>#VALUE!</v>
      </c>
      <c r="EL86" s="23" t="e">
        <f>SUM(EG$5:EG86)</f>
        <v>#VALUE!</v>
      </c>
      <c r="EO86" s="23">
        <v>82</v>
      </c>
      <c r="EP86" s="23" t="e">
        <f>求节点(DD$5:DD$14,$DF$26:$DF$35,$DJ86)*节奏总纲!K85</f>
        <v>#VALUE!</v>
      </c>
      <c r="EQ86" s="23" t="e">
        <f>求节点(DE$5:DE$14,$DF$26:$DF$35,$DJ86)*节奏总纲!L85</f>
        <v>#VALUE!</v>
      </c>
      <c r="ER86" s="23" t="e">
        <f>求节点(DF$5:DF$14,$DF$26:$DF$35,$DJ86)*节奏总纲!M85</f>
        <v>#VALUE!</v>
      </c>
      <c r="ES86" s="23" t="e">
        <f>求节点(DG$5:DG$14,$DF$26:$DF$35,$DJ86)*节奏总纲!N85</f>
        <v>#VALUE!</v>
      </c>
      <c r="ET86" s="23" t="e">
        <f>求节点(DH$5:DH$14,$DF$26:$DF$35,$DJ86)*节奏总纲!O85</f>
        <v>#VALUE!</v>
      </c>
      <c r="EU86" s="23" t="e">
        <f>SUM(EP$5:EP86)*$DE$20</f>
        <v>#VALUE!</v>
      </c>
      <c r="EV86" s="23" t="e">
        <f>SUM(EQ$5:EQ86)*$DE$20</f>
        <v>#VALUE!</v>
      </c>
      <c r="EW86" s="23" t="e">
        <f>SUM(ER$5:ER86)*$DE$20</f>
        <v>#VALUE!</v>
      </c>
      <c r="EX86" s="23" t="e">
        <f>SUM(ES$5:ES86)*$DE$20</f>
        <v>#VALUE!</v>
      </c>
      <c r="EY86" s="23" t="e">
        <f>SUM(ET$5:ET86)*$DE$20</f>
        <v>#VALUE!</v>
      </c>
      <c r="FA86" s="23" t="e">
        <f t="shared" si="71"/>
        <v>#VALUE!</v>
      </c>
      <c r="FB86" s="23" t="e">
        <f t="shared" si="71"/>
        <v>#VALUE!</v>
      </c>
      <c r="FC86" s="23" t="e">
        <f t="shared" si="71"/>
        <v>#VALUE!</v>
      </c>
      <c r="FD86" s="23" t="e">
        <f t="shared" si="71"/>
        <v>#VALUE!</v>
      </c>
      <c r="FE86" s="23" t="e">
        <f t="shared" si="71"/>
        <v>#VALUE!</v>
      </c>
      <c r="FF86" s="17" t="e">
        <f>(FA86-FA85)/节奏总纲!K85</f>
        <v>#VALUE!</v>
      </c>
    </row>
    <row r="87" spans="13:162" x14ac:dyDescent="0.15">
      <c r="M87" s="12"/>
      <c r="N87" s="12"/>
      <c r="O87" s="12"/>
      <c r="P87" s="12"/>
      <c r="Q87" s="12"/>
      <c r="R87" s="12"/>
      <c r="S87" s="12"/>
      <c r="T87" s="12"/>
      <c r="U87" s="12"/>
      <c r="V87" s="12"/>
      <c r="Y87" s="23">
        <v>83</v>
      </c>
      <c r="Z87" s="23">
        <f t="shared" si="56"/>
        <v>0</v>
      </c>
      <c r="AA87" s="23">
        <f t="shared" si="56"/>
        <v>0</v>
      </c>
      <c r="AB87" s="23">
        <f t="shared" si="56"/>
        <v>0</v>
      </c>
      <c r="AC87" s="23">
        <f t="shared" si="56"/>
        <v>0</v>
      </c>
      <c r="AD87" s="23">
        <f t="shared" si="56"/>
        <v>0</v>
      </c>
      <c r="AE87" s="23">
        <f t="shared" si="56"/>
        <v>0</v>
      </c>
      <c r="AF87" s="26"/>
      <c r="AG87" s="23">
        <v>83</v>
      </c>
      <c r="AH87" s="23">
        <f t="shared" si="57"/>
        <v>0</v>
      </c>
      <c r="AI87" s="23">
        <f t="shared" si="57"/>
        <v>0</v>
      </c>
      <c r="AJ87" s="23">
        <f t="shared" si="57"/>
        <v>0</v>
      </c>
      <c r="AK87" s="23">
        <f t="shared" si="57"/>
        <v>0</v>
      </c>
      <c r="AL87" s="23">
        <f t="shared" si="57"/>
        <v>0</v>
      </c>
      <c r="AM87" s="23">
        <f t="shared" si="57"/>
        <v>0</v>
      </c>
      <c r="AN87" s="26"/>
      <c r="AO87" s="23">
        <v>83</v>
      </c>
      <c r="AP87" s="23">
        <f t="shared" si="58"/>
        <v>0</v>
      </c>
      <c r="AQ87" s="23">
        <f t="shared" si="58"/>
        <v>0</v>
      </c>
      <c r="AR87" s="23">
        <f t="shared" si="58"/>
        <v>0</v>
      </c>
      <c r="AS87" s="23">
        <f t="shared" si="58"/>
        <v>0</v>
      </c>
      <c r="AT87" s="23">
        <f t="shared" si="58"/>
        <v>0</v>
      </c>
      <c r="AU87" s="23">
        <f t="shared" si="58"/>
        <v>0</v>
      </c>
      <c r="AV87" s="26"/>
      <c r="AW87" s="23">
        <v>83</v>
      </c>
      <c r="AX87" s="23">
        <f t="shared" si="59"/>
        <v>0</v>
      </c>
      <c r="AY87" s="23">
        <f t="shared" si="59"/>
        <v>0</v>
      </c>
      <c r="AZ87" s="23">
        <f t="shared" si="59"/>
        <v>0</v>
      </c>
      <c r="BA87" s="23">
        <f t="shared" si="59"/>
        <v>0</v>
      </c>
      <c r="BB87" s="23">
        <f t="shared" si="59"/>
        <v>0</v>
      </c>
      <c r="BC87" s="23">
        <f t="shared" si="59"/>
        <v>0</v>
      </c>
      <c r="BD87" s="26"/>
      <c r="BE87" s="23">
        <v>83</v>
      </c>
      <c r="BF87" s="23">
        <f t="shared" si="60"/>
        <v>0</v>
      </c>
      <c r="BG87" s="23">
        <f t="shared" si="60"/>
        <v>0</v>
      </c>
      <c r="BH87" s="23">
        <f t="shared" si="60"/>
        <v>0</v>
      </c>
      <c r="BI87" s="23">
        <f t="shared" si="60"/>
        <v>0</v>
      </c>
      <c r="BJ87" s="23">
        <f t="shared" si="60"/>
        <v>0</v>
      </c>
      <c r="BK87" s="23">
        <f t="shared" si="60"/>
        <v>0</v>
      </c>
      <c r="BO87" s="23">
        <v>83</v>
      </c>
      <c r="BP87" s="23" t="e">
        <f t="shared" si="61"/>
        <v>#VALUE!</v>
      </c>
      <c r="BQ87" s="23" t="e">
        <f t="shared" si="62"/>
        <v>#VALUE!</v>
      </c>
      <c r="BR87" s="23" t="e">
        <f t="shared" si="63"/>
        <v>#VALUE!</v>
      </c>
      <c r="BS87" s="23" t="e">
        <f t="shared" si="64"/>
        <v>#VALUE!</v>
      </c>
      <c r="BT87" s="23" t="e">
        <f t="shared" si="65"/>
        <v>#VALUE!</v>
      </c>
      <c r="BV87" s="23">
        <v>83</v>
      </c>
      <c r="BW87" s="23" t="e">
        <f t="shared" si="66"/>
        <v>#VALUE!</v>
      </c>
      <c r="BX87" s="23" t="e">
        <f t="shared" si="67"/>
        <v>#VALUE!</v>
      </c>
      <c r="BY87" s="23" t="e">
        <f t="shared" si="68"/>
        <v>#VALUE!</v>
      </c>
      <c r="BZ87" s="23" t="e">
        <f t="shared" si="69"/>
        <v>#VALUE!</v>
      </c>
      <c r="CA87" s="23" t="e">
        <f t="shared" si="70"/>
        <v>#VALUE!</v>
      </c>
      <c r="DJ87" s="23">
        <v>83</v>
      </c>
      <c r="DK87" s="23" t="e">
        <f>求节点(DD$5:DD$14,$DD$26:$DD$35,$DJ87)*节奏总纲!K86</f>
        <v>#VALUE!</v>
      </c>
      <c r="DL87" s="23" t="e">
        <f>求节点(DE$5:DE$14,$DD$26:$DD$35,$DJ87)*节奏总纲!L86</f>
        <v>#VALUE!</v>
      </c>
      <c r="DM87" s="23" t="e">
        <f>求节点(DF$5:DF$14,$DD$26:$DD$35,$DJ87)*节奏总纲!M86</f>
        <v>#VALUE!</v>
      </c>
      <c r="DN87" s="23" t="e">
        <f>求节点(DG$5:DG$14,$DD$26:$DD$35,$DJ87)*节奏总纲!N86</f>
        <v>#VALUE!</v>
      </c>
      <c r="DO87" s="23" t="e">
        <f>求节点(DH$5:DH$14,$DD$26:$DD$35,$DJ87)*节奏总纲!O86</f>
        <v>#VALUE!</v>
      </c>
      <c r="DP87" s="23" t="e">
        <f>SUM(DK$5:DK87)</f>
        <v>#VALUE!</v>
      </c>
      <c r="DQ87" s="23" t="e">
        <f>SUM(DL$5:DL87)</f>
        <v>#VALUE!</v>
      </c>
      <c r="DR87" s="23" t="e">
        <f>SUM(DM$5:DM87)</f>
        <v>#VALUE!</v>
      </c>
      <c r="DS87" s="23" t="e">
        <f>SUM(DN$5:DN87)</f>
        <v>#VALUE!</v>
      </c>
      <c r="DT87" s="23" t="e">
        <f>SUM(DO$5:DO87)</f>
        <v>#VALUE!</v>
      </c>
      <c r="DU87" s="23" t="e">
        <f>DK87*'[1]功能-付费相关'!AH88+IF($DJ87=1,0,DU86)</f>
        <v>#VALUE!</v>
      </c>
      <c r="DV87" s="23" t="e">
        <f>DL87*'[1]功能-付费相关'!AI88+IF($DJ87=1,0,DV86)</f>
        <v>#VALUE!</v>
      </c>
      <c r="DW87" s="23" t="e">
        <f>DM87*'[1]功能-付费相关'!AJ88+IF($DJ87=1,0,DW86)</f>
        <v>#VALUE!</v>
      </c>
      <c r="DX87" s="23" t="e">
        <f>DN87*'[1]功能-付费相关'!AK88+IF($DJ87=1,0,DX86)</f>
        <v>#VALUE!</v>
      </c>
      <c r="DY87" s="23" t="e">
        <f>DO87*'[1]功能-付费相关'!AL88+IF($DJ87=1,0,DY86)</f>
        <v>#VALUE!</v>
      </c>
      <c r="EB87" s="23">
        <v>83</v>
      </c>
      <c r="EC87" s="23" t="e">
        <f>求节点(DD$5:DD$14,$DE$26:$DE$35,$DJ87)*节奏总纲!K86</f>
        <v>#VALUE!</v>
      </c>
      <c r="ED87" s="23" t="e">
        <f>求节点(DE$5:DE$14,$DE$26:$DE$35,$DJ87)*节奏总纲!L86</f>
        <v>#VALUE!</v>
      </c>
      <c r="EE87" s="23" t="e">
        <f>求节点(DF$5:DF$14,$DE$26:$DE$35,$DJ87)*节奏总纲!M86</f>
        <v>#VALUE!</v>
      </c>
      <c r="EF87" s="23" t="e">
        <f>求节点(DG$5:DG$14,$DE$26:$DE$35,$DJ87)*节奏总纲!N86</f>
        <v>#VALUE!</v>
      </c>
      <c r="EG87" s="23" t="e">
        <f>求节点(DH$5:DH$14,$DE$26:$DE$35,$DJ87)*节奏总纲!O86</f>
        <v>#VALUE!</v>
      </c>
      <c r="EH87" s="23" t="e">
        <f>SUM(EC$5:EC87)</f>
        <v>#VALUE!</v>
      </c>
      <c r="EI87" s="23" t="e">
        <f>SUM(ED$5:ED87)</f>
        <v>#VALUE!</v>
      </c>
      <c r="EJ87" s="23" t="e">
        <f>SUM(EE$5:EE87)</f>
        <v>#VALUE!</v>
      </c>
      <c r="EK87" s="23" t="e">
        <f>SUM(EF$5:EF87)</f>
        <v>#VALUE!</v>
      </c>
      <c r="EL87" s="23" t="e">
        <f>SUM(EG$5:EG87)</f>
        <v>#VALUE!</v>
      </c>
      <c r="EO87" s="23">
        <v>83</v>
      </c>
      <c r="EP87" s="23" t="e">
        <f>求节点(DD$5:DD$14,$DF$26:$DF$35,$DJ87)*节奏总纲!K86</f>
        <v>#VALUE!</v>
      </c>
      <c r="EQ87" s="23" t="e">
        <f>求节点(DE$5:DE$14,$DF$26:$DF$35,$DJ87)*节奏总纲!L86</f>
        <v>#VALUE!</v>
      </c>
      <c r="ER87" s="23" t="e">
        <f>求节点(DF$5:DF$14,$DF$26:$DF$35,$DJ87)*节奏总纲!M86</f>
        <v>#VALUE!</v>
      </c>
      <c r="ES87" s="23" t="e">
        <f>求节点(DG$5:DG$14,$DF$26:$DF$35,$DJ87)*节奏总纲!N86</f>
        <v>#VALUE!</v>
      </c>
      <c r="ET87" s="23" t="e">
        <f>求节点(DH$5:DH$14,$DF$26:$DF$35,$DJ87)*节奏总纲!O86</f>
        <v>#VALUE!</v>
      </c>
      <c r="EU87" s="23" t="e">
        <f>SUM(EP$5:EP87)*$DE$20</f>
        <v>#VALUE!</v>
      </c>
      <c r="EV87" s="23" t="e">
        <f>SUM(EQ$5:EQ87)*$DE$20</f>
        <v>#VALUE!</v>
      </c>
      <c r="EW87" s="23" t="e">
        <f>SUM(ER$5:ER87)*$DE$20</f>
        <v>#VALUE!</v>
      </c>
      <c r="EX87" s="23" t="e">
        <f>SUM(ES$5:ES87)*$DE$20</f>
        <v>#VALUE!</v>
      </c>
      <c r="EY87" s="23" t="e">
        <f>SUM(ET$5:ET87)*$DE$20</f>
        <v>#VALUE!</v>
      </c>
      <c r="FA87" s="23" t="e">
        <f t="shared" si="71"/>
        <v>#VALUE!</v>
      </c>
      <c r="FB87" s="23" t="e">
        <f t="shared" si="71"/>
        <v>#VALUE!</v>
      </c>
      <c r="FC87" s="23" t="e">
        <f t="shared" si="71"/>
        <v>#VALUE!</v>
      </c>
      <c r="FD87" s="23" t="e">
        <f t="shared" si="71"/>
        <v>#VALUE!</v>
      </c>
      <c r="FE87" s="23" t="e">
        <f t="shared" si="71"/>
        <v>#VALUE!</v>
      </c>
      <c r="FF87" s="17" t="e">
        <f>(FA87-FA86)/节奏总纲!K86</f>
        <v>#VALUE!</v>
      </c>
    </row>
    <row r="88" spans="13:162" x14ac:dyDescent="0.15">
      <c r="M88" s="12"/>
      <c r="N88" s="12"/>
      <c r="O88" s="12"/>
      <c r="P88" s="12"/>
      <c r="Q88" s="12"/>
      <c r="R88" s="12"/>
      <c r="S88" s="12"/>
      <c r="T88" s="12"/>
      <c r="U88" s="12"/>
      <c r="V88" s="12"/>
      <c r="Y88" s="23">
        <v>84</v>
      </c>
      <c r="Z88" s="23">
        <f t="shared" si="56"/>
        <v>0</v>
      </c>
      <c r="AA88" s="23">
        <f t="shared" si="56"/>
        <v>0</v>
      </c>
      <c r="AB88" s="23">
        <f t="shared" si="56"/>
        <v>0</v>
      </c>
      <c r="AC88" s="23">
        <f t="shared" si="56"/>
        <v>0</v>
      </c>
      <c r="AD88" s="23">
        <f t="shared" si="56"/>
        <v>0</v>
      </c>
      <c r="AE88" s="23">
        <f t="shared" si="56"/>
        <v>0</v>
      </c>
      <c r="AF88" s="26"/>
      <c r="AG88" s="23">
        <v>84</v>
      </c>
      <c r="AH88" s="23">
        <f t="shared" si="57"/>
        <v>0</v>
      </c>
      <c r="AI88" s="23">
        <f t="shared" si="57"/>
        <v>0</v>
      </c>
      <c r="AJ88" s="23">
        <f t="shared" si="57"/>
        <v>0</v>
      </c>
      <c r="AK88" s="23">
        <f t="shared" si="57"/>
        <v>0</v>
      </c>
      <c r="AL88" s="23">
        <f t="shared" si="57"/>
        <v>0</v>
      </c>
      <c r="AM88" s="23">
        <f t="shared" si="57"/>
        <v>0</v>
      </c>
      <c r="AN88" s="26"/>
      <c r="AO88" s="23">
        <v>84</v>
      </c>
      <c r="AP88" s="23">
        <f t="shared" si="58"/>
        <v>0</v>
      </c>
      <c r="AQ88" s="23">
        <f t="shared" si="58"/>
        <v>0</v>
      </c>
      <c r="AR88" s="23">
        <f t="shared" si="58"/>
        <v>0</v>
      </c>
      <c r="AS88" s="23">
        <f t="shared" si="58"/>
        <v>0</v>
      </c>
      <c r="AT88" s="23">
        <f t="shared" si="58"/>
        <v>0</v>
      </c>
      <c r="AU88" s="23">
        <f t="shared" si="58"/>
        <v>0</v>
      </c>
      <c r="AV88" s="26"/>
      <c r="AW88" s="23">
        <v>84</v>
      </c>
      <c r="AX88" s="23">
        <f t="shared" si="59"/>
        <v>0</v>
      </c>
      <c r="AY88" s="23">
        <f t="shared" si="59"/>
        <v>0</v>
      </c>
      <c r="AZ88" s="23">
        <f t="shared" si="59"/>
        <v>0</v>
      </c>
      <c r="BA88" s="23">
        <f t="shared" si="59"/>
        <v>0</v>
      </c>
      <c r="BB88" s="23">
        <f t="shared" si="59"/>
        <v>0</v>
      </c>
      <c r="BC88" s="23">
        <f t="shared" si="59"/>
        <v>0</v>
      </c>
      <c r="BD88" s="26"/>
      <c r="BE88" s="23">
        <v>84</v>
      </c>
      <c r="BF88" s="23">
        <f t="shared" si="60"/>
        <v>0</v>
      </c>
      <c r="BG88" s="23">
        <f t="shared" si="60"/>
        <v>0</v>
      </c>
      <c r="BH88" s="23">
        <f t="shared" si="60"/>
        <v>0</v>
      </c>
      <c r="BI88" s="23">
        <f t="shared" si="60"/>
        <v>0</v>
      </c>
      <c r="BJ88" s="23">
        <f t="shared" si="60"/>
        <v>0</v>
      </c>
      <c r="BK88" s="23">
        <f t="shared" si="60"/>
        <v>0</v>
      </c>
      <c r="BO88" s="23">
        <v>84</v>
      </c>
      <c r="BP88" s="23" t="e">
        <f t="shared" si="61"/>
        <v>#VALUE!</v>
      </c>
      <c r="BQ88" s="23" t="e">
        <f t="shared" si="62"/>
        <v>#VALUE!</v>
      </c>
      <c r="BR88" s="23" t="e">
        <f t="shared" si="63"/>
        <v>#VALUE!</v>
      </c>
      <c r="BS88" s="23" t="e">
        <f t="shared" si="64"/>
        <v>#VALUE!</v>
      </c>
      <c r="BT88" s="23" t="e">
        <f t="shared" si="65"/>
        <v>#VALUE!</v>
      </c>
      <c r="BV88" s="23">
        <v>84</v>
      </c>
      <c r="BW88" s="23" t="e">
        <f t="shared" si="66"/>
        <v>#VALUE!</v>
      </c>
      <c r="BX88" s="23" t="e">
        <f t="shared" si="67"/>
        <v>#VALUE!</v>
      </c>
      <c r="BY88" s="23" t="e">
        <f t="shared" si="68"/>
        <v>#VALUE!</v>
      </c>
      <c r="BZ88" s="23" t="e">
        <f t="shared" si="69"/>
        <v>#VALUE!</v>
      </c>
      <c r="CA88" s="23" t="e">
        <f t="shared" si="70"/>
        <v>#VALUE!</v>
      </c>
      <c r="DJ88" s="23">
        <v>84</v>
      </c>
      <c r="DK88" s="23" t="e">
        <f>求节点(DD$5:DD$14,$DD$26:$DD$35,$DJ88)*节奏总纲!K87</f>
        <v>#VALUE!</v>
      </c>
      <c r="DL88" s="23" t="e">
        <f>求节点(DE$5:DE$14,$DD$26:$DD$35,$DJ88)*节奏总纲!L87</f>
        <v>#VALUE!</v>
      </c>
      <c r="DM88" s="23" t="e">
        <f>求节点(DF$5:DF$14,$DD$26:$DD$35,$DJ88)*节奏总纲!M87</f>
        <v>#VALUE!</v>
      </c>
      <c r="DN88" s="23" t="e">
        <f>求节点(DG$5:DG$14,$DD$26:$DD$35,$DJ88)*节奏总纲!N87</f>
        <v>#VALUE!</v>
      </c>
      <c r="DO88" s="23" t="e">
        <f>求节点(DH$5:DH$14,$DD$26:$DD$35,$DJ88)*节奏总纲!O87</f>
        <v>#VALUE!</v>
      </c>
      <c r="DP88" s="23" t="e">
        <f>SUM(DK$5:DK88)</f>
        <v>#VALUE!</v>
      </c>
      <c r="DQ88" s="23" t="e">
        <f>SUM(DL$5:DL88)</f>
        <v>#VALUE!</v>
      </c>
      <c r="DR88" s="23" t="e">
        <f>SUM(DM$5:DM88)</f>
        <v>#VALUE!</v>
      </c>
      <c r="DS88" s="23" t="e">
        <f>SUM(DN$5:DN88)</f>
        <v>#VALUE!</v>
      </c>
      <c r="DT88" s="23" t="e">
        <f>SUM(DO$5:DO88)</f>
        <v>#VALUE!</v>
      </c>
      <c r="DU88" s="23" t="e">
        <f>DK88*'[1]功能-付费相关'!AH89+IF($DJ88=1,0,DU87)</f>
        <v>#VALUE!</v>
      </c>
      <c r="DV88" s="23" t="e">
        <f>DL88*'[1]功能-付费相关'!AI89+IF($DJ88=1,0,DV87)</f>
        <v>#VALUE!</v>
      </c>
      <c r="DW88" s="23" t="e">
        <f>DM88*'[1]功能-付费相关'!AJ89+IF($DJ88=1,0,DW87)</f>
        <v>#VALUE!</v>
      </c>
      <c r="DX88" s="23" t="e">
        <f>DN88*'[1]功能-付费相关'!AK89+IF($DJ88=1,0,DX87)</f>
        <v>#VALUE!</v>
      </c>
      <c r="DY88" s="23" t="e">
        <f>DO88*'[1]功能-付费相关'!AL89+IF($DJ88=1,0,DY87)</f>
        <v>#VALUE!</v>
      </c>
      <c r="EB88" s="23">
        <v>84</v>
      </c>
      <c r="EC88" s="23" t="e">
        <f>求节点(DD$5:DD$14,$DE$26:$DE$35,$DJ88)*节奏总纲!K87</f>
        <v>#VALUE!</v>
      </c>
      <c r="ED88" s="23" t="e">
        <f>求节点(DE$5:DE$14,$DE$26:$DE$35,$DJ88)*节奏总纲!L87</f>
        <v>#VALUE!</v>
      </c>
      <c r="EE88" s="23" t="e">
        <f>求节点(DF$5:DF$14,$DE$26:$DE$35,$DJ88)*节奏总纲!M87</f>
        <v>#VALUE!</v>
      </c>
      <c r="EF88" s="23" t="e">
        <f>求节点(DG$5:DG$14,$DE$26:$DE$35,$DJ88)*节奏总纲!N87</f>
        <v>#VALUE!</v>
      </c>
      <c r="EG88" s="23" t="e">
        <f>求节点(DH$5:DH$14,$DE$26:$DE$35,$DJ88)*节奏总纲!O87</f>
        <v>#VALUE!</v>
      </c>
      <c r="EH88" s="23" t="e">
        <f>SUM(EC$5:EC88)</f>
        <v>#VALUE!</v>
      </c>
      <c r="EI88" s="23" t="e">
        <f>SUM(ED$5:ED88)</f>
        <v>#VALUE!</v>
      </c>
      <c r="EJ88" s="23" t="e">
        <f>SUM(EE$5:EE88)</f>
        <v>#VALUE!</v>
      </c>
      <c r="EK88" s="23" t="e">
        <f>SUM(EF$5:EF88)</f>
        <v>#VALUE!</v>
      </c>
      <c r="EL88" s="23" t="e">
        <f>SUM(EG$5:EG88)</f>
        <v>#VALUE!</v>
      </c>
      <c r="EO88" s="23">
        <v>84</v>
      </c>
      <c r="EP88" s="23" t="e">
        <f>求节点(DD$5:DD$14,$DF$26:$DF$35,$DJ88)*节奏总纲!K87</f>
        <v>#VALUE!</v>
      </c>
      <c r="EQ88" s="23" t="e">
        <f>求节点(DE$5:DE$14,$DF$26:$DF$35,$DJ88)*节奏总纲!L87</f>
        <v>#VALUE!</v>
      </c>
      <c r="ER88" s="23" t="e">
        <f>求节点(DF$5:DF$14,$DF$26:$DF$35,$DJ88)*节奏总纲!M87</f>
        <v>#VALUE!</v>
      </c>
      <c r="ES88" s="23" t="e">
        <f>求节点(DG$5:DG$14,$DF$26:$DF$35,$DJ88)*节奏总纲!N87</f>
        <v>#VALUE!</v>
      </c>
      <c r="ET88" s="23" t="e">
        <f>求节点(DH$5:DH$14,$DF$26:$DF$35,$DJ88)*节奏总纲!O87</f>
        <v>#VALUE!</v>
      </c>
      <c r="EU88" s="23" t="e">
        <f>SUM(EP$5:EP88)*$DE$20</f>
        <v>#VALUE!</v>
      </c>
      <c r="EV88" s="23" t="e">
        <f>SUM(EQ$5:EQ88)*$DE$20</f>
        <v>#VALUE!</v>
      </c>
      <c r="EW88" s="23" t="e">
        <f>SUM(ER$5:ER88)*$DE$20</f>
        <v>#VALUE!</v>
      </c>
      <c r="EX88" s="23" t="e">
        <f>SUM(ES$5:ES88)*$DE$20</f>
        <v>#VALUE!</v>
      </c>
      <c r="EY88" s="23" t="e">
        <f>SUM(ET$5:ET88)*$DE$20</f>
        <v>#VALUE!</v>
      </c>
      <c r="FA88" s="23" t="e">
        <f t="shared" si="71"/>
        <v>#VALUE!</v>
      </c>
      <c r="FB88" s="23" t="e">
        <f t="shared" si="71"/>
        <v>#VALUE!</v>
      </c>
      <c r="FC88" s="23" t="e">
        <f t="shared" si="71"/>
        <v>#VALUE!</v>
      </c>
      <c r="FD88" s="23" t="e">
        <f t="shared" si="71"/>
        <v>#VALUE!</v>
      </c>
      <c r="FE88" s="23" t="e">
        <f t="shared" si="71"/>
        <v>#VALUE!</v>
      </c>
      <c r="FF88" s="17" t="e">
        <f>(FA88-FA87)/节奏总纲!K87</f>
        <v>#VALUE!</v>
      </c>
    </row>
    <row r="89" spans="13:162" x14ac:dyDescent="0.15">
      <c r="M89" s="12"/>
      <c r="N89" s="12"/>
      <c r="O89" s="12"/>
      <c r="P89" s="12"/>
      <c r="Q89" s="12"/>
      <c r="R89" s="12"/>
      <c r="S89" s="12"/>
      <c r="T89" s="12"/>
      <c r="U89" s="12"/>
      <c r="V89" s="12"/>
      <c r="Y89" s="23">
        <v>85</v>
      </c>
      <c r="Z89" s="23">
        <f t="shared" si="56"/>
        <v>0</v>
      </c>
      <c r="AA89" s="23">
        <f t="shared" si="56"/>
        <v>0</v>
      </c>
      <c r="AB89" s="23">
        <f t="shared" si="56"/>
        <v>0</v>
      </c>
      <c r="AC89" s="23">
        <f t="shared" si="56"/>
        <v>0</v>
      </c>
      <c r="AD89" s="23">
        <f t="shared" si="56"/>
        <v>0</v>
      </c>
      <c r="AE89" s="23">
        <f t="shared" si="56"/>
        <v>0</v>
      </c>
      <c r="AF89" s="26"/>
      <c r="AG89" s="23">
        <v>85</v>
      </c>
      <c r="AH89" s="23">
        <f t="shared" si="57"/>
        <v>0</v>
      </c>
      <c r="AI89" s="23">
        <f t="shared" si="57"/>
        <v>0</v>
      </c>
      <c r="AJ89" s="23">
        <f t="shared" si="57"/>
        <v>0</v>
      </c>
      <c r="AK89" s="23">
        <f t="shared" si="57"/>
        <v>0</v>
      </c>
      <c r="AL89" s="23">
        <f t="shared" si="57"/>
        <v>0</v>
      </c>
      <c r="AM89" s="23">
        <f t="shared" si="57"/>
        <v>0</v>
      </c>
      <c r="AN89" s="26"/>
      <c r="AO89" s="23">
        <v>85</v>
      </c>
      <c r="AP89" s="23">
        <f t="shared" si="58"/>
        <v>0</v>
      </c>
      <c r="AQ89" s="23">
        <f t="shared" si="58"/>
        <v>0</v>
      </c>
      <c r="AR89" s="23">
        <f t="shared" si="58"/>
        <v>0</v>
      </c>
      <c r="AS89" s="23">
        <f t="shared" si="58"/>
        <v>0</v>
      </c>
      <c r="AT89" s="23">
        <f t="shared" si="58"/>
        <v>0</v>
      </c>
      <c r="AU89" s="23">
        <f t="shared" si="58"/>
        <v>0</v>
      </c>
      <c r="AV89" s="26"/>
      <c r="AW89" s="23">
        <v>85</v>
      </c>
      <c r="AX89" s="23">
        <f t="shared" si="59"/>
        <v>0</v>
      </c>
      <c r="AY89" s="23">
        <f t="shared" si="59"/>
        <v>0</v>
      </c>
      <c r="AZ89" s="23">
        <f t="shared" si="59"/>
        <v>0</v>
      </c>
      <c r="BA89" s="23">
        <f t="shared" si="59"/>
        <v>0</v>
      </c>
      <c r="BB89" s="23">
        <f t="shared" si="59"/>
        <v>0</v>
      </c>
      <c r="BC89" s="23">
        <f t="shared" si="59"/>
        <v>0</v>
      </c>
      <c r="BD89" s="26"/>
      <c r="BE89" s="23">
        <v>85</v>
      </c>
      <c r="BF89" s="23">
        <f t="shared" si="60"/>
        <v>0</v>
      </c>
      <c r="BG89" s="23">
        <f t="shared" si="60"/>
        <v>0</v>
      </c>
      <c r="BH89" s="23">
        <f t="shared" si="60"/>
        <v>0</v>
      </c>
      <c r="BI89" s="23">
        <f t="shared" si="60"/>
        <v>0</v>
      </c>
      <c r="BJ89" s="23">
        <f t="shared" si="60"/>
        <v>0</v>
      </c>
      <c r="BK89" s="23">
        <f t="shared" si="60"/>
        <v>0</v>
      </c>
      <c r="BO89" s="23">
        <v>85</v>
      </c>
      <c r="BP89" s="23" t="e">
        <f t="shared" si="61"/>
        <v>#VALUE!</v>
      </c>
      <c r="BQ89" s="23" t="e">
        <f t="shared" si="62"/>
        <v>#VALUE!</v>
      </c>
      <c r="BR89" s="23" t="e">
        <f t="shared" si="63"/>
        <v>#VALUE!</v>
      </c>
      <c r="BS89" s="23" t="e">
        <f t="shared" si="64"/>
        <v>#VALUE!</v>
      </c>
      <c r="BT89" s="23" t="e">
        <f t="shared" si="65"/>
        <v>#VALUE!</v>
      </c>
      <c r="BV89" s="23">
        <v>85</v>
      </c>
      <c r="BW89" s="23" t="e">
        <f t="shared" si="66"/>
        <v>#VALUE!</v>
      </c>
      <c r="BX89" s="23" t="e">
        <f t="shared" si="67"/>
        <v>#VALUE!</v>
      </c>
      <c r="BY89" s="23" t="e">
        <f t="shared" si="68"/>
        <v>#VALUE!</v>
      </c>
      <c r="BZ89" s="23" t="e">
        <f t="shared" si="69"/>
        <v>#VALUE!</v>
      </c>
      <c r="CA89" s="23" t="e">
        <f t="shared" si="70"/>
        <v>#VALUE!</v>
      </c>
      <c r="DJ89" s="23">
        <v>85</v>
      </c>
      <c r="DK89" s="23" t="e">
        <f>求节点(DD$5:DD$14,$DD$26:$DD$35,$DJ89)*节奏总纲!K88</f>
        <v>#VALUE!</v>
      </c>
      <c r="DL89" s="23" t="e">
        <f>求节点(DE$5:DE$14,$DD$26:$DD$35,$DJ89)*节奏总纲!L88</f>
        <v>#VALUE!</v>
      </c>
      <c r="DM89" s="23" t="e">
        <f>求节点(DF$5:DF$14,$DD$26:$DD$35,$DJ89)*节奏总纲!M88</f>
        <v>#VALUE!</v>
      </c>
      <c r="DN89" s="23" t="e">
        <f>求节点(DG$5:DG$14,$DD$26:$DD$35,$DJ89)*节奏总纲!N88</f>
        <v>#VALUE!</v>
      </c>
      <c r="DO89" s="23" t="e">
        <f>求节点(DH$5:DH$14,$DD$26:$DD$35,$DJ89)*节奏总纲!O88</f>
        <v>#VALUE!</v>
      </c>
      <c r="DP89" s="23" t="e">
        <f>SUM(DK$5:DK89)</f>
        <v>#VALUE!</v>
      </c>
      <c r="DQ89" s="23" t="e">
        <f>SUM(DL$5:DL89)</f>
        <v>#VALUE!</v>
      </c>
      <c r="DR89" s="23" t="e">
        <f>SUM(DM$5:DM89)</f>
        <v>#VALUE!</v>
      </c>
      <c r="DS89" s="23" t="e">
        <f>SUM(DN$5:DN89)</f>
        <v>#VALUE!</v>
      </c>
      <c r="DT89" s="23" t="e">
        <f>SUM(DO$5:DO89)</f>
        <v>#VALUE!</v>
      </c>
      <c r="DU89" s="23" t="e">
        <f>DK89*'[1]功能-付费相关'!AH90+IF($DJ89=1,0,DU88)</f>
        <v>#VALUE!</v>
      </c>
      <c r="DV89" s="23" t="e">
        <f>DL89*'[1]功能-付费相关'!AI90+IF($DJ89=1,0,DV88)</f>
        <v>#VALUE!</v>
      </c>
      <c r="DW89" s="23" t="e">
        <f>DM89*'[1]功能-付费相关'!AJ90+IF($DJ89=1,0,DW88)</f>
        <v>#VALUE!</v>
      </c>
      <c r="DX89" s="23" t="e">
        <f>DN89*'[1]功能-付费相关'!AK90+IF($DJ89=1,0,DX88)</f>
        <v>#VALUE!</v>
      </c>
      <c r="DY89" s="23" t="e">
        <f>DO89*'[1]功能-付费相关'!AL90+IF($DJ89=1,0,DY88)</f>
        <v>#VALUE!</v>
      </c>
      <c r="EB89" s="23">
        <v>85</v>
      </c>
      <c r="EC89" s="23" t="e">
        <f>求节点(DD$5:DD$14,$DE$26:$DE$35,$DJ89)*节奏总纲!K88</f>
        <v>#VALUE!</v>
      </c>
      <c r="ED89" s="23" t="e">
        <f>求节点(DE$5:DE$14,$DE$26:$DE$35,$DJ89)*节奏总纲!L88</f>
        <v>#VALUE!</v>
      </c>
      <c r="EE89" s="23" t="e">
        <f>求节点(DF$5:DF$14,$DE$26:$DE$35,$DJ89)*节奏总纲!M88</f>
        <v>#VALUE!</v>
      </c>
      <c r="EF89" s="23" t="e">
        <f>求节点(DG$5:DG$14,$DE$26:$DE$35,$DJ89)*节奏总纲!N88</f>
        <v>#VALUE!</v>
      </c>
      <c r="EG89" s="23" t="e">
        <f>求节点(DH$5:DH$14,$DE$26:$DE$35,$DJ89)*节奏总纲!O88</f>
        <v>#VALUE!</v>
      </c>
      <c r="EH89" s="23" t="e">
        <f>SUM(EC$5:EC89)</f>
        <v>#VALUE!</v>
      </c>
      <c r="EI89" s="23" t="e">
        <f>SUM(ED$5:ED89)</f>
        <v>#VALUE!</v>
      </c>
      <c r="EJ89" s="23" t="e">
        <f>SUM(EE$5:EE89)</f>
        <v>#VALUE!</v>
      </c>
      <c r="EK89" s="23" t="e">
        <f>SUM(EF$5:EF89)</f>
        <v>#VALUE!</v>
      </c>
      <c r="EL89" s="23" t="e">
        <f>SUM(EG$5:EG89)</f>
        <v>#VALUE!</v>
      </c>
      <c r="EO89" s="23">
        <v>85</v>
      </c>
      <c r="EP89" s="23" t="e">
        <f>求节点(DD$5:DD$14,$DF$26:$DF$35,$DJ89)*节奏总纲!K88</f>
        <v>#VALUE!</v>
      </c>
      <c r="EQ89" s="23" t="e">
        <f>求节点(DE$5:DE$14,$DF$26:$DF$35,$DJ89)*节奏总纲!L88</f>
        <v>#VALUE!</v>
      </c>
      <c r="ER89" s="23" t="e">
        <f>求节点(DF$5:DF$14,$DF$26:$DF$35,$DJ89)*节奏总纲!M88</f>
        <v>#VALUE!</v>
      </c>
      <c r="ES89" s="23" t="e">
        <f>求节点(DG$5:DG$14,$DF$26:$DF$35,$DJ89)*节奏总纲!N88</f>
        <v>#VALUE!</v>
      </c>
      <c r="ET89" s="23" t="e">
        <f>求节点(DH$5:DH$14,$DF$26:$DF$35,$DJ89)*节奏总纲!O88</f>
        <v>#VALUE!</v>
      </c>
      <c r="EU89" s="23" t="e">
        <f>SUM(EP$5:EP89)*$DE$20</f>
        <v>#VALUE!</v>
      </c>
      <c r="EV89" s="23" t="e">
        <f>SUM(EQ$5:EQ89)*$DE$20</f>
        <v>#VALUE!</v>
      </c>
      <c r="EW89" s="23" t="e">
        <f>SUM(ER$5:ER89)*$DE$20</f>
        <v>#VALUE!</v>
      </c>
      <c r="EX89" s="23" t="e">
        <f>SUM(ES$5:ES89)*$DE$20</f>
        <v>#VALUE!</v>
      </c>
      <c r="EY89" s="23" t="e">
        <f>SUM(ET$5:ET89)*$DE$20</f>
        <v>#VALUE!</v>
      </c>
      <c r="FA89" s="23" t="e">
        <f t="shared" si="71"/>
        <v>#VALUE!</v>
      </c>
      <c r="FB89" s="23" t="e">
        <f t="shared" si="71"/>
        <v>#VALUE!</v>
      </c>
      <c r="FC89" s="23" t="e">
        <f t="shared" si="71"/>
        <v>#VALUE!</v>
      </c>
      <c r="FD89" s="23" t="e">
        <f t="shared" si="71"/>
        <v>#VALUE!</v>
      </c>
      <c r="FE89" s="23" t="e">
        <f t="shared" si="71"/>
        <v>#VALUE!</v>
      </c>
      <c r="FF89" s="17" t="e">
        <f>(FA89-FA88)/节奏总纲!K88</f>
        <v>#VALUE!</v>
      </c>
    </row>
    <row r="90" spans="13:162" x14ac:dyDescent="0.15">
      <c r="M90" s="12"/>
      <c r="N90" s="12"/>
      <c r="O90" s="12"/>
      <c r="P90" s="12"/>
      <c r="Q90" s="12"/>
      <c r="R90" s="12"/>
      <c r="S90" s="12"/>
      <c r="T90" s="12"/>
      <c r="U90" s="12"/>
      <c r="V90" s="12"/>
      <c r="Y90" s="23">
        <v>86</v>
      </c>
      <c r="Z90" s="23">
        <f t="shared" si="56"/>
        <v>0</v>
      </c>
      <c r="AA90" s="23">
        <f t="shared" si="56"/>
        <v>0</v>
      </c>
      <c r="AB90" s="23">
        <f t="shared" si="56"/>
        <v>0</v>
      </c>
      <c r="AC90" s="23">
        <f t="shared" si="56"/>
        <v>0</v>
      </c>
      <c r="AD90" s="23">
        <f t="shared" si="56"/>
        <v>0</v>
      </c>
      <c r="AE90" s="23">
        <f t="shared" si="56"/>
        <v>0</v>
      </c>
      <c r="AF90" s="26"/>
      <c r="AG90" s="23">
        <v>86</v>
      </c>
      <c r="AH90" s="23">
        <f t="shared" si="57"/>
        <v>0</v>
      </c>
      <c r="AI90" s="23">
        <f t="shared" si="57"/>
        <v>0</v>
      </c>
      <c r="AJ90" s="23">
        <f t="shared" si="57"/>
        <v>0</v>
      </c>
      <c r="AK90" s="23">
        <f t="shared" si="57"/>
        <v>0</v>
      </c>
      <c r="AL90" s="23">
        <f t="shared" si="57"/>
        <v>0</v>
      </c>
      <c r="AM90" s="23">
        <f t="shared" si="57"/>
        <v>0</v>
      </c>
      <c r="AN90" s="26"/>
      <c r="AO90" s="23">
        <v>86</v>
      </c>
      <c r="AP90" s="23">
        <f t="shared" si="58"/>
        <v>0</v>
      </c>
      <c r="AQ90" s="23">
        <f t="shared" si="58"/>
        <v>0</v>
      </c>
      <c r="AR90" s="23">
        <f t="shared" si="58"/>
        <v>0</v>
      </c>
      <c r="AS90" s="23">
        <f t="shared" si="58"/>
        <v>0</v>
      </c>
      <c r="AT90" s="23">
        <f t="shared" si="58"/>
        <v>0</v>
      </c>
      <c r="AU90" s="23">
        <f t="shared" si="58"/>
        <v>0</v>
      </c>
      <c r="AV90" s="26"/>
      <c r="AW90" s="23">
        <v>86</v>
      </c>
      <c r="AX90" s="23">
        <f t="shared" si="59"/>
        <v>0</v>
      </c>
      <c r="AY90" s="23">
        <f t="shared" si="59"/>
        <v>0</v>
      </c>
      <c r="AZ90" s="23">
        <f t="shared" si="59"/>
        <v>0</v>
      </c>
      <c r="BA90" s="23">
        <f t="shared" si="59"/>
        <v>0</v>
      </c>
      <c r="BB90" s="23">
        <f t="shared" si="59"/>
        <v>0</v>
      </c>
      <c r="BC90" s="23">
        <f t="shared" si="59"/>
        <v>0</v>
      </c>
      <c r="BD90" s="26"/>
      <c r="BE90" s="23">
        <v>86</v>
      </c>
      <c r="BF90" s="23">
        <f t="shared" si="60"/>
        <v>0</v>
      </c>
      <c r="BG90" s="23">
        <f t="shared" si="60"/>
        <v>0</v>
      </c>
      <c r="BH90" s="23">
        <f t="shared" si="60"/>
        <v>0</v>
      </c>
      <c r="BI90" s="23">
        <f t="shared" si="60"/>
        <v>0</v>
      </c>
      <c r="BJ90" s="23">
        <f t="shared" si="60"/>
        <v>0</v>
      </c>
      <c r="BK90" s="23">
        <f t="shared" si="60"/>
        <v>0</v>
      </c>
      <c r="BO90" s="23">
        <v>86</v>
      </c>
      <c r="BP90" s="23" t="e">
        <f t="shared" si="61"/>
        <v>#VALUE!</v>
      </c>
      <c r="BQ90" s="23" t="e">
        <f t="shared" si="62"/>
        <v>#VALUE!</v>
      </c>
      <c r="BR90" s="23" t="e">
        <f t="shared" si="63"/>
        <v>#VALUE!</v>
      </c>
      <c r="BS90" s="23" t="e">
        <f t="shared" si="64"/>
        <v>#VALUE!</v>
      </c>
      <c r="BT90" s="23" t="e">
        <f t="shared" si="65"/>
        <v>#VALUE!</v>
      </c>
      <c r="BV90" s="23">
        <v>86</v>
      </c>
      <c r="BW90" s="23" t="e">
        <f t="shared" si="66"/>
        <v>#VALUE!</v>
      </c>
      <c r="BX90" s="23" t="e">
        <f t="shared" si="67"/>
        <v>#VALUE!</v>
      </c>
      <c r="BY90" s="23" t="e">
        <f t="shared" si="68"/>
        <v>#VALUE!</v>
      </c>
      <c r="BZ90" s="23" t="e">
        <f t="shared" si="69"/>
        <v>#VALUE!</v>
      </c>
      <c r="CA90" s="23" t="e">
        <f t="shared" si="70"/>
        <v>#VALUE!</v>
      </c>
      <c r="DJ90" s="23">
        <v>86</v>
      </c>
      <c r="DK90" s="23" t="e">
        <f>求节点(DD$5:DD$14,$DD$26:$DD$35,$DJ90)*节奏总纲!K89</f>
        <v>#VALUE!</v>
      </c>
      <c r="DL90" s="23" t="e">
        <f>求节点(DE$5:DE$14,$DD$26:$DD$35,$DJ90)*节奏总纲!L89</f>
        <v>#VALUE!</v>
      </c>
      <c r="DM90" s="23" t="e">
        <f>求节点(DF$5:DF$14,$DD$26:$DD$35,$DJ90)*节奏总纲!M89</f>
        <v>#VALUE!</v>
      </c>
      <c r="DN90" s="23" t="e">
        <f>求节点(DG$5:DG$14,$DD$26:$DD$35,$DJ90)*节奏总纲!N89</f>
        <v>#VALUE!</v>
      </c>
      <c r="DO90" s="23" t="e">
        <f>求节点(DH$5:DH$14,$DD$26:$DD$35,$DJ90)*节奏总纲!O89</f>
        <v>#VALUE!</v>
      </c>
      <c r="DP90" s="23" t="e">
        <f>SUM(DK$5:DK90)</f>
        <v>#VALUE!</v>
      </c>
      <c r="DQ90" s="23" t="e">
        <f>SUM(DL$5:DL90)</f>
        <v>#VALUE!</v>
      </c>
      <c r="DR90" s="23" t="e">
        <f>SUM(DM$5:DM90)</f>
        <v>#VALUE!</v>
      </c>
      <c r="DS90" s="23" t="e">
        <f>SUM(DN$5:DN90)</f>
        <v>#VALUE!</v>
      </c>
      <c r="DT90" s="23" t="e">
        <f>SUM(DO$5:DO90)</f>
        <v>#VALUE!</v>
      </c>
      <c r="DU90" s="23" t="e">
        <f>DK90*'[1]功能-付费相关'!AH91+IF($DJ90=1,0,DU89)</f>
        <v>#VALUE!</v>
      </c>
      <c r="DV90" s="23" t="e">
        <f>DL90*'[1]功能-付费相关'!AI91+IF($DJ90=1,0,DV89)</f>
        <v>#VALUE!</v>
      </c>
      <c r="DW90" s="23" t="e">
        <f>DM90*'[1]功能-付费相关'!AJ91+IF($DJ90=1,0,DW89)</f>
        <v>#VALUE!</v>
      </c>
      <c r="DX90" s="23" t="e">
        <f>DN90*'[1]功能-付费相关'!AK91+IF($DJ90=1,0,DX89)</f>
        <v>#VALUE!</v>
      </c>
      <c r="DY90" s="23" t="e">
        <f>DO90*'[1]功能-付费相关'!AL91+IF($DJ90=1,0,DY89)</f>
        <v>#VALUE!</v>
      </c>
      <c r="EB90" s="23">
        <v>86</v>
      </c>
      <c r="EC90" s="23" t="e">
        <f>求节点(DD$5:DD$14,$DE$26:$DE$35,$DJ90)*节奏总纲!K89</f>
        <v>#VALUE!</v>
      </c>
      <c r="ED90" s="23" t="e">
        <f>求节点(DE$5:DE$14,$DE$26:$DE$35,$DJ90)*节奏总纲!L89</f>
        <v>#VALUE!</v>
      </c>
      <c r="EE90" s="23" t="e">
        <f>求节点(DF$5:DF$14,$DE$26:$DE$35,$DJ90)*节奏总纲!M89</f>
        <v>#VALUE!</v>
      </c>
      <c r="EF90" s="23" t="e">
        <f>求节点(DG$5:DG$14,$DE$26:$DE$35,$DJ90)*节奏总纲!N89</f>
        <v>#VALUE!</v>
      </c>
      <c r="EG90" s="23" t="e">
        <f>求节点(DH$5:DH$14,$DE$26:$DE$35,$DJ90)*节奏总纲!O89</f>
        <v>#VALUE!</v>
      </c>
      <c r="EH90" s="23" t="e">
        <f>SUM(EC$5:EC90)</f>
        <v>#VALUE!</v>
      </c>
      <c r="EI90" s="23" t="e">
        <f>SUM(ED$5:ED90)</f>
        <v>#VALUE!</v>
      </c>
      <c r="EJ90" s="23" t="e">
        <f>SUM(EE$5:EE90)</f>
        <v>#VALUE!</v>
      </c>
      <c r="EK90" s="23" t="e">
        <f>SUM(EF$5:EF90)</f>
        <v>#VALUE!</v>
      </c>
      <c r="EL90" s="23" t="e">
        <f>SUM(EG$5:EG90)</f>
        <v>#VALUE!</v>
      </c>
      <c r="EO90" s="23">
        <v>86</v>
      </c>
      <c r="EP90" s="23" t="e">
        <f>求节点(DD$5:DD$14,$DF$26:$DF$35,$DJ90)*节奏总纲!K89</f>
        <v>#VALUE!</v>
      </c>
      <c r="EQ90" s="23" t="e">
        <f>求节点(DE$5:DE$14,$DF$26:$DF$35,$DJ90)*节奏总纲!L89</f>
        <v>#VALUE!</v>
      </c>
      <c r="ER90" s="23" t="e">
        <f>求节点(DF$5:DF$14,$DF$26:$DF$35,$DJ90)*节奏总纲!M89</f>
        <v>#VALUE!</v>
      </c>
      <c r="ES90" s="23" t="e">
        <f>求节点(DG$5:DG$14,$DF$26:$DF$35,$DJ90)*节奏总纲!N89</f>
        <v>#VALUE!</v>
      </c>
      <c r="ET90" s="23" t="e">
        <f>求节点(DH$5:DH$14,$DF$26:$DF$35,$DJ90)*节奏总纲!O89</f>
        <v>#VALUE!</v>
      </c>
      <c r="EU90" s="23" t="e">
        <f>SUM(EP$5:EP90)*$DE$20</f>
        <v>#VALUE!</v>
      </c>
      <c r="EV90" s="23" t="e">
        <f>SUM(EQ$5:EQ90)*$DE$20</f>
        <v>#VALUE!</v>
      </c>
      <c r="EW90" s="23" t="e">
        <f>SUM(ER$5:ER90)*$DE$20</f>
        <v>#VALUE!</v>
      </c>
      <c r="EX90" s="23" t="e">
        <f>SUM(ES$5:ES90)*$DE$20</f>
        <v>#VALUE!</v>
      </c>
      <c r="EY90" s="23" t="e">
        <f>SUM(ET$5:ET90)*$DE$20</f>
        <v>#VALUE!</v>
      </c>
      <c r="FA90" s="23" t="e">
        <f t="shared" si="71"/>
        <v>#VALUE!</v>
      </c>
      <c r="FB90" s="23" t="e">
        <f t="shared" si="71"/>
        <v>#VALUE!</v>
      </c>
      <c r="FC90" s="23" t="e">
        <f t="shared" si="71"/>
        <v>#VALUE!</v>
      </c>
      <c r="FD90" s="23" t="e">
        <f t="shared" si="71"/>
        <v>#VALUE!</v>
      </c>
      <c r="FE90" s="23" t="e">
        <f t="shared" si="71"/>
        <v>#VALUE!</v>
      </c>
      <c r="FF90" s="17" t="e">
        <f>(FA90-FA89)/节奏总纲!K89</f>
        <v>#VALUE!</v>
      </c>
    </row>
    <row r="91" spans="13:162" x14ac:dyDescent="0.15">
      <c r="M91" s="12"/>
      <c r="N91" s="12"/>
      <c r="O91" s="12"/>
      <c r="P91" s="12"/>
      <c r="Q91" s="12"/>
      <c r="R91" s="12"/>
      <c r="S91" s="12"/>
      <c r="T91" s="12"/>
      <c r="U91" s="12"/>
      <c r="V91" s="12"/>
      <c r="Y91" s="23">
        <v>87</v>
      </c>
      <c r="Z91" s="23">
        <f t="shared" si="56"/>
        <v>0</v>
      </c>
      <c r="AA91" s="23">
        <f t="shared" si="56"/>
        <v>0</v>
      </c>
      <c r="AB91" s="23">
        <f t="shared" si="56"/>
        <v>0</v>
      </c>
      <c r="AC91" s="23">
        <f t="shared" si="56"/>
        <v>0</v>
      </c>
      <c r="AD91" s="23">
        <f t="shared" si="56"/>
        <v>0</v>
      </c>
      <c r="AE91" s="23">
        <f t="shared" si="56"/>
        <v>0</v>
      </c>
      <c r="AF91" s="26"/>
      <c r="AG91" s="23">
        <v>87</v>
      </c>
      <c r="AH91" s="23">
        <f t="shared" si="57"/>
        <v>0</v>
      </c>
      <c r="AI91" s="23">
        <f t="shared" si="57"/>
        <v>0</v>
      </c>
      <c r="AJ91" s="23">
        <f t="shared" si="57"/>
        <v>0</v>
      </c>
      <c r="AK91" s="23">
        <f t="shared" si="57"/>
        <v>0</v>
      </c>
      <c r="AL91" s="23">
        <f t="shared" si="57"/>
        <v>0</v>
      </c>
      <c r="AM91" s="23">
        <f t="shared" si="57"/>
        <v>0</v>
      </c>
      <c r="AN91" s="26"/>
      <c r="AO91" s="23">
        <v>87</v>
      </c>
      <c r="AP91" s="23">
        <f t="shared" si="58"/>
        <v>0</v>
      </c>
      <c r="AQ91" s="23">
        <f t="shared" si="58"/>
        <v>0</v>
      </c>
      <c r="AR91" s="23">
        <f t="shared" si="58"/>
        <v>0</v>
      </c>
      <c r="AS91" s="23">
        <f t="shared" si="58"/>
        <v>0</v>
      </c>
      <c r="AT91" s="23">
        <f t="shared" si="58"/>
        <v>0</v>
      </c>
      <c r="AU91" s="23">
        <f t="shared" si="58"/>
        <v>0</v>
      </c>
      <c r="AV91" s="26"/>
      <c r="AW91" s="23">
        <v>87</v>
      </c>
      <c r="AX91" s="23">
        <f t="shared" si="59"/>
        <v>0</v>
      </c>
      <c r="AY91" s="23">
        <f t="shared" si="59"/>
        <v>0</v>
      </c>
      <c r="AZ91" s="23">
        <f t="shared" si="59"/>
        <v>0</v>
      </c>
      <c r="BA91" s="23">
        <f t="shared" si="59"/>
        <v>0</v>
      </c>
      <c r="BB91" s="23">
        <f t="shared" si="59"/>
        <v>0</v>
      </c>
      <c r="BC91" s="23">
        <f t="shared" si="59"/>
        <v>0</v>
      </c>
      <c r="BD91" s="26"/>
      <c r="BE91" s="23">
        <v>87</v>
      </c>
      <c r="BF91" s="23">
        <f t="shared" si="60"/>
        <v>0</v>
      </c>
      <c r="BG91" s="23">
        <f t="shared" si="60"/>
        <v>0</v>
      </c>
      <c r="BH91" s="23">
        <f t="shared" si="60"/>
        <v>0</v>
      </c>
      <c r="BI91" s="23">
        <f t="shared" si="60"/>
        <v>0</v>
      </c>
      <c r="BJ91" s="23">
        <f t="shared" si="60"/>
        <v>0</v>
      </c>
      <c r="BK91" s="23">
        <f t="shared" si="60"/>
        <v>0</v>
      </c>
      <c r="BO91" s="23">
        <v>87</v>
      </c>
      <c r="BP91" s="23" t="e">
        <f t="shared" si="61"/>
        <v>#VALUE!</v>
      </c>
      <c r="BQ91" s="23" t="e">
        <f t="shared" si="62"/>
        <v>#VALUE!</v>
      </c>
      <c r="BR91" s="23" t="e">
        <f t="shared" si="63"/>
        <v>#VALUE!</v>
      </c>
      <c r="BS91" s="23" t="e">
        <f t="shared" si="64"/>
        <v>#VALUE!</v>
      </c>
      <c r="BT91" s="23" t="e">
        <f t="shared" si="65"/>
        <v>#VALUE!</v>
      </c>
      <c r="BV91" s="23">
        <v>87</v>
      </c>
      <c r="BW91" s="23" t="e">
        <f t="shared" si="66"/>
        <v>#VALUE!</v>
      </c>
      <c r="BX91" s="23" t="e">
        <f t="shared" si="67"/>
        <v>#VALUE!</v>
      </c>
      <c r="BY91" s="23" t="e">
        <f t="shared" si="68"/>
        <v>#VALUE!</v>
      </c>
      <c r="BZ91" s="23" t="e">
        <f t="shared" si="69"/>
        <v>#VALUE!</v>
      </c>
      <c r="CA91" s="23" t="e">
        <f t="shared" si="70"/>
        <v>#VALUE!</v>
      </c>
      <c r="DJ91" s="23">
        <v>87</v>
      </c>
      <c r="DK91" s="23" t="e">
        <f>求节点(DD$5:DD$14,$DD$26:$DD$35,$DJ91)*节奏总纲!K90</f>
        <v>#VALUE!</v>
      </c>
      <c r="DL91" s="23" t="e">
        <f>求节点(DE$5:DE$14,$DD$26:$DD$35,$DJ91)*节奏总纲!L90</f>
        <v>#VALUE!</v>
      </c>
      <c r="DM91" s="23" t="e">
        <f>求节点(DF$5:DF$14,$DD$26:$DD$35,$DJ91)*节奏总纲!M90</f>
        <v>#VALUE!</v>
      </c>
      <c r="DN91" s="23" t="e">
        <f>求节点(DG$5:DG$14,$DD$26:$DD$35,$DJ91)*节奏总纲!N90</f>
        <v>#VALUE!</v>
      </c>
      <c r="DO91" s="23" t="e">
        <f>求节点(DH$5:DH$14,$DD$26:$DD$35,$DJ91)*节奏总纲!O90</f>
        <v>#VALUE!</v>
      </c>
      <c r="DP91" s="23" t="e">
        <f>SUM(DK$5:DK91)</f>
        <v>#VALUE!</v>
      </c>
      <c r="DQ91" s="23" t="e">
        <f>SUM(DL$5:DL91)</f>
        <v>#VALUE!</v>
      </c>
      <c r="DR91" s="23" t="e">
        <f>SUM(DM$5:DM91)</f>
        <v>#VALUE!</v>
      </c>
      <c r="DS91" s="23" t="e">
        <f>SUM(DN$5:DN91)</f>
        <v>#VALUE!</v>
      </c>
      <c r="DT91" s="23" t="e">
        <f>SUM(DO$5:DO91)</f>
        <v>#VALUE!</v>
      </c>
      <c r="DU91" s="23" t="e">
        <f>DK91*'[1]功能-付费相关'!AH92+IF($DJ91=1,0,DU90)</f>
        <v>#VALUE!</v>
      </c>
      <c r="DV91" s="23" t="e">
        <f>DL91*'[1]功能-付费相关'!AI92+IF($DJ91=1,0,DV90)</f>
        <v>#VALUE!</v>
      </c>
      <c r="DW91" s="23" t="e">
        <f>DM91*'[1]功能-付费相关'!AJ92+IF($DJ91=1,0,DW90)</f>
        <v>#VALUE!</v>
      </c>
      <c r="DX91" s="23" t="e">
        <f>DN91*'[1]功能-付费相关'!AK92+IF($DJ91=1,0,DX90)</f>
        <v>#VALUE!</v>
      </c>
      <c r="DY91" s="23" t="e">
        <f>DO91*'[1]功能-付费相关'!AL92+IF($DJ91=1,0,DY90)</f>
        <v>#VALUE!</v>
      </c>
      <c r="EB91" s="23">
        <v>87</v>
      </c>
      <c r="EC91" s="23" t="e">
        <f>求节点(DD$5:DD$14,$DE$26:$DE$35,$DJ91)*节奏总纲!K90</f>
        <v>#VALUE!</v>
      </c>
      <c r="ED91" s="23" t="e">
        <f>求节点(DE$5:DE$14,$DE$26:$DE$35,$DJ91)*节奏总纲!L90</f>
        <v>#VALUE!</v>
      </c>
      <c r="EE91" s="23" t="e">
        <f>求节点(DF$5:DF$14,$DE$26:$DE$35,$DJ91)*节奏总纲!M90</f>
        <v>#VALUE!</v>
      </c>
      <c r="EF91" s="23" t="e">
        <f>求节点(DG$5:DG$14,$DE$26:$DE$35,$DJ91)*节奏总纲!N90</f>
        <v>#VALUE!</v>
      </c>
      <c r="EG91" s="23" t="e">
        <f>求节点(DH$5:DH$14,$DE$26:$DE$35,$DJ91)*节奏总纲!O90</f>
        <v>#VALUE!</v>
      </c>
      <c r="EH91" s="23" t="e">
        <f>SUM(EC$5:EC91)</f>
        <v>#VALUE!</v>
      </c>
      <c r="EI91" s="23" t="e">
        <f>SUM(ED$5:ED91)</f>
        <v>#VALUE!</v>
      </c>
      <c r="EJ91" s="23" t="e">
        <f>SUM(EE$5:EE91)</f>
        <v>#VALUE!</v>
      </c>
      <c r="EK91" s="23" t="e">
        <f>SUM(EF$5:EF91)</f>
        <v>#VALUE!</v>
      </c>
      <c r="EL91" s="23" t="e">
        <f>SUM(EG$5:EG91)</f>
        <v>#VALUE!</v>
      </c>
      <c r="EO91" s="23">
        <v>87</v>
      </c>
      <c r="EP91" s="23" t="e">
        <f>求节点(DD$5:DD$14,$DF$26:$DF$35,$DJ91)*节奏总纲!K90</f>
        <v>#VALUE!</v>
      </c>
      <c r="EQ91" s="23" t="e">
        <f>求节点(DE$5:DE$14,$DF$26:$DF$35,$DJ91)*节奏总纲!L90</f>
        <v>#VALUE!</v>
      </c>
      <c r="ER91" s="23" t="e">
        <f>求节点(DF$5:DF$14,$DF$26:$DF$35,$DJ91)*节奏总纲!M90</f>
        <v>#VALUE!</v>
      </c>
      <c r="ES91" s="23" t="e">
        <f>求节点(DG$5:DG$14,$DF$26:$DF$35,$DJ91)*节奏总纲!N90</f>
        <v>#VALUE!</v>
      </c>
      <c r="ET91" s="23" t="e">
        <f>求节点(DH$5:DH$14,$DF$26:$DF$35,$DJ91)*节奏总纲!O90</f>
        <v>#VALUE!</v>
      </c>
      <c r="EU91" s="23" t="e">
        <f>SUM(EP$5:EP91)*$DE$20</f>
        <v>#VALUE!</v>
      </c>
      <c r="EV91" s="23" t="e">
        <f>SUM(EQ$5:EQ91)*$DE$20</f>
        <v>#VALUE!</v>
      </c>
      <c r="EW91" s="23" t="e">
        <f>SUM(ER$5:ER91)*$DE$20</f>
        <v>#VALUE!</v>
      </c>
      <c r="EX91" s="23" t="e">
        <f>SUM(ES$5:ES91)*$DE$20</f>
        <v>#VALUE!</v>
      </c>
      <c r="EY91" s="23" t="e">
        <f>SUM(ET$5:ET91)*$DE$20</f>
        <v>#VALUE!</v>
      </c>
      <c r="FA91" s="23" t="e">
        <f t="shared" si="71"/>
        <v>#VALUE!</v>
      </c>
      <c r="FB91" s="23" t="e">
        <f t="shared" si="71"/>
        <v>#VALUE!</v>
      </c>
      <c r="FC91" s="23" t="e">
        <f t="shared" si="71"/>
        <v>#VALUE!</v>
      </c>
      <c r="FD91" s="23" t="e">
        <f t="shared" si="71"/>
        <v>#VALUE!</v>
      </c>
      <c r="FE91" s="23" t="e">
        <f t="shared" si="71"/>
        <v>#VALUE!</v>
      </c>
      <c r="FF91" s="17" t="e">
        <f>(FA91-FA90)/节奏总纲!K90</f>
        <v>#VALUE!</v>
      </c>
    </row>
    <row r="92" spans="13:162" x14ac:dyDescent="0.15">
      <c r="M92" s="11"/>
      <c r="N92" s="11"/>
      <c r="O92" s="11"/>
      <c r="Y92" s="23">
        <v>88</v>
      </c>
      <c r="Z92" s="23">
        <f t="shared" si="56"/>
        <v>0</v>
      </c>
      <c r="AA92" s="23">
        <f t="shared" si="56"/>
        <v>0</v>
      </c>
      <c r="AB92" s="23">
        <f t="shared" si="56"/>
        <v>0</v>
      </c>
      <c r="AC92" s="23">
        <f t="shared" si="56"/>
        <v>0</v>
      </c>
      <c r="AD92" s="23">
        <f t="shared" si="56"/>
        <v>0</v>
      </c>
      <c r="AE92" s="23">
        <f t="shared" si="56"/>
        <v>0</v>
      </c>
      <c r="AF92" s="26"/>
      <c r="AG92" s="23">
        <v>88</v>
      </c>
      <c r="AH92" s="23">
        <f t="shared" si="57"/>
        <v>0</v>
      </c>
      <c r="AI92" s="23">
        <f t="shared" si="57"/>
        <v>0</v>
      </c>
      <c r="AJ92" s="23">
        <f t="shared" si="57"/>
        <v>0</v>
      </c>
      <c r="AK92" s="23">
        <f t="shared" si="57"/>
        <v>0</v>
      </c>
      <c r="AL92" s="23">
        <f t="shared" si="57"/>
        <v>0</v>
      </c>
      <c r="AM92" s="23">
        <f t="shared" si="57"/>
        <v>0</v>
      </c>
      <c r="AN92" s="26"/>
      <c r="AO92" s="23">
        <v>88</v>
      </c>
      <c r="AP92" s="23">
        <f t="shared" si="58"/>
        <v>0</v>
      </c>
      <c r="AQ92" s="23">
        <f t="shared" si="58"/>
        <v>0</v>
      </c>
      <c r="AR92" s="23">
        <f t="shared" si="58"/>
        <v>0</v>
      </c>
      <c r="AS92" s="23">
        <f t="shared" si="58"/>
        <v>0</v>
      </c>
      <c r="AT92" s="23">
        <f t="shared" si="58"/>
        <v>0</v>
      </c>
      <c r="AU92" s="23">
        <f t="shared" si="58"/>
        <v>0</v>
      </c>
      <c r="AV92" s="26"/>
      <c r="AW92" s="23">
        <v>88</v>
      </c>
      <c r="AX92" s="23">
        <f t="shared" si="59"/>
        <v>0</v>
      </c>
      <c r="AY92" s="23">
        <f t="shared" si="59"/>
        <v>0</v>
      </c>
      <c r="AZ92" s="23">
        <f t="shared" si="59"/>
        <v>0</v>
      </c>
      <c r="BA92" s="23">
        <f t="shared" si="59"/>
        <v>0</v>
      </c>
      <c r="BB92" s="23">
        <f t="shared" si="59"/>
        <v>0</v>
      </c>
      <c r="BC92" s="23">
        <f t="shared" si="59"/>
        <v>0</v>
      </c>
      <c r="BD92" s="26"/>
      <c r="BE92" s="23">
        <v>88</v>
      </c>
      <c r="BF92" s="23">
        <f t="shared" si="60"/>
        <v>0</v>
      </c>
      <c r="BG92" s="23">
        <f t="shared" si="60"/>
        <v>0</v>
      </c>
      <c r="BH92" s="23">
        <f t="shared" si="60"/>
        <v>0</v>
      </c>
      <c r="BI92" s="23">
        <f t="shared" si="60"/>
        <v>0</v>
      </c>
      <c r="BJ92" s="23">
        <f t="shared" si="60"/>
        <v>0</v>
      </c>
      <c r="BK92" s="23">
        <f t="shared" si="60"/>
        <v>0</v>
      </c>
      <c r="BO92" s="23">
        <v>88</v>
      </c>
      <c r="BP92" s="23" t="e">
        <f t="shared" si="61"/>
        <v>#VALUE!</v>
      </c>
      <c r="BQ92" s="23" t="e">
        <f t="shared" si="62"/>
        <v>#VALUE!</v>
      </c>
      <c r="BR92" s="23" t="e">
        <f t="shared" si="63"/>
        <v>#VALUE!</v>
      </c>
      <c r="BS92" s="23" t="e">
        <f t="shared" si="64"/>
        <v>#VALUE!</v>
      </c>
      <c r="BT92" s="23" t="e">
        <f t="shared" si="65"/>
        <v>#VALUE!</v>
      </c>
      <c r="BV92" s="23">
        <v>88</v>
      </c>
      <c r="BW92" s="23" t="e">
        <f t="shared" si="66"/>
        <v>#VALUE!</v>
      </c>
      <c r="BX92" s="23" t="e">
        <f t="shared" si="67"/>
        <v>#VALUE!</v>
      </c>
      <c r="BY92" s="23" t="e">
        <f t="shared" si="68"/>
        <v>#VALUE!</v>
      </c>
      <c r="BZ92" s="23" t="e">
        <f t="shared" si="69"/>
        <v>#VALUE!</v>
      </c>
      <c r="CA92" s="23" t="e">
        <f t="shared" si="70"/>
        <v>#VALUE!</v>
      </c>
      <c r="DJ92" s="23">
        <v>88</v>
      </c>
      <c r="DK92" s="23" t="e">
        <f>求节点(DD$5:DD$14,$DD$26:$DD$35,$DJ92)*节奏总纲!K91</f>
        <v>#VALUE!</v>
      </c>
      <c r="DL92" s="23" t="e">
        <f>求节点(DE$5:DE$14,$DD$26:$DD$35,$DJ92)*节奏总纲!L91</f>
        <v>#VALUE!</v>
      </c>
      <c r="DM92" s="23" t="e">
        <f>求节点(DF$5:DF$14,$DD$26:$DD$35,$DJ92)*节奏总纲!M91</f>
        <v>#VALUE!</v>
      </c>
      <c r="DN92" s="23" t="e">
        <f>求节点(DG$5:DG$14,$DD$26:$DD$35,$DJ92)*节奏总纲!N91</f>
        <v>#VALUE!</v>
      </c>
      <c r="DO92" s="23" t="e">
        <f>求节点(DH$5:DH$14,$DD$26:$DD$35,$DJ92)*节奏总纲!O91</f>
        <v>#VALUE!</v>
      </c>
      <c r="DP92" s="23" t="e">
        <f>SUM(DK$5:DK92)</f>
        <v>#VALUE!</v>
      </c>
      <c r="DQ92" s="23" t="e">
        <f>SUM(DL$5:DL92)</f>
        <v>#VALUE!</v>
      </c>
      <c r="DR92" s="23" t="e">
        <f>SUM(DM$5:DM92)</f>
        <v>#VALUE!</v>
      </c>
      <c r="DS92" s="23" t="e">
        <f>SUM(DN$5:DN92)</f>
        <v>#VALUE!</v>
      </c>
      <c r="DT92" s="23" t="e">
        <f>SUM(DO$5:DO92)</f>
        <v>#VALUE!</v>
      </c>
      <c r="DU92" s="23" t="e">
        <f>DK92*'[1]功能-付费相关'!AH93+IF($DJ92=1,0,DU91)</f>
        <v>#VALUE!</v>
      </c>
      <c r="DV92" s="23" t="e">
        <f>DL92*'[1]功能-付费相关'!AI93+IF($DJ92=1,0,DV91)</f>
        <v>#VALUE!</v>
      </c>
      <c r="DW92" s="23" t="e">
        <f>DM92*'[1]功能-付费相关'!AJ93+IF($DJ92=1,0,DW91)</f>
        <v>#VALUE!</v>
      </c>
      <c r="DX92" s="23" t="e">
        <f>DN92*'[1]功能-付费相关'!AK93+IF($DJ92=1,0,DX91)</f>
        <v>#VALUE!</v>
      </c>
      <c r="DY92" s="23" t="e">
        <f>DO92*'[1]功能-付费相关'!AL93+IF($DJ92=1,0,DY91)</f>
        <v>#VALUE!</v>
      </c>
      <c r="EB92" s="23">
        <v>88</v>
      </c>
      <c r="EC92" s="23" t="e">
        <f>求节点(DD$5:DD$14,$DE$26:$DE$35,$DJ92)*节奏总纲!K91</f>
        <v>#VALUE!</v>
      </c>
      <c r="ED92" s="23" t="e">
        <f>求节点(DE$5:DE$14,$DE$26:$DE$35,$DJ92)*节奏总纲!L91</f>
        <v>#VALUE!</v>
      </c>
      <c r="EE92" s="23" t="e">
        <f>求节点(DF$5:DF$14,$DE$26:$DE$35,$DJ92)*节奏总纲!M91</f>
        <v>#VALUE!</v>
      </c>
      <c r="EF92" s="23" t="e">
        <f>求节点(DG$5:DG$14,$DE$26:$DE$35,$DJ92)*节奏总纲!N91</f>
        <v>#VALUE!</v>
      </c>
      <c r="EG92" s="23" t="e">
        <f>求节点(DH$5:DH$14,$DE$26:$DE$35,$DJ92)*节奏总纲!O91</f>
        <v>#VALUE!</v>
      </c>
      <c r="EH92" s="23" t="e">
        <f>SUM(EC$5:EC92)</f>
        <v>#VALUE!</v>
      </c>
      <c r="EI92" s="23" t="e">
        <f>SUM(ED$5:ED92)</f>
        <v>#VALUE!</v>
      </c>
      <c r="EJ92" s="23" t="e">
        <f>SUM(EE$5:EE92)</f>
        <v>#VALUE!</v>
      </c>
      <c r="EK92" s="23" t="e">
        <f>SUM(EF$5:EF92)</f>
        <v>#VALUE!</v>
      </c>
      <c r="EL92" s="23" t="e">
        <f>SUM(EG$5:EG92)</f>
        <v>#VALUE!</v>
      </c>
      <c r="EO92" s="23">
        <v>88</v>
      </c>
      <c r="EP92" s="23" t="e">
        <f>求节点(DD$5:DD$14,$DF$26:$DF$35,$DJ92)*节奏总纲!K91</f>
        <v>#VALUE!</v>
      </c>
      <c r="EQ92" s="23" t="e">
        <f>求节点(DE$5:DE$14,$DF$26:$DF$35,$DJ92)*节奏总纲!L91</f>
        <v>#VALUE!</v>
      </c>
      <c r="ER92" s="23" t="e">
        <f>求节点(DF$5:DF$14,$DF$26:$DF$35,$DJ92)*节奏总纲!M91</f>
        <v>#VALUE!</v>
      </c>
      <c r="ES92" s="23" t="e">
        <f>求节点(DG$5:DG$14,$DF$26:$DF$35,$DJ92)*节奏总纲!N91</f>
        <v>#VALUE!</v>
      </c>
      <c r="ET92" s="23" t="e">
        <f>求节点(DH$5:DH$14,$DF$26:$DF$35,$DJ92)*节奏总纲!O91</f>
        <v>#VALUE!</v>
      </c>
      <c r="EU92" s="23" t="e">
        <f>SUM(EP$5:EP92)*$DE$20</f>
        <v>#VALUE!</v>
      </c>
      <c r="EV92" s="23" t="e">
        <f>SUM(EQ$5:EQ92)*$DE$20</f>
        <v>#VALUE!</v>
      </c>
      <c r="EW92" s="23" t="e">
        <f>SUM(ER$5:ER92)*$DE$20</f>
        <v>#VALUE!</v>
      </c>
      <c r="EX92" s="23" t="e">
        <f>SUM(ES$5:ES92)*$DE$20</f>
        <v>#VALUE!</v>
      </c>
      <c r="EY92" s="23" t="e">
        <f>SUM(ET$5:ET92)*$DE$20</f>
        <v>#VALUE!</v>
      </c>
      <c r="FA92" s="23" t="e">
        <f t="shared" si="71"/>
        <v>#VALUE!</v>
      </c>
      <c r="FB92" s="23" t="e">
        <f t="shared" si="71"/>
        <v>#VALUE!</v>
      </c>
      <c r="FC92" s="23" t="e">
        <f t="shared" si="71"/>
        <v>#VALUE!</v>
      </c>
      <c r="FD92" s="23" t="e">
        <f t="shared" si="71"/>
        <v>#VALUE!</v>
      </c>
      <c r="FE92" s="23" t="e">
        <f t="shared" si="71"/>
        <v>#VALUE!</v>
      </c>
      <c r="FF92" s="17" t="e">
        <f>(FA92-FA91)/节奏总纲!K91</f>
        <v>#VALUE!</v>
      </c>
    </row>
    <row r="93" spans="13:162" x14ac:dyDescent="0.15">
      <c r="Y93" s="23">
        <v>89</v>
      </c>
      <c r="Z93" s="23">
        <f t="shared" si="56"/>
        <v>0</v>
      </c>
      <c r="AA93" s="23">
        <f t="shared" si="56"/>
        <v>0</v>
      </c>
      <c r="AB93" s="23">
        <f t="shared" si="56"/>
        <v>0</v>
      </c>
      <c r="AC93" s="23">
        <f t="shared" si="56"/>
        <v>0</v>
      </c>
      <c r="AD93" s="23">
        <f t="shared" si="56"/>
        <v>0</v>
      </c>
      <c r="AE93" s="23">
        <f t="shared" si="56"/>
        <v>0</v>
      </c>
      <c r="AF93" s="26"/>
      <c r="AG93" s="23">
        <v>89</v>
      </c>
      <c r="AH93" s="23">
        <f t="shared" si="57"/>
        <v>0</v>
      </c>
      <c r="AI93" s="23">
        <f t="shared" si="57"/>
        <v>0</v>
      </c>
      <c r="AJ93" s="23">
        <f t="shared" si="57"/>
        <v>0</v>
      </c>
      <c r="AK93" s="23">
        <f t="shared" si="57"/>
        <v>0</v>
      </c>
      <c r="AL93" s="23">
        <f t="shared" si="57"/>
        <v>0</v>
      </c>
      <c r="AM93" s="23">
        <f t="shared" si="57"/>
        <v>0</v>
      </c>
      <c r="AN93" s="26"/>
      <c r="AO93" s="23">
        <v>89</v>
      </c>
      <c r="AP93" s="23">
        <f t="shared" si="58"/>
        <v>0</v>
      </c>
      <c r="AQ93" s="23">
        <f t="shared" si="58"/>
        <v>0</v>
      </c>
      <c r="AR93" s="23">
        <f t="shared" si="58"/>
        <v>0</v>
      </c>
      <c r="AS93" s="23">
        <f t="shared" si="58"/>
        <v>0</v>
      </c>
      <c r="AT93" s="23">
        <f t="shared" si="58"/>
        <v>0</v>
      </c>
      <c r="AU93" s="23">
        <f t="shared" si="58"/>
        <v>0</v>
      </c>
      <c r="AV93" s="26"/>
      <c r="AW93" s="23">
        <v>89</v>
      </c>
      <c r="AX93" s="23">
        <f t="shared" si="59"/>
        <v>0</v>
      </c>
      <c r="AY93" s="23">
        <f t="shared" si="59"/>
        <v>0</v>
      </c>
      <c r="AZ93" s="23">
        <f t="shared" si="59"/>
        <v>0</v>
      </c>
      <c r="BA93" s="23">
        <f t="shared" si="59"/>
        <v>0</v>
      </c>
      <c r="BB93" s="23">
        <f t="shared" si="59"/>
        <v>0</v>
      </c>
      <c r="BC93" s="23">
        <f t="shared" si="59"/>
        <v>0</v>
      </c>
      <c r="BD93" s="26"/>
      <c r="BE93" s="23">
        <v>89</v>
      </c>
      <c r="BF93" s="23">
        <f t="shared" si="60"/>
        <v>0</v>
      </c>
      <c r="BG93" s="23">
        <f t="shared" si="60"/>
        <v>0</v>
      </c>
      <c r="BH93" s="23">
        <f t="shared" si="60"/>
        <v>0</v>
      </c>
      <c r="BI93" s="23">
        <f t="shared" si="60"/>
        <v>0</v>
      </c>
      <c r="BJ93" s="23">
        <f t="shared" si="60"/>
        <v>0</v>
      </c>
      <c r="BK93" s="23">
        <f t="shared" si="60"/>
        <v>0</v>
      </c>
      <c r="BO93" s="23">
        <v>89</v>
      </c>
      <c r="BP93" s="23" t="e">
        <f t="shared" si="61"/>
        <v>#VALUE!</v>
      </c>
      <c r="BQ93" s="23" t="e">
        <f t="shared" si="62"/>
        <v>#VALUE!</v>
      </c>
      <c r="BR93" s="23" t="e">
        <f t="shared" si="63"/>
        <v>#VALUE!</v>
      </c>
      <c r="BS93" s="23" t="e">
        <f t="shared" si="64"/>
        <v>#VALUE!</v>
      </c>
      <c r="BT93" s="23" t="e">
        <f t="shared" si="65"/>
        <v>#VALUE!</v>
      </c>
      <c r="BV93" s="23">
        <v>89</v>
      </c>
      <c r="BW93" s="23" t="e">
        <f t="shared" si="66"/>
        <v>#VALUE!</v>
      </c>
      <c r="BX93" s="23" t="e">
        <f t="shared" si="67"/>
        <v>#VALUE!</v>
      </c>
      <c r="BY93" s="23" t="e">
        <f t="shared" si="68"/>
        <v>#VALUE!</v>
      </c>
      <c r="BZ93" s="23" t="e">
        <f t="shared" si="69"/>
        <v>#VALUE!</v>
      </c>
      <c r="CA93" s="23" t="e">
        <f t="shared" si="70"/>
        <v>#VALUE!</v>
      </c>
      <c r="DJ93" s="23">
        <v>89</v>
      </c>
      <c r="DK93" s="23" t="e">
        <f>求节点(DD$5:DD$14,$DD$26:$DD$35,$DJ93)*节奏总纲!K92</f>
        <v>#VALUE!</v>
      </c>
      <c r="DL93" s="23" t="e">
        <f>求节点(DE$5:DE$14,$DD$26:$DD$35,$DJ93)*节奏总纲!L92</f>
        <v>#VALUE!</v>
      </c>
      <c r="DM93" s="23" t="e">
        <f>求节点(DF$5:DF$14,$DD$26:$DD$35,$DJ93)*节奏总纲!M92</f>
        <v>#VALUE!</v>
      </c>
      <c r="DN93" s="23" t="e">
        <f>求节点(DG$5:DG$14,$DD$26:$DD$35,$DJ93)*节奏总纲!N92</f>
        <v>#VALUE!</v>
      </c>
      <c r="DO93" s="23" t="e">
        <f>求节点(DH$5:DH$14,$DD$26:$DD$35,$DJ93)*节奏总纲!O92</f>
        <v>#VALUE!</v>
      </c>
      <c r="DP93" s="23" t="e">
        <f>SUM(DK$5:DK93)</f>
        <v>#VALUE!</v>
      </c>
      <c r="DQ93" s="23" t="e">
        <f>SUM(DL$5:DL93)</f>
        <v>#VALUE!</v>
      </c>
      <c r="DR93" s="23" t="e">
        <f>SUM(DM$5:DM93)</f>
        <v>#VALUE!</v>
      </c>
      <c r="DS93" s="23" t="e">
        <f>SUM(DN$5:DN93)</f>
        <v>#VALUE!</v>
      </c>
      <c r="DT93" s="23" t="e">
        <f>SUM(DO$5:DO93)</f>
        <v>#VALUE!</v>
      </c>
      <c r="DU93" s="23" t="e">
        <f>DK93*'[1]功能-付费相关'!AH94+IF($DJ93=1,0,DU92)</f>
        <v>#VALUE!</v>
      </c>
      <c r="DV93" s="23" t="e">
        <f>DL93*'[1]功能-付费相关'!AI94+IF($DJ93=1,0,DV92)</f>
        <v>#VALUE!</v>
      </c>
      <c r="DW93" s="23" t="e">
        <f>DM93*'[1]功能-付费相关'!AJ94+IF($DJ93=1,0,DW92)</f>
        <v>#VALUE!</v>
      </c>
      <c r="DX93" s="23" t="e">
        <f>DN93*'[1]功能-付费相关'!AK94+IF($DJ93=1,0,DX92)</f>
        <v>#VALUE!</v>
      </c>
      <c r="DY93" s="23" t="e">
        <f>DO93*'[1]功能-付费相关'!AL94+IF($DJ93=1,0,DY92)</f>
        <v>#VALUE!</v>
      </c>
      <c r="EB93" s="23">
        <v>89</v>
      </c>
      <c r="EC93" s="23" t="e">
        <f>求节点(DD$5:DD$14,$DE$26:$DE$35,$DJ93)*节奏总纲!K92</f>
        <v>#VALUE!</v>
      </c>
      <c r="ED93" s="23" t="e">
        <f>求节点(DE$5:DE$14,$DE$26:$DE$35,$DJ93)*节奏总纲!L92</f>
        <v>#VALUE!</v>
      </c>
      <c r="EE93" s="23" t="e">
        <f>求节点(DF$5:DF$14,$DE$26:$DE$35,$DJ93)*节奏总纲!M92</f>
        <v>#VALUE!</v>
      </c>
      <c r="EF93" s="23" t="e">
        <f>求节点(DG$5:DG$14,$DE$26:$DE$35,$DJ93)*节奏总纲!N92</f>
        <v>#VALUE!</v>
      </c>
      <c r="EG93" s="23" t="e">
        <f>求节点(DH$5:DH$14,$DE$26:$DE$35,$DJ93)*节奏总纲!O92</f>
        <v>#VALUE!</v>
      </c>
      <c r="EH93" s="23" t="e">
        <f>SUM(EC$5:EC93)</f>
        <v>#VALUE!</v>
      </c>
      <c r="EI93" s="23" t="e">
        <f>SUM(ED$5:ED93)</f>
        <v>#VALUE!</v>
      </c>
      <c r="EJ93" s="23" t="e">
        <f>SUM(EE$5:EE93)</f>
        <v>#VALUE!</v>
      </c>
      <c r="EK93" s="23" t="e">
        <f>SUM(EF$5:EF93)</f>
        <v>#VALUE!</v>
      </c>
      <c r="EL93" s="23" t="e">
        <f>SUM(EG$5:EG93)</f>
        <v>#VALUE!</v>
      </c>
      <c r="EO93" s="23">
        <v>89</v>
      </c>
      <c r="EP93" s="23" t="e">
        <f>求节点(DD$5:DD$14,$DF$26:$DF$35,$DJ93)*节奏总纲!K92</f>
        <v>#VALUE!</v>
      </c>
      <c r="EQ93" s="23" t="e">
        <f>求节点(DE$5:DE$14,$DF$26:$DF$35,$DJ93)*节奏总纲!L92</f>
        <v>#VALUE!</v>
      </c>
      <c r="ER93" s="23" t="e">
        <f>求节点(DF$5:DF$14,$DF$26:$DF$35,$DJ93)*节奏总纲!M92</f>
        <v>#VALUE!</v>
      </c>
      <c r="ES93" s="23" t="e">
        <f>求节点(DG$5:DG$14,$DF$26:$DF$35,$DJ93)*节奏总纲!N92</f>
        <v>#VALUE!</v>
      </c>
      <c r="ET93" s="23" t="e">
        <f>求节点(DH$5:DH$14,$DF$26:$DF$35,$DJ93)*节奏总纲!O92</f>
        <v>#VALUE!</v>
      </c>
      <c r="EU93" s="23" t="e">
        <f>SUM(EP$5:EP93)*$DE$20</f>
        <v>#VALUE!</v>
      </c>
      <c r="EV93" s="23" t="e">
        <f>SUM(EQ$5:EQ93)*$DE$20</f>
        <v>#VALUE!</v>
      </c>
      <c r="EW93" s="23" t="e">
        <f>SUM(ER$5:ER93)*$DE$20</f>
        <v>#VALUE!</v>
      </c>
      <c r="EX93" s="23" t="e">
        <f>SUM(ES$5:ES93)*$DE$20</f>
        <v>#VALUE!</v>
      </c>
      <c r="EY93" s="23" t="e">
        <f>SUM(ET$5:ET93)*$DE$20</f>
        <v>#VALUE!</v>
      </c>
      <c r="FA93" s="23" t="e">
        <f t="shared" si="71"/>
        <v>#VALUE!</v>
      </c>
      <c r="FB93" s="23" t="e">
        <f t="shared" si="71"/>
        <v>#VALUE!</v>
      </c>
      <c r="FC93" s="23" t="e">
        <f t="shared" si="71"/>
        <v>#VALUE!</v>
      </c>
      <c r="FD93" s="23" t="e">
        <f t="shared" si="71"/>
        <v>#VALUE!</v>
      </c>
      <c r="FE93" s="23" t="e">
        <f t="shared" si="71"/>
        <v>#VALUE!</v>
      </c>
      <c r="FF93" s="17" t="e">
        <f>(FA93-FA92)/节奏总纲!K92</f>
        <v>#VALUE!</v>
      </c>
    </row>
    <row r="94" spans="13:162" x14ac:dyDescent="0.15">
      <c r="Y94" s="23">
        <v>90</v>
      </c>
      <c r="Z94" s="23">
        <f t="shared" si="56"/>
        <v>0</v>
      </c>
      <c r="AA94" s="23">
        <f t="shared" si="56"/>
        <v>0</v>
      </c>
      <c r="AB94" s="23">
        <f t="shared" si="56"/>
        <v>0</v>
      </c>
      <c r="AC94" s="23">
        <f t="shared" si="56"/>
        <v>0</v>
      </c>
      <c r="AD94" s="23">
        <f t="shared" si="56"/>
        <v>0</v>
      </c>
      <c r="AE94" s="23">
        <f t="shared" si="56"/>
        <v>0</v>
      </c>
      <c r="AF94" s="26"/>
      <c r="AG94" s="23">
        <v>90</v>
      </c>
      <c r="AH94" s="23">
        <f t="shared" si="57"/>
        <v>0</v>
      </c>
      <c r="AI94" s="23">
        <f t="shared" si="57"/>
        <v>0</v>
      </c>
      <c r="AJ94" s="23">
        <f t="shared" si="57"/>
        <v>0</v>
      </c>
      <c r="AK94" s="23">
        <f t="shared" si="57"/>
        <v>0</v>
      </c>
      <c r="AL94" s="23">
        <f t="shared" si="57"/>
        <v>0</v>
      </c>
      <c r="AM94" s="23">
        <f t="shared" si="57"/>
        <v>0</v>
      </c>
      <c r="AN94" s="26"/>
      <c r="AO94" s="23">
        <v>90</v>
      </c>
      <c r="AP94" s="23">
        <f t="shared" si="58"/>
        <v>0</v>
      </c>
      <c r="AQ94" s="23">
        <f t="shared" si="58"/>
        <v>0</v>
      </c>
      <c r="AR94" s="23">
        <f t="shared" si="58"/>
        <v>0</v>
      </c>
      <c r="AS94" s="23">
        <f t="shared" si="58"/>
        <v>0</v>
      </c>
      <c r="AT94" s="23">
        <f t="shared" si="58"/>
        <v>0</v>
      </c>
      <c r="AU94" s="23">
        <f t="shared" si="58"/>
        <v>0</v>
      </c>
      <c r="AV94" s="26"/>
      <c r="AW94" s="23">
        <v>90</v>
      </c>
      <c r="AX94" s="23">
        <f t="shared" si="59"/>
        <v>0</v>
      </c>
      <c r="AY94" s="23">
        <f t="shared" si="59"/>
        <v>0</v>
      </c>
      <c r="AZ94" s="23">
        <f t="shared" si="59"/>
        <v>0</v>
      </c>
      <c r="BA94" s="23">
        <f t="shared" si="59"/>
        <v>0</v>
      </c>
      <c r="BB94" s="23">
        <f t="shared" si="59"/>
        <v>0</v>
      </c>
      <c r="BC94" s="23">
        <f t="shared" si="59"/>
        <v>0</v>
      </c>
      <c r="BD94" s="26"/>
      <c r="BE94" s="23">
        <v>90</v>
      </c>
      <c r="BF94" s="23">
        <f t="shared" si="60"/>
        <v>0</v>
      </c>
      <c r="BG94" s="23">
        <f t="shared" si="60"/>
        <v>0</v>
      </c>
      <c r="BH94" s="23">
        <f t="shared" si="60"/>
        <v>0</v>
      </c>
      <c r="BI94" s="23">
        <f t="shared" si="60"/>
        <v>0</v>
      </c>
      <c r="BJ94" s="23">
        <f t="shared" si="60"/>
        <v>0</v>
      </c>
      <c r="BK94" s="23">
        <f t="shared" si="60"/>
        <v>0</v>
      </c>
      <c r="BO94" s="23">
        <v>90</v>
      </c>
      <c r="BP94" s="23" t="e">
        <f t="shared" si="61"/>
        <v>#VALUE!</v>
      </c>
      <c r="BQ94" s="23" t="e">
        <f t="shared" si="62"/>
        <v>#VALUE!</v>
      </c>
      <c r="BR94" s="23" t="e">
        <f t="shared" si="63"/>
        <v>#VALUE!</v>
      </c>
      <c r="BS94" s="23" t="e">
        <f t="shared" si="64"/>
        <v>#VALUE!</v>
      </c>
      <c r="BT94" s="23" t="e">
        <f t="shared" si="65"/>
        <v>#VALUE!</v>
      </c>
      <c r="BV94" s="23">
        <v>90</v>
      </c>
      <c r="BW94" s="23" t="e">
        <f t="shared" si="66"/>
        <v>#VALUE!</v>
      </c>
      <c r="BX94" s="23" t="e">
        <f t="shared" si="67"/>
        <v>#VALUE!</v>
      </c>
      <c r="BY94" s="23" t="e">
        <f t="shared" si="68"/>
        <v>#VALUE!</v>
      </c>
      <c r="BZ94" s="23" t="e">
        <f t="shared" si="69"/>
        <v>#VALUE!</v>
      </c>
      <c r="CA94" s="23" t="e">
        <f t="shared" si="70"/>
        <v>#VALUE!</v>
      </c>
      <c r="DJ94" s="23">
        <v>90</v>
      </c>
      <c r="DK94" s="23" t="e">
        <f>求节点(DD$5:DD$14,$DD$26:$DD$35,$DJ94)*节奏总纲!K93</f>
        <v>#VALUE!</v>
      </c>
      <c r="DL94" s="23" t="e">
        <f>求节点(DE$5:DE$14,$DD$26:$DD$35,$DJ94)*节奏总纲!L93</f>
        <v>#VALUE!</v>
      </c>
      <c r="DM94" s="23" t="e">
        <f>求节点(DF$5:DF$14,$DD$26:$DD$35,$DJ94)*节奏总纲!M93</f>
        <v>#VALUE!</v>
      </c>
      <c r="DN94" s="23" t="e">
        <f>求节点(DG$5:DG$14,$DD$26:$DD$35,$DJ94)*节奏总纲!N93</f>
        <v>#VALUE!</v>
      </c>
      <c r="DO94" s="23" t="e">
        <f>求节点(DH$5:DH$14,$DD$26:$DD$35,$DJ94)*节奏总纲!O93</f>
        <v>#VALUE!</v>
      </c>
      <c r="DP94" s="23" t="e">
        <f>SUM(DK$5:DK94)</f>
        <v>#VALUE!</v>
      </c>
      <c r="DQ94" s="23" t="e">
        <f>SUM(DL$5:DL94)</f>
        <v>#VALUE!</v>
      </c>
      <c r="DR94" s="23" t="e">
        <f>SUM(DM$5:DM94)</f>
        <v>#VALUE!</v>
      </c>
      <c r="DS94" s="23" t="e">
        <f>SUM(DN$5:DN94)</f>
        <v>#VALUE!</v>
      </c>
      <c r="DT94" s="23" t="e">
        <f>SUM(DO$5:DO94)</f>
        <v>#VALUE!</v>
      </c>
      <c r="DU94" s="23" t="e">
        <f>DK94*'[1]功能-付费相关'!AH95+IF($DJ94=1,0,DU93)</f>
        <v>#VALUE!</v>
      </c>
      <c r="DV94" s="23" t="e">
        <f>DL94*'[1]功能-付费相关'!AI95+IF($DJ94=1,0,DV93)</f>
        <v>#VALUE!</v>
      </c>
      <c r="DW94" s="23" t="e">
        <f>DM94*'[1]功能-付费相关'!AJ95+IF($DJ94=1,0,DW93)</f>
        <v>#VALUE!</v>
      </c>
      <c r="DX94" s="23" t="e">
        <f>DN94*'[1]功能-付费相关'!AK95+IF($DJ94=1,0,DX93)</f>
        <v>#VALUE!</v>
      </c>
      <c r="DY94" s="23" t="e">
        <f>DO94*'[1]功能-付费相关'!AL95+IF($DJ94=1,0,DY93)</f>
        <v>#VALUE!</v>
      </c>
      <c r="EB94" s="23">
        <v>90</v>
      </c>
      <c r="EC94" s="23" t="e">
        <f>求节点(DD$5:DD$14,$DE$26:$DE$35,$DJ94)*节奏总纲!K93</f>
        <v>#VALUE!</v>
      </c>
      <c r="ED94" s="23" t="e">
        <f>求节点(DE$5:DE$14,$DE$26:$DE$35,$DJ94)*节奏总纲!L93</f>
        <v>#VALUE!</v>
      </c>
      <c r="EE94" s="23" t="e">
        <f>求节点(DF$5:DF$14,$DE$26:$DE$35,$DJ94)*节奏总纲!M93</f>
        <v>#VALUE!</v>
      </c>
      <c r="EF94" s="23" t="e">
        <f>求节点(DG$5:DG$14,$DE$26:$DE$35,$DJ94)*节奏总纲!N93</f>
        <v>#VALUE!</v>
      </c>
      <c r="EG94" s="23" t="e">
        <f>求节点(DH$5:DH$14,$DE$26:$DE$35,$DJ94)*节奏总纲!O93</f>
        <v>#VALUE!</v>
      </c>
      <c r="EH94" s="23" t="e">
        <f>SUM(EC$5:EC94)</f>
        <v>#VALUE!</v>
      </c>
      <c r="EI94" s="23" t="e">
        <f>SUM(ED$5:ED94)</f>
        <v>#VALUE!</v>
      </c>
      <c r="EJ94" s="23" t="e">
        <f>SUM(EE$5:EE94)</f>
        <v>#VALUE!</v>
      </c>
      <c r="EK94" s="23" t="e">
        <f>SUM(EF$5:EF94)</f>
        <v>#VALUE!</v>
      </c>
      <c r="EL94" s="23" t="e">
        <f>SUM(EG$5:EG94)</f>
        <v>#VALUE!</v>
      </c>
      <c r="EO94" s="23">
        <v>90</v>
      </c>
      <c r="EP94" s="23" t="e">
        <f>求节点(DD$5:DD$14,$DF$26:$DF$35,$DJ94)*节奏总纲!K93</f>
        <v>#VALUE!</v>
      </c>
      <c r="EQ94" s="23" t="e">
        <f>求节点(DE$5:DE$14,$DF$26:$DF$35,$DJ94)*节奏总纲!L93</f>
        <v>#VALUE!</v>
      </c>
      <c r="ER94" s="23" t="e">
        <f>求节点(DF$5:DF$14,$DF$26:$DF$35,$DJ94)*节奏总纲!M93</f>
        <v>#VALUE!</v>
      </c>
      <c r="ES94" s="23" t="e">
        <f>求节点(DG$5:DG$14,$DF$26:$DF$35,$DJ94)*节奏总纲!N93</f>
        <v>#VALUE!</v>
      </c>
      <c r="ET94" s="23" t="e">
        <f>求节点(DH$5:DH$14,$DF$26:$DF$35,$DJ94)*节奏总纲!O93</f>
        <v>#VALUE!</v>
      </c>
      <c r="EU94" s="23" t="e">
        <f>SUM(EP$5:EP94)*$DE$20</f>
        <v>#VALUE!</v>
      </c>
      <c r="EV94" s="23" t="e">
        <f>SUM(EQ$5:EQ94)*$DE$20</f>
        <v>#VALUE!</v>
      </c>
      <c r="EW94" s="23" t="e">
        <f>SUM(ER$5:ER94)*$DE$20</f>
        <v>#VALUE!</v>
      </c>
      <c r="EX94" s="23" t="e">
        <f>SUM(ES$5:ES94)*$DE$20</f>
        <v>#VALUE!</v>
      </c>
      <c r="EY94" s="23" t="e">
        <f>SUM(ET$5:ET94)*$DE$20</f>
        <v>#VALUE!</v>
      </c>
      <c r="FA94" s="23" t="e">
        <f t="shared" si="71"/>
        <v>#VALUE!</v>
      </c>
      <c r="FB94" s="23" t="e">
        <f t="shared" si="71"/>
        <v>#VALUE!</v>
      </c>
      <c r="FC94" s="23" t="e">
        <f t="shared" si="71"/>
        <v>#VALUE!</v>
      </c>
      <c r="FD94" s="23" t="e">
        <f t="shared" si="71"/>
        <v>#VALUE!</v>
      </c>
      <c r="FE94" s="23" t="e">
        <f t="shared" si="71"/>
        <v>#VALUE!</v>
      </c>
      <c r="FF94" s="17" t="e">
        <f>(FA94-FA93)/节奏总纲!K93</f>
        <v>#VALUE!</v>
      </c>
    </row>
    <row r="95" spans="13:162" x14ac:dyDescent="0.15">
      <c r="Y95" s="23">
        <v>91</v>
      </c>
      <c r="Z95" s="23">
        <f t="shared" si="56"/>
        <v>0</v>
      </c>
      <c r="AA95" s="23">
        <f t="shared" si="56"/>
        <v>0</v>
      </c>
      <c r="AB95" s="23">
        <f t="shared" si="56"/>
        <v>0</v>
      </c>
      <c r="AC95" s="23">
        <f t="shared" si="56"/>
        <v>0</v>
      </c>
      <c r="AD95" s="23">
        <f t="shared" si="56"/>
        <v>0</v>
      </c>
      <c r="AE95" s="23">
        <f t="shared" si="56"/>
        <v>0</v>
      </c>
      <c r="AF95" s="26"/>
      <c r="AG95" s="23">
        <v>91</v>
      </c>
      <c r="AH95" s="23">
        <f t="shared" si="57"/>
        <v>0</v>
      </c>
      <c r="AI95" s="23">
        <f t="shared" si="57"/>
        <v>0</v>
      </c>
      <c r="AJ95" s="23">
        <f t="shared" si="57"/>
        <v>0</v>
      </c>
      <c r="AK95" s="23">
        <f t="shared" si="57"/>
        <v>0</v>
      </c>
      <c r="AL95" s="23">
        <f t="shared" si="57"/>
        <v>0</v>
      </c>
      <c r="AM95" s="23">
        <f t="shared" si="57"/>
        <v>0</v>
      </c>
      <c r="AN95" s="26"/>
      <c r="AO95" s="23">
        <v>91</v>
      </c>
      <c r="AP95" s="23">
        <f t="shared" si="58"/>
        <v>0</v>
      </c>
      <c r="AQ95" s="23">
        <f t="shared" si="58"/>
        <v>0</v>
      </c>
      <c r="AR95" s="23">
        <f t="shared" si="58"/>
        <v>0</v>
      </c>
      <c r="AS95" s="23">
        <f t="shared" si="58"/>
        <v>0</v>
      </c>
      <c r="AT95" s="23">
        <f t="shared" si="58"/>
        <v>0</v>
      </c>
      <c r="AU95" s="23">
        <f t="shared" si="58"/>
        <v>0</v>
      </c>
      <c r="AV95" s="26"/>
      <c r="AW95" s="23">
        <v>91</v>
      </c>
      <c r="AX95" s="23">
        <f t="shared" si="59"/>
        <v>0</v>
      </c>
      <c r="AY95" s="23">
        <f t="shared" si="59"/>
        <v>0</v>
      </c>
      <c r="AZ95" s="23">
        <f t="shared" si="59"/>
        <v>0</v>
      </c>
      <c r="BA95" s="23">
        <f t="shared" si="59"/>
        <v>0</v>
      </c>
      <c r="BB95" s="23">
        <f t="shared" si="59"/>
        <v>0</v>
      </c>
      <c r="BC95" s="23">
        <f t="shared" si="59"/>
        <v>0</v>
      </c>
      <c r="BD95" s="26"/>
      <c r="BE95" s="23">
        <v>91</v>
      </c>
      <c r="BF95" s="23">
        <f t="shared" si="60"/>
        <v>0</v>
      </c>
      <c r="BG95" s="23">
        <f t="shared" si="60"/>
        <v>0</v>
      </c>
      <c r="BH95" s="23">
        <f t="shared" si="60"/>
        <v>0</v>
      </c>
      <c r="BI95" s="23">
        <f t="shared" si="60"/>
        <v>0</v>
      </c>
      <c r="BJ95" s="23">
        <f t="shared" si="60"/>
        <v>0</v>
      </c>
      <c r="BK95" s="23">
        <f t="shared" si="60"/>
        <v>0</v>
      </c>
      <c r="BO95" s="23">
        <v>91</v>
      </c>
      <c r="BP95" s="23" t="e">
        <f t="shared" si="61"/>
        <v>#VALUE!</v>
      </c>
      <c r="BQ95" s="23" t="e">
        <f t="shared" si="62"/>
        <v>#VALUE!</v>
      </c>
      <c r="BR95" s="23" t="e">
        <f t="shared" si="63"/>
        <v>#VALUE!</v>
      </c>
      <c r="BS95" s="23" t="e">
        <f t="shared" si="64"/>
        <v>#VALUE!</v>
      </c>
      <c r="BT95" s="23" t="e">
        <f t="shared" si="65"/>
        <v>#VALUE!</v>
      </c>
      <c r="BV95" s="23">
        <v>91</v>
      </c>
      <c r="BW95" s="23" t="e">
        <f t="shared" si="66"/>
        <v>#VALUE!</v>
      </c>
      <c r="BX95" s="23" t="e">
        <f t="shared" si="67"/>
        <v>#VALUE!</v>
      </c>
      <c r="BY95" s="23" t="e">
        <f t="shared" si="68"/>
        <v>#VALUE!</v>
      </c>
      <c r="BZ95" s="23" t="e">
        <f t="shared" si="69"/>
        <v>#VALUE!</v>
      </c>
      <c r="CA95" s="23" t="e">
        <f t="shared" si="70"/>
        <v>#VALUE!</v>
      </c>
      <c r="DJ95" s="23">
        <v>91</v>
      </c>
      <c r="DK95" s="23" t="e">
        <f>求节点(DD$5:DD$14,$DD$26:$DD$35,$DJ95)*节奏总纲!K94</f>
        <v>#VALUE!</v>
      </c>
      <c r="DL95" s="23" t="e">
        <f>求节点(DE$5:DE$14,$DD$26:$DD$35,$DJ95)*节奏总纲!L94</f>
        <v>#VALUE!</v>
      </c>
      <c r="DM95" s="23" t="e">
        <f>求节点(DF$5:DF$14,$DD$26:$DD$35,$DJ95)*节奏总纲!M94</f>
        <v>#VALUE!</v>
      </c>
      <c r="DN95" s="23" t="e">
        <f>求节点(DG$5:DG$14,$DD$26:$DD$35,$DJ95)*节奏总纲!N94</f>
        <v>#VALUE!</v>
      </c>
      <c r="DO95" s="23" t="e">
        <f>求节点(DH$5:DH$14,$DD$26:$DD$35,$DJ95)*节奏总纲!O94</f>
        <v>#VALUE!</v>
      </c>
      <c r="DP95" s="23" t="e">
        <f>SUM(DK$5:DK95)</f>
        <v>#VALUE!</v>
      </c>
      <c r="DQ95" s="23" t="e">
        <f>SUM(DL$5:DL95)</f>
        <v>#VALUE!</v>
      </c>
      <c r="DR95" s="23" t="e">
        <f>SUM(DM$5:DM95)</f>
        <v>#VALUE!</v>
      </c>
      <c r="DS95" s="23" t="e">
        <f>SUM(DN$5:DN95)</f>
        <v>#VALUE!</v>
      </c>
      <c r="DT95" s="23" t="e">
        <f>SUM(DO$5:DO95)</f>
        <v>#VALUE!</v>
      </c>
      <c r="DU95" s="23" t="e">
        <f>DK95*'[1]功能-付费相关'!AH96+IF($DJ95=1,0,DU94)</f>
        <v>#VALUE!</v>
      </c>
      <c r="DV95" s="23" t="e">
        <f>DL95*'[1]功能-付费相关'!AI96+IF($DJ95=1,0,DV94)</f>
        <v>#VALUE!</v>
      </c>
      <c r="DW95" s="23" t="e">
        <f>DM95*'[1]功能-付费相关'!AJ96+IF($DJ95=1,0,DW94)</f>
        <v>#VALUE!</v>
      </c>
      <c r="DX95" s="23" t="e">
        <f>DN95*'[1]功能-付费相关'!AK96+IF($DJ95=1,0,DX94)</f>
        <v>#VALUE!</v>
      </c>
      <c r="DY95" s="23" t="e">
        <f>DO95*'[1]功能-付费相关'!AL96+IF($DJ95=1,0,DY94)</f>
        <v>#VALUE!</v>
      </c>
      <c r="EB95" s="23">
        <v>91</v>
      </c>
      <c r="EC95" s="23" t="e">
        <f>求节点(DD$5:DD$14,$DE$26:$DE$35,$DJ95)*节奏总纲!K94</f>
        <v>#VALUE!</v>
      </c>
      <c r="ED95" s="23" t="e">
        <f>求节点(DE$5:DE$14,$DE$26:$DE$35,$DJ95)*节奏总纲!L94</f>
        <v>#VALUE!</v>
      </c>
      <c r="EE95" s="23" t="e">
        <f>求节点(DF$5:DF$14,$DE$26:$DE$35,$DJ95)*节奏总纲!M94</f>
        <v>#VALUE!</v>
      </c>
      <c r="EF95" s="23" t="e">
        <f>求节点(DG$5:DG$14,$DE$26:$DE$35,$DJ95)*节奏总纲!N94</f>
        <v>#VALUE!</v>
      </c>
      <c r="EG95" s="23" t="e">
        <f>求节点(DH$5:DH$14,$DE$26:$DE$35,$DJ95)*节奏总纲!O94</f>
        <v>#VALUE!</v>
      </c>
      <c r="EH95" s="23" t="e">
        <f>SUM(EC$5:EC95)</f>
        <v>#VALUE!</v>
      </c>
      <c r="EI95" s="23" t="e">
        <f>SUM(ED$5:ED95)</f>
        <v>#VALUE!</v>
      </c>
      <c r="EJ95" s="23" t="e">
        <f>SUM(EE$5:EE95)</f>
        <v>#VALUE!</v>
      </c>
      <c r="EK95" s="23" t="e">
        <f>SUM(EF$5:EF95)</f>
        <v>#VALUE!</v>
      </c>
      <c r="EL95" s="23" t="e">
        <f>SUM(EG$5:EG95)</f>
        <v>#VALUE!</v>
      </c>
      <c r="EO95" s="23">
        <v>91</v>
      </c>
      <c r="EP95" s="23" t="e">
        <f>求节点(DD$5:DD$14,$DF$26:$DF$35,$DJ95)*节奏总纲!K94</f>
        <v>#VALUE!</v>
      </c>
      <c r="EQ95" s="23" t="e">
        <f>求节点(DE$5:DE$14,$DF$26:$DF$35,$DJ95)*节奏总纲!L94</f>
        <v>#VALUE!</v>
      </c>
      <c r="ER95" s="23" t="e">
        <f>求节点(DF$5:DF$14,$DF$26:$DF$35,$DJ95)*节奏总纲!M94</f>
        <v>#VALUE!</v>
      </c>
      <c r="ES95" s="23" t="e">
        <f>求节点(DG$5:DG$14,$DF$26:$DF$35,$DJ95)*节奏总纲!N94</f>
        <v>#VALUE!</v>
      </c>
      <c r="ET95" s="23" t="e">
        <f>求节点(DH$5:DH$14,$DF$26:$DF$35,$DJ95)*节奏总纲!O94</f>
        <v>#VALUE!</v>
      </c>
      <c r="EU95" s="23" t="e">
        <f>SUM(EP$5:EP95)*$DE$20</f>
        <v>#VALUE!</v>
      </c>
      <c r="EV95" s="23" t="e">
        <f>SUM(EQ$5:EQ95)*$DE$20</f>
        <v>#VALUE!</v>
      </c>
      <c r="EW95" s="23" t="e">
        <f>SUM(ER$5:ER95)*$DE$20</f>
        <v>#VALUE!</v>
      </c>
      <c r="EX95" s="23" t="e">
        <f>SUM(ES$5:ES95)*$DE$20</f>
        <v>#VALUE!</v>
      </c>
      <c r="EY95" s="23" t="e">
        <f>SUM(ET$5:ET95)*$DE$20</f>
        <v>#VALUE!</v>
      </c>
      <c r="FA95" s="23" t="e">
        <f t="shared" si="71"/>
        <v>#VALUE!</v>
      </c>
      <c r="FB95" s="23" t="e">
        <f t="shared" si="71"/>
        <v>#VALUE!</v>
      </c>
      <c r="FC95" s="23" t="e">
        <f t="shared" si="71"/>
        <v>#VALUE!</v>
      </c>
      <c r="FD95" s="23" t="e">
        <f t="shared" si="71"/>
        <v>#VALUE!</v>
      </c>
      <c r="FE95" s="23" t="e">
        <f t="shared" si="71"/>
        <v>#VALUE!</v>
      </c>
      <c r="FF95" s="17" t="e">
        <f>(FA95-FA94)/节奏总纲!K94</f>
        <v>#VALUE!</v>
      </c>
    </row>
    <row r="96" spans="13:162" x14ac:dyDescent="0.15">
      <c r="M96" s="12" t="s">
        <v>64</v>
      </c>
      <c r="N96" s="19"/>
      <c r="O96" s="19"/>
      <c r="P96" s="231" t="s">
        <v>98</v>
      </c>
      <c r="Q96" s="232"/>
      <c r="R96" s="232"/>
      <c r="S96" s="232"/>
      <c r="T96" s="232"/>
      <c r="U96" s="233"/>
      <c r="Y96" s="23">
        <v>92</v>
      </c>
      <c r="Z96" s="23">
        <f t="shared" si="56"/>
        <v>0</v>
      </c>
      <c r="AA96" s="23">
        <f t="shared" si="56"/>
        <v>0</v>
      </c>
      <c r="AB96" s="23">
        <f t="shared" si="56"/>
        <v>0</v>
      </c>
      <c r="AC96" s="23">
        <f t="shared" si="56"/>
        <v>0</v>
      </c>
      <c r="AD96" s="23">
        <f t="shared" si="56"/>
        <v>0</v>
      </c>
      <c r="AE96" s="23">
        <f t="shared" si="56"/>
        <v>0</v>
      </c>
      <c r="AF96" s="26"/>
      <c r="AG96" s="23">
        <v>92</v>
      </c>
      <c r="AH96" s="23">
        <f t="shared" si="57"/>
        <v>0</v>
      </c>
      <c r="AI96" s="23">
        <f t="shared" si="57"/>
        <v>0</v>
      </c>
      <c r="AJ96" s="23">
        <f t="shared" si="57"/>
        <v>0</v>
      </c>
      <c r="AK96" s="23">
        <f t="shared" si="57"/>
        <v>0</v>
      </c>
      <c r="AL96" s="23">
        <f t="shared" si="57"/>
        <v>0</v>
      </c>
      <c r="AM96" s="23">
        <f t="shared" si="57"/>
        <v>0</v>
      </c>
      <c r="AN96" s="26"/>
      <c r="AO96" s="23">
        <v>92</v>
      </c>
      <c r="AP96" s="23">
        <f t="shared" si="58"/>
        <v>0</v>
      </c>
      <c r="AQ96" s="23">
        <f t="shared" si="58"/>
        <v>0</v>
      </c>
      <c r="AR96" s="23">
        <f t="shared" si="58"/>
        <v>0</v>
      </c>
      <c r="AS96" s="23">
        <f t="shared" si="58"/>
        <v>0</v>
      </c>
      <c r="AT96" s="23">
        <f t="shared" si="58"/>
        <v>0</v>
      </c>
      <c r="AU96" s="23">
        <f t="shared" si="58"/>
        <v>0</v>
      </c>
      <c r="AV96" s="26"/>
      <c r="AW96" s="23">
        <v>92</v>
      </c>
      <c r="AX96" s="23">
        <f t="shared" si="59"/>
        <v>0</v>
      </c>
      <c r="AY96" s="23">
        <f t="shared" si="59"/>
        <v>0</v>
      </c>
      <c r="AZ96" s="23">
        <f t="shared" si="59"/>
        <v>0</v>
      </c>
      <c r="BA96" s="23">
        <f t="shared" si="59"/>
        <v>0</v>
      </c>
      <c r="BB96" s="23">
        <f t="shared" si="59"/>
        <v>0</v>
      </c>
      <c r="BC96" s="23">
        <f t="shared" si="59"/>
        <v>0</v>
      </c>
      <c r="BD96" s="26"/>
      <c r="BE96" s="23">
        <v>92</v>
      </c>
      <c r="BF96" s="23">
        <f t="shared" si="60"/>
        <v>0</v>
      </c>
      <c r="BG96" s="23">
        <f t="shared" si="60"/>
        <v>0</v>
      </c>
      <c r="BH96" s="23">
        <f t="shared" si="60"/>
        <v>0</v>
      </c>
      <c r="BI96" s="23">
        <f t="shared" si="60"/>
        <v>0</v>
      </c>
      <c r="BJ96" s="23">
        <f t="shared" si="60"/>
        <v>0</v>
      </c>
      <c r="BK96" s="23">
        <f t="shared" si="60"/>
        <v>0</v>
      </c>
      <c r="BO96" s="23">
        <v>92</v>
      </c>
      <c r="BP96" s="23" t="e">
        <f t="shared" si="61"/>
        <v>#VALUE!</v>
      </c>
      <c r="BQ96" s="23" t="e">
        <f t="shared" si="62"/>
        <v>#VALUE!</v>
      </c>
      <c r="BR96" s="23" t="e">
        <f t="shared" si="63"/>
        <v>#VALUE!</v>
      </c>
      <c r="BS96" s="23" t="e">
        <f t="shared" si="64"/>
        <v>#VALUE!</v>
      </c>
      <c r="BT96" s="23" t="e">
        <f t="shared" si="65"/>
        <v>#VALUE!</v>
      </c>
      <c r="BV96" s="23">
        <v>92</v>
      </c>
      <c r="BW96" s="23" t="e">
        <f t="shared" si="66"/>
        <v>#VALUE!</v>
      </c>
      <c r="BX96" s="23" t="e">
        <f t="shared" si="67"/>
        <v>#VALUE!</v>
      </c>
      <c r="BY96" s="23" t="e">
        <f t="shared" si="68"/>
        <v>#VALUE!</v>
      </c>
      <c r="BZ96" s="23" t="e">
        <f t="shared" si="69"/>
        <v>#VALUE!</v>
      </c>
      <c r="CA96" s="23" t="e">
        <f t="shared" si="70"/>
        <v>#VALUE!</v>
      </c>
      <c r="CE96" s="31" t="s">
        <v>34</v>
      </c>
      <c r="CF96" s="234" t="s">
        <v>29</v>
      </c>
      <c r="CG96" s="235"/>
      <c r="CH96" s="235"/>
      <c r="CI96" s="236"/>
      <c r="CJ96" s="234" t="s">
        <v>30</v>
      </c>
      <c r="CK96" s="235"/>
      <c r="CL96" s="235"/>
      <c r="CM96" s="235"/>
      <c r="CN96" s="236"/>
      <c r="CQ96" s="31" t="s">
        <v>34</v>
      </c>
      <c r="CR96" s="234" t="s">
        <v>104</v>
      </c>
      <c r="CS96" s="235"/>
      <c r="CT96" s="235"/>
      <c r="CU96" s="236"/>
      <c r="DJ96" s="23">
        <v>92</v>
      </c>
      <c r="DK96" s="23" t="e">
        <f>求节点(DD$5:DD$14,$DD$26:$DD$35,$DJ96)*节奏总纲!K95</f>
        <v>#VALUE!</v>
      </c>
      <c r="DL96" s="23" t="e">
        <f>求节点(DE$5:DE$14,$DD$26:$DD$35,$DJ96)*节奏总纲!L95</f>
        <v>#VALUE!</v>
      </c>
      <c r="DM96" s="23" t="e">
        <f>求节点(DF$5:DF$14,$DD$26:$DD$35,$DJ96)*节奏总纲!M95</f>
        <v>#VALUE!</v>
      </c>
      <c r="DN96" s="23" t="e">
        <f>求节点(DG$5:DG$14,$DD$26:$DD$35,$DJ96)*节奏总纲!N95</f>
        <v>#VALUE!</v>
      </c>
      <c r="DO96" s="23" t="e">
        <f>求节点(DH$5:DH$14,$DD$26:$DD$35,$DJ96)*节奏总纲!O95</f>
        <v>#VALUE!</v>
      </c>
      <c r="DP96" s="23" t="e">
        <f>SUM(DK$5:DK96)</f>
        <v>#VALUE!</v>
      </c>
      <c r="DQ96" s="23" t="e">
        <f>SUM(DL$5:DL96)</f>
        <v>#VALUE!</v>
      </c>
      <c r="DR96" s="23" t="e">
        <f>SUM(DM$5:DM96)</f>
        <v>#VALUE!</v>
      </c>
      <c r="DS96" s="23" t="e">
        <f>SUM(DN$5:DN96)</f>
        <v>#VALUE!</v>
      </c>
      <c r="DT96" s="23" t="e">
        <f>SUM(DO$5:DO96)</f>
        <v>#VALUE!</v>
      </c>
      <c r="DU96" s="23" t="e">
        <f>DK96*'[1]功能-付费相关'!AH97+IF($DJ96=1,0,DU95)</f>
        <v>#VALUE!</v>
      </c>
      <c r="DV96" s="23" t="e">
        <f>DL96*'[1]功能-付费相关'!AI97+IF($DJ96=1,0,DV95)</f>
        <v>#VALUE!</v>
      </c>
      <c r="DW96" s="23" t="e">
        <f>DM96*'[1]功能-付费相关'!AJ97+IF($DJ96=1,0,DW95)</f>
        <v>#VALUE!</v>
      </c>
      <c r="DX96" s="23" t="e">
        <f>DN96*'[1]功能-付费相关'!AK97+IF($DJ96=1,0,DX95)</f>
        <v>#VALUE!</v>
      </c>
      <c r="DY96" s="23" t="e">
        <f>DO96*'[1]功能-付费相关'!AL97+IF($DJ96=1,0,DY95)</f>
        <v>#VALUE!</v>
      </c>
      <c r="EB96" s="23">
        <v>92</v>
      </c>
      <c r="EC96" s="23" t="e">
        <f>求节点(DD$5:DD$14,$DE$26:$DE$35,$DJ96)*节奏总纲!K95</f>
        <v>#VALUE!</v>
      </c>
      <c r="ED96" s="23" t="e">
        <f>求节点(DE$5:DE$14,$DE$26:$DE$35,$DJ96)*节奏总纲!L95</f>
        <v>#VALUE!</v>
      </c>
      <c r="EE96" s="23" t="e">
        <f>求节点(DF$5:DF$14,$DE$26:$DE$35,$DJ96)*节奏总纲!M95</f>
        <v>#VALUE!</v>
      </c>
      <c r="EF96" s="23" t="e">
        <f>求节点(DG$5:DG$14,$DE$26:$DE$35,$DJ96)*节奏总纲!N95</f>
        <v>#VALUE!</v>
      </c>
      <c r="EG96" s="23" t="e">
        <f>求节点(DH$5:DH$14,$DE$26:$DE$35,$DJ96)*节奏总纲!O95</f>
        <v>#VALUE!</v>
      </c>
      <c r="EH96" s="23" t="e">
        <f>SUM(EC$5:EC96)</f>
        <v>#VALUE!</v>
      </c>
      <c r="EI96" s="23" t="e">
        <f>SUM(ED$5:ED96)</f>
        <v>#VALUE!</v>
      </c>
      <c r="EJ96" s="23" t="e">
        <f>SUM(EE$5:EE96)</f>
        <v>#VALUE!</v>
      </c>
      <c r="EK96" s="23" t="e">
        <f>SUM(EF$5:EF96)</f>
        <v>#VALUE!</v>
      </c>
      <c r="EL96" s="23" t="e">
        <f>SUM(EG$5:EG96)</f>
        <v>#VALUE!</v>
      </c>
      <c r="EO96" s="23">
        <v>92</v>
      </c>
      <c r="EP96" s="23" t="e">
        <f>求节点(DD$5:DD$14,$DF$26:$DF$35,$DJ96)*节奏总纲!K95</f>
        <v>#VALUE!</v>
      </c>
      <c r="EQ96" s="23" t="e">
        <f>求节点(DE$5:DE$14,$DF$26:$DF$35,$DJ96)*节奏总纲!L95</f>
        <v>#VALUE!</v>
      </c>
      <c r="ER96" s="23" t="e">
        <f>求节点(DF$5:DF$14,$DF$26:$DF$35,$DJ96)*节奏总纲!M95</f>
        <v>#VALUE!</v>
      </c>
      <c r="ES96" s="23" t="e">
        <f>求节点(DG$5:DG$14,$DF$26:$DF$35,$DJ96)*节奏总纲!N95</f>
        <v>#VALUE!</v>
      </c>
      <c r="ET96" s="23" t="e">
        <f>求节点(DH$5:DH$14,$DF$26:$DF$35,$DJ96)*节奏总纲!O95</f>
        <v>#VALUE!</v>
      </c>
      <c r="EU96" s="23" t="e">
        <f>SUM(EP$5:EP96)*$DE$20</f>
        <v>#VALUE!</v>
      </c>
      <c r="EV96" s="23" t="e">
        <f>SUM(EQ$5:EQ96)*$DE$20</f>
        <v>#VALUE!</v>
      </c>
      <c r="EW96" s="23" t="e">
        <f>SUM(ER$5:ER96)*$DE$20</f>
        <v>#VALUE!</v>
      </c>
      <c r="EX96" s="23" t="e">
        <f>SUM(ES$5:ES96)*$DE$20</f>
        <v>#VALUE!</v>
      </c>
      <c r="EY96" s="23" t="e">
        <f>SUM(ET$5:ET96)*$DE$20</f>
        <v>#VALUE!</v>
      </c>
      <c r="FA96" s="23" t="e">
        <f t="shared" si="71"/>
        <v>#VALUE!</v>
      </c>
      <c r="FB96" s="23" t="e">
        <f t="shared" si="71"/>
        <v>#VALUE!</v>
      </c>
      <c r="FC96" s="23" t="e">
        <f t="shared" si="71"/>
        <v>#VALUE!</v>
      </c>
      <c r="FD96" s="23" t="e">
        <f t="shared" si="71"/>
        <v>#VALUE!</v>
      </c>
      <c r="FE96" s="23" t="e">
        <f t="shared" si="71"/>
        <v>#VALUE!</v>
      </c>
      <c r="FF96" s="17" t="e">
        <f>(FA96-FA95)/节奏总纲!K95</f>
        <v>#VALUE!</v>
      </c>
    </row>
    <row r="97" spans="13:162" x14ac:dyDescent="0.15">
      <c r="M97" s="12" t="s">
        <v>357</v>
      </c>
      <c r="N97" s="12" t="s">
        <v>44</v>
      </c>
      <c r="O97" s="12" t="s">
        <v>60</v>
      </c>
      <c r="P97" s="12" t="s">
        <v>84</v>
      </c>
      <c r="Q97" s="12" t="s">
        <v>79</v>
      </c>
      <c r="R97" s="12" t="s">
        <v>80</v>
      </c>
      <c r="S97" s="12" t="s">
        <v>81</v>
      </c>
      <c r="T97" s="12" t="s">
        <v>82</v>
      </c>
      <c r="U97" s="12" t="s">
        <v>83</v>
      </c>
      <c r="V97" s="12" t="s">
        <v>101</v>
      </c>
      <c r="Y97" s="23">
        <v>93</v>
      </c>
      <c r="Z97" s="23">
        <f t="shared" si="56"/>
        <v>0</v>
      </c>
      <c r="AA97" s="23">
        <f t="shared" si="56"/>
        <v>0</v>
      </c>
      <c r="AB97" s="23">
        <f t="shared" si="56"/>
        <v>0</v>
      </c>
      <c r="AC97" s="23">
        <f t="shared" si="56"/>
        <v>0</v>
      </c>
      <c r="AD97" s="23">
        <f t="shared" si="56"/>
        <v>0</v>
      </c>
      <c r="AE97" s="23">
        <f t="shared" si="56"/>
        <v>0</v>
      </c>
      <c r="AF97" s="26"/>
      <c r="AG97" s="23">
        <v>93</v>
      </c>
      <c r="AH97" s="23">
        <f t="shared" si="57"/>
        <v>0</v>
      </c>
      <c r="AI97" s="23">
        <f t="shared" si="57"/>
        <v>0</v>
      </c>
      <c r="AJ97" s="23">
        <f t="shared" si="57"/>
        <v>0</v>
      </c>
      <c r="AK97" s="23">
        <f t="shared" si="57"/>
        <v>0</v>
      </c>
      <c r="AL97" s="23">
        <f t="shared" si="57"/>
        <v>0</v>
      </c>
      <c r="AM97" s="23">
        <f t="shared" si="57"/>
        <v>0</v>
      </c>
      <c r="AN97" s="26"/>
      <c r="AO97" s="23">
        <v>93</v>
      </c>
      <c r="AP97" s="23">
        <f t="shared" si="58"/>
        <v>0</v>
      </c>
      <c r="AQ97" s="23">
        <f t="shared" si="58"/>
        <v>0</v>
      </c>
      <c r="AR97" s="23">
        <f t="shared" si="58"/>
        <v>0</v>
      </c>
      <c r="AS97" s="23">
        <f t="shared" si="58"/>
        <v>0</v>
      </c>
      <c r="AT97" s="23">
        <f t="shared" si="58"/>
        <v>0</v>
      </c>
      <c r="AU97" s="23">
        <f t="shared" si="58"/>
        <v>0</v>
      </c>
      <c r="AV97" s="26"/>
      <c r="AW97" s="23">
        <v>93</v>
      </c>
      <c r="AX97" s="23">
        <f t="shared" si="59"/>
        <v>0</v>
      </c>
      <c r="AY97" s="23">
        <f t="shared" si="59"/>
        <v>0</v>
      </c>
      <c r="AZ97" s="23">
        <f t="shared" si="59"/>
        <v>0</v>
      </c>
      <c r="BA97" s="23">
        <f t="shared" si="59"/>
        <v>0</v>
      </c>
      <c r="BB97" s="23">
        <f t="shared" si="59"/>
        <v>0</v>
      </c>
      <c r="BC97" s="23">
        <f t="shared" si="59"/>
        <v>0</v>
      </c>
      <c r="BD97" s="26"/>
      <c r="BE97" s="23">
        <v>93</v>
      </c>
      <c r="BF97" s="23">
        <f t="shared" si="60"/>
        <v>0</v>
      </c>
      <c r="BG97" s="23">
        <f t="shared" si="60"/>
        <v>0</v>
      </c>
      <c r="BH97" s="23">
        <f t="shared" si="60"/>
        <v>0</v>
      </c>
      <c r="BI97" s="23">
        <f t="shared" si="60"/>
        <v>0</v>
      </c>
      <c r="BJ97" s="23">
        <f t="shared" si="60"/>
        <v>0</v>
      </c>
      <c r="BK97" s="23">
        <f t="shared" si="60"/>
        <v>0</v>
      </c>
      <c r="BO97" s="23">
        <v>93</v>
      </c>
      <c r="BP97" s="23" t="e">
        <f t="shared" si="61"/>
        <v>#VALUE!</v>
      </c>
      <c r="BQ97" s="23" t="e">
        <f t="shared" si="62"/>
        <v>#VALUE!</v>
      </c>
      <c r="BR97" s="23" t="e">
        <f t="shared" si="63"/>
        <v>#VALUE!</v>
      </c>
      <c r="BS97" s="23" t="e">
        <f t="shared" si="64"/>
        <v>#VALUE!</v>
      </c>
      <c r="BT97" s="23" t="e">
        <f t="shared" si="65"/>
        <v>#VALUE!</v>
      </c>
      <c r="BV97" s="23">
        <v>93</v>
      </c>
      <c r="BW97" s="23" t="e">
        <f t="shared" si="66"/>
        <v>#VALUE!</v>
      </c>
      <c r="BX97" s="23" t="e">
        <f t="shared" si="67"/>
        <v>#VALUE!</v>
      </c>
      <c r="BY97" s="23" t="e">
        <f t="shared" si="68"/>
        <v>#VALUE!</v>
      </c>
      <c r="BZ97" s="23" t="e">
        <f t="shared" si="69"/>
        <v>#VALUE!</v>
      </c>
      <c r="CA97" s="23" t="e">
        <f t="shared" si="70"/>
        <v>#VALUE!</v>
      </c>
      <c r="CE97" s="23" t="s">
        <v>357</v>
      </c>
      <c r="CF97" s="31" t="s">
        <v>25</v>
      </c>
      <c r="CG97" s="31" t="s">
        <v>26</v>
      </c>
      <c r="CH97" s="31" t="s">
        <v>35</v>
      </c>
      <c r="CI97" s="31" t="s">
        <v>36</v>
      </c>
      <c r="CJ97" s="31" t="s">
        <v>25</v>
      </c>
      <c r="CK97" s="31" t="s">
        <v>26</v>
      </c>
      <c r="CL97" s="31" t="s">
        <v>35</v>
      </c>
      <c r="CM97" s="31" t="s">
        <v>36</v>
      </c>
      <c r="CN97" s="23" t="s">
        <v>27</v>
      </c>
      <c r="CQ97" s="23" t="s">
        <v>357</v>
      </c>
      <c r="CR97" s="31" t="s">
        <v>103</v>
      </c>
      <c r="CS97" s="31"/>
      <c r="CT97" s="31"/>
      <c r="CU97" s="31" t="s">
        <v>102</v>
      </c>
      <c r="DJ97" s="23">
        <v>93</v>
      </c>
      <c r="DK97" s="23" t="e">
        <f>求节点(DD$5:DD$14,$DD$26:$DD$35,$DJ97)*节奏总纲!K96</f>
        <v>#VALUE!</v>
      </c>
      <c r="DL97" s="23" t="e">
        <f>求节点(DE$5:DE$14,$DD$26:$DD$35,$DJ97)*节奏总纲!L96</f>
        <v>#VALUE!</v>
      </c>
      <c r="DM97" s="23" t="e">
        <f>求节点(DF$5:DF$14,$DD$26:$DD$35,$DJ97)*节奏总纲!M96</f>
        <v>#VALUE!</v>
      </c>
      <c r="DN97" s="23" t="e">
        <f>求节点(DG$5:DG$14,$DD$26:$DD$35,$DJ97)*节奏总纲!N96</f>
        <v>#VALUE!</v>
      </c>
      <c r="DO97" s="23" t="e">
        <f>求节点(DH$5:DH$14,$DD$26:$DD$35,$DJ97)*节奏总纲!O96</f>
        <v>#VALUE!</v>
      </c>
      <c r="DP97" s="23" t="e">
        <f>SUM(DK$5:DK97)</f>
        <v>#VALUE!</v>
      </c>
      <c r="DQ97" s="23" t="e">
        <f>SUM(DL$5:DL97)</f>
        <v>#VALUE!</v>
      </c>
      <c r="DR97" s="23" t="e">
        <f>SUM(DM$5:DM97)</f>
        <v>#VALUE!</v>
      </c>
      <c r="DS97" s="23" t="e">
        <f>SUM(DN$5:DN97)</f>
        <v>#VALUE!</v>
      </c>
      <c r="DT97" s="23" t="e">
        <f>SUM(DO$5:DO97)</f>
        <v>#VALUE!</v>
      </c>
      <c r="DU97" s="23" t="e">
        <f>DK97*'[1]功能-付费相关'!AH98+IF($DJ97=1,0,DU96)</f>
        <v>#VALUE!</v>
      </c>
      <c r="DV97" s="23" t="e">
        <f>DL97*'[1]功能-付费相关'!AI98+IF($DJ97=1,0,DV96)</f>
        <v>#VALUE!</v>
      </c>
      <c r="DW97" s="23" t="e">
        <f>DM97*'[1]功能-付费相关'!AJ98+IF($DJ97=1,0,DW96)</f>
        <v>#VALUE!</v>
      </c>
      <c r="DX97" s="23" t="e">
        <f>DN97*'[1]功能-付费相关'!AK98+IF($DJ97=1,0,DX96)</f>
        <v>#VALUE!</v>
      </c>
      <c r="DY97" s="23" t="e">
        <f>DO97*'[1]功能-付费相关'!AL98+IF($DJ97=1,0,DY96)</f>
        <v>#VALUE!</v>
      </c>
      <c r="EB97" s="23">
        <v>93</v>
      </c>
      <c r="EC97" s="23" t="e">
        <f>求节点(DD$5:DD$14,$DE$26:$DE$35,$DJ97)*节奏总纲!K96</f>
        <v>#VALUE!</v>
      </c>
      <c r="ED97" s="23" t="e">
        <f>求节点(DE$5:DE$14,$DE$26:$DE$35,$DJ97)*节奏总纲!L96</f>
        <v>#VALUE!</v>
      </c>
      <c r="EE97" s="23" t="e">
        <f>求节点(DF$5:DF$14,$DE$26:$DE$35,$DJ97)*节奏总纲!M96</f>
        <v>#VALUE!</v>
      </c>
      <c r="EF97" s="23" t="e">
        <f>求节点(DG$5:DG$14,$DE$26:$DE$35,$DJ97)*节奏总纲!N96</f>
        <v>#VALUE!</v>
      </c>
      <c r="EG97" s="23" t="e">
        <f>求节点(DH$5:DH$14,$DE$26:$DE$35,$DJ97)*节奏总纲!O96</f>
        <v>#VALUE!</v>
      </c>
      <c r="EH97" s="23" t="e">
        <f>SUM(EC$5:EC97)</f>
        <v>#VALUE!</v>
      </c>
      <c r="EI97" s="23" t="e">
        <f>SUM(ED$5:ED97)</f>
        <v>#VALUE!</v>
      </c>
      <c r="EJ97" s="23" t="e">
        <f>SUM(EE$5:EE97)</f>
        <v>#VALUE!</v>
      </c>
      <c r="EK97" s="23" t="e">
        <f>SUM(EF$5:EF97)</f>
        <v>#VALUE!</v>
      </c>
      <c r="EL97" s="23" t="e">
        <f>SUM(EG$5:EG97)</f>
        <v>#VALUE!</v>
      </c>
      <c r="EO97" s="23">
        <v>93</v>
      </c>
      <c r="EP97" s="23" t="e">
        <f>求节点(DD$5:DD$14,$DF$26:$DF$35,$DJ97)*节奏总纲!K96</f>
        <v>#VALUE!</v>
      </c>
      <c r="EQ97" s="23" t="e">
        <f>求节点(DE$5:DE$14,$DF$26:$DF$35,$DJ97)*节奏总纲!L96</f>
        <v>#VALUE!</v>
      </c>
      <c r="ER97" s="23" t="e">
        <f>求节点(DF$5:DF$14,$DF$26:$DF$35,$DJ97)*节奏总纲!M96</f>
        <v>#VALUE!</v>
      </c>
      <c r="ES97" s="23" t="e">
        <f>求节点(DG$5:DG$14,$DF$26:$DF$35,$DJ97)*节奏总纲!N96</f>
        <v>#VALUE!</v>
      </c>
      <c r="ET97" s="23" t="e">
        <f>求节点(DH$5:DH$14,$DF$26:$DF$35,$DJ97)*节奏总纲!O96</f>
        <v>#VALUE!</v>
      </c>
      <c r="EU97" s="23" t="e">
        <f>SUM(EP$5:EP97)*$DE$20</f>
        <v>#VALUE!</v>
      </c>
      <c r="EV97" s="23" t="e">
        <f>SUM(EQ$5:EQ97)*$DE$20</f>
        <v>#VALUE!</v>
      </c>
      <c r="EW97" s="23" t="e">
        <f>SUM(ER$5:ER97)*$DE$20</f>
        <v>#VALUE!</v>
      </c>
      <c r="EX97" s="23" t="e">
        <f>SUM(ES$5:ES97)*$DE$20</f>
        <v>#VALUE!</v>
      </c>
      <c r="EY97" s="23" t="e">
        <f>SUM(ET$5:ET97)*$DE$20</f>
        <v>#VALUE!</v>
      </c>
      <c r="FA97" s="23" t="e">
        <f t="shared" si="71"/>
        <v>#VALUE!</v>
      </c>
      <c r="FB97" s="23" t="e">
        <f t="shared" si="71"/>
        <v>#VALUE!</v>
      </c>
      <c r="FC97" s="23" t="e">
        <f t="shared" si="71"/>
        <v>#VALUE!</v>
      </c>
      <c r="FD97" s="23" t="e">
        <f t="shared" si="71"/>
        <v>#VALUE!</v>
      </c>
      <c r="FE97" s="23" t="e">
        <f t="shared" si="71"/>
        <v>#VALUE!</v>
      </c>
      <c r="FF97" s="17" t="e">
        <f>(FA97-FA96)/节奏总纲!K96</f>
        <v>#VALUE!</v>
      </c>
    </row>
    <row r="98" spans="13:162" x14ac:dyDescent="0.15">
      <c r="M98" s="12" t="e">
        <f>基础状态预期!#REF!</f>
        <v>#REF!</v>
      </c>
      <c r="N98" s="12" t="e">
        <f>基础状态预期!#REF!</f>
        <v>#REF!</v>
      </c>
      <c r="O98" s="12" t="e">
        <f>基础状态预期!#REF!</f>
        <v>#REF!</v>
      </c>
      <c r="P98" s="14" t="e">
        <f>INDEX(D$22:D$31,MATCH($O98,$C$22:$C$31,0),1)*D$4</f>
        <v>#REF!</v>
      </c>
      <c r="Q98" s="14" t="e">
        <f t="shared" ref="Q98:U107" si="80">INDEX(E$22:E$31,MATCH($O98,$C$22:$C$31,0),1)*E$4</f>
        <v>#REF!</v>
      </c>
      <c r="R98" s="14" t="e">
        <f t="shared" si="80"/>
        <v>#REF!</v>
      </c>
      <c r="S98" s="14" t="e">
        <f t="shared" si="80"/>
        <v>#REF!</v>
      </c>
      <c r="T98" s="14" t="e">
        <f t="shared" si="80"/>
        <v>#REF!</v>
      </c>
      <c r="U98" s="14" t="e">
        <f t="shared" si="80"/>
        <v>#REF!</v>
      </c>
      <c r="V98" s="14" t="e">
        <f>SUMPRODUCT(P98:U98/'[1]功能-行军令'!$GI$26:$GN$26)/0.18*'[1]功能-付费相关'!$L$6</f>
        <v>#REF!</v>
      </c>
      <c r="Y98" s="23">
        <v>94</v>
      </c>
      <c r="Z98" s="23">
        <f t="shared" si="56"/>
        <v>0</v>
      </c>
      <c r="AA98" s="23">
        <f t="shared" si="56"/>
        <v>0</v>
      </c>
      <c r="AB98" s="23">
        <f t="shared" si="56"/>
        <v>0</v>
      </c>
      <c r="AC98" s="23">
        <f t="shared" si="56"/>
        <v>0</v>
      </c>
      <c r="AD98" s="23">
        <f t="shared" si="56"/>
        <v>0</v>
      </c>
      <c r="AE98" s="23">
        <f t="shared" si="56"/>
        <v>0</v>
      </c>
      <c r="AF98" s="26"/>
      <c r="AG98" s="23">
        <v>94</v>
      </c>
      <c r="AH98" s="23">
        <f t="shared" si="57"/>
        <v>0</v>
      </c>
      <c r="AI98" s="23">
        <f t="shared" si="57"/>
        <v>0</v>
      </c>
      <c r="AJ98" s="23">
        <f t="shared" si="57"/>
        <v>0</v>
      </c>
      <c r="AK98" s="23">
        <f t="shared" si="57"/>
        <v>0</v>
      </c>
      <c r="AL98" s="23">
        <f t="shared" si="57"/>
        <v>0</v>
      </c>
      <c r="AM98" s="23">
        <f t="shared" si="57"/>
        <v>0</v>
      </c>
      <c r="AN98" s="26"/>
      <c r="AO98" s="23">
        <v>94</v>
      </c>
      <c r="AP98" s="23">
        <f t="shared" si="58"/>
        <v>0</v>
      </c>
      <c r="AQ98" s="23">
        <f t="shared" si="58"/>
        <v>0</v>
      </c>
      <c r="AR98" s="23">
        <f t="shared" si="58"/>
        <v>0</v>
      </c>
      <c r="AS98" s="23">
        <f t="shared" si="58"/>
        <v>0</v>
      </c>
      <c r="AT98" s="23">
        <f t="shared" si="58"/>
        <v>0</v>
      </c>
      <c r="AU98" s="23">
        <f t="shared" si="58"/>
        <v>0</v>
      </c>
      <c r="AV98" s="26"/>
      <c r="AW98" s="23">
        <v>94</v>
      </c>
      <c r="AX98" s="23">
        <f t="shared" si="59"/>
        <v>0</v>
      </c>
      <c r="AY98" s="23">
        <f t="shared" si="59"/>
        <v>0</v>
      </c>
      <c r="AZ98" s="23">
        <f t="shared" si="59"/>
        <v>0</v>
      </c>
      <c r="BA98" s="23">
        <f t="shared" si="59"/>
        <v>0</v>
      </c>
      <c r="BB98" s="23">
        <f t="shared" si="59"/>
        <v>0</v>
      </c>
      <c r="BC98" s="23">
        <f t="shared" si="59"/>
        <v>0</v>
      </c>
      <c r="BD98" s="26"/>
      <c r="BE98" s="23">
        <v>94</v>
      </c>
      <c r="BF98" s="23">
        <f t="shared" si="60"/>
        <v>0</v>
      </c>
      <c r="BG98" s="23">
        <f t="shared" si="60"/>
        <v>0</v>
      </c>
      <c r="BH98" s="23">
        <f t="shared" si="60"/>
        <v>0</v>
      </c>
      <c r="BI98" s="23">
        <f t="shared" si="60"/>
        <v>0</v>
      </c>
      <c r="BJ98" s="23">
        <f t="shared" si="60"/>
        <v>0</v>
      </c>
      <c r="BK98" s="23">
        <f t="shared" si="60"/>
        <v>0</v>
      </c>
      <c r="BO98" s="23">
        <v>94</v>
      </c>
      <c r="BP98" s="23" t="e">
        <f t="shared" si="61"/>
        <v>#VALUE!</v>
      </c>
      <c r="BQ98" s="23" t="e">
        <f t="shared" si="62"/>
        <v>#VALUE!</v>
      </c>
      <c r="BR98" s="23" t="e">
        <f t="shared" si="63"/>
        <v>#VALUE!</v>
      </c>
      <c r="BS98" s="23" t="e">
        <f t="shared" si="64"/>
        <v>#VALUE!</v>
      </c>
      <c r="BT98" s="23" t="e">
        <f t="shared" si="65"/>
        <v>#VALUE!</v>
      </c>
      <c r="BV98" s="23">
        <v>94</v>
      </c>
      <c r="BW98" s="23" t="e">
        <f t="shared" si="66"/>
        <v>#VALUE!</v>
      </c>
      <c r="BX98" s="23" t="e">
        <f t="shared" si="67"/>
        <v>#VALUE!</v>
      </c>
      <c r="BY98" s="23" t="e">
        <f t="shared" si="68"/>
        <v>#VALUE!</v>
      </c>
      <c r="BZ98" s="23" t="e">
        <f t="shared" si="69"/>
        <v>#VALUE!</v>
      </c>
      <c r="CA98" s="23" t="e">
        <f t="shared" si="70"/>
        <v>#VALUE!</v>
      </c>
      <c r="CE98" s="31">
        <v>10</v>
      </c>
      <c r="CF98" s="31" t="e">
        <f t="shared" ref="CF98:CF107" si="81">INDEX($BT$5:$BT$104,$CE98,1)</f>
        <v>#VALUE!</v>
      </c>
      <c r="CG98" s="31">
        <v>0</v>
      </c>
      <c r="CH98" s="31">
        <v>0</v>
      </c>
      <c r="CI98" s="31" t="e">
        <f t="shared" ref="CI98:CI107" si="82">INDEX($CA$5:$CA$104,$CE98,1)</f>
        <v>#VALUE!</v>
      </c>
      <c r="CJ98" s="31" t="e">
        <f>CF98*(INDEX([2]非r将兵属性验证!T$7:T$106,$CE98,1)+INDEX([2]非r将兵属性验证!AJ$7:AJ$106,$CE98,1))</f>
        <v>#VALUE!</v>
      </c>
      <c r="CK98" s="31">
        <v>0</v>
      </c>
      <c r="CL98" s="31">
        <v>0</v>
      </c>
      <c r="CM98" s="31" t="e">
        <f>CI98*INDEX([2]非r将兵属性验证!$AO$7:$AO$106,$CE98,1)</f>
        <v>#VALUE!</v>
      </c>
      <c r="CN98" s="31" t="e">
        <f t="shared" ref="CN98:CN107" si="83">SUM(CJ98:CM98)</f>
        <v>#VALUE!</v>
      </c>
      <c r="CQ98" s="31">
        <v>10</v>
      </c>
      <c r="CR98" s="31" t="e">
        <f>求节点($M$98:$M$107,$V$98:$V$107,CQ98)</f>
        <v>#VALUE!</v>
      </c>
      <c r="CS98" s="31"/>
      <c r="CT98" s="31"/>
      <c r="CU98" s="31" t="e">
        <f>SUM(CR98:CT98)</f>
        <v>#VALUE!</v>
      </c>
      <c r="CW98" s="17" t="e">
        <f>CN98/CU98</f>
        <v>#VALUE!</v>
      </c>
      <c r="DJ98" s="23">
        <v>94</v>
      </c>
      <c r="DK98" s="23" t="e">
        <f>求节点(DD$5:DD$14,$DD$26:$DD$35,$DJ98)*节奏总纲!K97</f>
        <v>#VALUE!</v>
      </c>
      <c r="DL98" s="23" t="e">
        <f>求节点(DE$5:DE$14,$DD$26:$DD$35,$DJ98)*节奏总纲!L97</f>
        <v>#VALUE!</v>
      </c>
      <c r="DM98" s="23" t="e">
        <f>求节点(DF$5:DF$14,$DD$26:$DD$35,$DJ98)*节奏总纲!M97</f>
        <v>#VALUE!</v>
      </c>
      <c r="DN98" s="23" t="e">
        <f>求节点(DG$5:DG$14,$DD$26:$DD$35,$DJ98)*节奏总纲!N97</f>
        <v>#VALUE!</v>
      </c>
      <c r="DO98" s="23" t="e">
        <f>求节点(DH$5:DH$14,$DD$26:$DD$35,$DJ98)*节奏总纲!O97</f>
        <v>#VALUE!</v>
      </c>
      <c r="DP98" s="23" t="e">
        <f>SUM(DK$5:DK98)</f>
        <v>#VALUE!</v>
      </c>
      <c r="DQ98" s="23" t="e">
        <f>SUM(DL$5:DL98)</f>
        <v>#VALUE!</v>
      </c>
      <c r="DR98" s="23" t="e">
        <f>SUM(DM$5:DM98)</f>
        <v>#VALUE!</v>
      </c>
      <c r="DS98" s="23" t="e">
        <f>SUM(DN$5:DN98)</f>
        <v>#VALUE!</v>
      </c>
      <c r="DT98" s="23" t="e">
        <f>SUM(DO$5:DO98)</f>
        <v>#VALUE!</v>
      </c>
      <c r="DU98" s="23" t="e">
        <f>DK98*'[1]功能-付费相关'!AH99+IF($DJ98=1,0,DU97)</f>
        <v>#VALUE!</v>
      </c>
      <c r="DV98" s="23" t="e">
        <f>DL98*'[1]功能-付费相关'!AI99+IF($DJ98=1,0,DV97)</f>
        <v>#VALUE!</v>
      </c>
      <c r="DW98" s="23" t="e">
        <f>DM98*'[1]功能-付费相关'!AJ99+IF($DJ98=1,0,DW97)</f>
        <v>#VALUE!</v>
      </c>
      <c r="DX98" s="23" t="e">
        <f>DN98*'[1]功能-付费相关'!AK99+IF($DJ98=1,0,DX97)</f>
        <v>#VALUE!</v>
      </c>
      <c r="DY98" s="23" t="e">
        <f>DO98*'[1]功能-付费相关'!AL99+IF($DJ98=1,0,DY97)</f>
        <v>#VALUE!</v>
      </c>
      <c r="EB98" s="23">
        <v>94</v>
      </c>
      <c r="EC98" s="23" t="e">
        <f>求节点(DD$5:DD$14,$DE$26:$DE$35,$DJ98)*节奏总纲!K97</f>
        <v>#VALUE!</v>
      </c>
      <c r="ED98" s="23" t="e">
        <f>求节点(DE$5:DE$14,$DE$26:$DE$35,$DJ98)*节奏总纲!L97</f>
        <v>#VALUE!</v>
      </c>
      <c r="EE98" s="23" t="e">
        <f>求节点(DF$5:DF$14,$DE$26:$DE$35,$DJ98)*节奏总纲!M97</f>
        <v>#VALUE!</v>
      </c>
      <c r="EF98" s="23" t="e">
        <f>求节点(DG$5:DG$14,$DE$26:$DE$35,$DJ98)*节奏总纲!N97</f>
        <v>#VALUE!</v>
      </c>
      <c r="EG98" s="23" t="e">
        <f>求节点(DH$5:DH$14,$DE$26:$DE$35,$DJ98)*节奏总纲!O97</f>
        <v>#VALUE!</v>
      </c>
      <c r="EH98" s="23" t="e">
        <f>SUM(EC$5:EC98)</f>
        <v>#VALUE!</v>
      </c>
      <c r="EI98" s="23" t="e">
        <f>SUM(ED$5:ED98)</f>
        <v>#VALUE!</v>
      </c>
      <c r="EJ98" s="23" t="e">
        <f>SUM(EE$5:EE98)</f>
        <v>#VALUE!</v>
      </c>
      <c r="EK98" s="23" t="e">
        <f>SUM(EF$5:EF98)</f>
        <v>#VALUE!</v>
      </c>
      <c r="EL98" s="23" t="e">
        <f>SUM(EG$5:EG98)</f>
        <v>#VALUE!</v>
      </c>
      <c r="EO98" s="23">
        <v>94</v>
      </c>
      <c r="EP98" s="23" t="e">
        <f>求节点(DD$5:DD$14,$DF$26:$DF$35,$DJ98)*节奏总纲!K97</f>
        <v>#VALUE!</v>
      </c>
      <c r="EQ98" s="23" t="e">
        <f>求节点(DE$5:DE$14,$DF$26:$DF$35,$DJ98)*节奏总纲!L97</f>
        <v>#VALUE!</v>
      </c>
      <c r="ER98" s="23" t="e">
        <f>求节点(DF$5:DF$14,$DF$26:$DF$35,$DJ98)*节奏总纲!M97</f>
        <v>#VALUE!</v>
      </c>
      <c r="ES98" s="23" t="e">
        <f>求节点(DG$5:DG$14,$DF$26:$DF$35,$DJ98)*节奏总纲!N97</f>
        <v>#VALUE!</v>
      </c>
      <c r="ET98" s="23" t="e">
        <f>求节点(DH$5:DH$14,$DF$26:$DF$35,$DJ98)*节奏总纲!O97</f>
        <v>#VALUE!</v>
      </c>
      <c r="EU98" s="23" t="e">
        <f>SUM(EP$5:EP98)*$DE$20</f>
        <v>#VALUE!</v>
      </c>
      <c r="EV98" s="23" t="e">
        <f>SUM(EQ$5:EQ98)*$DE$20</f>
        <v>#VALUE!</v>
      </c>
      <c r="EW98" s="23" t="e">
        <f>SUM(ER$5:ER98)*$DE$20</f>
        <v>#VALUE!</v>
      </c>
      <c r="EX98" s="23" t="e">
        <f>SUM(ES$5:ES98)*$DE$20</f>
        <v>#VALUE!</v>
      </c>
      <c r="EY98" s="23" t="e">
        <f>SUM(ET$5:ET98)*$DE$20</f>
        <v>#VALUE!</v>
      </c>
      <c r="FA98" s="23" t="e">
        <f t="shared" si="71"/>
        <v>#VALUE!</v>
      </c>
      <c r="FB98" s="23" t="e">
        <f t="shared" si="71"/>
        <v>#VALUE!</v>
      </c>
      <c r="FC98" s="23" t="e">
        <f t="shared" si="71"/>
        <v>#VALUE!</v>
      </c>
      <c r="FD98" s="23" t="e">
        <f t="shared" si="71"/>
        <v>#VALUE!</v>
      </c>
      <c r="FE98" s="23" t="e">
        <f t="shared" si="71"/>
        <v>#VALUE!</v>
      </c>
      <c r="FF98" s="17" t="e">
        <f>(FA98-FA97)/节奏总纲!K97</f>
        <v>#VALUE!</v>
      </c>
    </row>
    <row r="99" spans="13:162" x14ac:dyDescent="0.15">
      <c r="M99" s="12" t="e">
        <f>基础状态预期!#REF!</f>
        <v>#REF!</v>
      </c>
      <c r="N99" s="12" t="e">
        <f>基础状态预期!#REF!</f>
        <v>#REF!</v>
      </c>
      <c r="O99" s="12" t="e">
        <f>基础状态预期!#REF!</f>
        <v>#REF!</v>
      </c>
      <c r="P99" s="14" t="e">
        <f t="shared" ref="P99:P107" si="84">INDEX(D$22:D$31,MATCH($O99,$C$22:$C$31,0),1)*D$4</f>
        <v>#REF!</v>
      </c>
      <c r="Q99" s="14" t="e">
        <f t="shared" si="80"/>
        <v>#REF!</v>
      </c>
      <c r="R99" s="14" t="e">
        <f t="shared" si="80"/>
        <v>#REF!</v>
      </c>
      <c r="S99" s="14" t="e">
        <f t="shared" si="80"/>
        <v>#REF!</v>
      </c>
      <c r="T99" s="14" t="e">
        <f t="shared" si="80"/>
        <v>#REF!</v>
      </c>
      <c r="U99" s="14" t="e">
        <f t="shared" si="80"/>
        <v>#REF!</v>
      </c>
      <c r="V99" s="14" t="e">
        <f>SUMPRODUCT(P99:U99/'[1]功能-行军令'!$GI$26:$GN$26)/0.18*'[1]功能-付费相关'!$L$6</f>
        <v>#REF!</v>
      </c>
      <c r="Y99" s="23">
        <v>95</v>
      </c>
      <c r="Z99" s="23">
        <f t="shared" si="56"/>
        <v>0</v>
      </c>
      <c r="AA99" s="23">
        <f t="shared" si="56"/>
        <v>0</v>
      </c>
      <c r="AB99" s="23">
        <f t="shared" si="56"/>
        <v>0</v>
      </c>
      <c r="AC99" s="23">
        <f t="shared" si="56"/>
        <v>0</v>
      </c>
      <c r="AD99" s="23">
        <f t="shared" si="56"/>
        <v>0</v>
      </c>
      <c r="AE99" s="23">
        <f t="shared" si="56"/>
        <v>0</v>
      </c>
      <c r="AF99" s="26"/>
      <c r="AG99" s="23">
        <v>95</v>
      </c>
      <c r="AH99" s="23">
        <f t="shared" si="57"/>
        <v>0</v>
      </c>
      <c r="AI99" s="23">
        <f t="shared" si="57"/>
        <v>0</v>
      </c>
      <c r="AJ99" s="23">
        <f t="shared" si="57"/>
        <v>0</v>
      </c>
      <c r="AK99" s="23">
        <f t="shared" si="57"/>
        <v>0</v>
      </c>
      <c r="AL99" s="23">
        <f t="shared" si="57"/>
        <v>0</v>
      </c>
      <c r="AM99" s="23">
        <f t="shared" si="57"/>
        <v>0</v>
      </c>
      <c r="AN99" s="26"/>
      <c r="AO99" s="23">
        <v>95</v>
      </c>
      <c r="AP99" s="23">
        <f t="shared" si="58"/>
        <v>0</v>
      </c>
      <c r="AQ99" s="23">
        <f t="shared" si="58"/>
        <v>0</v>
      </c>
      <c r="AR99" s="23">
        <f t="shared" si="58"/>
        <v>0</v>
      </c>
      <c r="AS99" s="23">
        <f t="shared" si="58"/>
        <v>0</v>
      </c>
      <c r="AT99" s="23">
        <f t="shared" si="58"/>
        <v>0</v>
      </c>
      <c r="AU99" s="23">
        <f t="shared" si="58"/>
        <v>0</v>
      </c>
      <c r="AV99" s="26"/>
      <c r="AW99" s="23">
        <v>95</v>
      </c>
      <c r="AX99" s="23">
        <f t="shared" si="59"/>
        <v>0</v>
      </c>
      <c r="AY99" s="23">
        <f t="shared" si="59"/>
        <v>0</v>
      </c>
      <c r="AZ99" s="23">
        <f t="shared" si="59"/>
        <v>0</v>
      </c>
      <c r="BA99" s="23">
        <f t="shared" si="59"/>
        <v>0</v>
      </c>
      <c r="BB99" s="23">
        <f t="shared" si="59"/>
        <v>0</v>
      </c>
      <c r="BC99" s="23">
        <f t="shared" si="59"/>
        <v>0</v>
      </c>
      <c r="BD99" s="26"/>
      <c r="BE99" s="23">
        <v>95</v>
      </c>
      <c r="BF99" s="23">
        <f t="shared" si="60"/>
        <v>0</v>
      </c>
      <c r="BG99" s="23">
        <f t="shared" si="60"/>
        <v>0</v>
      </c>
      <c r="BH99" s="23">
        <f t="shared" si="60"/>
        <v>0</v>
      </c>
      <c r="BI99" s="23">
        <f t="shared" si="60"/>
        <v>0</v>
      </c>
      <c r="BJ99" s="23">
        <f t="shared" si="60"/>
        <v>0</v>
      </c>
      <c r="BK99" s="23">
        <f t="shared" si="60"/>
        <v>0</v>
      </c>
      <c r="BO99" s="23">
        <v>95</v>
      </c>
      <c r="BP99" s="23" t="e">
        <f t="shared" si="61"/>
        <v>#VALUE!</v>
      </c>
      <c r="BQ99" s="23" t="e">
        <f t="shared" si="62"/>
        <v>#VALUE!</v>
      </c>
      <c r="BR99" s="23" t="e">
        <f t="shared" si="63"/>
        <v>#VALUE!</v>
      </c>
      <c r="BS99" s="23" t="e">
        <f t="shared" si="64"/>
        <v>#VALUE!</v>
      </c>
      <c r="BT99" s="23" t="e">
        <f t="shared" si="65"/>
        <v>#VALUE!</v>
      </c>
      <c r="BV99" s="23">
        <v>95</v>
      </c>
      <c r="BW99" s="23" t="e">
        <f t="shared" si="66"/>
        <v>#VALUE!</v>
      </c>
      <c r="BX99" s="23" t="e">
        <f t="shared" si="67"/>
        <v>#VALUE!</v>
      </c>
      <c r="BY99" s="23" t="e">
        <f t="shared" si="68"/>
        <v>#VALUE!</v>
      </c>
      <c r="BZ99" s="23" t="e">
        <f t="shared" si="69"/>
        <v>#VALUE!</v>
      </c>
      <c r="CA99" s="23" t="e">
        <f t="shared" si="70"/>
        <v>#VALUE!</v>
      </c>
      <c r="CE99" s="31">
        <v>20</v>
      </c>
      <c r="CF99" s="31" t="e">
        <f t="shared" si="81"/>
        <v>#VALUE!</v>
      </c>
      <c r="CG99" s="31">
        <v>0</v>
      </c>
      <c r="CH99" s="31">
        <v>0</v>
      </c>
      <c r="CI99" s="31" t="e">
        <f t="shared" si="82"/>
        <v>#VALUE!</v>
      </c>
      <c r="CJ99" s="31" t="e">
        <f>CF99*(INDEX([2]非r将兵属性验证!T$7:T$106,$CE99,1)+INDEX([2]非r将兵属性验证!AJ$7:AJ$106,$CE99,1))</f>
        <v>#VALUE!</v>
      </c>
      <c r="CK99" s="31">
        <v>0</v>
      </c>
      <c r="CL99" s="31">
        <v>0</v>
      </c>
      <c r="CM99" s="31" t="e">
        <f>CI99*INDEX([2]非r将兵属性验证!$AO$7:$AO$106,$CE99,1)</f>
        <v>#VALUE!</v>
      </c>
      <c r="CN99" s="31" t="e">
        <f t="shared" si="83"/>
        <v>#VALUE!</v>
      </c>
      <c r="CQ99" s="31">
        <v>20</v>
      </c>
      <c r="CR99" s="31" t="e">
        <f t="shared" ref="CR99:CR107" si="85">求节点($M$98:$M$107,$V$98:$V$107,CQ99)</f>
        <v>#VALUE!</v>
      </c>
      <c r="CS99" s="31"/>
      <c r="CT99" s="31"/>
      <c r="CU99" s="31" t="e">
        <f t="shared" ref="CU99:CU107" si="86">SUM(CR99:CT99)</f>
        <v>#VALUE!</v>
      </c>
      <c r="CW99" s="17" t="e">
        <f t="shared" ref="CW99:CW107" si="87">CN99/CU99</f>
        <v>#VALUE!</v>
      </c>
      <c r="DJ99" s="23">
        <v>95</v>
      </c>
      <c r="DK99" s="23" t="e">
        <f>求节点(DD$5:DD$14,$DD$26:$DD$35,$DJ99)*节奏总纲!K98</f>
        <v>#VALUE!</v>
      </c>
      <c r="DL99" s="23" t="e">
        <f>求节点(DE$5:DE$14,$DD$26:$DD$35,$DJ99)*节奏总纲!L98</f>
        <v>#VALUE!</v>
      </c>
      <c r="DM99" s="23" t="e">
        <f>求节点(DF$5:DF$14,$DD$26:$DD$35,$DJ99)*节奏总纲!M98</f>
        <v>#VALUE!</v>
      </c>
      <c r="DN99" s="23" t="e">
        <f>求节点(DG$5:DG$14,$DD$26:$DD$35,$DJ99)*节奏总纲!N98</f>
        <v>#VALUE!</v>
      </c>
      <c r="DO99" s="23" t="e">
        <f>求节点(DH$5:DH$14,$DD$26:$DD$35,$DJ99)*节奏总纲!O98</f>
        <v>#VALUE!</v>
      </c>
      <c r="DP99" s="23" t="e">
        <f>SUM(DK$5:DK99)</f>
        <v>#VALUE!</v>
      </c>
      <c r="DQ99" s="23" t="e">
        <f>SUM(DL$5:DL99)</f>
        <v>#VALUE!</v>
      </c>
      <c r="DR99" s="23" t="e">
        <f>SUM(DM$5:DM99)</f>
        <v>#VALUE!</v>
      </c>
      <c r="DS99" s="23" t="e">
        <f>SUM(DN$5:DN99)</f>
        <v>#VALUE!</v>
      </c>
      <c r="DT99" s="23" t="e">
        <f>SUM(DO$5:DO99)</f>
        <v>#VALUE!</v>
      </c>
      <c r="DU99" s="23" t="e">
        <f>DK99*'[1]功能-付费相关'!AH100+IF($DJ99=1,0,DU98)</f>
        <v>#VALUE!</v>
      </c>
      <c r="DV99" s="23" t="e">
        <f>DL99*'[1]功能-付费相关'!AI100+IF($DJ99=1,0,DV98)</f>
        <v>#VALUE!</v>
      </c>
      <c r="DW99" s="23" t="e">
        <f>DM99*'[1]功能-付费相关'!AJ100+IF($DJ99=1,0,DW98)</f>
        <v>#VALUE!</v>
      </c>
      <c r="DX99" s="23" t="e">
        <f>DN99*'[1]功能-付费相关'!AK100+IF($DJ99=1,0,DX98)</f>
        <v>#VALUE!</v>
      </c>
      <c r="DY99" s="23" t="e">
        <f>DO99*'[1]功能-付费相关'!AL100+IF($DJ99=1,0,DY98)</f>
        <v>#VALUE!</v>
      </c>
      <c r="EB99" s="23">
        <v>95</v>
      </c>
      <c r="EC99" s="23" t="e">
        <f>求节点(DD$5:DD$14,$DE$26:$DE$35,$DJ99)*节奏总纲!K98</f>
        <v>#VALUE!</v>
      </c>
      <c r="ED99" s="23" t="e">
        <f>求节点(DE$5:DE$14,$DE$26:$DE$35,$DJ99)*节奏总纲!L98</f>
        <v>#VALUE!</v>
      </c>
      <c r="EE99" s="23" t="e">
        <f>求节点(DF$5:DF$14,$DE$26:$DE$35,$DJ99)*节奏总纲!M98</f>
        <v>#VALUE!</v>
      </c>
      <c r="EF99" s="23" t="e">
        <f>求节点(DG$5:DG$14,$DE$26:$DE$35,$DJ99)*节奏总纲!N98</f>
        <v>#VALUE!</v>
      </c>
      <c r="EG99" s="23" t="e">
        <f>求节点(DH$5:DH$14,$DE$26:$DE$35,$DJ99)*节奏总纲!O98</f>
        <v>#VALUE!</v>
      </c>
      <c r="EH99" s="23" t="e">
        <f>SUM(EC$5:EC99)</f>
        <v>#VALUE!</v>
      </c>
      <c r="EI99" s="23" t="e">
        <f>SUM(ED$5:ED99)</f>
        <v>#VALUE!</v>
      </c>
      <c r="EJ99" s="23" t="e">
        <f>SUM(EE$5:EE99)</f>
        <v>#VALUE!</v>
      </c>
      <c r="EK99" s="23" t="e">
        <f>SUM(EF$5:EF99)</f>
        <v>#VALUE!</v>
      </c>
      <c r="EL99" s="23" t="e">
        <f>SUM(EG$5:EG99)</f>
        <v>#VALUE!</v>
      </c>
      <c r="EO99" s="23">
        <v>95</v>
      </c>
      <c r="EP99" s="23" t="e">
        <f>求节点(DD$5:DD$14,$DF$26:$DF$35,$DJ99)*节奏总纲!K98</f>
        <v>#VALUE!</v>
      </c>
      <c r="EQ99" s="23" t="e">
        <f>求节点(DE$5:DE$14,$DF$26:$DF$35,$DJ99)*节奏总纲!L98</f>
        <v>#VALUE!</v>
      </c>
      <c r="ER99" s="23" t="e">
        <f>求节点(DF$5:DF$14,$DF$26:$DF$35,$DJ99)*节奏总纲!M98</f>
        <v>#VALUE!</v>
      </c>
      <c r="ES99" s="23" t="e">
        <f>求节点(DG$5:DG$14,$DF$26:$DF$35,$DJ99)*节奏总纲!N98</f>
        <v>#VALUE!</v>
      </c>
      <c r="ET99" s="23" t="e">
        <f>求节点(DH$5:DH$14,$DF$26:$DF$35,$DJ99)*节奏总纲!O98</f>
        <v>#VALUE!</v>
      </c>
      <c r="EU99" s="23" t="e">
        <f>SUM(EP$5:EP99)*$DE$20</f>
        <v>#VALUE!</v>
      </c>
      <c r="EV99" s="23" t="e">
        <f>SUM(EQ$5:EQ99)*$DE$20</f>
        <v>#VALUE!</v>
      </c>
      <c r="EW99" s="23" t="e">
        <f>SUM(ER$5:ER99)*$DE$20</f>
        <v>#VALUE!</v>
      </c>
      <c r="EX99" s="23" t="e">
        <f>SUM(ES$5:ES99)*$DE$20</f>
        <v>#VALUE!</v>
      </c>
      <c r="EY99" s="23" t="e">
        <f>SUM(ET$5:ET99)*$DE$20</f>
        <v>#VALUE!</v>
      </c>
      <c r="FA99" s="23" t="e">
        <f t="shared" si="71"/>
        <v>#VALUE!</v>
      </c>
      <c r="FB99" s="23" t="e">
        <f t="shared" si="71"/>
        <v>#VALUE!</v>
      </c>
      <c r="FC99" s="23" t="e">
        <f t="shared" si="71"/>
        <v>#VALUE!</v>
      </c>
      <c r="FD99" s="23" t="e">
        <f t="shared" si="71"/>
        <v>#VALUE!</v>
      </c>
      <c r="FE99" s="23" t="e">
        <f t="shared" si="71"/>
        <v>#VALUE!</v>
      </c>
      <c r="FF99" s="17" t="e">
        <f>(FA99-FA98)/节奏总纲!K98</f>
        <v>#VALUE!</v>
      </c>
    </row>
    <row r="100" spans="13:162" x14ac:dyDescent="0.15">
      <c r="M100" s="12" t="e">
        <f>基础状态预期!#REF!</f>
        <v>#REF!</v>
      </c>
      <c r="N100" s="12" t="e">
        <f>基础状态预期!#REF!</f>
        <v>#REF!</v>
      </c>
      <c r="O100" s="12" t="e">
        <f>基础状态预期!#REF!</f>
        <v>#REF!</v>
      </c>
      <c r="P100" s="14" t="e">
        <f t="shared" si="84"/>
        <v>#REF!</v>
      </c>
      <c r="Q100" s="14" t="e">
        <f t="shared" si="80"/>
        <v>#REF!</v>
      </c>
      <c r="R100" s="14" t="e">
        <f t="shared" si="80"/>
        <v>#REF!</v>
      </c>
      <c r="S100" s="14" t="e">
        <f t="shared" si="80"/>
        <v>#REF!</v>
      </c>
      <c r="T100" s="14" t="e">
        <f t="shared" si="80"/>
        <v>#REF!</v>
      </c>
      <c r="U100" s="14" t="e">
        <f t="shared" si="80"/>
        <v>#REF!</v>
      </c>
      <c r="V100" s="14" t="e">
        <f>SUMPRODUCT(P100:U100/'[1]功能-行军令'!$GI$26:$GN$26)/0.18*'[1]功能-付费相关'!$L$6</f>
        <v>#REF!</v>
      </c>
      <c r="Y100" s="23">
        <v>96</v>
      </c>
      <c r="Z100" s="23">
        <f t="shared" si="56"/>
        <v>0</v>
      </c>
      <c r="AA100" s="23">
        <f t="shared" si="56"/>
        <v>0</v>
      </c>
      <c r="AB100" s="23">
        <f t="shared" si="56"/>
        <v>0</v>
      </c>
      <c r="AC100" s="23">
        <f t="shared" si="56"/>
        <v>0</v>
      </c>
      <c r="AD100" s="23">
        <f t="shared" si="56"/>
        <v>0</v>
      </c>
      <c r="AE100" s="23">
        <f t="shared" si="56"/>
        <v>0</v>
      </c>
      <c r="AF100" s="26"/>
      <c r="AG100" s="23">
        <v>96</v>
      </c>
      <c r="AH100" s="23">
        <f t="shared" si="57"/>
        <v>0</v>
      </c>
      <c r="AI100" s="23">
        <f t="shared" si="57"/>
        <v>0</v>
      </c>
      <c r="AJ100" s="23">
        <f t="shared" si="57"/>
        <v>0</v>
      </c>
      <c r="AK100" s="23">
        <f t="shared" si="57"/>
        <v>0</v>
      </c>
      <c r="AL100" s="23">
        <f t="shared" si="57"/>
        <v>0</v>
      </c>
      <c r="AM100" s="23">
        <f t="shared" si="57"/>
        <v>0</v>
      </c>
      <c r="AN100" s="26"/>
      <c r="AO100" s="23">
        <v>96</v>
      </c>
      <c r="AP100" s="23">
        <f t="shared" si="58"/>
        <v>0</v>
      </c>
      <c r="AQ100" s="23">
        <f t="shared" si="58"/>
        <v>0</v>
      </c>
      <c r="AR100" s="23">
        <f t="shared" si="58"/>
        <v>0</v>
      </c>
      <c r="AS100" s="23">
        <f t="shared" si="58"/>
        <v>0</v>
      </c>
      <c r="AT100" s="23">
        <f t="shared" si="58"/>
        <v>0</v>
      </c>
      <c r="AU100" s="23">
        <f t="shared" si="58"/>
        <v>0</v>
      </c>
      <c r="AV100" s="26"/>
      <c r="AW100" s="23">
        <v>96</v>
      </c>
      <c r="AX100" s="23">
        <f t="shared" si="59"/>
        <v>0</v>
      </c>
      <c r="AY100" s="23">
        <f t="shared" si="59"/>
        <v>0</v>
      </c>
      <c r="AZ100" s="23">
        <f t="shared" si="59"/>
        <v>0</v>
      </c>
      <c r="BA100" s="23">
        <f t="shared" si="59"/>
        <v>0</v>
      </c>
      <c r="BB100" s="23">
        <f t="shared" si="59"/>
        <v>0</v>
      </c>
      <c r="BC100" s="23">
        <f t="shared" si="59"/>
        <v>0</v>
      </c>
      <c r="BD100" s="26"/>
      <c r="BE100" s="23">
        <v>96</v>
      </c>
      <c r="BF100" s="23">
        <f t="shared" si="60"/>
        <v>0</v>
      </c>
      <c r="BG100" s="23">
        <f t="shared" si="60"/>
        <v>0</v>
      </c>
      <c r="BH100" s="23">
        <f t="shared" si="60"/>
        <v>0</v>
      </c>
      <c r="BI100" s="23">
        <f t="shared" si="60"/>
        <v>0</v>
      </c>
      <c r="BJ100" s="23">
        <f t="shared" si="60"/>
        <v>0</v>
      </c>
      <c r="BK100" s="23">
        <f t="shared" si="60"/>
        <v>0</v>
      </c>
      <c r="BO100" s="23">
        <v>96</v>
      </c>
      <c r="BP100" s="23" t="e">
        <f t="shared" si="61"/>
        <v>#VALUE!</v>
      </c>
      <c r="BQ100" s="23" t="e">
        <f t="shared" si="62"/>
        <v>#VALUE!</v>
      </c>
      <c r="BR100" s="23" t="e">
        <f t="shared" si="63"/>
        <v>#VALUE!</v>
      </c>
      <c r="BS100" s="23" t="e">
        <f t="shared" si="64"/>
        <v>#VALUE!</v>
      </c>
      <c r="BT100" s="23" t="e">
        <f t="shared" si="65"/>
        <v>#VALUE!</v>
      </c>
      <c r="BV100" s="23">
        <v>96</v>
      </c>
      <c r="BW100" s="23" t="e">
        <f t="shared" si="66"/>
        <v>#VALUE!</v>
      </c>
      <c r="BX100" s="23" t="e">
        <f t="shared" si="67"/>
        <v>#VALUE!</v>
      </c>
      <c r="BY100" s="23" t="e">
        <f t="shared" si="68"/>
        <v>#VALUE!</v>
      </c>
      <c r="BZ100" s="23" t="e">
        <f t="shared" si="69"/>
        <v>#VALUE!</v>
      </c>
      <c r="CA100" s="23" t="e">
        <f t="shared" si="70"/>
        <v>#VALUE!</v>
      </c>
      <c r="CE100" s="31">
        <v>30</v>
      </c>
      <c r="CF100" s="31" t="e">
        <f t="shared" si="81"/>
        <v>#VALUE!</v>
      </c>
      <c r="CG100" s="31">
        <v>0</v>
      </c>
      <c r="CH100" s="31">
        <v>0</v>
      </c>
      <c r="CI100" s="31" t="e">
        <f t="shared" si="82"/>
        <v>#VALUE!</v>
      </c>
      <c r="CJ100" s="31" t="e">
        <f>CF100*(INDEX([2]非r将兵属性验证!T$7:T$106,$CE100,1)+INDEX([2]非r将兵属性验证!AJ$7:AJ$106,$CE100,1))</f>
        <v>#VALUE!</v>
      </c>
      <c r="CK100" s="31">
        <v>0</v>
      </c>
      <c r="CL100" s="31">
        <v>0</v>
      </c>
      <c r="CM100" s="31" t="e">
        <f>CI100*INDEX([2]非r将兵属性验证!$AO$7:$AO$106,$CE100,1)</f>
        <v>#VALUE!</v>
      </c>
      <c r="CN100" s="31" t="e">
        <f t="shared" si="83"/>
        <v>#VALUE!</v>
      </c>
      <c r="CQ100" s="31">
        <v>30</v>
      </c>
      <c r="CR100" s="31" t="e">
        <f t="shared" si="85"/>
        <v>#VALUE!</v>
      </c>
      <c r="CS100" s="31"/>
      <c r="CT100" s="31"/>
      <c r="CU100" s="31" t="e">
        <f t="shared" si="86"/>
        <v>#VALUE!</v>
      </c>
      <c r="CW100" s="17" t="e">
        <f t="shared" si="87"/>
        <v>#VALUE!</v>
      </c>
      <c r="DJ100" s="23">
        <v>96</v>
      </c>
      <c r="DK100" s="23" t="e">
        <f>求节点(DD$5:DD$14,$DD$26:$DD$35,$DJ100)*节奏总纲!K99</f>
        <v>#VALUE!</v>
      </c>
      <c r="DL100" s="23" t="e">
        <f>求节点(DE$5:DE$14,$DD$26:$DD$35,$DJ100)*节奏总纲!L99</f>
        <v>#VALUE!</v>
      </c>
      <c r="DM100" s="23" t="e">
        <f>求节点(DF$5:DF$14,$DD$26:$DD$35,$DJ100)*节奏总纲!M99</f>
        <v>#VALUE!</v>
      </c>
      <c r="DN100" s="23" t="e">
        <f>求节点(DG$5:DG$14,$DD$26:$DD$35,$DJ100)*节奏总纲!N99</f>
        <v>#VALUE!</v>
      </c>
      <c r="DO100" s="23" t="e">
        <f>求节点(DH$5:DH$14,$DD$26:$DD$35,$DJ100)*节奏总纲!O99</f>
        <v>#VALUE!</v>
      </c>
      <c r="DP100" s="23" t="e">
        <f>SUM(DK$5:DK100)</f>
        <v>#VALUE!</v>
      </c>
      <c r="DQ100" s="23" t="e">
        <f>SUM(DL$5:DL100)</f>
        <v>#VALUE!</v>
      </c>
      <c r="DR100" s="23" t="e">
        <f>SUM(DM$5:DM100)</f>
        <v>#VALUE!</v>
      </c>
      <c r="DS100" s="23" t="e">
        <f>SUM(DN$5:DN100)</f>
        <v>#VALUE!</v>
      </c>
      <c r="DT100" s="23" t="e">
        <f>SUM(DO$5:DO100)</f>
        <v>#VALUE!</v>
      </c>
      <c r="DU100" s="23" t="e">
        <f>DK100*'[1]功能-付费相关'!AH101+IF($DJ100=1,0,DU99)</f>
        <v>#VALUE!</v>
      </c>
      <c r="DV100" s="23" t="e">
        <f>DL100*'[1]功能-付费相关'!AI101+IF($DJ100=1,0,DV99)</f>
        <v>#VALUE!</v>
      </c>
      <c r="DW100" s="23" t="e">
        <f>DM100*'[1]功能-付费相关'!AJ101+IF($DJ100=1,0,DW99)</f>
        <v>#VALUE!</v>
      </c>
      <c r="DX100" s="23" t="e">
        <f>DN100*'[1]功能-付费相关'!AK101+IF($DJ100=1,0,DX99)</f>
        <v>#VALUE!</v>
      </c>
      <c r="DY100" s="23" t="e">
        <f>DO100*'[1]功能-付费相关'!AL101+IF($DJ100=1,0,DY99)</f>
        <v>#VALUE!</v>
      </c>
      <c r="EB100" s="23">
        <v>96</v>
      </c>
      <c r="EC100" s="23" t="e">
        <f>求节点(DD$5:DD$14,$DE$26:$DE$35,$DJ100)*节奏总纲!K99</f>
        <v>#VALUE!</v>
      </c>
      <c r="ED100" s="23" t="e">
        <f>求节点(DE$5:DE$14,$DE$26:$DE$35,$DJ100)*节奏总纲!L99</f>
        <v>#VALUE!</v>
      </c>
      <c r="EE100" s="23" t="e">
        <f>求节点(DF$5:DF$14,$DE$26:$DE$35,$DJ100)*节奏总纲!M99</f>
        <v>#VALUE!</v>
      </c>
      <c r="EF100" s="23" t="e">
        <f>求节点(DG$5:DG$14,$DE$26:$DE$35,$DJ100)*节奏总纲!N99</f>
        <v>#VALUE!</v>
      </c>
      <c r="EG100" s="23" t="e">
        <f>求节点(DH$5:DH$14,$DE$26:$DE$35,$DJ100)*节奏总纲!O99</f>
        <v>#VALUE!</v>
      </c>
      <c r="EH100" s="23" t="e">
        <f>SUM(EC$5:EC100)</f>
        <v>#VALUE!</v>
      </c>
      <c r="EI100" s="23" t="e">
        <f>SUM(ED$5:ED100)</f>
        <v>#VALUE!</v>
      </c>
      <c r="EJ100" s="23" t="e">
        <f>SUM(EE$5:EE100)</f>
        <v>#VALUE!</v>
      </c>
      <c r="EK100" s="23" t="e">
        <f>SUM(EF$5:EF100)</f>
        <v>#VALUE!</v>
      </c>
      <c r="EL100" s="23" t="e">
        <f>SUM(EG$5:EG100)</f>
        <v>#VALUE!</v>
      </c>
      <c r="EO100" s="23">
        <v>96</v>
      </c>
      <c r="EP100" s="23" t="e">
        <f>求节点(DD$5:DD$14,$DF$26:$DF$35,$DJ100)*节奏总纲!K99</f>
        <v>#VALUE!</v>
      </c>
      <c r="EQ100" s="23" t="e">
        <f>求节点(DE$5:DE$14,$DF$26:$DF$35,$DJ100)*节奏总纲!L99</f>
        <v>#VALUE!</v>
      </c>
      <c r="ER100" s="23" t="e">
        <f>求节点(DF$5:DF$14,$DF$26:$DF$35,$DJ100)*节奏总纲!M99</f>
        <v>#VALUE!</v>
      </c>
      <c r="ES100" s="23" t="e">
        <f>求节点(DG$5:DG$14,$DF$26:$DF$35,$DJ100)*节奏总纲!N99</f>
        <v>#VALUE!</v>
      </c>
      <c r="ET100" s="23" t="e">
        <f>求节点(DH$5:DH$14,$DF$26:$DF$35,$DJ100)*节奏总纲!O99</f>
        <v>#VALUE!</v>
      </c>
      <c r="EU100" s="23" t="e">
        <f>SUM(EP$5:EP100)*$DE$20</f>
        <v>#VALUE!</v>
      </c>
      <c r="EV100" s="23" t="e">
        <f>SUM(EQ$5:EQ100)*$DE$20</f>
        <v>#VALUE!</v>
      </c>
      <c r="EW100" s="23" t="e">
        <f>SUM(ER$5:ER100)*$DE$20</f>
        <v>#VALUE!</v>
      </c>
      <c r="EX100" s="23" t="e">
        <f>SUM(ES$5:ES100)*$DE$20</f>
        <v>#VALUE!</v>
      </c>
      <c r="EY100" s="23" t="e">
        <f>SUM(ET$5:ET100)*$DE$20</f>
        <v>#VALUE!</v>
      </c>
      <c r="FA100" s="23" t="e">
        <f t="shared" si="71"/>
        <v>#VALUE!</v>
      </c>
      <c r="FB100" s="23" t="e">
        <f t="shared" si="71"/>
        <v>#VALUE!</v>
      </c>
      <c r="FC100" s="23" t="e">
        <f t="shared" si="71"/>
        <v>#VALUE!</v>
      </c>
      <c r="FD100" s="23" t="e">
        <f t="shared" si="71"/>
        <v>#VALUE!</v>
      </c>
      <c r="FE100" s="23" t="e">
        <f t="shared" si="71"/>
        <v>#VALUE!</v>
      </c>
      <c r="FF100" s="17" t="e">
        <f>(FA100-FA99)/节奏总纲!K99</f>
        <v>#VALUE!</v>
      </c>
    </row>
    <row r="101" spans="13:162" x14ac:dyDescent="0.15">
      <c r="M101" s="12" t="e">
        <f>基础状态预期!#REF!</f>
        <v>#REF!</v>
      </c>
      <c r="N101" s="12" t="e">
        <f>基础状态预期!#REF!</f>
        <v>#REF!</v>
      </c>
      <c r="O101" s="12" t="e">
        <f>基础状态预期!#REF!</f>
        <v>#REF!</v>
      </c>
      <c r="P101" s="14" t="e">
        <f t="shared" si="84"/>
        <v>#REF!</v>
      </c>
      <c r="Q101" s="14" t="e">
        <f t="shared" si="80"/>
        <v>#REF!</v>
      </c>
      <c r="R101" s="14" t="e">
        <f t="shared" si="80"/>
        <v>#REF!</v>
      </c>
      <c r="S101" s="14" t="e">
        <f t="shared" si="80"/>
        <v>#REF!</v>
      </c>
      <c r="T101" s="14" t="e">
        <f t="shared" si="80"/>
        <v>#REF!</v>
      </c>
      <c r="U101" s="14" t="e">
        <f t="shared" si="80"/>
        <v>#REF!</v>
      </c>
      <c r="V101" s="14" t="e">
        <f>SUMPRODUCT(P101:U101/'[1]功能-行军令'!$GI$26:$GN$26)/0.18*'[1]功能-付费相关'!$L$6</f>
        <v>#REF!</v>
      </c>
      <c r="Y101" s="23">
        <v>97</v>
      </c>
      <c r="Z101" s="23">
        <f t="shared" si="56"/>
        <v>0</v>
      </c>
      <c r="AA101" s="23">
        <f t="shared" si="56"/>
        <v>0</v>
      </c>
      <c r="AB101" s="23">
        <f t="shared" si="56"/>
        <v>0</v>
      </c>
      <c r="AC101" s="23">
        <f t="shared" si="56"/>
        <v>0</v>
      </c>
      <c r="AD101" s="23">
        <f t="shared" si="56"/>
        <v>0</v>
      </c>
      <c r="AE101" s="23">
        <f t="shared" si="56"/>
        <v>0</v>
      </c>
      <c r="AF101" s="26"/>
      <c r="AG101" s="23">
        <v>97</v>
      </c>
      <c r="AH101" s="23">
        <f t="shared" si="57"/>
        <v>0</v>
      </c>
      <c r="AI101" s="23">
        <f t="shared" si="57"/>
        <v>0</v>
      </c>
      <c r="AJ101" s="23">
        <f t="shared" si="57"/>
        <v>0</v>
      </c>
      <c r="AK101" s="23">
        <f t="shared" si="57"/>
        <v>0</v>
      </c>
      <c r="AL101" s="23">
        <f t="shared" si="57"/>
        <v>0</v>
      </c>
      <c r="AM101" s="23">
        <f t="shared" si="57"/>
        <v>0</v>
      </c>
      <c r="AN101" s="26"/>
      <c r="AO101" s="23">
        <v>97</v>
      </c>
      <c r="AP101" s="23">
        <f t="shared" si="58"/>
        <v>0</v>
      </c>
      <c r="AQ101" s="23">
        <f t="shared" si="58"/>
        <v>0</v>
      </c>
      <c r="AR101" s="23">
        <f t="shared" si="58"/>
        <v>0</v>
      </c>
      <c r="AS101" s="23">
        <f t="shared" si="58"/>
        <v>0</v>
      </c>
      <c r="AT101" s="23">
        <f t="shared" si="58"/>
        <v>0</v>
      </c>
      <c r="AU101" s="23">
        <f t="shared" si="58"/>
        <v>0</v>
      </c>
      <c r="AV101" s="26"/>
      <c r="AW101" s="23">
        <v>97</v>
      </c>
      <c r="AX101" s="23">
        <f t="shared" si="59"/>
        <v>0</v>
      </c>
      <c r="AY101" s="23">
        <f t="shared" si="59"/>
        <v>0</v>
      </c>
      <c r="AZ101" s="23">
        <f t="shared" si="59"/>
        <v>0</v>
      </c>
      <c r="BA101" s="23">
        <f t="shared" si="59"/>
        <v>0</v>
      </c>
      <c r="BB101" s="23">
        <f t="shared" si="59"/>
        <v>0</v>
      </c>
      <c r="BC101" s="23">
        <f t="shared" si="59"/>
        <v>0</v>
      </c>
      <c r="BD101" s="26"/>
      <c r="BE101" s="23">
        <v>97</v>
      </c>
      <c r="BF101" s="23">
        <f t="shared" si="60"/>
        <v>0</v>
      </c>
      <c r="BG101" s="23">
        <f t="shared" si="60"/>
        <v>0</v>
      </c>
      <c r="BH101" s="23">
        <f t="shared" si="60"/>
        <v>0</v>
      </c>
      <c r="BI101" s="23">
        <f t="shared" si="60"/>
        <v>0</v>
      </c>
      <c r="BJ101" s="23">
        <f t="shared" si="60"/>
        <v>0</v>
      </c>
      <c r="BK101" s="23">
        <f t="shared" si="60"/>
        <v>0</v>
      </c>
      <c r="BO101" s="23">
        <v>97</v>
      </c>
      <c r="BP101" s="23" t="e">
        <f t="shared" si="61"/>
        <v>#VALUE!</v>
      </c>
      <c r="BQ101" s="23" t="e">
        <f t="shared" si="62"/>
        <v>#VALUE!</v>
      </c>
      <c r="BR101" s="23" t="e">
        <f t="shared" si="63"/>
        <v>#VALUE!</v>
      </c>
      <c r="BS101" s="23" t="e">
        <f t="shared" si="64"/>
        <v>#VALUE!</v>
      </c>
      <c r="BT101" s="23" t="e">
        <f t="shared" si="65"/>
        <v>#VALUE!</v>
      </c>
      <c r="BV101" s="23">
        <v>97</v>
      </c>
      <c r="BW101" s="23" t="e">
        <f t="shared" si="66"/>
        <v>#VALUE!</v>
      </c>
      <c r="BX101" s="23" t="e">
        <f t="shared" si="67"/>
        <v>#VALUE!</v>
      </c>
      <c r="BY101" s="23" t="e">
        <f t="shared" si="68"/>
        <v>#VALUE!</v>
      </c>
      <c r="BZ101" s="23" t="e">
        <f t="shared" si="69"/>
        <v>#VALUE!</v>
      </c>
      <c r="CA101" s="23" t="e">
        <f t="shared" si="70"/>
        <v>#VALUE!</v>
      </c>
      <c r="CE101" s="31">
        <v>40</v>
      </c>
      <c r="CF101" s="31" t="e">
        <f t="shared" si="81"/>
        <v>#VALUE!</v>
      </c>
      <c r="CG101" s="31">
        <v>0</v>
      </c>
      <c r="CH101" s="31">
        <v>0</v>
      </c>
      <c r="CI101" s="31" t="e">
        <f t="shared" si="82"/>
        <v>#VALUE!</v>
      </c>
      <c r="CJ101" s="31" t="e">
        <f>CF101*(INDEX([2]非r将兵属性验证!T$7:T$106,$CE101,1)+INDEX([2]非r将兵属性验证!AJ$7:AJ$106,$CE101,1))</f>
        <v>#VALUE!</v>
      </c>
      <c r="CK101" s="31">
        <v>0</v>
      </c>
      <c r="CL101" s="31">
        <v>0</v>
      </c>
      <c r="CM101" s="31" t="e">
        <f>CI101*INDEX([2]非r将兵属性验证!$AO$7:$AO$106,$CE101,1)</f>
        <v>#VALUE!</v>
      </c>
      <c r="CN101" s="31" t="e">
        <f t="shared" si="83"/>
        <v>#VALUE!</v>
      </c>
      <c r="CQ101" s="31">
        <v>40</v>
      </c>
      <c r="CR101" s="31" t="e">
        <f t="shared" si="85"/>
        <v>#VALUE!</v>
      </c>
      <c r="CS101" s="31"/>
      <c r="CT101" s="31"/>
      <c r="CU101" s="31" t="e">
        <f t="shared" si="86"/>
        <v>#VALUE!</v>
      </c>
      <c r="CW101" s="17" t="e">
        <f t="shared" si="87"/>
        <v>#VALUE!</v>
      </c>
      <c r="DJ101" s="23">
        <v>97</v>
      </c>
      <c r="DK101" s="23" t="e">
        <f>求节点(DD$5:DD$14,$DD$26:$DD$35,$DJ101)*节奏总纲!K100</f>
        <v>#VALUE!</v>
      </c>
      <c r="DL101" s="23" t="e">
        <f>求节点(DE$5:DE$14,$DD$26:$DD$35,$DJ101)*节奏总纲!L100</f>
        <v>#VALUE!</v>
      </c>
      <c r="DM101" s="23" t="e">
        <f>求节点(DF$5:DF$14,$DD$26:$DD$35,$DJ101)*节奏总纲!M100</f>
        <v>#VALUE!</v>
      </c>
      <c r="DN101" s="23" t="e">
        <f>求节点(DG$5:DG$14,$DD$26:$DD$35,$DJ101)*节奏总纲!N100</f>
        <v>#VALUE!</v>
      </c>
      <c r="DO101" s="23" t="e">
        <f>求节点(DH$5:DH$14,$DD$26:$DD$35,$DJ101)*节奏总纲!O100</f>
        <v>#VALUE!</v>
      </c>
      <c r="DP101" s="23" t="e">
        <f>SUM(DK$5:DK101)</f>
        <v>#VALUE!</v>
      </c>
      <c r="DQ101" s="23" t="e">
        <f>SUM(DL$5:DL101)</f>
        <v>#VALUE!</v>
      </c>
      <c r="DR101" s="23" t="e">
        <f>SUM(DM$5:DM101)</f>
        <v>#VALUE!</v>
      </c>
      <c r="DS101" s="23" t="e">
        <f>SUM(DN$5:DN101)</f>
        <v>#VALUE!</v>
      </c>
      <c r="DT101" s="23" t="e">
        <f>SUM(DO$5:DO101)</f>
        <v>#VALUE!</v>
      </c>
      <c r="DU101" s="23" t="e">
        <f>DK101*'[1]功能-付费相关'!AH102+IF($DJ101=1,0,DU100)</f>
        <v>#VALUE!</v>
      </c>
      <c r="DV101" s="23" t="e">
        <f>DL101*'[1]功能-付费相关'!AI102+IF($DJ101=1,0,DV100)</f>
        <v>#VALUE!</v>
      </c>
      <c r="DW101" s="23" t="e">
        <f>DM101*'[1]功能-付费相关'!AJ102+IF($DJ101=1,0,DW100)</f>
        <v>#VALUE!</v>
      </c>
      <c r="DX101" s="23" t="e">
        <f>DN101*'[1]功能-付费相关'!AK102+IF($DJ101=1,0,DX100)</f>
        <v>#VALUE!</v>
      </c>
      <c r="DY101" s="23" t="e">
        <f>DO101*'[1]功能-付费相关'!AL102+IF($DJ101=1,0,DY100)</f>
        <v>#VALUE!</v>
      </c>
      <c r="EB101" s="23">
        <v>97</v>
      </c>
      <c r="EC101" s="23" t="e">
        <f>求节点(DD$5:DD$14,$DE$26:$DE$35,$DJ101)*节奏总纲!K100</f>
        <v>#VALUE!</v>
      </c>
      <c r="ED101" s="23" t="e">
        <f>求节点(DE$5:DE$14,$DE$26:$DE$35,$DJ101)*节奏总纲!L100</f>
        <v>#VALUE!</v>
      </c>
      <c r="EE101" s="23" t="e">
        <f>求节点(DF$5:DF$14,$DE$26:$DE$35,$DJ101)*节奏总纲!M100</f>
        <v>#VALUE!</v>
      </c>
      <c r="EF101" s="23" t="e">
        <f>求节点(DG$5:DG$14,$DE$26:$DE$35,$DJ101)*节奏总纲!N100</f>
        <v>#VALUE!</v>
      </c>
      <c r="EG101" s="23" t="e">
        <f>求节点(DH$5:DH$14,$DE$26:$DE$35,$DJ101)*节奏总纲!O100</f>
        <v>#VALUE!</v>
      </c>
      <c r="EH101" s="23" t="e">
        <f>SUM(EC$5:EC101)</f>
        <v>#VALUE!</v>
      </c>
      <c r="EI101" s="23" t="e">
        <f>SUM(ED$5:ED101)</f>
        <v>#VALUE!</v>
      </c>
      <c r="EJ101" s="23" t="e">
        <f>SUM(EE$5:EE101)</f>
        <v>#VALUE!</v>
      </c>
      <c r="EK101" s="23" t="e">
        <f>SUM(EF$5:EF101)</f>
        <v>#VALUE!</v>
      </c>
      <c r="EL101" s="23" t="e">
        <f>SUM(EG$5:EG101)</f>
        <v>#VALUE!</v>
      </c>
      <c r="EO101" s="23">
        <v>97</v>
      </c>
      <c r="EP101" s="23" t="e">
        <f>求节点(DD$5:DD$14,$DF$26:$DF$35,$DJ101)*节奏总纲!K100</f>
        <v>#VALUE!</v>
      </c>
      <c r="EQ101" s="23" t="e">
        <f>求节点(DE$5:DE$14,$DF$26:$DF$35,$DJ101)*节奏总纲!L100</f>
        <v>#VALUE!</v>
      </c>
      <c r="ER101" s="23" t="e">
        <f>求节点(DF$5:DF$14,$DF$26:$DF$35,$DJ101)*节奏总纲!M100</f>
        <v>#VALUE!</v>
      </c>
      <c r="ES101" s="23" t="e">
        <f>求节点(DG$5:DG$14,$DF$26:$DF$35,$DJ101)*节奏总纲!N100</f>
        <v>#VALUE!</v>
      </c>
      <c r="ET101" s="23" t="e">
        <f>求节点(DH$5:DH$14,$DF$26:$DF$35,$DJ101)*节奏总纲!O100</f>
        <v>#VALUE!</v>
      </c>
      <c r="EU101" s="23" t="e">
        <f>SUM(EP$5:EP101)*$DE$20</f>
        <v>#VALUE!</v>
      </c>
      <c r="EV101" s="23" t="e">
        <f>SUM(EQ$5:EQ101)*$DE$20</f>
        <v>#VALUE!</v>
      </c>
      <c r="EW101" s="23" t="e">
        <f>SUM(ER$5:ER101)*$DE$20</f>
        <v>#VALUE!</v>
      </c>
      <c r="EX101" s="23" t="e">
        <f>SUM(ES$5:ES101)*$DE$20</f>
        <v>#VALUE!</v>
      </c>
      <c r="EY101" s="23" t="e">
        <f>SUM(ET$5:ET101)*$DE$20</f>
        <v>#VALUE!</v>
      </c>
      <c r="FA101" s="23" t="e">
        <f t="shared" si="71"/>
        <v>#VALUE!</v>
      </c>
      <c r="FB101" s="23" t="e">
        <f t="shared" si="71"/>
        <v>#VALUE!</v>
      </c>
      <c r="FC101" s="23" t="e">
        <f t="shared" si="71"/>
        <v>#VALUE!</v>
      </c>
      <c r="FD101" s="23" t="e">
        <f t="shared" si="71"/>
        <v>#VALUE!</v>
      </c>
      <c r="FE101" s="23" t="e">
        <f t="shared" si="71"/>
        <v>#VALUE!</v>
      </c>
      <c r="FF101" s="17" t="e">
        <f>(FA101-FA100)/节奏总纲!K100</f>
        <v>#VALUE!</v>
      </c>
    </row>
    <row r="102" spans="13:162" x14ac:dyDescent="0.15">
      <c r="M102" s="12" t="e">
        <f>基础状态预期!#REF!</f>
        <v>#REF!</v>
      </c>
      <c r="N102" s="12" t="e">
        <f>基础状态预期!#REF!</f>
        <v>#REF!</v>
      </c>
      <c r="O102" s="12" t="e">
        <f>基础状态预期!#REF!</f>
        <v>#REF!</v>
      </c>
      <c r="P102" s="14" t="e">
        <f t="shared" si="84"/>
        <v>#REF!</v>
      </c>
      <c r="Q102" s="14" t="e">
        <f t="shared" si="80"/>
        <v>#REF!</v>
      </c>
      <c r="R102" s="14" t="e">
        <f t="shared" si="80"/>
        <v>#REF!</v>
      </c>
      <c r="S102" s="14" t="e">
        <f t="shared" si="80"/>
        <v>#REF!</v>
      </c>
      <c r="T102" s="14" t="e">
        <f t="shared" si="80"/>
        <v>#REF!</v>
      </c>
      <c r="U102" s="14" t="e">
        <f t="shared" si="80"/>
        <v>#REF!</v>
      </c>
      <c r="V102" s="14" t="e">
        <f>SUMPRODUCT(P102:U102/'[1]功能-行军令'!$GI$26:$GN$26)/0.18*'[1]功能-付费相关'!$L$6</f>
        <v>#REF!</v>
      </c>
      <c r="Y102" s="23">
        <v>98</v>
      </c>
      <c r="Z102" s="23">
        <f t="shared" si="56"/>
        <v>0</v>
      </c>
      <c r="AA102" s="23">
        <f t="shared" si="56"/>
        <v>0</v>
      </c>
      <c r="AB102" s="23">
        <f t="shared" si="56"/>
        <v>0</v>
      </c>
      <c r="AC102" s="23">
        <f t="shared" si="56"/>
        <v>0</v>
      </c>
      <c r="AD102" s="23">
        <f t="shared" si="56"/>
        <v>0</v>
      </c>
      <c r="AE102" s="23">
        <f t="shared" si="56"/>
        <v>0</v>
      </c>
      <c r="AF102" s="26"/>
      <c r="AG102" s="23">
        <v>98</v>
      </c>
      <c r="AH102" s="23">
        <f t="shared" si="57"/>
        <v>0</v>
      </c>
      <c r="AI102" s="23">
        <f t="shared" si="57"/>
        <v>0</v>
      </c>
      <c r="AJ102" s="23">
        <f t="shared" si="57"/>
        <v>0</v>
      </c>
      <c r="AK102" s="23">
        <f t="shared" si="57"/>
        <v>0</v>
      </c>
      <c r="AL102" s="23">
        <f t="shared" si="57"/>
        <v>0</v>
      </c>
      <c r="AM102" s="23">
        <f t="shared" si="57"/>
        <v>0</v>
      </c>
      <c r="AN102" s="26"/>
      <c r="AO102" s="23">
        <v>98</v>
      </c>
      <c r="AP102" s="23">
        <f t="shared" si="58"/>
        <v>0</v>
      </c>
      <c r="AQ102" s="23">
        <f t="shared" si="58"/>
        <v>0</v>
      </c>
      <c r="AR102" s="23">
        <f t="shared" si="58"/>
        <v>0</v>
      </c>
      <c r="AS102" s="23">
        <f t="shared" si="58"/>
        <v>0</v>
      </c>
      <c r="AT102" s="23">
        <f t="shared" si="58"/>
        <v>0</v>
      </c>
      <c r="AU102" s="23">
        <f t="shared" si="58"/>
        <v>0</v>
      </c>
      <c r="AV102" s="26"/>
      <c r="AW102" s="23">
        <v>98</v>
      </c>
      <c r="AX102" s="23">
        <f t="shared" si="59"/>
        <v>0</v>
      </c>
      <c r="AY102" s="23">
        <f t="shared" si="59"/>
        <v>0</v>
      </c>
      <c r="AZ102" s="23">
        <f t="shared" si="59"/>
        <v>0</v>
      </c>
      <c r="BA102" s="23">
        <f t="shared" si="59"/>
        <v>0</v>
      </c>
      <c r="BB102" s="23">
        <f t="shared" si="59"/>
        <v>0</v>
      </c>
      <c r="BC102" s="23">
        <f t="shared" si="59"/>
        <v>0</v>
      </c>
      <c r="BD102" s="26"/>
      <c r="BE102" s="23">
        <v>98</v>
      </c>
      <c r="BF102" s="23">
        <f t="shared" si="60"/>
        <v>0</v>
      </c>
      <c r="BG102" s="23">
        <f t="shared" si="60"/>
        <v>0</v>
      </c>
      <c r="BH102" s="23">
        <f t="shared" si="60"/>
        <v>0</v>
      </c>
      <c r="BI102" s="23">
        <f t="shared" si="60"/>
        <v>0</v>
      </c>
      <c r="BJ102" s="23">
        <f t="shared" si="60"/>
        <v>0</v>
      </c>
      <c r="BK102" s="23">
        <f t="shared" si="60"/>
        <v>0</v>
      </c>
      <c r="BO102" s="23">
        <v>98</v>
      </c>
      <c r="BP102" s="23" t="e">
        <f t="shared" si="61"/>
        <v>#VALUE!</v>
      </c>
      <c r="BQ102" s="23" t="e">
        <f t="shared" si="62"/>
        <v>#VALUE!</v>
      </c>
      <c r="BR102" s="23" t="e">
        <f t="shared" si="63"/>
        <v>#VALUE!</v>
      </c>
      <c r="BS102" s="23" t="e">
        <f t="shared" si="64"/>
        <v>#VALUE!</v>
      </c>
      <c r="BT102" s="23" t="e">
        <f t="shared" si="65"/>
        <v>#VALUE!</v>
      </c>
      <c r="BV102" s="23">
        <v>98</v>
      </c>
      <c r="BW102" s="23" t="e">
        <f t="shared" si="66"/>
        <v>#VALUE!</v>
      </c>
      <c r="BX102" s="23" t="e">
        <f t="shared" si="67"/>
        <v>#VALUE!</v>
      </c>
      <c r="BY102" s="23" t="e">
        <f t="shared" si="68"/>
        <v>#VALUE!</v>
      </c>
      <c r="BZ102" s="23" t="e">
        <f t="shared" si="69"/>
        <v>#VALUE!</v>
      </c>
      <c r="CA102" s="23" t="e">
        <f t="shared" si="70"/>
        <v>#VALUE!</v>
      </c>
      <c r="CE102" s="31">
        <v>50</v>
      </c>
      <c r="CF102" s="31" t="e">
        <f t="shared" si="81"/>
        <v>#VALUE!</v>
      </c>
      <c r="CG102" s="31">
        <v>0</v>
      </c>
      <c r="CH102" s="31">
        <v>0</v>
      </c>
      <c r="CI102" s="31" t="e">
        <f t="shared" si="82"/>
        <v>#VALUE!</v>
      </c>
      <c r="CJ102" s="31" t="e">
        <f>CF102*(INDEX([2]非r将兵属性验证!T$7:T$106,$CE102,1)+INDEX([2]非r将兵属性验证!AJ$7:AJ$106,$CE102,1))</f>
        <v>#VALUE!</v>
      </c>
      <c r="CK102" s="31">
        <v>0</v>
      </c>
      <c r="CL102" s="31">
        <v>0</v>
      </c>
      <c r="CM102" s="31" t="e">
        <f>CI102*INDEX([2]非r将兵属性验证!$AO$7:$AO$106,$CE102,1)</f>
        <v>#VALUE!</v>
      </c>
      <c r="CN102" s="31" t="e">
        <f t="shared" si="83"/>
        <v>#VALUE!</v>
      </c>
      <c r="CQ102" s="31">
        <v>50</v>
      </c>
      <c r="CR102" s="31" t="e">
        <f t="shared" si="85"/>
        <v>#VALUE!</v>
      </c>
      <c r="CS102" s="31"/>
      <c r="CT102" s="31"/>
      <c r="CU102" s="31" t="e">
        <f t="shared" si="86"/>
        <v>#VALUE!</v>
      </c>
      <c r="CW102" s="17" t="e">
        <f t="shared" si="87"/>
        <v>#VALUE!</v>
      </c>
      <c r="DJ102" s="23">
        <v>98</v>
      </c>
      <c r="DK102" s="23" t="e">
        <f>求节点(DD$5:DD$14,$DD$26:$DD$35,$DJ102)*节奏总纲!K101</f>
        <v>#VALUE!</v>
      </c>
      <c r="DL102" s="23" t="e">
        <f>求节点(DE$5:DE$14,$DD$26:$DD$35,$DJ102)*节奏总纲!L101</f>
        <v>#VALUE!</v>
      </c>
      <c r="DM102" s="23" t="e">
        <f>求节点(DF$5:DF$14,$DD$26:$DD$35,$DJ102)*节奏总纲!M101</f>
        <v>#VALUE!</v>
      </c>
      <c r="DN102" s="23" t="e">
        <f>求节点(DG$5:DG$14,$DD$26:$DD$35,$DJ102)*节奏总纲!N101</f>
        <v>#VALUE!</v>
      </c>
      <c r="DO102" s="23" t="e">
        <f>求节点(DH$5:DH$14,$DD$26:$DD$35,$DJ102)*节奏总纲!O101</f>
        <v>#VALUE!</v>
      </c>
      <c r="DP102" s="23" t="e">
        <f>SUM(DK$5:DK102)</f>
        <v>#VALUE!</v>
      </c>
      <c r="DQ102" s="23" t="e">
        <f>SUM(DL$5:DL102)</f>
        <v>#VALUE!</v>
      </c>
      <c r="DR102" s="23" t="e">
        <f>SUM(DM$5:DM102)</f>
        <v>#VALUE!</v>
      </c>
      <c r="DS102" s="23" t="e">
        <f>SUM(DN$5:DN102)</f>
        <v>#VALUE!</v>
      </c>
      <c r="DT102" s="23" t="e">
        <f>SUM(DO$5:DO102)</f>
        <v>#VALUE!</v>
      </c>
      <c r="DU102" s="23" t="e">
        <f>DK102*'[1]功能-付费相关'!AH103+IF($DJ102=1,0,DU101)</f>
        <v>#VALUE!</v>
      </c>
      <c r="DV102" s="23" t="e">
        <f>DL102*'[1]功能-付费相关'!AI103+IF($DJ102=1,0,DV101)</f>
        <v>#VALUE!</v>
      </c>
      <c r="DW102" s="23" t="e">
        <f>DM102*'[1]功能-付费相关'!AJ103+IF($DJ102=1,0,DW101)</f>
        <v>#VALUE!</v>
      </c>
      <c r="DX102" s="23" t="e">
        <f>DN102*'[1]功能-付费相关'!AK103+IF($DJ102=1,0,DX101)</f>
        <v>#VALUE!</v>
      </c>
      <c r="DY102" s="23" t="e">
        <f>DO102*'[1]功能-付费相关'!AL103+IF($DJ102=1,0,DY101)</f>
        <v>#VALUE!</v>
      </c>
      <c r="EB102" s="23">
        <v>98</v>
      </c>
      <c r="EC102" s="23" t="e">
        <f>求节点(DD$5:DD$14,$DE$26:$DE$35,$DJ102)*节奏总纲!K101</f>
        <v>#VALUE!</v>
      </c>
      <c r="ED102" s="23" t="e">
        <f>求节点(DE$5:DE$14,$DE$26:$DE$35,$DJ102)*节奏总纲!L101</f>
        <v>#VALUE!</v>
      </c>
      <c r="EE102" s="23" t="e">
        <f>求节点(DF$5:DF$14,$DE$26:$DE$35,$DJ102)*节奏总纲!M101</f>
        <v>#VALUE!</v>
      </c>
      <c r="EF102" s="23" t="e">
        <f>求节点(DG$5:DG$14,$DE$26:$DE$35,$DJ102)*节奏总纲!N101</f>
        <v>#VALUE!</v>
      </c>
      <c r="EG102" s="23" t="e">
        <f>求节点(DH$5:DH$14,$DE$26:$DE$35,$DJ102)*节奏总纲!O101</f>
        <v>#VALUE!</v>
      </c>
      <c r="EH102" s="23" t="e">
        <f>SUM(EC$5:EC102)</f>
        <v>#VALUE!</v>
      </c>
      <c r="EI102" s="23" t="e">
        <f>SUM(ED$5:ED102)</f>
        <v>#VALUE!</v>
      </c>
      <c r="EJ102" s="23" t="e">
        <f>SUM(EE$5:EE102)</f>
        <v>#VALUE!</v>
      </c>
      <c r="EK102" s="23" t="e">
        <f>SUM(EF$5:EF102)</f>
        <v>#VALUE!</v>
      </c>
      <c r="EL102" s="23" t="e">
        <f>SUM(EG$5:EG102)</f>
        <v>#VALUE!</v>
      </c>
      <c r="EO102" s="23">
        <v>98</v>
      </c>
      <c r="EP102" s="23" t="e">
        <f>求节点(DD$5:DD$14,$DF$26:$DF$35,$DJ102)*节奏总纲!K101</f>
        <v>#VALUE!</v>
      </c>
      <c r="EQ102" s="23" t="e">
        <f>求节点(DE$5:DE$14,$DF$26:$DF$35,$DJ102)*节奏总纲!L101</f>
        <v>#VALUE!</v>
      </c>
      <c r="ER102" s="23" t="e">
        <f>求节点(DF$5:DF$14,$DF$26:$DF$35,$DJ102)*节奏总纲!M101</f>
        <v>#VALUE!</v>
      </c>
      <c r="ES102" s="23" t="e">
        <f>求节点(DG$5:DG$14,$DF$26:$DF$35,$DJ102)*节奏总纲!N101</f>
        <v>#VALUE!</v>
      </c>
      <c r="ET102" s="23" t="e">
        <f>求节点(DH$5:DH$14,$DF$26:$DF$35,$DJ102)*节奏总纲!O101</f>
        <v>#VALUE!</v>
      </c>
      <c r="EU102" s="23" t="e">
        <f>SUM(EP$5:EP102)*$DE$20</f>
        <v>#VALUE!</v>
      </c>
      <c r="EV102" s="23" t="e">
        <f>SUM(EQ$5:EQ102)*$DE$20</f>
        <v>#VALUE!</v>
      </c>
      <c r="EW102" s="23" t="e">
        <f>SUM(ER$5:ER102)*$DE$20</f>
        <v>#VALUE!</v>
      </c>
      <c r="EX102" s="23" t="e">
        <f>SUM(ES$5:ES102)*$DE$20</f>
        <v>#VALUE!</v>
      </c>
      <c r="EY102" s="23" t="e">
        <f>SUM(ET$5:ET102)*$DE$20</f>
        <v>#VALUE!</v>
      </c>
      <c r="FA102" s="23" t="e">
        <f t="shared" si="71"/>
        <v>#VALUE!</v>
      </c>
      <c r="FB102" s="23" t="e">
        <f t="shared" si="71"/>
        <v>#VALUE!</v>
      </c>
      <c r="FC102" s="23" t="e">
        <f t="shared" si="71"/>
        <v>#VALUE!</v>
      </c>
      <c r="FD102" s="23" t="e">
        <f t="shared" si="71"/>
        <v>#VALUE!</v>
      </c>
      <c r="FE102" s="23" t="e">
        <f t="shared" si="71"/>
        <v>#VALUE!</v>
      </c>
      <c r="FF102" s="17" t="e">
        <f>(FA102-FA101)/节奏总纲!K101</f>
        <v>#VALUE!</v>
      </c>
    </row>
    <row r="103" spans="13:162" x14ac:dyDescent="0.15">
      <c r="M103" s="12" t="e">
        <f>基础状态预期!#REF!</f>
        <v>#REF!</v>
      </c>
      <c r="N103" s="12" t="e">
        <f>基础状态预期!#REF!</f>
        <v>#REF!</v>
      </c>
      <c r="O103" s="12" t="e">
        <f>基础状态预期!#REF!</f>
        <v>#REF!</v>
      </c>
      <c r="P103" s="14" t="e">
        <f t="shared" si="84"/>
        <v>#REF!</v>
      </c>
      <c r="Q103" s="14" t="e">
        <f t="shared" si="80"/>
        <v>#REF!</v>
      </c>
      <c r="R103" s="14" t="e">
        <f t="shared" si="80"/>
        <v>#REF!</v>
      </c>
      <c r="S103" s="14" t="e">
        <f t="shared" si="80"/>
        <v>#REF!</v>
      </c>
      <c r="T103" s="14" t="e">
        <f t="shared" si="80"/>
        <v>#REF!</v>
      </c>
      <c r="U103" s="14" t="e">
        <f t="shared" si="80"/>
        <v>#REF!</v>
      </c>
      <c r="V103" s="14" t="e">
        <f>SUMPRODUCT(P103:U103/'[1]功能-行军令'!$GI$26:$GN$26)/0.18*'[1]功能-付费相关'!$L$6</f>
        <v>#REF!</v>
      </c>
      <c r="Y103" s="23">
        <v>99</v>
      </c>
      <c r="Z103" s="23">
        <f t="shared" si="56"/>
        <v>0</v>
      </c>
      <c r="AA103" s="23">
        <f t="shared" si="56"/>
        <v>0</v>
      </c>
      <c r="AB103" s="23">
        <f t="shared" si="56"/>
        <v>0</v>
      </c>
      <c r="AC103" s="23">
        <f t="shared" si="56"/>
        <v>0</v>
      </c>
      <c r="AD103" s="23">
        <f t="shared" si="56"/>
        <v>0</v>
      </c>
      <c r="AE103" s="23">
        <f t="shared" si="56"/>
        <v>0</v>
      </c>
      <c r="AF103" s="26"/>
      <c r="AG103" s="23">
        <v>99</v>
      </c>
      <c r="AH103" s="23">
        <f t="shared" si="57"/>
        <v>0</v>
      </c>
      <c r="AI103" s="23">
        <f t="shared" si="57"/>
        <v>0</v>
      </c>
      <c r="AJ103" s="23">
        <f t="shared" si="57"/>
        <v>0</v>
      </c>
      <c r="AK103" s="23">
        <f t="shared" si="57"/>
        <v>0</v>
      </c>
      <c r="AL103" s="23">
        <f t="shared" si="57"/>
        <v>0</v>
      </c>
      <c r="AM103" s="23">
        <f t="shared" si="57"/>
        <v>0</v>
      </c>
      <c r="AN103" s="26"/>
      <c r="AO103" s="23">
        <v>99</v>
      </c>
      <c r="AP103" s="23">
        <f t="shared" si="58"/>
        <v>0</v>
      </c>
      <c r="AQ103" s="23">
        <f t="shared" si="58"/>
        <v>0</v>
      </c>
      <c r="AR103" s="23">
        <f t="shared" si="58"/>
        <v>0</v>
      </c>
      <c r="AS103" s="23">
        <f t="shared" si="58"/>
        <v>0</v>
      </c>
      <c r="AT103" s="23">
        <f t="shared" si="58"/>
        <v>0</v>
      </c>
      <c r="AU103" s="23">
        <f t="shared" si="58"/>
        <v>0</v>
      </c>
      <c r="AV103" s="26"/>
      <c r="AW103" s="23">
        <v>99</v>
      </c>
      <c r="AX103" s="23">
        <f t="shared" si="59"/>
        <v>0</v>
      </c>
      <c r="AY103" s="23">
        <f t="shared" si="59"/>
        <v>0</v>
      </c>
      <c r="AZ103" s="23">
        <f t="shared" si="59"/>
        <v>0</v>
      </c>
      <c r="BA103" s="23">
        <f t="shared" si="59"/>
        <v>0</v>
      </c>
      <c r="BB103" s="23">
        <f t="shared" si="59"/>
        <v>0</v>
      </c>
      <c r="BC103" s="23">
        <f t="shared" si="59"/>
        <v>0</v>
      </c>
      <c r="BD103" s="26"/>
      <c r="BE103" s="23">
        <v>99</v>
      </c>
      <c r="BF103" s="23">
        <f t="shared" si="60"/>
        <v>0</v>
      </c>
      <c r="BG103" s="23">
        <f t="shared" si="60"/>
        <v>0</v>
      </c>
      <c r="BH103" s="23">
        <f t="shared" si="60"/>
        <v>0</v>
      </c>
      <c r="BI103" s="23">
        <f t="shared" si="60"/>
        <v>0</v>
      </c>
      <c r="BJ103" s="23">
        <f t="shared" si="60"/>
        <v>0</v>
      </c>
      <c r="BK103" s="23">
        <f t="shared" si="60"/>
        <v>0</v>
      </c>
      <c r="BO103" s="23">
        <v>99</v>
      </c>
      <c r="BP103" s="23" t="e">
        <f t="shared" si="61"/>
        <v>#VALUE!</v>
      </c>
      <c r="BQ103" s="23" t="e">
        <f t="shared" si="62"/>
        <v>#VALUE!</v>
      </c>
      <c r="BR103" s="23" t="e">
        <f t="shared" si="63"/>
        <v>#VALUE!</v>
      </c>
      <c r="BS103" s="23" t="e">
        <f t="shared" si="64"/>
        <v>#VALUE!</v>
      </c>
      <c r="BT103" s="23" t="e">
        <f t="shared" si="65"/>
        <v>#VALUE!</v>
      </c>
      <c r="BV103" s="23">
        <v>99</v>
      </c>
      <c r="BW103" s="23" t="e">
        <f t="shared" si="66"/>
        <v>#VALUE!</v>
      </c>
      <c r="BX103" s="23" t="e">
        <f t="shared" si="67"/>
        <v>#VALUE!</v>
      </c>
      <c r="BY103" s="23" t="e">
        <f t="shared" si="68"/>
        <v>#VALUE!</v>
      </c>
      <c r="BZ103" s="23" t="e">
        <f t="shared" si="69"/>
        <v>#VALUE!</v>
      </c>
      <c r="CA103" s="23" t="e">
        <f t="shared" si="70"/>
        <v>#VALUE!</v>
      </c>
      <c r="CE103" s="31">
        <v>60</v>
      </c>
      <c r="CF103" s="31" t="e">
        <f t="shared" si="81"/>
        <v>#VALUE!</v>
      </c>
      <c r="CG103" s="31">
        <v>0</v>
      </c>
      <c r="CH103" s="31">
        <v>0</v>
      </c>
      <c r="CI103" s="31" t="e">
        <f t="shared" si="82"/>
        <v>#VALUE!</v>
      </c>
      <c r="CJ103" s="31" t="e">
        <f>CF103*(INDEX([2]非r将兵属性验证!T$7:T$106,$CE103,1)+INDEX([2]非r将兵属性验证!AJ$7:AJ$106,$CE103,1))</f>
        <v>#VALUE!</v>
      </c>
      <c r="CK103" s="31">
        <v>0</v>
      </c>
      <c r="CL103" s="31">
        <v>0</v>
      </c>
      <c r="CM103" s="31" t="e">
        <f>CI103*INDEX([2]非r将兵属性验证!$AO$7:$AO$106,$CE103,1)</f>
        <v>#VALUE!</v>
      </c>
      <c r="CN103" s="31" t="e">
        <f t="shared" si="83"/>
        <v>#VALUE!</v>
      </c>
      <c r="CQ103" s="31">
        <v>60</v>
      </c>
      <c r="CR103" s="31" t="e">
        <f t="shared" si="85"/>
        <v>#VALUE!</v>
      </c>
      <c r="CS103" s="31"/>
      <c r="CT103" s="31"/>
      <c r="CU103" s="31" t="e">
        <f t="shared" si="86"/>
        <v>#VALUE!</v>
      </c>
      <c r="CW103" s="17" t="e">
        <f t="shared" si="87"/>
        <v>#VALUE!</v>
      </c>
      <c r="DJ103" s="23">
        <v>99</v>
      </c>
      <c r="DK103" s="23" t="e">
        <f>求节点(DD$5:DD$14,$DD$26:$DD$35,$DJ103)*节奏总纲!K102</f>
        <v>#VALUE!</v>
      </c>
      <c r="DL103" s="23" t="e">
        <f>求节点(DE$5:DE$14,$DD$26:$DD$35,$DJ103)*节奏总纲!L102</f>
        <v>#VALUE!</v>
      </c>
      <c r="DM103" s="23" t="e">
        <f>求节点(DF$5:DF$14,$DD$26:$DD$35,$DJ103)*节奏总纲!M102</f>
        <v>#VALUE!</v>
      </c>
      <c r="DN103" s="23" t="e">
        <f>求节点(DG$5:DG$14,$DD$26:$DD$35,$DJ103)*节奏总纲!N102</f>
        <v>#VALUE!</v>
      </c>
      <c r="DO103" s="23" t="e">
        <f>求节点(DH$5:DH$14,$DD$26:$DD$35,$DJ103)*节奏总纲!O102</f>
        <v>#VALUE!</v>
      </c>
      <c r="DP103" s="23" t="e">
        <f>SUM(DK$5:DK103)</f>
        <v>#VALUE!</v>
      </c>
      <c r="DQ103" s="23" t="e">
        <f>SUM(DL$5:DL103)</f>
        <v>#VALUE!</v>
      </c>
      <c r="DR103" s="23" t="e">
        <f>SUM(DM$5:DM103)</f>
        <v>#VALUE!</v>
      </c>
      <c r="DS103" s="23" t="e">
        <f>SUM(DN$5:DN103)</f>
        <v>#VALUE!</v>
      </c>
      <c r="DT103" s="23" t="e">
        <f>SUM(DO$5:DO103)</f>
        <v>#VALUE!</v>
      </c>
      <c r="DU103" s="23" t="e">
        <f>DK103*'[1]功能-付费相关'!AH104+IF($DJ103=1,0,DU102)</f>
        <v>#VALUE!</v>
      </c>
      <c r="DV103" s="23" t="e">
        <f>DL103*'[1]功能-付费相关'!AI104+IF($DJ103=1,0,DV102)</f>
        <v>#VALUE!</v>
      </c>
      <c r="DW103" s="23" t="e">
        <f>DM103*'[1]功能-付费相关'!AJ104+IF($DJ103=1,0,DW102)</f>
        <v>#VALUE!</v>
      </c>
      <c r="DX103" s="23" t="e">
        <f>DN103*'[1]功能-付费相关'!AK104+IF($DJ103=1,0,DX102)</f>
        <v>#VALUE!</v>
      </c>
      <c r="DY103" s="23" t="e">
        <f>DO103*'[1]功能-付费相关'!AL104+IF($DJ103=1,0,DY102)</f>
        <v>#VALUE!</v>
      </c>
      <c r="EB103" s="23">
        <v>99</v>
      </c>
      <c r="EC103" s="23" t="e">
        <f>求节点(DD$5:DD$14,$DE$26:$DE$35,$DJ103)*节奏总纲!K102</f>
        <v>#VALUE!</v>
      </c>
      <c r="ED103" s="23" t="e">
        <f>求节点(DE$5:DE$14,$DE$26:$DE$35,$DJ103)*节奏总纲!L102</f>
        <v>#VALUE!</v>
      </c>
      <c r="EE103" s="23" t="e">
        <f>求节点(DF$5:DF$14,$DE$26:$DE$35,$DJ103)*节奏总纲!M102</f>
        <v>#VALUE!</v>
      </c>
      <c r="EF103" s="23" t="e">
        <f>求节点(DG$5:DG$14,$DE$26:$DE$35,$DJ103)*节奏总纲!N102</f>
        <v>#VALUE!</v>
      </c>
      <c r="EG103" s="23" t="e">
        <f>求节点(DH$5:DH$14,$DE$26:$DE$35,$DJ103)*节奏总纲!O102</f>
        <v>#VALUE!</v>
      </c>
      <c r="EH103" s="23" t="e">
        <f>SUM(EC$5:EC103)</f>
        <v>#VALUE!</v>
      </c>
      <c r="EI103" s="23" t="e">
        <f>SUM(ED$5:ED103)</f>
        <v>#VALUE!</v>
      </c>
      <c r="EJ103" s="23" t="e">
        <f>SUM(EE$5:EE103)</f>
        <v>#VALUE!</v>
      </c>
      <c r="EK103" s="23" t="e">
        <f>SUM(EF$5:EF103)</f>
        <v>#VALUE!</v>
      </c>
      <c r="EL103" s="23" t="e">
        <f>SUM(EG$5:EG103)</f>
        <v>#VALUE!</v>
      </c>
      <c r="EO103" s="23">
        <v>99</v>
      </c>
      <c r="EP103" s="23" t="e">
        <f>求节点(DD$5:DD$14,$DF$26:$DF$35,$DJ103)*节奏总纲!K102</f>
        <v>#VALUE!</v>
      </c>
      <c r="EQ103" s="23" t="e">
        <f>求节点(DE$5:DE$14,$DF$26:$DF$35,$DJ103)*节奏总纲!L102</f>
        <v>#VALUE!</v>
      </c>
      <c r="ER103" s="23" t="e">
        <f>求节点(DF$5:DF$14,$DF$26:$DF$35,$DJ103)*节奏总纲!M102</f>
        <v>#VALUE!</v>
      </c>
      <c r="ES103" s="23" t="e">
        <f>求节点(DG$5:DG$14,$DF$26:$DF$35,$DJ103)*节奏总纲!N102</f>
        <v>#VALUE!</v>
      </c>
      <c r="ET103" s="23" t="e">
        <f>求节点(DH$5:DH$14,$DF$26:$DF$35,$DJ103)*节奏总纲!O102</f>
        <v>#VALUE!</v>
      </c>
      <c r="EU103" s="23" t="e">
        <f>SUM(EP$5:EP103)*$DE$20</f>
        <v>#VALUE!</v>
      </c>
      <c r="EV103" s="23" t="e">
        <f>SUM(EQ$5:EQ103)*$DE$20</f>
        <v>#VALUE!</v>
      </c>
      <c r="EW103" s="23" t="e">
        <f>SUM(ER$5:ER103)*$DE$20</f>
        <v>#VALUE!</v>
      </c>
      <c r="EX103" s="23" t="e">
        <f>SUM(ES$5:ES103)*$DE$20</f>
        <v>#VALUE!</v>
      </c>
      <c r="EY103" s="23" t="e">
        <f>SUM(ET$5:ET103)*$DE$20</f>
        <v>#VALUE!</v>
      </c>
      <c r="FA103" s="23" t="e">
        <f t="shared" si="71"/>
        <v>#VALUE!</v>
      </c>
      <c r="FB103" s="23" t="e">
        <f t="shared" si="71"/>
        <v>#VALUE!</v>
      </c>
      <c r="FC103" s="23" t="e">
        <f t="shared" si="71"/>
        <v>#VALUE!</v>
      </c>
      <c r="FD103" s="23" t="e">
        <f t="shared" si="71"/>
        <v>#VALUE!</v>
      </c>
      <c r="FE103" s="23" t="e">
        <f t="shared" si="71"/>
        <v>#VALUE!</v>
      </c>
      <c r="FF103" s="17" t="e">
        <f>(FA103-FA102)/节奏总纲!K102</f>
        <v>#VALUE!</v>
      </c>
    </row>
    <row r="104" spans="13:162" x14ac:dyDescent="0.15">
      <c r="M104" s="12" t="e">
        <f>基础状态预期!#REF!</f>
        <v>#REF!</v>
      </c>
      <c r="N104" s="12" t="e">
        <f>基础状态预期!#REF!</f>
        <v>#REF!</v>
      </c>
      <c r="O104" s="12" t="e">
        <f>基础状态预期!#REF!</f>
        <v>#REF!</v>
      </c>
      <c r="P104" s="14" t="e">
        <f t="shared" si="84"/>
        <v>#REF!</v>
      </c>
      <c r="Q104" s="14" t="e">
        <f t="shared" si="80"/>
        <v>#REF!</v>
      </c>
      <c r="R104" s="14" t="e">
        <f t="shared" si="80"/>
        <v>#REF!</v>
      </c>
      <c r="S104" s="14" t="e">
        <f t="shared" si="80"/>
        <v>#REF!</v>
      </c>
      <c r="T104" s="14" t="e">
        <f t="shared" si="80"/>
        <v>#REF!</v>
      </c>
      <c r="U104" s="14" t="e">
        <f t="shared" si="80"/>
        <v>#REF!</v>
      </c>
      <c r="V104" s="14" t="e">
        <f>SUMPRODUCT(P104:U104/'[1]功能-行军令'!$GI$26:$GN$26)/0.18*'[1]功能-付费相关'!$L$6</f>
        <v>#REF!</v>
      </c>
      <c r="Y104" s="23">
        <v>100</v>
      </c>
      <c r="Z104" s="23">
        <f t="shared" si="56"/>
        <v>0</v>
      </c>
      <c r="AA104" s="23">
        <f t="shared" si="56"/>
        <v>0</v>
      </c>
      <c r="AB104" s="23">
        <f t="shared" si="56"/>
        <v>0</v>
      </c>
      <c r="AC104" s="23">
        <f t="shared" si="56"/>
        <v>0</v>
      </c>
      <c r="AD104" s="23">
        <f t="shared" si="56"/>
        <v>0</v>
      </c>
      <c r="AE104" s="23">
        <f t="shared" si="56"/>
        <v>0</v>
      </c>
      <c r="AF104" s="26"/>
      <c r="AG104" s="23">
        <v>100</v>
      </c>
      <c r="AH104" s="23">
        <f t="shared" si="57"/>
        <v>0</v>
      </c>
      <c r="AI104" s="23">
        <f t="shared" si="57"/>
        <v>0</v>
      </c>
      <c r="AJ104" s="23">
        <f t="shared" si="57"/>
        <v>0</v>
      </c>
      <c r="AK104" s="23">
        <f t="shared" si="57"/>
        <v>0</v>
      </c>
      <c r="AL104" s="23">
        <f t="shared" si="57"/>
        <v>0</v>
      </c>
      <c r="AM104" s="23">
        <f t="shared" si="57"/>
        <v>0</v>
      </c>
      <c r="AN104" s="26"/>
      <c r="AO104" s="23">
        <v>100</v>
      </c>
      <c r="AP104" s="23">
        <f t="shared" si="58"/>
        <v>0</v>
      </c>
      <c r="AQ104" s="23">
        <f t="shared" si="58"/>
        <v>0</v>
      </c>
      <c r="AR104" s="23">
        <f t="shared" si="58"/>
        <v>0</v>
      </c>
      <c r="AS104" s="23">
        <f t="shared" si="58"/>
        <v>0</v>
      </c>
      <c r="AT104" s="23">
        <f t="shared" si="58"/>
        <v>0</v>
      </c>
      <c r="AU104" s="23">
        <f t="shared" si="58"/>
        <v>0</v>
      </c>
      <c r="AV104" s="26"/>
      <c r="AW104" s="23">
        <v>100</v>
      </c>
      <c r="AX104" s="23">
        <f t="shared" si="59"/>
        <v>0</v>
      </c>
      <c r="AY104" s="23">
        <f t="shared" si="59"/>
        <v>0</v>
      </c>
      <c r="AZ104" s="23">
        <f t="shared" si="59"/>
        <v>0</v>
      </c>
      <c r="BA104" s="23">
        <f t="shared" si="59"/>
        <v>0</v>
      </c>
      <c r="BB104" s="23">
        <f t="shared" si="59"/>
        <v>0</v>
      </c>
      <c r="BC104" s="23">
        <f t="shared" si="59"/>
        <v>0</v>
      </c>
      <c r="BD104" s="26"/>
      <c r="BE104" s="23">
        <v>100</v>
      </c>
      <c r="BF104" s="23">
        <f t="shared" si="60"/>
        <v>0</v>
      </c>
      <c r="BG104" s="23">
        <f t="shared" si="60"/>
        <v>0</v>
      </c>
      <c r="BH104" s="23">
        <f t="shared" si="60"/>
        <v>0</v>
      </c>
      <c r="BI104" s="23">
        <f t="shared" si="60"/>
        <v>0</v>
      </c>
      <c r="BJ104" s="23">
        <f t="shared" si="60"/>
        <v>0</v>
      </c>
      <c r="BK104" s="23">
        <f t="shared" si="60"/>
        <v>0</v>
      </c>
      <c r="BO104" s="23">
        <v>100</v>
      </c>
      <c r="BP104" s="23" t="e">
        <f t="shared" si="61"/>
        <v>#VALUE!</v>
      </c>
      <c r="BQ104" s="23" t="e">
        <f t="shared" si="62"/>
        <v>#VALUE!</v>
      </c>
      <c r="BR104" s="23" t="e">
        <f t="shared" si="63"/>
        <v>#VALUE!</v>
      </c>
      <c r="BS104" s="23" t="e">
        <f t="shared" si="64"/>
        <v>#VALUE!</v>
      </c>
      <c r="BT104" s="23" t="e">
        <f t="shared" si="65"/>
        <v>#VALUE!</v>
      </c>
      <c r="BV104" s="23">
        <v>100</v>
      </c>
      <c r="BW104" s="23" t="e">
        <f t="shared" si="66"/>
        <v>#VALUE!</v>
      </c>
      <c r="BX104" s="23" t="e">
        <f t="shared" si="67"/>
        <v>#VALUE!</v>
      </c>
      <c r="BY104" s="23" t="e">
        <f t="shared" si="68"/>
        <v>#VALUE!</v>
      </c>
      <c r="BZ104" s="23" t="e">
        <f t="shared" si="69"/>
        <v>#VALUE!</v>
      </c>
      <c r="CA104" s="23" t="e">
        <f t="shared" si="70"/>
        <v>#VALUE!</v>
      </c>
      <c r="CE104" s="31">
        <v>70</v>
      </c>
      <c r="CF104" s="31" t="e">
        <f t="shared" si="81"/>
        <v>#VALUE!</v>
      </c>
      <c r="CG104" s="31">
        <v>0</v>
      </c>
      <c r="CH104" s="31">
        <v>0</v>
      </c>
      <c r="CI104" s="31" t="e">
        <f t="shared" si="82"/>
        <v>#VALUE!</v>
      </c>
      <c r="CJ104" s="31" t="e">
        <f>CF104*(INDEX([2]非r将兵属性验证!T$7:T$106,$CE104,1)+INDEX([2]非r将兵属性验证!AJ$7:AJ$106,$CE104,1))</f>
        <v>#VALUE!</v>
      </c>
      <c r="CK104" s="31">
        <v>0</v>
      </c>
      <c r="CL104" s="31">
        <v>0</v>
      </c>
      <c r="CM104" s="31" t="e">
        <f>CI104*INDEX([2]非r将兵属性验证!$AO$7:$AO$106,$CE104,1)</f>
        <v>#VALUE!</v>
      </c>
      <c r="CN104" s="31" t="e">
        <f t="shared" si="83"/>
        <v>#VALUE!</v>
      </c>
      <c r="CQ104" s="31">
        <v>70</v>
      </c>
      <c r="CR104" s="31" t="e">
        <f t="shared" si="85"/>
        <v>#VALUE!</v>
      </c>
      <c r="CS104" s="31"/>
      <c r="CT104" s="31"/>
      <c r="CU104" s="31" t="e">
        <f t="shared" si="86"/>
        <v>#VALUE!</v>
      </c>
      <c r="CW104" s="17" t="e">
        <f t="shared" si="87"/>
        <v>#VALUE!</v>
      </c>
      <c r="DJ104" s="23">
        <v>100</v>
      </c>
      <c r="DK104" s="23" t="e">
        <f>求节点(DD$5:DD$14,$DD$26:$DD$35,$DJ104)*节奏总纲!K103</f>
        <v>#VALUE!</v>
      </c>
      <c r="DL104" s="23" t="e">
        <f>求节点(DE$5:DE$14,$DD$26:$DD$35,$DJ104)*节奏总纲!L103</f>
        <v>#VALUE!</v>
      </c>
      <c r="DM104" s="23" t="e">
        <f>求节点(DF$5:DF$14,$DD$26:$DD$35,$DJ104)*节奏总纲!M103</f>
        <v>#VALUE!</v>
      </c>
      <c r="DN104" s="23" t="e">
        <f>求节点(DG$5:DG$14,$DD$26:$DD$35,$DJ104)*节奏总纲!N103</f>
        <v>#VALUE!</v>
      </c>
      <c r="DO104" s="23" t="e">
        <f>求节点(DH$5:DH$14,$DD$26:$DD$35,$DJ104)*节奏总纲!O103</f>
        <v>#VALUE!</v>
      </c>
      <c r="DP104" s="23" t="e">
        <f>SUM(DK$5:DK104)</f>
        <v>#VALUE!</v>
      </c>
      <c r="DQ104" s="23" t="e">
        <f>SUM(DL$5:DL104)</f>
        <v>#VALUE!</v>
      </c>
      <c r="DR104" s="23" t="e">
        <f>SUM(DM$5:DM104)</f>
        <v>#VALUE!</v>
      </c>
      <c r="DS104" s="23" t="e">
        <f>SUM(DN$5:DN104)</f>
        <v>#VALUE!</v>
      </c>
      <c r="DT104" s="23" t="e">
        <f>SUM(DO$5:DO104)</f>
        <v>#VALUE!</v>
      </c>
      <c r="DU104" s="23" t="e">
        <f>DK104*'[1]功能-付费相关'!AH105+IF($DJ104=1,0,DU103)</f>
        <v>#VALUE!</v>
      </c>
      <c r="DV104" s="23" t="e">
        <f>DL104*'[1]功能-付费相关'!AI105+IF($DJ104=1,0,DV103)</f>
        <v>#VALUE!</v>
      </c>
      <c r="DW104" s="23" t="e">
        <f>DM104*'[1]功能-付费相关'!AJ105+IF($DJ104=1,0,DW103)</f>
        <v>#VALUE!</v>
      </c>
      <c r="DX104" s="23" t="e">
        <f>DN104*'[1]功能-付费相关'!AK105+IF($DJ104=1,0,DX103)</f>
        <v>#VALUE!</v>
      </c>
      <c r="DY104" s="23" t="e">
        <f>DO104*'[1]功能-付费相关'!AL105+IF($DJ104=1,0,DY103)</f>
        <v>#VALUE!</v>
      </c>
      <c r="EB104" s="23">
        <v>100</v>
      </c>
      <c r="EC104" s="23" t="e">
        <f>求节点(DD$5:DD$14,$DE$26:$DE$35,$DJ104)*节奏总纲!K103</f>
        <v>#VALUE!</v>
      </c>
      <c r="ED104" s="23" t="e">
        <f>求节点(DE$5:DE$14,$DE$26:$DE$35,$DJ104)*节奏总纲!L103</f>
        <v>#VALUE!</v>
      </c>
      <c r="EE104" s="23" t="e">
        <f>求节点(DF$5:DF$14,$DE$26:$DE$35,$DJ104)*节奏总纲!M103</f>
        <v>#VALUE!</v>
      </c>
      <c r="EF104" s="23" t="e">
        <f>求节点(DG$5:DG$14,$DE$26:$DE$35,$DJ104)*节奏总纲!N103</f>
        <v>#VALUE!</v>
      </c>
      <c r="EG104" s="23" t="e">
        <f>求节点(DH$5:DH$14,$DE$26:$DE$35,$DJ104)*节奏总纲!O103</f>
        <v>#VALUE!</v>
      </c>
      <c r="EH104" s="23" t="e">
        <f>SUM(EC$5:EC104)</f>
        <v>#VALUE!</v>
      </c>
      <c r="EI104" s="23" t="e">
        <f>SUM(ED$5:ED104)</f>
        <v>#VALUE!</v>
      </c>
      <c r="EJ104" s="23" t="e">
        <f>SUM(EE$5:EE104)</f>
        <v>#VALUE!</v>
      </c>
      <c r="EK104" s="23" t="e">
        <f>SUM(EF$5:EF104)</f>
        <v>#VALUE!</v>
      </c>
      <c r="EL104" s="23" t="e">
        <f>SUM(EG$5:EG104)</f>
        <v>#VALUE!</v>
      </c>
      <c r="EO104" s="23">
        <v>100</v>
      </c>
      <c r="EP104" s="23" t="e">
        <f>求节点(DD$5:DD$14,$DF$26:$DF$35,$DJ104)*节奏总纲!K103</f>
        <v>#VALUE!</v>
      </c>
      <c r="EQ104" s="23" t="e">
        <f>求节点(DE$5:DE$14,$DF$26:$DF$35,$DJ104)*节奏总纲!L103</f>
        <v>#VALUE!</v>
      </c>
      <c r="ER104" s="23" t="e">
        <f>求节点(DF$5:DF$14,$DF$26:$DF$35,$DJ104)*节奏总纲!M103</f>
        <v>#VALUE!</v>
      </c>
      <c r="ES104" s="23" t="e">
        <f>求节点(DG$5:DG$14,$DF$26:$DF$35,$DJ104)*节奏总纲!N103</f>
        <v>#VALUE!</v>
      </c>
      <c r="ET104" s="23" t="e">
        <f>求节点(DH$5:DH$14,$DF$26:$DF$35,$DJ104)*节奏总纲!O103</f>
        <v>#VALUE!</v>
      </c>
      <c r="EU104" s="23" t="e">
        <f>SUM(EP$5:EP104)*$DE$20</f>
        <v>#VALUE!</v>
      </c>
      <c r="EV104" s="23" t="e">
        <f>SUM(EQ$5:EQ104)*$DE$20</f>
        <v>#VALUE!</v>
      </c>
      <c r="EW104" s="23" t="e">
        <f>SUM(ER$5:ER104)*$DE$20</f>
        <v>#VALUE!</v>
      </c>
      <c r="EX104" s="23" t="e">
        <f>SUM(ES$5:ES104)*$DE$20</f>
        <v>#VALUE!</v>
      </c>
      <c r="EY104" s="23" t="e">
        <f>SUM(ET$5:ET104)*$DE$20</f>
        <v>#VALUE!</v>
      </c>
      <c r="FA104" s="23" t="e">
        <f t="shared" si="71"/>
        <v>#VALUE!</v>
      </c>
      <c r="FB104" s="23" t="e">
        <f t="shared" si="71"/>
        <v>#VALUE!</v>
      </c>
      <c r="FC104" s="23" t="e">
        <f t="shared" si="71"/>
        <v>#VALUE!</v>
      </c>
      <c r="FD104" s="23" t="e">
        <f t="shared" si="71"/>
        <v>#VALUE!</v>
      </c>
      <c r="FE104" s="23" t="e">
        <f t="shared" si="71"/>
        <v>#VALUE!</v>
      </c>
      <c r="FF104" s="17" t="e">
        <f>(FA104-FA103)/节奏总纲!K103</f>
        <v>#VALUE!</v>
      </c>
    </row>
    <row r="105" spans="13:162" x14ac:dyDescent="0.15">
      <c r="M105" s="12" t="e">
        <f>基础状态预期!#REF!</f>
        <v>#REF!</v>
      </c>
      <c r="N105" s="12" t="e">
        <f>基础状态预期!#REF!</f>
        <v>#REF!</v>
      </c>
      <c r="O105" s="12" t="e">
        <f>基础状态预期!#REF!</f>
        <v>#REF!</v>
      </c>
      <c r="P105" s="14" t="e">
        <f t="shared" si="84"/>
        <v>#REF!</v>
      </c>
      <c r="Q105" s="14" t="e">
        <f t="shared" si="80"/>
        <v>#REF!</v>
      </c>
      <c r="R105" s="14" t="e">
        <f t="shared" si="80"/>
        <v>#REF!</v>
      </c>
      <c r="S105" s="14" t="e">
        <f t="shared" si="80"/>
        <v>#REF!</v>
      </c>
      <c r="T105" s="14" t="e">
        <f t="shared" si="80"/>
        <v>#REF!</v>
      </c>
      <c r="U105" s="14" t="e">
        <f t="shared" si="80"/>
        <v>#REF!</v>
      </c>
      <c r="V105" s="14" t="e">
        <f>SUMPRODUCT(P105:U105/'[1]功能-行军令'!$GI$26:$GN$26)/0.18*'[1]功能-付费相关'!$L$6</f>
        <v>#REF!</v>
      </c>
      <c r="CE105" s="31">
        <v>80</v>
      </c>
      <c r="CF105" s="31" t="e">
        <f t="shared" si="81"/>
        <v>#VALUE!</v>
      </c>
      <c r="CG105" s="31">
        <v>0</v>
      </c>
      <c r="CH105" s="31">
        <v>0</v>
      </c>
      <c r="CI105" s="31" t="e">
        <f t="shared" si="82"/>
        <v>#VALUE!</v>
      </c>
      <c r="CJ105" s="31" t="e">
        <f>CF105*(INDEX([2]非r将兵属性验证!T$7:T$106,$CE105,1)+INDEX([2]非r将兵属性验证!AJ$7:AJ$106,$CE105,1))</f>
        <v>#VALUE!</v>
      </c>
      <c r="CK105" s="31">
        <v>0</v>
      </c>
      <c r="CL105" s="31">
        <v>0</v>
      </c>
      <c r="CM105" s="31" t="e">
        <f>CI105*INDEX([2]非r将兵属性验证!$AO$7:$AO$106,$CE105,1)</f>
        <v>#VALUE!</v>
      </c>
      <c r="CN105" s="31" t="e">
        <f t="shared" si="83"/>
        <v>#VALUE!</v>
      </c>
      <c r="CQ105" s="31">
        <v>80</v>
      </c>
      <c r="CR105" s="31" t="e">
        <f t="shared" si="85"/>
        <v>#VALUE!</v>
      </c>
      <c r="CS105" s="31"/>
      <c r="CT105" s="31"/>
      <c r="CU105" s="31" t="e">
        <f t="shared" si="86"/>
        <v>#VALUE!</v>
      </c>
      <c r="CW105" s="17" t="e">
        <f t="shared" si="87"/>
        <v>#VALUE!</v>
      </c>
    </row>
    <row r="106" spans="13:162" x14ac:dyDescent="0.15">
      <c r="M106" s="12" t="e">
        <f>基础状态预期!#REF!</f>
        <v>#REF!</v>
      </c>
      <c r="N106" s="12" t="e">
        <f>基础状态预期!#REF!</f>
        <v>#REF!</v>
      </c>
      <c r="O106" s="12" t="e">
        <f>基础状态预期!#REF!</f>
        <v>#REF!</v>
      </c>
      <c r="P106" s="14" t="e">
        <f t="shared" si="84"/>
        <v>#REF!</v>
      </c>
      <c r="Q106" s="14" t="e">
        <f t="shared" si="80"/>
        <v>#REF!</v>
      </c>
      <c r="R106" s="14" t="e">
        <f t="shared" si="80"/>
        <v>#REF!</v>
      </c>
      <c r="S106" s="14" t="e">
        <f t="shared" si="80"/>
        <v>#REF!</v>
      </c>
      <c r="T106" s="14" t="e">
        <f t="shared" si="80"/>
        <v>#REF!</v>
      </c>
      <c r="U106" s="14" t="e">
        <f t="shared" si="80"/>
        <v>#REF!</v>
      </c>
      <c r="V106" s="14" t="e">
        <f>SUMPRODUCT(P106:U106/'[1]功能-行军令'!$GI$26:$GN$26)/0.18*'[1]功能-付费相关'!$L$6</f>
        <v>#REF!</v>
      </c>
      <c r="CE106" s="31">
        <v>90</v>
      </c>
      <c r="CF106" s="31" t="e">
        <f t="shared" si="81"/>
        <v>#VALUE!</v>
      </c>
      <c r="CG106" s="31">
        <v>0</v>
      </c>
      <c r="CH106" s="31">
        <v>0</v>
      </c>
      <c r="CI106" s="31" t="e">
        <f t="shared" si="82"/>
        <v>#VALUE!</v>
      </c>
      <c r="CJ106" s="31" t="e">
        <f>CF106*(INDEX([2]非r将兵属性验证!T$7:T$106,$CE106,1)+INDEX([2]非r将兵属性验证!AJ$7:AJ$106,$CE106,1))</f>
        <v>#VALUE!</v>
      </c>
      <c r="CK106" s="31">
        <v>0</v>
      </c>
      <c r="CL106" s="31">
        <v>0</v>
      </c>
      <c r="CM106" s="31" t="e">
        <f>CI106*INDEX([2]非r将兵属性验证!$AO$7:$AO$106,$CE106,1)</f>
        <v>#VALUE!</v>
      </c>
      <c r="CN106" s="31" t="e">
        <f t="shared" si="83"/>
        <v>#VALUE!</v>
      </c>
      <c r="CQ106" s="31">
        <v>90</v>
      </c>
      <c r="CR106" s="31" t="e">
        <f t="shared" si="85"/>
        <v>#VALUE!</v>
      </c>
      <c r="CS106" s="31"/>
      <c r="CT106" s="31"/>
      <c r="CU106" s="31" t="e">
        <f t="shared" si="86"/>
        <v>#VALUE!</v>
      </c>
      <c r="CW106" s="17" t="e">
        <f t="shared" si="87"/>
        <v>#VALUE!</v>
      </c>
    </row>
    <row r="107" spans="13:162" x14ac:dyDescent="0.15">
      <c r="M107" s="12" t="e">
        <f>基础状态预期!#REF!</f>
        <v>#REF!</v>
      </c>
      <c r="N107" s="12" t="e">
        <f>基础状态预期!#REF!</f>
        <v>#REF!</v>
      </c>
      <c r="O107" s="12" t="e">
        <f>基础状态预期!#REF!</f>
        <v>#REF!</v>
      </c>
      <c r="P107" s="14" t="e">
        <f t="shared" si="84"/>
        <v>#REF!</v>
      </c>
      <c r="Q107" s="14" t="e">
        <f t="shared" si="80"/>
        <v>#REF!</v>
      </c>
      <c r="R107" s="14" t="e">
        <f t="shared" si="80"/>
        <v>#REF!</v>
      </c>
      <c r="S107" s="14" t="e">
        <f t="shared" si="80"/>
        <v>#REF!</v>
      </c>
      <c r="T107" s="14" t="e">
        <f t="shared" si="80"/>
        <v>#REF!</v>
      </c>
      <c r="U107" s="14" t="e">
        <f t="shared" si="80"/>
        <v>#REF!</v>
      </c>
      <c r="V107" s="14" t="e">
        <f>SUMPRODUCT(P107:U107/'[1]功能-行军令'!$GI$26:$GN$26)/0.18*'[1]功能-付费相关'!$L$6</f>
        <v>#REF!</v>
      </c>
      <c r="CE107" s="31">
        <v>100</v>
      </c>
      <c r="CF107" s="31" t="e">
        <f t="shared" si="81"/>
        <v>#VALUE!</v>
      </c>
      <c r="CG107" s="31">
        <v>0</v>
      </c>
      <c r="CH107" s="31">
        <v>0</v>
      </c>
      <c r="CI107" s="31" t="e">
        <f t="shared" si="82"/>
        <v>#VALUE!</v>
      </c>
      <c r="CJ107" s="31" t="e">
        <f>CF107*(INDEX([2]非r将兵属性验证!T$7:T$106,$CE107,1)+INDEX([2]非r将兵属性验证!AJ$7:AJ$106,$CE107,1))</f>
        <v>#VALUE!</v>
      </c>
      <c r="CK107" s="31">
        <v>0</v>
      </c>
      <c r="CL107" s="31">
        <v>0</v>
      </c>
      <c r="CM107" s="31" t="e">
        <f>CI107*INDEX([2]非r将兵属性验证!$AO$7:$AO$106,$CE107,1)</f>
        <v>#VALUE!</v>
      </c>
      <c r="CN107" s="31" t="e">
        <f t="shared" si="83"/>
        <v>#VALUE!</v>
      </c>
      <c r="CQ107" s="31">
        <v>100</v>
      </c>
      <c r="CR107" s="31" t="e">
        <f t="shared" si="85"/>
        <v>#VALUE!</v>
      </c>
      <c r="CS107" s="31"/>
      <c r="CT107" s="31"/>
      <c r="CU107" s="31" t="e">
        <f t="shared" si="86"/>
        <v>#VALUE!</v>
      </c>
      <c r="CW107" s="17" t="e">
        <f t="shared" si="87"/>
        <v>#VALUE!</v>
      </c>
    </row>
    <row r="108" spans="13:162" x14ac:dyDescent="0.15">
      <c r="M108" s="12"/>
      <c r="N108" s="12"/>
      <c r="O108" s="12"/>
      <c r="P108" s="12"/>
      <c r="Q108" s="12"/>
      <c r="R108" s="12"/>
      <c r="S108" s="12"/>
      <c r="T108" s="12"/>
      <c r="U108" s="12"/>
      <c r="V108" s="12"/>
    </row>
    <row r="109" spans="13:162" x14ac:dyDescent="0.15">
      <c r="M109" s="12"/>
      <c r="N109" s="12"/>
      <c r="O109" s="12"/>
      <c r="P109" s="12"/>
      <c r="Q109" s="12"/>
      <c r="R109" s="12"/>
      <c r="S109" s="12"/>
      <c r="T109" s="12"/>
      <c r="U109" s="12"/>
      <c r="V109" s="12"/>
    </row>
    <row r="110" spans="13:162" x14ac:dyDescent="0.15">
      <c r="M110" s="12"/>
      <c r="N110" s="12"/>
      <c r="O110" s="12"/>
      <c r="P110" s="12"/>
      <c r="Q110" s="12"/>
      <c r="R110" s="12"/>
      <c r="S110" s="12"/>
      <c r="T110" s="12"/>
      <c r="U110" s="12"/>
      <c r="V110" s="12"/>
    </row>
    <row r="111" spans="13:162" x14ac:dyDescent="0.15">
      <c r="M111" s="12"/>
      <c r="N111" s="12"/>
      <c r="O111" s="12"/>
      <c r="P111" s="12"/>
      <c r="Q111" s="12"/>
      <c r="R111" s="12"/>
      <c r="S111" s="12"/>
      <c r="T111" s="12"/>
      <c r="U111" s="12"/>
      <c r="V111" s="12"/>
    </row>
    <row r="112" spans="13:162" x14ac:dyDescent="0.15">
      <c r="M112" s="12"/>
      <c r="N112" s="12"/>
      <c r="O112" s="12"/>
      <c r="P112" s="12"/>
      <c r="Q112" s="12"/>
      <c r="R112" s="12"/>
      <c r="S112" s="12"/>
      <c r="T112" s="12"/>
      <c r="U112" s="12"/>
      <c r="V112" s="12"/>
    </row>
    <row r="113" spans="13:22" x14ac:dyDescent="0.15">
      <c r="M113" s="12"/>
      <c r="N113" s="12"/>
      <c r="O113" s="12"/>
      <c r="P113" s="12"/>
      <c r="Q113" s="12"/>
      <c r="R113" s="12"/>
      <c r="S113" s="12"/>
      <c r="T113" s="12"/>
      <c r="U113" s="12"/>
      <c r="V113" s="12"/>
    </row>
    <row r="114" spans="13:22" x14ac:dyDescent="0.15">
      <c r="M114" s="12"/>
      <c r="N114" s="12"/>
      <c r="O114" s="12"/>
      <c r="P114" s="12"/>
      <c r="Q114" s="12"/>
      <c r="R114" s="12"/>
      <c r="S114" s="12"/>
      <c r="T114" s="12"/>
      <c r="U114" s="12"/>
      <c r="V114" s="12"/>
    </row>
  </sheetData>
  <mergeCells count="39">
    <mergeCell ref="P96:U96"/>
    <mergeCell ref="CF96:CI96"/>
    <mergeCell ref="CJ96:CN96"/>
    <mergeCell ref="CR96:CU96"/>
    <mergeCell ref="C34:E34"/>
    <mergeCell ref="P50:U50"/>
    <mergeCell ref="CF50:CI50"/>
    <mergeCell ref="CJ50:CN50"/>
    <mergeCell ref="CR50:CU50"/>
    <mergeCell ref="P73:U73"/>
    <mergeCell ref="CF73:CI73"/>
    <mergeCell ref="CJ73:CN73"/>
    <mergeCell ref="CR73:CU73"/>
    <mergeCell ref="DD24:DF24"/>
    <mergeCell ref="P27:U27"/>
    <mergeCell ref="CF27:CI27"/>
    <mergeCell ref="CJ27:CN27"/>
    <mergeCell ref="CR27:CU27"/>
    <mergeCell ref="AP3:AU3"/>
    <mergeCell ref="AX3:BC3"/>
    <mergeCell ref="BF3:BK3"/>
    <mergeCell ref="D7:I7"/>
    <mergeCell ref="D20:I20"/>
    <mergeCell ref="BP3:BT3"/>
    <mergeCell ref="EP3:ET3"/>
    <mergeCell ref="EU3:EY3"/>
    <mergeCell ref="FA3:FE3"/>
    <mergeCell ref="P4:U4"/>
    <mergeCell ref="CF4:CI4"/>
    <mergeCell ref="CJ4:CN4"/>
    <mergeCell ref="CR4:CU4"/>
    <mergeCell ref="BW3:CA3"/>
    <mergeCell ref="DK3:DO3"/>
    <mergeCell ref="DP3:DT3"/>
    <mergeCell ref="DU3:DY3"/>
    <mergeCell ref="EC3:EG3"/>
    <mergeCell ref="EH3:EL3"/>
    <mergeCell ref="Z3:AE3"/>
    <mergeCell ref="AH3:AM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资源-材料1</vt:lpstr>
      <vt:lpstr>节奏总纲</vt:lpstr>
      <vt:lpstr>信息索引</vt:lpstr>
      <vt:lpstr>基础状态预期</vt:lpstr>
      <vt:lpstr>爵位属性</vt:lpstr>
      <vt:lpstr>爵位俸禄</vt:lpstr>
      <vt:lpstr>爵位声望</vt:lpstr>
      <vt:lpstr>村县营基础信息</vt:lpstr>
      <vt:lpstr>战损信息</vt:lpstr>
      <vt:lpstr>村县营线路设计</vt:lpstr>
      <vt:lpstr>繁荣度奖励</vt:lpstr>
      <vt:lpstr>村镇首通奖励</vt:lpstr>
      <vt:lpstr>爵位实力</vt:lpstr>
      <vt:lpstr>繁荣度需求</vt:lpstr>
      <vt:lpstr>产出汇总</vt:lpstr>
      <vt:lpstr>爵位解锁村镇信息</vt:lpstr>
      <vt:lpstr>村镇繁荣度</vt:lpstr>
      <vt:lpstr>爵位升级备份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2022-06-27T07:04:04Z</dcterms:modified>
</cp:coreProperties>
</file>